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EAA81965-8423-4F26-ADEE-D5B4B53F209C}" xr6:coauthVersionLast="47" xr6:coauthVersionMax="47" xr10:uidLastSave="{00000000-0000-0000-0000-000000000000}"/>
  <bookViews>
    <workbookView xWindow="-9720" yWindow="-21710" windowWidth="38620" windowHeight="21100" activeTab="6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Feuil3" sheetId="11" r:id="rId5"/>
    <sheet name="Feuil5" sheetId="13" r:id="rId6"/>
    <sheet name="Pronostics" sheetId="4" r:id="rId7"/>
    <sheet name="Setup_Team" sheetId="5" r:id="rId8"/>
    <sheet name="Setup_Player" sheetId="6" r:id="rId9"/>
    <sheet name="Setup_MPP" sheetId="7" r:id="rId10"/>
    <sheet name="Setup_ScoreExactBonus" sheetId="8" r:id="rId11"/>
  </sheets>
  <definedNames>
    <definedName name="_xlnm._FilterDatabase" localSheetId="0" hidden="1">Database!$A$1:$Y$105</definedName>
    <definedName name="_xlnm._FilterDatabase" localSheetId="5" hidden="1">Feuil5!$B$3:$D$29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6" hidden="1">Pronostics!$A$1:$AF$2890</definedName>
    <definedName name="_xlnm._FilterDatabase" localSheetId="9" hidden="1">Setup_MPP!$A$1:$M$25</definedName>
    <definedName name="_xlnm._FilterDatabase" localSheetId="8" hidden="1">Setup_Player!$A$1:$F$22</definedName>
    <definedName name="_xlnm._FilterDatabase" localSheetId="7" hidden="1">Setup_Team!$A$1:$D$49</definedName>
  </definedNames>
  <calcPr calcId="191029"/>
  <pivotCaches>
    <pivotCache cacheId="6" r:id="rId12"/>
    <pivotCache cacheId="23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4" i="1" l="1"/>
  <c r="Z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Z82" i="4"/>
  <c r="AD82" i="4"/>
  <c r="AE82" i="4"/>
  <c r="Z109" i="4"/>
  <c r="AD109" i="4"/>
  <c r="AE109" i="4"/>
  <c r="Z136" i="4"/>
  <c r="AD136" i="4"/>
  <c r="AE136" i="4"/>
  <c r="Z163" i="4"/>
  <c r="AD163" i="4"/>
  <c r="AE163" i="4"/>
  <c r="Z190" i="4"/>
  <c r="AD190" i="4"/>
  <c r="AE190" i="4"/>
  <c r="Z217" i="4"/>
  <c r="AD217" i="4"/>
  <c r="AE217" i="4"/>
  <c r="Z244" i="4"/>
  <c r="AD244" i="4"/>
  <c r="AE244" i="4"/>
  <c r="Z271" i="4"/>
  <c r="AD271" i="4"/>
  <c r="AE271" i="4"/>
  <c r="Z298" i="4"/>
  <c r="AD298" i="4"/>
  <c r="AE298" i="4"/>
  <c r="Z325" i="4"/>
  <c r="AD325" i="4"/>
  <c r="AE325" i="4"/>
  <c r="Z352" i="4"/>
  <c r="AD352" i="4"/>
  <c r="AE352" i="4"/>
  <c r="Z379" i="4"/>
  <c r="AD379" i="4"/>
  <c r="AE379" i="4"/>
  <c r="Z406" i="4"/>
  <c r="AD406" i="4"/>
  <c r="AE406" i="4"/>
  <c r="Z433" i="4"/>
  <c r="AD433" i="4"/>
  <c r="AE433" i="4"/>
  <c r="Z460" i="4"/>
  <c r="AD460" i="4"/>
  <c r="AE460" i="4"/>
  <c r="Z487" i="4"/>
  <c r="AD487" i="4"/>
  <c r="AE487" i="4"/>
  <c r="Z514" i="4"/>
  <c r="AD514" i="4"/>
  <c r="AE514" i="4"/>
  <c r="Z541" i="4"/>
  <c r="AD541" i="4"/>
  <c r="AE541" i="4"/>
  <c r="Z568" i="4"/>
  <c r="AD568" i="4"/>
  <c r="AE568" i="4"/>
  <c r="Z595" i="4"/>
  <c r="AD595" i="4"/>
  <c r="AE595" i="4"/>
  <c r="Z622" i="4"/>
  <c r="AD622" i="4"/>
  <c r="AE622" i="4"/>
  <c r="Z649" i="4"/>
  <c r="AD649" i="4"/>
  <c r="AE649" i="4"/>
  <c r="Z676" i="4"/>
  <c r="AD676" i="4"/>
  <c r="AE676" i="4"/>
  <c r="Z865" i="4"/>
  <c r="AD865" i="4"/>
  <c r="AE865" i="4"/>
  <c r="Z892" i="4"/>
  <c r="AD892" i="4"/>
  <c r="AE892" i="4"/>
  <c r="Z1405" i="4"/>
  <c r="AD1405" i="4"/>
  <c r="AE1405" i="4"/>
  <c r="Z1432" i="4"/>
  <c r="AD1432" i="4"/>
  <c r="AE1432" i="4"/>
  <c r="Z1999" i="4"/>
  <c r="AD1999" i="4"/>
  <c r="AE1999" i="4"/>
  <c r="Z2026" i="4"/>
  <c r="AD2026" i="4"/>
  <c r="AE2026" i="4"/>
  <c r="Z2053" i="4"/>
  <c r="AD2053" i="4"/>
  <c r="AE2053" i="4"/>
  <c r="Z2080" i="4"/>
  <c r="AD2080" i="4"/>
  <c r="AE2080" i="4"/>
  <c r="Z2107" i="4"/>
  <c r="AD2107" i="4"/>
  <c r="AE2107" i="4"/>
  <c r="Z2134" i="4"/>
  <c r="AD2134" i="4"/>
  <c r="AE2134" i="4"/>
  <c r="Z2161" i="4"/>
  <c r="AD2161" i="4"/>
  <c r="AE2161" i="4"/>
  <c r="Z2188" i="4"/>
  <c r="AD2188" i="4"/>
  <c r="AE2188" i="4"/>
  <c r="Z2215" i="4"/>
  <c r="AD2215" i="4"/>
  <c r="AE2215" i="4"/>
  <c r="Z2242" i="4"/>
  <c r="AD2242" i="4"/>
  <c r="AE2242" i="4"/>
  <c r="Z2269" i="4"/>
  <c r="AD2269" i="4"/>
  <c r="AE2269" i="4"/>
  <c r="Z2296" i="4"/>
  <c r="AD2296" i="4"/>
  <c r="AE2296" i="4"/>
  <c r="Z2323" i="4"/>
  <c r="AD2323" i="4"/>
  <c r="AE2323" i="4"/>
  <c r="Z2350" i="4"/>
  <c r="AD2350" i="4"/>
  <c r="AE2350" i="4"/>
  <c r="Z2377" i="4"/>
  <c r="AD2377" i="4"/>
  <c r="AE2377" i="4"/>
  <c r="Z2404" i="4"/>
  <c r="AD2404" i="4"/>
  <c r="AE2404" i="4"/>
  <c r="Z2431" i="4"/>
  <c r="AD2431" i="4"/>
  <c r="AE2431" i="4"/>
  <c r="Z2458" i="4"/>
  <c r="AD2458" i="4"/>
  <c r="AE2458" i="4"/>
  <c r="Z2485" i="4"/>
  <c r="AD2485" i="4"/>
  <c r="AE2485" i="4"/>
  <c r="Z2512" i="4"/>
  <c r="AD2512" i="4"/>
  <c r="AE2512" i="4"/>
  <c r="Z2539" i="4"/>
  <c r="AD2539" i="4"/>
  <c r="AE2539" i="4"/>
  <c r="Z2566" i="4"/>
  <c r="AD2566" i="4"/>
  <c r="AE2566" i="4"/>
  <c r="Z2593" i="4"/>
  <c r="AD2593" i="4"/>
  <c r="AE2593" i="4"/>
  <c r="Z2620" i="4"/>
  <c r="AD2620" i="4"/>
  <c r="AE2620" i="4"/>
  <c r="Z2647" i="4"/>
  <c r="AD2647" i="4"/>
  <c r="AE2647" i="4"/>
  <c r="Z2674" i="4"/>
  <c r="AD2674" i="4"/>
  <c r="AE2674" i="4"/>
  <c r="Z2701" i="4"/>
  <c r="AD2701" i="4"/>
  <c r="AE2701" i="4"/>
  <c r="Z2728" i="4"/>
  <c r="AD2728" i="4"/>
  <c r="AE2728" i="4"/>
  <c r="Z2755" i="4"/>
  <c r="AD2755" i="4"/>
  <c r="AE2755" i="4"/>
  <c r="Z2782" i="4"/>
  <c r="AD2782" i="4"/>
  <c r="AE2782" i="4"/>
  <c r="Z2809" i="4"/>
  <c r="AD2809" i="4"/>
  <c r="AE2809" i="4"/>
  <c r="Z2836" i="4"/>
  <c r="AD2836" i="4"/>
  <c r="AE2836" i="4"/>
  <c r="Z55" i="4"/>
  <c r="P2890" i="4"/>
  <c r="AG2890" i="4" s="1"/>
  <c r="P2863" i="4"/>
  <c r="AG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A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A2242" i="4" s="1"/>
  <c r="A2269" i="4"/>
  <c r="V2269" i="4" s="1"/>
  <c r="A2296" i="4"/>
  <c r="H2296" i="4" s="1"/>
  <c r="A2323" i="4"/>
  <c r="C2323" i="4" s="1"/>
  <c r="AA2323" i="4" s="1"/>
  <c r="A2350" i="4"/>
  <c r="T2350" i="4" s="1"/>
  <c r="A2377" i="4"/>
  <c r="H2377" i="4" s="1"/>
  <c r="A2404" i="4"/>
  <c r="V2404" i="4" s="1"/>
  <c r="A2431" i="4"/>
  <c r="C2431" i="4" s="1"/>
  <c r="AA2431" i="4" s="1"/>
  <c r="A2458" i="4"/>
  <c r="U2458" i="4" s="1"/>
  <c r="A2485" i="4"/>
  <c r="H2485" i="4" s="1"/>
  <c r="A2512" i="4"/>
  <c r="H2512" i="4" s="1"/>
  <c r="A2539" i="4"/>
  <c r="A2566" i="4"/>
  <c r="C2566" i="4" s="1"/>
  <c r="AA2566" i="4" s="1"/>
  <c r="A2593" i="4"/>
  <c r="T2593" i="4" s="1"/>
  <c r="A2620" i="4"/>
  <c r="H2620" i="4" s="1"/>
  <c r="A2647" i="4"/>
  <c r="V2647" i="4" s="1"/>
  <c r="Y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A2890" i="4"/>
  <c r="H2890" i="4" s="1"/>
  <c r="A28" i="4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C2727" i="4"/>
  <c r="AD2727" i="4"/>
  <c r="AD2729" i="4"/>
  <c r="AD2730" i="4"/>
  <c r="AD2731" i="4"/>
  <c r="AD2732" i="4"/>
  <c r="AD2733" i="4"/>
  <c r="AD2734" i="4"/>
  <c r="AD2735" i="4"/>
  <c r="AD2736" i="4"/>
  <c r="AD2737" i="4"/>
  <c r="AD2738" i="4"/>
  <c r="AD2739" i="4"/>
  <c r="AD2740" i="4"/>
  <c r="AD2741" i="4"/>
  <c r="AD2742" i="4"/>
  <c r="AD2743" i="4"/>
  <c r="AD2744" i="4"/>
  <c r="AD2745" i="4"/>
  <c r="AD2746" i="4"/>
  <c r="AD2747" i="4"/>
  <c r="AD2748" i="4"/>
  <c r="AD2749" i="4"/>
  <c r="AD2750" i="4"/>
  <c r="AD2751" i="4"/>
  <c r="AD2752" i="4"/>
  <c r="AD2753" i="4"/>
  <c r="AC2754" i="4"/>
  <c r="AD2754" i="4"/>
  <c r="AD2756" i="4"/>
  <c r="AD2757" i="4"/>
  <c r="AD2758" i="4"/>
  <c r="AD2759" i="4"/>
  <c r="AD2760" i="4"/>
  <c r="AD2761" i="4"/>
  <c r="AD2762" i="4"/>
  <c r="AD2763" i="4"/>
  <c r="AD2764" i="4"/>
  <c r="AD2765" i="4"/>
  <c r="AD2766" i="4"/>
  <c r="AD2767" i="4"/>
  <c r="AD2768" i="4"/>
  <c r="AD2769" i="4"/>
  <c r="AD2770" i="4"/>
  <c r="AD2771" i="4"/>
  <c r="AD2772" i="4"/>
  <c r="AD2773" i="4"/>
  <c r="AD2774" i="4"/>
  <c r="AD2775" i="4"/>
  <c r="AD2776" i="4"/>
  <c r="AD2777" i="4"/>
  <c r="AD2778" i="4"/>
  <c r="AD2779" i="4"/>
  <c r="AD2780" i="4"/>
  <c r="AC2781" i="4"/>
  <c r="AD2781" i="4"/>
  <c r="AD2783" i="4"/>
  <c r="AD2784" i="4"/>
  <c r="AD2785" i="4"/>
  <c r="AD2786" i="4"/>
  <c r="AD2787" i="4"/>
  <c r="AD2788" i="4"/>
  <c r="AD2789" i="4"/>
  <c r="AD2790" i="4"/>
  <c r="AD2791" i="4"/>
  <c r="AD2792" i="4"/>
  <c r="AD2793" i="4"/>
  <c r="AD2794" i="4"/>
  <c r="AD2795" i="4"/>
  <c r="AD2796" i="4"/>
  <c r="AD2797" i="4"/>
  <c r="AD2798" i="4"/>
  <c r="AD2799" i="4"/>
  <c r="AD2800" i="4"/>
  <c r="AD2801" i="4"/>
  <c r="AD2802" i="4"/>
  <c r="AD2803" i="4"/>
  <c r="AD2804" i="4"/>
  <c r="AD2805" i="4"/>
  <c r="AD2806" i="4"/>
  <c r="AD2807" i="4"/>
  <c r="AC2808" i="4"/>
  <c r="AD2808" i="4"/>
  <c r="AD2810" i="4"/>
  <c r="AD2811" i="4"/>
  <c r="AD2812" i="4"/>
  <c r="AD2813" i="4"/>
  <c r="AD2814" i="4"/>
  <c r="AD2815" i="4"/>
  <c r="AD2816" i="4"/>
  <c r="AD2817" i="4"/>
  <c r="AD2818" i="4"/>
  <c r="AD2819" i="4"/>
  <c r="AD2820" i="4"/>
  <c r="AD2821" i="4"/>
  <c r="AD2822" i="4"/>
  <c r="AD2823" i="4"/>
  <c r="AD2824" i="4"/>
  <c r="AD2825" i="4"/>
  <c r="AD2826" i="4"/>
  <c r="AD2827" i="4"/>
  <c r="AD2828" i="4"/>
  <c r="AD2829" i="4"/>
  <c r="AD2830" i="4"/>
  <c r="AD2831" i="4"/>
  <c r="AD2832" i="4"/>
  <c r="AD2833" i="4"/>
  <c r="AD2834" i="4"/>
  <c r="AD1626" i="4"/>
  <c r="AD1682" i="4"/>
  <c r="AD1709" i="4"/>
  <c r="AD1726" i="4"/>
  <c r="AD1736" i="4"/>
  <c r="AD1753" i="4"/>
  <c r="AD1763" i="4"/>
  <c r="AD1765" i="4"/>
  <c r="AD1780" i="4"/>
  <c r="AD1790" i="4"/>
  <c r="AD1792" i="4"/>
  <c r="AD1806" i="4"/>
  <c r="AD1807" i="4"/>
  <c r="AD1817" i="4"/>
  <c r="AD1833" i="4"/>
  <c r="AD1844" i="4"/>
  <c r="AD1860" i="4"/>
  <c r="AD1871" i="4"/>
  <c r="AD1887" i="4"/>
  <c r="AD1898" i="4"/>
  <c r="AD1914" i="4"/>
  <c r="AD1925" i="4"/>
  <c r="AD1952" i="4"/>
  <c r="AD1973" i="4"/>
  <c r="AD1974" i="4"/>
  <c r="AD1975" i="4"/>
  <c r="AD1976" i="4"/>
  <c r="AD1977" i="4"/>
  <c r="AD1978" i="4"/>
  <c r="AD1979" i="4"/>
  <c r="AD1980" i="4"/>
  <c r="AD1981" i="4"/>
  <c r="AD1982" i="4"/>
  <c r="AD1983" i="4"/>
  <c r="AD1984" i="4"/>
  <c r="AD1985" i="4"/>
  <c r="AD1986" i="4"/>
  <c r="AD1987" i="4"/>
  <c r="AD1988" i="4"/>
  <c r="AD1989" i="4"/>
  <c r="AD1990" i="4"/>
  <c r="AD1991" i="4"/>
  <c r="AD1992" i="4"/>
  <c r="AD1993" i="4"/>
  <c r="AD1994" i="4"/>
  <c r="AD1995" i="4"/>
  <c r="AD1996" i="4"/>
  <c r="AD1997" i="4"/>
  <c r="AD1998" i="4"/>
  <c r="AD2000" i="4"/>
  <c r="AD2001" i="4"/>
  <c r="AD2002" i="4"/>
  <c r="AD2003" i="4"/>
  <c r="AD2004" i="4"/>
  <c r="AD2005" i="4"/>
  <c r="AD2006" i="4"/>
  <c r="AD2007" i="4"/>
  <c r="AD2008" i="4"/>
  <c r="AD2009" i="4"/>
  <c r="AD2010" i="4"/>
  <c r="AD2011" i="4"/>
  <c r="AD2012" i="4"/>
  <c r="AD2013" i="4"/>
  <c r="AD2014" i="4"/>
  <c r="AD2015" i="4"/>
  <c r="AD2016" i="4"/>
  <c r="AD2017" i="4"/>
  <c r="AD2018" i="4"/>
  <c r="AD2019" i="4"/>
  <c r="AD2020" i="4"/>
  <c r="AD2021" i="4"/>
  <c r="AD2022" i="4"/>
  <c r="AD2023" i="4"/>
  <c r="AD2024" i="4"/>
  <c r="AD2025" i="4"/>
  <c r="AD2027" i="4"/>
  <c r="AD2028" i="4"/>
  <c r="AD2029" i="4"/>
  <c r="AD2030" i="4"/>
  <c r="AD2031" i="4"/>
  <c r="AD2032" i="4"/>
  <c r="AD2033" i="4"/>
  <c r="AD2034" i="4"/>
  <c r="AD2035" i="4"/>
  <c r="AD2036" i="4"/>
  <c r="AD2037" i="4"/>
  <c r="AD2038" i="4"/>
  <c r="AD2039" i="4"/>
  <c r="AD2040" i="4"/>
  <c r="AD2041" i="4"/>
  <c r="AD2042" i="4"/>
  <c r="AD2043" i="4"/>
  <c r="AD2044" i="4"/>
  <c r="AD2045" i="4"/>
  <c r="AD2046" i="4"/>
  <c r="AD2047" i="4"/>
  <c r="AD2048" i="4"/>
  <c r="AD2049" i="4"/>
  <c r="AD2050" i="4"/>
  <c r="AD2051" i="4"/>
  <c r="AD2052" i="4"/>
  <c r="AD2054" i="4"/>
  <c r="AD2055" i="4"/>
  <c r="AD2056" i="4"/>
  <c r="AD2057" i="4"/>
  <c r="AD2058" i="4"/>
  <c r="AD2059" i="4"/>
  <c r="AD2060" i="4"/>
  <c r="AD2061" i="4"/>
  <c r="AD2062" i="4"/>
  <c r="AD2063" i="4"/>
  <c r="AD2064" i="4"/>
  <c r="AD2065" i="4"/>
  <c r="AD2066" i="4"/>
  <c r="AD2067" i="4"/>
  <c r="AD2068" i="4"/>
  <c r="AD2069" i="4"/>
  <c r="AD2070" i="4"/>
  <c r="AD2071" i="4"/>
  <c r="AD2072" i="4"/>
  <c r="AD2073" i="4"/>
  <c r="AD2074" i="4"/>
  <c r="AD2075" i="4"/>
  <c r="AD2076" i="4"/>
  <c r="AD2077" i="4"/>
  <c r="AD2078" i="4"/>
  <c r="AD2079" i="4"/>
  <c r="AD2081" i="4"/>
  <c r="AD2082" i="4"/>
  <c r="AD2083" i="4"/>
  <c r="AD2084" i="4"/>
  <c r="AD2085" i="4"/>
  <c r="AD2086" i="4"/>
  <c r="AD2087" i="4"/>
  <c r="AD2088" i="4"/>
  <c r="AD2089" i="4"/>
  <c r="AD2090" i="4"/>
  <c r="AD2091" i="4"/>
  <c r="AD2092" i="4"/>
  <c r="AD2093" i="4"/>
  <c r="AD2094" i="4"/>
  <c r="AD2095" i="4"/>
  <c r="AD2096" i="4"/>
  <c r="AD2097" i="4"/>
  <c r="AD2098" i="4"/>
  <c r="AD2099" i="4"/>
  <c r="AD2100" i="4"/>
  <c r="AD2101" i="4"/>
  <c r="AD2102" i="4"/>
  <c r="AD2103" i="4"/>
  <c r="AD2104" i="4"/>
  <c r="AD2105" i="4"/>
  <c r="AD2106" i="4"/>
  <c r="AD2108" i="4"/>
  <c r="AD2109" i="4"/>
  <c r="AD2110" i="4"/>
  <c r="AD2111" i="4"/>
  <c r="AD2112" i="4"/>
  <c r="AD2113" i="4"/>
  <c r="AD2114" i="4"/>
  <c r="AD2115" i="4"/>
  <c r="AD2116" i="4"/>
  <c r="AD2117" i="4"/>
  <c r="AD2118" i="4"/>
  <c r="AD2119" i="4"/>
  <c r="AD2120" i="4"/>
  <c r="AD2121" i="4"/>
  <c r="AD2122" i="4"/>
  <c r="AD2123" i="4"/>
  <c r="AD2124" i="4"/>
  <c r="AD2125" i="4"/>
  <c r="AD2126" i="4"/>
  <c r="AD2127" i="4"/>
  <c r="AD2128" i="4"/>
  <c r="AD2129" i="4"/>
  <c r="AD2130" i="4"/>
  <c r="AD2131" i="4"/>
  <c r="AD2132" i="4"/>
  <c r="AD2133" i="4"/>
  <c r="AD2135" i="4"/>
  <c r="AD2136" i="4"/>
  <c r="AD2137" i="4"/>
  <c r="AD2138" i="4"/>
  <c r="AD2139" i="4"/>
  <c r="AD2140" i="4"/>
  <c r="AD2141" i="4"/>
  <c r="AD2142" i="4"/>
  <c r="AD2143" i="4"/>
  <c r="AD2144" i="4"/>
  <c r="AD2145" i="4"/>
  <c r="AD2146" i="4"/>
  <c r="AD2147" i="4"/>
  <c r="AD2148" i="4"/>
  <c r="AD2149" i="4"/>
  <c r="AD2150" i="4"/>
  <c r="AD2151" i="4"/>
  <c r="AD2152" i="4"/>
  <c r="AD2153" i="4"/>
  <c r="AD2154" i="4"/>
  <c r="AD2155" i="4"/>
  <c r="AD2156" i="4"/>
  <c r="AD2157" i="4"/>
  <c r="AD2158" i="4"/>
  <c r="AD2159" i="4"/>
  <c r="AD2160" i="4"/>
  <c r="AD2162" i="4"/>
  <c r="AD2163" i="4"/>
  <c r="AD2164" i="4"/>
  <c r="AD2165" i="4"/>
  <c r="AD2166" i="4"/>
  <c r="AD2167" i="4"/>
  <c r="AD2168" i="4"/>
  <c r="AD2169" i="4"/>
  <c r="AD2170" i="4"/>
  <c r="AD2171" i="4"/>
  <c r="AD2172" i="4"/>
  <c r="AD2173" i="4"/>
  <c r="AD2174" i="4"/>
  <c r="AD2175" i="4"/>
  <c r="AD2176" i="4"/>
  <c r="AD2177" i="4"/>
  <c r="AD2178" i="4"/>
  <c r="AD2179" i="4"/>
  <c r="AD2180" i="4"/>
  <c r="AD2181" i="4"/>
  <c r="AD2182" i="4"/>
  <c r="AD2183" i="4"/>
  <c r="AD2184" i="4"/>
  <c r="AD2185" i="4"/>
  <c r="AD2186" i="4"/>
  <c r="AD2187" i="4"/>
  <c r="AD2189" i="4"/>
  <c r="AD2190" i="4"/>
  <c r="AD2191" i="4"/>
  <c r="AD2192" i="4"/>
  <c r="AD2193" i="4"/>
  <c r="AD2194" i="4"/>
  <c r="AD2195" i="4"/>
  <c r="AD2196" i="4"/>
  <c r="AD2197" i="4"/>
  <c r="AD2198" i="4"/>
  <c r="AD2199" i="4"/>
  <c r="AD2200" i="4"/>
  <c r="AD2201" i="4"/>
  <c r="AD2202" i="4"/>
  <c r="AD2203" i="4"/>
  <c r="AD2204" i="4"/>
  <c r="AD2205" i="4"/>
  <c r="AD2206" i="4"/>
  <c r="AD2207" i="4"/>
  <c r="AD2208" i="4"/>
  <c r="AD2209" i="4"/>
  <c r="AD2210" i="4"/>
  <c r="AD2211" i="4"/>
  <c r="AD2212" i="4"/>
  <c r="AD2213" i="4"/>
  <c r="AD2214" i="4"/>
  <c r="AD2216" i="4"/>
  <c r="AD2217" i="4"/>
  <c r="AD2218" i="4"/>
  <c r="AD2219" i="4"/>
  <c r="AD2220" i="4"/>
  <c r="AD2221" i="4"/>
  <c r="AD2222" i="4"/>
  <c r="AD2223" i="4"/>
  <c r="AD2224" i="4"/>
  <c r="AD2225" i="4"/>
  <c r="AD2226" i="4"/>
  <c r="AD2227" i="4"/>
  <c r="AD2228" i="4"/>
  <c r="AD2229" i="4"/>
  <c r="AD2230" i="4"/>
  <c r="AD2231" i="4"/>
  <c r="AD2232" i="4"/>
  <c r="AD2233" i="4"/>
  <c r="AD2234" i="4"/>
  <c r="AD2235" i="4"/>
  <c r="AD2236" i="4"/>
  <c r="AD2237" i="4"/>
  <c r="AD2238" i="4"/>
  <c r="AD2239" i="4"/>
  <c r="AD2240" i="4"/>
  <c r="AD2241" i="4"/>
  <c r="AD2243" i="4"/>
  <c r="AD2244" i="4"/>
  <c r="AD2245" i="4"/>
  <c r="AD2246" i="4"/>
  <c r="AD2247" i="4"/>
  <c r="AD2248" i="4"/>
  <c r="AD2249" i="4"/>
  <c r="AD2250" i="4"/>
  <c r="AD2251" i="4"/>
  <c r="AD2252" i="4"/>
  <c r="AD2253" i="4"/>
  <c r="AD2254" i="4"/>
  <c r="AD2255" i="4"/>
  <c r="AD2256" i="4"/>
  <c r="AD2257" i="4"/>
  <c r="AD2258" i="4"/>
  <c r="AD2259" i="4"/>
  <c r="AD2260" i="4"/>
  <c r="AD2261" i="4"/>
  <c r="AD2262" i="4"/>
  <c r="AD2263" i="4"/>
  <c r="AD2264" i="4"/>
  <c r="AD2265" i="4"/>
  <c r="AD2266" i="4"/>
  <c r="AD2267" i="4"/>
  <c r="AD2268" i="4"/>
  <c r="AD2270" i="4"/>
  <c r="AD2271" i="4"/>
  <c r="AD2272" i="4"/>
  <c r="AD2273" i="4"/>
  <c r="AD2274" i="4"/>
  <c r="AD2275" i="4"/>
  <c r="AD2276" i="4"/>
  <c r="AD2277" i="4"/>
  <c r="AD2278" i="4"/>
  <c r="AD2279" i="4"/>
  <c r="AD2280" i="4"/>
  <c r="AD2281" i="4"/>
  <c r="AD2282" i="4"/>
  <c r="AD2283" i="4"/>
  <c r="AD2284" i="4"/>
  <c r="AD2285" i="4"/>
  <c r="AD2286" i="4"/>
  <c r="AD2287" i="4"/>
  <c r="AD2288" i="4"/>
  <c r="AD2289" i="4"/>
  <c r="AD2290" i="4"/>
  <c r="AD2291" i="4"/>
  <c r="AD2292" i="4"/>
  <c r="AD2293" i="4"/>
  <c r="AD2294" i="4"/>
  <c r="AD2295" i="4"/>
  <c r="AD2297" i="4"/>
  <c r="AD2298" i="4"/>
  <c r="AD2299" i="4"/>
  <c r="AD2300" i="4"/>
  <c r="AD2301" i="4"/>
  <c r="AD2302" i="4"/>
  <c r="AD2303" i="4"/>
  <c r="AD2304" i="4"/>
  <c r="AD2305" i="4"/>
  <c r="AD2306" i="4"/>
  <c r="AD2307" i="4"/>
  <c r="AD2308" i="4"/>
  <c r="AD2309" i="4"/>
  <c r="AD2310" i="4"/>
  <c r="AD2311" i="4"/>
  <c r="AD2312" i="4"/>
  <c r="AD2313" i="4"/>
  <c r="AD2314" i="4"/>
  <c r="AD2315" i="4"/>
  <c r="AD2316" i="4"/>
  <c r="AD2317" i="4"/>
  <c r="AD2318" i="4"/>
  <c r="AD2319" i="4"/>
  <c r="AD2320" i="4"/>
  <c r="AD2321" i="4"/>
  <c r="AD2322" i="4"/>
  <c r="AD2324" i="4"/>
  <c r="AD2325" i="4"/>
  <c r="AD2326" i="4"/>
  <c r="AD2327" i="4"/>
  <c r="AD2328" i="4"/>
  <c r="AD2329" i="4"/>
  <c r="AD2330" i="4"/>
  <c r="AD2331" i="4"/>
  <c r="AD2332" i="4"/>
  <c r="AD2333" i="4"/>
  <c r="AD2334" i="4"/>
  <c r="AD2335" i="4"/>
  <c r="AD2336" i="4"/>
  <c r="AD2337" i="4"/>
  <c r="AD2338" i="4"/>
  <c r="AD2339" i="4"/>
  <c r="AD2340" i="4"/>
  <c r="AD2341" i="4"/>
  <c r="AD2342" i="4"/>
  <c r="AD2343" i="4"/>
  <c r="AD2344" i="4"/>
  <c r="AD2345" i="4"/>
  <c r="AD2346" i="4"/>
  <c r="AD2347" i="4"/>
  <c r="AD2348" i="4"/>
  <c r="AD2349" i="4"/>
  <c r="AD2351" i="4"/>
  <c r="AD2352" i="4"/>
  <c r="AD2353" i="4"/>
  <c r="AD2354" i="4"/>
  <c r="AD2355" i="4"/>
  <c r="AD2356" i="4"/>
  <c r="AD2357" i="4"/>
  <c r="AD2358" i="4"/>
  <c r="AD2359" i="4"/>
  <c r="AD2360" i="4"/>
  <c r="AD2361" i="4"/>
  <c r="AD2362" i="4"/>
  <c r="AD2363" i="4"/>
  <c r="AD2364" i="4"/>
  <c r="AD2365" i="4"/>
  <c r="AD2366" i="4"/>
  <c r="AD2367" i="4"/>
  <c r="AD2368" i="4"/>
  <c r="AD2369" i="4"/>
  <c r="AD2370" i="4"/>
  <c r="AD2371" i="4"/>
  <c r="AD2372" i="4"/>
  <c r="AD2373" i="4"/>
  <c r="AD2374" i="4"/>
  <c r="AD2375" i="4"/>
  <c r="AD2376" i="4"/>
  <c r="AD2378" i="4"/>
  <c r="AD2379" i="4"/>
  <c r="AD2380" i="4"/>
  <c r="AD2381" i="4"/>
  <c r="AD2382" i="4"/>
  <c r="AD2383" i="4"/>
  <c r="AD2384" i="4"/>
  <c r="AD2385" i="4"/>
  <c r="AD2386" i="4"/>
  <c r="AD2387" i="4"/>
  <c r="AD2388" i="4"/>
  <c r="AD2389" i="4"/>
  <c r="AD2390" i="4"/>
  <c r="AD2391" i="4"/>
  <c r="AD2392" i="4"/>
  <c r="AD2393" i="4"/>
  <c r="AD2394" i="4"/>
  <c r="AD2395" i="4"/>
  <c r="AD2396" i="4"/>
  <c r="AD2397" i="4"/>
  <c r="AD2398" i="4"/>
  <c r="AD2399" i="4"/>
  <c r="AD2400" i="4"/>
  <c r="AD2401" i="4"/>
  <c r="AD2402" i="4"/>
  <c r="AD2403" i="4"/>
  <c r="AD2405" i="4"/>
  <c r="AD2406" i="4"/>
  <c r="AD2407" i="4"/>
  <c r="AD2408" i="4"/>
  <c r="AD2409" i="4"/>
  <c r="AD2410" i="4"/>
  <c r="AD2411" i="4"/>
  <c r="AD2412" i="4"/>
  <c r="AD2413" i="4"/>
  <c r="AD2414" i="4"/>
  <c r="AD2415" i="4"/>
  <c r="AD2416" i="4"/>
  <c r="AD2417" i="4"/>
  <c r="AD2418" i="4"/>
  <c r="AD2419" i="4"/>
  <c r="AD2420" i="4"/>
  <c r="AD2421" i="4"/>
  <c r="AD2422" i="4"/>
  <c r="AD2423" i="4"/>
  <c r="AD2424" i="4"/>
  <c r="AD2425" i="4"/>
  <c r="AD2426" i="4"/>
  <c r="AD2427" i="4"/>
  <c r="AD2428" i="4"/>
  <c r="AD2429" i="4"/>
  <c r="AD2430" i="4"/>
  <c r="AD2432" i="4"/>
  <c r="AD2433" i="4"/>
  <c r="AD2434" i="4"/>
  <c r="AD2435" i="4"/>
  <c r="AD2436" i="4"/>
  <c r="AD2437" i="4"/>
  <c r="AD2438" i="4"/>
  <c r="AD2439" i="4"/>
  <c r="AD2440" i="4"/>
  <c r="AD2441" i="4"/>
  <c r="AD2442" i="4"/>
  <c r="AD2443" i="4"/>
  <c r="AD2444" i="4"/>
  <c r="AD2445" i="4"/>
  <c r="AD2446" i="4"/>
  <c r="AD2447" i="4"/>
  <c r="AD2448" i="4"/>
  <c r="AD2449" i="4"/>
  <c r="AD2450" i="4"/>
  <c r="AD2451" i="4"/>
  <c r="AD2452" i="4"/>
  <c r="AD2453" i="4"/>
  <c r="AD2454" i="4"/>
  <c r="AD2455" i="4"/>
  <c r="AD2456" i="4"/>
  <c r="AD2457" i="4"/>
  <c r="AD2459" i="4"/>
  <c r="AD2460" i="4"/>
  <c r="AD2461" i="4"/>
  <c r="AD2462" i="4"/>
  <c r="AD2463" i="4"/>
  <c r="AD2464" i="4"/>
  <c r="AD2465" i="4"/>
  <c r="AD2466" i="4"/>
  <c r="AD2467" i="4"/>
  <c r="AD2468" i="4"/>
  <c r="AD2469" i="4"/>
  <c r="AD2470" i="4"/>
  <c r="AD2471" i="4"/>
  <c r="AD2472" i="4"/>
  <c r="AD2473" i="4"/>
  <c r="AD2474" i="4"/>
  <c r="AD2475" i="4"/>
  <c r="AD2476" i="4"/>
  <c r="AD2477" i="4"/>
  <c r="AD2478" i="4"/>
  <c r="AD2479" i="4"/>
  <c r="AD2480" i="4"/>
  <c r="AD2481" i="4"/>
  <c r="AD2482" i="4"/>
  <c r="AD2483" i="4"/>
  <c r="AD2484" i="4"/>
  <c r="AD2486" i="4"/>
  <c r="AD2487" i="4"/>
  <c r="AD2488" i="4"/>
  <c r="AD2489" i="4"/>
  <c r="AD2490" i="4"/>
  <c r="AD2491" i="4"/>
  <c r="AD2492" i="4"/>
  <c r="AD2493" i="4"/>
  <c r="AD2494" i="4"/>
  <c r="AD2495" i="4"/>
  <c r="AD2496" i="4"/>
  <c r="AD2497" i="4"/>
  <c r="AD2498" i="4"/>
  <c r="AD2499" i="4"/>
  <c r="AD2500" i="4"/>
  <c r="AD2501" i="4"/>
  <c r="AD2502" i="4"/>
  <c r="AD2503" i="4"/>
  <c r="AD2504" i="4"/>
  <c r="AD2505" i="4"/>
  <c r="AD2506" i="4"/>
  <c r="AD2507" i="4"/>
  <c r="AD2508" i="4"/>
  <c r="AD2509" i="4"/>
  <c r="AD2510" i="4"/>
  <c r="AD2511" i="4"/>
  <c r="AD2513" i="4"/>
  <c r="AD2514" i="4"/>
  <c r="AD2515" i="4"/>
  <c r="AD2516" i="4"/>
  <c r="AD2517" i="4"/>
  <c r="AD2518" i="4"/>
  <c r="AD2519" i="4"/>
  <c r="AD2520" i="4"/>
  <c r="AD2521" i="4"/>
  <c r="AD2522" i="4"/>
  <c r="AD2523" i="4"/>
  <c r="AD2524" i="4"/>
  <c r="AD2525" i="4"/>
  <c r="AD2526" i="4"/>
  <c r="AD2527" i="4"/>
  <c r="AD2528" i="4"/>
  <c r="AD2529" i="4"/>
  <c r="AD2530" i="4"/>
  <c r="AD2531" i="4"/>
  <c r="AD2532" i="4"/>
  <c r="AD2533" i="4"/>
  <c r="AD2534" i="4"/>
  <c r="AD2535" i="4"/>
  <c r="AD2536" i="4"/>
  <c r="AD2537" i="4"/>
  <c r="AD2538" i="4"/>
  <c r="AD2540" i="4"/>
  <c r="AD2541" i="4"/>
  <c r="AD2542" i="4"/>
  <c r="AD2543" i="4"/>
  <c r="AD2544" i="4"/>
  <c r="AD2545" i="4"/>
  <c r="AD2546" i="4"/>
  <c r="AD2547" i="4"/>
  <c r="AD2548" i="4"/>
  <c r="AD2549" i="4"/>
  <c r="AD2550" i="4"/>
  <c r="AD2551" i="4"/>
  <c r="AD2552" i="4"/>
  <c r="AD2553" i="4"/>
  <c r="AD2554" i="4"/>
  <c r="AD2555" i="4"/>
  <c r="AD2556" i="4"/>
  <c r="AD2557" i="4"/>
  <c r="AD2558" i="4"/>
  <c r="AD2559" i="4"/>
  <c r="AD2560" i="4"/>
  <c r="AD2561" i="4"/>
  <c r="AD2562" i="4"/>
  <c r="AD2563" i="4"/>
  <c r="AD2564" i="4"/>
  <c r="AD2565" i="4"/>
  <c r="AD2567" i="4"/>
  <c r="AD2568" i="4"/>
  <c r="AD2569" i="4"/>
  <c r="AD2570" i="4"/>
  <c r="AD2571" i="4"/>
  <c r="AD2572" i="4"/>
  <c r="AD2573" i="4"/>
  <c r="AD2574" i="4"/>
  <c r="AD2575" i="4"/>
  <c r="AD2576" i="4"/>
  <c r="AD2577" i="4"/>
  <c r="AD2578" i="4"/>
  <c r="AD2579" i="4"/>
  <c r="AD2580" i="4"/>
  <c r="AD2581" i="4"/>
  <c r="AD2582" i="4"/>
  <c r="AD2583" i="4"/>
  <c r="AD2584" i="4"/>
  <c r="AD2585" i="4"/>
  <c r="AD2586" i="4"/>
  <c r="AD2587" i="4"/>
  <c r="AD2588" i="4"/>
  <c r="AD2589" i="4"/>
  <c r="AD2590" i="4"/>
  <c r="AD2591" i="4"/>
  <c r="AD2592" i="4"/>
  <c r="AD2594" i="4"/>
  <c r="AD2595" i="4"/>
  <c r="AD2596" i="4"/>
  <c r="AD2597" i="4"/>
  <c r="AD2598" i="4"/>
  <c r="AD2599" i="4"/>
  <c r="AD2600" i="4"/>
  <c r="AD2601" i="4"/>
  <c r="AD2602" i="4"/>
  <c r="AD2603" i="4"/>
  <c r="AD2604" i="4"/>
  <c r="AD2605" i="4"/>
  <c r="AD2606" i="4"/>
  <c r="AD2607" i="4"/>
  <c r="AD2608" i="4"/>
  <c r="AD2609" i="4"/>
  <c r="AD2610" i="4"/>
  <c r="AD2611" i="4"/>
  <c r="AD2612" i="4"/>
  <c r="AD2613" i="4"/>
  <c r="AD2614" i="4"/>
  <c r="AD2615" i="4"/>
  <c r="AD2616" i="4"/>
  <c r="AD2617" i="4"/>
  <c r="AD2618" i="4"/>
  <c r="AD2619" i="4"/>
  <c r="AD2621" i="4"/>
  <c r="AD2622" i="4"/>
  <c r="AD2623" i="4"/>
  <c r="AD2624" i="4"/>
  <c r="AD2625" i="4"/>
  <c r="AD2626" i="4"/>
  <c r="AD2627" i="4"/>
  <c r="AD2628" i="4"/>
  <c r="AD2629" i="4"/>
  <c r="AD2630" i="4"/>
  <c r="AD2631" i="4"/>
  <c r="AD2632" i="4"/>
  <c r="AD2633" i="4"/>
  <c r="AD2634" i="4"/>
  <c r="AD2635" i="4"/>
  <c r="AD2636" i="4"/>
  <c r="AD2637" i="4"/>
  <c r="AD2638" i="4"/>
  <c r="AD2639" i="4"/>
  <c r="AD2640" i="4"/>
  <c r="AD2641" i="4"/>
  <c r="AD2642" i="4"/>
  <c r="AD2643" i="4"/>
  <c r="AD2644" i="4"/>
  <c r="AD2645" i="4"/>
  <c r="AD2646" i="4"/>
  <c r="AD2648" i="4"/>
  <c r="AD2649" i="4"/>
  <c r="AD2650" i="4"/>
  <c r="AD2651" i="4"/>
  <c r="AD2652" i="4"/>
  <c r="AD2653" i="4"/>
  <c r="AD2654" i="4"/>
  <c r="AD2655" i="4"/>
  <c r="AD2656" i="4"/>
  <c r="AD2657" i="4"/>
  <c r="AD2658" i="4"/>
  <c r="AD2659" i="4"/>
  <c r="AD2660" i="4"/>
  <c r="AD2661" i="4"/>
  <c r="AD2662" i="4"/>
  <c r="AD2663" i="4"/>
  <c r="AD2664" i="4"/>
  <c r="AD2665" i="4"/>
  <c r="AD2666" i="4"/>
  <c r="AD2667" i="4"/>
  <c r="AD2668" i="4"/>
  <c r="AD2669" i="4"/>
  <c r="AD2670" i="4"/>
  <c r="AD2671" i="4"/>
  <c r="AD2672" i="4"/>
  <c r="AD2673" i="4"/>
  <c r="AD2675" i="4"/>
  <c r="AD2676" i="4"/>
  <c r="AD2677" i="4"/>
  <c r="AD2678" i="4"/>
  <c r="AD2679" i="4"/>
  <c r="AD2680" i="4"/>
  <c r="AD2681" i="4"/>
  <c r="AD2682" i="4"/>
  <c r="AD2683" i="4"/>
  <c r="AD2684" i="4"/>
  <c r="AD2685" i="4"/>
  <c r="AD2686" i="4"/>
  <c r="AD2687" i="4"/>
  <c r="AD2688" i="4"/>
  <c r="AD2689" i="4"/>
  <c r="AD2690" i="4"/>
  <c r="AD2691" i="4"/>
  <c r="AD2692" i="4"/>
  <c r="AD2693" i="4"/>
  <c r="AD2694" i="4"/>
  <c r="AD2695" i="4"/>
  <c r="AD2696" i="4"/>
  <c r="AD2697" i="4"/>
  <c r="AD2698" i="4"/>
  <c r="AD2699" i="4"/>
  <c r="AD2700" i="4"/>
  <c r="AD2702" i="4"/>
  <c r="AD2703" i="4"/>
  <c r="AD2704" i="4"/>
  <c r="AD2705" i="4"/>
  <c r="AD2706" i="4"/>
  <c r="AD2707" i="4"/>
  <c r="AD2708" i="4"/>
  <c r="AD2709" i="4"/>
  <c r="AD2710" i="4"/>
  <c r="AD2711" i="4"/>
  <c r="AD2712" i="4"/>
  <c r="AD2713" i="4"/>
  <c r="AD2714" i="4"/>
  <c r="AD2715" i="4"/>
  <c r="AD2716" i="4"/>
  <c r="AD2717" i="4"/>
  <c r="AD2718" i="4"/>
  <c r="AD2719" i="4"/>
  <c r="AD2720" i="4"/>
  <c r="AD2721" i="4"/>
  <c r="AD2722" i="4"/>
  <c r="AD2723" i="4"/>
  <c r="AD2724" i="4"/>
  <c r="AD2725" i="4"/>
  <c r="AD2726" i="4"/>
  <c r="AE1466" i="4"/>
  <c r="AE1480" i="4"/>
  <c r="AE1500" i="4"/>
  <c r="AE1527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73" i="4"/>
  <c r="AE1974" i="4"/>
  <c r="AE1975" i="4"/>
  <c r="AE1976" i="4"/>
  <c r="AE1977" i="4"/>
  <c r="AE1978" i="4"/>
  <c r="AE1979" i="4"/>
  <c r="AE1980" i="4"/>
  <c r="AE1981" i="4"/>
  <c r="AE1982" i="4"/>
  <c r="AE1983" i="4"/>
  <c r="AE1984" i="4"/>
  <c r="AE1985" i="4"/>
  <c r="AE1986" i="4"/>
  <c r="AE1987" i="4"/>
  <c r="AE1988" i="4"/>
  <c r="AE1989" i="4"/>
  <c r="AE1990" i="4"/>
  <c r="AE1991" i="4"/>
  <c r="AE1992" i="4"/>
  <c r="AE1993" i="4"/>
  <c r="AE1994" i="4"/>
  <c r="AE1995" i="4"/>
  <c r="AE1996" i="4"/>
  <c r="AE1997" i="4"/>
  <c r="AE1998" i="4"/>
  <c r="AE2000" i="4"/>
  <c r="AE2001" i="4"/>
  <c r="AE2002" i="4"/>
  <c r="AE2003" i="4"/>
  <c r="AE2004" i="4"/>
  <c r="AE2005" i="4"/>
  <c r="AE2006" i="4"/>
  <c r="AE2007" i="4"/>
  <c r="AE2008" i="4"/>
  <c r="AE2009" i="4"/>
  <c r="AE2010" i="4"/>
  <c r="AE2011" i="4"/>
  <c r="AE2012" i="4"/>
  <c r="AE2013" i="4"/>
  <c r="AE2014" i="4"/>
  <c r="AE2015" i="4"/>
  <c r="AE2016" i="4"/>
  <c r="AE2017" i="4"/>
  <c r="AE2018" i="4"/>
  <c r="AE2019" i="4"/>
  <c r="AE2020" i="4"/>
  <c r="AE2021" i="4"/>
  <c r="AE2022" i="4"/>
  <c r="AE2023" i="4"/>
  <c r="AE2024" i="4"/>
  <c r="AE2025" i="4"/>
  <c r="AE2027" i="4"/>
  <c r="AE2028" i="4"/>
  <c r="AE2029" i="4"/>
  <c r="AE2030" i="4"/>
  <c r="AE2031" i="4"/>
  <c r="AE2032" i="4"/>
  <c r="AE2033" i="4"/>
  <c r="AE2034" i="4"/>
  <c r="AE2035" i="4"/>
  <c r="AE2036" i="4"/>
  <c r="AE2037" i="4"/>
  <c r="AE2038" i="4"/>
  <c r="AE2039" i="4"/>
  <c r="AE2040" i="4"/>
  <c r="AE2041" i="4"/>
  <c r="AE2042" i="4"/>
  <c r="AE2043" i="4"/>
  <c r="AE2044" i="4"/>
  <c r="AE2045" i="4"/>
  <c r="AE2046" i="4"/>
  <c r="AE2047" i="4"/>
  <c r="AE2048" i="4"/>
  <c r="AE2049" i="4"/>
  <c r="AE2050" i="4"/>
  <c r="AE2051" i="4"/>
  <c r="AE2052" i="4"/>
  <c r="AE2054" i="4"/>
  <c r="AE2055" i="4"/>
  <c r="AE2056" i="4"/>
  <c r="AE2057" i="4"/>
  <c r="AE2058" i="4"/>
  <c r="AE2059" i="4"/>
  <c r="AE2060" i="4"/>
  <c r="AE2061" i="4"/>
  <c r="AE2062" i="4"/>
  <c r="AE2063" i="4"/>
  <c r="AE2064" i="4"/>
  <c r="AE2065" i="4"/>
  <c r="AE2066" i="4"/>
  <c r="AE2067" i="4"/>
  <c r="AE2068" i="4"/>
  <c r="AE2069" i="4"/>
  <c r="AE2070" i="4"/>
  <c r="AE2071" i="4"/>
  <c r="AE2072" i="4"/>
  <c r="AE2073" i="4"/>
  <c r="AE2074" i="4"/>
  <c r="AE2075" i="4"/>
  <c r="AE2076" i="4"/>
  <c r="AE2077" i="4"/>
  <c r="AE2078" i="4"/>
  <c r="AE2079" i="4"/>
  <c r="AE2081" i="4"/>
  <c r="AE2082" i="4"/>
  <c r="AE2083" i="4"/>
  <c r="AE2084" i="4"/>
  <c r="AE2085" i="4"/>
  <c r="AE2086" i="4"/>
  <c r="AE2087" i="4"/>
  <c r="AE2088" i="4"/>
  <c r="AE2089" i="4"/>
  <c r="AE2090" i="4"/>
  <c r="AE2091" i="4"/>
  <c r="AE2092" i="4"/>
  <c r="AE2093" i="4"/>
  <c r="AE2094" i="4"/>
  <c r="AE2095" i="4"/>
  <c r="AE2096" i="4"/>
  <c r="AE2097" i="4"/>
  <c r="AE2098" i="4"/>
  <c r="AE2099" i="4"/>
  <c r="AE2100" i="4"/>
  <c r="AE2101" i="4"/>
  <c r="AE2102" i="4"/>
  <c r="AE2103" i="4"/>
  <c r="AE2104" i="4"/>
  <c r="AE2105" i="4"/>
  <c r="AE2106" i="4"/>
  <c r="AE2108" i="4"/>
  <c r="AE2109" i="4"/>
  <c r="AE2110" i="4"/>
  <c r="AE2111" i="4"/>
  <c r="AE2112" i="4"/>
  <c r="AE2113" i="4"/>
  <c r="AE2114" i="4"/>
  <c r="AE2115" i="4"/>
  <c r="AE2116" i="4"/>
  <c r="AE2117" i="4"/>
  <c r="AE2118" i="4"/>
  <c r="AE2119" i="4"/>
  <c r="AE2120" i="4"/>
  <c r="AE2121" i="4"/>
  <c r="AE2122" i="4"/>
  <c r="AE2123" i="4"/>
  <c r="AE2124" i="4"/>
  <c r="AE2125" i="4"/>
  <c r="AE2126" i="4"/>
  <c r="AE2127" i="4"/>
  <c r="AE2128" i="4"/>
  <c r="AE2129" i="4"/>
  <c r="AE2130" i="4"/>
  <c r="AE2131" i="4"/>
  <c r="AE2132" i="4"/>
  <c r="AE2133" i="4"/>
  <c r="AE2135" i="4"/>
  <c r="AE2136" i="4"/>
  <c r="AE2137" i="4"/>
  <c r="AE2138" i="4"/>
  <c r="AE2139" i="4"/>
  <c r="AE2140" i="4"/>
  <c r="AE2141" i="4"/>
  <c r="AE2142" i="4"/>
  <c r="AE2143" i="4"/>
  <c r="AE2144" i="4"/>
  <c r="AE2145" i="4"/>
  <c r="AE2146" i="4"/>
  <c r="AE2147" i="4"/>
  <c r="AE2148" i="4"/>
  <c r="AE2149" i="4"/>
  <c r="AE2150" i="4"/>
  <c r="AE2151" i="4"/>
  <c r="AE2152" i="4"/>
  <c r="AE2153" i="4"/>
  <c r="AE2154" i="4"/>
  <c r="AE2155" i="4"/>
  <c r="AE2156" i="4"/>
  <c r="AE2157" i="4"/>
  <c r="AE2158" i="4"/>
  <c r="AE2159" i="4"/>
  <c r="AE2160" i="4"/>
  <c r="AE2162" i="4"/>
  <c r="AE2163" i="4"/>
  <c r="AE2164" i="4"/>
  <c r="AE2165" i="4"/>
  <c r="AE2166" i="4"/>
  <c r="AE2167" i="4"/>
  <c r="AE2168" i="4"/>
  <c r="AE2169" i="4"/>
  <c r="AE2170" i="4"/>
  <c r="AE2171" i="4"/>
  <c r="AE2172" i="4"/>
  <c r="AE2173" i="4"/>
  <c r="AE2174" i="4"/>
  <c r="AE2175" i="4"/>
  <c r="AE2176" i="4"/>
  <c r="AE2177" i="4"/>
  <c r="AE2178" i="4"/>
  <c r="AE2179" i="4"/>
  <c r="AE2180" i="4"/>
  <c r="AE2181" i="4"/>
  <c r="AE2182" i="4"/>
  <c r="AE2183" i="4"/>
  <c r="AE2184" i="4"/>
  <c r="AE2185" i="4"/>
  <c r="AE2186" i="4"/>
  <c r="AE2187" i="4"/>
  <c r="AE2189" i="4"/>
  <c r="AE2190" i="4"/>
  <c r="AE2191" i="4"/>
  <c r="AE2192" i="4"/>
  <c r="AE2193" i="4"/>
  <c r="AE2194" i="4"/>
  <c r="AE2195" i="4"/>
  <c r="AE2196" i="4"/>
  <c r="AE2197" i="4"/>
  <c r="AE2198" i="4"/>
  <c r="AE2199" i="4"/>
  <c r="AE2200" i="4"/>
  <c r="AE2201" i="4"/>
  <c r="AE2202" i="4"/>
  <c r="AE2203" i="4"/>
  <c r="AE2204" i="4"/>
  <c r="AE2205" i="4"/>
  <c r="AE2206" i="4"/>
  <c r="AE2207" i="4"/>
  <c r="AE2208" i="4"/>
  <c r="AE2209" i="4"/>
  <c r="AE2210" i="4"/>
  <c r="AE2211" i="4"/>
  <c r="AE2212" i="4"/>
  <c r="AE2213" i="4"/>
  <c r="AE2214" i="4"/>
  <c r="AE2216" i="4"/>
  <c r="AE2217" i="4"/>
  <c r="AE2218" i="4"/>
  <c r="AE2219" i="4"/>
  <c r="AE2220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E1304" i="4"/>
  <c r="AE1383" i="4"/>
  <c r="AE1385" i="4"/>
  <c r="AE1399" i="4"/>
  <c r="AE1410" i="4"/>
  <c r="AE1412" i="4"/>
  <c r="AE1426" i="4"/>
  <c r="AE1439" i="4"/>
  <c r="AE1453" i="4"/>
  <c r="T46" i="1"/>
  <c r="T47" i="1"/>
  <c r="T48" i="1"/>
  <c r="T49" i="1"/>
  <c r="T50" i="1"/>
  <c r="T51" i="1"/>
  <c r="T52" i="1"/>
  <c r="T53" i="1"/>
  <c r="T54" i="1"/>
  <c r="Z54" i="1" s="1"/>
  <c r="T55" i="1"/>
  <c r="T56" i="1"/>
  <c r="Z56" i="1" s="1"/>
  <c r="T57" i="1"/>
  <c r="T58" i="1"/>
  <c r="T59" i="1"/>
  <c r="T60" i="1"/>
  <c r="Z60" i="1" s="1"/>
  <c r="T61" i="1"/>
  <c r="Z61" i="1" s="1"/>
  <c r="F12" i="5"/>
  <c r="H28" i="7"/>
  <c r="L28" i="7" s="1"/>
  <c r="I28" i="7"/>
  <c r="M28" i="7" s="1"/>
  <c r="T3" i="1"/>
  <c r="U3" i="1"/>
  <c r="T4" i="1"/>
  <c r="U4" i="1"/>
  <c r="T5" i="1"/>
  <c r="U5" i="1"/>
  <c r="T6" i="1"/>
  <c r="U6" i="1"/>
  <c r="T7" i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Z19" i="1" s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Z45" i="1" s="1"/>
  <c r="U46" i="1"/>
  <c r="Z47" i="1"/>
  <c r="U47" i="1"/>
  <c r="U48" i="1"/>
  <c r="U49" i="1"/>
  <c r="Z50" i="1"/>
  <c r="U50" i="1"/>
  <c r="Z51" i="1"/>
  <c r="U51" i="1"/>
  <c r="U52" i="1"/>
  <c r="U53" i="1"/>
  <c r="U54" i="1"/>
  <c r="U55" i="1"/>
  <c r="U56" i="1"/>
  <c r="U57" i="1"/>
  <c r="U58" i="1"/>
  <c r="U59" i="1"/>
  <c r="U60" i="1"/>
  <c r="U61" i="1"/>
  <c r="T62" i="1"/>
  <c r="Z62" i="1" s="1"/>
  <c r="U62" i="1"/>
  <c r="T63" i="1"/>
  <c r="U63" i="1"/>
  <c r="T64" i="1"/>
  <c r="U64" i="1"/>
  <c r="T65" i="1"/>
  <c r="Z65" i="1" s="1"/>
  <c r="U65" i="1"/>
  <c r="T66" i="1"/>
  <c r="U66" i="1"/>
  <c r="T67" i="1"/>
  <c r="Z67" i="1" s="1"/>
  <c r="U67" i="1"/>
  <c r="T68" i="1"/>
  <c r="U68" i="1"/>
  <c r="T69" i="1"/>
  <c r="U69" i="1"/>
  <c r="T70" i="1"/>
  <c r="U70" i="1"/>
  <c r="Z70" i="1" s="1"/>
  <c r="T71" i="1"/>
  <c r="Z71" i="1" s="1"/>
  <c r="U71" i="1"/>
  <c r="T72" i="1"/>
  <c r="Z72" i="1" s="1"/>
  <c r="U72" i="1"/>
  <c r="T73" i="1"/>
  <c r="U73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49" i="1"/>
  <c r="Z52" i="1"/>
  <c r="Z53" i="1"/>
  <c r="Z55" i="1"/>
  <c r="Z58" i="1"/>
  <c r="Z59" i="1"/>
  <c r="Z63" i="1"/>
  <c r="Z64" i="1"/>
  <c r="Z66" i="1"/>
  <c r="Z68" i="1"/>
  <c r="Z69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G2837" i="4" s="1"/>
  <c r="P2889" i="4"/>
  <c r="AG2889" i="4" s="1"/>
  <c r="P2862" i="4"/>
  <c r="AG2862" i="4" s="1"/>
  <c r="Z2702" i="4"/>
  <c r="Z2700" i="4"/>
  <c r="Z2675" i="4"/>
  <c r="Z2673" i="4"/>
  <c r="Z2648" i="4"/>
  <c r="Z2646" i="4"/>
  <c r="Z2621" i="4"/>
  <c r="Z2619" i="4"/>
  <c r="Z2594" i="4"/>
  <c r="Z2592" i="4"/>
  <c r="Z2567" i="4"/>
  <c r="Z2565" i="4"/>
  <c r="Z2540" i="4"/>
  <c r="Z2538" i="4"/>
  <c r="Z2513" i="4"/>
  <c r="Z2511" i="4"/>
  <c r="Z2486" i="4"/>
  <c r="Z2484" i="4"/>
  <c r="Z2459" i="4"/>
  <c r="Z2457" i="4"/>
  <c r="Z2432" i="4"/>
  <c r="Z2430" i="4"/>
  <c r="Z2405" i="4"/>
  <c r="Z2403" i="4"/>
  <c r="Z2378" i="4"/>
  <c r="Z2376" i="4"/>
  <c r="Z2351" i="4"/>
  <c r="Z2349" i="4"/>
  <c r="Z2324" i="4"/>
  <c r="Z2322" i="4"/>
  <c r="Z2297" i="4"/>
  <c r="Z2295" i="4"/>
  <c r="Z2270" i="4"/>
  <c r="Z2268" i="4"/>
  <c r="Z2243" i="4"/>
  <c r="Z2241" i="4"/>
  <c r="Z2216" i="4"/>
  <c r="Z2214" i="4"/>
  <c r="Z2189" i="4"/>
  <c r="Z2187" i="4"/>
  <c r="Z2162" i="4"/>
  <c r="Z2160" i="4"/>
  <c r="Z2135" i="4"/>
  <c r="Z2133" i="4"/>
  <c r="Z2108" i="4"/>
  <c r="Z2106" i="4"/>
  <c r="Z2081" i="4"/>
  <c r="Z2079" i="4"/>
  <c r="Z2054" i="4"/>
  <c r="Z2052" i="4"/>
  <c r="Z2027" i="4"/>
  <c r="Z2025" i="4"/>
  <c r="Z2000" i="4"/>
  <c r="Z1998" i="4"/>
  <c r="Z1973" i="4"/>
  <c r="AE675" i="4"/>
  <c r="AD675" i="4"/>
  <c r="Z675" i="4"/>
  <c r="Z648" i="4"/>
  <c r="Z2729" i="4"/>
  <c r="AE2729" i="4"/>
  <c r="Z2756" i="4"/>
  <c r="AE2756" i="4"/>
  <c r="Z2783" i="4"/>
  <c r="AE2783" i="4"/>
  <c r="Z2810" i="4"/>
  <c r="AE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Y2727" i="4" s="1"/>
  <c r="A2754" i="4"/>
  <c r="H2754" i="4" s="1"/>
  <c r="A2781" i="4"/>
  <c r="Y2781" i="4" s="1"/>
  <c r="A2808" i="4"/>
  <c r="Y2808" i="4" s="1"/>
  <c r="A2835" i="4"/>
  <c r="C2835" i="4" s="1"/>
  <c r="Z105" i="4"/>
  <c r="Z195" i="4"/>
  <c r="Z267" i="4"/>
  <c r="Z303" i="4"/>
  <c r="Z320" i="4"/>
  <c r="Z330" i="4"/>
  <c r="Z347" i="4"/>
  <c r="Z465" i="4"/>
  <c r="Z951" i="4"/>
  <c r="Z978" i="4"/>
  <c r="Z1169" i="4"/>
  <c r="Z1196" i="4"/>
  <c r="Z1223" i="4"/>
  <c r="Z1250" i="4"/>
  <c r="Z1277" i="4"/>
  <c r="Z1304" i="4"/>
  <c r="Z1358" i="4"/>
  <c r="Z1383" i="4"/>
  <c r="Z1385" i="4"/>
  <c r="Z1399" i="4"/>
  <c r="Z1410" i="4"/>
  <c r="Z1412" i="4"/>
  <c r="Z1426" i="4"/>
  <c r="Z1439" i="4"/>
  <c r="Z1453" i="4"/>
  <c r="Z1466" i="4"/>
  <c r="Z1480" i="4"/>
  <c r="Z1500" i="4"/>
  <c r="Z1527" i="4"/>
  <c r="Z1626" i="4"/>
  <c r="Z1682" i="4"/>
  <c r="Z1709" i="4"/>
  <c r="Z1726" i="4"/>
  <c r="Z1736" i="4"/>
  <c r="Z1753" i="4"/>
  <c r="Z1763" i="4"/>
  <c r="Z1765" i="4"/>
  <c r="Z1780" i="4"/>
  <c r="Z1790" i="4"/>
  <c r="Z1792" i="4"/>
  <c r="Z1806" i="4"/>
  <c r="Z1807" i="4"/>
  <c r="Z1817" i="4"/>
  <c r="Z1833" i="4"/>
  <c r="Z1844" i="4"/>
  <c r="Z1860" i="4"/>
  <c r="Z1871" i="4"/>
  <c r="Z1887" i="4"/>
  <c r="Z1898" i="4"/>
  <c r="Z1907" i="4"/>
  <c r="Z1914" i="4"/>
  <c r="Z1925" i="4"/>
  <c r="Z1952" i="4"/>
  <c r="Z1961" i="4"/>
  <c r="Z1974" i="4"/>
  <c r="Z1975" i="4"/>
  <c r="Z1976" i="4"/>
  <c r="Z1977" i="4"/>
  <c r="Z1978" i="4"/>
  <c r="Z1979" i="4"/>
  <c r="Z1980" i="4"/>
  <c r="Z1981" i="4"/>
  <c r="Z1982" i="4"/>
  <c r="Z1983" i="4"/>
  <c r="Z1984" i="4"/>
  <c r="Z1985" i="4"/>
  <c r="Z1986" i="4"/>
  <c r="Z1987" i="4"/>
  <c r="Z1988" i="4"/>
  <c r="Z1989" i="4"/>
  <c r="Z1990" i="4"/>
  <c r="Z1991" i="4"/>
  <c r="Z1992" i="4"/>
  <c r="Z1993" i="4"/>
  <c r="Z1994" i="4"/>
  <c r="Z1995" i="4"/>
  <c r="Z1996" i="4"/>
  <c r="Z1997" i="4"/>
  <c r="Z2001" i="4"/>
  <c r="Z2002" i="4"/>
  <c r="Z2003" i="4"/>
  <c r="Z2004" i="4"/>
  <c r="Z2005" i="4"/>
  <c r="Z2006" i="4"/>
  <c r="Z2007" i="4"/>
  <c r="Z2008" i="4"/>
  <c r="Z2009" i="4"/>
  <c r="Z2010" i="4"/>
  <c r="Z2011" i="4"/>
  <c r="Z2012" i="4"/>
  <c r="Z2013" i="4"/>
  <c r="Z2014" i="4"/>
  <c r="Z2015" i="4"/>
  <c r="Z2016" i="4"/>
  <c r="Z2017" i="4"/>
  <c r="Z2018" i="4"/>
  <c r="Z2019" i="4"/>
  <c r="Z2020" i="4"/>
  <c r="Z2021" i="4"/>
  <c r="Z2022" i="4"/>
  <c r="Z2023" i="4"/>
  <c r="Z2024" i="4"/>
  <c r="Z2028" i="4"/>
  <c r="Z2029" i="4"/>
  <c r="Z2030" i="4"/>
  <c r="Z2031" i="4"/>
  <c r="Z2032" i="4"/>
  <c r="Z2033" i="4"/>
  <c r="Z2034" i="4"/>
  <c r="Z2035" i="4"/>
  <c r="Z2036" i="4"/>
  <c r="Z2037" i="4"/>
  <c r="Z2038" i="4"/>
  <c r="Z2039" i="4"/>
  <c r="Z2040" i="4"/>
  <c r="Z2041" i="4"/>
  <c r="Z2042" i="4"/>
  <c r="Z2043" i="4"/>
  <c r="Z2044" i="4"/>
  <c r="Z2045" i="4"/>
  <c r="Z2046" i="4"/>
  <c r="Z2047" i="4"/>
  <c r="Z2048" i="4"/>
  <c r="Z2049" i="4"/>
  <c r="Z2050" i="4"/>
  <c r="Z2051" i="4"/>
  <c r="Z2055" i="4"/>
  <c r="Z2056" i="4"/>
  <c r="Z2057" i="4"/>
  <c r="Z2058" i="4"/>
  <c r="Z2059" i="4"/>
  <c r="Z2060" i="4"/>
  <c r="Z2061" i="4"/>
  <c r="Z2062" i="4"/>
  <c r="Z2063" i="4"/>
  <c r="Z2064" i="4"/>
  <c r="Z2065" i="4"/>
  <c r="Z2066" i="4"/>
  <c r="Z2067" i="4"/>
  <c r="Z2068" i="4"/>
  <c r="Z2069" i="4"/>
  <c r="Z2070" i="4"/>
  <c r="Z2071" i="4"/>
  <c r="Z2072" i="4"/>
  <c r="Z2073" i="4"/>
  <c r="Z2074" i="4"/>
  <c r="Z2075" i="4"/>
  <c r="Z2076" i="4"/>
  <c r="Z2077" i="4"/>
  <c r="Z2078" i="4"/>
  <c r="Z2082" i="4"/>
  <c r="Z2083" i="4"/>
  <c r="Z2084" i="4"/>
  <c r="Z2085" i="4"/>
  <c r="Z2086" i="4"/>
  <c r="Z2087" i="4"/>
  <c r="Z2088" i="4"/>
  <c r="Z2089" i="4"/>
  <c r="Z2090" i="4"/>
  <c r="Z2091" i="4"/>
  <c r="Z2092" i="4"/>
  <c r="Z2093" i="4"/>
  <c r="Z2094" i="4"/>
  <c r="Z2095" i="4"/>
  <c r="Z2096" i="4"/>
  <c r="Z2097" i="4"/>
  <c r="Z2098" i="4"/>
  <c r="Z2099" i="4"/>
  <c r="Z2100" i="4"/>
  <c r="Z2101" i="4"/>
  <c r="Z2102" i="4"/>
  <c r="Z2103" i="4"/>
  <c r="Z2104" i="4"/>
  <c r="Z2105" i="4"/>
  <c r="Z2109" i="4"/>
  <c r="Z2110" i="4"/>
  <c r="Z2111" i="4"/>
  <c r="Z2112" i="4"/>
  <c r="Z2113" i="4"/>
  <c r="Z2114" i="4"/>
  <c r="Z2115" i="4"/>
  <c r="Z2116" i="4"/>
  <c r="Z2117" i="4"/>
  <c r="Z2118" i="4"/>
  <c r="Z2119" i="4"/>
  <c r="Z2120" i="4"/>
  <c r="Z2121" i="4"/>
  <c r="Z2122" i="4"/>
  <c r="Z2123" i="4"/>
  <c r="Z2124" i="4"/>
  <c r="Z2125" i="4"/>
  <c r="Z2126" i="4"/>
  <c r="Z2127" i="4"/>
  <c r="Z2128" i="4"/>
  <c r="Z2129" i="4"/>
  <c r="Z2130" i="4"/>
  <c r="Z2131" i="4"/>
  <c r="Z2132" i="4"/>
  <c r="Z2136" i="4"/>
  <c r="Z2137" i="4"/>
  <c r="Z2138" i="4"/>
  <c r="Z2139" i="4"/>
  <c r="Z2140" i="4"/>
  <c r="Z2141" i="4"/>
  <c r="Z2142" i="4"/>
  <c r="Z2143" i="4"/>
  <c r="Z2144" i="4"/>
  <c r="Z2145" i="4"/>
  <c r="Z2146" i="4"/>
  <c r="Z2147" i="4"/>
  <c r="Z2148" i="4"/>
  <c r="Z2149" i="4"/>
  <c r="Z2150" i="4"/>
  <c r="Z2151" i="4"/>
  <c r="Z2152" i="4"/>
  <c r="Z2153" i="4"/>
  <c r="Z2154" i="4"/>
  <c r="Z2155" i="4"/>
  <c r="Z2156" i="4"/>
  <c r="Z2157" i="4"/>
  <c r="Z2158" i="4"/>
  <c r="Z2159" i="4"/>
  <c r="Z2163" i="4"/>
  <c r="Z2164" i="4"/>
  <c r="Z2165" i="4"/>
  <c r="Z2166" i="4"/>
  <c r="Z2167" i="4"/>
  <c r="Z2168" i="4"/>
  <c r="Z2169" i="4"/>
  <c r="Z2170" i="4"/>
  <c r="Z2171" i="4"/>
  <c r="Z2172" i="4"/>
  <c r="Z2173" i="4"/>
  <c r="Z2174" i="4"/>
  <c r="Z2175" i="4"/>
  <c r="Z2176" i="4"/>
  <c r="Z2177" i="4"/>
  <c r="Z2178" i="4"/>
  <c r="Z2179" i="4"/>
  <c r="Z2180" i="4"/>
  <c r="Z2181" i="4"/>
  <c r="Z2182" i="4"/>
  <c r="Z2183" i="4"/>
  <c r="Z2184" i="4"/>
  <c r="Z2185" i="4"/>
  <c r="Z2186" i="4"/>
  <c r="Z2190" i="4"/>
  <c r="Z2191" i="4"/>
  <c r="Z2192" i="4"/>
  <c r="Z2193" i="4"/>
  <c r="Z2194" i="4"/>
  <c r="Z2195" i="4"/>
  <c r="Z2196" i="4"/>
  <c r="Z2197" i="4"/>
  <c r="Z2198" i="4"/>
  <c r="Z2199" i="4"/>
  <c r="Z2200" i="4"/>
  <c r="Z2201" i="4"/>
  <c r="Z2202" i="4"/>
  <c r="Z2203" i="4"/>
  <c r="Z2204" i="4"/>
  <c r="Z2205" i="4"/>
  <c r="Z2206" i="4"/>
  <c r="Z2207" i="4"/>
  <c r="Z2208" i="4"/>
  <c r="Z2209" i="4"/>
  <c r="Z2210" i="4"/>
  <c r="Z2211" i="4"/>
  <c r="Z2212" i="4"/>
  <c r="Z2213" i="4"/>
  <c r="Z2217" i="4"/>
  <c r="Z2218" i="4"/>
  <c r="Z2219" i="4"/>
  <c r="Z2220" i="4"/>
  <c r="Z2221" i="4"/>
  <c r="Z2222" i="4"/>
  <c r="Z2223" i="4"/>
  <c r="Z2224" i="4"/>
  <c r="Z2225" i="4"/>
  <c r="Z2226" i="4"/>
  <c r="Z2227" i="4"/>
  <c r="Z2228" i="4"/>
  <c r="Z2229" i="4"/>
  <c r="Z2230" i="4"/>
  <c r="Z2231" i="4"/>
  <c r="Z2232" i="4"/>
  <c r="Z2233" i="4"/>
  <c r="Z2234" i="4"/>
  <c r="Z2235" i="4"/>
  <c r="Z2236" i="4"/>
  <c r="Z2237" i="4"/>
  <c r="Z2238" i="4"/>
  <c r="Z2239" i="4"/>
  <c r="Z2240" i="4"/>
  <c r="Z2244" i="4"/>
  <c r="Z2245" i="4"/>
  <c r="Z2246" i="4"/>
  <c r="Z2247" i="4"/>
  <c r="Z2248" i="4"/>
  <c r="Z2249" i="4"/>
  <c r="Z2250" i="4"/>
  <c r="Z2251" i="4"/>
  <c r="Z2252" i="4"/>
  <c r="Z2253" i="4"/>
  <c r="Z2254" i="4"/>
  <c r="Z2255" i="4"/>
  <c r="Z2256" i="4"/>
  <c r="Z2257" i="4"/>
  <c r="Z2258" i="4"/>
  <c r="Z2259" i="4"/>
  <c r="Z2260" i="4"/>
  <c r="Z2261" i="4"/>
  <c r="Z2262" i="4"/>
  <c r="Z2263" i="4"/>
  <c r="Z2264" i="4"/>
  <c r="Z2265" i="4"/>
  <c r="Z2266" i="4"/>
  <c r="Z2267" i="4"/>
  <c r="Z2271" i="4"/>
  <c r="Z2272" i="4"/>
  <c r="Z2273" i="4"/>
  <c r="Z2274" i="4"/>
  <c r="Z2275" i="4"/>
  <c r="Z2276" i="4"/>
  <c r="Z2277" i="4"/>
  <c r="Z2278" i="4"/>
  <c r="Z2279" i="4"/>
  <c r="Z2280" i="4"/>
  <c r="Z2281" i="4"/>
  <c r="Z2282" i="4"/>
  <c r="Z2283" i="4"/>
  <c r="Z2284" i="4"/>
  <c r="Z2285" i="4"/>
  <c r="Z2286" i="4"/>
  <c r="Z2287" i="4"/>
  <c r="Z2288" i="4"/>
  <c r="Z2289" i="4"/>
  <c r="Z2290" i="4"/>
  <c r="Z2291" i="4"/>
  <c r="Z2292" i="4"/>
  <c r="Z2293" i="4"/>
  <c r="Z2294" i="4"/>
  <c r="Z2298" i="4"/>
  <c r="Z2299" i="4"/>
  <c r="Z2300" i="4"/>
  <c r="Z2301" i="4"/>
  <c r="Z2302" i="4"/>
  <c r="Z2303" i="4"/>
  <c r="Z2304" i="4"/>
  <c r="Z2305" i="4"/>
  <c r="Z2306" i="4"/>
  <c r="Z2307" i="4"/>
  <c r="Z2308" i="4"/>
  <c r="Z2309" i="4"/>
  <c r="Z2310" i="4"/>
  <c r="Z2311" i="4"/>
  <c r="Z2312" i="4"/>
  <c r="Z2313" i="4"/>
  <c r="Z2314" i="4"/>
  <c r="Z2315" i="4"/>
  <c r="Z2316" i="4"/>
  <c r="Z2317" i="4"/>
  <c r="Z2318" i="4"/>
  <c r="Z2319" i="4"/>
  <c r="Z2320" i="4"/>
  <c r="Z2321" i="4"/>
  <c r="Z2325" i="4"/>
  <c r="Z2326" i="4"/>
  <c r="Z2327" i="4"/>
  <c r="Z2328" i="4"/>
  <c r="Z2329" i="4"/>
  <c r="Z2330" i="4"/>
  <c r="Z2331" i="4"/>
  <c r="Z2332" i="4"/>
  <c r="Z2333" i="4"/>
  <c r="Z2334" i="4"/>
  <c r="Z2335" i="4"/>
  <c r="Z2336" i="4"/>
  <c r="Z2337" i="4"/>
  <c r="Z2338" i="4"/>
  <c r="Z2339" i="4"/>
  <c r="Z2340" i="4"/>
  <c r="Z2341" i="4"/>
  <c r="Z2342" i="4"/>
  <c r="Z2343" i="4"/>
  <c r="Z2344" i="4"/>
  <c r="Z2345" i="4"/>
  <c r="Z2346" i="4"/>
  <c r="Z2347" i="4"/>
  <c r="Z2348" i="4"/>
  <c r="Z2352" i="4"/>
  <c r="Z2353" i="4"/>
  <c r="Z2354" i="4"/>
  <c r="Z2355" i="4"/>
  <c r="Z2356" i="4"/>
  <c r="Z2357" i="4"/>
  <c r="Z2358" i="4"/>
  <c r="Z2359" i="4"/>
  <c r="Z2360" i="4"/>
  <c r="Z2361" i="4"/>
  <c r="Z2362" i="4"/>
  <c r="Z2363" i="4"/>
  <c r="Z2364" i="4"/>
  <c r="Z2365" i="4"/>
  <c r="Z2366" i="4"/>
  <c r="Z2367" i="4"/>
  <c r="Z2368" i="4"/>
  <c r="Z2369" i="4"/>
  <c r="Z2370" i="4"/>
  <c r="Z2371" i="4"/>
  <c r="Z2372" i="4"/>
  <c r="Z2373" i="4"/>
  <c r="Z2374" i="4"/>
  <c r="Z2375" i="4"/>
  <c r="Z2379" i="4"/>
  <c r="Z2380" i="4"/>
  <c r="Z2381" i="4"/>
  <c r="Z2382" i="4"/>
  <c r="Z2383" i="4"/>
  <c r="Z2384" i="4"/>
  <c r="Z2385" i="4"/>
  <c r="Z2386" i="4"/>
  <c r="Z2387" i="4"/>
  <c r="Z2388" i="4"/>
  <c r="Z2389" i="4"/>
  <c r="Z2390" i="4"/>
  <c r="Z2391" i="4"/>
  <c r="Z2392" i="4"/>
  <c r="Z2393" i="4"/>
  <c r="Z2394" i="4"/>
  <c r="Z2395" i="4"/>
  <c r="Z2396" i="4"/>
  <c r="Z2397" i="4"/>
  <c r="Z2398" i="4"/>
  <c r="Z2399" i="4"/>
  <c r="Z2400" i="4"/>
  <c r="Z2401" i="4"/>
  <c r="Z2402" i="4"/>
  <c r="Z2406" i="4"/>
  <c r="Z2407" i="4"/>
  <c r="Z2408" i="4"/>
  <c r="Z2409" i="4"/>
  <c r="Z2410" i="4"/>
  <c r="Z2411" i="4"/>
  <c r="Z2412" i="4"/>
  <c r="Z2413" i="4"/>
  <c r="Z2414" i="4"/>
  <c r="Z2415" i="4"/>
  <c r="Z2416" i="4"/>
  <c r="Z2417" i="4"/>
  <c r="Z2418" i="4"/>
  <c r="Z2419" i="4"/>
  <c r="Z2420" i="4"/>
  <c r="Z2421" i="4"/>
  <c r="Z2422" i="4"/>
  <c r="Z2423" i="4"/>
  <c r="Z2424" i="4"/>
  <c r="Z2425" i="4"/>
  <c r="Z2426" i="4"/>
  <c r="Z2427" i="4"/>
  <c r="Z2428" i="4"/>
  <c r="Z2429" i="4"/>
  <c r="Z2433" i="4"/>
  <c r="Z2434" i="4"/>
  <c r="Z2435" i="4"/>
  <c r="Z2436" i="4"/>
  <c r="Z2437" i="4"/>
  <c r="Z2438" i="4"/>
  <c r="Z2439" i="4"/>
  <c r="Z2440" i="4"/>
  <c r="Z2441" i="4"/>
  <c r="Z2442" i="4"/>
  <c r="Z2443" i="4"/>
  <c r="Z2444" i="4"/>
  <c r="Z2445" i="4"/>
  <c r="Z2446" i="4"/>
  <c r="Z2447" i="4"/>
  <c r="Z2448" i="4"/>
  <c r="Z2449" i="4"/>
  <c r="Z2450" i="4"/>
  <c r="Z2451" i="4"/>
  <c r="Z2452" i="4"/>
  <c r="Z2453" i="4"/>
  <c r="Z2454" i="4"/>
  <c r="Z2455" i="4"/>
  <c r="Z2456" i="4"/>
  <c r="Z2460" i="4"/>
  <c r="Z2461" i="4"/>
  <c r="Z2462" i="4"/>
  <c r="Z2463" i="4"/>
  <c r="Z2464" i="4"/>
  <c r="Z2465" i="4"/>
  <c r="Z2466" i="4"/>
  <c r="Z2467" i="4"/>
  <c r="Z2468" i="4"/>
  <c r="Z2469" i="4"/>
  <c r="Z2470" i="4"/>
  <c r="Z2471" i="4"/>
  <c r="Z2472" i="4"/>
  <c r="Z2473" i="4"/>
  <c r="Z2474" i="4"/>
  <c r="Z2475" i="4"/>
  <c r="Z2476" i="4"/>
  <c r="Z2477" i="4"/>
  <c r="Z2478" i="4"/>
  <c r="Z2479" i="4"/>
  <c r="Z2480" i="4"/>
  <c r="Z2481" i="4"/>
  <c r="Z2482" i="4"/>
  <c r="Z2483" i="4"/>
  <c r="Z2487" i="4"/>
  <c r="Z2488" i="4"/>
  <c r="Z2489" i="4"/>
  <c r="Z2490" i="4"/>
  <c r="Z2491" i="4"/>
  <c r="Z2492" i="4"/>
  <c r="Z2493" i="4"/>
  <c r="Z2494" i="4"/>
  <c r="Z2495" i="4"/>
  <c r="Z2496" i="4"/>
  <c r="Z2497" i="4"/>
  <c r="Z2498" i="4"/>
  <c r="Z2499" i="4"/>
  <c r="Z2500" i="4"/>
  <c r="Z2501" i="4"/>
  <c r="Z2502" i="4"/>
  <c r="Z2503" i="4"/>
  <c r="Z2504" i="4"/>
  <c r="Z2505" i="4"/>
  <c r="Z2506" i="4"/>
  <c r="Z2507" i="4"/>
  <c r="Z2508" i="4"/>
  <c r="Z2509" i="4"/>
  <c r="Z2510" i="4"/>
  <c r="Z2514" i="4"/>
  <c r="Z2515" i="4"/>
  <c r="Z2516" i="4"/>
  <c r="Z2517" i="4"/>
  <c r="Z2518" i="4"/>
  <c r="Z2519" i="4"/>
  <c r="Z2520" i="4"/>
  <c r="Z2521" i="4"/>
  <c r="Z2522" i="4"/>
  <c r="Z2523" i="4"/>
  <c r="Z2524" i="4"/>
  <c r="Z2525" i="4"/>
  <c r="Z2526" i="4"/>
  <c r="Z2527" i="4"/>
  <c r="Z2528" i="4"/>
  <c r="Z2529" i="4"/>
  <c r="Z2530" i="4"/>
  <c r="Z2531" i="4"/>
  <c r="Z2532" i="4"/>
  <c r="Z2533" i="4"/>
  <c r="Z2534" i="4"/>
  <c r="Z2535" i="4"/>
  <c r="Z2536" i="4"/>
  <c r="Z2537" i="4"/>
  <c r="Z2541" i="4"/>
  <c r="Z2542" i="4"/>
  <c r="Z2543" i="4"/>
  <c r="Z2544" i="4"/>
  <c r="Z2545" i="4"/>
  <c r="Z2546" i="4"/>
  <c r="Z2547" i="4"/>
  <c r="Z2548" i="4"/>
  <c r="Z2549" i="4"/>
  <c r="Z2550" i="4"/>
  <c r="Z2551" i="4"/>
  <c r="Z2552" i="4"/>
  <c r="Z2553" i="4"/>
  <c r="Z2554" i="4"/>
  <c r="Z2555" i="4"/>
  <c r="Z2556" i="4"/>
  <c r="Z2557" i="4"/>
  <c r="Z2558" i="4"/>
  <c r="Z2559" i="4"/>
  <c r="Z2560" i="4"/>
  <c r="Z2561" i="4"/>
  <c r="Z2562" i="4"/>
  <c r="Z2563" i="4"/>
  <c r="Z2564" i="4"/>
  <c r="Z2568" i="4"/>
  <c r="Z2569" i="4"/>
  <c r="Z2570" i="4"/>
  <c r="Z2571" i="4"/>
  <c r="Z2572" i="4"/>
  <c r="Z2573" i="4"/>
  <c r="Z2574" i="4"/>
  <c r="Z2575" i="4"/>
  <c r="Z2576" i="4"/>
  <c r="Z2577" i="4"/>
  <c r="Z2578" i="4"/>
  <c r="Z2579" i="4"/>
  <c r="Z2580" i="4"/>
  <c r="Z2581" i="4"/>
  <c r="Z2582" i="4"/>
  <c r="Z2583" i="4"/>
  <c r="Z2584" i="4"/>
  <c r="Z2585" i="4"/>
  <c r="Z2586" i="4"/>
  <c r="Z2587" i="4"/>
  <c r="Z2588" i="4"/>
  <c r="Z2589" i="4"/>
  <c r="Z2590" i="4"/>
  <c r="Z2591" i="4"/>
  <c r="Z2595" i="4"/>
  <c r="Z2596" i="4"/>
  <c r="Z2597" i="4"/>
  <c r="Z2598" i="4"/>
  <c r="Z2599" i="4"/>
  <c r="Z2600" i="4"/>
  <c r="Z2601" i="4"/>
  <c r="Z2602" i="4"/>
  <c r="Z2603" i="4"/>
  <c r="Z2604" i="4"/>
  <c r="Z2605" i="4"/>
  <c r="Z2606" i="4"/>
  <c r="Z2607" i="4"/>
  <c r="Z2608" i="4"/>
  <c r="Z2609" i="4"/>
  <c r="Z2610" i="4"/>
  <c r="Z2611" i="4"/>
  <c r="Z2612" i="4"/>
  <c r="Z2613" i="4"/>
  <c r="Z2614" i="4"/>
  <c r="Z2615" i="4"/>
  <c r="Z2616" i="4"/>
  <c r="Z2617" i="4"/>
  <c r="Z2618" i="4"/>
  <c r="Z2622" i="4"/>
  <c r="Z2623" i="4"/>
  <c r="Z2624" i="4"/>
  <c r="Z2625" i="4"/>
  <c r="Z2626" i="4"/>
  <c r="Z2627" i="4"/>
  <c r="Z2628" i="4"/>
  <c r="Z2629" i="4"/>
  <c r="Z2630" i="4"/>
  <c r="Z2631" i="4"/>
  <c r="Z2632" i="4"/>
  <c r="Z2633" i="4"/>
  <c r="Z2634" i="4"/>
  <c r="Z2635" i="4"/>
  <c r="Z2636" i="4"/>
  <c r="Z2637" i="4"/>
  <c r="Z2638" i="4"/>
  <c r="Z2639" i="4"/>
  <c r="Z2640" i="4"/>
  <c r="Z2641" i="4"/>
  <c r="Z2642" i="4"/>
  <c r="Z2643" i="4"/>
  <c r="Z2644" i="4"/>
  <c r="Z2645" i="4"/>
  <c r="Z2649" i="4"/>
  <c r="Z2650" i="4"/>
  <c r="Z2651" i="4"/>
  <c r="Z2652" i="4"/>
  <c r="Z2653" i="4"/>
  <c r="Z2654" i="4"/>
  <c r="Z2655" i="4"/>
  <c r="Z2656" i="4"/>
  <c r="Z2657" i="4"/>
  <c r="Z2658" i="4"/>
  <c r="Z2659" i="4"/>
  <c r="Z2660" i="4"/>
  <c r="Z2661" i="4"/>
  <c r="Z2662" i="4"/>
  <c r="Z2663" i="4"/>
  <c r="Z2664" i="4"/>
  <c r="Z2665" i="4"/>
  <c r="Z2666" i="4"/>
  <c r="Z2667" i="4"/>
  <c r="Z2668" i="4"/>
  <c r="Z2669" i="4"/>
  <c r="Z2670" i="4"/>
  <c r="Z2671" i="4"/>
  <c r="Z2672" i="4"/>
  <c r="Z2676" i="4"/>
  <c r="Z2677" i="4"/>
  <c r="Z2678" i="4"/>
  <c r="Z2679" i="4"/>
  <c r="Z2680" i="4"/>
  <c r="Z2681" i="4"/>
  <c r="Z2682" i="4"/>
  <c r="Z2683" i="4"/>
  <c r="Z2684" i="4"/>
  <c r="Z2685" i="4"/>
  <c r="Z2686" i="4"/>
  <c r="Z2687" i="4"/>
  <c r="Z2688" i="4"/>
  <c r="Z2689" i="4"/>
  <c r="Z2690" i="4"/>
  <c r="Z2691" i="4"/>
  <c r="Z2692" i="4"/>
  <c r="Z2693" i="4"/>
  <c r="Z2694" i="4"/>
  <c r="Z2695" i="4"/>
  <c r="Z2696" i="4"/>
  <c r="Z2697" i="4"/>
  <c r="Z2698" i="4"/>
  <c r="Z2699" i="4"/>
  <c r="Z2703" i="4"/>
  <c r="Z2704" i="4"/>
  <c r="Z2705" i="4"/>
  <c r="Z2706" i="4"/>
  <c r="Z2707" i="4"/>
  <c r="Z2708" i="4"/>
  <c r="Z2709" i="4"/>
  <c r="Z2710" i="4"/>
  <c r="Z2711" i="4"/>
  <c r="Z2712" i="4"/>
  <c r="Z2713" i="4"/>
  <c r="Z2714" i="4"/>
  <c r="Z2715" i="4"/>
  <c r="Z2716" i="4"/>
  <c r="Z2717" i="4"/>
  <c r="Z2718" i="4"/>
  <c r="Z2719" i="4"/>
  <c r="Z2720" i="4"/>
  <c r="Z2721" i="4"/>
  <c r="Z2722" i="4"/>
  <c r="Z2723" i="4"/>
  <c r="Z2724" i="4"/>
  <c r="Z2725" i="4"/>
  <c r="Z2726" i="4"/>
  <c r="Z2730" i="4"/>
  <c r="Z2731" i="4"/>
  <c r="Z2732" i="4"/>
  <c r="Z2733" i="4"/>
  <c r="Z2734" i="4"/>
  <c r="Z2735" i="4"/>
  <c r="Z2736" i="4"/>
  <c r="Z2737" i="4"/>
  <c r="Z2738" i="4"/>
  <c r="Z2739" i="4"/>
  <c r="Z2740" i="4"/>
  <c r="Z2741" i="4"/>
  <c r="Z2742" i="4"/>
  <c r="Z2743" i="4"/>
  <c r="Z2744" i="4"/>
  <c r="Z2745" i="4"/>
  <c r="Z2746" i="4"/>
  <c r="Z2747" i="4"/>
  <c r="Z2748" i="4"/>
  <c r="Z2749" i="4"/>
  <c r="Z2750" i="4"/>
  <c r="Z2751" i="4"/>
  <c r="Z2752" i="4"/>
  <c r="Z2753" i="4"/>
  <c r="Z2757" i="4"/>
  <c r="Z2758" i="4"/>
  <c r="Z2759" i="4"/>
  <c r="Z2760" i="4"/>
  <c r="Z2761" i="4"/>
  <c r="Z2762" i="4"/>
  <c r="Z2763" i="4"/>
  <c r="Z2764" i="4"/>
  <c r="Z2765" i="4"/>
  <c r="Z2766" i="4"/>
  <c r="Z2767" i="4"/>
  <c r="Z2768" i="4"/>
  <c r="Z2769" i="4"/>
  <c r="Z2770" i="4"/>
  <c r="Z2771" i="4"/>
  <c r="Z2772" i="4"/>
  <c r="Z2773" i="4"/>
  <c r="Z2774" i="4"/>
  <c r="Z2775" i="4"/>
  <c r="Z2776" i="4"/>
  <c r="Z2777" i="4"/>
  <c r="Z2778" i="4"/>
  <c r="Z2779" i="4"/>
  <c r="Z2780" i="4"/>
  <c r="Z2784" i="4"/>
  <c r="Z2785" i="4"/>
  <c r="Z2786" i="4"/>
  <c r="Z2787" i="4"/>
  <c r="Z2788" i="4"/>
  <c r="Z2789" i="4"/>
  <c r="Z2790" i="4"/>
  <c r="Z2791" i="4"/>
  <c r="Z2792" i="4"/>
  <c r="Z2793" i="4"/>
  <c r="Z2794" i="4"/>
  <c r="Z2795" i="4"/>
  <c r="Z2796" i="4"/>
  <c r="Z2797" i="4"/>
  <c r="Z2798" i="4"/>
  <c r="Z2799" i="4"/>
  <c r="Z2800" i="4"/>
  <c r="Z2801" i="4"/>
  <c r="Z2802" i="4"/>
  <c r="Z2803" i="4"/>
  <c r="Z2804" i="4"/>
  <c r="Z2805" i="4"/>
  <c r="Z2806" i="4"/>
  <c r="Z2807" i="4"/>
  <c r="Z2811" i="4"/>
  <c r="Z2812" i="4"/>
  <c r="Z2813" i="4"/>
  <c r="Z2814" i="4"/>
  <c r="Z2815" i="4"/>
  <c r="Z2816" i="4"/>
  <c r="Z2817" i="4"/>
  <c r="Z2818" i="4"/>
  <c r="Z2819" i="4"/>
  <c r="Z2820" i="4"/>
  <c r="Z2821" i="4"/>
  <c r="Z2822" i="4"/>
  <c r="Z2823" i="4"/>
  <c r="Z2824" i="4"/>
  <c r="Z2825" i="4"/>
  <c r="Z2826" i="4"/>
  <c r="Z2827" i="4"/>
  <c r="Z2828" i="4"/>
  <c r="Z2829" i="4"/>
  <c r="Z2830" i="4"/>
  <c r="Z2831" i="4"/>
  <c r="Z2832" i="4"/>
  <c r="Z2833" i="4"/>
  <c r="Z2834" i="4"/>
  <c r="Z52" i="4"/>
  <c r="AD105" i="4"/>
  <c r="AE105" i="4"/>
  <c r="AD195" i="4"/>
  <c r="AE195" i="4"/>
  <c r="AD240" i="4"/>
  <c r="AE240" i="4"/>
  <c r="AD267" i="4"/>
  <c r="AE267" i="4"/>
  <c r="AD303" i="4"/>
  <c r="AE303" i="4"/>
  <c r="AD320" i="4"/>
  <c r="AE320" i="4"/>
  <c r="AD330" i="4"/>
  <c r="AE330" i="4"/>
  <c r="AD347" i="4"/>
  <c r="AE347" i="4"/>
  <c r="AD465" i="4"/>
  <c r="AE465" i="4"/>
  <c r="AD951" i="4"/>
  <c r="AE951" i="4"/>
  <c r="AD978" i="4"/>
  <c r="AE978" i="4"/>
  <c r="AD1169" i="4"/>
  <c r="AE1169" i="4"/>
  <c r="AD1196" i="4"/>
  <c r="AE1196" i="4"/>
  <c r="AD1223" i="4"/>
  <c r="AE1223" i="4"/>
  <c r="AD1250" i="4"/>
  <c r="AE1250" i="4"/>
  <c r="AD1277" i="4"/>
  <c r="AE1277" i="4"/>
  <c r="AD1304" i="4"/>
  <c r="AD1383" i="4"/>
  <c r="AD1385" i="4"/>
  <c r="AD1399" i="4"/>
  <c r="AD1410" i="4"/>
  <c r="AD1412" i="4"/>
  <c r="AD1426" i="4"/>
  <c r="AD1439" i="4"/>
  <c r="AD1453" i="4"/>
  <c r="AD1466" i="4"/>
  <c r="AD1480" i="4"/>
  <c r="AD1500" i="4"/>
  <c r="AD1527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P2888" i="4"/>
  <c r="AG2888" i="4" s="1"/>
  <c r="P2838" i="4"/>
  <c r="AG2838" i="4" s="1"/>
  <c r="P2839" i="4"/>
  <c r="AG2839" i="4" s="1"/>
  <c r="P2840" i="4"/>
  <c r="AG2840" i="4" s="1"/>
  <c r="P2841" i="4"/>
  <c r="AG2841" i="4" s="1"/>
  <c r="P2842" i="4"/>
  <c r="AG2842" i="4" s="1"/>
  <c r="P2843" i="4"/>
  <c r="AG2843" i="4" s="1"/>
  <c r="P2844" i="4"/>
  <c r="AG2844" i="4" s="1"/>
  <c r="P2845" i="4"/>
  <c r="AG2845" i="4" s="1"/>
  <c r="P2846" i="4"/>
  <c r="AG2846" i="4" s="1"/>
  <c r="P2847" i="4"/>
  <c r="AG2847" i="4" s="1"/>
  <c r="P2848" i="4"/>
  <c r="AG2848" i="4" s="1"/>
  <c r="P2849" i="4"/>
  <c r="AG2849" i="4" s="1"/>
  <c r="P2850" i="4"/>
  <c r="AG2850" i="4" s="1"/>
  <c r="P2851" i="4"/>
  <c r="AG2851" i="4" s="1"/>
  <c r="P2852" i="4"/>
  <c r="AG2852" i="4" s="1"/>
  <c r="P2853" i="4"/>
  <c r="AG2853" i="4" s="1"/>
  <c r="P2854" i="4"/>
  <c r="AG2854" i="4" s="1"/>
  <c r="P2855" i="4"/>
  <c r="AG2855" i="4" s="1"/>
  <c r="P2856" i="4"/>
  <c r="AG2856" i="4" s="1"/>
  <c r="P2857" i="4"/>
  <c r="AG2857" i="4" s="1"/>
  <c r="P2858" i="4"/>
  <c r="AG2858" i="4" s="1"/>
  <c r="P2859" i="4"/>
  <c r="AG2859" i="4" s="1"/>
  <c r="P2860" i="4"/>
  <c r="AG2860" i="4" s="1"/>
  <c r="P2861" i="4"/>
  <c r="AG2861" i="4" s="1"/>
  <c r="AE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E2887" i="4"/>
  <c r="AE2886" i="4"/>
  <c r="AE2885" i="4"/>
  <c r="AE2884" i="4"/>
  <c r="AE2883" i="4"/>
  <c r="AE2882" i="4"/>
  <c r="AE2881" i="4"/>
  <c r="AE2880" i="4"/>
  <c r="AE2879" i="4"/>
  <c r="AE2878" i="4"/>
  <c r="AE2877" i="4"/>
  <c r="AE2876" i="4"/>
  <c r="AE2875" i="4"/>
  <c r="AE2874" i="4"/>
  <c r="AE2873" i="4"/>
  <c r="AE2872" i="4"/>
  <c r="AE2871" i="4"/>
  <c r="AE2870" i="4"/>
  <c r="AE2869" i="4"/>
  <c r="AE2868" i="4"/>
  <c r="AE2867" i="4"/>
  <c r="AE2866" i="4"/>
  <c r="AE2865" i="4"/>
  <c r="AE2864" i="4"/>
  <c r="AE2860" i="4"/>
  <c r="AE2859" i="4"/>
  <c r="AE2858" i="4"/>
  <c r="AE2857" i="4"/>
  <c r="AE2856" i="4"/>
  <c r="AE2855" i="4"/>
  <c r="AE2854" i="4"/>
  <c r="AE2853" i="4"/>
  <c r="AE2852" i="4"/>
  <c r="AE2851" i="4"/>
  <c r="AE2850" i="4"/>
  <c r="AE2849" i="4"/>
  <c r="AE2848" i="4"/>
  <c r="AE2847" i="4"/>
  <c r="AE2846" i="4"/>
  <c r="AE2845" i="4"/>
  <c r="AE2844" i="4"/>
  <c r="AE2843" i="4"/>
  <c r="AE2842" i="4"/>
  <c r="AE2841" i="4"/>
  <c r="AE2840" i="4"/>
  <c r="AE2839" i="4"/>
  <c r="AE2838" i="4"/>
  <c r="AE2837" i="4"/>
  <c r="P2865" i="4"/>
  <c r="AG2865" i="4" s="1"/>
  <c r="P2866" i="4"/>
  <c r="AG2866" i="4" s="1"/>
  <c r="P2867" i="4"/>
  <c r="AG2867" i="4" s="1"/>
  <c r="P2868" i="4"/>
  <c r="AG2868" i="4" s="1"/>
  <c r="P2869" i="4"/>
  <c r="AG2869" i="4" s="1"/>
  <c r="P2870" i="4"/>
  <c r="AG2870" i="4" s="1"/>
  <c r="P2871" i="4"/>
  <c r="AG2871" i="4" s="1"/>
  <c r="P2872" i="4"/>
  <c r="AG2872" i="4" s="1"/>
  <c r="P2873" i="4"/>
  <c r="AG2873" i="4" s="1"/>
  <c r="P2874" i="4"/>
  <c r="AG2874" i="4" s="1"/>
  <c r="P2875" i="4"/>
  <c r="AG2875" i="4" s="1"/>
  <c r="P2876" i="4"/>
  <c r="AG2876" i="4" s="1"/>
  <c r="P2877" i="4"/>
  <c r="AG2877" i="4" s="1"/>
  <c r="P2878" i="4"/>
  <c r="AG2878" i="4" s="1"/>
  <c r="P2879" i="4"/>
  <c r="AG2879" i="4" s="1"/>
  <c r="P2880" i="4"/>
  <c r="AG2880" i="4" s="1"/>
  <c r="P2881" i="4"/>
  <c r="AG2881" i="4" s="1"/>
  <c r="P2882" i="4"/>
  <c r="AG2882" i="4" s="1"/>
  <c r="P2883" i="4"/>
  <c r="AG2883" i="4" s="1"/>
  <c r="P2884" i="4"/>
  <c r="AG2884" i="4" s="1"/>
  <c r="P2885" i="4"/>
  <c r="AG2885" i="4" s="1"/>
  <c r="P2886" i="4"/>
  <c r="AG2886" i="4" s="1"/>
  <c r="P2887" i="4"/>
  <c r="AG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G2864" i="4" s="1"/>
  <c r="E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Y2" i="4" s="1"/>
  <c r="F3" i="5"/>
  <c r="F4" i="5"/>
  <c r="F5" i="5"/>
  <c r="F6" i="5"/>
  <c r="F7" i="5"/>
  <c r="F8" i="5"/>
  <c r="F9" i="5"/>
  <c r="F10" i="5"/>
  <c r="F11" i="5"/>
  <c r="F13" i="5"/>
  <c r="H25" i="7" s="1"/>
  <c r="J25" i="7" s="1"/>
  <c r="F14" i="5"/>
  <c r="F15" i="5"/>
  <c r="F16" i="5"/>
  <c r="F17" i="5"/>
  <c r="F18" i="5"/>
  <c r="F19" i="5"/>
  <c r="F20" i="5"/>
  <c r="F21" i="5"/>
  <c r="F22" i="5"/>
  <c r="F23" i="5"/>
  <c r="H17" i="7" s="1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K9" i="7" s="1"/>
  <c r="E7" i="6"/>
  <c r="I13" i="7" s="1"/>
  <c r="K13" i="7" s="1"/>
  <c r="E9" i="6"/>
  <c r="E3" i="6"/>
  <c r="I21" i="7" s="1"/>
  <c r="E5" i="6"/>
  <c r="I12" i="7" s="1"/>
  <c r="K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7" i="1"/>
  <c r="Z13" i="1"/>
  <c r="Z16" i="1"/>
  <c r="Z21" i="1"/>
  <c r="Z22" i="1"/>
  <c r="Z23" i="1"/>
  <c r="Z24" i="1"/>
  <c r="Y27" i="1"/>
  <c r="Z28" i="1"/>
  <c r="Z29" i="1"/>
  <c r="Y30" i="1"/>
  <c r="Y31" i="1"/>
  <c r="Z35" i="1"/>
  <c r="Z36" i="1"/>
  <c r="Z37" i="1"/>
  <c r="Z40" i="1"/>
  <c r="Z41" i="1"/>
  <c r="Z42" i="1"/>
  <c r="Z43" i="1"/>
  <c r="Y63" i="1"/>
  <c r="U2" i="1"/>
  <c r="Z2" i="1" s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W31" i="1"/>
  <c r="A31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H2701" i="4" l="1"/>
  <c r="H2566" i="4"/>
  <c r="H2350" i="4"/>
  <c r="V1662" i="4"/>
  <c r="H1662" i="4"/>
  <c r="V1650" i="4"/>
  <c r="H1650" i="4"/>
  <c r="I1650" i="4" s="1"/>
  <c r="Y14" i="4"/>
  <c r="H14" i="4"/>
  <c r="V1674" i="4"/>
  <c r="H1674" i="4"/>
  <c r="I1674" i="4" s="1"/>
  <c r="H82" i="4"/>
  <c r="I82" i="4" s="1"/>
  <c r="C1675" i="4"/>
  <c r="H1675" i="4"/>
  <c r="C1351" i="4"/>
  <c r="H1351" i="4"/>
  <c r="H1027" i="4"/>
  <c r="I1027" i="4" s="1"/>
  <c r="C703" i="4"/>
  <c r="H703" i="4"/>
  <c r="V1661" i="4"/>
  <c r="H1661" i="4"/>
  <c r="I1661" i="4" s="1"/>
  <c r="V1649" i="4"/>
  <c r="H1649" i="4"/>
  <c r="H379" i="4"/>
  <c r="I379" i="4" s="1"/>
  <c r="S55" i="4"/>
  <c r="H55" i="4"/>
  <c r="H1648" i="4"/>
  <c r="I1648" i="4" s="1"/>
  <c r="H1324" i="4"/>
  <c r="I1324" i="4" s="1"/>
  <c r="H1000" i="4"/>
  <c r="I1000" i="4" s="1"/>
  <c r="H676" i="4"/>
  <c r="I676" i="4" s="1"/>
  <c r="V1672" i="4"/>
  <c r="H1672" i="4"/>
  <c r="V1660" i="4"/>
  <c r="Y1660" i="4" s="1"/>
  <c r="H1660" i="4"/>
  <c r="H352" i="4"/>
  <c r="I352" i="4" s="1"/>
  <c r="C28" i="4"/>
  <c r="H28" i="4"/>
  <c r="C1945" i="4"/>
  <c r="H1945" i="4"/>
  <c r="I1945" i="4" s="1"/>
  <c r="C1621" i="4"/>
  <c r="H1621" i="4"/>
  <c r="I1621" i="4" s="1"/>
  <c r="C1297" i="4"/>
  <c r="H1297" i="4"/>
  <c r="H973" i="4"/>
  <c r="C649" i="4"/>
  <c r="H649" i="4"/>
  <c r="Y28" i="4"/>
  <c r="V1671" i="4"/>
  <c r="H1671" i="4"/>
  <c r="V1659" i="4"/>
  <c r="H1659" i="4"/>
  <c r="I1659" i="4" s="1"/>
  <c r="H325" i="4"/>
  <c r="I325" i="4" s="1"/>
  <c r="C1918" i="4"/>
  <c r="H1918" i="4"/>
  <c r="I1918" i="4" s="1"/>
  <c r="C1594" i="4"/>
  <c r="H1594" i="4"/>
  <c r="C1270" i="4"/>
  <c r="H1270" i="4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H1999" i="4"/>
  <c r="I1999" i="4" s="1"/>
  <c r="V1670" i="4"/>
  <c r="H1670" i="4"/>
  <c r="V1658" i="4"/>
  <c r="H1658" i="4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V1669" i="4"/>
  <c r="H1669" i="4"/>
  <c r="V1657" i="4"/>
  <c r="H1657" i="4"/>
  <c r="C1215" i="4"/>
  <c r="H1215" i="4"/>
  <c r="H2647" i="4"/>
  <c r="I2647" i="4" s="1"/>
  <c r="H2431" i="4"/>
  <c r="I2431" i="4" s="1"/>
  <c r="V1668" i="4"/>
  <c r="Y1668" i="4" s="1"/>
  <c r="H1668" i="4"/>
  <c r="V1656" i="4"/>
  <c r="H1656" i="4"/>
  <c r="Y20" i="4"/>
  <c r="H20" i="4"/>
  <c r="Y8" i="4"/>
  <c r="H8" i="4"/>
  <c r="H1837" i="4"/>
  <c r="I1837" i="4" s="1"/>
  <c r="H541" i="4"/>
  <c r="I541" i="4" s="1"/>
  <c r="H2808" i="4"/>
  <c r="I2808" i="4" s="1"/>
  <c r="V1667" i="4"/>
  <c r="H1667" i="4"/>
  <c r="V1655" i="4"/>
  <c r="H1655" i="4"/>
  <c r="Y19" i="4"/>
  <c r="H19" i="4"/>
  <c r="Y7" i="4"/>
  <c r="H7" i="4"/>
  <c r="V1673" i="4"/>
  <c r="Y1673" i="4" s="1"/>
  <c r="H1673" i="4"/>
  <c r="I1673" i="4" s="1"/>
  <c r="H2134" i="4"/>
  <c r="I2134" i="4" s="1"/>
  <c r="H1810" i="4"/>
  <c r="H1486" i="4"/>
  <c r="I1486" i="4" s="1"/>
  <c r="H1162" i="4"/>
  <c r="I1162" i="4" s="1"/>
  <c r="H838" i="4"/>
  <c r="I838" i="4" s="1"/>
  <c r="H514" i="4"/>
  <c r="H2863" i="4"/>
  <c r="I2863" i="4" s="1"/>
  <c r="H2755" i="4"/>
  <c r="H2458" i="4"/>
  <c r="I2458" i="4" s="1"/>
  <c r="H2242" i="4"/>
  <c r="V1666" i="4"/>
  <c r="Y1666" i="4" s="1"/>
  <c r="H1666" i="4"/>
  <c r="I1666" i="4" s="1"/>
  <c r="V1654" i="4"/>
  <c r="H1654" i="4"/>
  <c r="I2754" i="4"/>
  <c r="H190" i="4"/>
  <c r="I190" i="4" s="1"/>
  <c r="C2107" i="4"/>
  <c r="AA2107" i="4" s="1"/>
  <c r="H2107" i="4"/>
  <c r="C1783" i="4"/>
  <c r="H1783" i="4"/>
  <c r="I1783" i="4" s="1"/>
  <c r="H1459" i="4"/>
  <c r="I1459" i="4" s="1"/>
  <c r="C1135" i="4"/>
  <c r="H1135" i="4"/>
  <c r="I1135" i="4" s="1"/>
  <c r="C811" i="4"/>
  <c r="H811" i="4"/>
  <c r="H487" i="4"/>
  <c r="V1665" i="4"/>
  <c r="H1665" i="4"/>
  <c r="V1653" i="4"/>
  <c r="H1653" i="4"/>
  <c r="Y26" i="4"/>
  <c r="H26" i="4"/>
  <c r="T2080" i="4"/>
  <c r="H2080" i="4"/>
  <c r="I2080" i="4" s="1"/>
  <c r="C1756" i="4"/>
  <c r="H1756" i="4"/>
  <c r="I1756" i="4" s="1"/>
  <c r="H1432" i="4"/>
  <c r="C1108" i="4"/>
  <c r="H1108" i="4"/>
  <c r="C784" i="4"/>
  <c r="H784" i="4"/>
  <c r="C460" i="4"/>
  <c r="H460" i="4"/>
  <c r="I460" i="4" s="1"/>
  <c r="H2781" i="4"/>
  <c r="I2781" i="4" s="1"/>
  <c r="H2269" i="4"/>
  <c r="I2269" i="4" s="1"/>
  <c r="V1664" i="4"/>
  <c r="H1664" i="4"/>
  <c r="V1652" i="4"/>
  <c r="Y1652" i="4" s="1"/>
  <c r="H1652" i="4"/>
  <c r="Y16" i="4"/>
  <c r="H16" i="4"/>
  <c r="Y4" i="4"/>
  <c r="H4" i="4"/>
  <c r="H136" i="4"/>
  <c r="I2377" i="4"/>
  <c r="H2053" i="4"/>
  <c r="I2053" i="4" s="1"/>
  <c r="H1729" i="4"/>
  <c r="I1729" i="4" s="1"/>
  <c r="H1405" i="4"/>
  <c r="H1081" i="4"/>
  <c r="I1081" i="4" s="1"/>
  <c r="H757" i="4"/>
  <c r="I757" i="4" s="1"/>
  <c r="H433" i="4"/>
  <c r="I433" i="4" s="1"/>
  <c r="H2728" i="4"/>
  <c r="V1663" i="4"/>
  <c r="H1663" i="4"/>
  <c r="I1663" i="4" s="1"/>
  <c r="V1651" i="4"/>
  <c r="Y1651" i="4" s="1"/>
  <c r="H1651" i="4"/>
  <c r="I1651" i="4" s="1"/>
  <c r="H109" i="4"/>
  <c r="I109" i="4" s="1"/>
  <c r="C2026" i="4"/>
  <c r="AA2026" i="4" s="1"/>
  <c r="H2026" i="4"/>
  <c r="I2026" i="4" s="1"/>
  <c r="C1702" i="4"/>
  <c r="H1702" i="4"/>
  <c r="I1702" i="4" s="1"/>
  <c r="H1378" i="4"/>
  <c r="I1378" i="4" s="1"/>
  <c r="C1054" i="4"/>
  <c r="H1054" i="4"/>
  <c r="C730" i="4"/>
  <c r="H730" i="4"/>
  <c r="I730" i="4" s="1"/>
  <c r="C406" i="4"/>
  <c r="H406" i="4"/>
  <c r="H2539" i="4"/>
  <c r="I2539" i="4" s="1"/>
  <c r="H2323" i="4"/>
  <c r="I2323" i="4" s="1"/>
  <c r="AF28" i="4"/>
  <c r="I2620" i="4"/>
  <c r="I2296" i="4"/>
  <c r="I1972" i="4"/>
  <c r="I2890" i="4"/>
  <c r="I2782" i="4"/>
  <c r="T271" i="4"/>
  <c r="U271" i="4"/>
  <c r="V271" i="4"/>
  <c r="Y271" i="4" s="1"/>
  <c r="W271" i="4"/>
  <c r="X271" i="4"/>
  <c r="S271" i="4"/>
  <c r="T2836" i="4"/>
  <c r="X2836" i="4"/>
  <c r="T2512" i="4"/>
  <c r="U2512" i="4"/>
  <c r="X2512" i="4"/>
  <c r="S2512" i="4"/>
  <c r="S2188" i="4"/>
  <c r="U2188" i="4"/>
  <c r="X2188" i="4"/>
  <c r="S1864" i="4"/>
  <c r="T1864" i="4"/>
  <c r="U1864" i="4"/>
  <c r="V1864" i="4"/>
  <c r="Y1864" i="4" s="1"/>
  <c r="W1864" i="4"/>
  <c r="X1864" i="4"/>
  <c r="S1540" i="4"/>
  <c r="T1540" i="4"/>
  <c r="U1540" i="4"/>
  <c r="V1540" i="4"/>
  <c r="Y1540" i="4" s="1"/>
  <c r="W1540" i="4"/>
  <c r="X1540" i="4"/>
  <c r="S1216" i="4"/>
  <c r="T1216" i="4"/>
  <c r="U1216" i="4"/>
  <c r="V1216" i="4"/>
  <c r="Y1216" i="4" s="1"/>
  <c r="W1216" i="4"/>
  <c r="X1216" i="4"/>
  <c r="W892" i="4"/>
  <c r="X892" i="4"/>
  <c r="S892" i="4"/>
  <c r="T892" i="4"/>
  <c r="U892" i="4"/>
  <c r="V892" i="4"/>
  <c r="Y892" i="4" s="1"/>
  <c r="U568" i="4"/>
  <c r="V568" i="4"/>
  <c r="Y568" i="4" s="1"/>
  <c r="W568" i="4"/>
  <c r="X568" i="4"/>
  <c r="S568" i="4"/>
  <c r="T568" i="4"/>
  <c r="C298" i="4"/>
  <c r="C2782" i="4"/>
  <c r="AA2782" i="4" s="1"/>
  <c r="C2458" i="4"/>
  <c r="AA2458" i="4" s="1"/>
  <c r="C2134" i="4"/>
  <c r="AA2134" i="4" s="1"/>
  <c r="C1810" i="4"/>
  <c r="C1486" i="4"/>
  <c r="C1162" i="4"/>
  <c r="C838" i="4"/>
  <c r="C514" i="4"/>
  <c r="I2593" i="4"/>
  <c r="I1297" i="4"/>
  <c r="I973" i="4"/>
  <c r="I649" i="4"/>
  <c r="S2728" i="4"/>
  <c r="U2674" i="4"/>
  <c r="W2620" i="4"/>
  <c r="U2566" i="4"/>
  <c r="V2512" i="4"/>
  <c r="Y2512" i="4" s="1"/>
  <c r="X2458" i="4"/>
  <c r="X1972" i="4"/>
  <c r="S244" i="4"/>
  <c r="T244" i="4"/>
  <c r="U244" i="4"/>
  <c r="V244" i="4"/>
  <c r="Y244" i="4" s="1"/>
  <c r="W244" i="4"/>
  <c r="X244" i="4"/>
  <c r="S2809" i="4"/>
  <c r="W2809" i="4"/>
  <c r="S2485" i="4"/>
  <c r="T2485" i="4"/>
  <c r="W2485" i="4"/>
  <c r="X2485" i="4"/>
  <c r="T2161" i="4"/>
  <c r="W2161" i="4"/>
  <c r="X2161" i="4"/>
  <c r="S1837" i="4"/>
  <c r="T1837" i="4"/>
  <c r="U1837" i="4"/>
  <c r="V1837" i="4"/>
  <c r="Y1837" i="4" s="1"/>
  <c r="W1837" i="4"/>
  <c r="X1837" i="4"/>
  <c r="S1513" i="4"/>
  <c r="T1513" i="4"/>
  <c r="U1513" i="4"/>
  <c r="V1513" i="4"/>
  <c r="Y1513" i="4" s="1"/>
  <c r="W1513" i="4"/>
  <c r="X1513" i="4"/>
  <c r="W1189" i="4"/>
  <c r="X1189" i="4"/>
  <c r="S1189" i="4"/>
  <c r="T1189" i="4"/>
  <c r="U1189" i="4"/>
  <c r="V1189" i="4"/>
  <c r="Y1189" i="4" s="1"/>
  <c r="U865" i="4"/>
  <c r="V865" i="4"/>
  <c r="Y865" i="4" s="1"/>
  <c r="W865" i="4"/>
  <c r="X865" i="4"/>
  <c r="S865" i="4"/>
  <c r="T865" i="4"/>
  <c r="S541" i="4"/>
  <c r="T541" i="4"/>
  <c r="U541" i="4"/>
  <c r="V541" i="4"/>
  <c r="Y541" i="4" s="1"/>
  <c r="W541" i="4"/>
  <c r="X541" i="4"/>
  <c r="C271" i="4"/>
  <c r="C2755" i="4"/>
  <c r="AA2755" i="4" s="1"/>
  <c r="C1459" i="4"/>
  <c r="C487" i="4"/>
  <c r="I1810" i="4"/>
  <c r="I514" i="4"/>
  <c r="X2809" i="4"/>
  <c r="T2674" i="4"/>
  <c r="U2620" i="4"/>
  <c r="T2566" i="4"/>
  <c r="Y2404" i="4"/>
  <c r="X2242" i="4"/>
  <c r="W2188" i="4"/>
  <c r="V2026" i="4"/>
  <c r="Y2026" i="4" s="1"/>
  <c r="W1972" i="4"/>
  <c r="S217" i="4"/>
  <c r="T217" i="4"/>
  <c r="U217" i="4"/>
  <c r="V217" i="4"/>
  <c r="Y217" i="4" s="1"/>
  <c r="W217" i="4"/>
  <c r="X217" i="4"/>
  <c r="W2782" i="4"/>
  <c r="X2782" i="4"/>
  <c r="U2782" i="4"/>
  <c r="V2782" i="4"/>
  <c r="S2458" i="4"/>
  <c r="V2458" i="4"/>
  <c r="Y2458" i="4" s="1"/>
  <c r="W2458" i="4"/>
  <c r="X2134" i="4"/>
  <c r="S2134" i="4"/>
  <c r="V2134" i="4"/>
  <c r="Y2134" i="4" s="1"/>
  <c r="W2134" i="4"/>
  <c r="S1810" i="4"/>
  <c r="T1810" i="4"/>
  <c r="U1810" i="4"/>
  <c r="V1810" i="4"/>
  <c r="Y1810" i="4" s="1"/>
  <c r="W1810" i="4"/>
  <c r="X1810" i="4"/>
  <c r="W1486" i="4"/>
  <c r="X1486" i="4"/>
  <c r="S1486" i="4"/>
  <c r="T1486" i="4"/>
  <c r="U1486" i="4"/>
  <c r="V1486" i="4"/>
  <c r="Y1486" i="4" s="1"/>
  <c r="U1162" i="4"/>
  <c r="V1162" i="4"/>
  <c r="Y1162" i="4" s="1"/>
  <c r="W1162" i="4"/>
  <c r="X1162" i="4"/>
  <c r="S1162" i="4"/>
  <c r="T1162" i="4"/>
  <c r="S838" i="4"/>
  <c r="T838" i="4"/>
  <c r="U838" i="4"/>
  <c r="V838" i="4"/>
  <c r="Y838" i="4" s="1"/>
  <c r="W838" i="4"/>
  <c r="X838" i="4"/>
  <c r="S514" i="4"/>
  <c r="T514" i="4"/>
  <c r="U514" i="4"/>
  <c r="V514" i="4"/>
  <c r="Y514" i="4" s="1"/>
  <c r="W514" i="4"/>
  <c r="X514" i="4"/>
  <c r="C244" i="4"/>
  <c r="C2728" i="4"/>
  <c r="AA2728" i="4" s="1"/>
  <c r="C2404" i="4"/>
  <c r="AA2404" i="4" s="1"/>
  <c r="C2080" i="4"/>
  <c r="AA2080" i="4" s="1"/>
  <c r="C1432" i="4"/>
  <c r="I1675" i="4"/>
  <c r="I1351" i="4"/>
  <c r="I703" i="4"/>
  <c r="I55" i="4"/>
  <c r="V2809" i="4"/>
  <c r="Y2809" i="4" s="1"/>
  <c r="T2458" i="4"/>
  <c r="X2404" i="4"/>
  <c r="X2296" i="4"/>
  <c r="U2242" i="4"/>
  <c r="V2188" i="4"/>
  <c r="Y2188" i="4" s="1"/>
  <c r="U2026" i="4"/>
  <c r="W1891" i="4"/>
  <c r="S190" i="4"/>
  <c r="T190" i="4"/>
  <c r="U190" i="4"/>
  <c r="V190" i="4"/>
  <c r="Y190" i="4" s="1"/>
  <c r="W190" i="4"/>
  <c r="X190" i="4"/>
  <c r="V2755" i="4"/>
  <c r="Y2755" i="4" s="1"/>
  <c r="W2755" i="4"/>
  <c r="T2755" i="4"/>
  <c r="U2755" i="4"/>
  <c r="U2431" i="4"/>
  <c r="V2431" i="4"/>
  <c r="Y2431" i="4" s="1"/>
  <c r="X2431" i="4"/>
  <c r="W2107" i="4"/>
  <c r="X2107" i="4"/>
  <c r="U2107" i="4"/>
  <c r="V2107" i="4"/>
  <c r="Y2107" i="4" s="1"/>
  <c r="X1783" i="4"/>
  <c r="S1783" i="4"/>
  <c r="T1783" i="4"/>
  <c r="U1783" i="4"/>
  <c r="V1783" i="4"/>
  <c r="Y1783" i="4" s="1"/>
  <c r="W1783" i="4"/>
  <c r="V1459" i="4"/>
  <c r="Y1459" i="4" s="1"/>
  <c r="W1459" i="4"/>
  <c r="X1459" i="4"/>
  <c r="S1459" i="4"/>
  <c r="T1459" i="4"/>
  <c r="U1459" i="4"/>
  <c r="T1135" i="4"/>
  <c r="U1135" i="4"/>
  <c r="V1135" i="4"/>
  <c r="Y1135" i="4" s="1"/>
  <c r="W1135" i="4"/>
  <c r="X1135" i="4"/>
  <c r="S1135" i="4"/>
  <c r="S811" i="4"/>
  <c r="T811" i="4"/>
  <c r="U811" i="4"/>
  <c r="V811" i="4"/>
  <c r="Y811" i="4" s="1"/>
  <c r="W811" i="4"/>
  <c r="X811" i="4"/>
  <c r="S487" i="4"/>
  <c r="T487" i="4"/>
  <c r="U487" i="4"/>
  <c r="V487" i="4"/>
  <c r="Y487" i="4" s="1"/>
  <c r="W487" i="4"/>
  <c r="X487" i="4"/>
  <c r="C217" i="4"/>
  <c r="C2701" i="4"/>
  <c r="AA2701" i="4" s="1"/>
  <c r="C2377" i="4"/>
  <c r="AA2377" i="4" s="1"/>
  <c r="C2053" i="4"/>
  <c r="AA2053" i="4" s="1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U2809" i="4"/>
  <c r="U2350" i="4"/>
  <c r="W2296" i="4"/>
  <c r="T2242" i="4"/>
  <c r="T2188" i="4"/>
  <c r="U2134" i="4"/>
  <c r="X163" i="4"/>
  <c r="S163" i="4"/>
  <c r="T163" i="4"/>
  <c r="U163" i="4"/>
  <c r="V163" i="4"/>
  <c r="Y163" i="4" s="1"/>
  <c r="W163" i="4"/>
  <c r="V2728" i="4"/>
  <c r="Y2728" i="4" s="1"/>
  <c r="W2728" i="4"/>
  <c r="T2728" i="4"/>
  <c r="U2728" i="4"/>
  <c r="T2404" i="4"/>
  <c r="U2404" i="4"/>
  <c r="W2404" i="4"/>
  <c r="W2080" i="4"/>
  <c r="X2080" i="4"/>
  <c r="U2080" i="4"/>
  <c r="V2080" i="4"/>
  <c r="Y2080" i="4" s="1"/>
  <c r="X1756" i="4"/>
  <c r="S1756" i="4"/>
  <c r="T1756" i="4"/>
  <c r="U1756" i="4"/>
  <c r="V1756" i="4"/>
  <c r="Y1756" i="4" s="1"/>
  <c r="W1756" i="4"/>
  <c r="V1432" i="4"/>
  <c r="Y1432" i="4" s="1"/>
  <c r="W1432" i="4"/>
  <c r="X1432" i="4"/>
  <c r="S1432" i="4"/>
  <c r="T1432" i="4"/>
  <c r="U1432" i="4"/>
  <c r="S1108" i="4"/>
  <c r="T1108" i="4"/>
  <c r="U1108" i="4"/>
  <c r="V1108" i="4"/>
  <c r="Y1108" i="4" s="1"/>
  <c r="W1108" i="4"/>
  <c r="X1108" i="4"/>
  <c r="S784" i="4"/>
  <c r="T784" i="4"/>
  <c r="U784" i="4"/>
  <c r="V784" i="4"/>
  <c r="Y784" i="4" s="1"/>
  <c r="W784" i="4"/>
  <c r="X784" i="4"/>
  <c r="S460" i="4"/>
  <c r="T460" i="4"/>
  <c r="U460" i="4"/>
  <c r="V460" i="4"/>
  <c r="Y460" i="4" s="1"/>
  <c r="W460" i="4"/>
  <c r="X460" i="4"/>
  <c r="C190" i="4"/>
  <c r="C2674" i="4"/>
  <c r="AA2674" i="4" s="1"/>
  <c r="C2350" i="4"/>
  <c r="AA2350" i="4" s="1"/>
  <c r="C1378" i="4"/>
  <c r="I2701" i="4"/>
  <c r="I1405" i="4"/>
  <c r="T2809" i="4"/>
  <c r="X2755" i="4"/>
  <c r="S2404" i="4"/>
  <c r="T2134" i="4"/>
  <c r="S2080" i="4"/>
  <c r="W136" i="4"/>
  <c r="X136" i="4"/>
  <c r="S136" i="4"/>
  <c r="T136" i="4"/>
  <c r="U136" i="4"/>
  <c r="V136" i="4"/>
  <c r="Y136" i="4" s="1"/>
  <c r="T2701" i="4"/>
  <c r="U2701" i="4"/>
  <c r="X2701" i="4"/>
  <c r="S2701" i="4"/>
  <c r="S2377" i="4"/>
  <c r="U2377" i="4"/>
  <c r="X2377" i="4"/>
  <c r="U2053" i="4"/>
  <c r="V2053" i="4"/>
  <c r="Y2053" i="4" s="1"/>
  <c r="S2053" i="4"/>
  <c r="T2053" i="4"/>
  <c r="V1729" i="4"/>
  <c r="Y1729" i="4" s="1"/>
  <c r="W1729" i="4"/>
  <c r="X1729" i="4"/>
  <c r="S1729" i="4"/>
  <c r="T1729" i="4"/>
  <c r="U1729" i="4"/>
  <c r="T1405" i="4"/>
  <c r="U1405" i="4"/>
  <c r="V1405" i="4"/>
  <c r="Y1405" i="4" s="1"/>
  <c r="W1405" i="4"/>
  <c r="X1405" i="4"/>
  <c r="S1405" i="4"/>
  <c r="S1081" i="4"/>
  <c r="T1081" i="4"/>
  <c r="U1081" i="4"/>
  <c r="V1081" i="4"/>
  <c r="Y1081" i="4" s="1"/>
  <c r="W1081" i="4"/>
  <c r="X1081" i="4"/>
  <c r="S757" i="4"/>
  <c r="T757" i="4"/>
  <c r="U757" i="4"/>
  <c r="V757" i="4"/>
  <c r="Y757" i="4" s="1"/>
  <c r="W757" i="4"/>
  <c r="X757" i="4"/>
  <c r="X433" i="4"/>
  <c r="S433" i="4"/>
  <c r="T433" i="4"/>
  <c r="U433" i="4"/>
  <c r="V433" i="4"/>
  <c r="Y433" i="4" s="1"/>
  <c r="W433" i="4"/>
  <c r="C163" i="4"/>
  <c r="C2647" i="4"/>
  <c r="AA2647" i="4" s="1"/>
  <c r="C1027" i="4"/>
  <c r="I2566" i="4"/>
  <c r="I2242" i="4"/>
  <c r="I1594" i="4"/>
  <c r="I1270" i="4"/>
  <c r="W2836" i="4"/>
  <c r="S2755" i="4"/>
  <c r="W2701" i="4"/>
  <c r="X2647" i="4"/>
  <c r="W2593" i="4"/>
  <c r="X2539" i="4"/>
  <c r="V1945" i="4"/>
  <c r="Y1945" i="4" s="1"/>
  <c r="T109" i="4"/>
  <c r="U109" i="4"/>
  <c r="V109" i="4"/>
  <c r="Y109" i="4" s="1"/>
  <c r="W109" i="4"/>
  <c r="X109" i="4"/>
  <c r="S109" i="4"/>
  <c r="S2674" i="4"/>
  <c r="V2674" i="4"/>
  <c r="Y2674" i="4" s="1"/>
  <c r="W2674" i="4"/>
  <c r="X2350" i="4"/>
  <c r="S2350" i="4"/>
  <c r="V2350" i="4"/>
  <c r="Y2350" i="4" s="1"/>
  <c r="W2350" i="4"/>
  <c r="S2026" i="4"/>
  <c r="T2026" i="4"/>
  <c r="W2026" i="4"/>
  <c r="X2026" i="4"/>
  <c r="S1702" i="4"/>
  <c r="T1702" i="4"/>
  <c r="U1702" i="4"/>
  <c r="V1702" i="4"/>
  <c r="Y1702" i="4" s="1"/>
  <c r="W1702" i="4"/>
  <c r="Z1702" i="4" s="1"/>
  <c r="X1702" i="4"/>
  <c r="S1378" i="4"/>
  <c r="T1378" i="4"/>
  <c r="U1378" i="4"/>
  <c r="V1378" i="4"/>
  <c r="Y1378" i="4" s="1"/>
  <c r="W1378" i="4"/>
  <c r="X1378" i="4"/>
  <c r="S1054" i="4"/>
  <c r="T1054" i="4"/>
  <c r="U1054" i="4"/>
  <c r="V1054" i="4"/>
  <c r="Y1054" i="4" s="1"/>
  <c r="W1054" i="4"/>
  <c r="Z1054" i="4" s="1"/>
  <c r="X1054" i="4"/>
  <c r="X730" i="4"/>
  <c r="S730" i="4"/>
  <c r="T730" i="4"/>
  <c r="U730" i="4"/>
  <c r="V730" i="4"/>
  <c r="Y730" i="4" s="1"/>
  <c r="W730" i="4"/>
  <c r="U406" i="4"/>
  <c r="V406" i="4"/>
  <c r="Y406" i="4" s="1"/>
  <c r="W406" i="4"/>
  <c r="X406" i="4"/>
  <c r="S406" i="4"/>
  <c r="T406" i="4"/>
  <c r="C136" i="4"/>
  <c r="C2620" i="4"/>
  <c r="AA2620" i="4" s="1"/>
  <c r="C2296" i="4"/>
  <c r="AA2296" i="4" s="1"/>
  <c r="C1972" i="4"/>
  <c r="C1648" i="4"/>
  <c r="C1324" i="4"/>
  <c r="C1000" i="4"/>
  <c r="C676" i="4"/>
  <c r="I2755" i="4"/>
  <c r="I2107" i="4"/>
  <c r="I811" i="4"/>
  <c r="I487" i="4"/>
  <c r="I163" i="4"/>
  <c r="V2836" i="4"/>
  <c r="Y2836" i="4" s="1"/>
  <c r="V2701" i="4"/>
  <c r="Y2701" i="4" s="1"/>
  <c r="V2593" i="4"/>
  <c r="Y2593" i="4" s="1"/>
  <c r="S2539" i="4"/>
  <c r="V2485" i="4"/>
  <c r="Y2485" i="4" s="1"/>
  <c r="S82" i="4"/>
  <c r="T82" i="4"/>
  <c r="U82" i="4"/>
  <c r="V82" i="4"/>
  <c r="Y82" i="4" s="1"/>
  <c r="W82" i="4"/>
  <c r="X82" i="4"/>
  <c r="T2647" i="4"/>
  <c r="U2647" i="4"/>
  <c r="W2647" i="4"/>
  <c r="V2323" i="4"/>
  <c r="Y2323" i="4" s="1"/>
  <c r="W2323" i="4"/>
  <c r="T2323" i="4"/>
  <c r="U2323" i="4"/>
  <c r="U1999" i="4"/>
  <c r="V1999" i="4"/>
  <c r="Y1999" i="4" s="1"/>
  <c r="W1999" i="4"/>
  <c r="X1999" i="4"/>
  <c r="S1675" i="4"/>
  <c r="T1675" i="4"/>
  <c r="U1675" i="4"/>
  <c r="V1675" i="4"/>
  <c r="Y1675" i="4" s="1"/>
  <c r="W1675" i="4"/>
  <c r="X1675" i="4"/>
  <c r="S1351" i="4"/>
  <c r="T1351" i="4"/>
  <c r="U1351" i="4"/>
  <c r="V1351" i="4"/>
  <c r="Y1351" i="4" s="1"/>
  <c r="W1351" i="4"/>
  <c r="X1351" i="4"/>
  <c r="W1027" i="4"/>
  <c r="X1027" i="4"/>
  <c r="S1027" i="4"/>
  <c r="T1027" i="4"/>
  <c r="U1027" i="4"/>
  <c r="V1027" i="4"/>
  <c r="Y1027" i="4" s="1"/>
  <c r="U703" i="4"/>
  <c r="V703" i="4"/>
  <c r="Y703" i="4" s="1"/>
  <c r="W703" i="4"/>
  <c r="X703" i="4"/>
  <c r="S703" i="4"/>
  <c r="T703" i="4"/>
  <c r="C109" i="4"/>
  <c r="C2593" i="4"/>
  <c r="AA2593" i="4" s="1"/>
  <c r="C2269" i="4"/>
  <c r="AA2269" i="4" s="1"/>
  <c r="C973" i="4"/>
  <c r="I28" i="4"/>
  <c r="U2836" i="4"/>
  <c r="S2647" i="4"/>
  <c r="U2485" i="4"/>
  <c r="W2431" i="4"/>
  <c r="W2269" i="4"/>
  <c r="X2215" i="4"/>
  <c r="T1999" i="4"/>
  <c r="S379" i="4"/>
  <c r="T379" i="4"/>
  <c r="U379" i="4"/>
  <c r="V379" i="4"/>
  <c r="Y379" i="4" s="1"/>
  <c r="W379" i="4"/>
  <c r="X379" i="4"/>
  <c r="X55" i="4"/>
  <c r="T55" i="4"/>
  <c r="S2620" i="4"/>
  <c r="T2620" i="4"/>
  <c r="V2620" i="4"/>
  <c r="Y2620" i="4" s="1"/>
  <c r="U2296" i="4"/>
  <c r="V2296" i="4"/>
  <c r="Y2296" i="4" s="1"/>
  <c r="S2296" i="4"/>
  <c r="T2296" i="4"/>
  <c r="S1972" i="4"/>
  <c r="T1972" i="4"/>
  <c r="U1972" i="4"/>
  <c r="V1972" i="4"/>
  <c r="Y1972" i="4" s="1"/>
  <c r="S1648" i="4"/>
  <c r="T1648" i="4"/>
  <c r="U1648" i="4"/>
  <c r="V1648" i="4"/>
  <c r="Y1648" i="4" s="1"/>
  <c r="W1648" i="4"/>
  <c r="X1648" i="4"/>
  <c r="X1324" i="4"/>
  <c r="S1324" i="4"/>
  <c r="T1324" i="4"/>
  <c r="U1324" i="4"/>
  <c r="V1324" i="4"/>
  <c r="Y1324" i="4" s="1"/>
  <c r="W1324" i="4"/>
  <c r="U1000" i="4"/>
  <c r="V1000" i="4"/>
  <c r="Y1000" i="4" s="1"/>
  <c r="W1000" i="4"/>
  <c r="X1000" i="4"/>
  <c r="S1000" i="4"/>
  <c r="T1000" i="4"/>
  <c r="S676" i="4"/>
  <c r="T676" i="4"/>
  <c r="U676" i="4"/>
  <c r="V676" i="4"/>
  <c r="Y676" i="4" s="1"/>
  <c r="W676" i="4"/>
  <c r="X676" i="4"/>
  <c r="C82" i="4"/>
  <c r="I2809" i="4"/>
  <c r="I2485" i="4"/>
  <c r="I2161" i="4"/>
  <c r="I1513" i="4"/>
  <c r="I1189" i="4"/>
  <c r="I865" i="4"/>
  <c r="I217" i="4"/>
  <c r="U55" i="4"/>
  <c r="S2836" i="4"/>
  <c r="T2431" i="4"/>
  <c r="W2377" i="4"/>
  <c r="X2323" i="4"/>
  <c r="V2215" i="4"/>
  <c r="Y2215" i="4" s="1"/>
  <c r="V2161" i="4"/>
  <c r="Y2161" i="4" s="1"/>
  <c r="X2053" i="4"/>
  <c r="S1999" i="4"/>
  <c r="S352" i="4"/>
  <c r="T352" i="4"/>
  <c r="U352" i="4"/>
  <c r="V352" i="4"/>
  <c r="Y352" i="4" s="1"/>
  <c r="W352" i="4"/>
  <c r="X352" i="4"/>
  <c r="S2593" i="4"/>
  <c r="U2593" i="4"/>
  <c r="X2593" i="4"/>
  <c r="T2269" i="4"/>
  <c r="U2269" i="4"/>
  <c r="X2269" i="4"/>
  <c r="Y2269" i="4"/>
  <c r="S2269" i="4"/>
  <c r="S1945" i="4"/>
  <c r="T1945" i="4"/>
  <c r="U1945" i="4"/>
  <c r="W1945" i="4"/>
  <c r="X1945" i="4"/>
  <c r="X1621" i="4"/>
  <c r="S1621" i="4"/>
  <c r="T1621" i="4"/>
  <c r="U1621" i="4"/>
  <c r="V1621" i="4"/>
  <c r="Y1621" i="4" s="1"/>
  <c r="W1621" i="4"/>
  <c r="V1297" i="4"/>
  <c r="Y1297" i="4" s="1"/>
  <c r="W1297" i="4"/>
  <c r="X1297" i="4"/>
  <c r="S1297" i="4"/>
  <c r="T1297" i="4"/>
  <c r="U1297" i="4"/>
  <c r="S973" i="4"/>
  <c r="T973" i="4"/>
  <c r="U973" i="4"/>
  <c r="V973" i="4"/>
  <c r="Y973" i="4" s="1"/>
  <c r="W973" i="4"/>
  <c r="X973" i="4"/>
  <c r="S649" i="4"/>
  <c r="T649" i="4"/>
  <c r="U649" i="4"/>
  <c r="V649" i="4"/>
  <c r="Y649" i="4" s="1"/>
  <c r="W649" i="4"/>
  <c r="X649" i="4"/>
  <c r="C379" i="4"/>
  <c r="C55" i="4"/>
  <c r="C2539" i="4"/>
  <c r="AA2539" i="4" s="1"/>
  <c r="C2215" i="4"/>
  <c r="AA2215" i="4" s="1"/>
  <c r="C1891" i="4"/>
  <c r="C1567" i="4"/>
  <c r="C1243" i="4"/>
  <c r="C919" i="4"/>
  <c r="C595" i="4"/>
  <c r="I2350" i="4"/>
  <c r="I1054" i="4"/>
  <c r="I406" i="4"/>
  <c r="V55" i="4"/>
  <c r="Y55" i="4" s="1"/>
  <c r="Y2782" i="4"/>
  <c r="S2431" i="4"/>
  <c r="V2377" i="4"/>
  <c r="Y2377" i="4" s="1"/>
  <c r="S2323" i="4"/>
  <c r="S2215" i="4"/>
  <c r="U2161" i="4"/>
  <c r="T2107" i="4"/>
  <c r="W2053" i="4"/>
  <c r="S325" i="4"/>
  <c r="T325" i="4"/>
  <c r="U325" i="4"/>
  <c r="V325" i="4"/>
  <c r="Y325" i="4" s="1"/>
  <c r="W325" i="4"/>
  <c r="X325" i="4"/>
  <c r="X2566" i="4"/>
  <c r="S2566" i="4"/>
  <c r="V2566" i="4"/>
  <c r="Y2566" i="4" s="1"/>
  <c r="W2566" i="4"/>
  <c r="S2242" i="4"/>
  <c r="V2242" i="4"/>
  <c r="Y2242" i="4" s="1"/>
  <c r="W2242" i="4"/>
  <c r="AB2242" i="4" s="1"/>
  <c r="AC2242" i="4" s="1"/>
  <c r="W1918" i="4"/>
  <c r="X1918" i="4"/>
  <c r="S1918" i="4"/>
  <c r="U1918" i="4"/>
  <c r="V1918" i="4"/>
  <c r="Y1918" i="4" s="1"/>
  <c r="U1594" i="4"/>
  <c r="V1594" i="4"/>
  <c r="Y1594" i="4" s="1"/>
  <c r="W1594" i="4"/>
  <c r="X1594" i="4"/>
  <c r="S1594" i="4"/>
  <c r="T1594" i="4"/>
  <c r="S1270" i="4"/>
  <c r="T1270" i="4"/>
  <c r="U1270" i="4"/>
  <c r="V1270" i="4"/>
  <c r="Y1270" i="4" s="1"/>
  <c r="W1270" i="4"/>
  <c r="X1270" i="4"/>
  <c r="S946" i="4"/>
  <c r="T946" i="4"/>
  <c r="U946" i="4"/>
  <c r="V946" i="4"/>
  <c r="Y946" i="4" s="1"/>
  <c r="W946" i="4"/>
  <c r="X946" i="4"/>
  <c r="S622" i="4"/>
  <c r="T622" i="4"/>
  <c r="U622" i="4"/>
  <c r="V622" i="4"/>
  <c r="Y622" i="4" s="1"/>
  <c r="W622" i="4"/>
  <c r="X622" i="4"/>
  <c r="C352" i="4"/>
  <c r="C2836" i="4"/>
  <c r="AA2836" i="4" s="1"/>
  <c r="C2512" i="4"/>
  <c r="AA2512" i="4" s="1"/>
  <c r="C2188" i="4"/>
  <c r="AA2188" i="4" s="1"/>
  <c r="C1864" i="4"/>
  <c r="C1540" i="4"/>
  <c r="C1216" i="4"/>
  <c r="C892" i="4"/>
  <c r="C568" i="4"/>
  <c r="I271" i="4"/>
  <c r="W55" i="4"/>
  <c r="T2782" i="4"/>
  <c r="T2377" i="4"/>
  <c r="S2161" i="4"/>
  <c r="S2107" i="4"/>
  <c r="T1918" i="4"/>
  <c r="W298" i="4"/>
  <c r="X298" i="4"/>
  <c r="S298" i="4"/>
  <c r="T298" i="4"/>
  <c r="U298" i="4"/>
  <c r="V298" i="4"/>
  <c r="Y298" i="4" s="1"/>
  <c r="V2539" i="4"/>
  <c r="Y2539" i="4" s="1"/>
  <c r="W2539" i="4"/>
  <c r="T2539" i="4"/>
  <c r="U2539" i="4"/>
  <c r="T2215" i="4"/>
  <c r="U2215" i="4"/>
  <c r="W2215" i="4"/>
  <c r="T1891" i="4"/>
  <c r="U1891" i="4"/>
  <c r="V1891" i="4"/>
  <c r="Y1891" i="4" s="1"/>
  <c r="X1891" i="4"/>
  <c r="S1891" i="4"/>
  <c r="S1567" i="4"/>
  <c r="T1567" i="4"/>
  <c r="U1567" i="4"/>
  <c r="V1567" i="4"/>
  <c r="Y1567" i="4" s="1"/>
  <c r="W1567" i="4"/>
  <c r="X1567" i="4"/>
  <c r="S1243" i="4"/>
  <c r="T1243" i="4"/>
  <c r="U1243" i="4"/>
  <c r="V1243" i="4"/>
  <c r="Y1243" i="4" s="1"/>
  <c r="W1243" i="4"/>
  <c r="X1243" i="4"/>
  <c r="S919" i="4"/>
  <c r="T919" i="4"/>
  <c r="U919" i="4"/>
  <c r="V919" i="4"/>
  <c r="Y919" i="4" s="1"/>
  <c r="W919" i="4"/>
  <c r="X919" i="4"/>
  <c r="X595" i="4"/>
  <c r="S595" i="4"/>
  <c r="T595" i="4"/>
  <c r="U595" i="4"/>
  <c r="V595" i="4"/>
  <c r="Y595" i="4" s="1"/>
  <c r="W595" i="4"/>
  <c r="C325" i="4"/>
  <c r="C2809" i="4"/>
  <c r="AA2809" i="4" s="1"/>
  <c r="C2485" i="4"/>
  <c r="AA2485" i="4" s="1"/>
  <c r="C2161" i="4"/>
  <c r="AA2161" i="4" s="1"/>
  <c r="C1837" i="4"/>
  <c r="C1513" i="4"/>
  <c r="C1189" i="4"/>
  <c r="C865" i="4"/>
  <c r="C541" i="4"/>
  <c r="I2728" i="4"/>
  <c r="I2404" i="4"/>
  <c r="I1432" i="4"/>
  <c r="I1108" i="4"/>
  <c r="I784" i="4"/>
  <c r="I136" i="4"/>
  <c r="S2782" i="4"/>
  <c r="X2728" i="4"/>
  <c r="X2674" i="4"/>
  <c r="X2620" i="4"/>
  <c r="W2512" i="4"/>
  <c r="AB68" i="1"/>
  <c r="AB70" i="1"/>
  <c r="AB69" i="1"/>
  <c r="AB73" i="1"/>
  <c r="AB72" i="1"/>
  <c r="AB71" i="1"/>
  <c r="AB62" i="1"/>
  <c r="AB66" i="1"/>
  <c r="AB65" i="1"/>
  <c r="AB67" i="1"/>
  <c r="AB64" i="1"/>
  <c r="AB63" i="1"/>
  <c r="I2491" i="4"/>
  <c r="W2791" i="4"/>
  <c r="X1191" i="4"/>
  <c r="Y25" i="4"/>
  <c r="Y13" i="4"/>
  <c r="Y23" i="4"/>
  <c r="Y11" i="4"/>
  <c r="Y18" i="4"/>
  <c r="Y6" i="4"/>
  <c r="I351" i="4"/>
  <c r="I27" i="4"/>
  <c r="Y27" i="4"/>
  <c r="Y24" i="4"/>
  <c r="Y12" i="4"/>
  <c r="I324" i="4"/>
  <c r="Y22" i="4"/>
  <c r="Y10" i="4"/>
  <c r="Y21" i="4"/>
  <c r="Y9" i="4"/>
  <c r="Y17" i="4"/>
  <c r="Y5" i="4"/>
  <c r="I135" i="4"/>
  <c r="Y15" i="4"/>
  <c r="Y3" i="4"/>
  <c r="Y2754" i="4"/>
  <c r="H21" i="7"/>
  <c r="J21" i="7" s="1"/>
  <c r="H27" i="7"/>
  <c r="L27" i="7" s="1"/>
  <c r="Z57" i="1"/>
  <c r="AB52" i="1" s="1"/>
  <c r="AB57" i="1"/>
  <c r="AB56" i="1"/>
  <c r="AB55" i="1"/>
  <c r="AB51" i="1"/>
  <c r="H16" i="7"/>
  <c r="L16" i="7" s="1"/>
  <c r="H3" i="7"/>
  <c r="J3" i="7" s="1"/>
  <c r="H13" i="7"/>
  <c r="J13" i="7" s="1"/>
  <c r="L21" i="7"/>
  <c r="J17" i="7"/>
  <c r="L17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J19" i="7" s="1"/>
  <c r="H7" i="7"/>
  <c r="J7" i="7" s="1"/>
  <c r="H18" i="7"/>
  <c r="J18" i="7" s="1"/>
  <c r="H6" i="7"/>
  <c r="L6" i="7" s="1"/>
  <c r="H2" i="7"/>
  <c r="J2" i="7" s="1"/>
  <c r="L2" i="7" s="1"/>
  <c r="H5" i="7"/>
  <c r="J5" i="7" s="1"/>
  <c r="H4" i="7"/>
  <c r="L4" i="7" s="1"/>
  <c r="H15" i="7"/>
  <c r="J24" i="7"/>
  <c r="L25" i="7"/>
  <c r="J27" i="7"/>
  <c r="J28" i="7"/>
  <c r="I22" i="7"/>
  <c r="M22" i="7" s="1"/>
  <c r="I10" i="7"/>
  <c r="M10" i="7" s="1"/>
  <c r="K21" i="7"/>
  <c r="M21" i="7" s="1"/>
  <c r="K26" i="7"/>
  <c r="M26" i="7" s="1"/>
  <c r="I23" i="7"/>
  <c r="K23" i="7" s="1"/>
  <c r="I11" i="7"/>
  <c r="M11" i="7" s="1"/>
  <c r="I20" i="7"/>
  <c r="I8" i="7"/>
  <c r="I19" i="7"/>
  <c r="I7" i="7"/>
  <c r="I18" i="7"/>
  <c r="K18" i="7" s="1"/>
  <c r="I6" i="7"/>
  <c r="K6" i="7" s="1"/>
  <c r="I17" i="7"/>
  <c r="K17" i="7" s="1"/>
  <c r="I5" i="7"/>
  <c r="I16" i="7"/>
  <c r="I4" i="7"/>
  <c r="K4" i="7" s="1"/>
  <c r="I27" i="7"/>
  <c r="I15" i="7"/>
  <c r="K15" i="7" s="1"/>
  <c r="I3" i="7"/>
  <c r="K3" i="7" s="1"/>
  <c r="I14" i="7"/>
  <c r="I25" i="7"/>
  <c r="M25" i="7" s="1"/>
  <c r="I2" i="7"/>
  <c r="I24" i="7"/>
  <c r="M24" i="7" s="1"/>
  <c r="K28" i="7"/>
  <c r="M13" i="7"/>
  <c r="K22" i="7"/>
  <c r="K10" i="7"/>
  <c r="M12" i="7"/>
  <c r="M9" i="7"/>
  <c r="W1191" i="4"/>
  <c r="Z44" i="1"/>
  <c r="Z39" i="1"/>
  <c r="Z38" i="1"/>
  <c r="Z31" i="1"/>
  <c r="Z30" i="1"/>
  <c r="Z25" i="1"/>
  <c r="Y18" i="1"/>
  <c r="Z17" i="1"/>
  <c r="S1487" i="4"/>
  <c r="U999" i="4"/>
  <c r="W893" i="4"/>
  <c r="X162" i="4"/>
  <c r="V1973" i="4"/>
  <c r="Y1973" i="4" s="1"/>
  <c r="X596" i="4"/>
  <c r="S137" i="4"/>
  <c r="U1539" i="4"/>
  <c r="X1433" i="4"/>
  <c r="V1082" i="4"/>
  <c r="Y1082" i="4" s="1"/>
  <c r="U110" i="4"/>
  <c r="V1622" i="4"/>
  <c r="Y1622" i="4" s="1"/>
  <c r="V1188" i="4"/>
  <c r="Y1188" i="4" s="1"/>
  <c r="W731" i="4"/>
  <c r="S648" i="4"/>
  <c r="S513" i="4"/>
  <c r="U83" i="4"/>
  <c r="W1728" i="4"/>
  <c r="V1271" i="4"/>
  <c r="Y1271" i="4" s="1"/>
  <c r="T837" i="4"/>
  <c r="V459" i="4"/>
  <c r="Y459" i="4" s="1"/>
  <c r="S380" i="4"/>
  <c r="U56" i="4"/>
  <c r="T920" i="4"/>
  <c r="T2000" i="4"/>
  <c r="U1377" i="4"/>
  <c r="W326" i="4"/>
  <c r="X1863" i="4"/>
  <c r="W1460" i="4"/>
  <c r="S1109" i="4"/>
  <c r="X675" i="4"/>
  <c r="W540" i="4"/>
  <c r="T297" i="4"/>
  <c r="S2592" i="4"/>
  <c r="X1946" i="4"/>
  <c r="U758" i="4"/>
  <c r="T434" i="4"/>
  <c r="X1784" i="4"/>
  <c r="X1701" i="4"/>
  <c r="X1244" i="4"/>
  <c r="V650" i="4"/>
  <c r="Y650" i="4" s="1"/>
  <c r="U515" i="4"/>
  <c r="W189" i="4"/>
  <c r="U216" i="4"/>
  <c r="S1755" i="4"/>
  <c r="T243" i="4"/>
  <c r="Y6" i="1"/>
  <c r="Z6" i="1"/>
  <c r="X819" i="4"/>
  <c r="S522" i="4"/>
  <c r="S2816" i="4"/>
  <c r="T1332" i="4"/>
  <c r="S966" i="4"/>
  <c r="X2828" i="4"/>
  <c r="V2735" i="4"/>
  <c r="Y2735" i="4" s="1"/>
  <c r="T2666" i="4"/>
  <c r="S2763" i="4"/>
  <c r="U1845" i="4"/>
  <c r="U1548" i="4"/>
  <c r="W2801" i="4"/>
  <c r="V1818" i="4"/>
  <c r="Y1818" i="4" s="1"/>
  <c r="W954" i="4"/>
  <c r="T2762" i="4"/>
  <c r="W2720" i="4"/>
  <c r="U2693" i="4"/>
  <c r="S569" i="4"/>
  <c r="Z12" i="1"/>
  <c r="S2505" i="4"/>
  <c r="S1656" i="4"/>
  <c r="W549" i="4"/>
  <c r="U2747" i="4"/>
  <c r="X2708" i="4"/>
  <c r="S2681" i="4"/>
  <c r="S947" i="4"/>
  <c r="U858" i="4"/>
  <c r="X2789" i="4"/>
  <c r="V2829" i="4"/>
  <c r="Y2829" i="4" s="1"/>
  <c r="U1614" i="4"/>
  <c r="T1533" i="4"/>
  <c r="W1317" i="4"/>
  <c r="X615" i="4"/>
  <c r="S2774" i="4"/>
  <c r="W2748" i="4"/>
  <c r="T1803" i="4"/>
  <c r="W353" i="4"/>
  <c r="Z14" i="1"/>
  <c r="T2766" i="4"/>
  <c r="W2685" i="4"/>
  <c r="U2654" i="4"/>
  <c r="W2639" i="4"/>
  <c r="W2627" i="4"/>
  <c r="W2600" i="4"/>
  <c r="U2585" i="4"/>
  <c r="W2573" i="4"/>
  <c r="V2546" i="4"/>
  <c r="Y2546" i="4" s="1"/>
  <c r="U2531" i="4"/>
  <c r="S2504" i="4"/>
  <c r="S2492" i="4"/>
  <c r="V2465" i="4"/>
  <c r="Y2465" i="4" s="1"/>
  <c r="V2450" i="4"/>
  <c r="Y2450" i="4" s="1"/>
  <c r="T2438" i="4"/>
  <c r="S2423" i="4"/>
  <c r="X2411" i="4"/>
  <c r="S2396" i="4"/>
  <c r="V2384" i="4"/>
  <c r="Y2384" i="4" s="1"/>
  <c r="W2369" i="4"/>
  <c r="S2357" i="4"/>
  <c r="T2315" i="4"/>
  <c r="U2303" i="4"/>
  <c r="U2276" i="4"/>
  <c r="X2261" i="4"/>
  <c r="S2195" i="4"/>
  <c r="V2141" i="4"/>
  <c r="Y2141" i="4" s="1"/>
  <c r="U2126" i="4"/>
  <c r="U2114" i="4"/>
  <c r="U2099" i="4"/>
  <c r="V2045" i="4"/>
  <c r="Y2045" i="4" s="1"/>
  <c r="S2033" i="4"/>
  <c r="S2018" i="4"/>
  <c r="X2006" i="4"/>
  <c r="U1991" i="4"/>
  <c r="S1952" i="4"/>
  <c r="V1937" i="4"/>
  <c r="Y1937" i="4" s="1"/>
  <c r="W1924" i="4"/>
  <c r="T1910" i="4"/>
  <c r="V1883" i="4"/>
  <c r="Y1883" i="4" s="1"/>
  <c r="S1871" i="4"/>
  <c r="V1856" i="4"/>
  <c r="Y1856" i="4" s="1"/>
  <c r="S1817" i="4"/>
  <c r="V1790" i="4"/>
  <c r="Y1790" i="4" s="1"/>
  <c r="U1775" i="4"/>
  <c r="X1721" i="4"/>
  <c r="U1709" i="4"/>
  <c r="U1655" i="4"/>
  <c r="T1640" i="4"/>
  <c r="S1628" i="4"/>
  <c r="T1586" i="4"/>
  <c r="W1559" i="4"/>
  <c r="S1547" i="4"/>
  <c r="W1520" i="4"/>
  <c r="V1493" i="4"/>
  <c r="Y1493" i="4" s="1"/>
  <c r="S1478" i="4"/>
  <c r="U1451" i="4"/>
  <c r="W1424" i="4"/>
  <c r="U1397" i="4"/>
  <c r="T1385" i="4"/>
  <c r="U1358" i="4"/>
  <c r="U1343" i="4"/>
  <c r="X1331" i="4"/>
  <c r="S1304" i="4"/>
  <c r="W1289" i="4"/>
  <c r="T1262" i="4"/>
  <c r="U1250" i="4"/>
  <c r="W1223" i="4"/>
  <c r="X1196" i="4"/>
  <c r="T1181" i="4"/>
  <c r="V1154" i="4"/>
  <c r="Y1154" i="4" s="1"/>
  <c r="S1142" i="4"/>
  <c r="W1019" i="4"/>
  <c r="T1007" i="4"/>
  <c r="V980" i="4"/>
  <c r="Y980" i="4" s="1"/>
  <c r="T830" i="4"/>
  <c r="V722" i="4"/>
  <c r="Y722" i="4" s="1"/>
  <c r="U710" i="4"/>
  <c r="U587" i="4"/>
  <c r="T263" i="4"/>
  <c r="S2429" i="4"/>
  <c r="U2105" i="4"/>
  <c r="X1133" i="4"/>
  <c r="Z5" i="1"/>
  <c r="T2827" i="4"/>
  <c r="S2800" i="4"/>
  <c r="V2788" i="4"/>
  <c r="Y2788" i="4" s="1"/>
  <c r="S2773" i="4"/>
  <c r="W2746" i="4"/>
  <c r="V2719" i="4"/>
  <c r="Y2719" i="4" s="1"/>
  <c r="T2707" i="4"/>
  <c r="T2692" i="4"/>
  <c r="X2680" i="4"/>
  <c r="T2665" i="4"/>
  <c r="S2653" i="4"/>
  <c r="U2638" i="4"/>
  <c r="X2626" i="4"/>
  <c r="W2611" i="4"/>
  <c r="X2599" i="4"/>
  <c r="U2584" i="4"/>
  <c r="S2545" i="4"/>
  <c r="X2530" i="4"/>
  <c r="T2518" i="4"/>
  <c r="V2503" i="4"/>
  <c r="Y2503" i="4" s="1"/>
  <c r="V2476" i="4"/>
  <c r="Y2476" i="4" s="1"/>
  <c r="X2449" i="4"/>
  <c r="T2437" i="4"/>
  <c r="S2422" i="4"/>
  <c r="V2410" i="4"/>
  <c r="Y2410" i="4" s="1"/>
  <c r="S2395" i="4"/>
  <c r="X2383" i="4"/>
  <c r="S2368" i="4"/>
  <c r="S2356" i="4"/>
  <c r="T2341" i="4"/>
  <c r="X2329" i="4"/>
  <c r="V2314" i="4"/>
  <c r="Y2314" i="4" s="1"/>
  <c r="S2287" i="4"/>
  <c r="S2275" i="4"/>
  <c r="T2248" i="4"/>
  <c r="S2233" i="4"/>
  <c r="V2221" i="4"/>
  <c r="Y2221" i="4" s="1"/>
  <c r="S2206" i="4"/>
  <c r="T2179" i="4"/>
  <c r="X2167" i="4"/>
  <c r="V2152" i="4"/>
  <c r="Y2152" i="4" s="1"/>
  <c r="S2140" i="4"/>
  <c r="W2086" i="4"/>
  <c r="X2071" i="4"/>
  <c r="S2059" i="4"/>
  <c r="U2044" i="4"/>
  <c r="S2032" i="4"/>
  <c r="V2005" i="4"/>
  <c r="Y2005" i="4" s="1"/>
  <c r="V1951" i="4"/>
  <c r="Y1951" i="4" s="1"/>
  <c r="U1942" i="4"/>
  <c r="T1909" i="4"/>
  <c r="V1897" i="4"/>
  <c r="Y1897" i="4" s="1"/>
  <c r="V1882" i="4"/>
  <c r="Y1882" i="4" s="1"/>
  <c r="S1855" i="4"/>
  <c r="S1843" i="4"/>
  <c r="T1789" i="4"/>
  <c r="X1774" i="4"/>
  <c r="W1762" i="4"/>
  <c r="U1747" i="4"/>
  <c r="S1735" i="4"/>
  <c r="S1708" i="4"/>
  <c r="X1681" i="4"/>
  <c r="W1666" i="4"/>
  <c r="T1654" i="4"/>
  <c r="U1612" i="4"/>
  <c r="T1600" i="4"/>
  <c r="W1573" i="4"/>
  <c r="U1558" i="4"/>
  <c r="X1531" i="4"/>
  <c r="U1519" i="4"/>
  <c r="U1504" i="4"/>
  <c r="S1492" i="4"/>
  <c r="X1477" i="4"/>
  <c r="T1465" i="4"/>
  <c r="S1438" i="4"/>
  <c r="X1423" i="4"/>
  <c r="U1411" i="4"/>
  <c r="T1315" i="4"/>
  <c r="U1288" i="4"/>
  <c r="T1222" i="4"/>
  <c r="S1168" i="4"/>
  <c r="V1126" i="4"/>
  <c r="Y1126" i="4" s="1"/>
  <c r="S1114" i="4"/>
  <c r="T1099" i="4"/>
  <c r="S1060" i="4"/>
  <c r="X1045" i="4"/>
  <c r="S1033" i="4"/>
  <c r="T952" i="4"/>
  <c r="V883" i="4"/>
  <c r="Y883" i="4" s="1"/>
  <c r="W802" i="4"/>
  <c r="T790" i="4"/>
  <c r="S775" i="4"/>
  <c r="S682" i="4"/>
  <c r="W667" i="4"/>
  <c r="S505" i="4"/>
  <c r="V343" i="4"/>
  <c r="Y343" i="4" s="1"/>
  <c r="V196" i="4"/>
  <c r="Y196" i="4" s="1"/>
  <c r="T154" i="4"/>
  <c r="T2726" i="4"/>
  <c r="T2402" i="4"/>
  <c r="U2078" i="4"/>
  <c r="U1754" i="4"/>
  <c r="W1430" i="4"/>
  <c r="T1106" i="4"/>
  <c r="W1890" i="4"/>
  <c r="V1890" i="4"/>
  <c r="Y1890" i="4" s="1"/>
  <c r="X1566" i="4"/>
  <c r="U594" i="4"/>
  <c r="T270" i="4"/>
  <c r="Z11" i="1"/>
  <c r="T2772" i="4"/>
  <c r="T2637" i="4"/>
  <c r="S2625" i="4"/>
  <c r="S2598" i="4"/>
  <c r="T2583" i="4"/>
  <c r="X2571" i="4"/>
  <c r="W2556" i="4"/>
  <c r="S2529" i="4"/>
  <c r="S2517" i="4"/>
  <c r="W2502" i="4"/>
  <c r="S2490" i="4"/>
  <c r="S2475" i="4"/>
  <c r="T2463" i="4"/>
  <c r="S2448" i="4"/>
  <c r="S2421" i="4"/>
  <c r="S2409" i="4"/>
  <c r="X2382" i="4"/>
  <c r="T2340" i="4"/>
  <c r="V2328" i="4"/>
  <c r="Y2328" i="4" s="1"/>
  <c r="V2313" i="4"/>
  <c r="Y2313" i="4" s="1"/>
  <c r="X2301" i="4"/>
  <c r="S2274" i="4"/>
  <c r="U2259" i="4"/>
  <c r="S2232" i="4"/>
  <c r="V2151" i="4"/>
  <c r="Y2151" i="4" s="1"/>
  <c r="T2124" i="4"/>
  <c r="V2070" i="4"/>
  <c r="Y2070" i="4" s="1"/>
  <c r="U2031" i="4"/>
  <c r="X2016" i="4"/>
  <c r="W2004" i="4"/>
  <c r="T1989" i="4"/>
  <c r="V1962" i="4"/>
  <c r="Y1962" i="4" s="1"/>
  <c r="S1950" i="4"/>
  <c r="T1929" i="4"/>
  <c r="V1931" i="4"/>
  <c r="Y1931" i="4" s="1"/>
  <c r="X1908" i="4"/>
  <c r="W1896" i="4"/>
  <c r="S1869" i="4"/>
  <c r="S1842" i="4"/>
  <c r="S1815" i="4"/>
  <c r="U1800" i="4"/>
  <c r="U1746" i="4"/>
  <c r="S1734" i="4"/>
  <c r="W1863" i="4"/>
  <c r="T1539" i="4"/>
  <c r="W1215" i="4"/>
  <c r="W891" i="4"/>
  <c r="X2813" i="4"/>
  <c r="V2663" i="4"/>
  <c r="Y2663" i="4" s="1"/>
  <c r="V2570" i="4"/>
  <c r="Y2570" i="4" s="1"/>
  <c r="U2555" i="4"/>
  <c r="S2543" i="4"/>
  <c r="U2528" i="4"/>
  <c r="S2474" i="4"/>
  <c r="V2462" i="4"/>
  <c r="Y2462" i="4" s="1"/>
  <c r="X2447" i="4"/>
  <c r="X2435" i="4"/>
  <c r="V2420" i="4"/>
  <c r="Y2420" i="4" s="1"/>
  <c r="S2408" i="4"/>
  <c r="S2381" i="4"/>
  <c r="V2366" i="4"/>
  <c r="Y2366" i="4" s="1"/>
  <c r="T2354" i="4"/>
  <c r="S2285" i="4"/>
  <c r="U2258" i="4"/>
  <c r="U2246" i="4"/>
  <c r="V2219" i="4"/>
  <c r="Y2219" i="4" s="1"/>
  <c r="X2204" i="4"/>
  <c r="V2177" i="4"/>
  <c r="Y2177" i="4" s="1"/>
  <c r="X2165" i="4"/>
  <c r="U2150" i="4"/>
  <c r="S2111" i="4"/>
  <c r="X2096" i="4"/>
  <c r="U2084" i="4"/>
  <c r="T2057" i="4"/>
  <c r="V2042" i="4"/>
  <c r="Y2042" i="4" s="1"/>
  <c r="U2030" i="4"/>
  <c r="T2015" i="4"/>
  <c r="T2003" i="4"/>
  <c r="T1988" i="4"/>
  <c r="V1976" i="4"/>
  <c r="Y1976" i="4" s="1"/>
  <c r="T1961" i="4"/>
  <c r="T1949" i="4"/>
  <c r="U1934" i="4"/>
  <c r="X1926" i="4"/>
  <c r="W1895" i="4"/>
  <c r="S1880" i="4"/>
  <c r="W1853" i="4"/>
  <c r="T1841" i="4"/>
  <c r="V1826" i="4"/>
  <c r="Y1826" i="4" s="1"/>
  <c r="X1787" i="4"/>
  <c r="U1772" i="4"/>
  <c r="X1760" i="4"/>
  <c r="U1718" i="4"/>
  <c r="W1512" i="4"/>
  <c r="X1188" i="4"/>
  <c r="X864" i="4"/>
  <c r="T2759" i="4"/>
  <c r="V2705" i="4"/>
  <c r="Y2705" i="4" s="1"/>
  <c r="X2554" i="4"/>
  <c r="U2434" i="4"/>
  <c r="T2326" i="4"/>
  <c r="U2137" i="4"/>
  <c r="X405" i="4"/>
  <c r="V2607" i="4"/>
  <c r="Y2607" i="4" s="1"/>
  <c r="T2472" i="4"/>
  <c r="S2418" i="4"/>
  <c r="X2406" i="4"/>
  <c r="V2283" i="4"/>
  <c r="Y2283" i="4" s="1"/>
  <c r="X2271" i="4"/>
  <c r="S2202" i="4"/>
  <c r="V2148" i="4"/>
  <c r="Y2148" i="4" s="1"/>
  <c r="U2040" i="4"/>
  <c r="U2028" i="4"/>
  <c r="V1959" i="4"/>
  <c r="Y1959" i="4" s="1"/>
  <c r="W1923" i="4"/>
  <c r="T1866" i="4"/>
  <c r="Z10" i="1"/>
  <c r="Y15" i="1"/>
  <c r="Z9" i="1"/>
  <c r="W2810" i="4"/>
  <c r="V2783" i="4"/>
  <c r="Y2783" i="4" s="1"/>
  <c r="V2756" i="4"/>
  <c r="Y2756" i="4" s="1"/>
  <c r="X2729" i="4"/>
  <c r="V2714" i="4"/>
  <c r="Y2714" i="4" s="1"/>
  <c r="W2660" i="4"/>
  <c r="S2552" i="4"/>
  <c r="W2444" i="4"/>
  <c r="S2309" i="4"/>
  <c r="V2270" i="4"/>
  <c r="Y2270" i="4" s="1"/>
  <c r="X2216" i="4"/>
  <c r="S2189" i="4"/>
  <c r="S2174" i="4"/>
  <c r="U2135" i="4"/>
  <c r="W2081" i="4"/>
  <c r="V2000" i="4"/>
  <c r="Y2000" i="4" s="1"/>
  <c r="X1973" i="4"/>
  <c r="W1946" i="4"/>
  <c r="Z1946" i="4" s="1"/>
  <c r="S1919" i="4"/>
  <c r="T1920" i="4"/>
  <c r="X1892" i="4"/>
  <c r="U1865" i="4"/>
  <c r="W1838" i="4"/>
  <c r="X2605" i="4"/>
  <c r="T2524" i="4"/>
  <c r="U2401" i="4"/>
  <c r="U2266" i="4"/>
  <c r="S2239" i="4"/>
  <c r="S2131" i="4"/>
  <c r="T2011" i="4"/>
  <c r="S1957" i="4"/>
  <c r="S2442" i="4"/>
  <c r="X2388" i="4"/>
  <c r="V2346" i="4"/>
  <c r="Y2346" i="4" s="1"/>
  <c r="W2226" i="4"/>
  <c r="W2145" i="4"/>
  <c r="U1932" i="4"/>
  <c r="X1914" i="4"/>
  <c r="T1242" i="4"/>
  <c r="X1707" i="4"/>
  <c r="X1692" i="4"/>
  <c r="T1665" i="4"/>
  <c r="W1653" i="4"/>
  <c r="U1638" i="4"/>
  <c r="V1626" i="4"/>
  <c r="Y1626" i="4" s="1"/>
  <c r="X1584" i="4"/>
  <c r="X1557" i="4"/>
  <c r="V1530" i="4"/>
  <c r="Y1530" i="4" s="1"/>
  <c r="S1518" i="4"/>
  <c r="W1503" i="4"/>
  <c r="X1491" i="4"/>
  <c r="T1476" i="4"/>
  <c r="S1464" i="4"/>
  <c r="V1449" i="4"/>
  <c r="Y1449" i="4" s="1"/>
  <c r="U1422" i="4"/>
  <c r="S1410" i="4"/>
  <c r="U1383" i="4"/>
  <c r="U1368" i="4"/>
  <c r="U1356" i="4"/>
  <c r="T1341" i="4"/>
  <c r="S1329" i="4"/>
  <c r="U1275" i="4"/>
  <c r="S1194" i="4"/>
  <c r="S1152" i="4"/>
  <c r="V1086" i="4"/>
  <c r="Y1086" i="4" s="1"/>
  <c r="S1071" i="4"/>
  <c r="T1044" i="4"/>
  <c r="X990" i="4"/>
  <c r="U909" i="4"/>
  <c r="S882" i="4"/>
  <c r="V855" i="4"/>
  <c r="Y855" i="4" s="1"/>
  <c r="S762" i="4"/>
  <c r="T747" i="4"/>
  <c r="X735" i="4"/>
  <c r="X720" i="4"/>
  <c r="T666" i="4"/>
  <c r="T558" i="4"/>
  <c r="S546" i="4"/>
  <c r="X531" i="4"/>
  <c r="U411" i="4"/>
  <c r="S207" i="4"/>
  <c r="T2672" i="4"/>
  <c r="S1809" i="4"/>
  <c r="V1485" i="4"/>
  <c r="Y1485" i="4" s="1"/>
  <c r="X1161" i="4"/>
  <c r="W837" i="4"/>
  <c r="W1679" i="4"/>
  <c r="U1652" i="4"/>
  <c r="S1637" i="4"/>
  <c r="S1625" i="4"/>
  <c r="V1610" i="4"/>
  <c r="Y1610" i="4" s="1"/>
  <c r="U1598" i="4"/>
  <c r="W1571" i="4"/>
  <c r="U1556" i="4"/>
  <c r="W1544" i="4"/>
  <c r="T1529" i="4"/>
  <c r="W1502" i="4"/>
  <c r="S1490" i="4"/>
  <c r="U1475" i="4"/>
  <c r="S1448" i="4"/>
  <c r="V1436" i="4"/>
  <c r="Y1436" i="4" s="1"/>
  <c r="U1421" i="4"/>
  <c r="S1355" i="4"/>
  <c r="V1313" i="4"/>
  <c r="Y1313" i="4" s="1"/>
  <c r="X1301" i="4"/>
  <c r="X1286" i="4"/>
  <c r="S1274" i="4"/>
  <c r="W1247" i="4"/>
  <c r="U1232" i="4"/>
  <c r="T1220" i="4"/>
  <c r="X1205" i="4"/>
  <c r="V1178" i="4"/>
  <c r="Y1178" i="4" s="1"/>
  <c r="X1166" i="4"/>
  <c r="U1151" i="4"/>
  <c r="S1139" i="4"/>
  <c r="S1085" i="4"/>
  <c r="S977" i="4"/>
  <c r="T962" i="4"/>
  <c r="S923" i="4"/>
  <c r="U842" i="4"/>
  <c r="U815" i="4"/>
  <c r="V800" i="4"/>
  <c r="Y800" i="4" s="1"/>
  <c r="S773" i="4"/>
  <c r="V719" i="4"/>
  <c r="Y719" i="4" s="1"/>
  <c r="V707" i="4"/>
  <c r="Y707" i="4" s="1"/>
  <c r="U653" i="4"/>
  <c r="V584" i="4"/>
  <c r="Y584" i="4" s="1"/>
  <c r="U572" i="4"/>
  <c r="X518" i="4"/>
  <c r="T476" i="4"/>
  <c r="X464" i="4"/>
  <c r="U395" i="4"/>
  <c r="S260" i="4"/>
  <c r="V2645" i="4"/>
  <c r="Y2645" i="4" s="1"/>
  <c r="U1673" i="4"/>
  <c r="X1782" i="4"/>
  <c r="X1458" i="4"/>
  <c r="T1134" i="4"/>
  <c r="X810" i="4"/>
  <c r="T1566" i="4"/>
  <c r="X1840" i="4"/>
  <c r="W1825" i="4"/>
  <c r="T1624" i="4"/>
  <c r="X1408" i="4"/>
  <c r="T853" i="4"/>
  <c r="V1970" i="4"/>
  <c r="Y1970" i="4" s="1"/>
  <c r="X998" i="4"/>
  <c r="X1755" i="4"/>
  <c r="V1431" i="4"/>
  <c r="Y1431" i="4" s="1"/>
  <c r="X1107" i="4"/>
  <c r="W783" i="4"/>
  <c r="I459" i="4"/>
  <c r="T1851" i="4"/>
  <c r="U1743" i="4"/>
  <c r="V1704" i="4"/>
  <c r="Y1704" i="4" s="1"/>
  <c r="W1542" i="4"/>
  <c r="S1527" i="4"/>
  <c r="T717" i="4"/>
  <c r="U678" i="4"/>
  <c r="S582" i="4"/>
  <c r="C26" i="4"/>
  <c r="X1943" i="4"/>
  <c r="X1728" i="4"/>
  <c r="V1404" i="4"/>
  <c r="Y1404" i="4" s="1"/>
  <c r="X1080" i="4"/>
  <c r="X756" i="4"/>
  <c r="W1811" i="4"/>
  <c r="S1796" i="4"/>
  <c r="T1784" i="4"/>
  <c r="T1757" i="4"/>
  <c r="V1742" i="4"/>
  <c r="Y1742" i="4" s="1"/>
  <c r="V1730" i="4"/>
  <c r="Y1730" i="4" s="1"/>
  <c r="X1703" i="4"/>
  <c r="X1676" i="4"/>
  <c r="X1649" i="4"/>
  <c r="U1622" i="4"/>
  <c r="U1595" i="4"/>
  <c r="W1568" i="4"/>
  <c r="X1541" i="4"/>
  <c r="X1514" i="4"/>
  <c r="X1487" i="4"/>
  <c r="V1460" i="4"/>
  <c r="Y1460" i="4" s="1"/>
  <c r="W1433" i="4"/>
  <c r="S1406" i="4"/>
  <c r="T1379" i="4"/>
  <c r="V1352" i="4"/>
  <c r="Y1352" i="4" s="1"/>
  <c r="V1325" i="4"/>
  <c r="Y1325" i="4" s="1"/>
  <c r="X1298" i="4"/>
  <c r="X1271" i="4"/>
  <c r="W1244" i="4"/>
  <c r="T1217" i="4"/>
  <c r="X1202" i="4"/>
  <c r="U1190" i="4"/>
  <c r="W1163" i="4"/>
  <c r="X1136" i="4"/>
  <c r="X1109" i="4"/>
  <c r="U1082" i="4"/>
  <c r="U1055" i="4"/>
  <c r="W1028" i="4"/>
  <c r="X1001" i="4"/>
  <c r="X974" i="4"/>
  <c r="X947" i="4"/>
  <c r="U920" i="4"/>
  <c r="V893" i="4"/>
  <c r="Y893" i="4" s="1"/>
  <c r="U866" i="4"/>
  <c r="V839" i="4"/>
  <c r="Y839" i="4" s="1"/>
  <c r="V812" i="4"/>
  <c r="Y812" i="4" s="1"/>
  <c r="V785" i="4"/>
  <c r="Y785" i="4" s="1"/>
  <c r="T770" i="4"/>
  <c r="X758" i="4"/>
  <c r="X731" i="4"/>
  <c r="X704" i="4"/>
  <c r="X677" i="4"/>
  <c r="T650" i="4"/>
  <c r="X623" i="4"/>
  <c r="V596" i="4"/>
  <c r="Y596" i="4" s="1"/>
  <c r="X569" i="4"/>
  <c r="T554" i="4"/>
  <c r="X542" i="4"/>
  <c r="S515" i="4"/>
  <c r="X488" i="4"/>
  <c r="W461" i="4"/>
  <c r="X434" i="4"/>
  <c r="X407" i="4"/>
  <c r="U353" i="4"/>
  <c r="U326" i="4"/>
  <c r="W299" i="4"/>
  <c r="X272" i="4"/>
  <c r="X245" i="4"/>
  <c r="X218" i="4"/>
  <c r="X191" i="4"/>
  <c r="X164" i="4"/>
  <c r="X137" i="4"/>
  <c r="S110" i="4"/>
  <c r="S83" i="4"/>
  <c r="S56" i="4"/>
  <c r="U1417" i="4"/>
  <c r="W1039" i="4"/>
  <c r="S943" i="4"/>
  <c r="X823" i="4"/>
  <c r="X661" i="4"/>
  <c r="V160" i="4"/>
  <c r="Y160" i="4" s="1"/>
  <c r="X2537" i="4"/>
  <c r="T1026" i="4"/>
  <c r="V1848" i="4"/>
  <c r="Y1848" i="4" s="1"/>
  <c r="S1698" i="4"/>
  <c r="S1644" i="4"/>
  <c r="X1578" i="4"/>
  <c r="S1551" i="4"/>
  <c r="X1482" i="4"/>
  <c r="U1455" i="4"/>
  <c r="W1443" i="4"/>
  <c r="S1347" i="4"/>
  <c r="T1266" i="4"/>
  <c r="V1146" i="4"/>
  <c r="Y1146" i="4" s="1"/>
  <c r="X1104" i="4"/>
  <c r="T1065" i="4"/>
  <c r="S834" i="4"/>
  <c r="X591" i="4"/>
  <c r="W444" i="4"/>
  <c r="V348" i="4"/>
  <c r="Y348" i="4" s="1"/>
  <c r="V2834" i="4"/>
  <c r="Y2834" i="4" s="1"/>
  <c r="V2510" i="4"/>
  <c r="Y2510" i="4" s="1"/>
  <c r="U2186" i="4"/>
  <c r="T1862" i="4"/>
  <c r="S1538" i="4"/>
  <c r="U890" i="4"/>
  <c r="U566" i="4"/>
  <c r="T999" i="4"/>
  <c r="I675" i="4"/>
  <c r="V740" i="4"/>
  <c r="Y740" i="4" s="1"/>
  <c r="S2807" i="4"/>
  <c r="W2159" i="4"/>
  <c r="S2268" i="4"/>
  <c r="W972" i="4"/>
  <c r="W1669" i="4"/>
  <c r="W2780" i="4"/>
  <c r="U2456" i="4"/>
  <c r="X1808" i="4"/>
  <c r="S1484" i="4"/>
  <c r="X1160" i="4"/>
  <c r="U1917" i="4"/>
  <c r="W1593" i="4"/>
  <c r="I621" i="4"/>
  <c r="W372" i="4"/>
  <c r="X384" i="4"/>
  <c r="X380" i="4"/>
  <c r="X2702" i="4"/>
  <c r="W2702" i="4"/>
  <c r="V2702" i="4"/>
  <c r="Y2702" i="4" s="1"/>
  <c r="U2702" i="4"/>
  <c r="T2702" i="4"/>
  <c r="S2702" i="4"/>
  <c r="W2675" i="4"/>
  <c r="V2675" i="4"/>
  <c r="Y2675" i="4" s="1"/>
  <c r="U2675" i="4"/>
  <c r="T2675" i="4"/>
  <c r="S2675" i="4"/>
  <c r="X2675" i="4"/>
  <c r="X2648" i="4"/>
  <c r="W2648" i="4"/>
  <c r="V2648" i="4"/>
  <c r="Y2648" i="4" s="1"/>
  <c r="U2648" i="4"/>
  <c r="S2648" i="4"/>
  <c r="T2648" i="4"/>
  <c r="X2621" i="4"/>
  <c r="W2621" i="4"/>
  <c r="V2621" i="4"/>
  <c r="Y2621" i="4" s="1"/>
  <c r="U2621" i="4"/>
  <c r="T2621" i="4"/>
  <c r="S2621" i="4"/>
  <c r="T2594" i="4"/>
  <c r="S2594" i="4"/>
  <c r="X2594" i="4"/>
  <c r="W2594" i="4"/>
  <c r="U2594" i="4"/>
  <c r="V2594" i="4"/>
  <c r="Y2594" i="4" s="1"/>
  <c r="X2567" i="4"/>
  <c r="W2567" i="4"/>
  <c r="V2567" i="4"/>
  <c r="Y2567" i="4" s="1"/>
  <c r="U2567" i="4"/>
  <c r="T2567" i="4"/>
  <c r="S2567" i="4"/>
  <c r="V2540" i="4"/>
  <c r="Y2540" i="4" s="1"/>
  <c r="U2540" i="4"/>
  <c r="T2540" i="4"/>
  <c r="S2540" i="4"/>
  <c r="W2540" i="4"/>
  <c r="X2540" i="4"/>
  <c r="X2513" i="4"/>
  <c r="W2513" i="4"/>
  <c r="V2513" i="4"/>
  <c r="Y2513" i="4" s="1"/>
  <c r="U2513" i="4"/>
  <c r="T2513" i="4"/>
  <c r="S2513" i="4"/>
  <c r="X2486" i="4"/>
  <c r="W2486" i="4"/>
  <c r="V2486" i="4"/>
  <c r="Y2486" i="4" s="1"/>
  <c r="U2486" i="4"/>
  <c r="T2486" i="4"/>
  <c r="S2486" i="4"/>
  <c r="S2459" i="4"/>
  <c r="X2459" i="4"/>
  <c r="W2459" i="4"/>
  <c r="V2459" i="4"/>
  <c r="Y2459" i="4" s="1"/>
  <c r="T2459" i="4"/>
  <c r="U2459" i="4"/>
  <c r="X2432" i="4"/>
  <c r="W2432" i="4"/>
  <c r="V2432" i="4"/>
  <c r="Y2432" i="4" s="1"/>
  <c r="U2432" i="4"/>
  <c r="T2432" i="4"/>
  <c r="S2432" i="4"/>
  <c r="U2405" i="4"/>
  <c r="T2405" i="4"/>
  <c r="S2405" i="4"/>
  <c r="X2405" i="4"/>
  <c r="V2405" i="4"/>
  <c r="Y2405" i="4" s="1"/>
  <c r="W2405" i="4"/>
  <c r="X2378" i="4"/>
  <c r="W2378" i="4"/>
  <c r="V2378" i="4"/>
  <c r="Y2378" i="4" s="1"/>
  <c r="U2378" i="4"/>
  <c r="T2378" i="4"/>
  <c r="S2378" i="4"/>
  <c r="W2351" i="4"/>
  <c r="V2351" i="4"/>
  <c r="Y2351" i="4" s="1"/>
  <c r="U2351" i="4"/>
  <c r="T2351" i="4"/>
  <c r="S2351" i="4"/>
  <c r="X2351" i="4"/>
  <c r="X2324" i="4"/>
  <c r="W2324" i="4"/>
  <c r="V2324" i="4"/>
  <c r="Y2324" i="4" s="1"/>
  <c r="U2324" i="4"/>
  <c r="S2324" i="4"/>
  <c r="T2324" i="4"/>
  <c r="X2297" i="4"/>
  <c r="W2297" i="4"/>
  <c r="V2297" i="4"/>
  <c r="Y2297" i="4" s="1"/>
  <c r="U2297" i="4"/>
  <c r="T2297" i="4"/>
  <c r="S2297" i="4"/>
  <c r="I2646" i="4"/>
  <c r="X2646" i="4"/>
  <c r="W2646" i="4"/>
  <c r="V2646" i="4"/>
  <c r="Y2646" i="4" s="1"/>
  <c r="U2646" i="4"/>
  <c r="T2646" i="4"/>
  <c r="S2646" i="4"/>
  <c r="I2322" i="4"/>
  <c r="X2322" i="4"/>
  <c r="W2322" i="4"/>
  <c r="V2322" i="4"/>
  <c r="Y2322" i="4" s="1"/>
  <c r="U2322" i="4"/>
  <c r="T2322" i="4"/>
  <c r="S2322" i="4"/>
  <c r="I1998" i="4"/>
  <c r="V1998" i="4"/>
  <c r="Y1998" i="4" s="1"/>
  <c r="U1998" i="4"/>
  <c r="T1998" i="4"/>
  <c r="X1998" i="4"/>
  <c r="W1998" i="4"/>
  <c r="S1998" i="4"/>
  <c r="X1674" i="4"/>
  <c r="W1674" i="4"/>
  <c r="Y1674" i="4"/>
  <c r="U1674" i="4"/>
  <c r="T1674" i="4"/>
  <c r="S1674" i="4"/>
  <c r="I1350" i="4"/>
  <c r="T1350" i="4"/>
  <c r="U1350" i="4"/>
  <c r="V1350" i="4"/>
  <c r="Y1350" i="4" s="1"/>
  <c r="S1350" i="4"/>
  <c r="W1350" i="4"/>
  <c r="I1026" i="4"/>
  <c r="V1026" i="4"/>
  <c r="Y1026" i="4" s="1"/>
  <c r="W1026" i="4"/>
  <c r="X1026" i="4"/>
  <c r="U1026" i="4"/>
  <c r="S1026" i="4"/>
  <c r="I702" i="4"/>
  <c r="X702" i="4"/>
  <c r="S702" i="4"/>
  <c r="W702" i="4"/>
  <c r="V702" i="4"/>
  <c r="Y702" i="4" s="1"/>
  <c r="U702" i="4"/>
  <c r="T702" i="4"/>
  <c r="I378" i="4"/>
  <c r="X378" i="4"/>
  <c r="W378" i="4"/>
  <c r="V378" i="4"/>
  <c r="Y378" i="4" s="1"/>
  <c r="U378" i="4"/>
  <c r="T378" i="4"/>
  <c r="S378" i="4"/>
  <c r="X54" i="4"/>
  <c r="W54" i="4"/>
  <c r="V54" i="4"/>
  <c r="Y54" i="4" s="1"/>
  <c r="U54" i="4"/>
  <c r="T54" i="4"/>
  <c r="S54" i="4"/>
  <c r="X1350" i="4"/>
  <c r="I2673" i="4"/>
  <c r="T2673" i="4"/>
  <c r="S2673" i="4"/>
  <c r="X2673" i="4"/>
  <c r="W2673" i="4"/>
  <c r="U2673" i="4"/>
  <c r="I2349" i="4"/>
  <c r="T2349" i="4"/>
  <c r="S2349" i="4"/>
  <c r="X2349" i="4"/>
  <c r="W2349" i="4"/>
  <c r="U2349" i="4"/>
  <c r="I2025" i="4"/>
  <c r="T2025" i="4"/>
  <c r="W2025" i="4"/>
  <c r="U2025" i="4"/>
  <c r="I1701" i="4"/>
  <c r="V1701" i="4"/>
  <c r="Y1701" i="4" s="1"/>
  <c r="W1701" i="4"/>
  <c r="I1377" i="4"/>
  <c r="T1377" i="4"/>
  <c r="S1377" i="4"/>
  <c r="I1053" i="4"/>
  <c r="V1053" i="4"/>
  <c r="Y1053" i="4" s="1"/>
  <c r="U1053" i="4"/>
  <c r="T1053" i="4"/>
  <c r="I729" i="4"/>
  <c r="X729" i="4"/>
  <c r="W729" i="4"/>
  <c r="V729" i="4"/>
  <c r="Y729" i="4" s="1"/>
  <c r="T56" i="4"/>
  <c r="T83" i="4"/>
  <c r="T110" i="4"/>
  <c r="W162" i="4"/>
  <c r="V189" i="4"/>
  <c r="Y189" i="4" s="1"/>
  <c r="T216" i="4"/>
  <c r="S243" i="4"/>
  <c r="S270" i="4"/>
  <c r="S297" i="4"/>
  <c r="X299" i="4"/>
  <c r="V326" i="4"/>
  <c r="Y326" i="4" s="1"/>
  <c r="V353" i="4"/>
  <c r="Y353" i="4" s="1"/>
  <c r="W405" i="4"/>
  <c r="S434" i="4"/>
  <c r="U459" i="4"/>
  <c r="X461" i="4"/>
  <c r="T515" i="4"/>
  <c r="V540" i="4"/>
  <c r="Y540" i="4" s="1"/>
  <c r="T594" i="4"/>
  <c r="W596" i="4"/>
  <c r="U650" i="4"/>
  <c r="W675" i="4"/>
  <c r="V731" i="4"/>
  <c r="Y731" i="4" s="1"/>
  <c r="S920" i="4"/>
  <c r="S1271" i="4"/>
  <c r="X1406" i="4"/>
  <c r="S1566" i="4"/>
  <c r="U1701" i="4"/>
  <c r="S1728" i="4"/>
  <c r="U1890" i="4"/>
  <c r="U1973" i="4"/>
  <c r="V2619" i="4"/>
  <c r="Y2619" i="4" s="1"/>
  <c r="U2619" i="4"/>
  <c r="T2619" i="4"/>
  <c r="S2619" i="4"/>
  <c r="W2619" i="4"/>
  <c r="V2295" i="4"/>
  <c r="Y2295" i="4" s="1"/>
  <c r="U2295" i="4"/>
  <c r="T2295" i="4"/>
  <c r="S2295" i="4"/>
  <c r="W2295" i="4"/>
  <c r="V1971" i="4"/>
  <c r="Y1971" i="4" s="1"/>
  <c r="W1971" i="4"/>
  <c r="X1647" i="4"/>
  <c r="S1647" i="4"/>
  <c r="V1323" i="4"/>
  <c r="Y1323" i="4" s="1"/>
  <c r="U1323" i="4"/>
  <c r="T1323" i="4"/>
  <c r="X999" i="4"/>
  <c r="W999" i="4"/>
  <c r="V999" i="4"/>
  <c r="Y999" i="4" s="1"/>
  <c r="V56" i="4"/>
  <c r="Y56" i="4" s="1"/>
  <c r="V83" i="4"/>
  <c r="Y83" i="4" s="1"/>
  <c r="V110" i="4"/>
  <c r="Y110" i="4" s="1"/>
  <c r="T137" i="4"/>
  <c r="X189" i="4"/>
  <c r="V216" i="4"/>
  <c r="Y216" i="4" s="1"/>
  <c r="U243" i="4"/>
  <c r="U270" i="4"/>
  <c r="U297" i="4"/>
  <c r="S324" i="4"/>
  <c r="X326" i="4"/>
  <c r="X353" i="4"/>
  <c r="T380" i="4"/>
  <c r="U434" i="4"/>
  <c r="W459" i="4"/>
  <c r="S488" i="4"/>
  <c r="T513" i="4"/>
  <c r="V515" i="4"/>
  <c r="Y515" i="4" s="1"/>
  <c r="X540" i="4"/>
  <c r="T569" i="4"/>
  <c r="V594" i="4"/>
  <c r="Y594" i="4" s="1"/>
  <c r="T648" i="4"/>
  <c r="W650" i="4"/>
  <c r="V758" i="4"/>
  <c r="Y758" i="4" s="1"/>
  <c r="T785" i="4"/>
  <c r="U837" i="4"/>
  <c r="T947" i="4"/>
  <c r="S1053" i="4"/>
  <c r="T1109" i="4"/>
  <c r="S1136" i="4"/>
  <c r="W1188" i="4"/>
  <c r="U1215" i="4"/>
  <c r="W1271" i="4"/>
  <c r="U1298" i="4"/>
  <c r="V1377" i="4"/>
  <c r="Y1377" i="4" s="1"/>
  <c r="T1487" i="4"/>
  <c r="U1566" i="4"/>
  <c r="S1593" i="4"/>
  <c r="S1649" i="4"/>
  <c r="V1755" i="4"/>
  <c r="Y1755" i="4" s="1"/>
  <c r="U1811" i="4"/>
  <c r="T1917" i="4"/>
  <c r="W1973" i="4"/>
  <c r="U2000" i="4"/>
  <c r="X2592" i="4"/>
  <c r="W2592" i="4"/>
  <c r="V2592" i="4"/>
  <c r="Y2592" i="4" s="1"/>
  <c r="U2592" i="4"/>
  <c r="T2592" i="4"/>
  <c r="X2268" i="4"/>
  <c r="W2268" i="4"/>
  <c r="V2268" i="4"/>
  <c r="Y2268" i="4" s="1"/>
  <c r="U2268" i="4"/>
  <c r="T2268" i="4"/>
  <c r="X1944" i="4"/>
  <c r="W1944" i="4"/>
  <c r="V1944" i="4"/>
  <c r="Y1944" i="4" s="1"/>
  <c r="T1620" i="4"/>
  <c r="U1620" i="4"/>
  <c r="V1296" i="4"/>
  <c r="Y1296" i="4" s="1"/>
  <c r="W1296" i="4"/>
  <c r="X972" i="4"/>
  <c r="S972" i="4"/>
  <c r="W56" i="4"/>
  <c r="W83" i="4"/>
  <c r="W110" i="4"/>
  <c r="U137" i="4"/>
  <c r="S164" i="4"/>
  <c r="W216" i="4"/>
  <c r="V243" i="4"/>
  <c r="Y243" i="4" s="1"/>
  <c r="V270" i="4"/>
  <c r="Y270" i="4" s="1"/>
  <c r="V297" i="4"/>
  <c r="Y297" i="4" s="1"/>
  <c r="T324" i="4"/>
  <c r="S351" i="4"/>
  <c r="U380" i="4"/>
  <c r="S432" i="4"/>
  <c r="V434" i="4"/>
  <c r="Y434" i="4" s="1"/>
  <c r="X459" i="4"/>
  <c r="T488" i="4"/>
  <c r="U513" i="4"/>
  <c r="W515" i="4"/>
  <c r="U569" i="4"/>
  <c r="W594" i="4"/>
  <c r="S623" i="4"/>
  <c r="U648" i="4"/>
  <c r="X650" i="4"/>
  <c r="W758" i="4"/>
  <c r="U785" i="4"/>
  <c r="V837" i="4"/>
  <c r="Y837" i="4" s="1"/>
  <c r="S864" i="4"/>
  <c r="S891" i="4"/>
  <c r="U947" i="4"/>
  <c r="W1053" i="4"/>
  <c r="S1080" i="4"/>
  <c r="T1136" i="4"/>
  <c r="V1215" i="4"/>
  <c r="Y1215" i="4" s="1"/>
  <c r="V1298" i="4"/>
  <c r="Y1298" i="4" s="1"/>
  <c r="T1325" i="4"/>
  <c r="W1377" i="4"/>
  <c r="T1404" i="4"/>
  <c r="U1487" i="4"/>
  <c r="S1620" i="4"/>
  <c r="W1649" i="4"/>
  <c r="S1676" i="4"/>
  <c r="W1755" i="4"/>
  <c r="V1811" i="4"/>
  <c r="Y1811" i="4" s="1"/>
  <c r="T1838" i="4"/>
  <c r="I2565" i="4"/>
  <c r="X2565" i="4"/>
  <c r="W2565" i="4"/>
  <c r="V2565" i="4"/>
  <c r="Y2565" i="4" s="1"/>
  <c r="U2565" i="4"/>
  <c r="T2565" i="4"/>
  <c r="S2565" i="4"/>
  <c r="I2241" i="4"/>
  <c r="X2241" i="4"/>
  <c r="W2241" i="4"/>
  <c r="V2241" i="4"/>
  <c r="Y2241" i="4" s="1"/>
  <c r="U2241" i="4"/>
  <c r="T2241" i="4"/>
  <c r="S2241" i="4"/>
  <c r="I1917" i="4"/>
  <c r="X1917" i="4"/>
  <c r="S1917" i="4"/>
  <c r="I1593" i="4"/>
  <c r="V1593" i="4"/>
  <c r="Y1593" i="4" s="1"/>
  <c r="U1593" i="4"/>
  <c r="T1593" i="4"/>
  <c r="I1269" i="4"/>
  <c r="X1269" i="4"/>
  <c r="W1269" i="4"/>
  <c r="V1269" i="4"/>
  <c r="Y1269" i="4" s="1"/>
  <c r="I945" i="4"/>
  <c r="S945" i="4"/>
  <c r="X945" i="4"/>
  <c r="T945" i="4"/>
  <c r="X56" i="4"/>
  <c r="X83" i="4"/>
  <c r="X110" i="4"/>
  <c r="V137" i="4"/>
  <c r="Y137" i="4" s="1"/>
  <c r="T164" i="4"/>
  <c r="S191" i="4"/>
  <c r="X216" i="4"/>
  <c r="W243" i="4"/>
  <c r="W270" i="4"/>
  <c r="W297" i="4"/>
  <c r="U324" i="4"/>
  <c r="T351" i="4"/>
  <c r="V380" i="4"/>
  <c r="Y380" i="4" s="1"/>
  <c r="T432" i="4"/>
  <c r="W434" i="4"/>
  <c r="U488" i="4"/>
  <c r="V513" i="4"/>
  <c r="Y513" i="4" s="1"/>
  <c r="X515" i="4"/>
  <c r="S567" i="4"/>
  <c r="V569" i="4"/>
  <c r="Y569" i="4" s="1"/>
  <c r="X594" i="4"/>
  <c r="T623" i="4"/>
  <c r="V648" i="4"/>
  <c r="Y648" i="4" s="1"/>
  <c r="S812" i="4"/>
  <c r="T864" i="4"/>
  <c r="T891" i="4"/>
  <c r="S974" i="4"/>
  <c r="X1053" i="4"/>
  <c r="V1080" i="4"/>
  <c r="Y1080" i="4" s="1"/>
  <c r="W1136" i="4"/>
  <c r="W1298" i="4"/>
  <c r="U1325" i="4"/>
  <c r="X1377" i="4"/>
  <c r="U1404" i="4"/>
  <c r="S1431" i="4"/>
  <c r="S1514" i="4"/>
  <c r="X1593" i="4"/>
  <c r="V1620" i="4"/>
  <c r="Y1620" i="4" s="1"/>
  <c r="V1676" i="4"/>
  <c r="Y1676" i="4" s="1"/>
  <c r="U1782" i="4"/>
  <c r="U1838" i="4"/>
  <c r="V1917" i="4"/>
  <c r="Y1917" i="4" s="1"/>
  <c r="S1944" i="4"/>
  <c r="S2538" i="4"/>
  <c r="X2538" i="4"/>
  <c r="W2538" i="4"/>
  <c r="V2538" i="4"/>
  <c r="Y2538" i="4" s="1"/>
  <c r="T2538" i="4"/>
  <c r="S2214" i="4"/>
  <c r="X2214" i="4"/>
  <c r="W2214" i="4"/>
  <c r="V2214" i="4"/>
  <c r="Y2214" i="4" s="1"/>
  <c r="T2214" i="4"/>
  <c r="S1890" i="4"/>
  <c r="X1890" i="4"/>
  <c r="T1890" i="4"/>
  <c r="V1566" i="4"/>
  <c r="Y1566" i="4" s="1"/>
  <c r="W1566" i="4"/>
  <c r="X1242" i="4"/>
  <c r="S1242" i="4"/>
  <c r="U918" i="4"/>
  <c r="T918" i="4"/>
  <c r="S918" i="4"/>
  <c r="S81" i="4"/>
  <c r="S108" i="4"/>
  <c r="W137" i="4"/>
  <c r="U164" i="4"/>
  <c r="T191" i="4"/>
  <c r="X243" i="4"/>
  <c r="X270" i="4"/>
  <c r="X297" i="4"/>
  <c r="V324" i="4"/>
  <c r="Y324" i="4" s="1"/>
  <c r="U351" i="4"/>
  <c r="W380" i="4"/>
  <c r="S407" i="4"/>
  <c r="U432" i="4"/>
  <c r="S486" i="4"/>
  <c r="V488" i="4"/>
  <c r="Y488" i="4" s="1"/>
  <c r="W513" i="4"/>
  <c r="T567" i="4"/>
  <c r="W569" i="4"/>
  <c r="U623" i="4"/>
  <c r="W648" i="4"/>
  <c r="S677" i="4"/>
  <c r="S729" i="4"/>
  <c r="T812" i="4"/>
  <c r="W974" i="4"/>
  <c r="S1001" i="4"/>
  <c r="W1080" i="4"/>
  <c r="T1163" i="4"/>
  <c r="U1242" i="4"/>
  <c r="S1352" i="4"/>
  <c r="T1431" i="4"/>
  <c r="S1458" i="4"/>
  <c r="W1514" i="4"/>
  <c r="S1541" i="4"/>
  <c r="W1620" i="4"/>
  <c r="W1676" i="4"/>
  <c r="U1703" i="4"/>
  <c r="V1782" i="4"/>
  <c r="Y1782" i="4" s="1"/>
  <c r="V1838" i="4"/>
  <c r="Y1838" i="4" s="1"/>
  <c r="S1865" i="4"/>
  <c r="W1917" i="4"/>
  <c r="T1944" i="4"/>
  <c r="S1971" i="4"/>
  <c r="X2511" i="4"/>
  <c r="W2511" i="4"/>
  <c r="V2511" i="4"/>
  <c r="Y2511" i="4" s="1"/>
  <c r="U2511" i="4"/>
  <c r="T2511" i="4"/>
  <c r="S2511" i="4"/>
  <c r="X2187" i="4"/>
  <c r="W2187" i="4"/>
  <c r="V2187" i="4"/>
  <c r="Y2187" i="4" s="1"/>
  <c r="U2187" i="4"/>
  <c r="T2187" i="4"/>
  <c r="S2187" i="4"/>
  <c r="U1863" i="4"/>
  <c r="T1863" i="4"/>
  <c r="S1863" i="4"/>
  <c r="X1539" i="4"/>
  <c r="W1539" i="4"/>
  <c r="V1539" i="4"/>
  <c r="Y1539" i="4" s="1"/>
  <c r="S1215" i="4"/>
  <c r="X1215" i="4"/>
  <c r="T1215" i="4"/>
  <c r="U891" i="4"/>
  <c r="V891" i="4"/>
  <c r="Y891" i="4" s="1"/>
  <c r="T81" i="4"/>
  <c r="T108" i="4"/>
  <c r="S135" i="4"/>
  <c r="V164" i="4"/>
  <c r="Y164" i="4" s="1"/>
  <c r="U191" i="4"/>
  <c r="S218" i="4"/>
  <c r="S245" i="4"/>
  <c r="S272" i="4"/>
  <c r="W324" i="4"/>
  <c r="V351" i="4"/>
  <c r="Y351" i="4" s="1"/>
  <c r="T407" i="4"/>
  <c r="V432" i="4"/>
  <c r="Y432" i="4" s="1"/>
  <c r="T486" i="4"/>
  <c r="W488" i="4"/>
  <c r="X513" i="4"/>
  <c r="S542" i="4"/>
  <c r="U567" i="4"/>
  <c r="S621" i="4"/>
  <c r="V623" i="4"/>
  <c r="Y623" i="4" s="1"/>
  <c r="X648" i="4"/>
  <c r="T677" i="4"/>
  <c r="T729" i="4"/>
  <c r="S756" i="4"/>
  <c r="U812" i="4"/>
  <c r="X891" i="4"/>
  <c r="V918" i="4"/>
  <c r="Y918" i="4" s="1"/>
  <c r="V1001" i="4"/>
  <c r="Y1001" i="4" s="1"/>
  <c r="U1107" i="4"/>
  <c r="U1163" i="4"/>
  <c r="V1242" i="4"/>
  <c r="Y1242" i="4" s="1"/>
  <c r="S1269" i="4"/>
  <c r="T1352" i="4"/>
  <c r="U1431" i="4"/>
  <c r="T1458" i="4"/>
  <c r="S1485" i="4"/>
  <c r="V1541" i="4"/>
  <c r="Y1541" i="4" s="1"/>
  <c r="X1620" i="4"/>
  <c r="V1703" i="4"/>
  <c r="Y1703" i="4" s="1"/>
  <c r="T1730" i="4"/>
  <c r="W1782" i="4"/>
  <c r="T1865" i="4"/>
  <c r="S1892" i="4"/>
  <c r="U1944" i="4"/>
  <c r="T1971" i="4"/>
  <c r="U2484" i="4"/>
  <c r="T2484" i="4"/>
  <c r="S2484" i="4"/>
  <c r="X2484" i="4"/>
  <c r="V2484" i="4"/>
  <c r="Y2484" i="4" s="1"/>
  <c r="U2160" i="4"/>
  <c r="T2160" i="4"/>
  <c r="S2160" i="4"/>
  <c r="X2160" i="4"/>
  <c r="V2160" i="4"/>
  <c r="Y2160" i="4" s="1"/>
  <c r="U1836" i="4"/>
  <c r="V1836" i="4"/>
  <c r="Y1836" i="4" s="1"/>
  <c r="X1512" i="4"/>
  <c r="S1512" i="4"/>
  <c r="U1188" i="4"/>
  <c r="T1188" i="4"/>
  <c r="S1188" i="4"/>
  <c r="W864" i="4"/>
  <c r="V864" i="4"/>
  <c r="Y864" i="4" s="1"/>
  <c r="U864" i="4"/>
  <c r="U81" i="4"/>
  <c r="U108" i="4"/>
  <c r="T135" i="4"/>
  <c r="W164" i="4"/>
  <c r="V191" i="4"/>
  <c r="Y191" i="4" s="1"/>
  <c r="T218" i="4"/>
  <c r="T245" i="4"/>
  <c r="T272" i="4"/>
  <c r="S299" i="4"/>
  <c r="X324" i="4"/>
  <c r="W351" i="4"/>
  <c r="U407" i="4"/>
  <c r="W432" i="4"/>
  <c r="S461" i="4"/>
  <c r="U486" i="4"/>
  <c r="T542" i="4"/>
  <c r="V567" i="4"/>
  <c r="Y567" i="4" s="1"/>
  <c r="T621" i="4"/>
  <c r="W623" i="4"/>
  <c r="U677" i="4"/>
  <c r="U729" i="4"/>
  <c r="T756" i="4"/>
  <c r="W918" i="4"/>
  <c r="U945" i="4"/>
  <c r="W1001" i="4"/>
  <c r="U1028" i="4"/>
  <c r="V1107" i="4"/>
  <c r="Y1107" i="4" s="1"/>
  <c r="V1163" i="4"/>
  <c r="Y1163" i="4" s="1"/>
  <c r="S1190" i="4"/>
  <c r="W1242" i="4"/>
  <c r="T1269" i="4"/>
  <c r="S1296" i="4"/>
  <c r="U1352" i="4"/>
  <c r="W1541" i="4"/>
  <c r="U1568" i="4"/>
  <c r="T1647" i="4"/>
  <c r="W1703" i="4"/>
  <c r="U1730" i="4"/>
  <c r="T1892" i="4"/>
  <c r="U1971" i="4"/>
  <c r="S2025" i="4"/>
  <c r="W2160" i="4"/>
  <c r="X2457" i="4"/>
  <c r="W2457" i="4"/>
  <c r="V2457" i="4"/>
  <c r="Y2457" i="4" s="1"/>
  <c r="U2457" i="4"/>
  <c r="T2457" i="4"/>
  <c r="S2457" i="4"/>
  <c r="X2133" i="4"/>
  <c r="W2133" i="4"/>
  <c r="V2133" i="4"/>
  <c r="Y2133" i="4" s="1"/>
  <c r="U2133" i="4"/>
  <c r="T2133" i="4"/>
  <c r="S2133" i="4"/>
  <c r="X1809" i="4"/>
  <c r="W1809" i="4"/>
  <c r="V1809" i="4"/>
  <c r="Y1809" i="4" s="1"/>
  <c r="T1485" i="4"/>
  <c r="U1485" i="4"/>
  <c r="V1161" i="4"/>
  <c r="Y1161" i="4" s="1"/>
  <c r="W1161" i="4"/>
  <c r="X837" i="4"/>
  <c r="S837" i="4"/>
  <c r="V81" i="4"/>
  <c r="Y81" i="4" s="1"/>
  <c r="V108" i="4"/>
  <c r="Y108" i="4" s="1"/>
  <c r="U135" i="4"/>
  <c r="S162" i="4"/>
  <c r="W191" i="4"/>
  <c r="U218" i="4"/>
  <c r="U245" i="4"/>
  <c r="U272" i="4"/>
  <c r="T299" i="4"/>
  <c r="X351" i="4"/>
  <c r="S405" i="4"/>
  <c r="V407" i="4"/>
  <c r="Y407" i="4" s="1"/>
  <c r="X432" i="4"/>
  <c r="T461" i="4"/>
  <c r="V486" i="4"/>
  <c r="Y486" i="4" s="1"/>
  <c r="U542" i="4"/>
  <c r="W567" i="4"/>
  <c r="S596" i="4"/>
  <c r="U621" i="4"/>
  <c r="S675" i="4"/>
  <c r="V677" i="4"/>
  <c r="Y677" i="4" s="1"/>
  <c r="U756" i="4"/>
  <c r="S783" i="4"/>
  <c r="X918" i="4"/>
  <c r="V945" i="4"/>
  <c r="Y945" i="4" s="1"/>
  <c r="V1028" i="4"/>
  <c r="Y1028" i="4" s="1"/>
  <c r="T1055" i="4"/>
  <c r="W1107" i="4"/>
  <c r="T1190" i="4"/>
  <c r="S1217" i="4"/>
  <c r="U1269" i="4"/>
  <c r="T1296" i="4"/>
  <c r="S1379" i="4"/>
  <c r="W1485" i="4"/>
  <c r="V1568" i="4"/>
  <c r="Y1568" i="4" s="1"/>
  <c r="T1595" i="4"/>
  <c r="U1647" i="4"/>
  <c r="S1757" i="4"/>
  <c r="T1809" i="4"/>
  <c r="S1836" i="4"/>
  <c r="U1892" i="4"/>
  <c r="X1971" i="4"/>
  <c r="V2025" i="4"/>
  <c r="Y2025" i="4" s="1"/>
  <c r="X2295" i="4"/>
  <c r="W2484" i="4"/>
  <c r="I2430" i="4"/>
  <c r="W2430" i="4"/>
  <c r="V2430" i="4"/>
  <c r="Y2430" i="4" s="1"/>
  <c r="U2430" i="4"/>
  <c r="T2430" i="4"/>
  <c r="S2430" i="4"/>
  <c r="X2430" i="4"/>
  <c r="I2106" i="4"/>
  <c r="W2106" i="4"/>
  <c r="V2106" i="4"/>
  <c r="Y2106" i="4" s="1"/>
  <c r="U2106" i="4"/>
  <c r="T2106" i="4"/>
  <c r="S2106" i="4"/>
  <c r="X2106" i="4"/>
  <c r="I1782" i="4"/>
  <c r="T1782" i="4"/>
  <c r="S1782" i="4"/>
  <c r="I1458" i="4"/>
  <c r="W1458" i="4"/>
  <c r="V1458" i="4"/>
  <c r="Y1458" i="4" s="1"/>
  <c r="U1458" i="4"/>
  <c r="I1134" i="4"/>
  <c r="X1134" i="4"/>
  <c r="W1134" i="4"/>
  <c r="S1134" i="4"/>
  <c r="I810" i="4"/>
  <c r="T810" i="4"/>
  <c r="U810" i="4"/>
  <c r="W81" i="4"/>
  <c r="W108" i="4"/>
  <c r="V135" i="4"/>
  <c r="Y135" i="4" s="1"/>
  <c r="T162" i="4"/>
  <c r="S189" i="4"/>
  <c r="V218" i="4"/>
  <c r="Y218" i="4" s="1"/>
  <c r="V245" i="4"/>
  <c r="Y245" i="4" s="1"/>
  <c r="V272" i="4"/>
  <c r="Y272" i="4" s="1"/>
  <c r="U299" i="4"/>
  <c r="S326" i="4"/>
  <c r="S353" i="4"/>
  <c r="T405" i="4"/>
  <c r="W407" i="4"/>
  <c r="U461" i="4"/>
  <c r="W486" i="4"/>
  <c r="S540" i="4"/>
  <c r="V542" i="4"/>
  <c r="Y542" i="4" s="1"/>
  <c r="X567" i="4"/>
  <c r="T596" i="4"/>
  <c r="V621" i="4"/>
  <c r="Y621" i="4" s="1"/>
  <c r="T675" i="4"/>
  <c r="W677" i="4"/>
  <c r="S810" i="4"/>
  <c r="W945" i="4"/>
  <c r="T972" i="4"/>
  <c r="U1134" i="4"/>
  <c r="S1161" i="4"/>
  <c r="U1296" i="4"/>
  <c r="S1323" i="4"/>
  <c r="X1485" i="4"/>
  <c r="T1512" i="4"/>
  <c r="V1647" i="4"/>
  <c r="Y1647" i="4" s="1"/>
  <c r="U1809" i="4"/>
  <c r="T1836" i="4"/>
  <c r="X2025" i="4"/>
  <c r="X2619" i="4"/>
  <c r="T2270" i="4"/>
  <c r="S2270" i="4"/>
  <c r="X2270" i="4"/>
  <c r="W2270" i="4"/>
  <c r="U2270" i="4"/>
  <c r="X2243" i="4"/>
  <c r="W2243" i="4"/>
  <c r="V2243" i="4"/>
  <c r="Y2243" i="4" s="1"/>
  <c r="U2243" i="4"/>
  <c r="T2243" i="4"/>
  <c r="S2243" i="4"/>
  <c r="V2216" i="4"/>
  <c r="Y2216" i="4" s="1"/>
  <c r="U2216" i="4"/>
  <c r="T2216" i="4"/>
  <c r="S2216" i="4"/>
  <c r="W2216" i="4"/>
  <c r="X2189" i="4"/>
  <c r="W2189" i="4"/>
  <c r="V2189" i="4"/>
  <c r="Y2189" i="4" s="1"/>
  <c r="U2189" i="4"/>
  <c r="T2189" i="4"/>
  <c r="X2162" i="4"/>
  <c r="W2162" i="4"/>
  <c r="V2162" i="4"/>
  <c r="Y2162" i="4" s="1"/>
  <c r="U2162" i="4"/>
  <c r="T2162" i="4"/>
  <c r="S2162" i="4"/>
  <c r="S2135" i="4"/>
  <c r="X2135" i="4"/>
  <c r="W2135" i="4"/>
  <c r="V2135" i="4"/>
  <c r="Y2135" i="4" s="1"/>
  <c r="T2135" i="4"/>
  <c r="X2108" i="4"/>
  <c r="W2108" i="4"/>
  <c r="V2108" i="4"/>
  <c r="Y2108" i="4" s="1"/>
  <c r="U2108" i="4"/>
  <c r="T2108" i="4"/>
  <c r="S2108" i="4"/>
  <c r="U2081" i="4"/>
  <c r="T2081" i="4"/>
  <c r="S2081" i="4"/>
  <c r="X2081" i="4"/>
  <c r="V2081" i="4"/>
  <c r="Y2081" i="4" s="1"/>
  <c r="X2054" i="4"/>
  <c r="W2054" i="4"/>
  <c r="V2054" i="4"/>
  <c r="Y2054" i="4" s="1"/>
  <c r="U2054" i="4"/>
  <c r="T2054" i="4"/>
  <c r="S2054" i="4"/>
  <c r="W2027" i="4"/>
  <c r="V2027" i="4"/>
  <c r="Y2027" i="4" s="1"/>
  <c r="U2027" i="4"/>
  <c r="T2027" i="4"/>
  <c r="S2027" i="4"/>
  <c r="X2027" i="4"/>
  <c r="X2000" i="4"/>
  <c r="W2000" i="4"/>
  <c r="S2000" i="4"/>
  <c r="T1973" i="4"/>
  <c r="S1973" i="4"/>
  <c r="T1946" i="4"/>
  <c r="U1946" i="4"/>
  <c r="V1919" i="4"/>
  <c r="Y1919" i="4" s="1"/>
  <c r="U1919" i="4"/>
  <c r="T1919" i="4"/>
  <c r="V1892" i="4"/>
  <c r="Y1892" i="4" s="1"/>
  <c r="W1892" i="4"/>
  <c r="Z1892" i="4" s="1"/>
  <c r="X1865" i="4"/>
  <c r="W1865" i="4"/>
  <c r="V1865" i="4"/>
  <c r="Y1865" i="4" s="1"/>
  <c r="X1838" i="4"/>
  <c r="S1838" i="4"/>
  <c r="S1811" i="4"/>
  <c r="X1811" i="4"/>
  <c r="T1811" i="4"/>
  <c r="W1784" i="4"/>
  <c r="V1784" i="4"/>
  <c r="Y1784" i="4" s="1"/>
  <c r="U1784" i="4"/>
  <c r="W1757" i="4"/>
  <c r="X1757" i="4"/>
  <c r="X1730" i="4"/>
  <c r="W1730" i="4"/>
  <c r="S1730" i="4"/>
  <c r="T1703" i="4"/>
  <c r="S1703" i="4"/>
  <c r="T1676" i="4"/>
  <c r="U1676" i="4"/>
  <c r="Y1649" i="4"/>
  <c r="U1649" i="4"/>
  <c r="T1649" i="4"/>
  <c r="W1622" i="4"/>
  <c r="X1622" i="4"/>
  <c r="X1595" i="4"/>
  <c r="W1595" i="4"/>
  <c r="S1595" i="4"/>
  <c r="T1568" i="4"/>
  <c r="S1568" i="4"/>
  <c r="T1541" i="4"/>
  <c r="U1541" i="4"/>
  <c r="V1514" i="4"/>
  <c r="Y1514" i="4" s="1"/>
  <c r="U1514" i="4"/>
  <c r="T1514" i="4"/>
  <c r="V1487" i="4"/>
  <c r="Y1487" i="4" s="1"/>
  <c r="W1487" i="4"/>
  <c r="S1460" i="4"/>
  <c r="X1460" i="4"/>
  <c r="T1460" i="4"/>
  <c r="U1433" i="4"/>
  <c r="T1433" i="4"/>
  <c r="S1433" i="4"/>
  <c r="U1406" i="4"/>
  <c r="V1406" i="4"/>
  <c r="Y1406" i="4" s="1"/>
  <c r="W1379" i="4"/>
  <c r="V1379" i="4"/>
  <c r="Y1379" i="4" s="1"/>
  <c r="U1379" i="4"/>
  <c r="W1352" i="4"/>
  <c r="X1352" i="4"/>
  <c r="X1325" i="4"/>
  <c r="W1325" i="4"/>
  <c r="S1325" i="4"/>
  <c r="T1298" i="4"/>
  <c r="S1298" i="4"/>
  <c r="T1271" i="4"/>
  <c r="U1271" i="4"/>
  <c r="V1244" i="4"/>
  <c r="Y1244" i="4" s="1"/>
  <c r="U1244" i="4"/>
  <c r="T1244" i="4"/>
  <c r="V1217" i="4"/>
  <c r="Y1217" i="4" s="1"/>
  <c r="W1217" i="4"/>
  <c r="X1190" i="4"/>
  <c r="W1190" i="4"/>
  <c r="V1190" i="4"/>
  <c r="Y1190" i="4" s="1"/>
  <c r="X1163" i="4"/>
  <c r="S1163" i="4"/>
  <c r="U1136" i="4"/>
  <c r="V1136" i="4"/>
  <c r="Y1136" i="4" s="1"/>
  <c r="W1109" i="4"/>
  <c r="V1109" i="4"/>
  <c r="Y1109" i="4" s="1"/>
  <c r="U1109" i="4"/>
  <c r="W1082" i="4"/>
  <c r="X1082" i="4"/>
  <c r="X1055" i="4"/>
  <c r="W1055" i="4"/>
  <c r="S1055" i="4"/>
  <c r="T1028" i="4"/>
  <c r="S1028" i="4"/>
  <c r="T1001" i="4"/>
  <c r="U1001" i="4"/>
  <c r="V974" i="4"/>
  <c r="Y974" i="4" s="1"/>
  <c r="U974" i="4"/>
  <c r="T974" i="4"/>
  <c r="V947" i="4"/>
  <c r="Y947" i="4" s="1"/>
  <c r="W947" i="4"/>
  <c r="X920" i="4"/>
  <c r="W920" i="4"/>
  <c r="V920" i="4"/>
  <c r="Y920" i="4" s="1"/>
  <c r="X893" i="4"/>
  <c r="S893" i="4"/>
  <c r="S866" i="4"/>
  <c r="X866" i="4"/>
  <c r="T866" i="4"/>
  <c r="U839" i="4"/>
  <c r="T839" i="4"/>
  <c r="S839" i="4"/>
  <c r="W812" i="4"/>
  <c r="X812" i="4"/>
  <c r="X785" i="4"/>
  <c r="W785" i="4"/>
  <c r="S785" i="4"/>
  <c r="T758" i="4"/>
  <c r="S758" i="4"/>
  <c r="T731" i="4"/>
  <c r="U731" i="4"/>
  <c r="V704" i="4"/>
  <c r="Y704" i="4" s="1"/>
  <c r="U704" i="4"/>
  <c r="T704" i="4"/>
  <c r="X2403" i="4"/>
  <c r="W2403" i="4"/>
  <c r="V2403" i="4"/>
  <c r="Y2403" i="4" s="1"/>
  <c r="U2403" i="4"/>
  <c r="S2403" i="4"/>
  <c r="X2079" i="4"/>
  <c r="W2079" i="4"/>
  <c r="V2079" i="4"/>
  <c r="Y2079" i="4" s="1"/>
  <c r="U2079" i="4"/>
  <c r="S2079" i="4"/>
  <c r="T1755" i="4"/>
  <c r="U1755" i="4"/>
  <c r="W1431" i="4"/>
  <c r="X1431" i="4"/>
  <c r="T1107" i="4"/>
  <c r="S1107" i="4"/>
  <c r="V783" i="4"/>
  <c r="Y783" i="4" s="1"/>
  <c r="U783" i="4"/>
  <c r="T783" i="4"/>
  <c r="X81" i="4"/>
  <c r="X108" i="4"/>
  <c r="W135" i="4"/>
  <c r="U162" i="4"/>
  <c r="T189" i="4"/>
  <c r="W218" i="4"/>
  <c r="W245" i="4"/>
  <c r="W272" i="4"/>
  <c r="V299" i="4"/>
  <c r="Y299" i="4" s="1"/>
  <c r="T326" i="4"/>
  <c r="T353" i="4"/>
  <c r="U405" i="4"/>
  <c r="S459" i="4"/>
  <c r="V461" i="4"/>
  <c r="Y461" i="4" s="1"/>
  <c r="X486" i="4"/>
  <c r="T540" i="4"/>
  <c r="W542" i="4"/>
  <c r="U596" i="4"/>
  <c r="W621" i="4"/>
  <c r="S650" i="4"/>
  <c r="U675" i="4"/>
  <c r="S704" i="4"/>
  <c r="X783" i="4"/>
  <c r="V810" i="4"/>
  <c r="Y810" i="4" s="1"/>
  <c r="W839" i="4"/>
  <c r="V866" i="4"/>
  <c r="Y866" i="4" s="1"/>
  <c r="T893" i="4"/>
  <c r="U972" i="4"/>
  <c r="X1028" i="4"/>
  <c r="V1055" i="4"/>
  <c r="Y1055" i="4" s="1"/>
  <c r="S1082" i="4"/>
  <c r="V1134" i="4"/>
  <c r="Y1134" i="4" s="1"/>
  <c r="T1161" i="4"/>
  <c r="U1217" i="4"/>
  <c r="X1296" i="4"/>
  <c r="W1323" i="4"/>
  <c r="X1379" i="4"/>
  <c r="T1406" i="4"/>
  <c r="U1512" i="4"/>
  <c r="X1568" i="4"/>
  <c r="V1595" i="4"/>
  <c r="Y1595" i="4" s="1"/>
  <c r="S1622" i="4"/>
  <c r="W1647" i="4"/>
  <c r="S1701" i="4"/>
  <c r="U1757" i="4"/>
  <c r="W1836" i="4"/>
  <c r="W1919" i="4"/>
  <c r="S1946" i="4"/>
  <c r="T2079" i="4"/>
  <c r="U2214" i="4"/>
  <c r="V2349" i="4"/>
  <c r="Y2349" i="4" s="1"/>
  <c r="X2700" i="4"/>
  <c r="W2700" i="4"/>
  <c r="V2700" i="4"/>
  <c r="Y2700" i="4" s="1"/>
  <c r="U2700" i="4"/>
  <c r="T2700" i="4"/>
  <c r="S2700" i="4"/>
  <c r="X2376" i="4"/>
  <c r="W2376" i="4"/>
  <c r="V2376" i="4"/>
  <c r="Y2376" i="4" s="1"/>
  <c r="U2376" i="4"/>
  <c r="T2376" i="4"/>
  <c r="S2376" i="4"/>
  <c r="X2052" i="4"/>
  <c r="W2052" i="4"/>
  <c r="V2052" i="4"/>
  <c r="Y2052" i="4" s="1"/>
  <c r="U2052" i="4"/>
  <c r="T2052" i="4"/>
  <c r="S2052" i="4"/>
  <c r="V1728" i="4"/>
  <c r="Y1728" i="4" s="1"/>
  <c r="U1728" i="4"/>
  <c r="T1728" i="4"/>
  <c r="X1404" i="4"/>
  <c r="W1404" i="4"/>
  <c r="S1404" i="4"/>
  <c r="T1080" i="4"/>
  <c r="U1080" i="4"/>
  <c r="V756" i="4"/>
  <c r="Y756" i="4" s="1"/>
  <c r="W756" i="4"/>
  <c r="X135" i="4"/>
  <c r="V162" i="4"/>
  <c r="Y162" i="4" s="1"/>
  <c r="U189" i="4"/>
  <c r="S216" i="4"/>
  <c r="V405" i="4"/>
  <c r="Y405" i="4" s="1"/>
  <c r="T459" i="4"/>
  <c r="U540" i="4"/>
  <c r="S594" i="4"/>
  <c r="X621" i="4"/>
  <c r="V675" i="4"/>
  <c r="Y675" i="4" s="1"/>
  <c r="W704" i="4"/>
  <c r="S731" i="4"/>
  <c r="W810" i="4"/>
  <c r="X839" i="4"/>
  <c r="W866" i="4"/>
  <c r="U893" i="4"/>
  <c r="V972" i="4"/>
  <c r="Y972" i="4" s="1"/>
  <c r="S999" i="4"/>
  <c r="T1082" i="4"/>
  <c r="U1161" i="4"/>
  <c r="X1217" i="4"/>
  <c r="S1244" i="4"/>
  <c r="X1323" i="4"/>
  <c r="W1406" i="4"/>
  <c r="V1433" i="4"/>
  <c r="Y1433" i="4" s="1"/>
  <c r="U1460" i="4"/>
  <c r="V1512" i="4"/>
  <c r="Y1512" i="4" s="1"/>
  <c r="S1539" i="4"/>
  <c r="T1622" i="4"/>
  <c r="T1701" i="4"/>
  <c r="V1757" i="4"/>
  <c r="Y1757" i="4" s="1"/>
  <c r="S1784" i="4"/>
  <c r="X1836" i="4"/>
  <c r="V1863" i="4"/>
  <c r="Y1863" i="4" s="1"/>
  <c r="X1919" i="4"/>
  <c r="V1946" i="4"/>
  <c r="Y1946" i="4" s="1"/>
  <c r="T2403" i="4"/>
  <c r="U2538" i="4"/>
  <c r="V2673" i="4"/>
  <c r="Y2673" i="4" s="1"/>
  <c r="V2810" i="4"/>
  <c r="Y2810" i="4" s="1"/>
  <c r="U2783" i="4"/>
  <c r="U2756" i="4"/>
  <c r="W2729" i="4"/>
  <c r="U2810" i="4"/>
  <c r="T2783" i="4"/>
  <c r="T2756" i="4"/>
  <c r="V2729" i="4"/>
  <c r="Y2729" i="4" s="1"/>
  <c r="T2810" i="4"/>
  <c r="S2783" i="4"/>
  <c r="S2756" i="4"/>
  <c r="U2729" i="4"/>
  <c r="S2810" i="4"/>
  <c r="T2729" i="4"/>
  <c r="S2729" i="4"/>
  <c r="X2783" i="4"/>
  <c r="X2756" i="4"/>
  <c r="X2810" i="4"/>
  <c r="W2783" i="4"/>
  <c r="W2756" i="4"/>
  <c r="I2187" i="4"/>
  <c r="I1863" i="4"/>
  <c r="I1539" i="4"/>
  <c r="I1215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W304" i="4"/>
  <c r="W289" i="4"/>
  <c r="X251" i="4"/>
  <c r="X138" i="4"/>
  <c r="X128" i="4"/>
  <c r="X1754" i="4"/>
  <c r="V923" i="4"/>
  <c r="Y923" i="4" s="1"/>
  <c r="V1430" i="4"/>
  <c r="Y1430" i="4" s="1"/>
  <c r="V1895" i="4"/>
  <c r="Y1895" i="4" s="1"/>
  <c r="W1275" i="4"/>
  <c r="U2151" i="4"/>
  <c r="T1708" i="4"/>
  <c r="X1484" i="4"/>
  <c r="V2530" i="4"/>
  <c r="Y2530" i="4" s="1"/>
  <c r="S1222" i="4"/>
  <c r="V2434" i="4"/>
  <c r="Y2434" i="4" s="1"/>
  <c r="T1598" i="4"/>
  <c r="X1573" i="4"/>
  <c r="X2395" i="4"/>
  <c r="T1484" i="4"/>
  <c r="S1598" i="4"/>
  <c r="T1490" i="4"/>
  <c r="W2554" i="4"/>
  <c r="X1800" i="4"/>
  <c r="T1800" i="4"/>
  <c r="W923" i="4"/>
  <c r="V2708" i="4"/>
  <c r="Y2708" i="4" s="1"/>
  <c r="T1895" i="4"/>
  <c r="U1166" i="4"/>
  <c r="W2406" i="4"/>
  <c r="V2246" i="4"/>
  <c r="Y2246" i="4" s="1"/>
  <c r="T2086" i="4"/>
  <c r="S2003" i="4"/>
  <c r="U1742" i="4"/>
  <c r="X747" i="4"/>
  <c r="W735" i="4"/>
  <c r="V2340" i="4"/>
  <c r="Y2340" i="4" s="1"/>
  <c r="S2186" i="4"/>
  <c r="W1772" i="4"/>
  <c r="X1355" i="4"/>
  <c r="U2672" i="4"/>
  <c r="X1853" i="4"/>
  <c r="V1424" i="4"/>
  <c r="Y1424" i="4" s="1"/>
  <c r="U1341" i="4"/>
  <c r="W790" i="4"/>
  <c r="W1232" i="4"/>
  <c r="U790" i="4"/>
  <c r="S2762" i="4"/>
  <c r="S2204" i="4"/>
  <c r="X1436" i="4"/>
  <c r="S2827" i="4"/>
  <c r="W2708" i="4"/>
  <c r="W2680" i="4"/>
  <c r="V2639" i="4"/>
  <c r="Y2639" i="4" s="1"/>
  <c r="U2583" i="4"/>
  <c r="W2530" i="4"/>
  <c r="T2492" i="4"/>
  <c r="T2423" i="4"/>
  <c r="T2186" i="4"/>
  <c r="U2141" i="4"/>
  <c r="W2111" i="4"/>
  <c r="S2057" i="4"/>
  <c r="T1991" i="4"/>
  <c r="S1961" i="4"/>
  <c r="U1950" i="4"/>
  <c r="T1762" i="4"/>
  <c r="X1168" i="4"/>
  <c r="V954" i="4"/>
  <c r="Y954" i="4" s="1"/>
  <c r="U2708" i="4"/>
  <c r="U2530" i="4"/>
  <c r="W2395" i="4"/>
  <c r="W2384" i="4"/>
  <c r="V2275" i="4"/>
  <c r="Y2275" i="4" s="1"/>
  <c r="T2204" i="4"/>
  <c r="U1895" i="4"/>
  <c r="V1341" i="4"/>
  <c r="Y1341" i="4" s="1"/>
  <c r="V790" i="4"/>
  <c r="Y790" i="4" s="1"/>
  <c r="T2626" i="4"/>
  <c r="T2530" i="4"/>
  <c r="X2491" i="4"/>
  <c r="W2449" i="4"/>
  <c r="V2438" i="4"/>
  <c r="Y2438" i="4" s="1"/>
  <c r="X2422" i="4"/>
  <c r="T2140" i="4"/>
  <c r="T2032" i="4"/>
  <c r="X1882" i="4"/>
  <c r="W1612" i="4"/>
  <c r="W2800" i="4"/>
  <c r="U2735" i="4"/>
  <c r="S2626" i="4"/>
  <c r="S2530" i="4"/>
  <c r="W2491" i="4"/>
  <c r="V2449" i="4"/>
  <c r="Y2449" i="4" s="1"/>
  <c r="U2438" i="4"/>
  <c r="W2422" i="4"/>
  <c r="U2340" i="4"/>
  <c r="X2179" i="4"/>
  <c r="V2150" i="4"/>
  <c r="Y2150" i="4" s="1"/>
  <c r="W1789" i="4"/>
  <c r="V1612" i="4"/>
  <c r="Y1612" i="4" s="1"/>
  <c r="X1530" i="4"/>
  <c r="W1436" i="4"/>
  <c r="T1383" i="4"/>
  <c r="V1232" i="4"/>
  <c r="Y1232" i="4" s="1"/>
  <c r="U558" i="4"/>
  <c r="V2800" i="4"/>
  <c r="Y2800" i="4" s="1"/>
  <c r="T2735" i="4"/>
  <c r="X2665" i="4"/>
  <c r="X2660" i="4"/>
  <c r="T2167" i="4"/>
  <c r="U2042" i="4"/>
  <c r="V1989" i="4"/>
  <c r="Y1989" i="4" s="1"/>
  <c r="U1817" i="4"/>
  <c r="V1789" i="4"/>
  <c r="Y1789" i="4" s="1"/>
  <c r="S1383" i="4"/>
  <c r="X1358" i="4"/>
  <c r="X1262" i="4"/>
  <c r="W587" i="4"/>
  <c r="U2800" i="4"/>
  <c r="S2735" i="4"/>
  <c r="S2665" i="4"/>
  <c r="U2518" i="4"/>
  <c r="W2410" i="4"/>
  <c r="V2369" i="4"/>
  <c r="Y2369" i="4" s="1"/>
  <c r="T2274" i="4"/>
  <c r="S2167" i="4"/>
  <c r="X1841" i="4"/>
  <c r="T1817" i="4"/>
  <c r="W1746" i="4"/>
  <c r="W1600" i="4"/>
  <c r="X1542" i="4"/>
  <c r="U1274" i="4"/>
  <c r="U1262" i="4"/>
  <c r="T1166" i="4"/>
  <c r="V587" i="4"/>
  <c r="Y587" i="4" s="1"/>
  <c r="T2800" i="4"/>
  <c r="U2545" i="4"/>
  <c r="S2518" i="4"/>
  <c r="U2476" i="4"/>
  <c r="X2465" i="4"/>
  <c r="U2314" i="4"/>
  <c r="X2219" i="4"/>
  <c r="X2159" i="4"/>
  <c r="W1897" i="4"/>
  <c r="V1746" i="4"/>
  <c r="Y1746" i="4" s="1"/>
  <c r="V1681" i="4"/>
  <c r="Y1681" i="4" s="1"/>
  <c r="U1628" i="4"/>
  <c r="U1600" i="4"/>
  <c r="S1529" i="4"/>
  <c r="T1274" i="4"/>
  <c r="W855" i="4"/>
  <c r="V2780" i="4"/>
  <c r="Y2780" i="4" s="1"/>
  <c r="S2555" i="4"/>
  <c r="T2545" i="4"/>
  <c r="W2465" i="4"/>
  <c r="X2303" i="4"/>
  <c r="W2219" i="4"/>
  <c r="U2206" i="4"/>
  <c r="S1962" i="4"/>
  <c r="U1880" i="4"/>
  <c r="V1869" i="4"/>
  <c r="Y1869" i="4" s="1"/>
  <c r="U1862" i="4"/>
  <c r="T1735" i="4"/>
  <c r="U1681" i="4"/>
  <c r="T1628" i="4"/>
  <c r="W1504" i="4"/>
  <c r="U1464" i="4"/>
  <c r="U1410" i="4"/>
  <c r="W1397" i="4"/>
  <c r="T682" i="4"/>
  <c r="V2827" i="4"/>
  <c r="Y2827" i="4" s="1"/>
  <c r="U2780" i="4"/>
  <c r="X2726" i="4"/>
  <c r="W2705" i="4"/>
  <c r="U2692" i="4"/>
  <c r="V2584" i="4"/>
  <c r="Y2584" i="4" s="1"/>
  <c r="X2573" i="4"/>
  <c r="T2528" i="4"/>
  <c r="X2510" i="4"/>
  <c r="W2420" i="4"/>
  <c r="T2409" i="4"/>
  <c r="T2206" i="4"/>
  <c r="V2099" i="4"/>
  <c r="Y2099" i="4" s="1"/>
  <c r="X2005" i="4"/>
  <c r="W1951" i="4"/>
  <c r="T1880" i="4"/>
  <c r="X1826" i="4"/>
  <c r="W1673" i="4"/>
  <c r="V1638" i="4"/>
  <c r="Y1638" i="4" s="1"/>
  <c r="V1504" i="4"/>
  <c r="Y1504" i="4" s="1"/>
  <c r="T1464" i="4"/>
  <c r="T1410" i="4"/>
  <c r="W1194" i="4"/>
  <c r="U2827" i="4"/>
  <c r="T2780" i="4"/>
  <c r="X2639" i="4"/>
  <c r="S2248" i="4"/>
  <c r="W2005" i="4"/>
  <c r="T1787" i="4"/>
  <c r="V1556" i="4"/>
  <c r="Y1556" i="4" s="1"/>
  <c r="W1385" i="4"/>
  <c r="U2816" i="4"/>
  <c r="X2774" i="4"/>
  <c r="U2492" i="4"/>
  <c r="U2423" i="4"/>
  <c r="T2137" i="4"/>
  <c r="X1931" i="4"/>
  <c r="U1385" i="4"/>
  <c r="T1313" i="4"/>
  <c r="X923" i="4"/>
  <c r="W2510" i="4"/>
  <c r="V1551" i="4"/>
  <c r="Y1551" i="4" s="1"/>
  <c r="U2766" i="4"/>
  <c r="T2442" i="4"/>
  <c r="X2773" i="4"/>
  <c r="S2747" i="4"/>
  <c r="W2726" i="4"/>
  <c r="W2707" i="4"/>
  <c r="X2663" i="4"/>
  <c r="W2638" i="4"/>
  <c r="X2611" i="4"/>
  <c r="X2600" i="4"/>
  <c r="V2491" i="4"/>
  <c r="Y2491" i="4" s="1"/>
  <c r="V2422" i="4"/>
  <c r="Y2422" i="4" s="1"/>
  <c r="U2384" i="4"/>
  <c r="T2174" i="4"/>
  <c r="T2111" i="4"/>
  <c r="T2099" i="4"/>
  <c r="X2004" i="4"/>
  <c r="U1989" i="4"/>
  <c r="T1950" i="4"/>
  <c r="V1929" i="4"/>
  <c r="Y1929" i="4" s="1"/>
  <c r="U1848" i="4"/>
  <c r="W1826" i="4"/>
  <c r="U1789" i="4"/>
  <c r="W1754" i="4"/>
  <c r="X1679" i="4"/>
  <c r="X1653" i="4"/>
  <c r="X1559" i="4"/>
  <c r="V1288" i="4"/>
  <c r="Y1288" i="4" s="1"/>
  <c r="S1262" i="4"/>
  <c r="W1146" i="4"/>
  <c r="W998" i="4"/>
  <c r="U2788" i="4"/>
  <c r="W2773" i="4"/>
  <c r="U2759" i="4"/>
  <c r="V2726" i="4"/>
  <c r="Y2726" i="4" s="1"/>
  <c r="V2707" i="4"/>
  <c r="Y2707" i="4" s="1"/>
  <c r="W2663" i="4"/>
  <c r="V2638" i="4"/>
  <c r="Y2638" i="4" s="1"/>
  <c r="X2531" i="4"/>
  <c r="W2463" i="4"/>
  <c r="U2437" i="4"/>
  <c r="U2422" i="4"/>
  <c r="T2418" i="4"/>
  <c r="X2315" i="4"/>
  <c r="V2287" i="4"/>
  <c r="Y2287" i="4" s="1"/>
  <c r="X2152" i="4"/>
  <c r="X2126" i="4"/>
  <c r="S2099" i="4"/>
  <c r="X2018" i="4"/>
  <c r="U1929" i="4"/>
  <c r="T1848" i="4"/>
  <c r="T1843" i="4"/>
  <c r="V1754" i="4"/>
  <c r="Y1754" i="4" s="1"/>
  <c r="X1614" i="4"/>
  <c r="X1529" i="4"/>
  <c r="X1449" i="4"/>
  <c r="V1417" i="4"/>
  <c r="Y1417" i="4" s="1"/>
  <c r="X1356" i="4"/>
  <c r="V1151" i="4"/>
  <c r="Y1151" i="4" s="1"/>
  <c r="W710" i="4"/>
  <c r="T2807" i="4"/>
  <c r="T2788" i="4"/>
  <c r="V2773" i="4"/>
  <c r="Y2773" i="4" s="1"/>
  <c r="X2720" i="4"/>
  <c r="U2707" i="4"/>
  <c r="U2666" i="4"/>
  <c r="X2653" i="4"/>
  <c r="V2627" i="4"/>
  <c r="Y2627" i="4" s="1"/>
  <c r="V2543" i="4"/>
  <c r="Y2543" i="4" s="1"/>
  <c r="W2531" i="4"/>
  <c r="U2450" i="4"/>
  <c r="X2366" i="4"/>
  <c r="X2356" i="4"/>
  <c r="U2287" i="4"/>
  <c r="X2232" i="4"/>
  <c r="W2152" i="4"/>
  <c r="W2033" i="4"/>
  <c r="X1924" i="4"/>
  <c r="U1871" i="4"/>
  <c r="V1855" i="4"/>
  <c r="Y1855" i="4" s="1"/>
  <c r="T1538" i="4"/>
  <c r="W1529" i="4"/>
  <c r="V1465" i="4"/>
  <c r="Y1465" i="4" s="1"/>
  <c r="W1449" i="4"/>
  <c r="V1411" i="4"/>
  <c r="Y1411" i="4" s="1"/>
  <c r="W1356" i="4"/>
  <c r="W980" i="4"/>
  <c r="U962" i="4"/>
  <c r="U1551" i="4"/>
  <c r="X2834" i="4"/>
  <c r="S2788" i="4"/>
  <c r="U2773" i="4"/>
  <c r="X2746" i="4"/>
  <c r="X2735" i="4"/>
  <c r="U2653" i="4"/>
  <c r="U2627" i="4"/>
  <c r="X2556" i="4"/>
  <c r="V2531" i="4"/>
  <c r="Y2531" i="4" s="1"/>
  <c r="X2518" i="4"/>
  <c r="X2503" i="4"/>
  <c r="T2490" i="4"/>
  <c r="T2450" i="4"/>
  <c r="W2408" i="4"/>
  <c r="W2366" i="4"/>
  <c r="T2356" i="4"/>
  <c r="T2287" i="4"/>
  <c r="X2259" i="4"/>
  <c r="V2248" i="4"/>
  <c r="Y2248" i="4" s="1"/>
  <c r="T2195" i="4"/>
  <c r="V2114" i="4"/>
  <c r="Y2114" i="4" s="1"/>
  <c r="W2070" i="4"/>
  <c r="T2059" i="4"/>
  <c r="X2042" i="4"/>
  <c r="V2033" i="4"/>
  <c r="Y2033" i="4" s="1"/>
  <c r="V2030" i="4"/>
  <c r="Y2030" i="4" s="1"/>
  <c r="X1942" i="4"/>
  <c r="X1937" i="4"/>
  <c r="X1880" i="4"/>
  <c r="U1855" i="4"/>
  <c r="U1734" i="4"/>
  <c r="U1640" i="4"/>
  <c r="V1529" i="4"/>
  <c r="Y1529" i="4" s="1"/>
  <c r="U1465" i="4"/>
  <c r="V1356" i="4"/>
  <c r="Y1356" i="4" s="1"/>
  <c r="V1329" i="4"/>
  <c r="Y1329" i="4" s="1"/>
  <c r="W1126" i="4"/>
  <c r="W411" i="4"/>
  <c r="X2801" i="4"/>
  <c r="X2780" i="4"/>
  <c r="T2773" i="4"/>
  <c r="W2735" i="4"/>
  <c r="T2653" i="4"/>
  <c r="T2627" i="4"/>
  <c r="V2528" i="4"/>
  <c r="Y2528" i="4" s="1"/>
  <c r="W2518" i="4"/>
  <c r="W2503" i="4"/>
  <c r="W2462" i="4"/>
  <c r="S2450" i="4"/>
  <c r="T2421" i="4"/>
  <c r="V2408" i="4"/>
  <c r="Y2408" i="4" s="1"/>
  <c r="X2402" i="4"/>
  <c r="U2248" i="4"/>
  <c r="X2226" i="4"/>
  <c r="V2167" i="4"/>
  <c r="Y2167" i="4" s="1"/>
  <c r="W2042" i="4"/>
  <c r="U2033" i="4"/>
  <c r="U2003" i="4"/>
  <c r="V1991" i="4"/>
  <c r="Y1991" i="4" s="1"/>
  <c r="X1976" i="4"/>
  <c r="W1942" i="4"/>
  <c r="W1937" i="4"/>
  <c r="W1880" i="4"/>
  <c r="T1855" i="4"/>
  <c r="U1851" i="4"/>
  <c r="T1815" i="4"/>
  <c r="T1734" i="4"/>
  <c r="X1666" i="4"/>
  <c r="T1625" i="4"/>
  <c r="U1586" i="4"/>
  <c r="V1558" i="4"/>
  <c r="Y1558" i="4" s="1"/>
  <c r="U1529" i="4"/>
  <c r="X1502" i="4"/>
  <c r="W1421" i="4"/>
  <c r="X1383" i="4"/>
  <c r="X1343" i="4"/>
  <c r="S2627" i="4"/>
  <c r="V2518" i="4"/>
  <c r="Y2518" i="4" s="1"/>
  <c r="V2492" i="4"/>
  <c r="Y2492" i="4" s="1"/>
  <c r="S2402" i="4"/>
  <c r="W2382" i="4"/>
  <c r="U2167" i="4"/>
  <c r="T2033" i="4"/>
  <c r="X1895" i="4"/>
  <c r="V1880" i="4"/>
  <c r="Y1880" i="4" s="1"/>
  <c r="X1275" i="4"/>
  <c r="X881" i="4"/>
  <c r="W2821" i="4"/>
  <c r="S2821" i="4"/>
  <c r="T2821" i="4"/>
  <c r="V2821" i="4"/>
  <c r="Y2821" i="4" s="1"/>
  <c r="X2821" i="4"/>
  <c r="U2821" i="4"/>
  <c r="T2752" i="4"/>
  <c r="S2752" i="4"/>
  <c r="U2752" i="4"/>
  <c r="V2752" i="4"/>
  <c r="Y2752" i="4" s="1"/>
  <c r="W2752" i="4"/>
  <c r="X2752" i="4"/>
  <c r="I2659" i="4"/>
  <c r="S2659" i="4"/>
  <c r="T2659" i="4"/>
  <c r="U2659" i="4"/>
  <c r="V2659" i="4"/>
  <c r="Y2659" i="4" s="1"/>
  <c r="W2659" i="4"/>
  <c r="X2659" i="4"/>
  <c r="W2590" i="4"/>
  <c r="X2590" i="4"/>
  <c r="V2590" i="4"/>
  <c r="Y2590" i="4" s="1"/>
  <c r="T2497" i="4"/>
  <c r="U2497" i="4"/>
  <c r="V2497" i="4"/>
  <c r="Y2497" i="4" s="1"/>
  <c r="W2497" i="4"/>
  <c r="X2497" i="4"/>
  <c r="S2497" i="4"/>
  <c r="U2416" i="4"/>
  <c r="V2416" i="4"/>
  <c r="Y2416" i="4" s="1"/>
  <c r="W2416" i="4"/>
  <c r="S2416" i="4"/>
  <c r="T2416" i="4"/>
  <c r="X2416" i="4"/>
  <c r="X2792" i="4"/>
  <c r="S2792" i="4"/>
  <c r="T2792" i="4"/>
  <c r="U2792" i="4"/>
  <c r="V2792" i="4"/>
  <c r="Y2792" i="4" s="1"/>
  <c r="W2792" i="4"/>
  <c r="I2723" i="4"/>
  <c r="T2723" i="4"/>
  <c r="V2723" i="4"/>
  <c r="Y2723" i="4" s="1"/>
  <c r="W2723" i="4"/>
  <c r="X2723" i="4"/>
  <c r="S2723" i="4"/>
  <c r="U2723" i="4"/>
  <c r="X2657" i="4"/>
  <c r="W2657" i="4"/>
  <c r="T2657" i="4"/>
  <c r="U2657" i="4"/>
  <c r="V2657" i="4"/>
  <c r="Y2657" i="4" s="1"/>
  <c r="S2657" i="4"/>
  <c r="U2576" i="4"/>
  <c r="V2576" i="4"/>
  <c r="Y2576" i="4" s="1"/>
  <c r="S2576" i="4"/>
  <c r="T2576" i="4"/>
  <c r="W2576" i="4"/>
  <c r="X2576" i="4"/>
  <c r="T2507" i="4"/>
  <c r="U2507" i="4"/>
  <c r="V2507" i="4"/>
  <c r="Y2507" i="4" s="1"/>
  <c r="W2507" i="4"/>
  <c r="S2507" i="4"/>
  <c r="X2507" i="4"/>
  <c r="X2441" i="4"/>
  <c r="T2441" i="4"/>
  <c r="U2441" i="4"/>
  <c r="V2441" i="4"/>
  <c r="Y2441" i="4" s="1"/>
  <c r="S2441" i="4"/>
  <c r="W2441" i="4"/>
  <c r="C2372" i="4"/>
  <c r="AA2372" i="4" s="1"/>
  <c r="T2372" i="4"/>
  <c r="U2372" i="4"/>
  <c r="W2372" i="4"/>
  <c r="X2372" i="4"/>
  <c r="S2372" i="4"/>
  <c r="W2306" i="4"/>
  <c r="X2306" i="4"/>
  <c r="S2306" i="4"/>
  <c r="T2306" i="4"/>
  <c r="U2306" i="4"/>
  <c r="V2306" i="4"/>
  <c r="Y2306" i="4" s="1"/>
  <c r="V2237" i="4"/>
  <c r="Y2237" i="4" s="1"/>
  <c r="W2237" i="4"/>
  <c r="S2237" i="4"/>
  <c r="T2237" i="4"/>
  <c r="U2237" i="4"/>
  <c r="X2237" i="4"/>
  <c r="T2183" i="4"/>
  <c r="U2183" i="4"/>
  <c r="V2183" i="4"/>
  <c r="Y2183" i="4" s="1"/>
  <c r="W2183" i="4"/>
  <c r="T2117" i="4"/>
  <c r="U2117" i="4"/>
  <c r="V2117" i="4"/>
  <c r="Y2117" i="4" s="1"/>
  <c r="W2117" i="4"/>
  <c r="S2117" i="4"/>
  <c r="X2117" i="4"/>
  <c r="S2036" i="4"/>
  <c r="T2036" i="4"/>
  <c r="U2036" i="4"/>
  <c r="V2036" i="4"/>
  <c r="Y2036" i="4" s="1"/>
  <c r="W2036" i="4"/>
  <c r="X2036" i="4"/>
  <c r="S1955" i="4"/>
  <c r="T1955" i="4"/>
  <c r="U1955" i="4"/>
  <c r="V1955" i="4"/>
  <c r="Y1955" i="4" s="1"/>
  <c r="W1955" i="4"/>
  <c r="X1955" i="4"/>
  <c r="V2806" i="4"/>
  <c r="Y2806" i="4" s="1"/>
  <c r="W2806" i="4"/>
  <c r="X2806" i="4"/>
  <c r="S2806" i="4"/>
  <c r="T2806" i="4"/>
  <c r="U2806" i="4"/>
  <c r="T2713" i="4"/>
  <c r="X2713" i="4"/>
  <c r="U2713" i="4"/>
  <c r="V2713" i="4"/>
  <c r="Y2713" i="4" s="1"/>
  <c r="W2713" i="4"/>
  <c r="S2713" i="4"/>
  <c r="W2644" i="4"/>
  <c r="X2644" i="4"/>
  <c r="S2644" i="4"/>
  <c r="T2644" i="4"/>
  <c r="U2644" i="4"/>
  <c r="S2563" i="4"/>
  <c r="T2563" i="4"/>
  <c r="U2563" i="4"/>
  <c r="V2563" i="4"/>
  <c r="Y2563" i="4" s="1"/>
  <c r="X2563" i="4"/>
  <c r="W2563" i="4"/>
  <c r="W2482" i="4"/>
  <c r="X2482" i="4"/>
  <c r="S2482" i="4"/>
  <c r="T2482" i="4"/>
  <c r="U2482" i="4"/>
  <c r="V2482" i="4"/>
  <c r="Y2482" i="4" s="1"/>
  <c r="U2805" i="4"/>
  <c r="V2805" i="4"/>
  <c r="Y2805" i="4" s="1"/>
  <c r="W2805" i="4"/>
  <c r="X2805" i="4"/>
  <c r="S2805" i="4"/>
  <c r="T2805" i="4"/>
  <c r="O2804" i="4"/>
  <c r="T2804" i="4"/>
  <c r="U2804" i="4"/>
  <c r="V2804" i="4"/>
  <c r="Y2804" i="4" s="1"/>
  <c r="W2804" i="4"/>
  <c r="S2804" i="4"/>
  <c r="X2804" i="4"/>
  <c r="O2738" i="4"/>
  <c r="S2738" i="4"/>
  <c r="U2738" i="4"/>
  <c r="V2738" i="4"/>
  <c r="Y2738" i="4" s="1"/>
  <c r="W2738" i="4"/>
  <c r="X2738" i="4"/>
  <c r="T2738" i="4"/>
  <c r="S2669" i="4"/>
  <c r="T2669" i="4"/>
  <c r="U2669" i="4"/>
  <c r="V2669" i="4"/>
  <c r="Y2669" i="4" s="1"/>
  <c r="X2669" i="4"/>
  <c r="W2669" i="4"/>
  <c r="S2603" i="4"/>
  <c r="W2603" i="4"/>
  <c r="X2603" i="4"/>
  <c r="U2603" i="4"/>
  <c r="V2603" i="4"/>
  <c r="Y2603" i="4" s="1"/>
  <c r="T2603" i="4"/>
  <c r="V2534" i="4"/>
  <c r="Y2534" i="4" s="1"/>
  <c r="W2534" i="4"/>
  <c r="X2534" i="4"/>
  <c r="S2534" i="4"/>
  <c r="T2534" i="4"/>
  <c r="U2534" i="4"/>
  <c r="U2468" i="4"/>
  <c r="V2468" i="4"/>
  <c r="Y2468" i="4" s="1"/>
  <c r="X2468" i="4"/>
  <c r="S2468" i="4"/>
  <c r="T2468" i="4"/>
  <c r="W2468" i="4"/>
  <c r="X2399" i="4"/>
  <c r="T2399" i="4"/>
  <c r="U2399" i="4"/>
  <c r="V2399" i="4"/>
  <c r="Y2399" i="4" s="1"/>
  <c r="W2399" i="4"/>
  <c r="S2399" i="4"/>
  <c r="T2333" i="4"/>
  <c r="U2333" i="4"/>
  <c r="S2333" i="4"/>
  <c r="V2333" i="4"/>
  <c r="Y2333" i="4" s="1"/>
  <c r="X2333" i="4"/>
  <c r="W2333" i="4"/>
  <c r="S2264" i="4"/>
  <c r="T2264" i="4"/>
  <c r="W2264" i="4"/>
  <c r="X2264" i="4"/>
  <c r="V2264" i="4"/>
  <c r="Y2264" i="4" s="1"/>
  <c r="U2264" i="4"/>
  <c r="W2198" i="4"/>
  <c r="X2198" i="4"/>
  <c r="S2198" i="4"/>
  <c r="T2198" i="4"/>
  <c r="V2129" i="4"/>
  <c r="Y2129" i="4" s="1"/>
  <c r="W2129" i="4"/>
  <c r="X2129" i="4"/>
  <c r="T2129" i="4"/>
  <c r="U2129" i="4"/>
  <c r="S2129" i="4"/>
  <c r="S2063" i="4"/>
  <c r="T2063" i="4"/>
  <c r="U2063" i="4"/>
  <c r="V2063" i="4"/>
  <c r="Y2063" i="4" s="1"/>
  <c r="W2063" i="4"/>
  <c r="X2063" i="4"/>
  <c r="U1994" i="4"/>
  <c r="V1994" i="4"/>
  <c r="Y1994" i="4" s="1"/>
  <c r="T1994" i="4"/>
  <c r="W1994" i="4"/>
  <c r="X1994" i="4"/>
  <c r="S1994" i="4"/>
  <c r="S1940" i="4"/>
  <c r="T1940" i="4"/>
  <c r="W1940" i="4"/>
  <c r="X1940" i="4"/>
  <c r="V1940" i="4"/>
  <c r="Y1940" i="4" s="1"/>
  <c r="U1940" i="4"/>
  <c r="W1886" i="4"/>
  <c r="S1886" i="4"/>
  <c r="T1886" i="4"/>
  <c r="U1886" i="4"/>
  <c r="V1886" i="4"/>
  <c r="Y1886" i="4" s="1"/>
  <c r="X1886" i="4"/>
  <c r="S1832" i="4"/>
  <c r="T1832" i="4"/>
  <c r="U1832" i="4"/>
  <c r="V1832" i="4"/>
  <c r="Y1832" i="4" s="1"/>
  <c r="W1832" i="4"/>
  <c r="X1832" i="4"/>
  <c r="T1778" i="4"/>
  <c r="S1778" i="4"/>
  <c r="U1778" i="4"/>
  <c r="W1778" i="4"/>
  <c r="X1778" i="4"/>
  <c r="V1778" i="4"/>
  <c r="Y1778" i="4" s="1"/>
  <c r="S1724" i="4"/>
  <c r="T1724" i="4"/>
  <c r="U1724" i="4"/>
  <c r="V1724" i="4"/>
  <c r="Y1724" i="4" s="1"/>
  <c r="W1724" i="4"/>
  <c r="X1724" i="4"/>
  <c r="U1670" i="4"/>
  <c r="Y1670" i="4"/>
  <c r="W1670" i="4"/>
  <c r="X1670" i="4"/>
  <c r="S1670" i="4"/>
  <c r="T1670" i="4"/>
  <c r="V1604" i="4"/>
  <c r="Y1604" i="4" s="1"/>
  <c r="W1604" i="4"/>
  <c r="U1604" i="4"/>
  <c r="S1604" i="4"/>
  <c r="T1604" i="4"/>
  <c r="X1604" i="4"/>
  <c r="W1550" i="4"/>
  <c r="X1550" i="4"/>
  <c r="S1550" i="4"/>
  <c r="U1550" i="4"/>
  <c r="V1550" i="4"/>
  <c r="Y1550" i="4" s="1"/>
  <c r="T1550" i="4"/>
  <c r="V1496" i="4"/>
  <c r="Y1496" i="4" s="1"/>
  <c r="X1496" i="4"/>
  <c r="T1496" i="4"/>
  <c r="U1496" i="4"/>
  <c r="W1496" i="4"/>
  <c r="S1496" i="4"/>
  <c r="T1454" i="4"/>
  <c r="V1454" i="4"/>
  <c r="Y1454" i="4" s="1"/>
  <c r="W1454" i="4"/>
  <c r="S1454" i="4"/>
  <c r="U1454" i="4"/>
  <c r="X1454" i="4"/>
  <c r="U1415" i="4"/>
  <c r="W1415" i="4"/>
  <c r="X1415" i="4"/>
  <c r="S1415" i="4"/>
  <c r="T1415" i="4"/>
  <c r="V1415" i="4"/>
  <c r="Y1415" i="4" s="1"/>
  <c r="S1388" i="4"/>
  <c r="X1388" i="4"/>
  <c r="T1388" i="4"/>
  <c r="U1388" i="4"/>
  <c r="V1388" i="4"/>
  <c r="Y1388" i="4" s="1"/>
  <c r="W1388" i="4"/>
  <c r="W1334" i="4"/>
  <c r="X1334" i="4"/>
  <c r="V1334" i="4"/>
  <c r="Y1334" i="4" s="1"/>
  <c r="U1334" i="4"/>
  <c r="S1334" i="4"/>
  <c r="T1334" i="4"/>
  <c r="V1265" i="4"/>
  <c r="Y1265" i="4" s="1"/>
  <c r="W1265" i="4"/>
  <c r="U1265" i="4"/>
  <c r="X1265" i="4"/>
  <c r="S1265" i="4"/>
  <c r="T1265" i="4"/>
  <c r="S1199" i="4"/>
  <c r="T1199" i="4"/>
  <c r="U1199" i="4"/>
  <c r="V1199" i="4"/>
  <c r="Y1199" i="4" s="1"/>
  <c r="W1199" i="4"/>
  <c r="X1199" i="4"/>
  <c r="S1130" i="4"/>
  <c r="T1130" i="4"/>
  <c r="U1130" i="4"/>
  <c r="V1130" i="4"/>
  <c r="Y1130" i="4" s="1"/>
  <c r="W1130" i="4"/>
  <c r="X1130" i="4"/>
  <c r="V1064" i="4"/>
  <c r="Y1064" i="4" s="1"/>
  <c r="W1064" i="4"/>
  <c r="X1064" i="4"/>
  <c r="S1064" i="4"/>
  <c r="T1064" i="4"/>
  <c r="U1064" i="4"/>
  <c r="W983" i="4"/>
  <c r="X983" i="4"/>
  <c r="V983" i="4"/>
  <c r="Y983" i="4" s="1"/>
  <c r="S983" i="4"/>
  <c r="U983" i="4"/>
  <c r="T983" i="4"/>
  <c r="X914" i="4"/>
  <c r="U914" i="4"/>
  <c r="V914" i="4"/>
  <c r="Y914" i="4" s="1"/>
  <c r="T914" i="4"/>
  <c r="W914" i="4"/>
  <c r="S914" i="4"/>
  <c r="T848" i="4"/>
  <c r="W848" i="4"/>
  <c r="X848" i="4"/>
  <c r="S848" i="4"/>
  <c r="U848" i="4"/>
  <c r="V848" i="4"/>
  <c r="Y848" i="4" s="1"/>
  <c r="T767" i="4"/>
  <c r="U767" i="4"/>
  <c r="S767" i="4"/>
  <c r="V767" i="4"/>
  <c r="Y767" i="4" s="1"/>
  <c r="W767" i="4"/>
  <c r="X767" i="4"/>
  <c r="T644" i="4"/>
  <c r="S644" i="4"/>
  <c r="U644" i="4"/>
  <c r="V644" i="4"/>
  <c r="Y644" i="4" s="1"/>
  <c r="W644" i="4"/>
  <c r="X644" i="4"/>
  <c r="X2764" i="4"/>
  <c r="S2764" i="4"/>
  <c r="W2764" i="4"/>
  <c r="T2764" i="4"/>
  <c r="U2764" i="4"/>
  <c r="V2764" i="4"/>
  <c r="Y2764" i="4" s="1"/>
  <c r="W2695" i="4"/>
  <c r="S2695" i="4"/>
  <c r="T2695" i="4"/>
  <c r="U2695" i="4"/>
  <c r="V2695" i="4"/>
  <c r="Y2695" i="4" s="1"/>
  <c r="X2695" i="4"/>
  <c r="S2629" i="4"/>
  <c r="T2629" i="4"/>
  <c r="U2629" i="4"/>
  <c r="V2629" i="4"/>
  <c r="Y2629" i="4" s="1"/>
  <c r="X2629" i="4"/>
  <c r="W2629" i="4"/>
  <c r="X2548" i="4"/>
  <c r="W2548" i="4"/>
  <c r="S2548" i="4"/>
  <c r="T2548" i="4"/>
  <c r="U2548" i="4"/>
  <c r="V2548" i="4"/>
  <c r="Y2548" i="4" s="1"/>
  <c r="W2479" i="4"/>
  <c r="X2479" i="4"/>
  <c r="T2479" i="4"/>
  <c r="U2479" i="4"/>
  <c r="V2479" i="4"/>
  <c r="Y2479" i="4" s="1"/>
  <c r="S2479" i="4"/>
  <c r="X2413" i="4"/>
  <c r="S2413" i="4"/>
  <c r="T2413" i="4"/>
  <c r="U2413" i="4"/>
  <c r="V2413" i="4"/>
  <c r="Y2413" i="4" s="1"/>
  <c r="W2413" i="4"/>
  <c r="T2332" i="4"/>
  <c r="U2332" i="4"/>
  <c r="X2332" i="4"/>
  <c r="V2332" i="4"/>
  <c r="Y2332" i="4" s="1"/>
  <c r="W2332" i="4"/>
  <c r="S2332" i="4"/>
  <c r="U2251" i="4"/>
  <c r="V2251" i="4"/>
  <c r="Y2251" i="4" s="1"/>
  <c r="X2251" i="4"/>
  <c r="S2251" i="4"/>
  <c r="T2251" i="4"/>
  <c r="W2251" i="4"/>
  <c r="X2182" i="4"/>
  <c r="S2182" i="4"/>
  <c r="T2182" i="4"/>
  <c r="U2182" i="4"/>
  <c r="V2182" i="4"/>
  <c r="Y2182" i="4" s="1"/>
  <c r="W2182" i="4"/>
  <c r="W2089" i="4"/>
  <c r="X2089" i="4"/>
  <c r="S2089" i="4"/>
  <c r="T2089" i="4"/>
  <c r="U2089" i="4"/>
  <c r="V2089" i="4"/>
  <c r="Y2089" i="4" s="1"/>
  <c r="V2020" i="4"/>
  <c r="Y2020" i="4" s="1"/>
  <c r="W2020" i="4"/>
  <c r="T2020" i="4"/>
  <c r="U2020" i="4"/>
  <c r="X2020" i="4"/>
  <c r="S2020" i="4"/>
  <c r="S2775" i="4"/>
  <c r="T2775" i="4"/>
  <c r="X2775" i="4"/>
  <c r="V2775" i="4"/>
  <c r="Y2775" i="4" s="1"/>
  <c r="W2775" i="4"/>
  <c r="U2682" i="4"/>
  <c r="W2682" i="4"/>
  <c r="X2682" i="4"/>
  <c r="V2682" i="4"/>
  <c r="Y2682" i="4" s="1"/>
  <c r="T2613" i="4"/>
  <c r="U2613" i="4"/>
  <c r="W2613" i="4"/>
  <c r="X2613" i="4"/>
  <c r="S2532" i="4"/>
  <c r="T2532" i="4"/>
  <c r="U2532" i="4"/>
  <c r="V2532" i="4"/>
  <c r="Y2532" i="4" s="1"/>
  <c r="W2532" i="4"/>
  <c r="X2532" i="4"/>
  <c r="U2466" i="4"/>
  <c r="V2466" i="4"/>
  <c r="Y2466" i="4" s="1"/>
  <c r="W2466" i="4"/>
  <c r="X2466" i="4"/>
  <c r="S2466" i="4"/>
  <c r="T2466" i="4"/>
  <c r="V2397" i="4"/>
  <c r="Y2397" i="4" s="1"/>
  <c r="W2397" i="4"/>
  <c r="X2397" i="4"/>
  <c r="S2397" i="4"/>
  <c r="T2397" i="4"/>
  <c r="U2397" i="4"/>
  <c r="X2316" i="4"/>
  <c r="V2316" i="4"/>
  <c r="Y2316" i="4" s="1"/>
  <c r="W2316" i="4"/>
  <c r="S2316" i="4"/>
  <c r="T2316" i="4"/>
  <c r="U2316" i="4"/>
  <c r="T2250" i="4"/>
  <c r="U2250" i="4"/>
  <c r="S2250" i="4"/>
  <c r="V2250" i="4"/>
  <c r="Y2250" i="4" s="1"/>
  <c r="W2250" i="4"/>
  <c r="X2250" i="4"/>
  <c r="W2181" i="4"/>
  <c r="X2181" i="4"/>
  <c r="S2181" i="4"/>
  <c r="T2181" i="4"/>
  <c r="V2181" i="4"/>
  <c r="Y2181" i="4" s="1"/>
  <c r="U2181" i="4"/>
  <c r="T2115" i="4"/>
  <c r="U2115" i="4"/>
  <c r="V2115" i="4"/>
  <c r="Y2115" i="4" s="1"/>
  <c r="W2115" i="4"/>
  <c r="X2115" i="4"/>
  <c r="S2115" i="4"/>
  <c r="S2046" i="4"/>
  <c r="T2046" i="4"/>
  <c r="U2046" i="4"/>
  <c r="X2046" i="4"/>
  <c r="W2046" i="4"/>
  <c r="V2046" i="4"/>
  <c r="Y2046" i="4" s="1"/>
  <c r="W2833" i="4"/>
  <c r="S2833" i="4"/>
  <c r="T2833" i="4"/>
  <c r="U2833" i="4"/>
  <c r="V2833" i="4"/>
  <c r="Y2833" i="4" s="1"/>
  <c r="X2833" i="4"/>
  <c r="S2740" i="4"/>
  <c r="T2740" i="4"/>
  <c r="U2740" i="4"/>
  <c r="V2740" i="4"/>
  <c r="Y2740" i="4" s="1"/>
  <c r="W2740" i="4"/>
  <c r="X2740" i="4"/>
  <c r="O2671" i="4"/>
  <c r="U2671" i="4"/>
  <c r="V2671" i="4"/>
  <c r="Y2671" i="4" s="1"/>
  <c r="W2671" i="4"/>
  <c r="X2671" i="4"/>
  <c r="S2671" i="4"/>
  <c r="T2671" i="4"/>
  <c r="W2578" i="4"/>
  <c r="X2578" i="4"/>
  <c r="S2578" i="4"/>
  <c r="T2578" i="4"/>
  <c r="U2578" i="4"/>
  <c r="T2509" i="4"/>
  <c r="U2509" i="4"/>
  <c r="W2509" i="4"/>
  <c r="X2509" i="4"/>
  <c r="S2509" i="4"/>
  <c r="V2509" i="4"/>
  <c r="Y2509" i="4" s="1"/>
  <c r="T2428" i="4"/>
  <c r="U2428" i="4"/>
  <c r="V2428" i="4"/>
  <c r="Y2428" i="4" s="1"/>
  <c r="S2428" i="4"/>
  <c r="X2428" i="4"/>
  <c r="W2428" i="4"/>
  <c r="W2832" i="4"/>
  <c r="S2832" i="4"/>
  <c r="T2832" i="4"/>
  <c r="U2832" i="4"/>
  <c r="V2832" i="4"/>
  <c r="Y2832" i="4" s="1"/>
  <c r="X2832" i="4"/>
  <c r="W2831" i="4"/>
  <c r="S2831" i="4"/>
  <c r="T2831" i="4"/>
  <c r="V2831" i="4"/>
  <c r="Y2831" i="4" s="1"/>
  <c r="X2831" i="4"/>
  <c r="U2831" i="4"/>
  <c r="S2765" i="4"/>
  <c r="T2765" i="4"/>
  <c r="U2765" i="4"/>
  <c r="X2765" i="4"/>
  <c r="W2765" i="4"/>
  <c r="V2765" i="4"/>
  <c r="Y2765" i="4" s="1"/>
  <c r="W2696" i="4"/>
  <c r="V2696" i="4"/>
  <c r="Y2696" i="4" s="1"/>
  <c r="X2696" i="4"/>
  <c r="T2630" i="4"/>
  <c r="U2630" i="4"/>
  <c r="V2630" i="4"/>
  <c r="Y2630" i="4" s="1"/>
  <c r="W2630" i="4"/>
  <c r="S2630" i="4"/>
  <c r="X2630" i="4"/>
  <c r="X2549" i="4"/>
  <c r="S2549" i="4"/>
  <c r="T2549" i="4"/>
  <c r="U2549" i="4"/>
  <c r="V2549" i="4"/>
  <c r="Y2549" i="4" s="1"/>
  <c r="W2549" i="4"/>
  <c r="W2480" i="4"/>
  <c r="X2480" i="4"/>
  <c r="S2480" i="4"/>
  <c r="T2480" i="4"/>
  <c r="U2480" i="4"/>
  <c r="S2414" i="4"/>
  <c r="T2414" i="4"/>
  <c r="U2414" i="4"/>
  <c r="X2414" i="4"/>
  <c r="W2414" i="4"/>
  <c r="W2345" i="4"/>
  <c r="X2345" i="4"/>
  <c r="T2345" i="4"/>
  <c r="U2345" i="4"/>
  <c r="V2345" i="4"/>
  <c r="Y2345" i="4" s="1"/>
  <c r="S2345" i="4"/>
  <c r="S2279" i="4"/>
  <c r="T2279" i="4"/>
  <c r="U2279" i="4"/>
  <c r="V2279" i="4"/>
  <c r="Y2279" i="4" s="1"/>
  <c r="W2279" i="4"/>
  <c r="X2279" i="4"/>
  <c r="S2210" i="4"/>
  <c r="T2210" i="4"/>
  <c r="U2210" i="4"/>
  <c r="V2210" i="4"/>
  <c r="Y2210" i="4" s="1"/>
  <c r="W2210" i="4"/>
  <c r="X2210" i="4"/>
  <c r="S2144" i="4"/>
  <c r="T2144" i="4"/>
  <c r="U2144" i="4"/>
  <c r="V2144" i="4"/>
  <c r="Y2144" i="4" s="1"/>
  <c r="X2144" i="4"/>
  <c r="W2144" i="4"/>
  <c r="S2075" i="4"/>
  <c r="T2075" i="4"/>
  <c r="X2075" i="4"/>
  <c r="U2075" i="4"/>
  <c r="V2075" i="4"/>
  <c r="Y2075" i="4" s="1"/>
  <c r="W2075" i="4"/>
  <c r="T2009" i="4"/>
  <c r="U2009" i="4"/>
  <c r="S2009" i="4"/>
  <c r="V2009" i="4"/>
  <c r="Y2009" i="4" s="1"/>
  <c r="X2009" i="4"/>
  <c r="W2009" i="4"/>
  <c r="S1930" i="4"/>
  <c r="T1930" i="4"/>
  <c r="U1930" i="4"/>
  <c r="V1930" i="4"/>
  <c r="Y1930" i="4" s="1"/>
  <c r="W1930" i="4"/>
  <c r="X1930" i="4"/>
  <c r="W1874" i="4"/>
  <c r="X1874" i="4"/>
  <c r="S1874" i="4"/>
  <c r="T1874" i="4"/>
  <c r="U1874" i="4"/>
  <c r="V1874" i="4"/>
  <c r="Y1874" i="4" s="1"/>
  <c r="T1820" i="4"/>
  <c r="V1820" i="4"/>
  <c r="Y1820" i="4" s="1"/>
  <c r="X1820" i="4"/>
  <c r="U1820" i="4"/>
  <c r="W1820" i="4"/>
  <c r="S1820" i="4"/>
  <c r="W1766" i="4"/>
  <c r="X1766" i="4"/>
  <c r="S1766" i="4"/>
  <c r="T1766" i="4"/>
  <c r="U1766" i="4"/>
  <c r="S1739" i="4"/>
  <c r="U1739" i="4"/>
  <c r="W1739" i="4"/>
  <c r="X1739" i="4"/>
  <c r="T1685" i="4"/>
  <c r="U1685" i="4"/>
  <c r="W1685" i="4"/>
  <c r="X1685" i="4"/>
  <c r="S1685" i="4"/>
  <c r="V1685" i="4"/>
  <c r="Y1685" i="4" s="1"/>
  <c r="S1631" i="4"/>
  <c r="T1631" i="4"/>
  <c r="U1631" i="4"/>
  <c r="V1631" i="4"/>
  <c r="Y1631" i="4" s="1"/>
  <c r="W1631" i="4"/>
  <c r="X1631" i="4"/>
  <c r="V1589" i="4"/>
  <c r="Y1589" i="4" s="1"/>
  <c r="W1589" i="4"/>
  <c r="S1589" i="4"/>
  <c r="T1589" i="4"/>
  <c r="U1589" i="4"/>
  <c r="X1589" i="4"/>
  <c r="U1535" i="4"/>
  <c r="W1535" i="4"/>
  <c r="X1535" i="4"/>
  <c r="V1535" i="4"/>
  <c r="Y1535" i="4" s="1"/>
  <c r="T1535" i="4"/>
  <c r="S1535" i="4"/>
  <c r="V1280" i="4"/>
  <c r="Y1280" i="4" s="1"/>
  <c r="W1280" i="4"/>
  <c r="U1280" i="4"/>
  <c r="X1280" i="4"/>
  <c r="S1280" i="4"/>
  <c r="T1280" i="4"/>
  <c r="U1211" i="4"/>
  <c r="V1211" i="4"/>
  <c r="Y1211" i="4" s="1"/>
  <c r="W1211" i="4"/>
  <c r="X1211" i="4"/>
  <c r="S1211" i="4"/>
  <c r="T1211" i="4"/>
  <c r="S1157" i="4"/>
  <c r="T1157" i="4"/>
  <c r="X1157" i="4"/>
  <c r="W1157" i="4"/>
  <c r="U1157" i="4"/>
  <c r="V1157" i="4"/>
  <c r="Y1157" i="4" s="1"/>
  <c r="U1103" i="4"/>
  <c r="V1103" i="4"/>
  <c r="Y1103" i="4" s="1"/>
  <c r="T1103" i="4"/>
  <c r="W1103" i="4"/>
  <c r="X1103" i="4"/>
  <c r="S1103" i="4"/>
  <c r="W1049" i="4"/>
  <c r="X1049" i="4"/>
  <c r="U1049" i="4"/>
  <c r="V1049" i="4"/>
  <c r="Y1049" i="4" s="1"/>
  <c r="S1049" i="4"/>
  <c r="T1049" i="4"/>
  <c r="S995" i="4"/>
  <c r="T995" i="4"/>
  <c r="X995" i="4"/>
  <c r="W995" i="4"/>
  <c r="U995" i="4"/>
  <c r="V995" i="4"/>
  <c r="Y995" i="4" s="1"/>
  <c r="U941" i="4"/>
  <c r="W941" i="4"/>
  <c r="X941" i="4"/>
  <c r="T941" i="4"/>
  <c r="V941" i="4"/>
  <c r="Y941" i="4" s="1"/>
  <c r="S941" i="4"/>
  <c r="S887" i="4"/>
  <c r="T887" i="4"/>
  <c r="X887" i="4"/>
  <c r="U887" i="4"/>
  <c r="W887" i="4"/>
  <c r="V833" i="4"/>
  <c r="Y833" i="4" s="1"/>
  <c r="S833" i="4"/>
  <c r="T833" i="4"/>
  <c r="U833" i="4"/>
  <c r="X833" i="4"/>
  <c r="W833" i="4"/>
  <c r="S752" i="4"/>
  <c r="T752" i="4"/>
  <c r="U752" i="4"/>
  <c r="V752" i="4"/>
  <c r="Y752" i="4" s="1"/>
  <c r="W752" i="4"/>
  <c r="X752" i="4"/>
  <c r="T686" i="4"/>
  <c r="W686" i="4"/>
  <c r="X686" i="4"/>
  <c r="S686" i="4"/>
  <c r="U686" i="4"/>
  <c r="V686" i="4"/>
  <c r="Y686" i="4" s="1"/>
  <c r="U617" i="4"/>
  <c r="V617" i="4"/>
  <c r="Y617" i="4" s="1"/>
  <c r="T617" i="4"/>
  <c r="W617" i="4"/>
  <c r="S617" i="4"/>
  <c r="X617" i="4"/>
  <c r="W2830" i="4"/>
  <c r="S2830" i="4"/>
  <c r="T2830" i="4"/>
  <c r="U2830" i="4"/>
  <c r="V2830" i="4"/>
  <c r="Y2830" i="4" s="1"/>
  <c r="X2830" i="4"/>
  <c r="T2749" i="4"/>
  <c r="S2749" i="4"/>
  <c r="W2749" i="4"/>
  <c r="X2749" i="4"/>
  <c r="U2749" i="4"/>
  <c r="V2749" i="4"/>
  <c r="Y2749" i="4" s="1"/>
  <c r="U2683" i="4"/>
  <c r="X2683" i="4"/>
  <c r="S2683" i="4"/>
  <c r="V2683" i="4"/>
  <c r="Y2683" i="4" s="1"/>
  <c r="W2683" i="4"/>
  <c r="T2683" i="4"/>
  <c r="S2602" i="4"/>
  <c r="W2602" i="4"/>
  <c r="X2602" i="4"/>
  <c r="V2602" i="4"/>
  <c r="Y2602" i="4" s="1"/>
  <c r="U2533" i="4"/>
  <c r="V2533" i="4"/>
  <c r="Y2533" i="4" s="1"/>
  <c r="W2533" i="4"/>
  <c r="X2533" i="4"/>
  <c r="S2533" i="4"/>
  <c r="U2467" i="4"/>
  <c r="V2467" i="4"/>
  <c r="Y2467" i="4" s="1"/>
  <c r="S2467" i="4"/>
  <c r="T2467" i="4"/>
  <c r="W2467" i="4"/>
  <c r="X2467" i="4"/>
  <c r="V2386" i="4"/>
  <c r="Y2386" i="4" s="1"/>
  <c r="W2386" i="4"/>
  <c r="X2386" i="4"/>
  <c r="S2386" i="4"/>
  <c r="T2386" i="4"/>
  <c r="U2386" i="4"/>
  <c r="W2305" i="4"/>
  <c r="X2305" i="4"/>
  <c r="V2305" i="4"/>
  <c r="Y2305" i="4" s="1"/>
  <c r="T2305" i="4"/>
  <c r="U2305" i="4"/>
  <c r="S2305" i="4"/>
  <c r="S2263" i="4"/>
  <c r="T2263" i="4"/>
  <c r="U2263" i="4"/>
  <c r="V2263" i="4"/>
  <c r="Y2263" i="4" s="1"/>
  <c r="X2263" i="4"/>
  <c r="W2263" i="4"/>
  <c r="T2170" i="4"/>
  <c r="U2170" i="4"/>
  <c r="S2170" i="4"/>
  <c r="V2170" i="4"/>
  <c r="Y2170" i="4" s="1"/>
  <c r="W2170" i="4"/>
  <c r="X2170" i="4"/>
  <c r="U2101" i="4"/>
  <c r="V2101" i="4"/>
  <c r="Y2101" i="4" s="1"/>
  <c r="W2101" i="4"/>
  <c r="X2101" i="4"/>
  <c r="S2101" i="4"/>
  <c r="T2101" i="4"/>
  <c r="C2008" i="4"/>
  <c r="AA2008" i="4" s="1"/>
  <c r="T2008" i="4"/>
  <c r="U2008" i="4"/>
  <c r="X2008" i="4"/>
  <c r="W2008" i="4"/>
  <c r="S1938" i="4"/>
  <c r="T1938" i="4"/>
  <c r="U1938" i="4"/>
  <c r="V1938" i="4"/>
  <c r="Y1938" i="4" s="1"/>
  <c r="W1938" i="4"/>
  <c r="X1938" i="4"/>
  <c r="X2790" i="4"/>
  <c r="S2790" i="4"/>
  <c r="W2790" i="4"/>
  <c r="T2790" i="4"/>
  <c r="U2790" i="4"/>
  <c r="V2790" i="4"/>
  <c r="Y2790" i="4" s="1"/>
  <c r="T2721" i="4"/>
  <c r="S2721" i="4"/>
  <c r="U2721" i="4"/>
  <c r="V2721" i="4"/>
  <c r="Y2721" i="4" s="1"/>
  <c r="W2721" i="4"/>
  <c r="X2721" i="4"/>
  <c r="N2628" i="4"/>
  <c r="S2628" i="4"/>
  <c r="T2628" i="4"/>
  <c r="U2628" i="4"/>
  <c r="V2628" i="4"/>
  <c r="Y2628" i="4" s="1"/>
  <c r="W2628" i="4"/>
  <c r="X2628" i="4"/>
  <c r="W2559" i="4"/>
  <c r="X2559" i="4"/>
  <c r="S2559" i="4"/>
  <c r="T2559" i="4"/>
  <c r="U2559" i="4"/>
  <c r="V2559" i="4"/>
  <c r="Y2559" i="4" s="1"/>
  <c r="X2439" i="4"/>
  <c r="T2439" i="4"/>
  <c r="U2439" i="4"/>
  <c r="V2439" i="4"/>
  <c r="Y2439" i="4" s="1"/>
  <c r="W2439" i="4"/>
  <c r="S2439" i="4"/>
  <c r="S2358" i="4"/>
  <c r="X2358" i="4"/>
  <c r="T2358" i="4"/>
  <c r="U2358" i="4"/>
  <c r="V2358" i="4"/>
  <c r="Y2358" i="4" s="1"/>
  <c r="W2358" i="4"/>
  <c r="W2289" i="4"/>
  <c r="X2289" i="4"/>
  <c r="S2289" i="4"/>
  <c r="T2289" i="4"/>
  <c r="U2289" i="4"/>
  <c r="V2289" i="4"/>
  <c r="Y2289" i="4" s="1"/>
  <c r="V2235" i="4"/>
  <c r="Y2235" i="4" s="1"/>
  <c r="W2235" i="4"/>
  <c r="X2235" i="4"/>
  <c r="S2235" i="4"/>
  <c r="X2142" i="4"/>
  <c r="T2142" i="4"/>
  <c r="U2142" i="4"/>
  <c r="V2142" i="4"/>
  <c r="Y2142" i="4" s="1"/>
  <c r="W2142" i="4"/>
  <c r="S2142" i="4"/>
  <c r="V2061" i="4"/>
  <c r="Y2061" i="4" s="1"/>
  <c r="W2061" i="4"/>
  <c r="S2061" i="4"/>
  <c r="T2061" i="4"/>
  <c r="U2061" i="4"/>
  <c r="X2061" i="4"/>
  <c r="U1992" i="4"/>
  <c r="V1992" i="4"/>
  <c r="Y1992" i="4" s="1"/>
  <c r="W1992" i="4"/>
  <c r="X1992" i="4"/>
  <c r="T1992" i="4"/>
  <c r="S1992" i="4"/>
  <c r="W1965" i="4"/>
  <c r="X1965" i="4"/>
  <c r="S1965" i="4"/>
  <c r="T1965" i="4"/>
  <c r="U1965" i="4"/>
  <c r="V1965" i="4"/>
  <c r="Y1965" i="4" s="1"/>
  <c r="T2696" i="4"/>
  <c r="U2602" i="4"/>
  <c r="V2266" i="4"/>
  <c r="Y2266" i="4" s="1"/>
  <c r="S2696" i="4"/>
  <c r="T2602" i="4"/>
  <c r="V2505" i="4"/>
  <c r="Y2505" i="4" s="1"/>
  <c r="V2480" i="4"/>
  <c r="Y2480" i="4" s="1"/>
  <c r="U2131" i="4"/>
  <c r="V2008" i="4"/>
  <c r="Y2008" i="4" s="1"/>
  <c r="T2682" i="4"/>
  <c r="S2008" i="4"/>
  <c r="V2794" i="4"/>
  <c r="Y2794" i="4" s="1"/>
  <c r="W2794" i="4"/>
  <c r="X2794" i="4"/>
  <c r="S2794" i="4"/>
  <c r="T2794" i="4"/>
  <c r="T2725" i="4"/>
  <c r="X2725" i="4"/>
  <c r="S2725" i="4"/>
  <c r="U2725" i="4"/>
  <c r="V2725" i="4"/>
  <c r="Y2725" i="4" s="1"/>
  <c r="W2725" i="4"/>
  <c r="W2632" i="4"/>
  <c r="X2632" i="4"/>
  <c r="S2632" i="4"/>
  <c r="T2632" i="4"/>
  <c r="U2632" i="4"/>
  <c r="S2551" i="4"/>
  <c r="T2551" i="4"/>
  <c r="U2551" i="4"/>
  <c r="V2551" i="4"/>
  <c r="Y2551" i="4" s="1"/>
  <c r="X2551" i="4"/>
  <c r="W2470" i="4"/>
  <c r="X2470" i="4"/>
  <c r="S2470" i="4"/>
  <c r="T2470" i="4"/>
  <c r="U2470" i="4"/>
  <c r="V2470" i="4"/>
  <c r="Y2470" i="4" s="1"/>
  <c r="S2777" i="4"/>
  <c r="U2777" i="4"/>
  <c r="V2777" i="4"/>
  <c r="Y2777" i="4" s="1"/>
  <c r="W2777" i="4"/>
  <c r="X2777" i="4"/>
  <c r="T2777" i="4"/>
  <c r="T2711" i="4"/>
  <c r="U2711" i="4"/>
  <c r="V2711" i="4"/>
  <c r="Y2711" i="4" s="1"/>
  <c r="W2711" i="4"/>
  <c r="S2711" i="4"/>
  <c r="X2711" i="4"/>
  <c r="U2642" i="4"/>
  <c r="V2642" i="4"/>
  <c r="Y2642" i="4" s="1"/>
  <c r="W2642" i="4"/>
  <c r="X2642" i="4"/>
  <c r="S2642" i="4"/>
  <c r="W2588" i="4"/>
  <c r="X2588" i="4"/>
  <c r="T2588" i="4"/>
  <c r="U2588" i="4"/>
  <c r="V2588" i="4"/>
  <c r="Y2588" i="4" s="1"/>
  <c r="S2588" i="4"/>
  <c r="X2522" i="4"/>
  <c r="U2522" i="4"/>
  <c r="V2522" i="4"/>
  <c r="Y2522" i="4" s="1"/>
  <c r="W2522" i="4"/>
  <c r="V2453" i="4"/>
  <c r="Y2453" i="4" s="1"/>
  <c r="W2453" i="4"/>
  <c r="T2453" i="4"/>
  <c r="U2453" i="4"/>
  <c r="X2453" i="4"/>
  <c r="S2453" i="4"/>
  <c r="C2387" i="4"/>
  <c r="AA2387" i="4" s="1"/>
  <c r="W2387" i="4"/>
  <c r="X2387" i="4"/>
  <c r="S2387" i="4"/>
  <c r="T2387" i="4"/>
  <c r="U2387" i="4"/>
  <c r="V2387" i="4"/>
  <c r="Y2387" i="4" s="1"/>
  <c r="U2318" i="4"/>
  <c r="V2318" i="4"/>
  <c r="Y2318" i="4" s="1"/>
  <c r="S2318" i="4"/>
  <c r="T2318" i="4"/>
  <c r="W2318" i="4"/>
  <c r="X2318" i="4"/>
  <c r="V2252" i="4"/>
  <c r="Y2252" i="4" s="1"/>
  <c r="W2252" i="4"/>
  <c r="S2252" i="4"/>
  <c r="T2252" i="4"/>
  <c r="U2252" i="4"/>
  <c r="X2252" i="4"/>
  <c r="V2171" i="4"/>
  <c r="Y2171" i="4" s="1"/>
  <c r="W2171" i="4"/>
  <c r="S2171" i="4"/>
  <c r="T2171" i="4"/>
  <c r="X2171" i="4"/>
  <c r="X2102" i="4"/>
  <c r="S2102" i="4"/>
  <c r="T2102" i="4"/>
  <c r="U2102" i="4"/>
  <c r="V2102" i="4"/>
  <c r="Y2102" i="4" s="1"/>
  <c r="W2102" i="4"/>
  <c r="S2048" i="4"/>
  <c r="T2048" i="4"/>
  <c r="X2048" i="4"/>
  <c r="V2048" i="4"/>
  <c r="Y2048" i="4" s="1"/>
  <c r="W2048" i="4"/>
  <c r="U2048" i="4"/>
  <c r="W1982" i="4"/>
  <c r="X1982" i="4"/>
  <c r="S1982" i="4"/>
  <c r="T1982" i="4"/>
  <c r="U1982" i="4"/>
  <c r="V1982" i="4"/>
  <c r="Y1982" i="4" s="1"/>
  <c r="T1901" i="4"/>
  <c r="U1901" i="4"/>
  <c r="S1901" i="4"/>
  <c r="V1901" i="4"/>
  <c r="Y1901" i="4" s="1"/>
  <c r="W1901" i="4"/>
  <c r="X1901" i="4"/>
  <c r="V1847" i="4"/>
  <c r="Y1847" i="4" s="1"/>
  <c r="W1847" i="4"/>
  <c r="U1847" i="4"/>
  <c r="X1847" i="4"/>
  <c r="S1847" i="4"/>
  <c r="T1847" i="4"/>
  <c r="T1793" i="4"/>
  <c r="U1793" i="4"/>
  <c r="V1793" i="4"/>
  <c r="Y1793" i="4" s="1"/>
  <c r="W1793" i="4"/>
  <c r="S1793" i="4"/>
  <c r="X1793" i="4"/>
  <c r="S1712" i="4"/>
  <c r="U1712" i="4"/>
  <c r="V1712" i="4"/>
  <c r="Y1712" i="4" s="1"/>
  <c r="W1712" i="4"/>
  <c r="X1712" i="4"/>
  <c r="T1712" i="4"/>
  <c r="W1658" i="4"/>
  <c r="X1658" i="4"/>
  <c r="S1658" i="4"/>
  <c r="T1658" i="4"/>
  <c r="Y1658" i="4"/>
  <c r="U1658" i="4"/>
  <c r="S1616" i="4"/>
  <c r="T1616" i="4"/>
  <c r="W1616" i="4"/>
  <c r="X1616" i="4"/>
  <c r="V1616" i="4"/>
  <c r="Y1616" i="4" s="1"/>
  <c r="U1616" i="4"/>
  <c r="S1562" i="4"/>
  <c r="T1562" i="4"/>
  <c r="U1562" i="4"/>
  <c r="V1562" i="4"/>
  <c r="Y1562" i="4" s="1"/>
  <c r="W1562" i="4"/>
  <c r="X1562" i="4"/>
  <c r="S1508" i="4"/>
  <c r="T1508" i="4"/>
  <c r="U1508" i="4"/>
  <c r="V1508" i="4"/>
  <c r="Y1508" i="4" s="1"/>
  <c r="W1508" i="4"/>
  <c r="X1508" i="4"/>
  <c r="T1469" i="4"/>
  <c r="U1469" i="4"/>
  <c r="V1469" i="4"/>
  <c r="Y1469" i="4" s="1"/>
  <c r="W1469" i="4"/>
  <c r="S1469" i="4"/>
  <c r="X1469" i="4"/>
  <c r="S1427" i="4"/>
  <c r="T1427" i="4"/>
  <c r="X1427" i="4"/>
  <c r="U1427" i="4"/>
  <c r="V1427" i="4"/>
  <c r="Y1427" i="4" s="1"/>
  <c r="W1427" i="4"/>
  <c r="V1373" i="4"/>
  <c r="Y1373" i="4" s="1"/>
  <c r="W1373" i="4"/>
  <c r="T1373" i="4"/>
  <c r="X1373" i="4"/>
  <c r="S1373" i="4"/>
  <c r="U1373" i="4"/>
  <c r="U1307" i="4"/>
  <c r="V1307" i="4"/>
  <c r="Y1307" i="4" s="1"/>
  <c r="S1307" i="4"/>
  <c r="T1307" i="4"/>
  <c r="W1307" i="4"/>
  <c r="X1307" i="4"/>
  <c r="S1238" i="4"/>
  <c r="W1238" i="4"/>
  <c r="X1238" i="4"/>
  <c r="T1238" i="4"/>
  <c r="U1238" i="4"/>
  <c r="V1238" i="4"/>
  <c r="Y1238" i="4" s="1"/>
  <c r="V1172" i="4"/>
  <c r="Y1172" i="4" s="1"/>
  <c r="W1172" i="4"/>
  <c r="S1172" i="4"/>
  <c r="U1172" i="4"/>
  <c r="X1172" i="4"/>
  <c r="T1172" i="4"/>
  <c r="S1091" i="4"/>
  <c r="T1091" i="4"/>
  <c r="X1091" i="4"/>
  <c r="V1091" i="4"/>
  <c r="Y1091" i="4" s="1"/>
  <c r="W1091" i="4"/>
  <c r="U1091" i="4"/>
  <c r="S1022" i="4"/>
  <c r="X1022" i="4"/>
  <c r="T1022" i="4"/>
  <c r="U1022" i="4"/>
  <c r="V1022" i="4"/>
  <c r="Y1022" i="4" s="1"/>
  <c r="W1022" i="4"/>
  <c r="S956" i="4"/>
  <c r="T956" i="4"/>
  <c r="V956" i="4"/>
  <c r="Y956" i="4" s="1"/>
  <c r="W956" i="4"/>
  <c r="U956" i="4"/>
  <c r="X956" i="4"/>
  <c r="V875" i="4"/>
  <c r="Y875" i="4" s="1"/>
  <c r="T875" i="4"/>
  <c r="U875" i="4"/>
  <c r="X875" i="4"/>
  <c r="S875" i="4"/>
  <c r="W875" i="4"/>
  <c r="S794" i="4"/>
  <c r="U794" i="4"/>
  <c r="V794" i="4"/>
  <c r="Y794" i="4" s="1"/>
  <c r="T794" i="4"/>
  <c r="W794" i="4"/>
  <c r="X794" i="4"/>
  <c r="U725" i="4"/>
  <c r="V725" i="4"/>
  <c r="Y725" i="4" s="1"/>
  <c r="S725" i="4"/>
  <c r="T725" i="4"/>
  <c r="W725" i="4"/>
  <c r="X725" i="4"/>
  <c r="V671" i="4"/>
  <c r="Y671" i="4" s="1"/>
  <c r="U671" i="4"/>
  <c r="W671" i="4"/>
  <c r="S671" i="4"/>
  <c r="X671" i="4"/>
  <c r="T671" i="4"/>
  <c r="T605" i="4"/>
  <c r="U605" i="4"/>
  <c r="S605" i="4"/>
  <c r="V605" i="4"/>
  <c r="Y605" i="4" s="1"/>
  <c r="X605" i="4"/>
  <c r="W605" i="4"/>
  <c r="U2818" i="4"/>
  <c r="S2818" i="4"/>
  <c r="T2818" i="4"/>
  <c r="W2818" i="4"/>
  <c r="V2818" i="4"/>
  <c r="Y2818" i="4" s="1"/>
  <c r="X2818" i="4"/>
  <c r="S2737" i="4"/>
  <c r="T2737" i="4"/>
  <c r="U2737" i="4"/>
  <c r="V2737" i="4"/>
  <c r="Y2737" i="4" s="1"/>
  <c r="X2737" i="4"/>
  <c r="W2737" i="4"/>
  <c r="I2656" i="4"/>
  <c r="X2656" i="4"/>
  <c r="U2656" i="4"/>
  <c r="V2656" i="4"/>
  <c r="Y2656" i="4" s="1"/>
  <c r="W2656" i="4"/>
  <c r="S2656" i="4"/>
  <c r="T2656" i="4"/>
  <c r="T2614" i="4"/>
  <c r="U2614" i="4"/>
  <c r="S2614" i="4"/>
  <c r="V2614" i="4"/>
  <c r="Y2614" i="4" s="1"/>
  <c r="W2614" i="4"/>
  <c r="X2614" i="4"/>
  <c r="W2560" i="4"/>
  <c r="X2560" i="4"/>
  <c r="V2560" i="4"/>
  <c r="Y2560" i="4" s="1"/>
  <c r="S2560" i="4"/>
  <c r="T2560" i="4"/>
  <c r="U2560" i="4"/>
  <c r="S2494" i="4"/>
  <c r="V2494" i="4"/>
  <c r="Y2494" i="4" s="1"/>
  <c r="W2494" i="4"/>
  <c r="X2494" i="4"/>
  <c r="U2494" i="4"/>
  <c r="T2494" i="4"/>
  <c r="S2425" i="4"/>
  <c r="T2425" i="4"/>
  <c r="U2425" i="4"/>
  <c r="V2425" i="4"/>
  <c r="Y2425" i="4" s="1"/>
  <c r="W2425" i="4"/>
  <c r="X2425" i="4"/>
  <c r="T2371" i="4"/>
  <c r="U2371" i="4"/>
  <c r="S2371" i="4"/>
  <c r="V2371" i="4"/>
  <c r="Y2371" i="4" s="1"/>
  <c r="X2371" i="4"/>
  <c r="W2371" i="4"/>
  <c r="S2317" i="4"/>
  <c r="T2317" i="4"/>
  <c r="U2317" i="4"/>
  <c r="V2317" i="4"/>
  <c r="Y2317" i="4" s="1"/>
  <c r="W2317" i="4"/>
  <c r="X2317" i="4"/>
  <c r="W2290" i="4"/>
  <c r="X2290" i="4"/>
  <c r="S2290" i="4"/>
  <c r="T2290" i="4"/>
  <c r="U2290" i="4"/>
  <c r="V2290" i="4"/>
  <c r="Y2290" i="4" s="1"/>
  <c r="W2197" i="4"/>
  <c r="X2197" i="4"/>
  <c r="U2197" i="4"/>
  <c r="V2197" i="4"/>
  <c r="Y2197" i="4" s="1"/>
  <c r="S2197" i="4"/>
  <c r="T2197" i="4"/>
  <c r="V2128" i="4"/>
  <c r="Y2128" i="4" s="1"/>
  <c r="W2128" i="4"/>
  <c r="T2128" i="4"/>
  <c r="U2128" i="4"/>
  <c r="X2128" i="4"/>
  <c r="S2035" i="4"/>
  <c r="T2035" i="4"/>
  <c r="W2035" i="4"/>
  <c r="X2035" i="4"/>
  <c r="U2035" i="4"/>
  <c r="V2035" i="4"/>
  <c r="Y2035" i="4" s="1"/>
  <c r="V1954" i="4"/>
  <c r="Y1954" i="4" s="1"/>
  <c r="W1954" i="4"/>
  <c r="X1954" i="4"/>
  <c r="S1954" i="4"/>
  <c r="T1954" i="4"/>
  <c r="U1954" i="4"/>
  <c r="I2802" i="4"/>
  <c r="S2802" i="4"/>
  <c r="T2802" i="4"/>
  <c r="U2802" i="4"/>
  <c r="X2802" i="4"/>
  <c r="W2802" i="4"/>
  <c r="V2802" i="4"/>
  <c r="Y2802" i="4" s="1"/>
  <c r="T2748" i="4"/>
  <c r="S2748" i="4"/>
  <c r="U2748" i="4"/>
  <c r="V2748" i="4"/>
  <c r="Y2748" i="4" s="1"/>
  <c r="X2655" i="4"/>
  <c r="S2655" i="4"/>
  <c r="T2655" i="4"/>
  <c r="U2655" i="4"/>
  <c r="V2655" i="4"/>
  <c r="Y2655" i="4" s="1"/>
  <c r="W2655" i="4"/>
  <c r="W2586" i="4"/>
  <c r="X2586" i="4"/>
  <c r="S2586" i="4"/>
  <c r="T2586" i="4"/>
  <c r="U2586" i="4"/>
  <c r="V2586" i="4"/>
  <c r="Y2586" i="4" s="1"/>
  <c r="S2493" i="4"/>
  <c r="T2493" i="4"/>
  <c r="U2493" i="4"/>
  <c r="V2493" i="4"/>
  <c r="Y2493" i="4" s="1"/>
  <c r="W2493" i="4"/>
  <c r="X2493" i="4"/>
  <c r="S2424" i="4"/>
  <c r="T2424" i="4"/>
  <c r="U2424" i="4"/>
  <c r="V2424" i="4"/>
  <c r="Y2424" i="4" s="1"/>
  <c r="W2424" i="4"/>
  <c r="X2424" i="4"/>
  <c r="T2331" i="4"/>
  <c r="U2331" i="4"/>
  <c r="V2331" i="4"/>
  <c r="Y2331" i="4" s="1"/>
  <c r="W2331" i="4"/>
  <c r="S2331" i="4"/>
  <c r="X2331" i="4"/>
  <c r="S2262" i="4"/>
  <c r="T2262" i="4"/>
  <c r="X2262" i="4"/>
  <c r="U2262" i="4"/>
  <c r="V2262" i="4"/>
  <c r="Y2262" i="4" s="1"/>
  <c r="W2262" i="4"/>
  <c r="U2208" i="4"/>
  <c r="V2208" i="4"/>
  <c r="Y2208" i="4" s="1"/>
  <c r="W2208" i="4"/>
  <c r="X2208" i="4"/>
  <c r="S2208" i="4"/>
  <c r="T2208" i="4"/>
  <c r="S2154" i="4"/>
  <c r="T2154" i="4"/>
  <c r="W2154" i="4"/>
  <c r="X2154" i="4"/>
  <c r="U2154" i="4"/>
  <c r="V2154" i="4"/>
  <c r="Y2154" i="4" s="1"/>
  <c r="S2100" i="4"/>
  <c r="T2100" i="4"/>
  <c r="U2100" i="4"/>
  <c r="V2100" i="4"/>
  <c r="Y2100" i="4" s="1"/>
  <c r="W2100" i="4"/>
  <c r="X2100" i="4"/>
  <c r="S2034" i="4"/>
  <c r="T2034" i="4"/>
  <c r="U2034" i="4"/>
  <c r="V2034" i="4"/>
  <c r="Y2034" i="4" s="1"/>
  <c r="W2034" i="4"/>
  <c r="X2034" i="4"/>
  <c r="S2770" i="4"/>
  <c r="T2770" i="4"/>
  <c r="U2770" i="4"/>
  <c r="V2770" i="4"/>
  <c r="Y2770" i="4" s="1"/>
  <c r="W2770" i="4"/>
  <c r="X2770" i="4"/>
  <c r="O2689" i="4"/>
  <c r="W2689" i="4"/>
  <c r="S2689" i="4"/>
  <c r="T2689" i="4"/>
  <c r="U2689" i="4"/>
  <c r="V2689" i="4"/>
  <c r="Y2689" i="4" s="1"/>
  <c r="X2689" i="4"/>
  <c r="S2650" i="4"/>
  <c r="T2650" i="4"/>
  <c r="U2650" i="4"/>
  <c r="V2650" i="4"/>
  <c r="Y2650" i="4" s="1"/>
  <c r="W2650" i="4"/>
  <c r="X2650" i="4"/>
  <c r="W2581" i="4"/>
  <c r="X2581" i="4"/>
  <c r="S2581" i="4"/>
  <c r="T2581" i="4"/>
  <c r="U2581" i="4"/>
  <c r="V2581" i="4"/>
  <c r="Y2581" i="4" s="1"/>
  <c r="T2500" i="4"/>
  <c r="U2500" i="4"/>
  <c r="S2500" i="4"/>
  <c r="V2500" i="4"/>
  <c r="Y2500" i="4" s="1"/>
  <c r="W2500" i="4"/>
  <c r="X2500" i="4"/>
  <c r="W2419" i="4"/>
  <c r="X2419" i="4"/>
  <c r="U2419" i="4"/>
  <c r="V2419" i="4"/>
  <c r="Y2419" i="4" s="1"/>
  <c r="S2419" i="4"/>
  <c r="T2419" i="4"/>
  <c r="W2338" i="4"/>
  <c r="X2338" i="4"/>
  <c r="U2338" i="4"/>
  <c r="V2338" i="4"/>
  <c r="Y2338" i="4" s="1"/>
  <c r="S2338" i="4"/>
  <c r="T2338" i="4"/>
  <c r="S2257" i="4"/>
  <c r="T2257" i="4"/>
  <c r="U2257" i="4"/>
  <c r="V2257" i="4"/>
  <c r="Y2257" i="4" s="1"/>
  <c r="W2257" i="4"/>
  <c r="X2257" i="4"/>
  <c r="V2218" i="4"/>
  <c r="Y2218" i="4" s="1"/>
  <c r="W2218" i="4"/>
  <c r="X2218" i="4"/>
  <c r="S2218" i="4"/>
  <c r="T2218" i="4"/>
  <c r="U2218" i="4"/>
  <c r="S2149" i="4"/>
  <c r="T2149" i="4"/>
  <c r="U2149" i="4"/>
  <c r="V2149" i="4"/>
  <c r="Y2149" i="4" s="1"/>
  <c r="X2149" i="4"/>
  <c r="W2149" i="4"/>
  <c r="S2068" i="4"/>
  <c r="T2068" i="4"/>
  <c r="U2068" i="4"/>
  <c r="V2068" i="4"/>
  <c r="Y2068" i="4" s="1"/>
  <c r="W2068" i="4"/>
  <c r="X2068" i="4"/>
  <c r="X2029" i="4"/>
  <c r="U2029" i="4"/>
  <c r="V2029" i="4"/>
  <c r="Y2029" i="4" s="1"/>
  <c r="W2029" i="4"/>
  <c r="S2029" i="4"/>
  <c r="T2029" i="4"/>
  <c r="S1975" i="4"/>
  <c r="T1975" i="4"/>
  <c r="U1975" i="4"/>
  <c r="V1975" i="4"/>
  <c r="Y1975" i="4" s="1"/>
  <c r="W1975" i="4"/>
  <c r="X1975" i="4"/>
  <c r="U1948" i="4"/>
  <c r="V1948" i="4"/>
  <c r="Y1948" i="4" s="1"/>
  <c r="S1948" i="4"/>
  <c r="T1948" i="4"/>
  <c r="W1948" i="4"/>
  <c r="X1948" i="4"/>
  <c r="W1879" i="4"/>
  <c r="X1879" i="4"/>
  <c r="T1879" i="4"/>
  <c r="U1879" i="4"/>
  <c r="V1879" i="4"/>
  <c r="Y1879" i="4" s="1"/>
  <c r="S1879" i="4"/>
  <c r="V1798" i="4"/>
  <c r="Y1798" i="4" s="1"/>
  <c r="W1798" i="4"/>
  <c r="T1798" i="4"/>
  <c r="U1798" i="4"/>
  <c r="S1798" i="4"/>
  <c r="X1798" i="4"/>
  <c r="S1717" i="4"/>
  <c r="T1717" i="4"/>
  <c r="U1717" i="4"/>
  <c r="W1717" i="4"/>
  <c r="X1717" i="4"/>
  <c r="V1717" i="4"/>
  <c r="Y1717" i="4" s="1"/>
  <c r="W1636" i="4"/>
  <c r="X1636" i="4"/>
  <c r="V1636" i="4"/>
  <c r="Y1636" i="4" s="1"/>
  <c r="T1636" i="4"/>
  <c r="U1636" i="4"/>
  <c r="S1636" i="4"/>
  <c r="W1555" i="4"/>
  <c r="X1555" i="4"/>
  <c r="T1555" i="4"/>
  <c r="U1555" i="4"/>
  <c r="V1555" i="4"/>
  <c r="Y1555" i="4" s="1"/>
  <c r="S1555" i="4"/>
  <c r="U1516" i="4"/>
  <c r="V1516" i="4"/>
  <c r="Y1516" i="4" s="1"/>
  <c r="X1516" i="4"/>
  <c r="T1516" i="4"/>
  <c r="W1516" i="4"/>
  <c r="S1516" i="4"/>
  <c r="U1447" i="4"/>
  <c r="W1447" i="4"/>
  <c r="X1447" i="4"/>
  <c r="S1447" i="4"/>
  <c r="T1447" i="4"/>
  <c r="V1447" i="4"/>
  <c r="Y1447" i="4" s="1"/>
  <c r="V1366" i="4"/>
  <c r="Y1366" i="4" s="1"/>
  <c r="W1366" i="4"/>
  <c r="X1366" i="4"/>
  <c r="U1366" i="4"/>
  <c r="T1366" i="4"/>
  <c r="S1327" i="4"/>
  <c r="T1327" i="4"/>
  <c r="U1327" i="4"/>
  <c r="V1327" i="4"/>
  <c r="Y1327" i="4" s="1"/>
  <c r="X1327" i="4"/>
  <c r="W1327" i="4"/>
  <c r="U1300" i="4"/>
  <c r="V1300" i="4"/>
  <c r="Y1300" i="4" s="1"/>
  <c r="S1300" i="4"/>
  <c r="W1300" i="4"/>
  <c r="X1300" i="4"/>
  <c r="S1285" i="4"/>
  <c r="T1285" i="4"/>
  <c r="X1285" i="4"/>
  <c r="U1285" i="4"/>
  <c r="V1285" i="4"/>
  <c r="Y1285" i="4" s="1"/>
  <c r="W1285" i="4"/>
  <c r="X1273" i="4"/>
  <c r="W1273" i="4"/>
  <c r="V1273" i="4"/>
  <c r="Y1273" i="4" s="1"/>
  <c r="S1273" i="4"/>
  <c r="T1273" i="4"/>
  <c r="U1273" i="4"/>
  <c r="V1258" i="4"/>
  <c r="Y1258" i="4" s="1"/>
  <c r="W1258" i="4"/>
  <c r="S1258" i="4"/>
  <c r="T1258" i="4"/>
  <c r="U1258" i="4"/>
  <c r="X1258" i="4"/>
  <c r="T1246" i="4"/>
  <c r="U1246" i="4"/>
  <c r="S1246" i="4"/>
  <c r="X1246" i="4"/>
  <c r="V1246" i="4"/>
  <c r="Y1246" i="4" s="1"/>
  <c r="W1246" i="4"/>
  <c r="S1231" i="4"/>
  <c r="W1231" i="4"/>
  <c r="X1231" i="4"/>
  <c r="T1231" i="4"/>
  <c r="U1231" i="4"/>
  <c r="V1231" i="4"/>
  <c r="Y1231" i="4" s="1"/>
  <c r="W1219" i="4"/>
  <c r="X1219" i="4"/>
  <c r="V1219" i="4"/>
  <c r="Y1219" i="4" s="1"/>
  <c r="S1219" i="4"/>
  <c r="T1219" i="4"/>
  <c r="U1219" i="4"/>
  <c r="U1204" i="4"/>
  <c r="V1204" i="4"/>
  <c r="Y1204" i="4" s="1"/>
  <c r="W1204" i="4"/>
  <c r="X1204" i="4"/>
  <c r="S1204" i="4"/>
  <c r="T1204" i="4"/>
  <c r="V1192" i="4"/>
  <c r="Y1192" i="4" s="1"/>
  <c r="W1192" i="4"/>
  <c r="T1192" i="4"/>
  <c r="U1192" i="4"/>
  <c r="S1192" i="4"/>
  <c r="X1192" i="4"/>
  <c r="X1177" i="4"/>
  <c r="S1177" i="4"/>
  <c r="U1177" i="4"/>
  <c r="V1177" i="4"/>
  <c r="Y1177" i="4" s="1"/>
  <c r="W1177" i="4"/>
  <c r="T1177" i="4"/>
  <c r="S1165" i="4"/>
  <c r="T1165" i="4"/>
  <c r="U1165" i="4"/>
  <c r="V1165" i="4"/>
  <c r="Y1165" i="4" s="1"/>
  <c r="X1165" i="4"/>
  <c r="W1165" i="4"/>
  <c r="X1150" i="4"/>
  <c r="T1150" i="4"/>
  <c r="U1150" i="4"/>
  <c r="W1150" i="4"/>
  <c r="S1150" i="4"/>
  <c r="V1150" i="4"/>
  <c r="Y1150" i="4" s="1"/>
  <c r="T1138" i="4"/>
  <c r="U1138" i="4"/>
  <c r="V1138" i="4"/>
  <c r="Y1138" i="4" s="1"/>
  <c r="W1138" i="4"/>
  <c r="X1138" i="4"/>
  <c r="S1138" i="4"/>
  <c r="S1123" i="4"/>
  <c r="U1123" i="4"/>
  <c r="V1123" i="4"/>
  <c r="Y1123" i="4" s="1"/>
  <c r="T1123" i="4"/>
  <c r="X1123" i="4"/>
  <c r="W1123" i="4"/>
  <c r="W1111" i="4"/>
  <c r="X1111" i="4"/>
  <c r="S1111" i="4"/>
  <c r="T1111" i="4"/>
  <c r="U1111" i="4"/>
  <c r="V1111" i="4"/>
  <c r="Y1111" i="4" s="1"/>
  <c r="U1096" i="4"/>
  <c r="V1096" i="4"/>
  <c r="Y1096" i="4" s="1"/>
  <c r="S1096" i="4"/>
  <c r="T1096" i="4"/>
  <c r="W1096" i="4"/>
  <c r="X1096" i="4"/>
  <c r="X1084" i="4"/>
  <c r="T1084" i="4"/>
  <c r="U1084" i="4"/>
  <c r="V1084" i="4"/>
  <c r="Y1084" i="4" s="1"/>
  <c r="S1084" i="4"/>
  <c r="W1084" i="4"/>
  <c r="X1069" i="4"/>
  <c r="V1069" i="4"/>
  <c r="Y1069" i="4" s="1"/>
  <c r="W1069" i="4"/>
  <c r="T1069" i="4"/>
  <c r="U1069" i="4"/>
  <c r="S1069" i="4"/>
  <c r="S1057" i="4"/>
  <c r="T1057" i="4"/>
  <c r="U1057" i="4"/>
  <c r="X1057" i="4"/>
  <c r="W1057" i="4"/>
  <c r="V1057" i="4"/>
  <c r="Y1057" i="4" s="1"/>
  <c r="U2590" i="4"/>
  <c r="X2145" i="4"/>
  <c r="X2011" i="4"/>
  <c r="T1957" i="4"/>
  <c r="S2779" i="4"/>
  <c r="T2779" i="4"/>
  <c r="U2779" i="4"/>
  <c r="V2779" i="4"/>
  <c r="Y2779" i="4" s="1"/>
  <c r="W2779" i="4"/>
  <c r="X2779" i="4"/>
  <c r="O2698" i="4"/>
  <c r="W2698" i="4"/>
  <c r="S2698" i="4"/>
  <c r="T2698" i="4"/>
  <c r="U2698" i="4"/>
  <c r="V2698" i="4"/>
  <c r="Y2698" i="4" s="1"/>
  <c r="X2698" i="4"/>
  <c r="T2605" i="4"/>
  <c r="U2605" i="4"/>
  <c r="S2605" i="4"/>
  <c r="V2605" i="4"/>
  <c r="Y2605" i="4" s="1"/>
  <c r="S2536" i="4"/>
  <c r="T2536" i="4"/>
  <c r="U2536" i="4"/>
  <c r="V2536" i="4"/>
  <c r="Y2536" i="4" s="1"/>
  <c r="W2536" i="4"/>
  <c r="X2536" i="4"/>
  <c r="T2443" i="4"/>
  <c r="U2443" i="4"/>
  <c r="V2443" i="4"/>
  <c r="Y2443" i="4" s="1"/>
  <c r="W2443" i="4"/>
  <c r="X2443" i="4"/>
  <c r="S2443" i="4"/>
  <c r="V2820" i="4"/>
  <c r="Y2820" i="4" s="1"/>
  <c r="T2820" i="4"/>
  <c r="U2820" i="4"/>
  <c r="W2820" i="4"/>
  <c r="X2820" i="4"/>
  <c r="S2820" i="4"/>
  <c r="U2819" i="4"/>
  <c r="S2819" i="4"/>
  <c r="W2819" i="4"/>
  <c r="X2819" i="4"/>
  <c r="T2819" i="4"/>
  <c r="I2750" i="4"/>
  <c r="T2750" i="4"/>
  <c r="S2750" i="4"/>
  <c r="U2750" i="4"/>
  <c r="V2750" i="4"/>
  <c r="Y2750" i="4" s="1"/>
  <c r="W2750" i="4"/>
  <c r="X2750" i="4"/>
  <c r="U2684" i="4"/>
  <c r="S2684" i="4"/>
  <c r="T2684" i="4"/>
  <c r="V2684" i="4"/>
  <c r="Y2684" i="4" s="1"/>
  <c r="W2684" i="4"/>
  <c r="X2684" i="4"/>
  <c r="I2615" i="4"/>
  <c r="T2615" i="4"/>
  <c r="U2615" i="4"/>
  <c r="S2615" i="4"/>
  <c r="V2615" i="4"/>
  <c r="Y2615" i="4" s="1"/>
  <c r="W2615" i="4"/>
  <c r="X2615" i="4"/>
  <c r="S2561" i="4"/>
  <c r="T2561" i="4"/>
  <c r="U2561" i="4"/>
  <c r="V2561" i="4"/>
  <c r="Y2561" i="4" s="1"/>
  <c r="X2561" i="4"/>
  <c r="W2561" i="4"/>
  <c r="S2495" i="4"/>
  <c r="T2495" i="4"/>
  <c r="U2495" i="4"/>
  <c r="W2495" i="4"/>
  <c r="V2495" i="4"/>
  <c r="Y2495" i="4" s="1"/>
  <c r="S2426" i="4"/>
  <c r="T2426" i="4"/>
  <c r="W2426" i="4"/>
  <c r="X2426" i="4"/>
  <c r="U2426" i="4"/>
  <c r="V2426" i="4"/>
  <c r="Y2426" i="4" s="1"/>
  <c r="S2360" i="4"/>
  <c r="U2360" i="4"/>
  <c r="V2360" i="4"/>
  <c r="Y2360" i="4" s="1"/>
  <c r="W2360" i="4"/>
  <c r="X2360" i="4"/>
  <c r="T2360" i="4"/>
  <c r="O2291" i="4"/>
  <c r="W2291" i="4"/>
  <c r="X2291" i="4"/>
  <c r="T2291" i="4"/>
  <c r="U2291" i="4"/>
  <c r="V2291" i="4"/>
  <c r="Y2291" i="4" s="1"/>
  <c r="S2291" i="4"/>
  <c r="T2225" i="4"/>
  <c r="U2225" i="4"/>
  <c r="W2225" i="4"/>
  <c r="X2225" i="4"/>
  <c r="S2225" i="4"/>
  <c r="V2225" i="4"/>
  <c r="Y2225" i="4" s="1"/>
  <c r="S2156" i="4"/>
  <c r="T2156" i="4"/>
  <c r="U2156" i="4"/>
  <c r="W2156" i="4"/>
  <c r="X2156" i="4"/>
  <c r="V2156" i="4"/>
  <c r="Y2156" i="4" s="1"/>
  <c r="W2090" i="4"/>
  <c r="X2090" i="4"/>
  <c r="S2090" i="4"/>
  <c r="T2090" i="4"/>
  <c r="U2090" i="4"/>
  <c r="V2090" i="4"/>
  <c r="Y2090" i="4" s="1"/>
  <c r="V2021" i="4"/>
  <c r="Y2021" i="4" s="1"/>
  <c r="W2021" i="4"/>
  <c r="S2021" i="4"/>
  <c r="T2021" i="4"/>
  <c r="U2021" i="4"/>
  <c r="X2021" i="4"/>
  <c r="W1967" i="4"/>
  <c r="X1967" i="4"/>
  <c r="V1967" i="4"/>
  <c r="Y1967" i="4" s="1"/>
  <c r="S1967" i="4"/>
  <c r="T1967" i="4"/>
  <c r="U1967" i="4"/>
  <c r="V1913" i="4"/>
  <c r="Y1913" i="4" s="1"/>
  <c r="W1913" i="4"/>
  <c r="S1913" i="4"/>
  <c r="X1913" i="4"/>
  <c r="T1913" i="4"/>
  <c r="S1859" i="4"/>
  <c r="U1859" i="4"/>
  <c r="T1859" i="4"/>
  <c r="V1859" i="4"/>
  <c r="Y1859" i="4" s="1"/>
  <c r="W1859" i="4"/>
  <c r="X1859" i="4"/>
  <c r="V1805" i="4"/>
  <c r="Y1805" i="4" s="1"/>
  <c r="W1805" i="4"/>
  <c r="X1805" i="4"/>
  <c r="U1805" i="4"/>
  <c r="T1805" i="4"/>
  <c r="S1805" i="4"/>
  <c r="S1751" i="4"/>
  <c r="T1751" i="4"/>
  <c r="V1751" i="4"/>
  <c r="Y1751" i="4" s="1"/>
  <c r="X1751" i="4"/>
  <c r="U1751" i="4"/>
  <c r="W1751" i="4"/>
  <c r="V1697" i="4"/>
  <c r="Y1697" i="4" s="1"/>
  <c r="W1697" i="4"/>
  <c r="T1697" i="4"/>
  <c r="S1697" i="4"/>
  <c r="U1697" i="4"/>
  <c r="X1697" i="4"/>
  <c r="W1643" i="4"/>
  <c r="X1643" i="4"/>
  <c r="U1643" i="4"/>
  <c r="V1643" i="4"/>
  <c r="Y1643" i="4" s="1"/>
  <c r="S1643" i="4"/>
  <c r="T1643" i="4"/>
  <c r="T1577" i="4"/>
  <c r="U1577" i="4"/>
  <c r="S1577" i="4"/>
  <c r="W1577" i="4"/>
  <c r="X1577" i="4"/>
  <c r="V1577" i="4"/>
  <c r="Y1577" i="4" s="1"/>
  <c r="V1523" i="4"/>
  <c r="Y1523" i="4" s="1"/>
  <c r="W1523" i="4"/>
  <c r="S1523" i="4"/>
  <c r="X1523" i="4"/>
  <c r="T1523" i="4"/>
  <c r="U1523" i="4"/>
  <c r="V1481" i="4"/>
  <c r="Y1481" i="4" s="1"/>
  <c r="W1481" i="4"/>
  <c r="X1481" i="4"/>
  <c r="S1481" i="4"/>
  <c r="T1481" i="4"/>
  <c r="U1481" i="4"/>
  <c r="W1442" i="4"/>
  <c r="X1442" i="4"/>
  <c r="S1442" i="4"/>
  <c r="T1442" i="4"/>
  <c r="U1442" i="4"/>
  <c r="V1442" i="4"/>
  <c r="Y1442" i="4" s="1"/>
  <c r="S1319" i="4"/>
  <c r="U1319" i="4"/>
  <c r="W1319" i="4"/>
  <c r="X1319" i="4"/>
  <c r="T1319" i="4"/>
  <c r="V1319" i="4"/>
  <c r="Y1319" i="4" s="1"/>
  <c r="T806" i="4"/>
  <c r="S806" i="4"/>
  <c r="U806" i="4"/>
  <c r="V806" i="4"/>
  <c r="Y806" i="4" s="1"/>
  <c r="W806" i="4"/>
  <c r="X806" i="4"/>
  <c r="X698" i="4"/>
  <c r="U698" i="4"/>
  <c r="V698" i="4"/>
  <c r="Y698" i="4" s="1"/>
  <c r="S698" i="4"/>
  <c r="T698" i="4"/>
  <c r="W698" i="4"/>
  <c r="S2803" i="4"/>
  <c r="T2803" i="4"/>
  <c r="U2803" i="4"/>
  <c r="V2803" i="4"/>
  <c r="Y2803" i="4" s="1"/>
  <c r="X2803" i="4"/>
  <c r="W2803" i="4"/>
  <c r="S2710" i="4"/>
  <c r="T2710" i="4"/>
  <c r="U2710" i="4"/>
  <c r="V2710" i="4"/>
  <c r="Y2710" i="4" s="1"/>
  <c r="X2710" i="4"/>
  <c r="T2641" i="4"/>
  <c r="U2641" i="4"/>
  <c r="V2641" i="4"/>
  <c r="Y2641" i="4" s="1"/>
  <c r="W2641" i="4"/>
  <c r="S2641" i="4"/>
  <c r="U2575" i="4"/>
  <c r="V2575" i="4"/>
  <c r="Y2575" i="4" s="1"/>
  <c r="S2575" i="4"/>
  <c r="X2575" i="4"/>
  <c r="T2575" i="4"/>
  <c r="W2575" i="4"/>
  <c r="T2506" i="4"/>
  <c r="U2506" i="4"/>
  <c r="S2506" i="4"/>
  <c r="V2506" i="4"/>
  <c r="Y2506" i="4" s="1"/>
  <c r="W2506" i="4"/>
  <c r="X2506" i="4"/>
  <c r="N2440" i="4"/>
  <c r="X2440" i="4"/>
  <c r="S2440" i="4"/>
  <c r="T2440" i="4"/>
  <c r="W2440" i="4"/>
  <c r="U2440" i="4"/>
  <c r="V2440" i="4"/>
  <c r="Y2440" i="4" s="1"/>
  <c r="S2359" i="4"/>
  <c r="X2359" i="4"/>
  <c r="U2359" i="4"/>
  <c r="V2359" i="4"/>
  <c r="Y2359" i="4" s="1"/>
  <c r="W2359" i="4"/>
  <c r="T2359" i="4"/>
  <c r="V2236" i="4"/>
  <c r="Y2236" i="4" s="1"/>
  <c r="W2236" i="4"/>
  <c r="S2236" i="4"/>
  <c r="T2236" i="4"/>
  <c r="U2236" i="4"/>
  <c r="X2236" i="4"/>
  <c r="W2143" i="4"/>
  <c r="X2143" i="4"/>
  <c r="S2143" i="4"/>
  <c r="T2143" i="4"/>
  <c r="U2143" i="4"/>
  <c r="V2143" i="4"/>
  <c r="Y2143" i="4" s="1"/>
  <c r="X2062" i="4"/>
  <c r="U2062" i="4"/>
  <c r="V2062" i="4"/>
  <c r="Y2062" i="4" s="1"/>
  <c r="W2062" i="4"/>
  <c r="S2062" i="4"/>
  <c r="T2062" i="4"/>
  <c r="W1981" i="4"/>
  <c r="X1981" i="4"/>
  <c r="S1981" i="4"/>
  <c r="T1981" i="4"/>
  <c r="U1981" i="4"/>
  <c r="V1981" i="4"/>
  <c r="Y1981" i="4" s="1"/>
  <c r="W2829" i="4"/>
  <c r="X2829" i="4"/>
  <c r="S2829" i="4"/>
  <c r="S2736" i="4"/>
  <c r="T2736" i="4"/>
  <c r="U2736" i="4"/>
  <c r="V2736" i="4"/>
  <c r="Y2736" i="4" s="1"/>
  <c r="W2736" i="4"/>
  <c r="X2736" i="4"/>
  <c r="N2667" i="4"/>
  <c r="S2667" i="4"/>
  <c r="T2667" i="4"/>
  <c r="U2667" i="4"/>
  <c r="V2667" i="4"/>
  <c r="Y2667" i="4" s="1"/>
  <c r="W2667" i="4"/>
  <c r="X2667" i="4"/>
  <c r="U2574" i="4"/>
  <c r="V2574" i="4"/>
  <c r="Y2574" i="4" s="1"/>
  <c r="S2574" i="4"/>
  <c r="T2574" i="4"/>
  <c r="W2574" i="4"/>
  <c r="X2574" i="4"/>
  <c r="T2505" i="4"/>
  <c r="U2505" i="4"/>
  <c r="X2505" i="4"/>
  <c r="W2505" i="4"/>
  <c r="U2385" i="4"/>
  <c r="V2385" i="4"/>
  <c r="Y2385" i="4" s="1"/>
  <c r="W2385" i="4"/>
  <c r="S2385" i="4"/>
  <c r="T2385" i="4"/>
  <c r="X2385" i="4"/>
  <c r="W2304" i="4"/>
  <c r="X2304" i="4"/>
  <c r="S2304" i="4"/>
  <c r="T2304" i="4"/>
  <c r="U2304" i="4"/>
  <c r="V2304" i="4"/>
  <c r="Y2304" i="4" s="1"/>
  <c r="T2223" i="4"/>
  <c r="U2223" i="4"/>
  <c r="S2223" i="4"/>
  <c r="V2223" i="4"/>
  <c r="Y2223" i="4" s="1"/>
  <c r="X2223" i="4"/>
  <c r="W2223" i="4"/>
  <c r="S2169" i="4"/>
  <c r="X2169" i="4"/>
  <c r="T2169" i="4"/>
  <c r="U2169" i="4"/>
  <c r="V2169" i="4"/>
  <c r="Y2169" i="4" s="1"/>
  <c r="W2169" i="4"/>
  <c r="W2088" i="4"/>
  <c r="X2088" i="4"/>
  <c r="V2088" i="4"/>
  <c r="Y2088" i="4" s="1"/>
  <c r="S2088" i="4"/>
  <c r="T2088" i="4"/>
  <c r="U2088" i="4"/>
  <c r="T2007" i="4"/>
  <c r="U2007" i="4"/>
  <c r="V2007" i="4"/>
  <c r="Y2007" i="4" s="1"/>
  <c r="W2007" i="4"/>
  <c r="X2007" i="4"/>
  <c r="S2007" i="4"/>
  <c r="S1953" i="4"/>
  <c r="T1953" i="4"/>
  <c r="U1953" i="4"/>
  <c r="V1953" i="4"/>
  <c r="Y1953" i="4" s="1"/>
  <c r="W1953" i="4"/>
  <c r="X1953" i="4"/>
  <c r="S2797" i="4"/>
  <c r="T2797" i="4"/>
  <c r="U2797" i="4"/>
  <c r="V2797" i="4"/>
  <c r="Y2797" i="4" s="1"/>
  <c r="W2797" i="4"/>
  <c r="T2743" i="4"/>
  <c r="W2743" i="4"/>
  <c r="X2743" i="4"/>
  <c r="S2743" i="4"/>
  <c r="V2743" i="4"/>
  <c r="Y2743" i="4" s="1"/>
  <c r="U2743" i="4"/>
  <c r="V2731" i="4"/>
  <c r="Y2731" i="4" s="1"/>
  <c r="S2731" i="4"/>
  <c r="T2731" i="4"/>
  <c r="U2731" i="4"/>
  <c r="W2731" i="4"/>
  <c r="X2731" i="4"/>
  <c r="V2704" i="4"/>
  <c r="Y2704" i="4" s="1"/>
  <c r="W2704" i="4"/>
  <c r="X2704" i="4"/>
  <c r="U2704" i="4"/>
  <c r="S2704" i="4"/>
  <c r="T2704" i="4"/>
  <c r="W2662" i="4"/>
  <c r="X2662" i="4"/>
  <c r="U2662" i="4"/>
  <c r="V2662" i="4"/>
  <c r="Y2662" i="4" s="1"/>
  <c r="S2662" i="4"/>
  <c r="T2662" i="4"/>
  <c r="T2608" i="4"/>
  <c r="U2608" i="4"/>
  <c r="S2608" i="4"/>
  <c r="V2608" i="4"/>
  <c r="Y2608" i="4" s="1"/>
  <c r="W2608" i="4"/>
  <c r="C2554" i="4"/>
  <c r="AA2554" i="4" s="1"/>
  <c r="S2554" i="4"/>
  <c r="T2554" i="4"/>
  <c r="U2554" i="4"/>
  <c r="V2554" i="4"/>
  <c r="Y2554" i="4" s="1"/>
  <c r="S2542" i="4"/>
  <c r="T2542" i="4"/>
  <c r="U2542" i="4"/>
  <c r="V2542" i="4"/>
  <c r="Y2542" i="4" s="1"/>
  <c r="W2542" i="4"/>
  <c r="X2542" i="4"/>
  <c r="V2515" i="4"/>
  <c r="Y2515" i="4" s="1"/>
  <c r="W2515" i="4"/>
  <c r="X2515" i="4"/>
  <c r="T2515" i="4"/>
  <c r="U2515" i="4"/>
  <c r="X2488" i="4"/>
  <c r="W2488" i="4"/>
  <c r="S2488" i="4"/>
  <c r="T2488" i="4"/>
  <c r="U2488" i="4"/>
  <c r="T2446" i="4"/>
  <c r="U2446" i="4"/>
  <c r="S2446" i="4"/>
  <c r="V2446" i="4"/>
  <c r="Y2446" i="4" s="1"/>
  <c r="W2446" i="4"/>
  <c r="X2446" i="4"/>
  <c r="S2392" i="4"/>
  <c r="X2392" i="4"/>
  <c r="T2392" i="4"/>
  <c r="U2392" i="4"/>
  <c r="V2380" i="4"/>
  <c r="Y2380" i="4" s="1"/>
  <c r="W2380" i="4"/>
  <c r="S2380" i="4"/>
  <c r="T2380" i="4"/>
  <c r="U2380" i="4"/>
  <c r="X2380" i="4"/>
  <c r="V2353" i="4"/>
  <c r="Y2353" i="4" s="1"/>
  <c r="W2353" i="4"/>
  <c r="X2353" i="4"/>
  <c r="T2353" i="4"/>
  <c r="U2353" i="4"/>
  <c r="W2326" i="4"/>
  <c r="X2326" i="4"/>
  <c r="S2326" i="4"/>
  <c r="W2284" i="4"/>
  <c r="X2284" i="4"/>
  <c r="S2284" i="4"/>
  <c r="T2284" i="4"/>
  <c r="U2284" i="4"/>
  <c r="V2284" i="4"/>
  <c r="Y2284" i="4" s="1"/>
  <c r="V2230" i="4"/>
  <c r="Y2230" i="4" s="1"/>
  <c r="W2230" i="4"/>
  <c r="S2230" i="4"/>
  <c r="X2230" i="4"/>
  <c r="U2230" i="4"/>
  <c r="S2176" i="4"/>
  <c r="T2176" i="4"/>
  <c r="U2176" i="4"/>
  <c r="V2176" i="4"/>
  <c r="Y2176" i="4" s="1"/>
  <c r="W2176" i="4"/>
  <c r="X2176" i="4"/>
  <c r="V2122" i="4"/>
  <c r="Y2122" i="4" s="1"/>
  <c r="W2122" i="4"/>
  <c r="T2122" i="4"/>
  <c r="U2122" i="4"/>
  <c r="S2122" i="4"/>
  <c r="X2122" i="4"/>
  <c r="U2095" i="4"/>
  <c r="V2095" i="4"/>
  <c r="Y2095" i="4" s="1"/>
  <c r="W2095" i="4"/>
  <c r="X2095" i="4"/>
  <c r="S2095" i="4"/>
  <c r="T2095" i="4"/>
  <c r="S2041" i="4"/>
  <c r="T2041" i="4"/>
  <c r="U2041" i="4"/>
  <c r="V2041" i="4"/>
  <c r="Y2041" i="4" s="1"/>
  <c r="W2041" i="4"/>
  <c r="X2041" i="4"/>
  <c r="S1987" i="4"/>
  <c r="T1987" i="4"/>
  <c r="V1987" i="4"/>
  <c r="Y1987" i="4" s="1"/>
  <c r="W1987" i="4"/>
  <c r="X1987" i="4"/>
  <c r="U1987" i="4"/>
  <c r="U1927" i="4"/>
  <c r="V1927" i="4"/>
  <c r="Y1927" i="4" s="1"/>
  <c r="S1927" i="4"/>
  <c r="T1927" i="4"/>
  <c r="W1927" i="4"/>
  <c r="X1927" i="4"/>
  <c r="V1906" i="4"/>
  <c r="Y1906" i="4" s="1"/>
  <c r="W1906" i="4"/>
  <c r="U1906" i="4"/>
  <c r="X1906" i="4"/>
  <c r="S1906" i="4"/>
  <c r="T1906" i="4"/>
  <c r="X1852" i="4"/>
  <c r="S1852" i="4"/>
  <c r="U1852" i="4"/>
  <c r="V1852" i="4"/>
  <c r="Y1852" i="4" s="1"/>
  <c r="W1852" i="4"/>
  <c r="T1852" i="4"/>
  <c r="U1840" i="4"/>
  <c r="V1840" i="4"/>
  <c r="Y1840" i="4" s="1"/>
  <c r="W1840" i="4"/>
  <c r="Z1840" i="4" s="1"/>
  <c r="S1840" i="4"/>
  <c r="X1813" i="4"/>
  <c r="S1813" i="4"/>
  <c r="U1813" i="4"/>
  <c r="T1813" i="4"/>
  <c r="V1813" i="4"/>
  <c r="Y1813" i="4" s="1"/>
  <c r="W1813" i="4"/>
  <c r="S1786" i="4"/>
  <c r="T1786" i="4"/>
  <c r="W1786" i="4"/>
  <c r="X1786" i="4"/>
  <c r="U1786" i="4"/>
  <c r="V1786" i="4"/>
  <c r="Y1786" i="4" s="1"/>
  <c r="S1744" i="4"/>
  <c r="T1744" i="4"/>
  <c r="V1744" i="4"/>
  <c r="Y1744" i="4" s="1"/>
  <c r="U1744" i="4"/>
  <c r="W1744" i="4"/>
  <c r="X1744" i="4"/>
  <c r="V1690" i="4"/>
  <c r="Y1690" i="4" s="1"/>
  <c r="W1690" i="4"/>
  <c r="T1690" i="4"/>
  <c r="X1690" i="4"/>
  <c r="S1690" i="4"/>
  <c r="U1690" i="4"/>
  <c r="W1678" i="4"/>
  <c r="X1678" i="4"/>
  <c r="U1678" i="4"/>
  <c r="V1678" i="4"/>
  <c r="Y1678" i="4" s="1"/>
  <c r="S1678" i="4"/>
  <c r="T1678" i="4"/>
  <c r="S1651" i="4"/>
  <c r="U1651" i="4"/>
  <c r="T1651" i="4"/>
  <c r="W1651" i="4"/>
  <c r="X1651" i="4"/>
  <c r="U1624" i="4"/>
  <c r="V1624" i="4"/>
  <c r="Y1624" i="4" s="1"/>
  <c r="X1624" i="4"/>
  <c r="W1624" i="4"/>
  <c r="S1624" i="4"/>
  <c r="V1582" i="4"/>
  <c r="Y1582" i="4" s="1"/>
  <c r="W1582" i="4"/>
  <c r="X1582" i="4"/>
  <c r="T1582" i="4"/>
  <c r="U1582" i="4"/>
  <c r="S1582" i="4"/>
  <c r="S1543" i="4"/>
  <c r="T1543" i="4"/>
  <c r="U1543" i="4"/>
  <c r="V1543" i="4"/>
  <c r="Y1543" i="4" s="1"/>
  <c r="W1543" i="4"/>
  <c r="X1543" i="4"/>
  <c r="S1501" i="4"/>
  <c r="T1501" i="4"/>
  <c r="U1501" i="4"/>
  <c r="V1501" i="4"/>
  <c r="Y1501" i="4" s="1"/>
  <c r="W1501" i="4"/>
  <c r="X1501" i="4"/>
  <c r="X1489" i="4"/>
  <c r="U1489" i="4"/>
  <c r="W1489" i="4"/>
  <c r="S1489" i="4"/>
  <c r="T1489" i="4"/>
  <c r="V1489" i="4"/>
  <c r="Y1489" i="4" s="1"/>
  <c r="S1462" i="4"/>
  <c r="T1462" i="4"/>
  <c r="U1462" i="4"/>
  <c r="V1462" i="4"/>
  <c r="Y1462" i="4" s="1"/>
  <c r="W1462" i="4"/>
  <c r="X1462" i="4"/>
  <c r="S1435" i="4"/>
  <c r="V1435" i="4"/>
  <c r="Y1435" i="4" s="1"/>
  <c r="W1435" i="4"/>
  <c r="T1435" i="4"/>
  <c r="U1435" i="4"/>
  <c r="X1435" i="4"/>
  <c r="S1393" i="4"/>
  <c r="T1393" i="4"/>
  <c r="U1393" i="4"/>
  <c r="W1393" i="4"/>
  <c r="X1393" i="4"/>
  <c r="V1393" i="4"/>
  <c r="Y1393" i="4" s="1"/>
  <c r="X1354" i="4"/>
  <c r="U1354" i="4"/>
  <c r="V1354" i="4"/>
  <c r="Y1354" i="4" s="1"/>
  <c r="W1354" i="4"/>
  <c r="T1354" i="4"/>
  <c r="S1354" i="4"/>
  <c r="U1312" i="4"/>
  <c r="W1312" i="4"/>
  <c r="X1312" i="4"/>
  <c r="T1312" i="4"/>
  <c r="V1312" i="4"/>
  <c r="Y1312" i="4" s="1"/>
  <c r="S1312" i="4"/>
  <c r="T2742" i="4"/>
  <c r="V2742" i="4"/>
  <c r="Y2742" i="4" s="1"/>
  <c r="W2742" i="4"/>
  <c r="X2742" i="4"/>
  <c r="S1400" i="4"/>
  <c r="T1400" i="4"/>
  <c r="V1400" i="4"/>
  <c r="Y1400" i="4" s="1"/>
  <c r="W1400" i="4"/>
  <c r="U1400" i="4"/>
  <c r="X1400" i="4"/>
  <c r="X1346" i="4"/>
  <c r="T1346" i="4"/>
  <c r="V1346" i="4"/>
  <c r="Y1346" i="4" s="1"/>
  <c r="W1346" i="4"/>
  <c r="S1346" i="4"/>
  <c r="U1346" i="4"/>
  <c r="S1292" i="4"/>
  <c r="T1292" i="4"/>
  <c r="X1292" i="4"/>
  <c r="V1292" i="4"/>
  <c r="Y1292" i="4" s="1"/>
  <c r="W1292" i="4"/>
  <c r="U1292" i="4"/>
  <c r="S1226" i="4"/>
  <c r="T1226" i="4"/>
  <c r="V1226" i="4"/>
  <c r="Y1226" i="4" s="1"/>
  <c r="X1226" i="4"/>
  <c r="U1226" i="4"/>
  <c r="W1226" i="4"/>
  <c r="S1145" i="4"/>
  <c r="T1145" i="4"/>
  <c r="U1145" i="4"/>
  <c r="V1145" i="4"/>
  <c r="Y1145" i="4" s="1"/>
  <c r="W1145" i="4"/>
  <c r="X1145" i="4"/>
  <c r="X1076" i="4"/>
  <c r="S1076" i="4"/>
  <c r="T1076" i="4"/>
  <c r="U1076" i="4"/>
  <c r="V1076" i="4"/>
  <c r="Y1076" i="4" s="1"/>
  <c r="W1076" i="4"/>
  <c r="S1010" i="4"/>
  <c r="X1010" i="4"/>
  <c r="T1010" i="4"/>
  <c r="U1010" i="4"/>
  <c r="V1010" i="4"/>
  <c r="Y1010" i="4" s="1"/>
  <c r="W1010" i="4"/>
  <c r="S929" i="4"/>
  <c r="U929" i="4"/>
  <c r="V929" i="4"/>
  <c r="Y929" i="4" s="1"/>
  <c r="X929" i="4"/>
  <c r="T929" i="4"/>
  <c r="W929" i="4"/>
  <c r="X860" i="4"/>
  <c r="S860" i="4"/>
  <c r="T860" i="4"/>
  <c r="V860" i="4"/>
  <c r="Y860" i="4" s="1"/>
  <c r="W860" i="4"/>
  <c r="U860" i="4"/>
  <c r="U779" i="4"/>
  <c r="V779" i="4"/>
  <c r="Y779" i="4" s="1"/>
  <c r="T779" i="4"/>
  <c r="W779" i="4"/>
  <c r="S779" i="4"/>
  <c r="X779" i="4"/>
  <c r="V713" i="4"/>
  <c r="Y713" i="4" s="1"/>
  <c r="W713" i="4"/>
  <c r="X713" i="4"/>
  <c r="S713" i="4"/>
  <c r="T713" i="4"/>
  <c r="U713" i="4"/>
  <c r="S632" i="4"/>
  <c r="V632" i="4"/>
  <c r="Y632" i="4" s="1"/>
  <c r="W632" i="4"/>
  <c r="T632" i="4"/>
  <c r="U632" i="4"/>
  <c r="X632" i="4"/>
  <c r="T590" i="4"/>
  <c r="U590" i="4"/>
  <c r="V590" i="4"/>
  <c r="Y590" i="4" s="1"/>
  <c r="W590" i="4"/>
  <c r="X590" i="4"/>
  <c r="S590" i="4"/>
  <c r="N2791" i="4"/>
  <c r="X2791" i="4"/>
  <c r="S2791" i="4"/>
  <c r="T2791" i="4"/>
  <c r="U2791" i="4"/>
  <c r="V2791" i="4"/>
  <c r="Y2791" i="4" s="1"/>
  <c r="T2722" i="4"/>
  <c r="U2722" i="4"/>
  <c r="V2722" i="4"/>
  <c r="Y2722" i="4" s="1"/>
  <c r="W2722" i="4"/>
  <c r="X2722" i="4"/>
  <c r="S2722" i="4"/>
  <c r="S2668" i="4"/>
  <c r="T2668" i="4"/>
  <c r="U2668" i="4"/>
  <c r="V2668" i="4"/>
  <c r="Y2668" i="4" s="1"/>
  <c r="W2668" i="4"/>
  <c r="X2668" i="4"/>
  <c r="C2587" i="4"/>
  <c r="AA2587" i="4" s="1"/>
  <c r="W2587" i="4"/>
  <c r="X2587" i="4"/>
  <c r="S2587" i="4"/>
  <c r="T2587" i="4"/>
  <c r="U2587" i="4"/>
  <c r="V2587" i="4"/>
  <c r="Y2587" i="4" s="1"/>
  <c r="W2521" i="4"/>
  <c r="X2521" i="4"/>
  <c r="S2521" i="4"/>
  <c r="T2521" i="4"/>
  <c r="U2521" i="4"/>
  <c r="V2521" i="4"/>
  <c r="Y2521" i="4" s="1"/>
  <c r="T2452" i="4"/>
  <c r="U2452" i="4"/>
  <c r="V2452" i="4"/>
  <c r="Y2452" i="4" s="1"/>
  <c r="W2452" i="4"/>
  <c r="X2452" i="4"/>
  <c r="S2452" i="4"/>
  <c r="W2398" i="4"/>
  <c r="X2398" i="4"/>
  <c r="T2398" i="4"/>
  <c r="U2398" i="4"/>
  <c r="V2398" i="4"/>
  <c r="Y2398" i="4" s="1"/>
  <c r="S2398" i="4"/>
  <c r="W2344" i="4"/>
  <c r="X2344" i="4"/>
  <c r="U2344" i="4"/>
  <c r="V2344" i="4"/>
  <c r="Y2344" i="4" s="1"/>
  <c r="S2344" i="4"/>
  <c r="T2344" i="4"/>
  <c r="T2278" i="4"/>
  <c r="U2278" i="4"/>
  <c r="V2278" i="4"/>
  <c r="Y2278" i="4" s="1"/>
  <c r="W2278" i="4"/>
  <c r="S2278" i="4"/>
  <c r="X2278" i="4"/>
  <c r="W2209" i="4"/>
  <c r="X2209" i="4"/>
  <c r="V2209" i="4"/>
  <c r="Y2209" i="4" s="1"/>
  <c r="S2209" i="4"/>
  <c r="T2209" i="4"/>
  <c r="U2209" i="4"/>
  <c r="T2116" i="4"/>
  <c r="U2116" i="4"/>
  <c r="S2116" i="4"/>
  <c r="V2116" i="4"/>
  <c r="Y2116" i="4" s="1"/>
  <c r="W2116" i="4"/>
  <c r="X2116" i="4"/>
  <c r="S2047" i="4"/>
  <c r="T2047" i="4"/>
  <c r="U2047" i="4"/>
  <c r="V2047" i="4"/>
  <c r="Y2047" i="4" s="1"/>
  <c r="W2047" i="4"/>
  <c r="X2047" i="4"/>
  <c r="W1966" i="4"/>
  <c r="X1966" i="4"/>
  <c r="T1966" i="4"/>
  <c r="U1966" i="4"/>
  <c r="V1966" i="4"/>
  <c r="Y1966" i="4" s="1"/>
  <c r="S1966" i="4"/>
  <c r="U2817" i="4"/>
  <c r="X2817" i="4"/>
  <c r="S2817" i="4"/>
  <c r="T2817" i="4"/>
  <c r="V2817" i="4"/>
  <c r="Y2817" i="4" s="1"/>
  <c r="W2817" i="4"/>
  <c r="S2709" i="4"/>
  <c r="T2709" i="4"/>
  <c r="U2709" i="4"/>
  <c r="V2709" i="4"/>
  <c r="Y2709" i="4" s="1"/>
  <c r="W2709" i="4"/>
  <c r="X2709" i="4"/>
  <c r="C2640" i="4"/>
  <c r="AA2640" i="4" s="1"/>
  <c r="S2640" i="4"/>
  <c r="T2640" i="4"/>
  <c r="U2640" i="4"/>
  <c r="V2640" i="4"/>
  <c r="Y2640" i="4" s="1"/>
  <c r="W2640" i="4"/>
  <c r="X2640" i="4"/>
  <c r="X2547" i="4"/>
  <c r="U2547" i="4"/>
  <c r="V2547" i="4"/>
  <c r="Y2547" i="4" s="1"/>
  <c r="W2547" i="4"/>
  <c r="S2547" i="4"/>
  <c r="T2547" i="4"/>
  <c r="W2478" i="4"/>
  <c r="X2478" i="4"/>
  <c r="U2478" i="4"/>
  <c r="V2478" i="4"/>
  <c r="Y2478" i="4" s="1"/>
  <c r="S2478" i="4"/>
  <c r="T2478" i="4"/>
  <c r="X2412" i="4"/>
  <c r="W2412" i="4"/>
  <c r="S2412" i="4"/>
  <c r="T2412" i="4"/>
  <c r="U2412" i="4"/>
  <c r="V2412" i="4"/>
  <c r="Y2412" i="4" s="1"/>
  <c r="W2343" i="4"/>
  <c r="X2343" i="4"/>
  <c r="S2343" i="4"/>
  <c r="T2343" i="4"/>
  <c r="U2343" i="4"/>
  <c r="V2343" i="4"/>
  <c r="Y2343" i="4" s="1"/>
  <c r="W2277" i="4"/>
  <c r="X2277" i="4"/>
  <c r="S2277" i="4"/>
  <c r="T2277" i="4"/>
  <c r="U2277" i="4"/>
  <c r="V2277" i="4"/>
  <c r="Y2277" i="4" s="1"/>
  <c r="W2196" i="4"/>
  <c r="X2196" i="4"/>
  <c r="S2196" i="4"/>
  <c r="T2196" i="4"/>
  <c r="U2196" i="4"/>
  <c r="V2196" i="4"/>
  <c r="Y2196" i="4" s="1"/>
  <c r="V2127" i="4"/>
  <c r="Y2127" i="4" s="1"/>
  <c r="W2127" i="4"/>
  <c r="S2127" i="4"/>
  <c r="U2127" i="4"/>
  <c r="X2127" i="4"/>
  <c r="T2127" i="4"/>
  <c r="S2073" i="4"/>
  <c r="T2073" i="4"/>
  <c r="X2073" i="4"/>
  <c r="V2073" i="4"/>
  <c r="Y2073" i="4" s="1"/>
  <c r="W2073" i="4"/>
  <c r="V2019" i="4"/>
  <c r="Y2019" i="4" s="1"/>
  <c r="W2019" i="4"/>
  <c r="X2019" i="4"/>
  <c r="S2019" i="4"/>
  <c r="T2019" i="4"/>
  <c r="U2019" i="4"/>
  <c r="W1980" i="4"/>
  <c r="X1980" i="4"/>
  <c r="U1980" i="4"/>
  <c r="V1980" i="4"/>
  <c r="Y1980" i="4" s="1"/>
  <c r="X2748" i="4"/>
  <c r="U2171" i="4"/>
  <c r="X2131" i="4"/>
  <c r="T1980" i="4"/>
  <c r="X2641" i="4"/>
  <c r="S1980" i="4"/>
  <c r="U2235" i="4"/>
  <c r="T2131" i="4"/>
  <c r="S2682" i="4"/>
  <c r="V2578" i="4"/>
  <c r="Y2578" i="4" s="1"/>
  <c r="T2533" i="4"/>
  <c r="V2372" i="4"/>
  <c r="Y2372" i="4" s="1"/>
  <c r="T2235" i="4"/>
  <c r="W2824" i="4"/>
  <c r="T2824" i="4"/>
  <c r="U2824" i="4"/>
  <c r="V2824" i="4"/>
  <c r="Y2824" i="4" s="1"/>
  <c r="X2824" i="4"/>
  <c r="S2824" i="4"/>
  <c r="S2812" i="4"/>
  <c r="W2812" i="4"/>
  <c r="X2812" i="4"/>
  <c r="T2812" i="4"/>
  <c r="U2812" i="4"/>
  <c r="V2812" i="4"/>
  <c r="Y2812" i="4" s="1"/>
  <c r="S2785" i="4"/>
  <c r="T2785" i="4"/>
  <c r="U2785" i="4"/>
  <c r="V2785" i="4"/>
  <c r="Y2785" i="4" s="1"/>
  <c r="X2785" i="4"/>
  <c r="V2758" i="4"/>
  <c r="Y2758" i="4" s="1"/>
  <c r="X2758" i="4"/>
  <c r="S2758" i="4"/>
  <c r="T2758" i="4"/>
  <c r="U2758" i="4"/>
  <c r="W2758" i="4"/>
  <c r="N2716" i="4"/>
  <c r="T2716" i="4"/>
  <c r="S2716" i="4"/>
  <c r="U2716" i="4"/>
  <c r="V2716" i="4"/>
  <c r="Y2716" i="4" s="1"/>
  <c r="W2716" i="4"/>
  <c r="O2677" i="4"/>
  <c r="S2677" i="4"/>
  <c r="T2677" i="4"/>
  <c r="U2677" i="4"/>
  <c r="V2677" i="4"/>
  <c r="Y2677" i="4" s="1"/>
  <c r="W2677" i="4"/>
  <c r="X2677" i="4"/>
  <c r="X2635" i="4"/>
  <c r="S2635" i="4"/>
  <c r="T2635" i="4"/>
  <c r="U2635" i="4"/>
  <c r="V2623" i="4"/>
  <c r="Y2623" i="4" s="1"/>
  <c r="W2623" i="4"/>
  <c r="S2623" i="4"/>
  <c r="T2623" i="4"/>
  <c r="U2623" i="4"/>
  <c r="X2623" i="4"/>
  <c r="C2596" i="4"/>
  <c r="AA2596" i="4" s="1"/>
  <c r="V2596" i="4"/>
  <c r="Y2596" i="4" s="1"/>
  <c r="W2596" i="4"/>
  <c r="X2596" i="4"/>
  <c r="S2596" i="4"/>
  <c r="T2596" i="4"/>
  <c r="U2596" i="4"/>
  <c r="S2569" i="4"/>
  <c r="T2569" i="4"/>
  <c r="U2569" i="4"/>
  <c r="V2569" i="4"/>
  <c r="Y2569" i="4" s="1"/>
  <c r="W2569" i="4"/>
  <c r="X2569" i="4"/>
  <c r="V2527" i="4"/>
  <c r="Y2527" i="4" s="1"/>
  <c r="U2527" i="4"/>
  <c r="W2527" i="4"/>
  <c r="X2527" i="4"/>
  <c r="T2527" i="4"/>
  <c r="S2527" i="4"/>
  <c r="W2473" i="4"/>
  <c r="X2473" i="4"/>
  <c r="S2473" i="4"/>
  <c r="T2473" i="4"/>
  <c r="U2473" i="4"/>
  <c r="V2473" i="4"/>
  <c r="Y2473" i="4" s="1"/>
  <c r="W2461" i="4"/>
  <c r="X2461" i="4"/>
  <c r="U2461" i="4"/>
  <c r="V2461" i="4"/>
  <c r="Y2461" i="4" s="1"/>
  <c r="T2461" i="4"/>
  <c r="S2461" i="4"/>
  <c r="S2434" i="4"/>
  <c r="T2434" i="4"/>
  <c r="W2434" i="4"/>
  <c r="X2434" i="4"/>
  <c r="S2407" i="4"/>
  <c r="T2407" i="4"/>
  <c r="U2407" i="4"/>
  <c r="V2407" i="4"/>
  <c r="Y2407" i="4" s="1"/>
  <c r="W2407" i="4"/>
  <c r="X2407" i="4"/>
  <c r="O2365" i="4"/>
  <c r="T2365" i="4"/>
  <c r="U2365" i="4"/>
  <c r="S2365" i="4"/>
  <c r="V2365" i="4"/>
  <c r="Y2365" i="4" s="1"/>
  <c r="W2365" i="4"/>
  <c r="X2365" i="4"/>
  <c r="S2311" i="4"/>
  <c r="T2311" i="4"/>
  <c r="U2311" i="4"/>
  <c r="V2311" i="4"/>
  <c r="Y2311" i="4" s="1"/>
  <c r="W2311" i="4"/>
  <c r="X2311" i="4"/>
  <c r="S2299" i="4"/>
  <c r="W2299" i="4"/>
  <c r="X2299" i="4"/>
  <c r="T2299" i="4"/>
  <c r="U2299" i="4"/>
  <c r="V2299" i="4"/>
  <c r="Y2299" i="4" s="1"/>
  <c r="U2272" i="4"/>
  <c r="V2272" i="4"/>
  <c r="Y2272" i="4" s="1"/>
  <c r="X2272" i="4"/>
  <c r="S2272" i="4"/>
  <c r="T2272" i="4"/>
  <c r="W2272" i="4"/>
  <c r="X2245" i="4"/>
  <c r="T2245" i="4"/>
  <c r="U2245" i="4"/>
  <c r="S2245" i="4"/>
  <c r="V2245" i="4"/>
  <c r="Y2245" i="4" s="1"/>
  <c r="W2245" i="4"/>
  <c r="W2203" i="4"/>
  <c r="X2203" i="4"/>
  <c r="S2203" i="4"/>
  <c r="T2203" i="4"/>
  <c r="U2203" i="4"/>
  <c r="V2203" i="4"/>
  <c r="Y2203" i="4" s="1"/>
  <c r="S2191" i="4"/>
  <c r="U2191" i="4"/>
  <c r="V2191" i="4"/>
  <c r="Y2191" i="4" s="1"/>
  <c r="W2191" i="4"/>
  <c r="T2191" i="4"/>
  <c r="X2191" i="4"/>
  <c r="U2164" i="4"/>
  <c r="V2164" i="4"/>
  <c r="Y2164" i="4" s="1"/>
  <c r="T2164" i="4"/>
  <c r="W2164" i="4"/>
  <c r="X2164" i="4"/>
  <c r="S2164" i="4"/>
  <c r="X2137" i="4"/>
  <c r="S2137" i="4"/>
  <c r="V2137" i="4"/>
  <c r="Y2137" i="4" s="1"/>
  <c r="W2137" i="4"/>
  <c r="O2110" i="4"/>
  <c r="S2110" i="4"/>
  <c r="T2110" i="4"/>
  <c r="W2110" i="4"/>
  <c r="X2110" i="4"/>
  <c r="U2110" i="4"/>
  <c r="S2083" i="4"/>
  <c r="V2083" i="4"/>
  <c r="Y2083" i="4" s="1"/>
  <c r="W2083" i="4"/>
  <c r="T2083" i="4"/>
  <c r="U2083" i="4"/>
  <c r="X2083" i="4"/>
  <c r="U2056" i="4"/>
  <c r="V2056" i="4"/>
  <c r="Y2056" i="4" s="1"/>
  <c r="S2056" i="4"/>
  <c r="T2056" i="4"/>
  <c r="W2056" i="4"/>
  <c r="X2056" i="4"/>
  <c r="V2014" i="4"/>
  <c r="Y2014" i="4" s="1"/>
  <c r="W2014" i="4"/>
  <c r="U2014" i="4"/>
  <c r="X2014" i="4"/>
  <c r="S2014" i="4"/>
  <c r="T2014" i="4"/>
  <c r="W2002" i="4"/>
  <c r="X2002" i="4"/>
  <c r="S2002" i="4"/>
  <c r="T2002" i="4"/>
  <c r="U2002" i="4"/>
  <c r="V2002" i="4"/>
  <c r="Y2002" i="4" s="1"/>
  <c r="W1960" i="4"/>
  <c r="X1960" i="4"/>
  <c r="T1960" i="4"/>
  <c r="U1960" i="4"/>
  <c r="V1960" i="4"/>
  <c r="Y1960" i="4" s="1"/>
  <c r="S1960" i="4"/>
  <c r="S1935" i="4"/>
  <c r="T1935" i="4"/>
  <c r="V1935" i="4"/>
  <c r="Y1935" i="4" s="1"/>
  <c r="U1935" i="4"/>
  <c r="W1935" i="4"/>
  <c r="X1935" i="4"/>
  <c r="U1894" i="4"/>
  <c r="W1894" i="4"/>
  <c r="X1894" i="4"/>
  <c r="S1894" i="4"/>
  <c r="T1894" i="4"/>
  <c r="V1894" i="4"/>
  <c r="Y1894" i="4" s="1"/>
  <c r="S1867" i="4"/>
  <c r="W1867" i="4"/>
  <c r="X1867" i="4"/>
  <c r="T1867" i="4"/>
  <c r="U1867" i="4"/>
  <c r="V1867" i="4"/>
  <c r="Y1867" i="4" s="1"/>
  <c r="S1825" i="4"/>
  <c r="T1825" i="4"/>
  <c r="U1825" i="4"/>
  <c r="V1825" i="4"/>
  <c r="Y1825" i="4" s="1"/>
  <c r="X1825" i="4"/>
  <c r="S1771" i="4"/>
  <c r="U1771" i="4"/>
  <c r="X1771" i="4"/>
  <c r="T1771" i="4"/>
  <c r="V1771" i="4"/>
  <c r="Y1771" i="4" s="1"/>
  <c r="S1759" i="4"/>
  <c r="V1759" i="4"/>
  <c r="Y1759" i="4" s="1"/>
  <c r="W1759" i="4"/>
  <c r="T1759" i="4"/>
  <c r="U1759" i="4"/>
  <c r="X1759" i="4"/>
  <c r="U1732" i="4"/>
  <c r="V1732" i="4"/>
  <c r="Y1732" i="4" s="1"/>
  <c r="S1732" i="4"/>
  <c r="T1732" i="4"/>
  <c r="W1732" i="4"/>
  <c r="X1732" i="4"/>
  <c r="X1705" i="4"/>
  <c r="U1705" i="4"/>
  <c r="V1705" i="4"/>
  <c r="Y1705" i="4" s="1"/>
  <c r="W1705" i="4"/>
  <c r="S1705" i="4"/>
  <c r="T1705" i="4"/>
  <c r="S1663" i="4"/>
  <c r="T1663" i="4"/>
  <c r="Y1663" i="4"/>
  <c r="W1663" i="4"/>
  <c r="X1663" i="4"/>
  <c r="U1663" i="4"/>
  <c r="S1609" i="4"/>
  <c r="T1609" i="4"/>
  <c r="U1609" i="4"/>
  <c r="V1609" i="4"/>
  <c r="Y1609" i="4" s="1"/>
  <c r="X1609" i="4"/>
  <c r="W1609" i="4"/>
  <c r="X1597" i="4"/>
  <c r="T1597" i="4"/>
  <c r="U1597" i="4"/>
  <c r="W1597" i="4"/>
  <c r="S1597" i="4"/>
  <c r="V1597" i="4"/>
  <c r="Y1597" i="4" s="1"/>
  <c r="W1570" i="4"/>
  <c r="S1570" i="4"/>
  <c r="T1570" i="4"/>
  <c r="U1570" i="4"/>
  <c r="V1570" i="4"/>
  <c r="Y1570" i="4" s="1"/>
  <c r="X1570" i="4"/>
  <c r="W1528" i="4"/>
  <c r="X1528" i="4"/>
  <c r="S1528" i="4"/>
  <c r="T1528" i="4"/>
  <c r="U1528" i="4"/>
  <c r="V1528" i="4"/>
  <c r="Y1528" i="4" s="1"/>
  <c r="V1474" i="4"/>
  <c r="Y1474" i="4" s="1"/>
  <c r="W1474" i="4"/>
  <c r="T1474" i="4"/>
  <c r="U1474" i="4"/>
  <c r="S1474" i="4"/>
  <c r="X1474" i="4"/>
  <c r="S1420" i="4"/>
  <c r="T1420" i="4"/>
  <c r="V1420" i="4"/>
  <c r="Y1420" i="4" s="1"/>
  <c r="X1420" i="4"/>
  <c r="W1420" i="4"/>
  <c r="U1420" i="4"/>
  <c r="U1408" i="4"/>
  <c r="V1408" i="4"/>
  <c r="Y1408" i="4" s="1"/>
  <c r="S1408" i="4"/>
  <c r="T1408" i="4"/>
  <c r="W1408" i="4"/>
  <c r="X1381" i="4"/>
  <c r="S1381" i="4"/>
  <c r="T1381" i="4"/>
  <c r="U1381" i="4"/>
  <c r="V1381" i="4"/>
  <c r="Y1381" i="4" s="1"/>
  <c r="W1381" i="4"/>
  <c r="V1339" i="4"/>
  <c r="Y1339" i="4" s="1"/>
  <c r="W1339" i="4"/>
  <c r="S1339" i="4"/>
  <c r="T1339" i="4"/>
  <c r="U1339" i="4"/>
  <c r="X1339" i="4"/>
  <c r="W2823" i="4"/>
  <c r="S2823" i="4"/>
  <c r="T2823" i="4"/>
  <c r="U2823" i="4"/>
  <c r="V2823" i="4"/>
  <c r="Y2823" i="4" s="1"/>
  <c r="X2823" i="4"/>
  <c r="S2811" i="4"/>
  <c r="T2811" i="4"/>
  <c r="U2811" i="4"/>
  <c r="V2811" i="4"/>
  <c r="Y2811" i="4" s="1"/>
  <c r="W2811" i="4"/>
  <c r="X2811" i="4"/>
  <c r="X2796" i="4"/>
  <c r="S2796" i="4"/>
  <c r="T2796" i="4"/>
  <c r="U2796" i="4"/>
  <c r="V2796" i="4"/>
  <c r="Y2796" i="4" s="1"/>
  <c r="W2796" i="4"/>
  <c r="S2784" i="4"/>
  <c r="T2784" i="4"/>
  <c r="U2784" i="4"/>
  <c r="V2784" i="4"/>
  <c r="Y2784" i="4" s="1"/>
  <c r="W2784" i="4"/>
  <c r="X2784" i="4"/>
  <c r="S2769" i="4"/>
  <c r="T2769" i="4"/>
  <c r="U2769" i="4"/>
  <c r="V2769" i="4"/>
  <c r="Y2769" i="4" s="1"/>
  <c r="W2769" i="4"/>
  <c r="X2769" i="4"/>
  <c r="O2757" i="4"/>
  <c r="U2757" i="4"/>
  <c r="X2757" i="4"/>
  <c r="S2757" i="4"/>
  <c r="T2757" i="4"/>
  <c r="V2757" i="4"/>
  <c r="Y2757" i="4" s="1"/>
  <c r="W2757" i="4"/>
  <c r="U2730" i="4"/>
  <c r="S2730" i="4"/>
  <c r="V2730" i="4"/>
  <c r="Y2730" i="4" s="1"/>
  <c r="T2730" i="4"/>
  <c r="W2730" i="4"/>
  <c r="X2730" i="4"/>
  <c r="T2715" i="4"/>
  <c r="V2715" i="4"/>
  <c r="Y2715" i="4" s="1"/>
  <c r="W2715" i="4"/>
  <c r="X2715" i="4"/>
  <c r="U2715" i="4"/>
  <c r="S2715" i="4"/>
  <c r="X2703" i="4"/>
  <c r="T2703" i="4"/>
  <c r="U2703" i="4"/>
  <c r="V2703" i="4"/>
  <c r="Y2703" i="4" s="1"/>
  <c r="W2703" i="4"/>
  <c r="S2703" i="4"/>
  <c r="C2688" i="4"/>
  <c r="AA2688" i="4" s="1"/>
  <c r="W2688" i="4"/>
  <c r="S2688" i="4"/>
  <c r="T2688" i="4"/>
  <c r="U2688" i="4"/>
  <c r="X2688" i="4"/>
  <c r="O2676" i="4"/>
  <c r="W2676" i="4"/>
  <c r="X2676" i="4"/>
  <c r="S2676" i="4"/>
  <c r="T2676" i="4"/>
  <c r="U2676" i="4"/>
  <c r="V2676" i="4"/>
  <c r="Y2676" i="4" s="1"/>
  <c r="U2661" i="4"/>
  <c r="V2661" i="4"/>
  <c r="Y2661" i="4" s="1"/>
  <c r="W2661" i="4"/>
  <c r="X2661" i="4"/>
  <c r="S2661" i="4"/>
  <c r="T2661" i="4"/>
  <c r="S2649" i="4"/>
  <c r="U2649" i="4"/>
  <c r="T2649" i="4"/>
  <c r="V2649" i="4"/>
  <c r="Y2649" i="4" s="1"/>
  <c r="W2649" i="4"/>
  <c r="U2829" i="4"/>
  <c r="U2794" i="4"/>
  <c r="V2644" i="4"/>
  <c r="Y2644" i="4" s="1"/>
  <c r="V2613" i="4"/>
  <c r="Y2613" i="4" s="1"/>
  <c r="W2605" i="4"/>
  <c r="T2590" i="4"/>
  <c r="S2515" i="4"/>
  <c r="V2401" i="4"/>
  <c r="Y2401" i="4" s="1"/>
  <c r="T2230" i="4"/>
  <c r="X2183" i="4"/>
  <c r="U2011" i="4"/>
  <c r="T1840" i="4"/>
  <c r="W1771" i="4"/>
  <c r="V1766" i="4"/>
  <c r="Y1766" i="4" s="1"/>
  <c r="N2822" i="4"/>
  <c r="W2822" i="4"/>
  <c r="S2822" i="4"/>
  <c r="T2822" i="4"/>
  <c r="U2822" i="4"/>
  <c r="V2822" i="4"/>
  <c r="Y2822" i="4" s="1"/>
  <c r="X2822" i="4"/>
  <c r="W2795" i="4"/>
  <c r="X2795" i="4"/>
  <c r="U2795" i="4"/>
  <c r="V2795" i="4"/>
  <c r="Y2795" i="4" s="1"/>
  <c r="S2795" i="4"/>
  <c r="T2795" i="4"/>
  <c r="C2768" i="4"/>
  <c r="AA2768" i="4" s="1"/>
  <c r="S2768" i="4"/>
  <c r="T2768" i="4"/>
  <c r="U2768" i="4"/>
  <c r="V2768" i="4"/>
  <c r="Y2768" i="4" s="1"/>
  <c r="W2768" i="4"/>
  <c r="X2768" i="4"/>
  <c r="C2756" i="4"/>
  <c r="AA2756" i="4" s="1"/>
  <c r="S2741" i="4"/>
  <c r="T2741" i="4"/>
  <c r="U2741" i="4"/>
  <c r="V2741" i="4"/>
  <c r="Y2741" i="4" s="1"/>
  <c r="W2741" i="4"/>
  <c r="X2741" i="4"/>
  <c r="T2714" i="4"/>
  <c r="S2714" i="4"/>
  <c r="U2714" i="4"/>
  <c r="X2714" i="4"/>
  <c r="T2829" i="4"/>
  <c r="X2716" i="4"/>
  <c r="X2685" i="4"/>
  <c r="S2613" i="4"/>
  <c r="S2590" i="4"/>
  <c r="T2522" i="4"/>
  <c r="V2414" i="4"/>
  <c r="Y2414" i="4" s="1"/>
  <c r="W2392" i="4"/>
  <c r="S2353" i="4"/>
  <c r="S2183" i="4"/>
  <c r="U2073" i="4"/>
  <c r="S2767" i="4"/>
  <c r="W2767" i="4"/>
  <c r="X2767" i="4"/>
  <c r="T2767" i="4"/>
  <c r="U2767" i="4"/>
  <c r="V2767" i="4"/>
  <c r="Y2767" i="4" s="1"/>
  <c r="W2686" i="4"/>
  <c r="S2686" i="4"/>
  <c r="T2686" i="4"/>
  <c r="U2686" i="4"/>
  <c r="V2686" i="4"/>
  <c r="Y2686" i="4" s="1"/>
  <c r="X2686" i="4"/>
  <c r="T2617" i="4"/>
  <c r="U2617" i="4"/>
  <c r="S2617" i="4"/>
  <c r="V2617" i="4"/>
  <c r="Y2617" i="4" s="1"/>
  <c r="W2617" i="4"/>
  <c r="X2617" i="4"/>
  <c r="S2524" i="4"/>
  <c r="U2524" i="4"/>
  <c r="V2524" i="4"/>
  <c r="Y2524" i="4" s="1"/>
  <c r="W2524" i="4"/>
  <c r="X2524" i="4"/>
  <c r="T2455" i="4"/>
  <c r="U2455" i="4"/>
  <c r="V2455" i="4"/>
  <c r="Y2455" i="4" s="1"/>
  <c r="W2455" i="4"/>
  <c r="S2455" i="4"/>
  <c r="X2455" i="4"/>
  <c r="W2401" i="4"/>
  <c r="X2401" i="4"/>
  <c r="S2401" i="4"/>
  <c r="T2401" i="4"/>
  <c r="T2389" i="4"/>
  <c r="U2389" i="4"/>
  <c r="V2389" i="4"/>
  <c r="Y2389" i="4" s="1"/>
  <c r="W2389" i="4"/>
  <c r="S2389" i="4"/>
  <c r="X2389" i="4"/>
  <c r="T2374" i="4"/>
  <c r="U2374" i="4"/>
  <c r="V2374" i="4"/>
  <c r="Y2374" i="4" s="1"/>
  <c r="W2374" i="4"/>
  <c r="X2374" i="4"/>
  <c r="S2374" i="4"/>
  <c r="T2362" i="4"/>
  <c r="U2362" i="4"/>
  <c r="V2362" i="4"/>
  <c r="Y2362" i="4" s="1"/>
  <c r="W2362" i="4"/>
  <c r="X2362" i="4"/>
  <c r="S2362" i="4"/>
  <c r="W2347" i="4"/>
  <c r="X2347" i="4"/>
  <c r="S2347" i="4"/>
  <c r="T2347" i="4"/>
  <c r="U2347" i="4"/>
  <c r="V2347" i="4"/>
  <c r="Y2347" i="4" s="1"/>
  <c r="V2335" i="4"/>
  <c r="Y2335" i="4" s="1"/>
  <c r="W2335" i="4"/>
  <c r="S2335" i="4"/>
  <c r="T2335" i="4"/>
  <c r="U2335" i="4"/>
  <c r="X2335" i="4"/>
  <c r="C2320" i="4"/>
  <c r="AA2320" i="4" s="1"/>
  <c r="S2320" i="4"/>
  <c r="T2320" i="4"/>
  <c r="U2320" i="4"/>
  <c r="V2320" i="4"/>
  <c r="Y2320" i="4" s="1"/>
  <c r="W2320" i="4"/>
  <c r="V2308" i="4"/>
  <c r="Y2308" i="4" s="1"/>
  <c r="W2308" i="4"/>
  <c r="X2308" i="4"/>
  <c r="S2308" i="4"/>
  <c r="T2308" i="4"/>
  <c r="U2308" i="4"/>
  <c r="W2293" i="4"/>
  <c r="X2293" i="4"/>
  <c r="U2293" i="4"/>
  <c r="V2293" i="4"/>
  <c r="Y2293" i="4" s="1"/>
  <c r="T2293" i="4"/>
  <c r="W2281" i="4"/>
  <c r="X2281" i="4"/>
  <c r="S2281" i="4"/>
  <c r="T2281" i="4"/>
  <c r="U2281" i="4"/>
  <c r="V2281" i="4"/>
  <c r="Y2281" i="4" s="1"/>
  <c r="S2266" i="4"/>
  <c r="T2266" i="4"/>
  <c r="W2266" i="4"/>
  <c r="X2266" i="4"/>
  <c r="S2254" i="4"/>
  <c r="T2254" i="4"/>
  <c r="V2254" i="4"/>
  <c r="Y2254" i="4" s="1"/>
  <c r="W2254" i="4"/>
  <c r="X2254" i="4"/>
  <c r="U2254" i="4"/>
  <c r="V2239" i="4"/>
  <c r="Y2239" i="4" s="1"/>
  <c r="W2239" i="4"/>
  <c r="X2239" i="4"/>
  <c r="T2239" i="4"/>
  <c r="U2239" i="4"/>
  <c r="V2227" i="4"/>
  <c r="Y2227" i="4" s="1"/>
  <c r="W2227" i="4"/>
  <c r="X2227" i="4"/>
  <c r="S2227" i="4"/>
  <c r="T2227" i="4"/>
  <c r="U2227" i="4"/>
  <c r="O2212" i="4"/>
  <c r="W2212" i="4"/>
  <c r="X2212" i="4"/>
  <c r="S2212" i="4"/>
  <c r="T2212" i="4"/>
  <c r="U2212" i="4"/>
  <c r="V2212" i="4"/>
  <c r="Y2212" i="4" s="1"/>
  <c r="S2200" i="4"/>
  <c r="T2200" i="4"/>
  <c r="U2200" i="4"/>
  <c r="V2200" i="4"/>
  <c r="Y2200" i="4" s="1"/>
  <c r="W2200" i="4"/>
  <c r="X2200" i="4"/>
  <c r="V2185" i="4"/>
  <c r="Y2185" i="4" s="1"/>
  <c r="W2185" i="4"/>
  <c r="X2185" i="4"/>
  <c r="S2185" i="4"/>
  <c r="T2185" i="4"/>
  <c r="U2185" i="4"/>
  <c r="V2173" i="4"/>
  <c r="Y2173" i="4" s="1"/>
  <c r="W2173" i="4"/>
  <c r="X2173" i="4"/>
  <c r="S2173" i="4"/>
  <c r="T2173" i="4"/>
  <c r="U2173" i="4"/>
  <c r="S2158" i="4"/>
  <c r="T2158" i="4"/>
  <c r="W2158" i="4"/>
  <c r="X2158" i="4"/>
  <c r="V2158" i="4"/>
  <c r="Y2158" i="4" s="1"/>
  <c r="U2158" i="4"/>
  <c r="S2146" i="4"/>
  <c r="T2146" i="4"/>
  <c r="U2146" i="4"/>
  <c r="V2146" i="4"/>
  <c r="Y2146" i="4" s="1"/>
  <c r="W2146" i="4"/>
  <c r="X2146" i="4"/>
  <c r="V2131" i="4"/>
  <c r="Y2131" i="4" s="1"/>
  <c r="W2131" i="4"/>
  <c r="V2119" i="4"/>
  <c r="Y2119" i="4" s="1"/>
  <c r="W2119" i="4"/>
  <c r="S2119" i="4"/>
  <c r="T2119" i="4"/>
  <c r="U2119" i="4"/>
  <c r="X2119" i="4"/>
  <c r="U2104" i="4"/>
  <c r="V2104" i="4"/>
  <c r="Y2104" i="4" s="1"/>
  <c r="S2104" i="4"/>
  <c r="T2104" i="4"/>
  <c r="W2104" i="4"/>
  <c r="X2104" i="4"/>
  <c r="U2092" i="4"/>
  <c r="V2092" i="4"/>
  <c r="Y2092" i="4" s="1"/>
  <c r="W2092" i="4"/>
  <c r="X2092" i="4"/>
  <c r="T2092" i="4"/>
  <c r="S2077" i="4"/>
  <c r="T2077" i="4"/>
  <c r="U2077" i="4"/>
  <c r="V2077" i="4"/>
  <c r="Y2077" i="4" s="1"/>
  <c r="W2077" i="4"/>
  <c r="X2077" i="4"/>
  <c r="S2065" i="4"/>
  <c r="T2065" i="4"/>
  <c r="U2065" i="4"/>
  <c r="V2065" i="4"/>
  <c r="Y2065" i="4" s="1"/>
  <c r="W2065" i="4"/>
  <c r="X2065" i="4"/>
  <c r="S2050" i="4"/>
  <c r="T2050" i="4"/>
  <c r="W2050" i="4"/>
  <c r="X2050" i="4"/>
  <c r="U2050" i="4"/>
  <c r="V2050" i="4"/>
  <c r="Y2050" i="4" s="1"/>
  <c r="S2038" i="4"/>
  <c r="T2038" i="4"/>
  <c r="W2038" i="4"/>
  <c r="X2038" i="4"/>
  <c r="U2038" i="4"/>
  <c r="V2038" i="4"/>
  <c r="Y2038" i="4" s="1"/>
  <c r="V2023" i="4"/>
  <c r="Y2023" i="4" s="1"/>
  <c r="W2023" i="4"/>
  <c r="S2023" i="4"/>
  <c r="T2023" i="4"/>
  <c r="U2023" i="4"/>
  <c r="X2023" i="4"/>
  <c r="V2011" i="4"/>
  <c r="Y2011" i="4" s="1"/>
  <c r="W2011" i="4"/>
  <c r="S2011" i="4"/>
  <c r="S1996" i="4"/>
  <c r="T1996" i="4"/>
  <c r="U1996" i="4"/>
  <c r="V1996" i="4"/>
  <c r="Y1996" i="4" s="1"/>
  <c r="W1996" i="4"/>
  <c r="X1996" i="4"/>
  <c r="X1984" i="4"/>
  <c r="S1984" i="4"/>
  <c r="T1984" i="4"/>
  <c r="U1984" i="4"/>
  <c r="V1984" i="4"/>
  <c r="Y1984" i="4" s="1"/>
  <c r="W1984" i="4"/>
  <c r="W1969" i="4"/>
  <c r="X1969" i="4"/>
  <c r="S1969" i="4"/>
  <c r="T1969" i="4"/>
  <c r="U1969" i="4"/>
  <c r="V1969" i="4"/>
  <c r="Y1969" i="4" s="1"/>
  <c r="W1957" i="4"/>
  <c r="X1957" i="4"/>
  <c r="U1957" i="4"/>
  <c r="V1957" i="4"/>
  <c r="Y1957" i="4" s="1"/>
  <c r="S1939" i="4"/>
  <c r="T1939" i="4"/>
  <c r="U1939" i="4"/>
  <c r="V1939" i="4"/>
  <c r="Y1939" i="4" s="1"/>
  <c r="X1939" i="4"/>
  <c r="W1939" i="4"/>
  <c r="S1933" i="4"/>
  <c r="T1933" i="4"/>
  <c r="U1933" i="4"/>
  <c r="V1933" i="4"/>
  <c r="Y1933" i="4" s="1"/>
  <c r="W1933" i="4"/>
  <c r="X1933" i="4"/>
  <c r="V1915" i="4"/>
  <c r="Y1915" i="4" s="1"/>
  <c r="W1915" i="4"/>
  <c r="X1915" i="4"/>
  <c r="S1915" i="4"/>
  <c r="T1915" i="4"/>
  <c r="U1915" i="4"/>
  <c r="V1903" i="4"/>
  <c r="Y1903" i="4" s="1"/>
  <c r="W1903" i="4"/>
  <c r="X1903" i="4"/>
  <c r="S1903" i="4"/>
  <c r="T1903" i="4"/>
  <c r="U1903" i="4"/>
  <c r="S1888" i="4"/>
  <c r="T1888" i="4"/>
  <c r="U1888" i="4"/>
  <c r="X1888" i="4"/>
  <c r="W1888" i="4"/>
  <c r="V1888" i="4"/>
  <c r="Y1888" i="4" s="1"/>
  <c r="V1876" i="4"/>
  <c r="Y1876" i="4" s="1"/>
  <c r="W1876" i="4"/>
  <c r="X1876" i="4"/>
  <c r="S1876" i="4"/>
  <c r="T1876" i="4"/>
  <c r="U1876" i="4"/>
  <c r="U1861" i="4"/>
  <c r="W1861" i="4"/>
  <c r="S1861" i="4"/>
  <c r="T1861" i="4"/>
  <c r="V1861" i="4"/>
  <c r="Y1861" i="4" s="1"/>
  <c r="X1861" i="4"/>
  <c r="U1849" i="4"/>
  <c r="W1849" i="4"/>
  <c r="S1849" i="4"/>
  <c r="T1849" i="4"/>
  <c r="V1849" i="4"/>
  <c r="Y1849" i="4" s="1"/>
  <c r="X1849" i="4"/>
  <c r="S1834" i="4"/>
  <c r="T1834" i="4"/>
  <c r="U1834" i="4"/>
  <c r="V1834" i="4"/>
  <c r="Y1834" i="4" s="1"/>
  <c r="W1834" i="4"/>
  <c r="X1834" i="4"/>
  <c r="S1822" i="4"/>
  <c r="T1822" i="4"/>
  <c r="X1822" i="4"/>
  <c r="U1822" i="4"/>
  <c r="V1822" i="4"/>
  <c r="Y1822" i="4" s="1"/>
  <c r="W1822" i="4"/>
  <c r="V1807" i="4"/>
  <c r="Y1807" i="4" s="1"/>
  <c r="W1807" i="4"/>
  <c r="S1807" i="4"/>
  <c r="X1807" i="4"/>
  <c r="U1807" i="4"/>
  <c r="T1807" i="4"/>
  <c r="V1795" i="4"/>
  <c r="Y1795" i="4" s="1"/>
  <c r="W1795" i="4"/>
  <c r="S1795" i="4"/>
  <c r="T1795" i="4"/>
  <c r="U1795" i="4"/>
  <c r="X1795" i="4"/>
  <c r="U1780" i="4"/>
  <c r="V1780" i="4"/>
  <c r="Y1780" i="4" s="1"/>
  <c r="S1780" i="4"/>
  <c r="T1780" i="4"/>
  <c r="W1780" i="4"/>
  <c r="X1780" i="4"/>
  <c r="U1768" i="4"/>
  <c r="V1768" i="4"/>
  <c r="Y1768" i="4" s="1"/>
  <c r="T1768" i="4"/>
  <c r="X1768" i="4"/>
  <c r="W1768" i="4"/>
  <c r="S1768" i="4"/>
  <c r="S1753" i="4"/>
  <c r="T1753" i="4"/>
  <c r="X1753" i="4"/>
  <c r="U1753" i="4"/>
  <c r="V1753" i="4"/>
  <c r="Y1753" i="4" s="1"/>
  <c r="W1753" i="4"/>
  <c r="S1741" i="4"/>
  <c r="T1741" i="4"/>
  <c r="U1741" i="4"/>
  <c r="V1741" i="4"/>
  <c r="Y1741" i="4" s="1"/>
  <c r="W1741" i="4"/>
  <c r="X1741" i="4"/>
  <c r="S1726" i="4"/>
  <c r="T1726" i="4"/>
  <c r="W1726" i="4"/>
  <c r="X1726" i="4"/>
  <c r="U1726" i="4"/>
  <c r="V1726" i="4"/>
  <c r="Y1726" i="4" s="1"/>
  <c r="S1714" i="4"/>
  <c r="T1714" i="4"/>
  <c r="W1714" i="4"/>
  <c r="X1714" i="4"/>
  <c r="V1714" i="4"/>
  <c r="Y1714" i="4" s="1"/>
  <c r="U1714" i="4"/>
  <c r="V1699" i="4"/>
  <c r="Y1699" i="4" s="1"/>
  <c r="W1699" i="4"/>
  <c r="S1699" i="4"/>
  <c r="T1699" i="4"/>
  <c r="U1699" i="4"/>
  <c r="X1699" i="4"/>
  <c r="V1687" i="4"/>
  <c r="Y1687" i="4" s="1"/>
  <c r="W1687" i="4"/>
  <c r="S1687" i="4"/>
  <c r="T1687" i="4"/>
  <c r="X1687" i="4"/>
  <c r="U1687" i="4"/>
  <c r="Y1672" i="4"/>
  <c r="X1672" i="4"/>
  <c r="S1672" i="4"/>
  <c r="T1672" i="4"/>
  <c r="U1672" i="4"/>
  <c r="W1672" i="4"/>
  <c r="T1660" i="4"/>
  <c r="S1660" i="4"/>
  <c r="W1660" i="4"/>
  <c r="X1660" i="4"/>
  <c r="W1645" i="4"/>
  <c r="X1645" i="4"/>
  <c r="T1645" i="4"/>
  <c r="V1645" i="4"/>
  <c r="Y1645" i="4" s="1"/>
  <c r="S1645" i="4"/>
  <c r="U1645" i="4"/>
  <c r="W1633" i="4"/>
  <c r="X1633" i="4"/>
  <c r="T1633" i="4"/>
  <c r="V1633" i="4"/>
  <c r="Y1633" i="4" s="1"/>
  <c r="U1633" i="4"/>
  <c r="S1633" i="4"/>
  <c r="S1618" i="4"/>
  <c r="T1618" i="4"/>
  <c r="V1618" i="4"/>
  <c r="Y1618" i="4" s="1"/>
  <c r="X1618" i="4"/>
  <c r="U1618" i="4"/>
  <c r="W1618" i="4"/>
  <c r="S1606" i="4"/>
  <c r="T1606" i="4"/>
  <c r="U1606" i="4"/>
  <c r="V1606" i="4"/>
  <c r="Y1606" i="4" s="1"/>
  <c r="W1606" i="4"/>
  <c r="X1606" i="4"/>
  <c r="V1591" i="4"/>
  <c r="Y1591" i="4" s="1"/>
  <c r="W1591" i="4"/>
  <c r="X1591" i="4"/>
  <c r="S1591" i="4"/>
  <c r="U1591" i="4"/>
  <c r="T1591" i="4"/>
  <c r="V1579" i="4"/>
  <c r="Y1579" i="4" s="1"/>
  <c r="W1579" i="4"/>
  <c r="X1579" i="4"/>
  <c r="S1579" i="4"/>
  <c r="T1579" i="4"/>
  <c r="U1579" i="4"/>
  <c r="S1564" i="4"/>
  <c r="U1564" i="4"/>
  <c r="V1564" i="4"/>
  <c r="Y1564" i="4" s="1"/>
  <c r="T1564" i="4"/>
  <c r="W1564" i="4"/>
  <c r="X1564" i="4"/>
  <c r="S1552" i="4"/>
  <c r="T1552" i="4"/>
  <c r="U1552" i="4"/>
  <c r="V1552" i="4"/>
  <c r="Y1552" i="4" s="1"/>
  <c r="W1552" i="4"/>
  <c r="X1552" i="4"/>
  <c r="W1537" i="4"/>
  <c r="S1537" i="4"/>
  <c r="T1537" i="4"/>
  <c r="V1537" i="4"/>
  <c r="Y1537" i="4" s="1"/>
  <c r="X1537" i="4"/>
  <c r="U1537" i="4"/>
  <c r="W1525" i="4"/>
  <c r="S1525" i="4"/>
  <c r="T1525" i="4"/>
  <c r="U1525" i="4"/>
  <c r="V1525" i="4"/>
  <c r="Y1525" i="4" s="1"/>
  <c r="X1525" i="4"/>
  <c r="S1510" i="4"/>
  <c r="T1510" i="4"/>
  <c r="U1510" i="4"/>
  <c r="W1510" i="4"/>
  <c r="X1510" i="4"/>
  <c r="V1510" i="4"/>
  <c r="Y1510" i="4" s="1"/>
  <c r="S1498" i="4"/>
  <c r="T1498" i="4"/>
  <c r="U1498" i="4"/>
  <c r="V1498" i="4"/>
  <c r="Y1498" i="4" s="1"/>
  <c r="W1498" i="4"/>
  <c r="X1498" i="4"/>
  <c r="V1483" i="4"/>
  <c r="Y1483" i="4" s="1"/>
  <c r="W1483" i="4"/>
  <c r="S1483" i="4"/>
  <c r="U1483" i="4"/>
  <c r="X1483" i="4"/>
  <c r="T1483" i="4"/>
  <c r="V1471" i="4"/>
  <c r="Y1471" i="4" s="1"/>
  <c r="W1471" i="4"/>
  <c r="X1471" i="4"/>
  <c r="T1471" i="4"/>
  <c r="U1471" i="4"/>
  <c r="S1471" i="4"/>
  <c r="U1456" i="4"/>
  <c r="V1456" i="4"/>
  <c r="Y1456" i="4" s="1"/>
  <c r="X1456" i="4"/>
  <c r="S1456" i="4"/>
  <c r="T1456" i="4"/>
  <c r="W1456" i="4"/>
  <c r="U1444" i="4"/>
  <c r="V1444" i="4"/>
  <c r="Y1444" i="4" s="1"/>
  <c r="X1444" i="4"/>
  <c r="S1444" i="4"/>
  <c r="T1444" i="4"/>
  <c r="W1444" i="4"/>
  <c r="S1429" i="4"/>
  <c r="T1429" i="4"/>
  <c r="U1429" i="4"/>
  <c r="V1429" i="4"/>
  <c r="Y1429" i="4" s="1"/>
  <c r="W1429" i="4"/>
  <c r="X1429" i="4"/>
  <c r="S1417" i="4"/>
  <c r="T1417" i="4"/>
  <c r="W1417" i="4"/>
  <c r="X1417" i="4"/>
  <c r="S1402" i="4"/>
  <c r="T1402" i="4"/>
  <c r="W1402" i="4"/>
  <c r="X1402" i="4"/>
  <c r="U1402" i="4"/>
  <c r="V1402" i="4"/>
  <c r="Y1402" i="4" s="1"/>
  <c r="S1390" i="4"/>
  <c r="T1390" i="4"/>
  <c r="W1390" i="4"/>
  <c r="X1390" i="4"/>
  <c r="V1390" i="4"/>
  <c r="Y1390" i="4" s="1"/>
  <c r="U1390" i="4"/>
  <c r="V1375" i="4"/>
  <c r="Y1375" i="4" s="1"/>
  <c r="W1375" i="4"/>
  <c r="S1375" i="4"/>
  <c r="T1375" i="4"/>
  <c r="U1375" i="4"/>
  <c r="X1375" i="4"/>
  <c r="V1363" i="4"/>
  <c r="Y1363" i="4" s="1"/>
  <c r="W1363" i="4"/>
  <c r="U1363" i="4"/>
  <c r="X1363" i="4"/>
  <c r="S1363" i="4"/>
  <c r="T1363" i="4"/>
  <c r="V1348" i="4"/>
  <c r="Y1348" i="4" s="1"/>
  <c r="W1348" i="4"/>
  <c r="S1348" i="4"/>
  <c r="T1348" i="4"/>
  <c r="U1348" i="4"/>
  <c r="X1348" i="4"/>
  <c r="S1336" i="4"/>
  <c r="X1336" i="4"/>
  <c r="U1336" i="4"/>
  <c r="V1336" i="4"/>
  <c r="Y1336" i="4" s="1"/>
  <c r="W1336" i="4"/>
  <c r="T1336" i="4"/>
  <c r="V1321" i="4"/>
  <c r="Y1321" i="4" s="1"/>
  <c r="W1321" i="4"/>
  <c r="S1321" i="4"/>
  <c r="T1321" i="4"/>
  <c r="U1321" i="4"/>
  <c r="X1321" i="4"/>
  <c r="V1309" i="4"/>
  <c r="Y1309" i="4" s="1"/>
  <c r="W1309" i="4"/>
  <c r="S1309" i="4"/>
  <c r="T1309" i="4"/>
  <c r="U1309" i="4"/>
  <c r="X1309" i="4"/>
  <c r="S1294" i="4"/>
  <c r="T1294" i="4"/>
  <c r="V1294" i="4"/>
  <c r="Y1294" i="4" s="1"/>
  <c r="W1294" i="4"/>
  <c r="X1294" i="4"/>
  <c r="U1294" i="4"/>
  <c r="S1282" i="4"/>
  <c r="T1282" i="4"/>
  <c r="X1282" i="4"/>
  <c r="V1282" i="4"/>
  <c r="Y1282" i="4" s="1"/>
  <c r="W1282" i="4"/>
  <c r="U1282" i="4"/>
  <c r="V1267" i="4"/>
  <c r="Y1267" i="4" s="1"/>
  <c r="W1267" i="4"/>
  <c r="T1267" i="4"/>
  <c r="U1267" i="4"/>
  <c r="S1267" i="4"/>
  <c r="X1267" i="4"/>
  <c r="V1255" i="4"/>
  <c r="Y1255" i="4" s="1"/>
  <c r="W1255" i="4"/>
  <c r="U1255" i="4"/>
  <c r="S1255" i="4"/>
  <c r="T1255" i="4"/>
  <c r="X1255" i="4"/>
  <c r="S1240" i="4"/>
  <c r="T1240" i="4"/>
  <c r="U1240" i="4"/>
  <c r="W1240" i="4"/>
  <c r="V1240" i="4"/>
  <c r="Y1240" i="4" s="1"/>
  <c r="X1240" i="4"/>
  <c r="S1228" i="4"/>
  <c r="T1228" i="4"/>
  <c r="U1228" i="4"/>
  <c r="W1228" i="4"/>
  <c r="X1228" i="4"/>
  <c r="V1228" i="4"/>
  <c r="Y1228" i="4" s="1"/>
  <c r="U1213" i="4"/>
  <c r="V1213" i="4"/>
  <c r="Y1213" i="4" s="1"/>
  <c r="S1213" i="4"/>
  <c r="X1213" i="4"/>
  <c r="T1213" i="4"/>
  <c r="W1213" i="4"/>
  <c r="U2775" i="4"/>
  <c r="V2632" i="4"/>
  <c r="Y2632" i="4" s="1"/>
  <c r="S2522" i="4"/>
  <c r="V2392" i="4"/>
  <c r="Y2392" i="4" s="1"/>
  <c r="V2110" i="4"/>
  <c r="Y2110" i="4" s="1"/>
  <c r="T2793" i="4"/>
  <c r="U2793" i="4"/>
  <c r="V2793" i="4"/>
  <c r="Y2793" i="4" s="1"/>
  <c r="W2793" i="4"/>
  <c r="S2793" i="4"/>
  <c r="X2793" i="4"/>
  <c r="S2778" i="4"/>
  <c r="W2778" i="4"/>
  <c r="X2778" i="4"/>
  <c r="T2778" i="4"/>
  <c r="U2778" i="4"/>
  <c r="V2778" i="4"/>
  <c r="Y2778" i="4" s="1"/>
  <c r="V2766" i="4"/>
  <c r="Y2766" i="4" s="1"/>
  <c r="W2766" i="4"/>
  <c r="X2766" i="4"/>
  <c r="S2766" i="4"/>
  <c r="T2751" i="4"/>
  <c r="S2751" i="4"/>
  <c r="U2751" i="4"/>
  <c r="V2751" i="4"/>
  <c r="Y2751" i="4" s="1"/>
  <c r="W2751" i="4"/>
  <c r="X2751" i="4"/>
  <c r="S2739" i="4"/>
  <c r="T2739" i="4"/>
  <c r="X2739" i="4"/>
  <c r="U2739" i="4"/>
  <c r="V2739" i="4"/>
  <c r="Y2739" i="4" s="1"/>
  <c r="W2739" i="4"/>
  <c r="T2724" i="4"/>
  <c r="W2724" i="4"/>
  <c r="X2724" i="4"/>
  <c r="S2724" i="4"/>
  <c r="U2724" i="4"/>
  <c r="V2724" i="4"/>
  <c r="Y2724" i="4" s="1"/>
  <c r="S2712" i="4"/>
  <c r="V2712" i="4"/>
  <c r="Y2712" i="4" s="1"/>
  <c r="W2712" i="4"/>
  <c r="X2712" i="4"/>
  <c r="T2712" i="4"/>
  <c r="U2712" i="4"/>
  <c r="W2697" i="4"/>
  <c r="S2697" i="4"/>
  <c r="T2697" i="4"/>
  <c r="U2697" i="4"/>
  <c r="V2697" i="4"/>
  <c r="Y2697" i="4" s="1"/>
  <c r="X2697" i="4"/>
  <c r="V2685" i="4"/>
  <c r="Y2685" i="4" s="1"/>
  <c r="S2685" i="4"/>
  <c r="T2685" i="4"/>
  <c r="U2685" i="4"/>
  <c r="T2670" i="4"/>
  <c r="U2670" i="4"/>
  <c r="V2670" i="4"/>
  <c r="Y2670" i="4" s="1"/>
  <c r="W2670" i="4"/>
  <c r="S2670" i="4"/>
  <c r="X2670" i="4"/>
  <c r="X2658" i="4"/>
  <c r="S2658" i="4"/>
  <c r="T2658" i="4"/>
  <c r="U2658" i="4"/>
  <c r="V2658" i="4"/>
  <c r="Y2658" i="4" s="1"/>
  <c r="W2658" i="4"/>
  <c r="V2643" i="4"/>
  <c r="Y2643" i="4" s="1"/>
  <c r="W2643" i="4"/>
  <c r="X2643" i="4"/>
  <c r="T2643" i="4"/>
  <c r="U2643" i="4"/>
  <c r="S2643" i="4"/>
  <c r="V2631" i="4"/>
  <c r="Y2631" i="4" s="1"/>
  <c r="W2631" i="4"/>
  <c r="X2631" i="4"/>
  <c r="T2631" i="4"/>
  <c r="U2631" i="4"/>
  <c r="S2631" i="4"/>
  <c r="T2616" i="4"/>
  <c r="U2616" i="4"/>
  <c r="S2616" i="4"/>
  <c r="X2616" i="4"/>
  <c r="S2604" i="4"/>
  <c r="T2604" i="4"/>
  <c r="V2604" i="4"/>
  <c r="Y2604" i="4" s="1"/>
  <c r="W2604" i="4"/>
  <c r="X2604" i="4"/>
  <c r="U2604" i="4"/>
  <c r="W2589" i="4"/>
  <c r="X2589" i="4"/>
  <c r="V2589" i="4"/>
  <c r="Y2589" i="4" s="1"/>
  <c r="S2589" i="4"/>
  <c r="T2589" i="4"/>
  <c r="U2589" i="4"/>
  <c r="V2577" i="4"/>
  <c r="Y2577" i="4" s="1"/>
  <c r="W2577" i="4"/>
  <c r="U2577" i="4"/>
  <c r="X2577" i="4"/>
  <c r="S2577" i="4"/>
  <c r="T2577" i="4"/>
  <c r="N2562" i="4"/>
  <c r="S2562" i="4"/>
  <c r="T2562" i="4"/>
  <c r="U2562" i="4"/>
  <c r="V2562" i="4"/>
  <c r="Y2562" i="4" s="1"/>
  <c r="W2562" i="4"/>
  <c r="X2562" i="4"/>
  <c r="S2550" i="4"/>
  <c r="W2550" i="4"/>
  <c r="X2550" i="4"/>
  <c r="T2550" i="4"/>
  <c r="U2550" i="4"/>
  <c r="V2550" i="4"/>
  <c r="Y2550" i="4" s="1"/>
  <c r="W2535" i="4"/>
  <c r="X2535" i="4"/>
  <c r="V2535" i="4"/>
  <c r="Y2535" i="4" s="1"/>
  <c r="S2535" i="4"/>
  <c r="T2535" i="4"/>
  <c r="U2535" i="4"/>
  <c r="S2523" i="4"/>
  <c r="T2523" i="4"/>
  <c r="U2523" i="4"/>
  <c r="V2523" i="4"/>
  <c r="Y2523" i="4" s="1"/>
  <c r="W2523" i="4"/>
  <c r="X2523" i="4"/>
  <c r="T2508" i="4"/>
  <c r="U2508" i="4"/>
  <c r="X2508" i="4"/>
  <c r="V2508" i="4"/>
  <c r="Y2508" i="4" s="1"/>
  <c r="W2508" i="4"/>
  <c r="S2508" i="4"/>
  <c r="S2496" i="4"/>
  <c r="T2496" i="4"/>
  <c r="W2496" i="4"/>
  <c r="X2496" i="4"/>
  <c r="V2496" i="4"/>
  <c r="Y2496" i="4" s="1"/>
  <c r="U2496" i="4"/>
  <c r="W2481" i="4"/>
  <c r="X2481" i="4"/>
  <c r="S2481" i="4"/>
  <c r="T2481" i="4"/>
  <c r="U2481" i="4"/>
  <c r="V2481" i="4"/>
  <c r="Y2481" i="4" s="1"/>
  <c r="V2469" i="4"/>
  <c r="Y2469" i="4" s="1"/>
  <c r="W2469" i="4"/>
  <c r="S2469" i="4"/>
  <c r="T2469" i="4"/>
  <c r="U2469" i="4"/>
  <c r="X2469" i="4"/>
  <c r="X2454" i="4"/>
  <c r="S2454" i="4"/>
  <c r="T2454" i="4"/>
  <c r="U2454" i="4"/>
  <c r="V2454" i="4"/>
  <c r="Y2454" i="4" s="1"/>
  <c r="W2454" i="4"/>
  <c r="W2442" i="4"/>
  <c r="X2442" i="4"/>
  <c r="U2442" i="4"/>
  <c r="V2442" i="4"/>
  <c r="Y2442" i="4" s="1"/>
  <c r="S2427" i="4"/>
  <c r="T2427" i="4"/>
  <c r="U2427" i="4"/>
  <c r="V2427" i="4"/>
  <c r="Y2427" i="4" s="1"/>
  <c r="W2427" i="4"/>
  <c r="X2427" i="4"/>
  <c r="S2415" i="4"/>
  <c r="T2415" i="4"/>
  <c r="U2415" i="4"/>
  <c r="X2415" i="4"/>
  <c r="V2415" i="4"/>
  <c r="Y2415" i="4" s="1"/>
  <c r="W2415" i="4"/>
  <c r="S2400" i="4"/>
  <c r="T2400" i="4"/>
  <c r="U2400" i="4"/>
  <c r="V2400" i="4"/>
  <c r="Y2400" i="4" s="1"/>
  <c r="W2400" i="4"/>
  <c r="X2400" i="4"/>
  <c r="S2388" i="4"/>
  <c r="T2388" i="4"/>
  <c r="U2388" i="4"/>
  <c r="V2388" i="4"/>
  <c r="Y2388" i="4" s="1"/>
  <c r="W2388" i="4"/>
  <c r="T2373" i="4"/>
  <c r="U2373" i="4"/>
  <c r="S2373" i="4"/>
  <c r="V2373" i="4"/>
  <c r="Y2373" i="4" s="1"/>
  <c r="W2373" i="4"/>
  <c r="X2373" i="4"/>
  <c r="S2361" i="4"/>
  <c r="T2361" i="4"/>
  <c r="U2361" i="4"/>
  <c r="V2361" i="4"/>
  <c r="Y2361" i="4" s="1"/>
  <c r="W2361" i="4"/>
  <c r="X2361" i="4"/>
  <c r="W2346" i="4"/>
  <c r="X2346" i="4"/>
  <c r="S2346" i="4"/>
  <c r="T2346" i="4"/>
  <c r="U2346" i="4"/>
  <c r="U2334" i="4"/>
  <c r="V2334" i="4"/>
  <c r="Y2334" i="4" s="1"/>
  <c r="T2334" i="4"/>
  <c r="W2334" i="4"/>
  <c r="X2334" i="4"/>
  <c r="S2334" i="4"/>
  <c r="W2319" i="4"/>
  <c r="X2319" i="4"/>
  <c r="V2319" i="4"/>
  <c r="Y2319" i="4" s="1"/>
  <c r="S2319" i="4"/>
  <c r="T2319" i="4"/>
  <c r="U2319" i="4"/>
  <c r="X2307" i="4"/>
  <c r="V2307" i="4"/>
  <c r="Y2307" i="4" s="1"/>
  <c r="W2307" i="4"/>
  <c r="S2307" i="4"/>
  <c r="U2307" i="4"/>
  <c r="T2307" i="4"/>
  <c r="W2292" i="4"/>
  <c r="X2292" i="4"/>
  <c r="V2292" i="4"/>
  <c r="Y2292" i="4" s="1"/>
  <c r="S2292" i="4"/>
  <c r="T2292" i="4"/>
  <c r="U2292" i="4"/>
  <c r="U2280" i="4"/>
  <c r="V2280" i="4"/>
  <c r="Y2280" i="4" s="1"/>
  <c r="T2280" i="4"/>
  <c r="W2280" i="4"/>
  <c r="X2280" i="4"/>
  <c r="S2280" i="4"/>
  <c r="S2265" i="4"/>
  <c r="T2265" i="4"/>
  <c r="V2265" i="4"/>
  <c r="Y2265" i="4" s="1"/>
  <c r="W2265" i="4"/>
  <c r="X2265" i="4"/>
  <c r="U2265" i="4"/>
  <c r="S2253" i="4"/>
  <c r="X2253" i="4"/>
  <c r="V2253" i="4"/>
  <c r="Y2253" i="4" s="1"/>
  <c r="W2253" i="4"/>
  <c r="T2253" i="4"/>
  <c r="U2253" i="4"/>
  <c r="V2238" i="4"/>
  <c r="Y2238" i="4" s="1"/>
  <c r="W2238" i="4"/>
  <c r="T2238" i="4"/>
  <c r="U2238" i="4"/>
  <c r="S2238" i="4"/>
  <c r="X2238" i="4"/>
  <c r="U2226" i="4"/>
  <c r="V2226" i="4"/>
  <c r="Y2226" i="4" s="1"/>
  <c r="S2226" i="4"/>
  <c r="T2226" i="4"/>
  <c r="T2211" i="4"/>
  <c r="U2211" i="4"/>
  <c r="V2211" i="4"/>
  <c r="Y2211" i="4" s="1"/>
  <c r="W2211" i="4"/>
  <c r="X2211" i="4"/>
  <c r="S2211" i="4"/>
  <c r="X2199" i="4"/>
  <c r="V2199" i="4"/>
  <c r="Y2199" i="4" s="1"/>
  <c r="W2199" i="4"/>
  <c r="S2199" i="4"/>
  <c r="T2199" i="4"/>
  <c r="U2199" i="4"/>
  <c r="W2184" i="4"/>
  <c r="X2184" i="4"/>
  <c r="S2184" i="4"/>
  <c r="T2184" i="4"/>
  <c r="U2184" i="4"/>
  <c r="V2184" i="4"/>
  <c r="Y2184" i="4" s="1"/>
  <c r="W2172" i="4"/>
  <c r="X2172" i="4"/>
  <c r="S2172" i="4"/>
  <c r="U2172" i="4"/>
  <c r="V2172" i="4"/>
  <c r="Y2172" i="4" s="1"/>
  <c r="T2172" i="4"/>
  <c r="S2157" i="4"/>
  <c r="T2157" i="4"/>
  <c r="V2157" i="4"/>
  <c r="Y2157" i="4" s="1"/>
  <c r="W2157" i="4"/>
  <c r="X2157" i="4"/>
  <c r="U2157" i="4"/>
  <c r="S2145" i="4"/>
  <c r="T2145" i="4"/>
  <c r="U2145" i="4"/>
  <c r="V2145" i="4"/>
  <c r="Y2145" i="4" s="1"/>
  <c r="V2130" i="4"/>
  <c r="Y2130" i="4" s="1"/>
  <c r="W2130" i="4"/>
  <c r="S2130" i="4"/>
  <c r="T2130" i="4"/>
  <c r="U2130" i="4"/>
  <c r="X2130" i="4"/>
  <c r="U2118" i="4"/>
  <c r="V2118" i="4"/>
  <c r="Y2118" i="4" s="1"/>
  <c r="S2118" i="4"/>
  <c r="T2118" i="4"/>
  <c r="W2118" i="4"/>
  <c r="X2118" i="4"/>
  <c r="S2103" i="4"/>
  <c r="T2103" i="4"/>
  <c r="X2103" i="4"/>
  <c r="U2103" i="4"/>
  <c r="V2103" i="4"/>
  <c r="Y2103" i="4" s="1"/>
  <c r="W2103" i="4"/>
  <c r="X2091" i="4"/>
  <c r="S2091" i="4"/>
  <c r="W2091" i="4"/>
  <c r="T2091" i="4"/>
  <c r="U2091" i="4"/>
  <c r="V2091" i="4"/>
  <c r="Y2091" i="4" s="1"/>
  <c r="S2076" i="4"/>
  <c r="T2076" i="4"/>
  <c r="U2076" i="4"/>
  <c r="X2076" i="4"/>
  <c r="W2076" i="4"/>
  <c r="S2064" i="4"/>
  <c r="T2064" i="4"/>
  <c r="U2064" i="4"/>
  <c r="V2064" i="4"/>
  <c r="Y2064" i="4" s="1"/>
  <c r="W2064" i="4"/>
  <c r="S2049" i="4"/>
  <c r="T2049" i="4"/>
  <c r="U2049" i="4"/>
  <c r="V2049" i="4"/>
  <c r="Y2049" i="4" s="1"/>
  <c r="W2049" i="4"/>
  <c r="X2049" i="4"/>
  <c r="S2037" i="4"/>
  <c r="T2037" i="4"/>
  <c r="U2037" i="4"/>
  <c r="W2037" i="4"/>
  <c r="X2037" i="4"/>
  <c r="V2037" i="4"/>
  <c r="Y2037" i="4" s="1"/>
  <c r="V2022" i="4"/>
  <c r="Y2022" i="4" s="1"/>
  <c r="W2022" i="4"/>
  <c r="S2022" i="4"/>
  <c r="T2022" i="4"/>
  <c r="U2022" i="4"/>
  <c r="X2022" i="4"/>
  <c r="U2010" i="4"/>
  <c r="V2010" i="4"/>
  <c r="Y2010" i="4" s="1"/>
  <c r="X2010" i="4"/>
  <c r="S2010" i="4"/>
  <c r="T2010" i="4"/>
  <c r="W2010" i="4"/>
  <c r="W1995" i="4"/>
  <c r="X1995" i="4"/>
  <c r="T1995" i="4"/>
  <c r="U1995" i="4"/>
  <c r="V1995" i="4"/>
  <c r="Y1995" i="4" s="1"/>
  <c r="S1995" i="4"/>
  <c r="X1983" i="4"/>
  <c r="V1983" i="4"/>
  <c r="Y1983" i="4" s="1"/>
  <c r="W1983" i="4"/>
  <c r="S1983" i="4"/>
  <c r="T1983" i="4"/>
  <c r="U1983" i="4"/>
  <c r="W1968" i="4"/>
  <c r="X1968" i="4"/>
  <c r="S1968" i="4"/>
  <c r="T1968" i="4"/>
  <c r="U1968" i="4"/>
  <c r="V1968" i="4"/>
  <c r="Y1968" i="4" s="1"/>
  <c r="W2785" i="4"/>
  <c r="U2742" i="4"/>
  <c r="X2649" i="4"/>
  <c r="W2616" i="4"/>
  <c r="X2608" i="4"/>
  <c r="W2551" i="4"/>
  <c r="S2293" i="4"/>
  <c r="X2064" i="4"/>
  <c r="T563" i="4"/>
  <c r="U563" i="4"/>
  <c r="W563" i="4"/>
  <c r="X563" i="4"/>
  <c r="V563" i="4"/>
  <c r="Y563" i="4" s="1"/>
  <c r="S563" i="4"/>
  <c r="V551" i="4"/>
  <c r="Y551" i="4" s="1"/>
  <c r="S551" i="4"/>
  <c r="T551" i="4"/>
  <c r="U551" i="4"/>
  <c r="W551" i="4"/>
  <c r="X551" i="4"/>
  <c r="W536" i="4"/>
  <c r="S536" i="4"/>
  <c r="T536" i="4"/>
  <c r="U536" i="4"/>
  <c r="X536" i="4"/>
  <c r="V536" i="4"/>
  <c r="Y536" i="4" s="1"/>
  <c r="S524" i="4"/>
  <c r="U524" i="4"/>
  <c r="V524" i="4"/>
  <c r="Y524" i="4" s="1"/>
  <c r="T524" i="4"/>
  <c r="X524" i="4"/>
  <c r="W524" i="4"/>
  <c r="X509" i="4"/>
  <c r="S509" i="4"/>
  <c r="T509" i="4"/>
  <c r="W509" i="4"/>
  <c r="V509" i="4"/>
  <c r="Y509" i="4" s="1"/>
  <c r="U509" i="4"/>
  <c r="X497" i="4"/>
  <c r="W497" i="4"/>
  <c r="T497" i="4"/>
  <c r="U497" i="4"/>
  <c r="V497" i="4"/>
  <c r="Y497" i="4" s="1"/>
  <c r="S497" i="4"/>
  <c r="S482" i="4"/>
  <c r="W482" i="4"/>
  <c r="X482" i="4"/>
  <c r="T482" i="4"/>
  <c r="U482" i="4"/>
  <c r="V482" i="4"/>
  <c r="Y482" i="4" s="1"/>
  <c r="U470" i="4"/>
  <c r="X470" i="4"/>
  <c r="S470" i="4"/>
  <c r="W470" i="4"/>
  <c r="T470" i="4"/>
  <c r="V470" i="4"/>
  <c r="Y470" i="4" s="1"/>
  <c r="V455" i="4"/>
  <c r="Y455" i="4" s="1"/>
  <c r="S455" i="4"/>
  <c r="T455" i="4"/>
  <c r="U455" i="4"/>
  <c r="W455" i="4"/>
  <c r="X455" i="4"/>
  <c r="X443" i="4"/>
  <c r="T443" i="4"/>
  <c r="U443" i="4"/>
  <c r="W443" i="4"/>
  <c r="S443" i="4"/>
  <c r="V443" i="4"/>
  <c r="Y443" i="4" s="1"/>
  <c r="S428" i="4"/>
  <c r="V428" i="4"/>
  <c r="Y428" i="4" s="1"/>
  <c r="W428" i="4"/>
  <c r="T428" i="4"/>
  <c r="U428" i="4"/>
  <c r="X428" i="4"/>
  <c r="W416" i="4"/>
  <c r="X416" i="4"/>
  <c r="S416" i="4"/>
  <c r="T416" i="4"/>
  <c r="U416" i="4"/>
  <c r="V416" i="4"/>
  <c r="Y416" i="4" s="1"/>
  <c r="S401" i="4"/>
  <c r="X401" i="4"/>
  <c r="T401" i="4"/>
  <c r="U401" i="4"/>
  <c r="V401" i="4"/>
  <c r="Y401" i="4" s="1"/>
  <c r="W401" i="4"/>
  <c r="V389" i="4"/>
  <c r="Y389" i="4" s="1"/>
  <c r="S389" i="4"/>
  <c r="X389" i="4"/>
  <c r="W389" i="4"/>
  <c r="T389" i="4"/>
  <c r="U389" i="4"/>
  <c r="W374" i="4"/>
  <c r="V374" i="4"/>
  <c r="Y374" i="4" s="1"/>
  <c r="X374" i="4"/>
  <c r="U374" i="4"/>
  <c r="S374" i="4"/>
  <c r="T374" i="4"/>
  <c r="U362" i="4"/>
  <c r="V362" i="4"/>
  <c r="Y362" i="4" s="1"/>
  <c r="T362" i="4"/>
  <c r="W362" i="4"/>
  <c r="S362" i="4"/>
  <c r="X362" i="4"/>
  <c r="S347" i="4"/>
  <c r="V347" i="4"/>
  <c r="Y347" i="4" s="1"/>
  <c r="T347" i="4"/>
  <c r="W347" i="4"/>
  <c r="X347" i="4"/>
  <c r="U347" i="4"/>
  <c r="V335" i="4"/>
  <c r="Y335" i="4" s="1"/>
  <c r="W335" i="4"/>
  <c r="S335" i="4"/>
  <c r="T335" i="4"/>
  <c r="U335" i="4"/>
  <c r="X335" i="4"/>
  <c r="T320" i="4"/>
  <c r="U320" i="4"/>
  <c r="S320" i="4"/>
  <c r="V320" i="4"/>
  <c r="Y320" i="4" s="1"/>
  <c r="W320" i="4"/>
  <c r="X320" i="4"/>
  <c r="V308" i="4"/>
  <c r="Y308" i="4" s="1"/>
  <c r="U308" i="4"/>
  <c r="W308" i="4"/>
  <c r="X308" i="4"/>
  <c r="S308" i="4"/>
  <c r="T308" i="4"/>
  <c r="U293" i="4"/>
  <c r="V293" i="4"/>
  <c r="Y293" i="4" s="1"/>
  <c r="T293" i="4"/>
  <c r="W293" i="4"/>
  <c r="S293" i="4"/>
  <c r="X293" i="4"/>
  <c r="V281" i="4"/>
  <c r="Y281" i="4" s="1"/>
  <c r="U281" i="4"/>
  <c r="W281" i="4"/>
  <c r="S281" i="4"/>
  <c r="T281" i="4"/>
  <c r="X281" i="4"/>
  <c r="T266" i="4"/>
  <c r="V266" i="4"/>
  <c r="Y266" i="4" s="1"/>
  <c r="W266" i="4"/>
  <c r="S266" i="4"/>
  <c r="U266" i="4"/>
  <c r="X266" i="4"/>
  <c r="T254" i="4"/>
  <c r="V254" i="4"/>
  <c r="Y254" i="4" s="1"/>
  <c r="W254" i="4"/>
  <c r="X254" i="4"/>
  <c r="S254" i="4"/>
  <c r="U254" i="4"/>
  <c r="X239" i="4"/>
  <c r="W239" i="4"/>
  <c r="T239" i="4"/>
  <c r="S239" i="4"/>
  <c r="U239" i="4"/>
  <c r="V239" i="4"/>
  <c r="Y239" i="4" s="1"/>
  <c r="T227" i="4"/>
  <c r="S227" i="4"/>
  <c r="U227" i="4"/>
  <c r="X227" i="4"/>
  <c r="V227" i="4"/>
  <c r="Y227" i="4" s="1"/>
  <c r="W227" i="4"/>
  <c r="X212" i="4"/>
  <c r="S212" i="4"/>
  <c r="W212" i="4"/>
  <c r="U212" i="4"/>
  <c r="V212" i="4"/>
  <c r="Y212" i="4" s="1"/>
  <c r="T212" i="4"/>
  <c r="T200" i="4"/>
  <c r="V200" i="4"/>
  <c r="Y200" i="4" s="1"/>
  <c r="W200" i="4"/>
  <c r="X200" i="4"/>
  <c r="U200" i="4"/>
  <c r="S200" i="4"/>
  <c r="X185" i="4"/>
  <c r="W185" i="4"/>
  <c r="U185" i="4"/>
  <c r="V185" i="4"/>
  <c r="Y185" i="4" s="1"/>
  <c r="S185" i="4"/>
  <c r="T185" i="4"/>
  <c r="T173" i="4"/>
  <c r="X173" i="4"/>
  <c r="V173" i="4"/>
  <c r="Y173" i="4" s="1"/>
  <c r="W173" i="4"/>
  <c r="U173" i="4"/>
  <c r="S173" i="4"/>
  <c r="X158" i="4"/>
  <c r="U158" i="4"/>
  <c r="S158" i="4"/>
  <c r="T158" i="4"/>
  <c r="V158" i="4"/>
  <c r="Y158" i="4" s="1"/>
  <c r="W158" i="4"/>
  <c r="T146" i="4"/>
  <c r="V146" i="4"/>
  <c r="Y146" i="4" s="1"/>
  <c r="S146" i="4"/>
  <c r="U146" i="4"/>
  <c r="W146" i="4"/>
  <c r="X146" i="4"/>
  <c r="V131" i="4"/>
  <c r="Y131" i="4" s="1"/>
  <c r="W131" i="4"/>
  <c r="X131" i="4"/>
  <c r="S131" i="4"/>
  <c r="T131" i="4"/>
  <c r="U131" i="4"/>
  <c r="S119" i="4"/>
  <c r="T119" i="4"/>
  <c r="X119" i="4"/>
  <c r="U119" i="4"/>
  <c r="V119" i="4"/>
  <c r="Y119" i="4" s="1"/>
  <c r="W119" i="4"/>
  <c r="V104" i="4"/>
  <c r="Y104" i="4" s="1"/>
  <c r="W104" i="4"/>
  <c r="T104" i="4"/>
  <c r="U104" i="4"/>
  <c r="S104" i="4"/>
  <c r="X104" i="4"/>
  <c r="S92" i="4"/>
  <c r="X92" i="4"/>
  <c r="T92" i="4"/>
  <c r="V92" i="4"/>
  <c r="Y92" i="4" s="1"/>
  <c r="W92" i="4"/>
  <c r="U92" i="4"/>
  <c r="V77" i="4"/>
  <c r="Y77" i="4" s="1"/>
  <c r="W77" i="4"/>
  <c r="S77" i="4"/>
  <c r="T77" i="4"/>
  <c r="U77" i="4"/>
  <c r="X77" i="4"/>
  <c r="S65" i="4"/>
  <c r="V65" i="4"/>
  <c r="Y65" i="4" s="1"/>
  <c r="W65" i="4"/>
  <c r="X65" i="4"/>
  <c r="T65" i="4"/>
  <c r="U65" i="4"/>
  <c r="V50" i="4"/>
  <c r="Y50" i="4" s="1"/>
  <c r="W50" i="4"/>
  <c r="T50" i="4"/>
  <c r="U50" i="4"/>
  <c r="S50" i="4"/>
  <c r="X50" i="4"/>
  <c r="V38" i="4"/>
  <c r="Y38" i="4" s="1"/>
  <c r="S38" i="4"/>
  <c r="T38" i="4"/>
  <c r="U38" i="4"/>
  <c r="W38" i="4"/>
  <c r="X38" i="4"/>
  <c r="U2564" i="4"/>
  <c r="V2564" i="4"/>
  <c r="Y2564" i="4" s="1"/>
  <c r="W2564" i="4"/>
  <c r="X2564" i="4"/>
  <c r="S2564" i="4"/>
  <c r="T2564" i="4"/>
  <c r="V2240" i="4"/>
  <c r="Y2240" i="4" s="1"/>
  <c r="W2240" i="4"/>
  <c r="T2240" i="4"/>
  <c r="U2240" i="4"/>
  <c r="X2240" i="4"/>
  <c r="S2240" i="4"/>
  <c r="V1916" i="4"/>
  <c r="Y1916" i="4" s="1"/>
  <c r="W1916" i="4"/>
  <c r="U1916" i="4"/>
  <c r="S1916" i="4"/>
  <c r="T1916" i="4"/>
  <c r="X1916" i="4"/>
  <c r="V1592" i="4"/>
  <c r="Y1592" i="4" s="1"/>
  <c r="W1592" i="4"/>
  <c r="S1592" i="4"/>
  <c r="T1592" i="4"/>
  <c r="X1592" i="4"/>
  <c r="U1592" i="4"/>
  <c r="V1268" i="4"/>
  <c r="Y1268" i="4" s="1"/>
  <c r="W1268" i="4"/>
  <c r="S1268" i="4"/>
  <c r="X1268" i="4"/>
  <c r="T1268" i="4"/>
  <c r="U1268" i="4"/>
  <c r="U944" i="4"/>
  <c r="V944" i="4"/>
  <c r="Y944" i="4" s="1"/>
  <c r="W944" i="4"/>
  <c r="S944" i="4"/>
  <c r="T944" i="4"/>
  <c r="X944" i="4"/>
  <c r="S620" i="4"/>
  <c r="T620" i="4"/>
  <c r="U620" i="4"/>
  <c r="X620" i="4"/>
  <c r="V620" i="4"/>
  <c r="Y620" i="4" s="1"/>
  <c r="W620" i="4"/>
  <c r="U296" i="4"/>
  <c r="W296" i="4"/>
  <c r="X296" i="4"/>
  <c r="S296" i="4"/>
  <c r="T296" i="4"/>
  <c r="V296" i="4"/>
  <c r="Y296" i="4" s="1"/>
  <c r="X2797" i="4"/>
  <c r="S2742" i="4"/>
  <c r="W2710" i="4"/>
  <c r="V2616" i="4"/>
  <c r="Y2616" i="4" s="1"/>
  <c r="V2488" i="4"/>
  <c r="Y2488" i="4" s="1"/>
  <c r="X2320" i="4"/>
  <c r="V2198" i="4"/>
  <c r="Y2198" i="4" s="1"/>
  <c r="V1739" i="4"/>
  <c r="Y1739" i="4" s="1"/>
  <c r="S1366" i="4"/>
  <c r="V887" i="4"/>
  <c r="Y887" i="4" s="1"/>
  <c r="V1928" i="4"/>
  <c r="Y1928" i="4" s="1"/>
  <c r="W1928" i="4"/>
  <c r="S1928" i="4"/>
  <c r="U1928" i="4"/>
  <c r="X1928" i="4"/>
  <c r="T1928" i="4"/>
  <c r="V1912" i="4"/>
  <c r="Y1912" i="4" s="1"/>
  <c r="W1912" i="4"/>
  <c r="S1912" i="4"/>
  <c r="U1912" i="4"/>
  <c r="T1912" i="4"/>
  <c r="X1912" i="4"/>
  <c r="T1900" i="4"/>
  <c r="U1900" i="4"/>
  <c r="W1900" i="4"/>
  <c r="X1900" i="4"/>
  <c r="S1900" i="4"/>
  <c r="V1900" i="4"/>
  <c r="Y1900" i="4" s="1"/>
  <c r="W1885" i="4"/>
  <c r="X1885" i="4"/>
  <c r="S1885" i="4"/>
  <c r="U1885" i="4"/>
  <c r="T1885" i="4"/>
  <c r="V1885" i="4"/>
  <c r="Y1885" i="4" s="1"/>
  <c r="C1873" i="4"/>
  <c r="W1873" i="4"/>
  <c r="X1873" i="4"/>
  <c r="U1873" i="4"/>
  <c r="V1873" i="4"/>
  <c r="Y1873" i="4" s="1"/>
  <c r="S1873" i="4"/>
  <c r="T1873" i="4"/>
  <c r="T1858" i="4"/>
  <c r="S1858" i="4"/>
  <c r="U1858" i="4"/>
  <c r="X1858" i="4"/>
  <c r="W1858" i="4"/>
  <c r="V1858" i="4"/>
  <c r="Y1858" i="4" s="1"/>
  <c r="T1846" i="4"/>
  <c r="U1846" i="4"/>
  <c r="V1846" i="4"/>
  <c r="Y1846" i="4" s="1"/>
  <c r="X1846" i="4"/>
  <c r="W1846" i="4"/>
  <c r="S1846" i="4"/>
  <c r="S1831" i="4"/>
  <c r="T1831" i="4"/>
  <c r="U1831" i="4"/>
  <c r="W1831" i="4"/>
  <c r="V1831" i="4"/>
  <c r="Y1831" i="4" s="1"/>
  <c r="X1831" i="4"/>
  <c r="S1819" i="4"/>
  <c r="V1819" i="4"/>
  <c r="Y1819" i="4" s="1"/>
  <c r="W1819" i="4"/>
  <c r="X1819" i="4"/>
  <c r="T1819" i="4"/>
  <c r="U1819" i="4"/>
  <c r="V1804" i="4"/>
  <c r="Y1804" i="4" s="1"/>
  <c r="W1804" i="4"/>
  <c r="T1804" i="4"/>
  <c r="U1804" i="4"/>
  <c r="S1804" i="4"/>
  <c r="X1804" i="4"/>
  <c r="T1792" i="4"/>
  <c r="U1792" i="4"/>
  <c r="S1792" i="4"/>
  <c r="V1792" i="4"/>
  <c r="Y1792" i="4" s="1"/>
  <c r="W1792" i="4"/>
  <c r="X1792" i="4"/>
  <c r="X1777" i="4"/>
  <c r="S1777" i="4"/>
  <c r="T1777" i="4"/>
  <c r="U1777" i="4"/>
  <c r="V1777" i="4"/>
  <c r="Y1777" i="4" s="1"/>
  <c r="W1777" i="4"/>
  <c r="W1765" i="4"/>
  <c r="X1765" i="4"/>
  <c r="V1765" i="4"/>
  <c r="Y1765" i="4" s="1"/>
  <c r="S1765" i="4"/>
  <c r="T1765" i="4"/>
  <c r="U1765" i="4"/>
  <c r="S1750" i="4"/>
  <c r="T1750" i="4"/>
  <c r="V1750" i="4"/>
  <c r="Y1750" i="4" s="1"/>
  <c r="W1750" i="4"/>
  <c r="X1750" i="4"/>
  <c r="U1750" i="4"/>
  <c r="X1738" i="4"/>
  <c r="S1738" i="4"/>
  <c r="T1738" i="4"/>
  <c r="W1738" i="4"/>
  <c r="U1738" i="4"/>
  <c r="V1738" i="4"/>
  <c r="Y1738" i="4" s="1"/>
  <c r="S1723" i="4"/>
  <c r="T1723" i="4"/>
  <c r="U1723" i="4"/>
  <c r="V1723" i="4"/>
  <c r="Y1723" i="4" s="1"/>
  <c r="W1723" i="4"/>
  <c r="X1723" i="4"/>
  <c r="W1711" i="4"/>
  <c r="X1711" i="4"/>
  <c r="U1711" i="4"/>
  <c r="V1711" i="4"/>
  <c r="Y1711" i="4" s="1"/>
  <c r="S1711" i="4"/>
  <c r="T1711" i="4"/>
  <c r="V1696" i="4"/>
  <c r="Y1696" i="4" s="1"/>
  <c r="W1696" i="4"/>
  <c r="T1696" i="4"/>
  <c r="U1696" i="4"/>
  <c r="X1696" i="4"/>
  <c r="S1696" i="4"/>
  <c r="T1684" i="4"/>
  <c r="U1684" i="4"/>
  <c r="X1684" i="4"/>
  <c r="S1684" i="4"/>
  <c r="W1684" i="4"/>
  <c r="V1684" i="4"/>
  <c r="Y1684" i="4" s="1"/>
  <c r="S1669" i="4"/>
  <c r="T1669" i="4"/>
  <c r="X1669" i="4"/>
  <c r="U1669" i="4"/>
  <c r="Y1669" i="4"/>
  <c r="W1657" i="4"/>
  <c r="X1657" i="4"/>
  <c r="T1657" i="4"/>
  <c r="S1657" i="4"/>
  <c r="U1657" i="4"/>
  <c r="Y1657" i="4"/>
  <c r="W1642" i="4"/>
  <c r="X1642" i="4"/>
  <c r="S1642" i="4"/>
  <c r="T1642" i="4"/>
  <c r="U1642" i="4"/>
  <c r="V1642" i="4"/>
  <c r="Y1642" i="4" s="1"/>
  <c r="U1630" i="4"/>
  <c r="W1630" i="4"/>
  <c r="V1630" i="4"/>
  <c r="Y1630" i="4" s="1"/>
  <c r="X1630" i="4"/>
  <c r="S1630" i="4"/>
  <c r="T1630" i="4"/>
  <c r="S1615" i="4"/>
  <c r="T1615" i="4"/>
  <c r="U1615" i="4"/>
  <c r="V1615" i="4"/>
  <c r="Y1615" i="4" s="1"/>
  <c r="X1615" i="4"/>
  <c r="W1615" i="4"/>
  <c r="U1603" i="4"/>
  <c r="V1603" i="4"/>
  <c r="Y1603" i="4" s="1"/>
  <c r="T1603" i="4"/>
  <c r="W1603" i="4"/>
  <c r="S1603" i="4"/>
  <c r="X1603" i="4"/>
  <c r="V1588" i="4"/>
  <c r="Y1588" i="4" s="1"/>
  <c r="W1588" i="4"/>
  <c r="U1588" i="4"/>
  <c r="S1588" i="4"/>
  <c r="T1588" i="4"/>
  <c r="X1588" i="4"/>
  <c r="T1576" i="4"/>
  <c r="U1576" i="4"/>
  <c r="S1576" i="4"/>
  <c r="V1576" i="4"/>
  <c r="Y1576" i="4" s="1"/>
  <c r="W1576" i="4"/>
  <c r="X1576" i="4"/>
  <c r="W1561" i="4"/>
  <c r="X1561" i="4"/>
  <c r="U1561" i="4"/>
  <c r="S1561" i="4"/>
  <c r="T1561" i="4"/>
  <c r="V1561" i="4"/>
  <c r="Y1561" i="4" s="1"/>
  <c r="W1549" i="4"/>
  <c r="X1549" i="4"/>
  <c r="U1549" i="4"/>
  <c r="V1549" i="4"/>
  <c r="Y1549" i="4" s="1"/>
  <c r="S1549" i="4"/>
  <c r="T1549" i="4"/>
  <c r="T1534" i="4"/>
  <c r="V1534" i="4"/>
  <c r="Y1534" i="4" s="1"/>
  <c r="W1534" i="4"/>
  <c r="S1534" i="4"/>
  <c r="U1534" i="4"/>
  <c r="X1534" i="4"/>
  <c r="T1522" i="4"/>
  <c r="U1522" i="4"/>
  <c r="X1522" i="4"/>
  <c r="W1522" i="4"/>
  <c r="S1522" i="4"/>
  <c r="V1522" i="4"/>
  <c r="Y1522" i="4" s="1"/>
  <c r="S1507" i="4"/>
  <c r="T1507" i="4"/>
  <c r="W1507" i="4"/>
  <c r="U1507" i="4"/>
  <c r="V1507" i="4"/>
  <c r="Y1507" i="4" s="1"/>
  <c r="X1507" i="4"/>
  <c r="S1495" i="4"/>
  <c r="U1495" i="4"/>
  <c r="V1495" i="4"/>
  <c r="Y1495" i="4" s="1"/>
  <c r="T1495" i="4"/>
  <c r="W1495" i="4"/>
  <c r="X1495" i="4"/>
  <c r="V1480" i="4"/>
  <c r="Y1480" i="4" s="1"/>
  <c r="W1480" i="4"/>
  <c r="T1480" i="4"/>
  <c r="U1480" i="4"/>
  <c r="S1480" i="4"/>
  <c r="X1480" i="4"/>
  <c r="T1468" i="4"/>
  <c r="U1468" i="4"/>
  <c r="S1468" i="4"/>
  <c r="V1468" i="4"/>
  <c r="Y1468" i="4" s="1"/>
  <c r="W1468" i="4"/>
  <c r="X1468" i="4"/>
  <c r="S1453" i="4"/>
  <c r="T1453" i="4"/>
  <c r="U1453" i="4"/>
  <c r="V1453" i="4"/>
  <c r="Y1453" i="4" s="1"/>
  <c r="W1453" i="4"/>
  <c r="X1453" i="4"/>
  <c r="W1441" i="4"/>
  <c r="X1441" i="4"/>
  <c r="U1441" i="4"/>
  <c r="V1441" i="4"/>
  <c r="Y1441" i="4" s="1"/>
  <c r="S1441" i="4"/>
  <c r="T1441" i="4"/>
  <c r="S1426" i="4"/>
  <c r="T1426" i="4"/>
  <c r="V1426" i="4"/>
  <c r="Y1426" i="4" s="1"/>
  <c r="X1426" i="4"/>
  <c r="W1426" i="4"/>
  <c r="U1426" i="4"/>
  <c r="X1414" i="4"/>
  <c r="S1414" i="4"/>
  <c r="T1414" i="4"/>
  <c r="U1414" i="4"/>
  <c r="V1414" i="4"/>
  <c r="Y1414" i="4" s="1"/>
  <c r="W1414" i="4"/>
  <c r="S1399" i="4"/>
  <c r="T1399" i="4"/>
  <c r="X1399" i="4"/>
  <c r="U1399" i="4"/>
  <c r="V1399" i="4"/>
  <c r="Y1399" i="4" s="1"/>
  <c r="W1399" i="4"/>
  <c r="V1387" i="4"/>
  <c r="Y1387" i="4" s="1"/>
  <c r="W1387" i="4"/>
  <c r="X1387" i="4"/>
  <c r="S1387" i="4"/>
  <c r="T1387" i="4"/>
  <c r="U1387" i="4"/>
  <c r="V1372" i="4"/>
  <c r="Y1372" i="4" s="1"/>
  <c r="W1372" i="4"/>
  <c r="S1372" i="4"/>
  <c r="X1372" i="4"/>
  <c r="T1372" i="4"/>
  <c r="U1372" i="4"/>
  <c r="T1360" i="4"/>
  <c r="U1360" i="4"/>
  <c r="S1360" i="4"/>
  <c r="V1360" i="4"/>
  <c r="Y1360" i="4" s="1"/>
  <c r="W1360" i="4"/>
  <c r="X1360" i="4"/>
  <c r="V1345" i="4"/>
  <c r="Y1345" i="4" s="1"/>
  <c r="W1345" i="4"/>
  <c r="S1345" i="4"/>
  <c r="T1345" i="4"/>
  <c r="U1345" i="4"/>
  <c r="X1345" i="4"/>
  <c r="W1333" i="4"/>
  <c r="X1333" i="4"/>
  <c r="T1333" i="4"/>
  <c r="U1333" i="4"/>
  <c r="S1333" i="4"/>
  <c r="V1333" i="4"/>
  <c r="Y1333" i="4" s="1"/>
  <c r="S1318" i="4"/>
  <c r="T1318" i="4"/>
  <c r="V1318" i="4"/>
  <c r="Y1318" i="4" s="1"/>
  <c r="W1318" i="4"/>
  <c r="X1318" i="4"/>
  <c r="U1318" i="4"/>
  <c r="S1306" i="4"/>
  <c r="T1306" i="4"/>
  <c r="W1306" i="4"/>
  <c r="X1306" i="4"/>
  <c r="U1306" i="4"/>
  <c r="V1306" i="4"/>
  <c r="Y1306" i="4" s="1"/>
  <c r="S1291" i="4"/>
  <c r="T1291" i="4"/>
  <c r="X1291" i="4"/>
  <c r="U1291" i="4"/>
  <c r="V1291" i="4"/>
  <c r="Y1291" i="4" s="1"/>
  <c r="W1291" i="4"/>
  <c r="X1279" i="4"/>
  <c r="S1279" i="4"/>
  <c r="T1279" i="4"/>
  <c r="V1279" i="4"/>
  <c r="Y1279" i="4" s="1"/>
  <c r="W1279" i="4"/>
  <c r="U1279" i="4"/>
  <c r="V1264" i="4"/>
  <c r="Y1264" i="4" s="1"/>
  <c r="W1264" i="4"/>
  <c r="S1264" i="4"/>
  <c r="T1264" i="4"/>
  <c r="X1264" i="4"/>
  <c r="U1264" i="4"/>
  <c r="T1252" i="4"/>
  <c r="U1252" i="4"/>
  <c r="V1252" i="4"/>
  <c r="Y1252" i="4" s="1"/>
  <c r="W1252" i="4"/>
  <c r="X1252" i="4"/>
  <c r="S1252" i="4"/>
  <c r="S1237" i="4"/>
  <c r="T1237" i="4"/>
  <c r="U1237" i="4"/>
  <c r="X1237" i="4"/>
  <c r="W1237" i="4"/>
  <c r="S1225" i="4"/>
  <c r="X1225" i="4"/>
  <c r="V1225" i="4"/>
  <c r="Y1225" i="4" s="1"/>
  <c r="W1225" i="4"/>
  <c r="T1225" i="4"/>
  <c r="U1225" i="4"/>
  <c r="U1210" i="4"/>
  <c r="V1210" i="4"/>
  <c r="Y1210" i="4" s="1"/>
  <c r="T1210" i="4"/>
  <c r="W1210" i="4"/>
  <c r="S1210" i="4"/>
  <c r="X1210" i="4"/>
  <c r="S1198" i="4"/>
  <c r="T1198" i="4"/>
  <c r="W1198" i="4"/>
  <c r="X1198" i="4"/>
  <c r="U1198" i="4"/>
  <c r="V1198" i="4"/>
  <c r="Y1198" i="4" s="1"/>
  <c r="X1183" i="4"/>
  <c r="S1183" i="4"/>
  <c r="T1183" i="4"/>
  <c r="U1183" i="4"/>
  <c r="V1183" i="4"/>
  <c r="Y1183" i="4" s="1"/>
  <c r="W1183" i="4"/>
  <c r="V1171" i="4"/>
  <c r="Y1171" i="4" s="1"/>
  <c r="W1171" i="4"/>
  <c r="S1171" i="4"/>
  <c r="T1171" i="4"/>
  <c r="U1171" i="4"/>
  <c r="X1171" i="4"/>
  <c r="S1156" i="4"/>
  <c r="V1156" i="4"/>
  <c r="Y1156" i="4" s="1"/>
  <c r="W1156" i="4"/>
  <c r="T1156" i="4"/>
  <c r="U1156" i="4"/>
  <c r="X1156" i="4"/>
  <c r="V1144" i="4"/>
  <c r="Y1144" i="4" s="1"/>
  <c r="W1144" i="4"/>
  <c r="X1144" i="4"/>
  <c r="S1144" i="4"/>
  <c r="T1144" i="4"/>
  <c r="U1144" i="4"/>
  <c r="S1129" i="4"/>
  <c r="T1129" i="4"/>
  <c r="U1129" i="4"/>
  <c r="V1129" i="4"/>
  <c r="Y1129" i="4" s="1"/>
  <c r="W1129" i="4"/>
  <c r="X1129" i="4"/>
  <c r="U1117" i="4"/>
  <c r="V1117" i="4"/>
  <c r="Y1117" i="4" s="1"/>
  <c r="T1117" i="4"/>
  <c r="W1117" i="4"/>
  <c r="X1117" i="4"/>
  <c r="S1117" i="4"/>
  <c r="U1102" i="4"/>
  <c r="V1102" i="4"/>
  <c r="Y1102" i="4" s="1"/>
  <c r="S1102" i="4"/>
  <c r="W1102" i="4"/>
  <c r="X1102" i="4"/>
  <c r="T1102" i="4"/>
  <c r="S1090" i="4"/>
  <c r="T1090" i="4"/>
  <c r="U1090" i="4"/>
  <c r="V1090" i="4"/>
  <c r="Y1090" i="4" s="1"/>
  <c r="W1090" i="4"/>
  <c r="X1090" i="4"/>
  <c r="X1075" i="4"/>
  <c r="V1075" i="4"/>
  <c r="Y1075" i="4" s="1"/>
  <c r="W1075" i="4"/>
  <c r="T1075" i="4"/>
  <c r="U1075" i="4"/>
  <c r="S1075" i="4"/>
  <c r="V1063" i="4"/>
  <c r="Y1063" i="4" s="1"/>
  <c r="W1063" i="4"/>
  <c r="T1063" i="4"/>
  <c r="U1063" i="4"/>
  <c r="S1063" i="4"/>
  <c r="X1063" i="4"/>
  <c r="V1048" i="4"/>
  <c r="Y1048" i="4" s="1"/>
  <c r="W1048" i="4"/>
  <c r="S1048" i="4"/>
  <c r="X1048" i="4"/>
  <c r="T1048" i="4"/>
  <c r="U1048" i="4"/>
  <c r="S1036" i="4"/>
  <c r="X1036" i="4"/>
  <c r="V1036" i="4"/>
  <c r="Y1036" i="4" s="1"/>
  <c r="W1036" i="4"/>
  <c r="U1036" i="4"/>
  <c r="T1036" i="4"/>
  <c r="S1021" i="4"/>
  <c r="V1021" i="4"/>
  <c r="Y1021" i="4" s="1"/>
  <c r="W1021" i="4"/>
  <c r="X1021" i="4"/>
  <c r="T1021" i="4"/>
  <c r="U1021" i="4"/>
  <c r="X1009" i="4"/>
  <c r="S1009" i="4"/>
  <c r="W1009" i="4"/>
  <c r="T1009" i="4"/>
  <c r="U1009" i="4"/>
  <c r="V1009" i="4"/>
  <c r="Y1009" i="4" s="1"/>
  <c r="X994" i="4"/>
  <c r="W994" i="4"/>
  <c r="S994" i="4"/>
  <c r="T994" i="4"/>
  <c r="U994" i="4"/>
  <c r="V994" i="4"/>
  <c r="Y994" i="4" s="1"/>
  <c r="V982" i="4"/>
  <c r="Y982" i="4" s="1"/>
  <c r="W982" i="4"/>
  <c r="S982" i="4"/>
  <c r="T982" i="4"/>
  <c r="U982" i="4"/>
  <c r="X982" i="4"/>
  <c r="T967" i="4"/>
  <c r="U967" i="4"/>
  <c r="V967" i="4"/>
  <c r="Y967" i="4" s="1"/>
  <c r="W967" i="4"/>
  <c r="S967" i="4"/>
  <c r="X967" i="4"/>
  <c r="S955" i="4"/>
  <c r="T955" i="4"/>
  <c r="U955" i="4"/>
  <c r="V955" i="4"/>
  <c r="Y955" i="4" s="1"/>
  <c r="X955" i="4"/>
  <c r="W955" i="4"/>
  <c r="U940" i="4"/>
  <c r="V940" i="4"/>
  <c r="Y940" i="4" s="1"/>
  <c r="W940" i="4"/>
  <c r="S940" i="4"/>
  <c r="T940" i="4"/>
  <c r="X940" i="4"/>
  <c r="S928" i="4"/>
  <c r="T928" i="4"/>
  <c r="U928" i="4"/>
  <c r="V928" i="4"/>
  <c r="Y928" i="4" s="1"/>
  <c r="W928" i="4"/>
  <c r="X928" i="4"/>
  <c r="X913" i="4"/>
  <c r="W913" i="4"/>
  <c r="S913" i="4"/>
  <c r="T913" i="4"/>
  <c r="U913" i="4"/>
  <c r="V913" i="4"/>
  <c r="Y913" i="4" s="1"/>
  <c r="U901" i="4"/>
  <c r="X901" i="4"/>
  <c r="V901" i="4"/>
  <c r="Y901" i="4" s="1"/>
  <c r="W901" i="4"/>
  <c r="S901" i="4"/>
  <c r="T901" i="4"/>
  <c r="S886" i="4"/>
  <c r="X886" i="4"/>
  <c r="T886" i="4"/>
  <c r="W886" i="4"/>
  <c r="U886" i="4"/>
  <c r="V886" i="4"/>
  <c r="Y886" i="4" s="1"/>
  <c r="V874" i="4"/>
  <c r="Y874" i="4" s="1"/>
  <c r="S874" i="4"/>
  <c r="T874" i="4"/>
  <c r="X874" i="4"/>
  <c r="U874" i="4"/>
  <c r="W874" i="4"/>
  <c r="X859" i="4"/>
  <c r="S859" i="4"/>
  <c r="T859" i="4"/>
  <c r="W859" i="4"/>
  <c r="U859" i="4"/>
  <c r="V859" i="4"/>
  <c r="Y859" i="4" s="1"/>
  <c r="T847" i="4"/>
  <c r="U847" i="4"/>
  <c r="V847" i="4"/>
  <c r="Y847" i="4" s="1"/>
  <c r="S847" i="4"/>
  <c r="W847" i="4"/>
  <c r="X847" i="4"/>
  <c r="V832" i="4"/>
  <c r="Y832" i="4" s="1"/>
  <c r="S832" i="4"/>
  <c r="X832" i="4"/>
  <c r="T832" i="4"/>
  <c r="W832" i="4"/>
  <c r="U832" i="4"/>
  <c r="V820" i="4"/>
  <c r="Y820" i="4" s="1"/>
  <c r="W820" i="4"/>
  <c r="S820" i="4"/>
  <c r="T820" i="4"/>
  <c r="U820" i="4"/>
  <c r="X820" i="4"/>
  <c r="T805" i="4"/>
  <c r="S805" i="4"/>
  <c r="U805" i="4"/>
  <c r="V805" i="4"/>
  <c r="Y805" i="4" s="1"/>
  <c r="W805" i="4"/>
  <c r="X805" i="4"/>
  <c r="S793" i="4"/>
  <c r="W793" i="4"/>
  <c r="X793" i="4"/>
  <c r="T793" i="4"/>
  <c r="U793" i="4"/>
  <c r="V793" i="4"/>
  <c r="Y793" i="4" s="1"/>
  <c r="T778" i="4"/>
  <c r="U778" i="4"/>
  <c r="X778" i="4"/>
  <c r="W778" i="4"/>
  <c r="S778" i="4"/>
  <c r="V778" i="4"/>
  <c r="Y778" i="4" s="1"/>
  <c r="S766" i="4"/>
  <c r="T766" i="4"/>
  <c r="X766" i="4"/>
  <c r="U766" i="4"/>
  <c r="V766" i="4"/>
  <c r="Y766" i="4" s="1"/>
  <c r="W766" i="4"/>
  <c r="X751" i="4"/>
  <c r="V751" i="4"/>
  <c r="Y751" i="4" s="1"/>
  <c r="W751" i="4"/>
  <c r="T751" i="4"/>
  <c r="U751" i="4"/>
  <c r="S751" i="4"/>
  <c r="X739" i="4"/>
  <c r="S739" i="4"/>
  <c r="V739" i="4"/>
  <c r="Y739" i="4" s="1"/>
  <c r="T739" i="4"/>
  <c r="U739" i="4"/>
  <c r="W739" i="4"/>
  <c r="T724" i="4"/>
  <c r="U724" i="4"/>
  <c r="S724" i="4"/>
  <c r="X724" i="4"/>
  <c r="W724" i="4"/>
  <c r="V724" i="4"/>
  <c r="Y724" i="4" s="1"/>
  <c r="V712" i="4"/>
  <c r="Y712" i="4" s="1"/>
  <c r="T712" i="4"/>
  <c r="U712" i="4"/>
  <c r="S712" i="4"/>
  <c r="W712" i="4"/>
  <c r="X712" i="4"/>
  <c r="X697" i="4"/>
  <c r="T697" i="4"/>
  <c r="U697" i="4"/>
  <c r="S697" i="4"/>
  <c r="V697" i="4"/>
  <c r="Y697" i="4" s="1"/>
  <c r="W697" i="4"/>
  <c r="T685" i="4"/>
  <c r="U685" i="4"/>
  <c r="V685" i="4"/>
  <c r="Y685" i="4" s="1"/>
  <c r="W685" i="4"/>
  <c r="X685" i="4"/>
  <c r="S685" i="4"/>
  <c r="V670" i="4"/>
  <c r="Y670" i="4" s="1"/>
  <c r="T670" i="4"/>
  <c r="U670" i="4"/>
  <c r="S670" i="4"/>
  <c r="W670" i="4"/>
  <c r="X670" i="4"/>
  <c r="V658" i="4"/>
  <c r="Y658" i="4" s="1"/>
  <c r="W658" i="4"/>
  <c r="S658" i="4"/>
  <c r="X658" i="4"/>
  <c r="U658" i="4"/>
  <c r="T658" i="4"/>
  <c r="T643" i="4"/>
  <c r="S643" i="4"/>
  <c r="V643" i="4"/>
  <c r="Y643" i="4" s="1"/>
  <c r="W643" i="4"/>
  <c r="U643" i="4"/>
  <c r="X643" i="4"/>
  <c r="S631" i="4"/>
  <c r="W631" i="4"/>
  <c r="X631" i="4"/>
  <c r="U631" i="4"/>
  <c r="V631" i="4"/>
  <c r="Y631" i="4" s="1"/>
  <c r="T631" i="4"/>
  <c r="T616" i="4"/>
  <c r="U616" i="4"/>
  <c r="W616" i="4"/>
  <c r="X616" i="4"/>
  <c r="S616" i="4"/>
  <c r="V616" i="4"/>
  <c r="Y616" i="4" s="1"/>
  <c r="S604" i="4"/>
  <c r="T604" i="4"/>
  <c r="X604" i="4"/>
  <c r="U604" i="4"/>
  <c r="V604" i="4"/>
  <c r="Y604" i="4" s="1"/>
  <c r="W604" i="4"/>
  <c r="W589" i="4"/>
  <c r="X589" i="4"/>
  <c r="V589" i="4"/>
  <c r="Y589" i="4" s="1"/>
  <c r="S589" i="4"/>
  <c r="T589" i="4"/>
  <c r="U589" i="4"/>
  <c r="S577" i="4"/>
  <c r="T577" i="4"/>
  <c r="U577" i="4"/>
  <c r="V577" i="4"/>
  <c r="Y577" i="4" s="1"/>
  <c r="W577" i="4"/>
  <c r="X577" i="4"/>
  <c r="S562" i="4"/>
  <c r="T562" i="4"/>
  <c r="U562" i="4"/>
  <c r="W562" i="4"/>
  <c r="X562" i="4"/>
  <c r="V562" i="4"/>
  <c r="Y562" i="4" s="1"/>
  <c r="V550" i="4"/>
  <c r="Y550" i="4" s="1"/>
  <c r="S550" i="4"/>
  <c r="X550" i="4"/>
  <c r="T550" i="4"/>
  <c r="U550" i="4"/>
  <c r="W550" i="4"/>
  <c r="W535" i="4"/>
  <c r="S535" i="4"/>
  <c r="V535" i="4"/>
  <c r="Y535" i="4" s="1"/>
  <c r="X535" i="4"/>
  <c r="T535" i="4"/>
  <c r="U535" i="4"/>
  <c r="S523" i="4"/>
  <c r="T523" i="4"/>
  <c r="V523" i="4"/>
  <c r="Y523" i="4" s="1"/>
  <c r="W523" i="4"/>
  <c r="U523" i="4"/>
  <c r="X523" i="4"/>
  <c r="W508" i="4"/>
  <c r="X508" i="4"/>
  <c r="U508" i="4"/>
  <c r="V508" i="4"/>
  <c r="Y508" i="4" s="1"/>
  <c r="S508" i="4"/>
  <c r="T508" i="4"/>
  <c r="X496" i="4"/>
  <c r="U496" i="4"/>
  <c r="V496" i="4"/>
  <c r="Y496" i="4" s="1"/>
  <c r="S496" i="4"/>
  <c r="T496" i="4"/>
  <c r="W496" i="4"/>
  <c r="U481" i="4"/>
  <c r="V481" i="4"/>
  <c r="Y481" i="4" s="1"/>
  <c r="S481" i="4"/>
  <c r="T481" i="4"/>
  <c r="W481" i="4"/>
  <c r="X481" i="4"/>
  <c r="U469" i="4"/>
  <c r="V469" i="4"/>
  <c r="Y469" i="4" s="1"/>
  <c r="W469" i="4"/>
  <c r="S469" i="4"/>
  <c r="T469" i="4"/>
  <c r="X469" i="4"/>
  <c r="V454" i="4"/>
  <c r="Y454" i="4" s="1"/>
  <c r="X454" i="4"/>
  <c r="U454" i="4"/>
  <c r="W454" i="4"/>
  <c r="S454" i="4"/>
  <c r="T454" i="4"/>
  <c r="X442" i="4"/>
  <c r="T442" i="4"/>
  <c r="U442" i="4"/>
  <c r="V442" i="4"/>
  <c r="Y442" i="4" s="1"/>
  <c r="W442" i="4"/>
  <c r="S442" i="4"/>
  <c r="S427" i="4"/>
  <c r="U427" i="4"/>
  <c r="V427" i="4"/>
  <c r="Y427" i="4" s="1"/>
  <c r="T427" i="4"/>
  <c r="W427" i="4"/>
  <c r="X427" i="4"/>
  <c r="V415" i="4"/>
  <c r="Y415" i="4" s="1"/>
  <c r="W415" i="4"/>
  <c r="U415" i="4"/>
  <c r="X415" i="4"/>
  <c r="S415" i="4"/>
  <c r="T415" i="4"/>
  <c r="V400" i="4"/>
  <c r="Y400" i="4" s="1"/>
  <c r="W400" i="4"/>
  <c r="U400" i="4"/>
  <c r="X400" i="4"/>
  <c r="S400" i="4"/>
  <c r="T400" i="4"/>
  <c r="V388" i="4"/>
  <c r="Y388" i="4" s="1"/>
  <c r="S388" i="4"/>
  <c r="T388" i="4"/>
  <c r="U388" i="4"/>
  <c r="W388" i="4"/>
  <c r="X388" i="4"/>
  <c r="W373" i="4"/>
  <c r="U373" i="4"/>
  <c r="V373" i="4"/>
  <c r="Y373" i="4" s="1"/>
  <c r="S373" i="4"/>
  <c r="T373" i="4"/>
  <c r="X373" i="4"/>
  <c r="X361" i="4"/>
  <c r="S361" i="4"/>
  <c r="T361" i="4"/>
  <c r="U361" i="4"/>
  <c r="V361" i="4"/>
  <c r="Y361" i="4" s="1"/>
  <c r="W361" i="4"/>
  <c r="S346" i="4"/>
  <c r="T346" i="4"/>
  <c r="W346" i="4"/>
  <c r="X346" i="4"/>
  <c r="V346" i="4"/>
  <c r="Y346" i="4" s="1"/>
  <c r="U346" i="4"/>
  <c r="T334" i="4"/>
  <c r="U334" i="4"/>
  <c r="W334" i="4"/>
  <c r="X334" i="4"/>
  <c r="S334" i="4"/>
  <c r="V334" i="4"/>
  <c r="Y334" i="4" s="1"/>
  <c r="S319" i="4"/>
  <c r="T319" i="4"/>
  <c r="U319" i="4"/>
  <c r="V319" i="4"/>
  <c r="Y319" i="4" s="1"/>
  <c r="W319" i="4"/>
  <c r="X319" i="4"/>
  <c r="V307" i="4"/>
  <c r="Y307" i="4" s="1"/>
  <c r="X307" i="4"/>
  <c r="U307" i="4"/>
  <c r="W307" i="4"/>
  <c r="T307" i="4"/>
  <c r="S307" i="4"/>
  <c r="S292" i="4"/>
  <c r="T292" i="4"/>
  <c r="U292" i="4"/>
  <c r="V292" i="4"/>
  <c r="Y292" i="4" s="1"/>
  <c r="W292" i="4"/>
  <c r="X292" i="4"/>
  <c r="V280" i="4"/>
  <c r="Y280" i="4" s="1"/>
  <c r="S280" i="4"/>
  <c r="T280" i="4"/>
  <c r="W280" i="4"/>
  <c r="X280" i="4"/>
  <c r="U280" i="4"/>
  <c r="S265" i="4"/>
  <c r="T265" i="4"/>
  <c r="V265" i="4"/>
  <c r="Y265" i="4" s="1"/>
  <c r="W265" i="4"/>
  <c r="U265" i="4"/>
  <c r="X265" i="4"/>
  <c r="T253" i="4"/>
  <c r="X253" i="4"/>
  <c r="V253" i="4"/>
  <c r="Y253" i="4" s="1"/>
  <c r="W253" i="4"/>
  <c r="S253" i="4"/>
  <c r="U253" i="4"/>
  <c r="X238" i="4"/>
  <c r="V238" i="4"/>
  <c r="Y238" i="4" s="1"/>
  <c r="T238" i="4"/>
  <c r="U238" i="4"/>
  <c r="S238" i="4"/>
  <c r="W238" i="4"/>
  <c r="T226" i="4"/>
  <c r="X226" i="4"/>
  <c r="V226" i="4"/>
  <c r="Y226" i="4" s="1"/>
  <c r="W226" i="4"/>
  <c r="S226" i="4"/>
  <c r="U226" i="4"/>
  <c r="X211" i="4"/>
  <c r="S211" i="4"/>
  <c r="T211" i="4"/>
  <c r="U211" i="4"/>
  <c r="V211" i="4"/>
  <c r="Y211" i="4" s="1"/>
  <c r="W211" i="4"/>
  <c r="T199" i="4"/>
  <c r="U199" i="4"/>
  <c r="S199" i="4"/>
  <c r="V199" i="4"/>
  <c r="Y199" i="4" s="1"/>
  <c r="X199" i="4"/>
  <c r="W199" i="4"/>
  <c r="X184" i="4"/>
  <c r="W184" i="4"/>
  <c r="T184" i="4"/>
  <c r="U184" i="4"/>
  <c r="S184" i="4"/>
  <c r="V184" i="4"/>
  <c r="Y184" i="4" s="1"/>
  <c r="T172" i="4"/>
  <c r="W172" i="4"/>
  <c r="X172" i="4"/>
  <c r="S172" i="4"/>
  <c r="U172" i="4"/>
  <c r="V172" i="4"/>
  <c r="Y172" i="4" s="1"/>
  <c r="X157" i="4"/>
  <c r="T157" i="4"/>
  <c r="W157" i="4"/>
  <c r="S157" i="4"/>
  <c r="U157" i="4"/>
  <c r="V157" i="4"/>
  <c r="Y157" i="4" s="1"/>
  <c r="T145" i="4"/>
  <c r="S145" i="4"/>
  <c r="X145" i="4"/>
  <c r="U145" i="4"/>
  <c r="V145" i="4"/>
  <c r="Y145" i="4" s="1"/>
  <c r="W145" i="4"/>
  <c r="V130" i="4"/>
  <c r="Y130" i="4" s="1"/>
  <c r="W130" i="4"/>
  <c r="T130" i="4"/>
  <c r="S130" i="4"/>
  <c r="U130" i="4"/>
  <c r="X130" i="4"/>
  <c r="S118" i="4"/>
  <c r="U118" i="4"/>
  <c r="T118" i="4"/>
  <c r="X118" i="4"/>
  <c r="W118" i="4"/>
  <c r="V118" i="4"/>
  <c r="Y118" i="4" s="1"/>
  <c r="V103" i="4"/>
  <c r="Y103" i="4" s="1"/>
  <c r="W103" i="4"/>
  <c r="X103" i="4"/>
  <c r="S103" i="4"/>
  <c r="T103" i="4"/>
  <c r="U103" i="4"/>
  <c r="S91" i="4"/>
  <c r="V91" i="4"/>
  <c r="Y91" i="4" s="1"/>
  <c r="W91" i="4"/>
  <c r="X91" i="4"/>
  <c r="T91" i="4"/>
  <c r="U91" i="4"/>
  <c r="V76" i="4"/>
  <c r="Y76" i="4" s="1"/>
  <c r="W76" i="4"/>
  <c r="S76" i="4"/>
  <c r="T76" i="4"/>
  <c r="X76" i="4"/>
  <c r="U76" i="4"/>
  <c r="S64" i="4"/>
  <c r="V64" i="4"/>
  <c r="Y64" i="4" s="1"/>
  <c r="X64" i="4"/>
  <c r="T64" i="4"/>
  <c r="U64" i="4"/>
  <c r="W64" i="4"/>
  <c r="V49" i="4"/>
  <c r="Y49" i="4" s="1"/>
  <c r="W49" i="4"/>
  <c r="S49" i="4"/>
  <c r="T49" i="4"/>
  <c r="U49" i="4"/>
  <c r="X49" i="4"/>
  <c r="S37" i="4"/>
  <c r="W37" i="4"/>
  <c r="T37" i="4"/>
  <c r="U37" i="4"/>
  <c r="V37" i="4"/>
  <c r="Y37" i="4" s="1"/>
  <c r="X37" i="4"/>
  <c r="T2537" i="4"/>
  <c r="U2537" i="4"/>
  <c r="V2537" i="4"/>
  <c r="Y2537" i="4" s="1"/>
  <c r="W2537" i="4"/>
  <c r="S2537" i="4"/>
  <c r="S2213" i="4"/>
  <c r="T2213" i="4"/>
  <c r="W2213" i="4"/>
  <c r="X2213" i="4"/>
  <c r="U2213" i="4"/>
  <c r="V2213" i="4"/>
  <c r="Y2213" i="4" s="1"/>
  <c r="S1889" i="4"/>
  <c r="T1889" i="4"/>
  <c r="U1889" i="4"/>
  <c r="W1889" i="4"/>
  <c r="V1889" i="4"/>
  <c r="Y1889" i="4" s="1"/>
  <c r="X1889" i="4"/>
  <c r="S1565" i="4"/>
  <c r="T1565" i="4"/>
  <c r="W1565" i="4"/>
  <c r="V1565" i="4"/>
  <c r="Y1565" i="4" s="1"/>
  <c r="X1565" i="4"/>
  <c r="U1565" i="4"/>
  <c r="S1241" i="4"/>
  <c r="V1241" i="4"/>
  <c r="Y1241" i="4" s="1"/>
  <c r="W1241" i="4"/>
  <c r="T1241" i="4"/>
  <c r="U1241" i="4"/>
  <c r="X1241" i="4"/>
  <c r="X917" i="4"/>
  <c r="S917" i="4"/>
  <c r="T917" i="4"/>
  <c r="U917" i="4"/>
  <c r="W917" i="4"/>
  <c r="V917" i="4"/>
  <c r="Y917" i="4" s="1"/>
  <c r="U593" i="4"/>
  <c r="V593" i="4"/>
  <c r="Y593" i="4" s="1"/>
  <c r="S593" i="4"/>
  <c r="T593" i="4"/>
  <c r="W593" i="4"/>
  <c r="X593" i="4"/>
  <c r="W269" i="4"/>
  <c r="X269" i="4"/>
  <c r="S269" i="4"/>
  <c r="T269" i="4"/>
  <c r="U269" i="4"/>
  <c r="V269" i="4"/>
  <c r="Y269" i="4" s="1"/>
  <c r="V2819" i="4"/>
  <c r="Y2819" i="4" s="1"/>
  <c r="T2642" i="4"/>
  <c r="W2635" i="4"/>
  <c r="X2495" i="4"/>
  <c r="V2326" i="4"/>
  <c r="Y2326" i="4" s="1"/>
  <c r="U2198" i="4"/>
  <c r="S2128" i="4"/>
  <c r="T1739" i="4"/>
  <c r="T1300" i="4"/>
  <c r="T1361" i="4"/>
  <c r="U1361" i="4"/>
  <c r="X1361" i="4"/>
  <c r="W1361" i="4"/>
  <c r="S1361" i="4"/>
  <c r="V1361" i="4"/>
  <c r="Y1361" i="4" s="1"/>
  <c r="T1253" i="4"/>
  <c r="U1253" i="4"/>
  <c r="S1253" i="4"/>
  <c r="V1253" i="4"/>
  <c r="Y1253" i="4" s="1"/>
  <c r="W1253" i="4"/>
  <c r="X1253" i="4"/>
  <c r="X1184" i="4"/>
  <c r="T1184" i="4"/>
  <c r="U1184" i="4"/>
  <c r="S1184" i="4"/>
  <c r="V1184" i="4"/>
  <c r="Y1184" i="4" s="1"/>
  <c r="W1184" i="4"/>
  <c r="U1118" i="4"/>
  <c r="V1118" i="4"/>
  <c r="Y1118" i="4" s="1"/>
  <c r="S1118" i="4"/>
  <c r="T1118" i="4"/>
  <c r="W1118" i="4"/>
  <c r="X1118" i="4"/>
  <c r="S1037" i="4"/>
  <c r="T1037" i="4"/>
  <c r="U1037" i="4"/>
  <c r="V1037" i="4"/>
  <c r="Y1037" i="4" s="1"/>
  <c r="W1037" i="4"/>
  <c r="X1037" i="4"/>
  <c r="V968" i="4"/>
  <c r="Y968" i="4" s="1"/>
  <c r="W968" i="4"/>
  <c r="U968" i="4"/>
  <c r="X968" i="4"/>
  <c r="S968" i="4"/>
  <c r="T968" i="4"/>
  <c r="U902" i="4"/>
  <c r="S902" i="4"/>
  <c r="T902" i="4"/>
  <c r="V902" i="4"/>
  <c r="Y902" i="4" s="1"/>
  <c r="W902" i="4"/>
  <c r="X902" i="4"/>
  <c r="X821" i="4"/>
  <c r="S821" i="4"/>
  <c r="T821" i="4"/>
  <c r="U821" i="4"/>
  <c r="W821" i="4"/>
  <c r="V821" i="4"/>
  <c r="Y821" i="4" s="1"/>
  <c r="X740" i="4"/>
  <c r="T740" i="4"/>
  <c r="U740" i="4"/>
  <c r="S740" i="4"/>
  <c r="W740" i="4"/>
  <c r="X659" i="4"/>
  <c r="S659" i="4"/>
  <c r="T659" i="4"/>
  <c r="U659" i="4"/>
  <c r="V659" i="4"/>
  <c r="Y659" i="4" s="1"/>
  <c r="W659" i="4"/>
  <c r="S578" i="4"/>
  <c r="T578" i="4"/>
  <c r="U578" i="4"/>
  <c r="V578" i="4"/>
  <c r="Y578" i="4" s="1"/>
  <c r="W578" i="4"/>
  <c r="X578" i="4"/>
  <c r="S2776" i="4"/>
  <c r="T2776" i="4"/>
  <c r="U2776" i="4"/>
  <c r="V2776" i="4"/>
  <c r="Y2776" i="4" s="1"/>
  <c r="W2776" i="4"/>
  <c r="X2776" i="4"/>
  <c r="T2224" i="4"/>
  <c r="U2224" i="4"/>
  <c r="W2224" i="4"/>
  <c r="X2224" i="4"/>
  <c r="S2224" i="4"/>
  <c r="V2224" i="4"/>
  <c r="Y2224" i="4" s="1"/>
  <c r="S2155" i="4"/>
  <c r="T2155" i="4"/>
  <c r="U2155" i="4"/>
  <c r="V2155" i="4"/>
  <c r="Y2155" i="4" s="1"/>
  <c r="W2155" i="4"/>
  <c r="X2155" i="4"/>
  <c r="S2074" i="4"/>
  <c r="T2074" i="4"/>
  <c r="U2074" i="4"/>
  <c r="V2074" i="4"/>
  <c r="Y2074" i="4" s="1"/>
  <c r="W2074" i="4"/>
  <c r="X2074" i="4"/>
  <c r="S1993" i="4"/>
  <c r="T1993" i="4"/>
  <c r="U1993" i="4"/>
  <c r="V1993" i="4"/>
  <c r="Y1993" i="4" s="1"/>
  <c r="W1993" i="4"/>
  <c r="X1993" i="4"/>
  <c r="W2763" i="4"/>
  <c r="X2763" i="4"/>
  <c r="U2763" i="4"/>
  <c r="V2763" i="4"/>
  <c r="Y2763" i="4" s="1"/>
  <c r="W2694" i="4"/>
  <c r="U2694" i="4"/>
  <c r="V2694" i="4"/>
  <c r="Y2694" i="4" s="1"/>
  <c r="X2694" i="4"/>
  <c r="S2694" i="4"/>
  <c r="T2694" i="4"/>
  <c r="S2601" i="4"/>
  <c r="U2601" i="4"/>
  <c r="V2601" i="4"/>
  <c r="Y2601" i="4" s="1"/>
  <c r="W2601" i="4"/>
  <c r="X2601" i="4"/>
  <c r="T2601" i="4"/>
  <c r="U2520" i="4"/>
  <c r="V2520" i="4"/>
  <c r="Y2520" i="4" s="1"/>
  <c r="W2520" i="4"/>
  <c r="X2520" i="4"/>
  <c r="T2520" i="4"/>
  <c r="S2520" i="4"/>
  <c r="S2451" i="4"/>
  <c r="T2451" i="4"/>
  <c r="U2451" i="4"/>
  <c r="V2451" i="4"/>
  <c r="Y2451" i="4" s="1"/>
  <c r="W2451" i="4"/>
  <c r="X2451" i="4"/>
  <c r="T2370" i="4"/>
  <c r="U2370" i="4"/>
  <c r="S2370" i="4"/>
  <c r="V2370" i="4"/>
  <c r="Y2370" i="4" s="1"/>
  <c r="W2370" i="4"/>
  <c r="X2370" i="4"/>
  <c r="S1936" i="4"/>
  <c r="T1936" i="4"/>
  <c r="X1936" i="4"/>
  <c r="W1936" i="4"/>
  <c r="U1936" i="4"/>
  <c r="V1936" i="4"/>
  <c r="Y1936" i="4" s="1"/>
  <c r="S1925" i="4"/>
  <c r="T1925" i="4"/>
  <c r="X1925" i="4"/>
  <c r="V1925" i="4"/>
  <c r="Y1925" i="4" s="1"/>
  <c r="W1925" i="4"/>
  <c r="U1925" i="4"/>
  <c r="V1911" i="4"/>
  <c r="Y1911" i="4" s="1"/>
  <c r="W1911" i="4"/>
  <c r="S1911" i="4"/>
  <c r="T1911" i="4"/>
  <c r="U1911" i="4"/>
  <c r="X1911" i="4"/>
  <c r="T1899" i="4"/>
  <c r="U1899" i="4"/>
  <c r="S1899" i="4"/>
  <c r="V1899" i="4"/>
  <c r="Y1899" i="4" s="1"/>
  <c r="W1899" i="4"/>
  <c r="X1899" i="4"/>
  <c r="T2763" i="4"/>
  <c r="W2714" i="4"/>
  <c r="U2696" i="4"/>
  <c r="V2688" i="4"/>
  <c r="Y2688" i="4" s="1"/>
  <c r="V2635" i="4"/>
  <c r="Y2635" i="4" s="1"/>
  <c r="U2326" i="4"/>
  <c r="S2092" i="4"/>
  <c r="V2076" i="4"/>
  <c r="Y2076" i="4" s="1"/>
  <c r="U1913" i="4"/>
  <c r="U1660" i="4"/>
  <c r="V1237" i="4"/>
  <c r="Y1237" i="4" s="1"/>
  <c r="W2826" i="4"/>
  <c r="V2826" i="4"/>
  <c r="Y2826" i="4" s="1"/>
  <c r="X2826" i="4"/>
  <c r="U2826" i="4"/>
  <c r="S2826" i="4"/>
  <c r="S2814" i="4"/>
  <c r="T2814" i="4"/>
  <c r="U2814" i="4"/>
  <c r="X2814" i="4"/>
  <c r="X2799" i="4"/>
  <c r="S2799" i="4"/>
  <c r="T2799" i="4"/>
  <c r="U2799" i="4"/>
  <c r="U2787" i="4"/>
  <c r="W2787" i="4"/>
  <c r="X2787" i="4"/>
  <c r="T2787" i="4"/>
  <c r="V2787" i="4"/>
  <c r="Y2787" i="4" s="1"/>
  <c r="S2787" i="4"/>
  <c r="N2772" i="4"/>
  <c r="S2772" i="4"/>
  <c r="W2772" i="4"/>
  <c r="X2772" i="4"/>
  <c r="U2772" i="4"/>
  <c r="V2772" i="4"/>
  <c r="Y2772" i="4" s="1"/>
  <c r="O2760" i="4"/>
  <c r="X2760" i="4"/>
  <c r="S2760" i="4"/>
  <c r="T2760" i="4"/>
  <c r="U2760" i="4"/>
  <c r="V2760" i="4"/>
  <c r="Y2760" i="4" s="1"/>
  <c r="W2760" i="4"/>
  <c r="T2745" i="4"/>
  <c r="W2745" i="4"/>
  <c r="X2745" i="4"/>
  <c r="S2745" i="4"/>
  <c r="U2745" i="4"/>
  <c r="V2745" i="4"/>
  <c r="Y2745" i="4" s="1"/>
  <c r="X2733" i="4"/>
  <c r="U2733" i="4"/>
  <c r="V2733" i="4"/>
  <c r="Y2733" i="4" s="1"/>
  <c r="W2733" i="4"/>
  <c r="S2733" i="4"/>
  <c r="T2718" i="4"/>
  <c r="S2718" i="4"/>
  <c r="U2718" i="4"/>
  <c r="V2718" i="4"/>
  <c r="Y2718" i="4" s="1"/>
  <c r="T2706" i="4"/>
  <c r="U2706" i="4"/>
  <c r="V2706" i="4"/>
  <c r="Y2706" i="4" s="1"/>
  <c r="W2706" i="4"/>
  <c r="W2691" i="4"/>
  <c r="U2691" i="4"/>
  <c r="V2691" i="4"/>
  <c r="Y2691" i="4" s="1"/>
  <c r="X2691" i="4"/>
  <c r="S2691" i="4"/>
  <c r="T2691" i="4"/>
  <c r="S2679" i="4"/>
  <c r="T2679" i="4"/>
  <c r="U2679" i="4"/>
  <c r="V2679" i="4"/>
  <c r="Y2679" i="4" s="1"/>
  <c r="W2679" i="4"/>
  <c r="X2679" i="4"/>
  <c r="S2664" i="4"/>
  <c r="T2664" i="4"/>
  <c r="X2664" i="4"/>
  <c r="U2664" i="4"/>
  <c r="V2664" i="4"/>
  <c r="Y2664" i="4" s="1"/>
  <c r="W2664" i="4"/>
  <c r="W2825" i="4"/>
  <c r="U2825" i="4"/>
  <c r="V2825" i="4"/>
  <c r="Y2825" i="4" s="1"/>
  <c r="X2825" i="4"/>
  <c r="S2825" i="4"/>
  <c r="T2825" i="4"/>
  <c r="I2813" i="4"/>
  <c r="S2813" i="4"/>
  <c r="T2813" i="4"/>
  <c r="U2813" i="4"/>
  <c r="V2813" i="4"/>
  <c r="Y2813" i="4" s="1"/>
  <c r="W2813" i="4"/>
  <c r="I2798" i="4"/>
  <c r="U2798" i="4"/>
  <c r="V2798" i="4"/>
  <c r="Y2798" i="4" s="1"/>
  <c r="W2798" i="4"/>
  <c r="X2798" i="4"/>
  <c r="S2798" i="4"/>
  <c r="T2798" i="4"/>
  <c r="I2786" i="4"/>
  <c r="T2786" i="4"/>
  <c r="U2786" i="4"/>
  <c r="V2786" i="4"/>
  <c r="Y2786" i="4" s="1"/>
  <c r="W2786" i="4"/>
  <c r="X2786" i="4"/>
  <c r="S2786" i="4"/>
  <c r="S2771" i="4"/>
  <c r="U2771" i="4"/>
  <c r="V2771" i="4"/>
  <c r="Y2771" i="4" s="1"/>
  <c r="W2771" i="4"/>
  <c r="X2771" i="4"/>
  <c r="T2771" i="4"/>
  <c r="W2759" i="4"/>
  <c r="X2759" i="4"/>
  <c r="V2759" i="4"/>
  <c r="Y2759" i="4" s="1"/>
  <c r="T2744" i="4"/>
  <c r="X2744" i="4"/>
  <c r="V2744" i="4"/>
  <c r="Y2744" i="4" s="1"/>
  <c r="W2744" i="4"/>
  <c r="W2732" i="4"/>
  <c r="S2732" i="4"/>
  <c r="T2732" i="4"/>
  <c r="U2732" i="4"/>
  <c r="V2732" i="4"/>
  <c r="Y2732" i="4" s="1"/>
  <c r="X2732" i="4"/>
  <c r="T2717" i="4"/>
  <c r="U2717" i="4"/>
  <c r="V2717" i="4"/>
  <c r="Y2717" i="4" s="1"/>
  <c r="W2717" i="4"/>
  <c r="X2717" i="4"/>
  <c r="S2717" i="4"/>
  <c r="X2705" i="4"/>
  <c r="S2705" i="4"/>
  <c r="T2705" i="4"/>
  <c r="U2705" i="4"/>
  <c r="O2690" i="4"/>
  <c r="W2690" i="4"/>
  <c r="T2690" i="4"/>
  <c r="U2690" i="4"/>
  <c r="V2690" i="4"/>
  <c r="Y2690" i="4" s="1"/>
  <c r="X2690" i="4"/>
  <c r="S2690" i="4"/>
  <c r="S2678" i="4"/>
  <c r="T2678" i="4"/>
  <c r="U2678" i="4"/>
  <c r="X2678" i="4"/>
  <c r="V2678" i="4"/>
  <c r="Y2678" i="4" s="1"/>
  <c r="W2678" i="4"/>
  <c r="S2663" i="4"/>
  <c r="T2663" i="4"/>
  <c r="U2663" i="4"/>
  <c r="T2651" i="4"/>
  <c r="U2651" i="4"/>
  <c r="S2651" i="4"/>
  <c r="V2651" i="4"/>
  <c r="Y2651" i="4" s="1"/>
  <c r="W2651" i="4"/>
  <c r="X2651" i="4"/>
  <c r="S2636" i="4"/>
  <c r="T2636" i="4"/>
  <c r="U2636" i="4"/>
  <c r="V2636" i="4"/>
  <c r="Y2636" i="4" s="1"/>
  <c r="X2636" i="4"/>
  <c r="W2636" i="4"/>
  <c r="C2624" i="4"/>
  <c r="AA2624" i="4" s="1"/>
  <c r="W2624" i="4"/>
  <c r="X2624" i="4"/>
  <c r="S2624" i="4"/>
  <c r="T2624" i="4"/>
  <c r="U2624" i="4"/>
  <c r="T2609" i="4"/>
  <c r="U2609" i="4"/>
  <c r="V2609" i="4"/>
  <c r="Y2609" i="4" s="1"/>
  <c r="W2609" i="4"/>
  <c r="X2609" i="4"/>
  <c r="S2609" i="4"/>
  <c r="W2597" i="4"/>
  <c r="X2597" i="4"/>
  <c r="U2597" i="4"/>
  <c r="V2597" i="4"/>
  <c r="Y2597" i="4" s="1"/>
  <c r="W2582" i="4"/>
  <c r="X2582" i="4"/>
  <c r="T2582" i="4"/>
  <c r="U2582" i="4"/>
  <c r="V2582" i="4"/>
  <c r="Y2582" i="4" s="1"/>
  <c r="S2582" i="4"/>
  <c r="T2826" i="4"/>
  <c r="S2759" i="4"/>
  <c r="U2744" i="4"/>
  <c r="V2624" i="4"/>
  <c r="Y2624" i="4" s="1"/>
  <c r="T2597" i="4"/>
  <c r="U2472" i="4"/>
  <c r="X2444" i="4"/>
  <c r="T1551" i="4"/>
  <c r="U1042" i="4"/>
  <c r="V1042" i="4"/>
  <c r="Y1042" i="4" s="1"/>
  <c r="S1042" i="4"/>
  <c r="W1042" i="4"/>
  <c r="X1042" i="4"/>
  <c r="T1042" i="4"/>
  <c r="T1030" i="4"/>
  <c r="U1030" i="4"/>
  <c r="S1030" i="4"/>
  <c r="V1030" i="4"/>
  <c r="Y1030" i="4" s="1"/>
  <c r="W1030" i="4"/>
  <c r="X1030" i="4"/>
  <c r="S1015" i="4"/>
  <c r="V1015" i="4"/>
  <c r="Y1015" i="4" s="1"/>
  <c r="W1015" i="4"/>
  <c r="U1015" i="4"/>
  <c r="X1015" i="4"/>
  <c r="T1015" i="4"/>
  <c r="T1003" i="4"/>
  <c r="U1003" i="4"/>
  <c r="V1003" i="4"/>
  <c r="Y1003" i="4" s="1"/>
  <c r="W1003" i="4"/>
  <c r="S1003" i="4"/>
  <c r="X1003" i="4"/>
  <c r="S988" i="4"/>
  <c r="X988" i="4"/>
  <c r="T988" i="4"/>
  <c r="V988" i="4"/>
  <c r="Y988" i="4" s="1"/>
  <c r="W988" i="4"/>
  <c r="U988" i="4"/>
  <c r="T976" i="4"/>
  <c r="X976" i="4"/>
  <c r="W976" i="4"/>
  <c r="S976" i="4"/>
  <c r="U976" i="4"/>
  <c r="V976" i="4"/>
  <c r="Y976" i="4" s="1"/>
  <c r="U961" i="4"/>
  <c r="V961" i="4"/>
  <c r="Y961" i="4" s="1"/>
  <c r="X961" i="4"/>
  <c r="S961" i="4"/>
  <c r="T961" i="4"/>
  <c r="W961" i="4"/>
  <c r="W949" i="4"/>
  <c r="S949" i="4"/>
  <c r="X949" i="4"/>
  <c r="U949" i="4"/>
  <c r="V949" i="4"/>
  <c r="Y949" i="4" s="1"/>
  <c r="T949" i="4"/>
  <c r="U934" i="4"/>
  <c r="S934" i="4"/>
  <c r="T934" i="4"/>
  <c r="V934" i="4"/>
  <c r="Y934" i="4" s="1"/>
  <c r="W934" i="4"/>
  <c r="X934" i="4"/>
  <c r="W922" i="4"/>
  <c r="X922" i="4"/>
  <c r="S922" i="4"/>
  <c r="T922" i="4"/>
  <c r="U922" i="4"/>
  <c r="V922" i="4"/>
  <c r="Y922" i="4" s="1"/>
  <c r="X907" i="4"/>
  <c r="T907" i="4"/>
  <c r="U907" i="4"/>
  <c r="S907" i="4"/>
  <c r="V907" i="4"/>
  <c r="Y907" i="4" s="1"/>
  <c r="W907" i="4"/>
  <c r="V895" i="4"/>
  <c r="Y895" i="4" s="1"/>
  <c r="W895" i="4"/>
  <c r="S895" i="4"/>
  <c r="X895" i="4"/>
  <c r="T895" i="4"/>
  <c r="U895" i="4"/>
  <c r="X880" i="4"/>
  <c r="W880" i="4"/>
  <c r="S880" i="4"/>
  <c r="T880" i="4"/>
  <c r="U880" i="4"/>
  <c r="V880" i="4"/>
  <c r="Y880" i="4" s="1"/>
  <c r="X868" i="4"/>
  <c r="W868" i="4"/>
  <c r="U868" i="4"/>
  <c r="V868" i="4"/>
  <c r="Y868" i="4" s="1"/>
  <c r="S868" i="4"/>
  <c r="T868" i="4"/>
  <c r="X853" i="4"/>
  <c r="U853" i="4"/>
  <c r="V853" i="4"/>
  <c r="Y853" i="4" s="1"/>
  <c r="S853" i="4"/>
  <c r="W853" i="4"/>
  <c r="X841" i="4"/>
  <c r="S841" i="4"/>
  <c r="T841" i="4"/>
  <c r="U841" i="4"/>
  <c r="W841" i="4"/>
  <c r="V841" i="4"/>
  <c r="Y841" i="4" s="1"/>
  <c r="V826" i="4"/>
  <c r="Y826" i="4" s="1"/>
  <c r="U826" i="4"/>
  <c r="W826" i="4"/>
  <c r="X826" i="4"/>
  <c r="S826" i="4"/>
  <c r="T826" i="4"/>
  <c r="X814" i="4"/>
  <c r="U814" i="4"/>
  <c r="V814" i="4"/>
  <c r="Y814" i="4" s="1"/>
  <c r="S814" i="4"/>
  <c r="T814" i="4"/>
  <c r="W814" i="4"/>
  <c r="T799" i="4"/>
  <c r="V799" i="4"/>
  <c r="Y799" i="4" s="1"/>
  <c r="W799" i="4"/>
  <c r="S799" i="4"/>
  <c r="X799" i="4"/>
  <c r="U799" i="4"/>
  <c r="V787" i="4"/>
  <c r="Y787" i="4" s="1"/>
  <c r="S787" i="4"/>
  <c r="T787" i="4"/>
  <c r="U787" i="4"/>
  <c r="X787" i="4"/>
  <c r="W787" i="4"/>
  <c r="V772" i="4"/>
  <c r="Y772" i="4" s="1"/>
  <c r="W772" i="4"/>
  <c r="X772" i="4"/>
  <c r="S772" i="4"/>
  <c r="T772" i="4"/>
  <c r="U772" i="4"/>
  <c r="T760" i="4"/>
  <c r="S760" i="4"/>
  <c r="U760" i="4"/>
  <c r="W760" i="4"/>
  <c r="X760" i="4"/>
  <c r="V760" i="4"/>
  <c r="Y760" i="4" s="1"/>
  <c r="T745" i="4"/>
  <c r="U745" i="4"/>
  <c r="V745" i="4"/>
  <c r="Y745" i="4" s="1"/>
  <c r="X745" i="4"/>
  <c r="S745" i="4"/>
  <c r="W745" i="4"/>
  <c r="W733" i="4"/>
  <c r="X733" i="4"/>
  <c r="V733" i="4"/>
  <c r="Y733" i="4" s="1"/>
  <c r="T733" i="4"/>
  <c r="U733" i="4"/>
  <c r="S733" i="4"/>
  <c r="V718" i="4"/>
  <c r="Y718" i="4" s="1"/>
  <c r="W718" i="4"/>
  <c r="X718" i="4"/>
  <c r="S718" i="4"/>
  <c r="T718" i="4"/>
  <c r="U718" i="4"/>
  <c r="S706" i="4"/>
  <c r="T706" i="4"/>
  <c r="U706" i="4"/>
  <c r="V706" i="4"/>
  <c r="Y706" i="4" s="1"/>
  <c r="W706" i="4"/>
  <c r="X706" i="4"/>
  <c r="X691" i="4"/>
  <c r="V691" i="4"/>
  <c r="Y691" i="4" s="1"/>
  <c r="W691" i="4"/>
  <c r="U691" i="4"/>
  <c r="T691" i="4"/>
  <c r="S691" i="4"/>
  <c r="S679" i="4"/>
  <c r="T679" i="4"/>
  <c r="U679" i="4"/>
  <c r="V679" i="4"/>
  <c r="Y679" i="4" s="1"/>
  <c r="W679" i="4"/>
  <c r="X679" i="4"/>
  <c r="V664" i="4"/>
  <c r="Y664" i="4" s="1"/>
  <c r="X664" i="4"/>
  <c r="W664" i="4"/>
  <c r="T664" i="4"/>
  <c r="U664" i="4"/>
  <c r="S664" i="4"/>
  <c r="X652" i="4"/>
  <c r="V652" i="4"/>
  <c r="Y652" i="4" s="1"/>
  <c r="W652" i="4"/>
  <c r="S652" i="4"/>
  <c r="T652" i="4"/>
  <c r="U652" i="4"/>
  <c r="T637" i="4"/>
  <c r="S637" i="4"/>
  <c r="W637" i="4"/>
  <c r="X637" i="4"/>
  <c r="U637" i="4"/>
  <c r="V637" i="4"/>
  <c r="Y637" i="4" s="1"/>
  <c r="V625" i="4"/>
  <c r="Y625" i="4" s="1"/>
  <c r="S625" i="4"/>
  <c r="X625" i="4"/>
  <c r="T625" i="4"/>
  <c r="U625" i="4"/>
  <c r="W625" i="4"/>
  <c r="X610" i="4"/>
  <c r="T610" i="4"/>
  <c r="U610" i="4"/>
  <c r="V610" i="4"/>
  <c r="Y610" i="4" s="1"/>
  <c r="S610" i="4"/>
  <c r="T598" i="4"/>
  <c r="S598" i="4"/>
  <c r="U598" i="4"/>
  <c r="V598" i="4"/>
  <c r="Y598" i="4" s="1"/>
  <c r="W598" i="4"/>
  <c r="X598" i="4"/>
  <c r="W583" i="4"/>
  <c r="X583" i="4"/>
  <c r="S583" i="4"/>
  <c r="T583" i="4"/>
  <c r="U583" i="4"/>
  <c r="V583" i="4"/>
  <c r="Y583" i="4" s="1"/>
  <c r="S571" i="4"/>
  <c r="V571" i="4"/>
  <c r="Y571" i="4" s="1"/>
  <c r="W571" i="4"/>
  <c r="T571" i="4"/>
  <c r="U571" i="4"/>
  <c r="X571" i="4"/>
  <c r="W556" i="4"/>
  <c r="X556" i="4"/>
  <c r="U556" i="4"/>
  <c r="V556" i="4"/>
  <c r="Y556" i="4" s="1"/>
  <c r="S556" i="4"/>
  <c r="T556" i="4"/>
  <c r="S544" i="4"/>
  <c r="W544" i="4"/>
  <c r="X544" i="4"/>
  <c r="T544" i="4"/>
  <c r="U544" i="4"/>
  <c r="V544" i="4"/>
  <c r="Y544" i="4" s="1"/>
  <c r="W529" i="4"/>
  <c r="X529" i="4"/>
  <c r="V529" i="4"/>
  <c r="Y529" i="4" s="1"/>
  <c r="T529" i="4"/>
  <c r="S529" i="4"/>
  <c r="U529" i="4"/>
  <c r="U517" i="4"/>
  <c r="T517" i="4"/>
  <c r="S517" i="4"/>
  <c r="V517" i="4"/>
  <c r="Y517" i="4" s="1"/>
  <c r="X517" i="4"/>
  <c r="W517" i="4"/>
  <c r="S502" i="4"/>
  <c r="W502" i="4"/>
  <c r="T502" i="4"/>
  <c r="U502" i="4"/>
  <c r="V502" i="4"/>
  <c r="Y502" i="4" s="1"/>
  <c r="X502" i="4"/>
  <c r="V490" i="4"/>
  <c r="Y490" i="4" s="1"/>
  <c r="W490" i="4"/>
  <c r="U490" i="4"/>
  <c r="X490" i="4"/>
  <c r="S490" i="4"/>
  <c r="T490" i="4"/>
  <c r="X475" i="4"/>
  <c r="W475" i="4"/>
  <c r="U475" i="4"/>
  <c r="V475" i="4"/>
  <c r="Y475" i="4" s="1"/>
  <c r="S475" i="4"/>
  <c r="T475" i="4"/>
  <c r="S463" i="4"/>
  <c r="T463" i="4"/>
  <c r="W463" i="4"/>
  <c r="X463" i="4"/>
  <c r="U463" i="4"/>
  <c r="V463" i="4"/>
  <c r="Y463" i="4" s="1"/>
  <c r="V448" i="4"/>
  <c r="Y448" i="4" s="1"/>
  <c r="X448" i="4"/>
  <c r="T448" i="4"/>
  <c r="U448" i="4"/>
  <c r="S448" i="4"/>
  <c r="W448" i="4"/>
  <c r="X436" i="4"/>
  <c r="S436" i="4"/>
  <c r="T436" i="4"/>
  <c r="U436" i="4"/>
  <c r="V436" i="4"/>
  <c r="Y436" i="4" s="1"/>
  <c r="W436" i="4"/>
  <c r="V421" i="4"/>
  <c r="Y421" i="4" s="1"/>
  <c r="T421" i="4"/>
  <c r="U421" i="4"/>
  <c r="S421" i="4"/>
  <c r="W421" i="4"/>
  <c r="X421" i="4"/>
  <c r="T409" i="4"/>
  <c r="S409" i="4"/>
  <c r="W409" i="4"/>
  <c r="X409" i="4"/>
  <c r="V409" i="4"/>
  <c r="Y409" i="4" s="1"/>
  <c r="U409" i="4"/>
  <c r="W394" i="4"/>
  <c r="V394" i="4"/>
  <c r="Y394" i="4" s="1"/>
  <c r="X394" i="4"/>
  <c r="S394" i="4"/>
  <c r="T394" i="4"/>
  <c r="U394" i="4"/>
  <c r="U382" i="4"/>
  <c r="V382" i="4"/>
  <c r="Y382" i="4" s="1"/>
  <c r="X382" i="4"/>
  <c r="S382" i="4"/>
  <c r="T382" i="4"/>
  <c r="W382" i="4"/>
  <c r="V367" i="4"/>
  <c r="Y367" i="4" s="1"/>
  <c r="U367" i="4"/>
  <c r="T367" i="4"/>
  <c r="W367" i="4"/>
  <c r="S367" i="4"/>
  <c r="X367" i="4"/>
  <c r="X355" i="4"/>
  <c r="S355" i="4"/>
  <c r="T355" i="4"/>
  <c r="V355" i="4"/>
  <c r="Y355" i="4" s="1"/>
  <c r="W355" i="4"/>
  <c r="U355" i="4"/>
  <c r="T340" i="4"/>
  <c r="S340" i="4"/>
  <c r="U340" i="4"/>
  <c r="X340" i="4"/>
  <c r="W340" i="4"/>
  <c r="V340" i="4"/>
  <c r="Y340" i="4" s="1"/>
  <c r="T328" i="4"/>
  <c r="X328" i="4"/>
  <c r="S328" i="4"/>
  <c r="V328" i="4"/>
  <c r="Y328" i="4" s="1"/>
  <c r="W328" i="4"/>
  <c r="U328" i="4"/>
  <c r="U313" i="4"/>
  <c r="W313" i="4"/>
  <c r="X313" i="4"/>
  <c r="S313" i="4"/>
  <c r="T313" i="4"/>
  <c r="V313" i="4"/>
  <c r="Y313" i="4" s="1"/>
  <c r="V301" i="4"/>
  <c r="Y301" i="4" s="1"/>
  <c r="W301" i="4"/>
  <c r="T301" i="4"/>
  <c r="U301" i="4"/>
  <c r="S301" i="4"/>
  <c r="X301" i="4"/>
  <c r="W286" i="4"/>
  <c r="U286" i="4"/>
  <c r="V286" i="4"/>
  <c r="Y286" i="4" s="1"/>
  <c r="S286" i="4"/>
  <c r="T286" i="4"/>
  <c r="X286" i="4"/>
  <c r="S274" i="4"/>
  <c r="T274" i="4"/>
  <c r="U274" i="4"/>
  <c r="W274" i="4"/>
  <c r="X274" i="4"/>
  <c r="V274" i="4"/>
  <c r="Y274" i="4" s="1"/>
  <c r="S259" i="4"/>
  <c r="X259" i="4"/>
  <c r="T259" i="4"/>
  <c r="U259" i="4"/>
  <c r="V259" i="4"/>
  <c r="Y259" i="4" s="1"/>
  <c r="W259" i="4"/>
  <c r="S247" i="4"/>
  <c r="U247" i="4"/>
  <c r="X247" i="4"/>
  <c r="V247" i="4"/>
  <c r="Y247" i="4" s="1"/>
  <c r="W247" i="4"/>
  <c r="T247" i="4"/>
  <c r="X232" i="4"/>
  <c r="T232" i="4"/>
  <c r="V232" i="4"/>
  <c r="Y232" i="4" s="1"/>
  <c r="W232" i="4"/>
  <c r="S232" i="4"/>
  <c r="U232" i="4"/>
  <c r="U220" i="4"/>
  <c r="W220" i="4"/>
  <c r="X220" i="4"/>
  <c r="V220" i="4"/>
  <c r="Y220" i="4" s="1"/>
  <c r="S220" i="4"/>
  <c r="T220" i="4"/>
  <c r="X205" i="4"/>
  <c r="V205" i="4"/>
  <c r="Y205" i="4" s="1"/>
  <c r="W205" i="4"/>
  <c r="S205" i="4"/>
  <c r="U205" i="4"/>
  <c r="T205" i="4"/>
  <c r="W193" i="4"/>
  <c r="S193" i="4"/>
  <c r="T193" i="4"/>
  <c r="X193" i="4"/>
  <c r="U193" i="4"/>
  <c r="V193" i="4"/>
  <c r="Y193" i="4" s="1"/>
  <c r="X178" i="4"/>
  <c r="T178" i="4"/>
  <c r="V178" i="4"/>
  <c r="Y178" i="4" s="1"/>
  <c r="W178" i="4"/>
  <c r="S178" i="4"/>
  <c r="U178" i="4"/>
  <c r="V166" i="4"/>
  <c r="Y166" i="4" s="1"/>
  <c r="S166" i="4"/>
  <c r="T166" i="4"/>
  <c r="U166" i="4"/>
  <c r="X166" i="4"/>
  <c r="W166" i="4"/>
  <c r="X151" i="4"/>
  <c r="V151" i="4"/>
  <c r="Y151" i="4" s="1"/>
  <c r="U151" i="4"/>
  <c r="W151" i="4"/>
  <c r="S151" i="4"/>
  <c r="T151" i="4"/>
  <c r="V139" i="4"/>
  <c r="Y139" i="4" s="1"/>
  <c r="W139" i="4"/>
  <c r="X139" i="4"/>
  <c r="T139" i="4"/>
  <c r="U139" i="4"/>
  <c r="S139" i="4"/>
  <c r="V124" i="4"/>
  <c r="Y124" i="4" s="1"/>
  <c r="W124" i="4"/>
  <c r="T124" i="4"/>
  <c r="U124" i="4"/>
  <c r="X124" i="4"/>
  <c r="S124" i="4"/>
  <c r="X112" i="4"/>
  <c r="W112" i="4"/>
  <c r="S112" i="4"/>
  <c r="T112" i="4"/>
  <c r="V112" i="4"/>
  <c r="Y112" i="4" s="1"/>
  <c r="U112" i="4"/>
  <c r="V97" i="4"/>
  <c r="Y97" i="4" s="1"/>
  <c r="W97" i="4"/>
  <c r="X97" i="4"/>
  <c r="S97" i="4"/>
  <c r="T97" i="4"/>
  <c r="U97" i="4"/>
  <c r="X85" i="4"/>
  <c r="T85" i="4"/>
  <c r="V85" i="4"/>
  <c r="Y85" i="4" s="1"/>
  <c r="S85" i="4"/>
  <c r="U85" i="4"/>
  <c r="W85" i="4"/>
  <c r="V70" i="4"/>
  <c r="Y70" i="4" s="1"/>
  <c r="W70" i="4"/>
  <c r="T70" i="4"/>
  <c r="X70" i="4"/>
  <c r="U70" i="4"/>
  <c r="S70" i="4"/>
  <c r="X58" i="4"/>
  <c r="T58" i="4"/>
  <c r="S58" i="4"/>
  <c r="U58" i="4"/>
  <c r="V58" i="4"/>
  <c r="Y58" i="4" s="1"/>
  <c r="W58" i="4"/>
  <c r="V43" i="4"/>
  <c r="Y43" i="4" s="1"/>
  <c r="W43" i="4"/>
  <c r="S43" i="4"/>
  <c r="T43" i="4"/>
  <c r="U43" i="4"/>
  <c r="X43" i="4"/>
  <c r="X31" i="4"/>
  <c r="S31" i="4"/>
  <c r="T31" i="4"/>
  <c r="U31" i="4"/>
  <c r="V31" i="4"/>
  <c r="Y31" i="4" s="1"/>
  <c r="W31" i="4"/>
  <c r="N2699" i="4"/>
  <c r="W2699" i="4"/>
  <c r="S2699" i="4"/>
  <c r="T2699" i="4"/>
  <c r="U2699" i="4"/>
  <c r="V2699" i="4"/>
  <c r="Y2699" i="4" s="1"/>
  <c r="X2699" i="4"/>
  <c r="T2375" i="4"/>
  <c r="U2375" i="4"/>
  <c r="X2375" i="4"/>
  <c r="S2375" i="4"/>
  <c r="V2375" i="4"/>
  <c r="Y2375" i="4" s="1"/>
  <c r="W2375" i="4"/>
  <c r="S2051" i="4"/>
  <c r="T2051" i="4"/>
  <c r="V2051" i="4"/>
  <c r="Y2051" i="4" s="1"/>
  <c r="W2051" i="4"/>
  <c r="X2051" i="4"/>
  <c r="S1727" i="4"/>
  <c r="T1727" i="4"/>
  <c r="V1727" i="4"/>
  <c r="Y1727" i="4" s="1"/>
  <c r="W1727" i="4"/>
  <c r="X1727" i="4"/>
  <c r="U1727" i="4"/>
  <c r="S1403" i="4"/>
  <c r="T1403" i="4"/>
  <c r="U1403" i="4"/>
  <c r="V1403" i="4"/>
  <c r="Y1403" i="4" s="1"/>
  <c r="W1403" i="4"/>
  <c r="X1403" i="4"/>
  <c r="X1079" i="4"/>
  <c r="S1079" i="4"/>
  <c r="T1079" i="4"/>
  <c r="U1079" i="4"/>
  <c r="V1079" i="4"/>
  <c r="Y1079" i="4" s="1"/>
  <c r="W1079" i="4"/>
  <c r="U755" i="4"/>
  <c r="V755" i="4"/>
  <c r="Y755" i="4" s="1"/>
  <c r="W755" i="4"/>
  <c r="X755" i="4"/>
  <c r="S755" i="4"/>
  <c r="T755" i="4"/>
  <c r="U431" i="4"/>
  <c r="W431" i="4"/>
  <c r="S431" i="4"/>
  <c r="T431" i="4"/>
  <c r="V431" i="4"/>
  <c r="Y431" i="4" s="1"/>
  <c r="X431" i="4"/>
  <c r="V107" i="4"/>
  <c r="Y107" i="4" s="1"/>
  <c r="W107" i="4"/>
  <c r="T107" i="4"/>
  <c r="S107" i="4"/>
  <c r="U107" i="4"/>
  <c r="X107" i="4"/>
  <c r="S2744" i="4"/>
  <c r="S2597" i="4"/>
  <c r="U2051" i="4"/>
  <c r="W2634" i="4"/>
  <c r="X2634" i="4"/>
  <c r="S2634" i="4"/>
  <c r="T2634" i="4"/>
  <c r="U2634" i="4"/>
  <c r="V2634" i="4"/>
  <c r="Y2634" i="4" s="1"/>
  <c r="U2622" i="4"/>
  <c r="V2622" i="4"/>
  <c r="Y2622" i="4" s="1"/>
  <c r="S2622" i="4"/>
  <c r="T2622" i="4"/>
  <c r="W2622" i="4"/>
  <c r="X2622" i="4"/>
  <c r="T2607" i="4"/>
  <c r="U2607" i="4"/>
  <c r="W2607" i="4"/>
  <c r="X2607" i="4"/>
  <c r="X2595" i="4"/>
  <c r="S2595" i="4"/>
  <c r="T2595" i="4"/>
  <c r="U2595" i="4"/>
  <c r="V2595" i="4"/>
  <c r="Y2595" i="4" s="1"/>
  <c r="W2595" i="4"/>
  <c r="W2580" i="4"/>
  <c r="X2580" i="4"/>
  <c r="S2580" i="4"/>
  <c r="V2580" i="4"/>
  <c r="Y2580" i="4" s="1"/>
  <c r="T2580" i="4"/>
  <c r="U2580" i="4"/>
  <c r="C2568" i="4"/>
  <c r="AA2568" i="4" s="1"/>
  <c r="S2568" i="4"/>
  <c r="X2568" i="4"/>
  <c r="T2568" i="4"/>
  <c r="U2568" i="4"/>
  <c r="V2568" i="4"/>
  <c r="Y2568" i="4" s="1"/>
  <c r="W2568" i="4"/>
  <c r="W2553" i="4"/>
  <c r="X2553" i="4"/>
  <c r="V2553" i="4"/>
  <c r="Y2553" i="4" s="1"/>
  <c r="S2553" i="4"/>
  <c r="U2553" i="4"/>
  <c r="T2553" i="4"/>
  <c r="C2541" i="4"/>
  <c r="AA2541" i="4" s="1"/>
  <c r="S2541" i="4"/>
  <c r="T2541" i="4"/>
  <c r="V2541" i="4"/>
  <c r="Y2541" i="4" s="1"/>
  <c r="W2541" i="4"/>
  <c r="X2541" i="4"/>
  <c r="U2526" i="4"/>
  <c r="S2526" i="4"/>
  <c r="T2526" i="4"/>
  <c r="V2526" i="4"/>
  <c r="Y2526" i="4" s="1"/>
  <c r="W2526" i="4"/>
  <c r="X2526" i="4"/>
  <c r="C2514" i="4"/>
  <c r="AA2514" i="4" s="1"/>
  <c r="U2514" i="4"/>
  <c r="V2514" i="4"/>
  <c r="Y2514" i="4" s="1"/>
  <c r="S2514" i="4"/>
  <c r="T2514" i="4"/>
  <c r="W2514" i="4"/>
  <c r="X2514" i="4"/>
  <c r="T2499" i="4"/>
  <c r="U2499" i="4"/>
  <c r="S2499" i="4"/>
  <c r="V2499" i="4"/>
  <c r="Y2499" i="4" s="1"/>
  <c r="W2499" i="4"/>
  <c r="X2499" i="4"/>
  <c r="X2487" i="4"/>
  <c r="V2487" i="4"/>
  <c r="Y2487" i="4" s="1"/>
  <c r="W2487" i="4"/>
  <c r="S2487" i="4"/>
  <c r="T2487" i="4"/>
  <c r="W2472" i="4"/>
  <c r="X2472" i="4"/>
  <c r="S2472" i="4"/>
  <c r="V2472" i="4"/>
  <c r="Y2472" i="4" s="1"/>
  <c r="U2460" i="4"/>
  <c r="V2460" i="4"/>
  <c r="Y2460" i="4" s="1"/>
  <c r="S2460" i="4"/>
  <c r="T2460" i="4"/>
  <c r="W2460" i="4"/>
  <c r="X2460" i="4"/>
  <c r="S2445" i="4"/>
  <c r="V2445" i="4"/>
  <c r="Y2445" i="4" s="1"/>
  <c r="W2445" i="4"/>
  <c r="X2445" i="4"/>
  <c r="T2445" i="4"/>
  <c r="U2445" i="4"/>
  <c r="S2433" i="4"/>
  <c r="X2433" i="4"/>
  <c r="T2433" i="4"/>
  <c r="U2433" i="4"/>
  <c r="V2433" i="4"/>
  <c r="Y2433" i="4" s="1"/>
  <c r="W2433" i="4"/>
  <c r="V2418" i="4"/>
  <c r="Y2418" i="4" s="1"/>
  <c r="W2418" i="4"/>
  <c r="X2418" i="4"/>
  <c r="U2418" i="4"/>
  <c r="I2406" i="4"/>
  <c r="S2406" i="4"/>
  <c r="T2406" i="4"/>
  <c r="U2406" i="4"/>
  <c r="V2406" i="4"/>
  <c r="Y2406" i="4" s="1"/>
  <c r="S2391" i="4"/>
  <c r="T2391" i="4"/>
  <c r="U2391" i="4"/>
  <c r="V2391" i="4"/>
  <c r="Y2391" i="4" s="1"/>
  <c r="W2391" i="4"/>
  <c r="X2391" i="4"/>
  <c r="U2379" i="4"/>
  <c r="V2379" i="4"/>
  <c r="Y2379" i="4" s="1"/>
  <c r="S2379" i="4"/>
  <c r="T2379" i="4"/>
  <c r="X2379" i="4"/>
  <c r="W2379" i="4"/>
  <c r="T2364" i="4"/>
  <c r="U2364" i="4"/>
  <c r="S2364" i="4"/>
  <c r="V2364" i="4"/>
  <c r="Y2364" i="4" s="1"/>
  <c r="W2364" i="4"/>
  <c r="X2364" i="4"/>
  <c r="X2352" i="4"/>
  <c r="V2352" i="4"/>
  <c r="Y2352" i="4" s="1"/>
  <c r="W2352" i="4"/>
  <c r="S2352" i="4"/>
  <c r="T2352" i="4"/>
  <c r="U2352" i="4"/>
  <c r="V2337" i="4"/>
  <c r="Y2337" i="4" s="1"/>
  <c r="W2337" i="4"/>
  <c r="X2337" i="4"/>
  <c r="S2337" i="4"/>
  <c r="T2337" i="4"/>
  <c r="U2337" i="4"/>
  <c r="T2325" i="4"/>
  <c r="U2325" i="4"/>
  <c r="W2325" i="4"/>
  <c r="X2325" i="4"/>
  <c r="V2325" i="4"/>
  <c r="Y2325" i="4" s="1"/>
  <c r="S2325" i="4"/>
  <c r="S2310" i="4"/>
  <c r="T2310" i="4"/>
  <c r="U2310" i="4"/>
  <c r="V2310" i="4"/>
  <c r="Y2310" i="4" s="1"/>
  <c r="W2310" i="4"/>
  <c r="X2310" i="4"/>
  <c r="X2298" i="4"/>
  <c r="S2298" i="4"/>
  <c r="T2298" i="4"/>
  <c r="U2298" i="4"/>
  <c r="V2298" i="4"/>
  <c r="Y2298" i="4" s="1"/>
  <c r="W2298" i="4"/>
  <c r="W2283" i="4"/>
  <c r="X2283" i="4"/>
  <c r="S2283" i="4"/>
  <c r="T2283" i="4"/>
  <c r="U2283" i="4"/>
  <c r="T2271" i="4"/>
  <c r="U2271" i="4"/>
  <c r="V2271" i="4"/>
  <c r="Y2271" i="4" s="1"/>
  <c r="W2271" i="4"/>
  <c r="S2271" i="4"/>
  <c r="C2256" i="4"/>
  <c r="AA2256" i="4" s="1"/>
  <c r="S2256" i="4"/>
  <c r="T2256" i="4"/>
  <c r="U2256" i="4"/>
  <c r="V2256" i="4"/>
  <c r="Y2256" i="4" s="1"/>
  <c r="W2256" i="4"/>
  <c r="X2256" i="4"/>
  <c r="W2244" i="4"/>
  <c r="X2244" i="4"/>
  <c r="V2244" i="4"/>
  <c r="Y2244" i="4" s="1"/>
  <c r="U2244" i="4"/>
  <c r="S2244" i="4"/>
  <c r="T2244" i="4"/>
  <c r="V2229" i="4"/>
  <c r="Y2229" i="4" s="1"/>
  <c r="W2229" i="4"/>
  <c r="T2229" i="4"/>
  <c r="U2229" i="4"/>
  <c r="X2229" i="4"/>
  <c r="S2229" i="4"/>
  <c r="N2217" i="4"/>
  <c r="X2217" i="4"/>
  <c r="V2217" i="4"/>
  <c r="Y2217" i="4" s="1"/>
  <c r="W2217" i="4"/>
  <c r="T2217" i="4"/>
  <c r="U2217" i="4"/>
  <c r="S2217" i="4"/>
  <c r="U2202" i="4"/>
  <c r="V2202" i="4"/>
  <c r="Y2202" i="4" s="1"/>
  <c r="W2202" i="4"/>
  <c r="X2202" i="4"/>
  <c r="T2202" i="4"/>
  <c r="O2190" i="4"/>
  <c r="S2190" i="4"/>
  <c r="T2190" i="4"/>
  <c r="U2190" i="4"/>
  <c r="W2190" i="4"/>
  <c r="X2190" i="4"/>
  <c r="V2190" i="4"/>
  <c r="Y2190" i="4" s="1"/>
  <c r="S2175" i="4"/>
  <c r="T2175" i="4"/>
  <c r="U2175" i="4"/>
  <c r="V2175" i="4"/>
  <c r="Y2175" i="4" s="1"/>
  <c r="W2175" i="4"/>
  <c r="X2175" i="4"/>
  <c r="T2163" i="4"/>
  <c r="U2163" i="4"/>
  <c r="X2163" i="4"/>
  <c r="S2163" i="4"/>
  <c r="V2163" i="4"/>
  <c r="Y2163" i="4" s="1"/>
  <c r="W2163" i="4"/>
  <c r="S2148" i="4"/>
  <c r="T2148" i="4"/>
  <c r="W2148" i="4"/>
  <c r="X2148" i="4"/>
  <c r="W2136" i="4"/>
  <c r="X2136" i="4"/>
  <c r="U2136" i="4"/>
  <c r="V2136" i="4"/>
  <c r="Y2136" i="4" s="1"/>
  <c r="T2136" i="4"/>
  <c r="S2136" i="4"/>
  <c r="V2121" i="4"/>
  <c r="Y2121" i="4" s="1"/>
  <c r="W2121" i="4"/>
  <c r="S2121" i="4"/>
  <c r="T2121" i="4"/>
  <c r="U2121" i="4"/>
  <c r="X2121" i="4"/>
  <c r="S2109" i="4"/>
  <c r="T2109" i="4"/>
  <c r="U2109" i="4"/>
  <c r="W2109" i="4"/>
  <c r="X2109" i="4"/>
  <c r="V2109" i="4"/>
  <c r="Y2109" i="4" s="1"/>
  <c r="V2094" i="4"/>
  <c r="Y2094" i="4" s="1"/>
  <c r="W2094" i="4"/>
  <c r="X2094" i="4"/>
  <c r="U2094" i="4"/>
  <c r="S2094" i="4"/>
  <c r="T2094" i="4"/>
  <c r="T2082" i="4"/>
  <c r="U2082" i="4"/>
  <c r="S2082" i="4"/>
  <c r="V2082" i="4"/>
  <c r="Y2082" i="4" s="1"/>
  <c r="W2082" i="4"/>
  <c r="X2082" i="4"/>
  <c r="S2067" i="4"/>
  <c r="T2067" i="4"/>
  <c r="X2067" i="4"/>
  <c r="V2067" i="4"/>
  <c r="Y2067" i="4" s="1"/>
  <c r="W2067" i="4"/>
  <c r="U2067" i="4"/>
  <c r="T2055" i="4"/>
  <c r="U2055" i="4"/>
  <c r="S2055" i="4"/>
  <c r="V2055" i="4"/>
  <c r="Y2055" i="4" s="1"/>
  <c r="W2055" i="4"/>
  <c r="X2055" i="4"/>
  <c r="S2040" i="4"/>
  <c r="T2040" i="4"/>
  <c r="V2040" i="4"/>
  <c r="Y2040" i="4" s="1"/>
  <c r="W2040" i="4"/>
  <c r="X2040" i="4"/>
  <c r="W2028" i="4"/>
  <c r="X2028" i="4"/>
  <c r="S2028" i="4"/>
  <c r="T2028" i="4"/>
  <c r="V2028" i="4"/>
  <c r="Y2028" i="4" s="1"/>
  <c r="V2013" i="4"/>
  <c r="Y2013" i="4" s="1"/>
  <c r="W2013" i="4"/>
  <c r="X2013" i="4"/>
  <c r="T2013" i="4"/>
  <c r="U2013" i="4"/>
  <c r="S2013" i="4"/>
  <c r="T2001" i="4"/>
  <c r="U2001" i="4"/>
  <c r="S2001" i="4"/>
  <c r="V2001" i="4"/>
  <c r="Y2001" i="4" s="1"/>
  <c r="W2001" i="4"/>
  <c r="X2001" i="4"/>
  <c r="S1986" i="4"/>
  <c r="T1986" i="4"/>
  <c r="U1986" i="4"/>
  <c r="X1986" i="4"/>
  <c r="V1986" i="4"/>
  <c r="Y1986" i="4" s="1"/>
  <c r="W1986" i="4"/>
  <c r="X1974" i="4"/>
  <c r="U1974" i="4"/>
  <c r="V1974" i="4"/>
  <c r="Y1974" i="4" s="1"/>
  <c r="W1974" i="4"/>
  <c r="S1974" i="4"/>
  <c r="T1974" i="4"/>
  <c r="W1959" i="4"/>
  <c r="X1959" i="4"/>
  <c r="S1959" i="4"/>
  <c r="T1959" i="4"/>
  <c r="U1959" i="4"/>
  <c r="T1947" i="4"/>
  <c r="U1947" i="4"/>
  <c r="V1947" i="4"/>
  <c r="Y1947" i="4" s="1"/>
  <c r="W1947" i="4"/>
  <c r="S1947" i="4"/>
  <c r="X1947" i="4"/>
  <c r="S1923" i="4"/>
  <c r="X1923" i="4"/>
  <c r="T1923" i="4"/>
  <c r="U1923" i="4"/>
  <c r="V1923" i="4"/>
  <c r="Y1923" i="4" s="1"/>
  <c r="X1921" i="4"/>
  <c r="T1921" i="4"/>
  <c r="U1921" i="4"/>
  <c r="S1921" i="4"/>
  <c r="W1921" i="4"/>
  <c r="V1921" i="4"/>
  <c r="Y1921" i="4" s="1"/>
  <c r="V1905" i="4"/>
  <c r="Y1905" i="4" s="1"/>
  <c r="W1905" i="4"/>
  <c r="U1905" i="4"/>
  <c r="S1905" i="4"/>
  <c r="X1905" i="4"/>
  <c r="T1905" i="4"/>
  <c r="X1893" i="4"/>
  <c r="S1893" i="4"/>
  <c r="T1893" i="4"/>
  <c r="W1893" i="4"/>
  <c r="U1893" i="4"/>
  <c r="V1893" i="4"/>
  <c r="Y1893" i="4" s="1"/>
  <c r="U1878" i="4"/>
  <c r="V1878" i="4"/>
  <c r="Y1878" i="4" s="1"/>
  <c r="S1878" i="4"/>
  <c r="W1878" i="4"/>
  <c r="T1878" i="4"/>
  <c r="X1878" i="4"/>
  <c r="W1866" i="4"/>
  <c r="X1866" i="4"/>
  <c r="U1866" i="4"/>
  <c r="V1866" i="4"/>
  <c r="Y1866" i="4" s="1"/>
  <c r="S1866" i="4"/>
  <c r="W1851" i="4"/>
  <c r="S1851" i="4"/>
  <c r="V1851" i="4"/>
  <c r="Y1851" i="4" s="1"/>
  <c r="X1851" i="4"/>
  <c r="T1839" i="4"/>
  <c r="U1839" i="4"/>
  <c r="S1839" i="4"/>
  <c r="V1839" i="4"/>
  <c r="Y1839" i="4" s="1"/>
  <c r="X1839" i="4"/>
  <c r="W1839" i="4"/>
  <c r="S1824" i="4"/>
  <c r="T1824" i="4"/>
  <c r="W1824" i="4"/>
  <c r="X1824" i="4"/>
  <c r="U1824" i="4"/>
  <c r="V1824" i="4"/>
  <c r="Y1824" i="4" s="1"/>
  <c r="W1812" i="4"/>
  <c r="X1812" i="4"/>
  <c r="U1812" i="4"/>
  <c r="V1812" i="4"/>
  <c r="Y1812" i="4" s="1"/>
  <c r="S1812" i="4"/>
  <c r="T1812" i="4"/>
  <c r="V1797" i="4"/>
  <c r="Y1797" i="4" s="1"/>
  <c r="W1797" i="4"/>
  <c r="S1797" i="4"/>
  <c r="U1797" i="4"/>
  <c r="T1797" i="4"/>
  <c r="X1797" i="4"/>
  <c r="X1785" i="4"/>
  <c r="S1785" i="4"/>
  <c r="T1785" i="4"/>
  <c r="W1785" i="4"/>
  <c r="U1785" i="4"/>
  <c r="V1785" i="4"/>
  <c r="Y1785" i="4" s="1"/>
  <c r="S1770" i="4"/>
  <c r="T1770" i="4"/>
  <c r="U1770" i="4"/>
  <c r="V1770" i="4"/>
  <c r="Y1770" i="4" s="1"/>
  <c r="W1770" i="4"/>
  <c r="X1770" i="4"/>
  <c r="T1758" i="4"/>
  <c r="U1758" i="4"/>
  <c r="S1758" i="4"/>
  <c r="W1758" i="4"/>
  <c r="V1758" i="4"/>
  <c r="Y1758" i="4" s="1"/>
  <c r="X1758" i="4"/>
  <c r="S1743" i="4"/>
  <c r="T1743" i="4"/>
  <c r="X1743" i="4"/>
  <c r="V1743" i="4"/>
  <c r="Y1743" i="4" s="1"/>
  <c r="W1743" i="4"/>
  <c r="T1731" i="4"/>
  <c r="U1731" i="4"/>
  <c r="X1731" i="4"/>
  <c r="S1731" i="4"/>
  <c r="V1731" i="4"/>
  <c r="Y1731" i="4" s="1"/>
  <c r="W1731" i="4"/>
  <c r="S1716" i="4"/>
  <c r="T1716" i="4"/>
  <c r="V1716" i="4"/>
  <c r="Y1716" i="4" s="1"/>
  <c r="W1716" i="4"/>
  <c r="X1716" i="4"/>
  <c r="U1716" i="4"/>
  <c r="W1704" i="4"/>
  <c r="X1704" i="4"/>
  <c r="S1704" i="4"/>
  <c r="T1704" i="4"/>
  <c r="U1704" i="4"/>
  <c r="V1689" i="4"/>
  <c r="Y1689" i="4" s="1"/>
  <c r="W1689" i="4"/>
  <c r="X1689" i="4"/>
  <c r="S1689" i="4"/>
  <c r="T1689" i="4"/>
  <c r="U1689" i="4"/>
  <c r="T1677" i="4"/>
  <c r="U1677" i="4"/>
  <c r="S1677" i="4"/>
  <c r="W1677" i="4"/>
  <c r="V1677" i="4"/>
  <c r="Y1677" i="4" s="1"/>
  <c r="X1677" i="4"/>
  <c r="X1662" i="4"/>
  <c r="W1662" i="4"/>
  <c r="S1662" i="4"/>
  <c r="T1662" i="4"/>
  <c r="U1662" i="4"/>
  <c r="Y1662" i="4"/>
  <c r="X1650" i="4"/>
  <c r="Y1650" i="4"/>
  <c r="W1650" i="4"/>
  <c r="U1650" i="4"/>
  <c r="T1650" i="4"/>
  <c r="W1635" i="4"/>
  <c r="X1635" i="4"/>
  <c r="S1635" i="4"/>
  <c r="T1635" i="4"/>
  <c r="U1635" i="4"/>
  <c r="V1635" i="4"/>
  <c r="Y1635" i="4" s="1"/>
  <c r="T1623" i="4"/>
  <c r="U1623" i="4"/>
  <c r="V1623" i="4"/>
  <c r="Y1623" i="4" s="1"/>
  <c r="W1623" i="4"/>
  <c r="S1623" i="4"/>
  <c r="X1623" i="4"/>
  <c r="S1608" i="4"/>
  <c r="T1608" i="4"/>
  <c r="X1608" i="4"/>
  <c r="V1608" i="4"/>
  <c r="Y1608" i="4" s="1"/>
  <c r="W1608" i="4"/>
  <c r="U1608" i="4"/>
  <c r="W1596" i="4"/>
  <c r="X1596" i="4"/>
  <c r="T1596" i="4"/>
  <c r="U1596" i="4"/>
  <c r="S1596" i="4"/>
  <c r="V1596" i="4"/>
  <c r="Y1596" i="4" s="1"/>
  <c r="V1581" i="4"/>
  <c r="Y1581" i="4" s="1"/>
  <c r="W1581" i="4"/>
  <c r="U1581" i="4"/>
  <c r="X1581" i="4"/>
  <c r="S1581" i="4"/>
  <c r="T1581" i="4"/>
  <c r="X1569" i="4"/>
  <c r="T1569" i="4"/>
  <c r="U1569" i="4"/>
  <c r="S1569" i="4"/>
  <c r="V1569" i="4"/>
  <c r="Y1569" i="4" s="1"/>
  <c r="W1569" i="4"/>
  <c r="U1554" i="4"/>
  <c r="V1554" i="4"/>
  <c r="Y1554" i="4" s="1"/>
  <c r="W1554" i="4"/>
  <c r="S1554" i="4"/>
  <c r="T1554" i="4"/>
  <c r="X1554" i="4"/>
  <c r="S1542" i="4"/>
  <c r="T1542" i="4"/>
  <c r="U1542" i="4"/>
  <c r="V1542" i="4"/>
  <c r="Y1542" i="4" s="1"/>
  <c r="U1527" i="4"/>
  <c r="V1527" i="4"/>
  <c r="Y1527" i="4" s="1"/>
  <c r="W1527" i="4"/>
  <c r="X1527" i="4"/>
  <c r="T1515" i="4"/>
  <c r="U1515" i="4"/>
  <c r="V1515" i="4"/>
  <c r="Y1515" i="4" s="1"/>
  <c r="W1515" i="4"/>
  <c r="S1515" i="4"/>
  <c r="X1515" i="4"/>
  <c r="S1500" i="4"/>
  <c r="T1500" i="4"/>
  <c r="W1500" i="4"/>
  <c r="X1500" i="4"/>
  <c r="U1500" i="4"/>
  <c r="V1500" i="4"/>
  <c r="Y1500" i="4" s="1"/>
  <c r="W1488" i="4"/>
  <c r="X1488" i="4"/>
  <c r="U1488" i="4"/>
  <c r="V1488" i="4"/>
  <c r="Y1488" i="4" s="1"/>
  <c r="S1488" i="4"/>
  <c r="T1488" i="4"/>
  <c r="V1473" i="4"/>
  <c r="Y1473" i="4" s="1"/>
  <c r="W1473" i="4"/>
  <c r="S1473" i="4"/>
  <c r="U1473" i="4"/>
  <c r="T1473" i="4"/>
  <c r="X1473" i="4"/>
  <c r="S1461" i="4"/>
  <c r="T1461" i="4"/>
  <c r="U1461" i="4"/>
  <c r="V1461" i="4"/>
  <c r="Y1461" i="4" s="1"/>
  <c r="W1461" i="4"/>
  <c r="X1461" i="4"/>
  <c r="T1446" i="4"/>
  <c r="U1446" i="4"/>
  <c r="S1446" i="4"/>
  <c r="V1446" i="4"/>
  <c r="Y1446" i="4" s="1"/>
  <c r="W1446" i="4"/>
  <c r="X1446" i="4"/>
  <c r="T1434" i="4"/>
  <c r="U1434" i="4"/>
  <c r="W1434" i="4"/>
  <c r="X1434" i="4"/>
  <c r="S1434" i="4"/>
  <c r="V1434" i="4"/>
  <c r="Y1434" i="4" s="1"/>
  <c r="S1419" i="4"/>
  <c r="T1419" i="4"/>
  <c r="V1419" i="4"/>
  <c r="Y1419" i="4" s="1"/>
  <c r="W1419" i="4"/>
  <c r="U1419" i="4"/>
  <c r="X1419" i="4"/>
  <c r="T1407" i="4"/>
  <c r="U1407" i="4"/>
  <c r="S1407" i="4"/>
  <c r="V1407" i="4"/>
  <c r="Y1407" i="4" s="1"/>
  <c r="W1407" i="4"/>
  <c r="X1407" i="4"/>
  <c r="S1392" i="4"/>
  <c r="T1392" i="4"/>
  <c r="U1392" i="4"/>
  <c r="X1392" i="4"/>
  <c r="V1392" i="4"/>
  <c r="Y1392" i="4" s="1"/>
  <c r="W1392" i="4"/>
  <c r="W1380" i="4"/>
  <c r="X1380" i="4"/>
  <c r="U1380" i="4"/>
  <c r="V1380" i="4"/>
  <c r="Y1380" i="4" s="1"/>
  <c r="S1380" i="4"/>
  <c r="T1380" i="4"/>
  <c r="V1365" i="4"/>
  <c r="Y1365" i="4" s="1"/>
  <c r="W1365" i="4"/>
  <c r="X1365" i="4"/>
  <c r="U1365" i="4"/>
  <c r="S1365" i="4"/>
  <c r="T1365" i="4"/>
  <c r="W1353" i="4"/>
  <c r="X1353" i="4"/>
  <c r="U1353" i="4"/>
  <c r="V1353" i="4"/>
  <c r="Y1353" i="4" s="1"/>
  <c r="S1353" i="4"/>
  <c r="T1353" i="4"/>
  <c r="T1338" i="4"/>
  <c r="U1338" i="4"/>
  <c r="X1338" i="4"/>
  <c r="S1338" i="4"/>
  <c r="V1338" i="4"/>
  <c r="Y1338" i="4" s="1"/>
  <c r="W1338" i="4"/>
  <c r="W1326" i="4"/>
  <c r="X1326" i="4"/>
  <c r="S1326" i="4"/>
  <c r="T1326" i="4"/>
  <c r="V1326" i="4"/>
  <c r="Y1326" i="4" s="1"/>
  <c r="U1326" i="4"/>
  <c r="S1311" i="4"/>
  <c r="U1311" i="4"/>
  <c r="V1311" i="4"/>
  <c r="Y1311" i="4" s="1"/>
  <c r="W1311" i="4"/>
  <c r="X1311" i="4"/>
  <c r="T1311" i="4"/>
  <c r="T1299" i="4"/>
  <c r="U1299" i="4"/>
  <c r="S1299" i="4"/>
  <c r="V1299" i="4"/>
  <c r="Y1299" i="4" s="1"/>
  <c r="W1299" i="4"/>
  <c r="X1299" i="4"/>
  <c r="S1284" i="4"/>
  <c r="T1284" i="4"/>
  <c r="V1284" i="4"/>
  <c r="Y1284" i="4" s="1"/>
  <c r="W1284" i="4"/>
  <c r="X1284" i="4"/>
  <c r="U1284" i="4"/>
  <c r="W1272" i="4"/>
  <c r="X1272" i="4"/>
  <c r="T1272" i="4"/>
  <c r="U1272" i="4"/>
  <c r="S1272" i="4"/>
  <c r="V1272" i="4"/>
  <c r="Y1272" i="4" s="1"/>
  <c r="V1257" i="4"/>
  <c r="Y1257" i="4" s="1"/>
  <c r="W1257" i="4"/>
  <c r="X1257" i="4"/>
  <c r="S1257" i="4"/>
  <c r="T1257" i="4"/>
  <c r="U1257" i="4"/>
  <c r="S1245" i="4"/>
  <c r="T1245" i="4"/>
  <c r="U1245" i="4"/>
  <c r="V1245" i="4"/>
  <c r="Y1245" i="4" s="1"/>
  <c r="W1245" i="4"/>
  <c r="X1245" i="4"/>
  <c r="S1230" i="4"/>
  <c r="X1230" i="4"/>
  <c r="T1230" i="4"/>
  <c r="U1230" i="4"/>
  <c r="V1230" i="4"/>
  <c r="Y1230" i="4" s="1"/>
  <c r="W1230" i="4"/>
  <c r="V1218" i="4"/>
  <c r="Y1218" i="4" s="1"/>
  <c r="W1218" i="4"/>
  <c r="S1218" i="4"/>
  <c r="T1218" i="4"/>
  <c r="X1218" i="4"/>
  <c r="U1218" i="4"/>
  <c r="U1203" i="4"/>
  <c r="V1203" i="4"/>
  <c r="Y1203" i="4" s="1"/>
  <c r="W1203" i="4"/>
  <c r="X1203" i="4"/>
  <c r="T1203" i="4"/>
  <c r="S1203" i="4"/>
  <c r="S1191" i="4"/>
  <c r="T1191" i="4"/>
  <c r="V1191" i="4"/>
  <c r="Y1191" i="4" s="1"/>
  <c r="U1191" i="4"/>
  <c r="X1176" i="4"/>
  <c r="T1176" i="4"/>
  <c r="U1176" i="4"/>
  <c r="W1176" i="4"/>
  <c r="S1176" i="4"/>
  <c r="V1176" i="4"/>
  <c r="Y1176" i="4" s="1"/>
  <c r="U1164" i="4"/>
  <c r="V1164" i="4"/>
  <c r="Y1164" i="4" s="1"/>
  <c r="W1164" i="4"/>
  <c r="T1164" i="4"/>
  <c r="X1164" i="4"/>
  <c r="S1164" i="4"/>
  <c r="W1149" i="4"/>
  <c r="X1149" i="4"/>
  <c r="S1149" i="4"/>
  <c r="T1149" i="4"/>
  <c r="U1149" i="4"/>
  <c r="V1149" i="4"/>
  <c r="Y1149" i="4" s="1"/>
  <c r="S1137" i="4"/>
  <c r="T1137" i="4"/>
  <c r="W1137" i="4"/>
  <c r="X1137" i="4"/>
  <c r="U1137" i="4"/>
  <c r="V1137" i="4"/>
  <c r="Y1137" i="4" s="1"/>
  <c r="S1122" i="4"/>
  <c r="W1122" i="4"/>
  <c r="X1122" i="4"/>
  <c r="V1122" i="4"/>
  <c r="Y1122" i="4" s="1"/>
  <c r="T1122" i="4"/>
  <c r="U1122" i="4"/>
  <c r="V1110" i="4"/>
  <c r="Y1110" i="4" s="1"/>
  <c r="W1110" i="4"/>
  <c r="U1110" i="4"/>
  <c r="X1110" i="4"/>
  <c r="S1110" i="4"/>
  <c r="T1110" i="4"/>
  <c r="U1095" i="4"/>
  <c r="V1095" i="4"/>
  <c r="Y1095" i="4" s="1"/>
  <c r="W1095" i="4"/>
  <c r="X1095" i="4"/>
  <c r="S1095" i="4"/>
  <c r="T1095" i="4"/>
  <c r="W1083" i="4"/>
  <c r="X1083" i="4"/>
  <c r="S1083" i="4"/>
  <c r="T1083" i="4"/>
  <c r="U1083" i="4"/>
  <c r="V1083" i="4"/>
  <c r="Y1083" i="4" s="1"/>
  <c r="X1068" i="4"/>
  <c r="T1068" i="4"/>
  <c r="U1068" i="4"/>
  <c r="S1068" i="4"/>
  <c r="V1068" i="4"/>
  <c r="Y1068" i="4" s="1"/>
  <c r="W1068" i="4"/>
  <c r="S1056" i="4"/>
  <c r="T1056" i="4"/>
  <c r="U1056" i="4"/>
  <c r="V1056" i="4"/>
  <c r="Y1056" i="4" s="1"/>
  <c r="W1056" i="4"/>
  <c r="X1056" i="4"/>
  <c r="T1041" i="4"/>
  <c r="U1041" i="4"/>
  <c r="X1041" i="4"/>
  <c r="V1041" i="4"/>
  <c r="Y1041" i="4" s="1"/>
  <c r="W1041" i="4"/>
  <c r="S1041" i="4"/>
  <c r="S1029" i="4"/>
  <c r="T1029" i="4"/>
  <c r="W1029" i="4"/>
  <c r="X1029" i="4"/>
  <c r="U1029" i="4"/>
  <c r="V1029" i="4"/>
  <c r="Y1029" i="4" s="1"/>
  <c r="S1014" i="4"/>
  <c r="T1014" i="4"/>
  <c r="U1014" i="4"/>
  <c r="V1014" i="4"/>
  <c r="Y1014" i="4" s="1"/>
  <c r="W1014" i="4"/>
  <c r="X1014" i="4"/>
  <c r="S1002" i="4"/>
  <c r="T1002" i="4"/>
  <c r="V1002" i="4"/>
  <c r="Y1002" i="4" s="1"/>
  <c r="W1002" i="4"/>
  <c r="U1002" i="4"/>
  <c r="X1002" i="4"/>
  <c r="U987" i="4"/>
  <c r="V987" i="4"/>
  <c r="Y987" i="4" s="1"/>
  <c r="T987" i="4"/>
  <c r="W987" i="4"/>
  <c r="S987" i="4"/>
  <c r="X987" i="4"/>
  <c r="S975" i="4"/>
  <c r="V975" i="4"/>
  <c r="Y975" i="4" s="1"/>
  <c r="W975" i="4"/>
  <c r="U975" i="4"/>
  <c r="X975" i="4"/>
  <c r="T975" i="4"/>
  <c r="T960" i="4"/>
  <c r="U960" i="4"/>
  <c r="S960" i="4"/>
  <c r="V960" i="4"/>
  <c r="Y960" i="4" s="1"/>
  <c r="W960" i="4"/>
  <c r="X960" i="4"/>
  <c r="V948" i="4"/>
  <c r="Y948" i="4" s="1"/>
  <c r="T948" i="4"/>
  <c r="U948" i="4"/>
  <c r="S948" i="4"/>
  <c r="W948" i="4"/>
  <c r="X948" i="4"/>
  <c r="U933" i="4"/>
  <c r="X933" i="4"/>
  <c r="S933" i="4"/>
  <c r="T933" i="4"/>
  <c r="V933" i="4"/>
  <c r="Y933" i="4" s="1"/>
  <c r="W933" i="4"/>
  <c r="U921" i="4"/>
  <c r="V921" i="4"/>
  <c r="Y921" i="4" s="1"/>
  <c r="X921" i="4"/>
  <c r="S921" i="4"/>
  <c r="T921" i="4"/>
  <c r="W921" i="4"/>
  <c r="X906" i="4"/>
  <c r="S906" i="4"/>
  <c r="T906" i="4"/>
  <c r="U906" i="4"/>
  <c r="V906" i="4"/>
  <c r="Y906" i="4" s="1"/>
  <c r="W906" i="4"/>
  <c r="S894" i="4"/>
  <c r="T894" i="4"/>
  <c r="U894" i="4"/>
  <c r="W894" i="4"/>
  <c r="V894" i="4"/>
  <c r="Y894" i="4" s="1"/>
  <c r="X894" i="4"/>
  <c r="V879" i="4"/>
  <c r="Y879" i="4" s="1"/>
  <c r="W879" i="4"/>
  <c r="S879" i="4"/>
  <c r="T879" i="4"/>
  <c r="U879" i="4"/>
  <c r="X879" i="4"/>
  <c r="V867" i="4"/>
  <c r="Y867" i="4" s="1"/>
  <c r="W867" i="4"/>
  <c r="S867" i="4"/>
  <c r="T867" i="4"/>
  <c r="U867" i="4"/>
  <c r="X867" i="4"/>
  <c r="W852" i="4"/>
  <c r="V852" i="4"/>
  <c r="Y852" i="4" s="1"/>
  <c r="X852" i="4"/>
  <c r="U852" i="4"/>
  <c r="S852" i="4"/>
  <c r="T852" i="4"/>
  <c r="W840" i="4"/>
  <c r="X840" i="4"/>
  <c r="T840" i="4"/>
  <c r="U840" i="4"/>
  <c r="V840" i="4"/>
  <c r="Y840" i="4" s="1"/>
  <c r="S840" i="4"/>
  <c r="U825" i="4"/>
  <c r="W825" i="4"/>
  <c r="X825" i="4"/>
  <c r="S825" i="4"/>
  <c r="T825" i="4"/>
  <c r="V825" i="4"/>
  <c r="Y825" i="4" s="1"/>
  <c r="W813" i="4"/>
  <c r="V813" i="4"/>
  <c r="Y813" i="4" s="1"/>
  <c r="X813" i="4"/>
  <c r="T813" i="4"/>
  <c r="U813" i="4"/>
  <c r="S813" i="4"/>
  <c r="S798" i="4"/>
  <c r="W798" i="4"/>
  <c r="X798" i="4"/>
  <c r="T798" i="4"/>
  <c r="U798" i="4"/>
  <c r="V798" i="4"/>
  <c r="Y798" i="4" s="1"/>
  <c r="U786" i="4"/>
  <c r="V786" i="4"/>
  <c r="Y786" i="4" s="1"/>
  <c r="W786" i="4"/>
  <c r="X786" i="4"/>
  <c r="S786" i="4"/>
  <c r="T786" i="4"/>
  <c r="W771" i="4"/>
  <c r="X771" i="4"/>
  <c r="S771" i="4"/>
  <c r="T771" i="4"/>
  <c r="U771" i="4"/>
  <c r="V771" i="4"/>
  <c r="Y771" i="4" s="1"/>
  <c r="S759" i="4"/>
  <c r="T759" i="4"/>
  <c r="U759" i="4"/>
  <c r="W759" i="4"/>
  <c r="X759" i="4"/>
  <c r="V759" i="4"/>
  <c r="Y759" i="4" s="1"/>
  <c r="X744" i="4"/>
  <c r="U744" i="4"/>
  <c r="V744" i="4"/>
  <c r="Y744" i="4" s="1"/>
  <c r="S744" i="4"/>
  <c r="T744" i="4"/>
  <c r="W744" i="4"/>
  <c r="V732" i="4"/>
  <c r="Y732" i="4" s="1"/>
  <c r="W732" i="4"/>
  <c r="S732" i="4"/>
  <c r="T732" i="4"/>
  <c r="U732" i="4"/>
  <c r="X732" i="4"/>
  <c r="X717" i="4"/>
  <c r="W717" i="4"/>
  <c r="S717" i="4"/>
  <c r="U717" i="4"/>
  <c r="V717" i="4"/>
  <c r="Y717" i="4" s="1"/>
  <c r="V705" i="4"/>
  <c r="Y705" i="4" s="1"/>
  <c r="W705" i="4"/>
  <c r="T705" i="4"/>
  <c r="U705" i="4"/>
  <c r="S705" i="4"/>
  <c r="X705" i="4"/>
  <c r="W690" i="4"/>
  <c r="X690" i="4"/>
  <c r="V690" i="4"/>
  <c r="Y690" i="4" s="1"/>
  <c r="S690" i="4"/>
  <c r="T690" i="4"/>
  <c r="U690" i="4"/>
  <c r="V678" i="4"/>
  <c r="Y678" i="4" s="1"/>
  <c r="W678" i="4"/>
  <c r="S678" i="4"/>
  <c r="T678" i="4"/>
  <c r="X678" i="4"/>
  <c r="U663" i="4"/>
  <c r="W663" i="4"/>
  <c r="T663" i="4"/>
  <c r="V663" i="4"/>
  <c r="Y663" i="4" s="1"/>
  <c r="S663" i="4"/>
  <c r="X663" i="4"/>
  <c r="W651" i="4"/>
  <c r="S651" i="4"/>
  <c r="U651" i="4"/>
  <c r="V651" i="4"/>
  <c r="Y651" i="4" s="1"/>
  <c r="X651" i="4"/>
  <c r="T651" i="4"/>
  <c r="S636" i="4"/>
  <c r="W636" i="4"/>
  <c r="X636" i="4"/>
  <c r="U636" i="4"/>
  <c r="V636" i="4"/>
  <c r="Y636" i="4" s="1"/>
  <c r="T636" i="4"/>
  <c r="U624" i="4"/>
  <c r="X624" i="4"/>
  <c r="S624" i="4"/>
  <c r="T624" i="4"/>
  <c r="V624" i="4"/>
  <c r="Y624" i="4" s="1"/>
  <c r="W624" i="4"/>
  <c r="X609" i="4"/>
  <c r="S609" i="4"/>
  <c r="T609" i="4"/>
  <c r="U609" i="4"/>
  <c r="V609" i="4"/>
  <c r="Y609" i="4" s="1"/>
  <c r="W609" i="4"/>
  <c r="S597" i="4"/>
  <c r="U597" i="4"/>
  <c r="V597" i="4"/>
  <c r="Y597" i="4" s="1"/>
  <c r="X597" i="4"/>
  <c r="T597" i="4"/>
  <c r="W597" i="4"/>
  <c r="X582" i="4"/>
  <c r="T582" i="4"/>
  <c r="U582" i="4"/>
  <c r="V582" i="4"/>
  <c r="Y582" i="4" s="1"/>
  <c r="W582" i="4"/>
  <c r="S570" i="4"/>
  <c r="T570" i="4"/>
  <c r="V570" i="4"/>
  <c r="Y570" i="4" s="1"/>
  <c r="W570" i="4"/>
  <c r="U570" i="4"/>
  <c r="X570" i="4"/>
  <c r="W555" i="4"/>
  <c r="X555" i="4"/>
  <c r="S555" i="4"/>
  <c r="T555" i="4"/>
  <c r="U555" i="4"/>
  <c r="V555" i="4"/>
  <c r="Y555" i="4" s="1"/>
  <c r="T543" i="4"/>
  <c r="U543" i="4"/>
  <c r="S543" i="4"/>
  <c r="V543" i="4"/>
  <c r="Y543" i="4" s="1"/>
  <c r="W543" i="4"/>
  <c r="X543" i="4"/>
  <c r="V528" i="4"/>
  <c r="Y528" i="4" s="1"/>
  <c r="W528" i="4"/>
  <c r="X528" i="4"/>
  <c r="S528" i="4"/>
  <c r="T528" i="4"/>
  <c r="U528" i="4"/>
  <c r="T516" i="4"/>
  <c r="V516" i="4"/>
  <c r="Y516" i="4" s="1"/>
  <c r="W516" i="4"/>
  <c r="S516" i="4"/>
  <c r="U516" i="4"/>
  <c r="X516" i="4"/>
  <c r="W501" i="4"/>
  <c r="U501" i="4"/>
  <c r="V501" i="4"/>
  <c r="Y501" i="4" s="1"/>
  <c r="T501" i="4"/>
  <c r="X501" i="4"/>
  <c r="S501" i="4"/>
  <c r="W489" i="4"/>
  <c r="X489" i="4"/>
  <c r="S489" i="4"/>
  <c r="T489" i="4"/>
  <c r="U489" i="4"/>
  <c r="V489" i="4"/>
  <c r="Y489" i="4" s="1"/>
  <c r="X474" i="4"/>
  <c r="V474" i="4"/>
  <c r="Y474" i="4" s="1"/>
  <c r="T474" i="4"/>
  <c r="U474" i="4"/>
  <c r="W474" i="4"/>
  <c r="S474" i="4"/>
  <c r="S462" i="4"/>
  <c r="X462" i="4"/>
  <c r="V462" i="4"/>
  <c r="Y462" i="4" s="1"/>
  <c r="W462" i="4"/>
  <c r="T462" i="4"/>
  <c r="U462" i="4"/>
  <c r="U447" i="4"/>
  <c r="V447" i="4"/>
  <c r="Y447" i="4" s="1"/>
  <c r="S447" i="4"/>
  <c r="T447" i="4"/>
  <c r="W447" i="4"/>
  <c r="X447" i="4"/>
  <c r="W435" i="4"/>
  <c r="V435" i="4"/>
  <c r="Y435" i="4" s="1"/>
  <c r="X435" i="4"/>
  <c r="U435" i="4"/>
  <c r="S435" i="4"/>
  <c r="T435" i="4"/>
  <c r="U420" i="4"/>
  <c r="S420" i="4"/>
  <c r="T420" i="4"/>
  <c r="V420" i="4"/>
  <c r="Y420" i="4" s="1"/>
  <c r="W420" i="4"/>
  <c r="X420" i="4"/>
  <c r="S408" i="4"/>
  <c r="T408" i="4"/>
  <c r="U408" i="4"/>
  <c r="V408" i="4"/>
  <c r="Y408" i="4" s="1"/>
  <c r="W408" i="4"/>
  <c r="X408" i="4"/>
  <c r="U393" i="4"/>
  <c r="V393" i="4"/>
  <c r="Y393" i="4" s="1"/>
  <c r="W393" i="4"/>
  <c r="T393" i="4"/>
  <c r="X393" i="4"/>
  <c r="S393" i="4"/>
  <c r="W381" i="4"/>
  <c r="X381" i="4"/>
  <c r="T381" i="4"/>
  <c r="U381" i="4"/>
  <c r="V381" i="4"/>
  <c r="Y381" i="4" s="1"/>
  <c r="S381" i="4"/>
  <c r="U366" i="4"/>
  <c r="S366" i="4"/>
  <c r="T366" i="4"/>
  <c r="W366" i="4"/>
  <c r="X366" i="4"/>
  <c r="V366" i="4"/>
  <c r="Y366" i="4" s="1"/>
  <c r="W354" i="4"/>
  <c r="V354" i="4"/>
  <c r="Y354" i="4" s="1"/>
  <c r="X354" i="4"/>
  <c r="S354" i="4"/>
  <c r="T354" i="4"/>
  <c r="U354" i="4"/>
  <c r="S339" i="4"/>
  <c r="V339" i="4"/>
  <c r="Y339" i="4" s="1"/>
  <c r="W339" i="4"/>
  <c r="T339" i="4"/>
  <c r="U339" i="4"/>
  <c r="X339" i="4"/>
  <c r="S327" i="4"/>
  <c r="X327" i="4"/>
  <c r="T327" i="4"/>
  <c r="U327" i="4"/>
  <c r="V327" i="4"/>
  <c r="Y327" i="4" s="1"/>
  <c r="W327" i="4"/>
  <c r="S312" i="4"/>
  <c r="W312" i="4"/>
  <c r="X312" i="4"/>
  <c r="U312" i="4"/>
  <c r="V312" i="4"/>
  <c r="Y312" i="4" s="1"/>
  <c r="T312" i="4"/>
  <c r="X300" i="4"/>
  <c r="S300" i="4"/>
  <c r="T300" i="4"/>
  <c r="V300" i="4"/>
  <c r="Y300" i="4" s="1"/>
  <c r="W300" i="4"/>
  <c r="U300" i="4"/>
  <c r="U285" i="4"/>
  <c r="S285" i="4"/>
  <c r="W285" i="4"/>
  <c r="X285" i="4"/>
  <c r="T285" i="4"/>
  <c r="V285" i="4"/>
  <c r="Y285" i="4" s="1"/>
  <c r="X273" i="4"/>
  <c r="T273" i="4"/>
  <c r="U273" i="4"/>
  <c r="V273" i="4"/>
  <c r="Y273" i="4" s="1"/>
  <c r="S273" i="4"/>
  <c r="W273" i="4"/>
  <c r="W258" i="4"/>
  <c r="V258" i="4"/>
  <c r="Y258" i="4" s="1"/>
  <c r="S258" i="4"/>
  <c r="T258" i="4"/>
  <c r="X258" i="4"/>
  <c r="U258" i="4"/>
  <c r="T246" i="4"/>
  <c r="U246" i="4"/>
  <c r="S246" i="4"/>
  <c r="V246" i="4"/>
  <c r="Y246" i="4" s="1"/>
  <c r="W246" i="4"/>
  <c r="X246" i="4"/>
  <c r="W231" i="4"/>
  <c r="S231" i="4"/>
  <c r="X231" i="4"/>
  <c r="V231" i="4"/>
  <c r="Y231" i="4" s="1"/>
  <c r="T231" i="4"/>
  <c r="U231" i="4"/>
  <c r="S219" i="4"/>
  <c r="T219" i="4"/>
  <c r="W219" i="4"/>
  <c r="X219" i="4"/>
  <c r="U219" i="4"/>
  <c r="V219" i="4"/>
  <c r="Y219" i="4" s="1"/>
  <c r="W204" i="4"/>
  <c r="V204" i="4"/>
  <c r="Y204" i="4" s="1"/>
  <c r="X204" i="4"/>
  <c r="T204" i="4"/>
  <c r="U204" i="4"/>
  <c r="S204" i="4"/>
  <c r="U192" i="4"/>
  <c r="V192" i="4"/>
  <c r="Y192" i="4" s="1"/>
  <c r="X192" i="4"/>
  <c r="S192" i="4"/>
  <c r="T192" i="4"/>
  <c r="W192" i="4"/>
  <c r="W177" i="4"/>
  <c r="U177" i="4"/>
  <c r="S177" i="4"/>
  <c r="V177" i="4"/>
  <c r="Y177" i="4" s="1"/>
  <c r="X177" i="4"/>
  <c r="T177" i="4"/>
  <c r="W165" i="4"/>
  <c r="S165" i="4"/>
  <c r="T165" i="4"/>
  <c r="U165" i="4"/>
  <c r="X165" i="4"/>
  <c r="V165" i="4"/>
  <c r="Y165" i="4" s="1"/>
  <c r="W150" i="4"/>
  <c r="T150" i="4"/>
  <c r="S150" i="4"/>
  <c r="X150" i="4"/>
  <c r="U150" i="4"/>
  <c r="V150" i="4"/>
  <c r="Y150" i="4" s="1"/>
  <c r="S138" i="4"/>
  <c r="T138" i="4"/>
  <c r="U138" i="4"/>
  <c r="V138" i="4"/>
  <c r="Y138" i="4" s="1"/>
  <c r="W138" i="4"/>
  <c r="U123" i="4"/>
  <c r="V123" i="4"/>
  <c r="Y123" i="4" s="1"/>
  <c r="S123" i="4"/>
  <c r="T123" i="4"/>
  <c r="W123" i="4"/>
  <c r="X123" i="4"/>
  <c r="W111" i="4"/>
  <c r="X111" i="4"/>
  <c r="S111" i="4"/>
  <c r="T111" i="4"/>
  <c r="U111" i="4"/>
  <c r="V111" i="4"/>
  <c r="Y111" i="4" s="1"/>
  <c r="U96" i="4"/>
  <c r="V96" i="4"/>
  <c r="Y96" i="4" s="1"/>
  <c r="W96" i="4"/>
  <c r="S96" i="4"/>
  <c r="T96" i="4"/>
  <c r="X96" i="4"/>
  <c r="W84" i="4"/>
  <c r="X84" i="4"/>
  <c r="V84" i="4"/>
  <c r="Y84" i="4" s="1"/>
  <c r="S84" i="4"/>
  <c r="T84" i="4"/>
  <c r="U84" i="4"/>
  <c r="U69" i="4"/>
  <c r="V69" i="4"/>
  <c r="Y69" i="4" s="1"/>
  <c r="X69" i="4"/>
  <c r="T69" i="4"/>
  <c r="W69" i="4"/>
  <c r="S69" i="4"/>
  <c r="W57" i="4"/>
  <c r="X57" i="4"/>
  <c r="S57" i="4"/>
  <c r="V57" i="4"/>
  <c r="Y57" i="4" s="1"/>
  <c r="T57" i="4"/>
  <c r="U57" i="4"/>
  <c r="S42" i="4"/>
  <c r="T42" i="4"/>
  <c r="U42" i="4"/>
  <c r="V42" i="4"/>
  <c r="Y42" i="4" s="1"/>
  <c r="W42" i="4"/>
  <c r="X42" i="4"/>
  <c r="S30" i="4"/>
  <c r="T30" i="4"/>
  <c r="U30" i="4"/>
  <c r="V30" i="4"/>
  <c r="Y30" i="4" s="1"/>
  <c r="W30" i="4"/>
  <c r="X30" i="4"/>
  <c r="V2672" i="4"/>
  <c r="Y2672" i="4" s="1"/>
  <c r="W2672" i="4"/>
  <c r="X2672" i="4"/>
  <c r="S2672" i="4"/>
  <c r="W2348" i="4"/>
  <c r="X2348" i="4"/>
  <c r="S2348" i="4"/>
  <c r="T2348" i="4"/>
  <c r="U2348" i="4"/>
  <c r="V2348" i="4"/>
  <c r="Y2348" i="4" s="1"/>
  <c r="V2024" i="4"/>
  <c r="Y2024" i="4" s="1"/>
  <c r="W2024" i="4"/>
  <c r="T2024" i="4"/>
  <c r="U2024" i="4"/>
  <c r="X2024" i="4"/>
  <c r="S2024" i="4"/>
  <c r="V1700" i="4"/>
  <c r="Y1700" i="4" s="1"/>
  <c r="W1700" i="4"/>
  <c r="T1700" i="4"/>
  <c r="U1700" i="4"/>
  <c r="S1700" i="4"/>
  <c r="X1700" i="4"/>
  <c r="V1376" i="4"/>
  <c r="Y1376" i="4" s="1"/>
  <c r="W1376" i="4"/>
  <c r="T1376" i="4"/>
  <c r="U1376" i="4"/>
  <c r="S1376" i="4"/>
  <c r="X1376" i="4"/>
  <c r="X1052" i="4"/>
  <c r="V1052" i="4"/>
  <c r="Y1052" i="4" s="1"/>
  <c r="W1052" i="4"/>
  <c r="U1052" i="4"/>
  <c r="T1052" i="4"/>
  <c r="S1052" i="4"/>
  <c r="W728" i="4"/>
  <c r="X728" i="4"/>
  <c r="U728" i="4"/>
  <c r="V728" i="4"/>
  <c r="Y728" i="4" s="1"/>
  <c r="T728" i="4"/>
  <c r="S728" i="4"/>
  <c r="W404" i="4"/>
  <c r="X404" i="4"/>
  <c r="V404" i="4"/>
  <c r="Y404" i="4" s="1"/>
  <c r="S404" i="4"/>
  <c r="T404" i="4"/>
  <c r="U404" i="4"/>
  <c r="V80" i="4"/>
  <c r="Y80" i="4" s="1"/>
  <c r="W80" i="4"/>
  <c r="U80" i="4"/>
  <c r="X80" i="4"/>
  <c r="S80" i="4"/>
  <c r="T80" i="4"/>
  <c r="X2706" i="4"/>
  <c r="S2607" i="4"/>
  <c r="U2148" i="4"/>
  <c r="V1347" i="4"/>
  <c r="Y1347" i="4" s="1"/>
  <c r="W943" i="4"/>
  <c r="W610" i="4"/>
  <c r="X444" i="4"/>
  <c r="W2687" i="4"/>
  <c r="S2687" i="4"/>
  <c r="T2687" i="4"/>
  <c r="U2687" i="4"/>
  <c r="V2687" i="4"/>
  <c r="Y2687" i="4" s="1"/>
  <c r="X2687" i="4"/>
  <c r="S2660" i="4"/>
  <c r="T2660" i="4"/>
  <c r="U2660" i="4"/>
  <c r="V2660" i="4"/>
  <c r="Y2660" i="4" s="1"/>
  <c r="C2648" i="4"/>
  <c r="AA2648" i="4" s="1"/>
  <c r="X2633" i="4"/>
  <c r="S2633" i="4"/>
  <c r="T2633" i="4"/>
  <c r="U2633" i="4"/>
  <c r="V2633" i="4"/>
  <c r="Y2633" i="4" s="1"/>
  <c r="W2633" i="4"/>
  <c r="T2606" i="4"/>
  <c r="U2606" i="4"/>
  <c r="S2606" i="4"/>
  <c r="V2606" i="4"/>
  <c r="Y2606" i="4" s="1"/>
  <c r="W2606" i="4"/>
  <c r="X2606" i="4"/>
  <c r="C2579" i="4"/>
  <c r="AA2579" i="4" s="1"/>
  <c r="W2579" i="4"/>
  <c r="X2579" i="4"/>
  <c r="S2579" i="4"/>
  <c r="T2579" i="4"/>
  <c r="U2579" i="4"/>
  <c r="V2579" i="4"/>
  <c r="Y2579" i="4" s="1"/>
  <c r="N2552" i="4"/>
  <c r="U2552" i="4"/>
  <c r="V2552" i="4"/>
  <c r="Y2552" i="4" s="1"/>
  <c r="W2552" i="4"/>
  <c r="X2552" i="4"/>
  <c r="T2552" i="4"/>
  <c r="T2525" i="4"/>
  <c r="S2525" i="4"/>
  <c r="U2525" i="4"/>
  <c r="V2525" i="4"/>
  <c r="Y2525" i="4" s="1"/>
  <c r="W2525" i="4"/>
  <c r="X2525" i="4"/>
  <c r="O2498" i="4"/>
  <c r="T2498" i="4"/>
  <c r="U2498" i="4"/>
  <c r="W2498" i="4"/>
  <c r="X2498" i="4"/>
  <c r="S2498" i="4"/>
  <c r="V2498" i="4"/>
  <c r="Y2498" i="4" s="1"/>
  <c r="W2471" i="4"/>
  <c r="X2471" i="4"/>
  <c r="U2471" i="4"/>
  <c r="V2471" i="4"/>
  <c r="Y2471" i="4" s="1"/>
  <c r="S2444" i="4"/>
  <c r="T2444" i="4"/>
  <c r="U2444" i="4"/>
  <c r="V2444" i="4"/>
  <c r="Y2444" i="4" s="1"/>
  <c r="U2417" i="4"/>
  <c r="V2417" i="4"/>
  <c r="Y2417" i="4" s="1"/>
  <c r="W2417" i="4"/>
  <c r="S2417" i="4"/>
  <c r="T2417" i="4"/>
  <c r="X2417" i="4"/>
  <c r="W2390" i="4"/>
  <c r="X2390" i="4"/>
  <c r="U2390" i="4"/>
  <c r="V2390" i="4"/>
  <c r="Y2390" i="4" s="1"/>
  <c r="S2390" i="4"/>
  <c r="T2390" i="4"/>
  <c r="N2378" i="4"/>
  <c r="T2363" i="4"/>
  <c r="U2363" i="4"/>
  <c r="X2363" i="4"/>
  <c r="S2363" i="4"/>
  <c r="V2363" i="4"/>
  <c r="Y2363" i="4" s="1"/>
  <c r="V2336" i="4"/>
  <c r="Y2336" i="4" s="1"/>
  <c r="W2336" i="4"/>
  <c r="T2336" i="4"/>
  <c r="U2336" i="4"/>
  <c r="S2336" i="4"/>
  <c r="X2336" i="4"/>
  <c r="W2309" i="4"/>
  <c r="X2309" i="4"/>
  <c r="O2282" i="4"/>
  <c r="W2282" i="4"/>
  <c r="X2282" i="4"/>
  <c r="S2282" i="4"/>
  <c r="T2282" i="4"/>
  <c r="U2282" i="4"/>
  <c r="V2282" i="4"/>
  <c r="Y2282" i="4" s="1"/>
  <c r="S2255" i="4"/>
  <c r="T2255" i="4"/>
  <c r="U2255" i="4"/>
  <c r="V2255" i="4"/>
  <c r="Y2255" i="4" s="1"/>
  <c r="W2255" i="4"/>
  <c r="X2255" i="4"/>
  <c r="V2228" i="4"/>
  <c r="Y2228" i="4" s="1"/>
  <c r="W2228" i="4"/>
  <c r="S2228" i="4"/>
  <c r="T2228" i="4"/>
  <c r="U2228" i="4"/>
  <c r="S2201" i="4"/>
  <c r="T2201" i="4"/>
  <c r="W2201" i="4"/>
  <c r="X2201" i="4"/>
  <c r="U2201" i="4"/>
  <c r="V2201" i="4"/>
  <c r="Y2201" i="4" s="1"/>
  <c r="X2174" i="4"/>
  <c r="U2174" i="4"/>
  <c r="V2174" i="4"/>
  <c r="Y2174" i="4" s="1"/>
  <c r="W2174" i="4"/>
  <c r="S2147" i="4"/>
  <c r="T2147" i="4"/>
  <c r="U2147" i="4"/>
  <c r="V2147" i="4"/>
  <c r="Y2147" i="4" s="1"/>
  <c r="X2147" i="4"/>
  <c r="W2147" i="4"/>
  <c r="V2120" i="4"/>
  <c r="Y2120" i="4" s="1"/>
  <c r="W2120" i="4"/>
  <c r="U2120" i="4"/>
  <c r="X2120" i="4"/>
  <c r="S2120" i="4"/>
  <c r="T2120" i="4"/>
  <c r="W2093" i="4"/>
  <c r="X2093" i="4"/>
  <c r="S2093" i="4"/>
  <c r="T2093" i="4"/>
  <c r="U2093" i="4"/>
  <c r="V2093" i="4"/>
  <c r="Y2093" i="4" s="1"/>
  <c r="S2066" i="4"/>
  <c r="T2066" i="4"/>
  <c r="V2066" i="4"/>
  <c r="Y2066" i="4" s="1"/>
  <c r="W2066" i="4"/>
  <c r="X2066" i="4"/>
  <c r="U2066" i="4"/>
  <c r="S2039" i="4"/>
  <c r="T2039" i="4"/>
  <c r="U2039" i="4"/>
  <c r="V2039" i="4"/>
  <c r="Y2039" i="4" s="1"/>
  <c r="W2039" i="4"/>
  <c r="X2039" i="4"/>
  <c r="V2012" i="4"/>
  <c r="Y2012" i="4" s="1"/>
  <c r="W2012" i="4"/>
  <c r="T2012" i="4"/>
  <c r="U2012" i="4"/>
  <c r="S2012" i="4"/>
  <c r="X2012" i="4"/>
  <c r="S1985" i="4"/>
  <c r="T1985" i="4"/>
  <c r="U1985" i="4"/>
  <c r="V1985" i="4"/>
  <c r="Y1985" i="4" s="1"/>
  <c r="W1985" i="4"/>
  <c r="X1985" i="4"/>
  <c r="W1958" i="4"/>
  <c r="X1958" i="4"/>
  <c r="S1958" i="4"/>
  <c r="T1958" i="4"/>
  <c r="U1958" i="4"/>
  <c r="V1958" i="4"/>
  <c r="Y1958" i="4" s="1"/>
  <c r="W1920" i="4"/>
  <c r="X1920" i="4"/>
  <c r="U1920" i="4"/>
  <c r="V1920" i="4"/>
  <c r="Y1920" i="4" s="1"/>
  <c r="S1920" i="4"/>
  <c r="V1904" i="4"/>
  <c r="Y1904" i="4" s="1"/>
  <c r="W1904" i="4"/>
  <c r="S1904" i="4"/>
  <c r="T1904" i="4"/>
  <c r="U1904" i="4"/>
  <c r="X1904" i="4"/>
  <c r="S1877" i="4"/>
  <c r="T1877" i="4"/>
  <c r="U1877" i="4"/>
  <c r="V1877" i="4"/>
  <c r="Y1877" i="4" s="1"/>
  <c r="W1877" i="4"/>
  <c r="X1877" i="4"/>
  <c r="V1850" i="4"/>
  <c r="Y1850" i="4" s="1"/>
  <c r="X1850" i="4"/>
  <c r="W1850" i="4"/>
  <c r="S1850" i="4"/>
  <c r="T1850" i="4"/>
  <c r="S1823" i="4"/>
  <c r="T1823" i="4"/>
  <c r="U1823" i="4"/>
  <c r="V1823" i="4"/>
  <c r="Y1823" i="4" s="1"/>
  <c r="W1823" i="4"/>
  <c r="X1823" i="4"/>
  <c r="V1796" i="4"/>
  <c r="Y1796" i="4" s="1"/>
  <c r="W1796" i="4"/>
  <c r="T1796" i="4"/>
  <c r="U1796" i="4"/>
  <c r="X1796" i="4"/>
  <c r="W1769" i="4"/>
  <c r="X1769" i="4"/>
  <c r="V1769" i="4"/>
  <c r="Y1769" i="4" s="1"/>
  <c r="S1769" i="4"/>
  <c r="T1769" i="4"/>
  <c r="U1769" i="4"/>
  <c r="S1742" i="4"/>
  <c r="T1742" i="4"/>
  <c r="W1742" i="4"/>
  <c r="X1742" i="4"/>
  <c r="S1715" i="4"/>
  <c r="T1715" i="4"/>
  <c r="X1715" i="4"/>
  <c r="U1715" i="4"/>
  <c r="V1715" i="4"/>
  <c r="Y1715" i="4" s="1"/>
  <c r="W1715" i="4"/>
  <c r="V1688" i="4"/>
  <c r="Y1688" i="4" s="1"/>
  <c r="W1688" i="4"/>
  <c r="T1688" i="4"/>
  <c r="U1688" i="4"/>
  <c r="S1688" i="4"/>
  <c r="X1688" i="4"/>
  <c r="U1661" i="4"/>
  <c r="W1661" i="4"/>
  <c r="S1661" i="4"/>
  <c r="T1661" i="4"/>
  <c r="Y1661" i="4"/>
  <c r="X1661" i="4"/>
  <c r="W1634" i="4"/>
  <c r="X1634" i="4"/>
  <c r="V1634" i="4"/>
  <c r="Y1634" i="4" s="1"/>
  <c r="U1634" i="4"/>
  <c r="S1634" i="4"/>
  <c r="T1634" i="4"/>
  <c r="S1607" i="4"/>
  <c r="T1607" i="4"/>
  <c r="U1607" i="4"/>
  <c r="W1607" i="4"/>
  <c r="X1607" i="4"/>
  <c r="V1607" i="4"/>
  <c r="Y1607" i="4" s="1"/>
  <c r="V1580" i="4"/>
  <c r="Y1580" i="4" s="1"/>
  <c r="W1580" i="4"/>
  <c r="S1580" i="4"/>
  <c r="U1580" i="4"/>
  <c r="X1580" i="4"/>
  <c r="T1580" i="4"/>
  <c r="S1553" i="4"/>
  <c r="T1553" i="4"/>
  <c r="U1553" i="4"/>
  <c r="V1553" i="4"/>
  <c r="Y1553" i="4" s="1"/>
  <c r="X1553" i="4"/>
  <c r="W1553" i="4"/>
  <c r="X1526" i="4"/>
  <c r="S1526" i="4"/>
  <c r="T1526" i="4"/>
  <c r="U1526" i="4"/>
  <c r="V1526" i="4"/>
  <c r="Y1526" i="4" s="1"/>
  <c r="W1526" i="4"/>
  <c r="S1499" i="4"/>
  <c r="T1499" i="4"/>
  <c r="U1499" i="4"/>
  <c r="V1499" i="4"/>
  <c r="Y1499" i="4" s="1"/>
  <c r="W1499" i="4"/>
  <c r="X1499" i="4"/>
  <c r="V1472" i="4"/>
  <c r="Y1472" i="4" s="1"/>
  <c r="W1472" i="4"/>
  <c r="S1472" i="4"/>
  <c r="T1472" i="4"/>
  <c r="X1472" i="4"/>
  <c r="U1472" i="4"/>
  <c r="W1445" i="4"/>
  <c r="X1445" i="4"/>
  <c r="U1445" i="4"/>
  <c r="V1445" i="4"/>
  <c r="Y1445" i="4" s="1"/>
  <c r="S1445" i="4"/>
  <c r="T1445" i="4"/>
  <c r="S1418" i="4"/>
  <c r="T1418" i="4"/>
  <c r="U1418" i="4"/>
  <c r="X1418" i="4"/>
  <c r="V1418" i="4"/>
  <c r="Y1418" i="4" s="1"/>
  <c r="W1418" i="4"/>
  <c r="S1391" i="4"/>
  <c r="T1391" i="4"/>
  <c r="U1391" i="4"/>
  <c r="V1391" i="4"/>
  <c r="Y1391" i="4" s="1"/>
  <c r="W1391" i="4"/>
  <c r="X1391" i="4"/>
  <c r="V1364" i="4"/>
  <c r="Y1364" i="4" s="1"/>
  <c r="W1364" i="4"/>
  <c r="U1364" i="4"/>
  <c r="X1364" i="4"/>
  <c r="S1364" i="4"/>
  <c r="T1364" i="4"/>
  <c r="S1337" i="4"/>
  <c r="V1337" i="4"/>
  <c r="Y1337" i="4" s="1"/>
  <c r="W1337" i="4"/>
  <c r="T1337" i="4"/>
  <c r="U1337" i="4"/>
  <c r="X1337" i="4"/>
  <c r="X1310" i="4"/>
  <c r="W1310" i="4"/>
  <c r="U1310" i="4"/>
  <c r="V1310" i="4"/>
  <c r="Y1310" i="4" s="1"/>
  <c r="S1310" i="4"/>
  <c r="T1310" i="4"/>
  <c r="S1283" i="4"/>
  <c r="T1283" i="4"/>
  <c r="U1283" i="4"/>
  <c r="V1283" i="4"/>
  <c r="Y1283" i="4" s="1"/>
  <c r="W1283" i="4"/>
  <c r="X1283" i="4"/>
  <c r="V1256" i="4"/>
  <c r="Y1256" i="4" s="1"/>
  <c r="W1256" i="4"/>
  <c r="S1256" i="4"/>
  <c r="T1256" i="4"/>
  <c r="U1256" i="4"/>
  <c r="X1256" i="4"/>
  <c r="S1229" i="4"/>
  <c r="V1229" i="4"/>
  <c r="Y1229" i="4" s="1"/>
  <c r="W1229" i="4"/>
  <c r="T1229" i="4"/>
  <c r="U1229" i="4"/>
  <c r="U1202" i="4"/>
  <c r="V1202" i="4"/>
  <c r="Y1202" i="4" s="1"/>
  <c r="S1202" i="4"/>
  <c r="T1202" i="4"/>
  <c r="W1202" i="4"/>
  <c r="X1175" i="4"/>
  <c r="S1175" i="4"/>
  <c r="V1175" i="4"/>
  <c r="Y1175" i="4" s="1"/>
  <c r="W1175" i="4"/>
  <c r="T1175" i="4"/>
  <c r="U1175" i="4"/>
  <c r="V1148" i="4"/>
  <c r="Y1148" i="4" s="1"/>
  <c r="W1148" i="4"/>
  <c r="X1148" i="4"/>
  <c r="S1148" i="4"/>
  <c r="T1148" i="4"/>
  <c r="U1148" i="4"/>
  <c r="S1121" i="4"/>
  <c r="X1121" i="4"/>
  <c r="T1121" i="4"/>
  <c r="U1121" i="4"/>
  <c r="V1121" i="4"/>
  <c r="Y1121" i="4" s="1"/>
  <c r="W1121" i="4"/>
  <c r="U1094" i="4"/>
  <c r="V1094" i="4"/>
  <c r="Y1094" i="4" s="1"/>
  <c r="W1094" i="4"/>
  <c r="X1094" i="4"/>
  <c r="S1094" i="4"/>
  <c r="T1094" i="4"/>
  <c r="X1067" i="4"/>
  <c r="S1067" i="4"/>
  <c r="T1067" i="4"/>
  <c r="U1067" i="4"/>
  <c r="V1067" i="4"/>
  <c r="Y1067" i="4" s="1"/>
  <c r="W1067" i="4"/>
  <c r="S1040" i="4"/>
  <c r="X1040" i="4"/>
  <c r="V1040" i="4"/>
  <c r="Y1040" i="4" s="1"/>
  <c r="W1040" i="4"/>
  <c r="U1040" i="4"/>
  <c r="T1040" i="4"/>
  <c r="S1013" i="4"/>
  <c r="X1013" i="4"/>
  <c r="W1013" i="4"/>
  <c r="T1013" i="4"/>
  <c r="V1013" i="4"/>
  <c r="Y1013" i="4" s="1"/>
  <c r="U1013" i="4"/>
  <c r="S986" i="4"/>
  <c r="T986" i="4"/>
  <c r="U986" i="4"/>
  <c r="W986" i="4"/>
  <c r="X986" i="4"/>
  <c r="V986" i="4"/>
  <c r="Y986" i="4" s="1"/>
  <c r="S959" i="4"/>
  <c r="T959" i="4"/>
  <c r="V959" i="4"/>
  <c r="Y959" i="4" s="1"/>
  <c r="W959" i="4"/>
  <c r="U959" i="4"/>
  <c r="X959" i="4"/>
  <c r="U932" i="4"/>
  <c r="T932" i="4"/>
  <c r="V932" i="4"/>
  <c r="Y932" i="4" s="1"/>
  <c r="W932" i="4"/>
  <c r="X932" i="4"/>
  <c r="W905" i="4"/>
  <c r="T905" i="4"/>
  <c r="U905" i="4"/>
  <c r="S905" i="4"/>
  <c r="V905" i="4"/>
  <c r="Y905" i="4" s="1"/>
  <c r="X905" i="4"/>
  <c r="X878" i="4"/>
  <c r="T878" i="4"/>
  <c r="U878" i="4"/>
  <c r="S878" i="4"/>
  <c r="V878" i="4"/>
  <c r="Y878" i="4" s="1"/>
  <c r="W878" i="4"/>
  <c r="V851" i="4"/>
  <c r="Y851" i="4" s="1"/>
  <c r="T851" i="4"/>
  <c r="U851" i="4"/>
  <c r="S851" i="4"/>
  <c r="X851" i="4"/>
  <c r="W851" i="4"/>
  <c r="T824" i="4"/>
  <c r="U824" i="4"/>
  <c r="V824" i="4"/>
  <c r="Y824" i="4" s="1"/>
  <c r="S824" i="4"/>
  <c r="X824" i="4"/>
  <c r="W824" i="4"/>
  <c r="U797" i="4"/>
  <c r="V797" i="4"/>
  <c r="Y797" i="4" s="1"/>
  <c r="T797" i="4"/>
  <c r="W797" i="4"/>
  <c r="S797" i="4"/>
  <c r="X797" i="4"/>
  <c r="X770" i="4"/>
  <c r="W770" i="4"/>
  <c r="S770" i="4"/>
  <c r="U770" i="4"/>
  <c r="V770" i="4"/>
  <c r="Y770" i="4" s="1"/>
  <c r="V743" i="4"/>
  <c r="Y743" i="4" s="1"/>
  <c r="W743" i="4"/>
  <c r="S743" i="4"/>
  <c r="U743" i="4"/>
  <c r="X743" i="4"/>
  <c r="T743" i="4"/>
  <c r="X716" i="4"/>
  <c r="V716" i="4"/>
  <c r="Y716" i="4" s="1"/>
  <c r="W716" i="4"/>
  <c r="S716" i="4"/>
  <c r="T716" i="4"/>
  <c r="U716" i="4"/>
  <c r="V689" i="4"/>
  <c r="Y689" i="4" s="1"/>
  <c r="W689" i="4"/>
  <c r="X689" i="4"/>
  <c r="S689" i="4"/>
  <c r="T689" i="4"/>
  <c r="U689" i="4"/>
  <c r="T662" i="4"/>
  <c r="U662" i="4"/>
  <c r="W662" i="4"/>
  <c r="X662" i="4"/>
  <c r="S662" i="4"/>
  <c r="V662" i="4"/>
  <c r="Y662" i="4" s="1"/>
  <c r="U635" i="4"/>
  <c r="V635" i="4"/>
  <c r="Y635" i="4" s="1"/>
  <c r="T635" i="4"/>
  <c r="W635" i="4"/>
  <c r="S635" i="4"/>
  <c r="X635" i="4"/>
  <c r="X608" i="4"/>
  <c r="W608" i="4"/>
  <c r="S608" i="4"/>
  <c r="T608" i="4"/>
  <c r="U608" i="4"/>
  <c r="V608" i="4"/>
  <c r="Y608" i="4" s="1"/>
  <c r="V581" i="4"/>
  <c r="Y581" i="4" s="1"/>
  <c r="W581" i="4"/>
  <c r="S581" i="4"/>
  <c r="T581" i="4"/>
  <c r="U581" i="4"/>
  <c r="X581" i="4"/>
  <c r="X554" i="4"/>
  <c r="U554" i="4"/>
  <c r="V554" i="4"/>
  <c r="Y554" i="4" s="1"/>
  <c r="S554" i="4"/>
  <c r="W554" i="4"/>
  <c r="U527" i="4"/>
  <c r="T527" i="4"/>
  <c r="V527" i="4"/>
  <c r="Y527" i="4" s="1"/>
  <c r="S527" i="4"/>
  <c r="W527" i="4"/>
  <c r="X527" i="4"/>
  <c r="U500" i="4"/>
  <c r="X500" i="4"/>
  <c r="V500" i="4"/>
  <c r="Y500" i="4" s="1"/>
  <c r="W500" i="4"/>
  <c r="S500" i="4"/>
  <c r="T500" i="4"/>
  <c r="W473" i="4"/>
  <c r="T473" i="4"/>
  <c r="V473" i="4"/>
  <c r="Y473" i="4" s="1"/>
  <c r="X473" i="4"/>
  <c r="U473" i="4"/>
  <c r="S473" i="4"/>
  <c r="T446" i="4"/>
  <c r="S446" i="4"/>
  <c r="X446" i="4"/>
  <c r="U446" i="4"/>
  <c r="V446" i="4"/>
  <c r="Y446" i="4" s="1"/>
  <c r="W446" i="4"/>
  <c r="T419" i="4"/>
  <c r="V419" i="4"/>
  <c r="Y419" i="4" s="1"/>
  <c r="W419" i="4"/>
  <c r="S419" i="4"/>
  <c r="U419" i="4"/>
  <c r="X419" i="4"/>
  <c r="X392" i="4"/>
  <c r="S392" i="4"/>
  <c r="W392" i="4"/>
  <c r="T392" i="4"/>
  <c r="U392" i="4"/>
  <c r="V392" i="4"/>
  <c r="Y392" i="4" s="1"/>
  <c r="T365" i="4"/>
  <c r="V365" i="4"/>
  <c r="Y365" i="4" s="1"/>
  <c r="W365" i="4"/>
  <c r="U365" i="4"/>
  <c r="X365" i="4"/>
  <c r="S365" i="4"/>
  <c r="X338" i="4"/>
  <c r="S338" i="4"/>
  <c r="W338" i="4"/>
  <c r="V338" i="4"/>
  <c r="Y338" i="4" s="1"/>
  <c r="T338" i="4"/>
  <c r="U338" i="4"/>
  <c r="X311" i="4"/>
  <c r="T311" i="4"/>
  <c r="U311" i="4"/>
  <c r="S311" i="4"/>
  <c r="V311" i="4"/>
  <c r="Y311" i="4" s="1"/>
  <c r="W311" i="4"/>
  <c r="X284" i="4"/>
  <c r="S284" i="4"/>
  <c r="T284" i="4"/>
  <c r="U284" i="4"/>
  <c r="V284" i="4"/>
  <c r="Y284" i="4" s="1"/>
  <c r="W284" i="4"/>
  <c r="V257" i="4"/>
  <c r="Y257" i="4" s="1"/>
  <c r="W257" i="4"/>
  <c r="S257" i="4"/>
  <c r="T257" i="4"/>
  <c r="U257" i="4"/>
  <c r="X257" i="4"/>
  <c r="V230" i="4"/>
  <c r="Y230" i="4" s="1"/>
  <c r="S230" i="4"/>
  <c r="T230" i="4"/>
  <c r="U230" i="4"/>
  <c r="W230" i="4"/>
  <c r="X230" i="4"/>
  <c r="V203" i="4"/>
  <c r="Y203" i="4" s="1"/>
  <c r="W203" i="4"/>
  <c r="S203" i="4"/>
  <c r="X203" i="4"/>
  <c r="T203" i="4"/>
  <c r="U203" i="4"/>
  <c r="V176" i="4"/>
  <c r="Y176" i="4" s="1"/>
  <c r="S176" i="4"/>
  <c r="X176" i="4"/>
  <c r="U176" i="4"/>
  <c r="W176" i="4"/>
  <c r="T176" i="4"/>
  <c r="V149" i="4"/>
  <c r="Y149" i="4" s="1"/>
  <c r="T149" i="4"/>
  <c r="U149" i="4"/>
  <c r="W149" i="4"/>
  <c r="X149" i="4"/>
  <c r="S149" i="4"/>
  <c r="T122" i="4"/>
  <c r="U122" i="4"/>
  <c r="W122" i="4"/>
  <c r="S122" i="4"/>
  <c r="V122" i="4"/>
  <c r="Y122" i="4" s="1"/>
  <c r="X122" i="4"/>
  <c r="T95" i="4"/>
  <c r="U95" i="4"/>
  <c r="S95" i="4"/>
  <c r="V95" i="4"/>
  <c r="Y95" i="4" s="1"/>
  <c r="W95" i="4"/>
  <c r="X95" i="4"/>
  <c r="T68" i="4"/>
  <c r="U68" i="4"/>
  <c r="X68" i="4"/>
  <c r="S68" i="4"/>
  <c r="V68" i="4"/>
  <c r="Y68" i="4" s="1"/>
  <c r="W68" i="4"/>
  <c r="S41" i="4"/>
  <c r="T41" i="4"/>
  <c r="X41" i="4"/>
  <c r="U41" i="4"/>
  <c r="V41" i="4"/>
  <c r="Y41" i="4" s="1"/>
  <c r="W41" i="4"/>
  <c r="I2645" i="4"/>
  <c r="X2645" i="4"/>
  <c r="S2645" i="4"/>
  <c r="T2645" i="4"/>
  <c r="U2645" i="4"/>
  <c r="S2321" i="4"/>
  <c r="X2321" i="4"/>
  <c r="U2321" i="4"/>
  <c r="V2321" i="4"/>
  <c r="Y2321" i="4" s="1"/>
  <c r="W2321" i="4"/>
  <c r="S1997" i="4"/>
  <c r="T1997" i="4"/>
  <c r="U1997" i="4"/>
  <c r="V1997" i="4"/>
  <c r="Y1997" i="4" s="1"/>
  <c r="X1997" i="4"/>
  <c r="W1997" i="4"/>
  <c r="X1673" i="4"/>
  <c r="S1673" i="4"/>
  <c r="T1673" i="4"/>
  <c r="S1349" i="4"/>
  <c r="V1349" i="4"/>
  <c r="Y1349" i="4" s="1"/>
  <c r="X1349" i="4"/>
  <c r="T1349" i="4"/>
  <c r="U1349" i="4"/>
  <c r="W1349" i="4"/>
  <c r="S1025" i="4"/>
  <c r="T1025" i="4"/>
  <c r="U1025" i="4"/>
  <c r="V1025" i="4"/>
  <c r="Y1025" i="4" s="1"/>
  <c r="W1025" i="4"/>
  <c r="X1025" i="4"/>
  <c r="V701" i="4"/>
  <c r="Y701" i="4" s="1"/>
  <c r="W701" i="4"/>
  <c r="X701" i="4"/>
  <c r="S701" i="4"/>
  <c r="T701" i="4"/>
  <c r="U701" i="4"/>
  <c r="V377" i="4"/>
  <c r="Y377" i="4" s="1"/>
  <c r="T377" i="4"/>
  <c r="U377" i="4"/>
  <c r="W377" i="4"/>
  <c r="X377" i="4"/>
  <c r="S377" i="4"/>
  <c r="V53" i="4"/>
  <c r="Y53" i="4" s="1"/>
  <c r="W53" i="4"/>
  <c r="S53" i="4"/>
  <c r="U53" i="4"/>
  <c r="X53" i="4"/>
  <c r="T53" i="4"/>
  <c r="W2814" i="4"/>
  <c r="W2799" i="4"/>
  <c r="X2718" i="4"/>
  <c r="S2706" i="4"/>
  <c r="U2541" i="4"/>
  <c r="W2363" i="4"/>
  <c r="V2309" i="4"/>
  <c r="Y2309" i="4" s="1"/>
  <c r="X2228" i="4"/>
  <c r="U1850" i="4"/>
  <c r="S1650" i="4"/>
  <c r="S932" i="4"/>
  <c r="U1201" i="4"/>
  <c r="V1201" i="4"/>
  <c r="Y1201" i="4" s="1"/>
  <c r="S1201" i="4"/>
  <c r="W1201" i="4"/>
  <c r="X1201" i="4"/>
  <c r="T1201" i="4"/>
  <c r="X1186" i="4"/>
  <c r="S1186" i="4"/>
  <c r="U1186" i="4"/>
  <c r="V1186" i="4"/>
  <c r="Y1186" i="4" s="1"/>
  <c r="T1186" i="4"/>
  <c r="W1186" i="4"/>
  <c r="X1174" i="4"/>
  <c r="S1174" i="4"/>
  <c r="T1174" i="4"/>
  <c r="U1174" i="4"/>
  <c r="V1174" i="4"/>
  <c r="Y1174" i="4" s="1"/>
  <c r="W1174" i="4"/>
  <c r="U1159" i="4"/>
  <c r="V1159" i="4"/>
  <c r="Y1159" i="4" s="1"/>
  <c r="S1159" i="4"/>
  <c r="T1159" i="4"/>
  <c r="W1159" i="4"/>
  <c r="X1159" i="4"/>
  <c r="U1147" i="4"/>
  <c r="V1147" i="4"/>
  <c r="Y1147" i="4" s="1"/>
  <c r="X1147" i="4"/>
  <c r="S1147" i="4"/>
  <c r="T1147" i="4"/>
  <c r="W1147" i="4"/>
  <c r="S1132" i="4"/>
  <c r="X1132" i="4"/>
  <c r="V1132" i="4"/>
  <c r="Y1132" i="4" s="1"/>
  <c r="W1132" i="4"/>
  <c r="T1132" i="4"/>
  <c r="U1132" i="4"/>
  <c r="S1120" i="4"/>
  <c r="X1120" i="4"/>
  <c r="T1120" i="4"/>
  <c r="U1120" i="4"/>
  <c r="V1120" i="4"/>
  <c r="Y1120" i="4" s="1"/>
  <c r="W1120" i="4"/>
  <c r="U1105" i="4"/>
  <c r="V1105" i="4"/>
  <c r="Y1105" i="4" s="1"/>
  <c r="W1105" i="4"/>
  <c r="X1105" i="4"/>
  <c r="S1105" i="4"/>
  <c r="T1105" i="4"/>
  <c r="U1093" i="4"/>
  <c r="V1093" i="4"/>
  <c r="Y1093" i="4" s="1"/>
  <c r="W1093" i="4"/>
  <c r="X1093" i="4"/>
  <c r="S1093" i="4"/>
  <c r="T1093" i="4"/>
  <c r="X1078" i="4"/>
  <c r="T1078" i="4"/>
  <c r="U1078" i="4"/>
  <c r="S1078" i="4"/>
  <c r="V1078" i="4"/>
  <c r="Y1078" i="4" s="1"/>
  <c r="W1078" i="4"/>
  <c r="X1066" i="4"/>
  <c r="T1066" i="4"/>
  <c r="U1066" i="4"/>
  <c r="V1066" i="4"/>
  <c r="Y1066" i="4" s="1"/>
  <c r="W1066" i="4"/>
  <c r="S1066" i="4"/>
  <c r="U1051" i="4"/>
  <c r="V1051" i="4"/>
  <c r="Y1051" i="4" s="1"/>
  <c r="S1051" i="4"/>
  <c r="X1051" i="4"/>
  <c r="W1051" i="4"/>
  <c r="T1051" i="4"/>
  <c r="S1039" i="4"/>
  <c r="T1039" i="4"/>
  <c r="U1039" i="4"/>
  <c r="V1039" i="4"/>
  <c r="Y1039" i="4" s="1"/>
  <c r="X1039" i="4"/>
  <c r="S1024" i="4"/>
  <c r="V1024" i="4"/>
  <c r="Y1024" i="4" s="1"/>
  <c r="W1024" i="4"/>
  <c r="X1024" i="4"/>
  <c r="T1024" i="4"/>
  <c r="U1024" i="4"/>
  <c r="S1012" i="4"/>
  <c r="V1012" i="4"/>
  <c r="Y1012" i="4" s="1"/>
  <c r="W1012" i="4"/>
  <c r="U1012" i="4"/>
  <c r="X1012" i="4"/>
  <c r="T1012" i="4"/>
  <c r="X997" i="4"/>
  <c r="W997" i="4"/>
  <c r="V997" i="4"/>
  <c r="Y997" i="4" s="1"/>
  <c r="S997" i="4"/>
  <c r="T997" i="4"/>
  <c r="U997" i="4"/>
  <c r="S985" i="4"/>
  <c r="U985" i="4"/>
  <c r="V985" i="4"/>
  <c r="Y985" i="4" s="1"/>
  <c r="T985" i="4"/>
  <c r="W985" i="4"/>
  <c r="X985" i="4"/>
  <c r="S970" i="4"/>
  <c r="T970" i="4"/>
  <c r="U970" i="4"/>
  <c r="V970" i="4"/>
  <c r="Y970" i="4" s="1"/>
  <c r="W970" i="4"/>
  <c r="X970" i="4"/>
  <c r="S958" i="4"/>
  <c r="T958" i="4"/>
  <c r="W958" i="4"/>
  <c r="X958" i="4"/>
  <c r="V958" i="4"/>
  <c r="Y958" i="4" s="1"/>
  <c r="U958" i="4"/>
  <c r="U943" i="4"/>
  <c r="X943" i="4"/>
  <c r="T943" i="4"/>
  <c r="V943" i="4"/>
  <c r="Y943" i="4" s="1"/>
  <c r="U931" i="4"/>
  <c r="S931" i="4"/>
  <c r="T931" i="4"/>
  <c r="X931" i="4"/>
  <c r="V931" i="4"/>
  <c r="Y931" i="4" s="1"/>
  <c r="W931" i="4"/>
  <c r="X916" i="4"/>
  <c r="U916" i="4"/>
  <c r="V916" i="4"/>
  <c r="Y916" i="4" s="1"/>
  <c r="W916" i="4"/>
  <c r="S916" i="4"/>
  <c r="T916" i="4"/>
  <c r="W904" i="4"/>
  <c r="V904" i="4"/>
  <c r="Y904" i="4" s="1"/>
  <c r="X904" i="4"/>
  <c r="T904" i="4"/>
  <c r="U904" i="4"/>
  <c r="S904" i="4"/>
  <c r="U889" i="4"/>
  <c r="V889" i="4"/>
  <c r="Y889" i="4" s="1"/>
  <c r="T889" i="4"/>
  <c r="W889" i="4"/>
  <c r="S889" i="4"/>
  <c r="X889" i="4"/>
  <c r="X877" i="4"/>
  <c r="S877" i="4"/>
  <c r="T877" i="4"/>
  <c r="U877" i="4"/>
  <c r="V877" i="4"/>
  <c r="Y877" i="4" s="1"/>
  <c r="W877" i="4"/>
  <c r="V862" i="4"/>
  <c r="Y862" i="4" s="1"/>
  <c r="W862" i="4"/>
  <c r="S862" i="4"/>
  <c r="U862" i="4"/>
  <c r="X862" i="4"/>
  <c r="T862" i="4"/>
  <c r="V850" i="4"/>
  <c r="Y850" i="4" s="1"/>
  <c r="S850" i="4"/>
  <c r="T850" i="4"/>
  <c r="U850" i="4"/>
  <c r="W850" i="4"/>
  <c r="X850" i="4"/>
  <c r="W835" i="4"/>
  <c r="V835" i="4"/>
  <c r="Y835" i="4" s="1"/>
  <c r="X835" i="4"/>
  <c r="S835" i="4"/>
  <c r="T835" i="4"/>
  <c r="U835" i="4"/>
  <c r="T823" i="4"/>
  <c r="S823" i="4"/>
  <c r="U823" i="4"/>
  <c r="V823" i="4"/>
  <c r="Y823" i="4" s="1"/>
  <c r="W823" i="4"/>
  <c r="U808" i="4"/>
  <c r="W808" i="4"/>
  <c r="X808" i="4"/>
  <c r="V808" i="4"/>
  <c r="Y808" i="4" s="1"/>
  <c r="S808" i="4"/>
  <c r="T808" i="4"/>
  <c r="T796" i="4"/>
  <c r="U796" i="4"/>
  <c r="X796" i="4"/>
  <c r="S796" i="4"/>
  <c r="V796" i="4"/>
  <c r="Y796" i="4" s="1"/>
  <c r="W796" i="4"/>
  <c r="S781" i="4"/>
  <c r="X781" i="4"/>
  <c r="V781" i="4"/>
  <c r="Y781" i="4" s="1"/>
  <c r="W781" i="4"/>
  <c r="T781" i="4"/>
  <c r="U781" i="4"/>
  <c r="X769" i="4"/>
  <c r="U769" i="4"/>
  <c r="V769" i="4"/>
  <c r="Y769" i="4" s="1"/>
  <c r="S769" i="4"/>
  <c r="T769" i="4"/>
  <c r="W769" i="4"/>
  <c r="T754" i="4"/>
  <c r="U754" i="4"/>
  <c r="W754" i="4"/>
  <c r="X754" i="4"/>
  <c r="S754" i="4"/>
  <c r="V754" i="4"/>
  <c r="Y754" i="4" s="1"/>
  <c r="U742" i="4"/>
  <c r="V742" i="4"/>
  <c r="Y742" i="4" s="1"/>
  <c r="S742" i="4"/>
  <c r="T742" i="4"/>
  <c r="X742" i="4"/>
  <c r="W742" i="4"/>
  <c r="X727" i="4"/>
  <c r="T727" i="4"/>
  <c r="U727" i="4"/>
  <c r="S727" i="4"/>
  <c r="V727" i="4"/>
  <c r="Y727" i="4" s="1"/>
  <c r="W727" i="4"/>
  <c r="X715" i="4"/>
  <c r="U715" i="4"/>
  <c r="V715" i="4"/>
  <c r="Y715" i="4" s="1"/>
  <c r="S715" i="4"/>
  <c r="T715" i="4"/>
  <c r="W715" i="4"/>
  <c r="X700" i="4"/>
  <c r="S700" i="4"/>
  <c r="T700" i="4"/>
  <c r="U700" i="4"/>
  <c r="V700" i="4"/>
  <c r="Y700" i="4" s="1"/>
  <c r="W700" i="4"/>
  <c r="V688" i="4"/>
  <c r="Y688" i="4" s="1"/>
  <c r="U688" i="4"/>
  <c r="W688" i="4"/>
  <c r="S688" i="4"/>
  <c r="T688" i="4"/>
  <c r="X688" i="4"/>
  <c r="W673" i="4"/>
  <c r="T673" i="4"/>
  <c r="U673" i="4"/>
  <c r="S673" i="4"/>
  <c r="V673" i="4"/>
  <c r="Y673" i="4" s="1"/>
  <c r="X673" i="4"/>
  <c r="T661" i="4"/>
  <c r="S661" i="4"/>
  <c r="U661" i="4"/>
  <c r="V661" i="4"/>
  <c r="Y661" i="4" s="1"/>
  <c r="W661" i="4"/>
  <c r="U646" i="4"/>
  <c r="W646" i="4"/>
  <c r="X646" i="4"/>
  <c r="T646" i="4"/>
  <c r="V646" i="4"/>
  <c r="Y646" i="4" s="1"/>
  <c r="S646" i="4"/>
  <c r="T634" i="4"/>
  <c r="U634" i="4"/>
  <c r="X634" i="4"/>
  <c r="W634" i="4"/>
  <c r="V634" i="4"/>
  <c r="Y634" i="4" s="1"/>
  <c r="S634" i="4"/>
  <c r="S619" i="4"/>
  <c r="X619" i="4"/>
  <c r="T619" i="4"/>
  <c r="U619" i="4"/>
  <c r="W619" i="4"/>
  <c r="V619" i="4"/>
  <c r="Y619" i="4" s="1"/>
  <c r="X607" i="4"/>
  <c r="U607" i="4"/>
  <c r="V607" i="4"/>
  <c r="Y607" i="4" s="1"/>
  <c r="T607" i="4"/>
  <c r="W607" i="4"/>
  <c r="S607" i="4"/>
  <c r="S592" i="4"/>
  <c r="V592" i="4"/>
  <c r="Y592" i="4" s="1"/>
  <c r="W592" i="4"/>
  <c r="T592" i="4"/>
  <c r="U592" i="4"/>
  <c r="X592" i="4"/>
  <c r="U580" i="4"/>
  <c r="V580" i="4"/>
  <c r="Y580" i="4" s="1"/>
  <c r="W580" i="4"/>
  <c r="X580" i="4"/>
  <c r="S580" i="4"/>
  <c r="T580" i="4"/>
  <c r="W565" i="4"/>
  <c r="X565" i="4"/>
  <c r="U565" i="4"/>
  <c r="V565" i="4"/>
  <c r="Y565" i="4" s="1"/>
  <c r="S565" i="4"/>
  <c r="T565" i="4"/>
  <c r="X553" i="4"/>
  <c r="T553" i="4"/>
  <c r="U553" i="4"/>
  <c r="W553" i="4"/>
  <c r="S553" i="4"/>
  <c r="V553" i="4"/>
  <c r="Y553" i="4" s="1"/>
  <c r="X538" i="4"/>
  <c r="V538" i="4"/>
  <c r="Y538" i="4" s="1"/>
  <c r="W538" i="4"/>
  <c r="U538" i="4"/>
  <c r="S538" i="4"/>
  <c r="T538" i="4"/>
  <c r="U526" i="4"/>
  <c r="S526" i="4"/>
  <c r="T526" i="4"/>
  <c r="V526" i="4"/>
  <c r="Y526" i="4" s="1"/>
  <c r="W526" i="4"/>
  <c r="X526" i="4"/>
  <c r="S511" i="4"/>
  <c r="T511" i="4"/>
  <c r="U511" i="4"/>
  <c r="V511" i="4"/>
  <c r="Y511" i="4" s="1"/>
  <c r="W511" i="4"/>
  <c r="X511" i="4"/>
  <c r="T499" i="4"/>
  <c r="V499" i="4"/>
  <c r="Y499" i="4" s="1"/>
  <c r="W499" i="4"/>
  <c r="X499" i="4"/>
  <c r="U499" i="4"/>
  <c r="S499" i="4"/>
  <c r="V484" i="4"/>
  <c r="Y484" i="4" s="1"/>
  <c r="S484" i="4"/>
  <c r="T484" i="4"/>
  <c r="U484" i="4"/>
  <c r="W484" i="4"/>
  <c r="X484" i="4"/>
  <c r="W472" i="4"/>
  <c r="S472" i="4"/>
  <c r="U472" i="4"/>
  <c r="V472" i="4"/>
  <c r="Y472" i="4" s="1"/>
  <c r="T472" i="4"/>
  <c r="X472" i="4"/>
  <c r="W457" i="4"/>
  <c r="U457" i="4"/>
  <c r="T457" i="4"/>
  <c r="V457" i="4"/>
  <c r="Y457" i="4" s="1"/>
  <c r="S457" i="4"/>
  <c r="X457" i="4"/>
  <c r="T445" i="4"/>
  <c r="V445" i="4"/>
  <c r="Y445" i="4" s="1"/>
  <c r="W445" i="4"/>
  <c r="U445" i="4"/>
  <c r="X445" i="4"/>
  <c r="S445" i="4"/>
  <c r="T430" i="4"/>
  <c r="U430" i="4"/>
  <c r="W430" i="4"/>
  <c r="X430" i="4"/>
  <c r="S430" i="4"/>
  <c r="V430" i="4"/>
  <c r="Y430" i="4" s="1"/>
  <c r="T418" i="4"/>
  <c r="U418" i="4"/>
  <c r="V418" i="4"/>
  <c r="Y418" i="4" s="1"/>
  <c r="S418" i="4"/>
  <c r="W418" i="4"/>
  <c r="X418" i="4"/>
  <c r="V403" i="4"/>
  <c r="Y403" i="4" s="1"/>
  <c r="U403" i="4"/>
  <c r="W403" i="4"/>
  <c r="S403" i="4"/>
  <c r="X403" i="4"/>
  <c r="T403" i="4"/>
  <c r="X391" i="4"/>
  <c r="U391" i="4"/>
  <c r="V391" i="4"/>
  <c r="Y391" i="4" s="1"/>
  <c r="T391" i="4"/>
  <c r="W391" i="4"/>
  <c r="S391" i="4"/>
  <c r="X376" i="4"/>
  <c r="T376" i="4"/>
  <c r="V376" i="4"/>
  <c r="Y376" i="4" s="1"/>
  <c r="W376" i="4"/>
  <c r="S376" i="4"/>
  <c r="U376" i="4"/>
  <c r="T364" i="4"/>
  <c r="S364" i="4"/>
  <c r="U364" i="4"/>
  <c r="W364" i="4"/>
  <c r="X364" i="4"/>
  <c r="V364" i="4"/>
  <c r="Y364" i="4" s="1"/>
  <c r="T349" i="4"/>
  <c r="S349" i="4"/>
  <c r="U349" i="4"/>
  <c r="W349" i="4"/>
  <c r="X349" i="4"/>
  <c r="V349" i="4"/>
  <c r="Y349" i="4" s="1"/>
  <c r="V337" i="4"/>
  <c r="Y337" i="4" s="1"/>
  <c r="W337" i="4"/>
  <c r="S337" i="4"/>
  <c r="T337" i="4"/>
  <c r="U337" i="4"/>
  <c r="X337" i="4"/>
  <c r="T322" i="4"/>
  <c r="S322" i="4"/>
  <c r="U322" i="4"/>
  <c r="V322" i="4"/>
  <c r="Y322" i="4" s="1"/>
  <c r="W322" i="4"/>
  <c r="X322" i="4"/>
  <c r="X310" i="4"/>
  <c r="S310" i="4"/>
  <c r="T310" i="4"/>
  <c r="U310" i="4"/>
  <c r="V310" i="4"/>
  <c r="Y310" i="4" s="1"/>
  <c r="W310" i="4"/>
  <c r="T295" i="4"/>
  <c r="S295" i="4"/>
  <c r="U295" i="4"/>
  <c r="X295" i="4"/>
  <c r="V295" i="4"/>
  <c r="Y295" i="4" s="1"/>
  <c r="W295" i="4"/>
  <c r="X283" i="4"/>
  <c r="U283" i="4"/>
  <c r="V283" i="4"/>
  <c r="Y283" i="4" s="1"/>
  <c r="W283" i="4"/>
  <c r="S283" i="4"/>
  <c r="T283" i="4"/>
  <c r="V268" i="4"/>
  <c r="Y268" i="4" s="1"/>
  <c r="U268" i="4"/>
  <c r="W268" i="4"/>
  <c r="X268" i="4"/>
  <c r="S268" i="4"/>
  <c r="T268" i="4"/>
  <c r="V256" i="4"/>
  <c r="Y256" i="4" s="1"/>
  <c r="U256" i="4"/>
  <c r="T256" i="4"/>
  <c r="W256" i="4"/>
  <c r="S256" i="4"/>
  <c r="X256" i="4"/>
  <c r="X241" i="4"/>
  <c r="T241" i="4"/>
  <c r="U241" i="4"/>
  <c r="S241" i="4"/>
  <c r="V241" i="4"/>
  <c r="Y241" i="4" s="1"/>
  <c r="W241" i="4"/>
  <c r="V229" i="4"/>
  <c r="Y229" i="4" s="1"/>
  <c r="X229" i="4"/>
  <c r="W229" i="4"/>
  <c r="S229" i="4"/>
  <c r="T229" i="4"/>
  <c r="U229" i="4"/>
  <c r="X214" i="4"/>
  <c r="T214" i="4"/>
  <c r="S214" i="4"/>
  <c r="U214" i="4"/>
  <c r="V214" i="4"/>
  <c r="Y214" i="4" s="1"/>
  <c r="W214" i="4"/>
  <c r="V202" i="4"/>
  <c r="Y202" i="4" s="1"/>
  <c r="T202" i="4"/>
  <c r="U202" i="4"/>
  <c r="W202" i="4"/>
  <c r="S202" i="4"/>
  <c r="X202" i="4"/>
  <c r="X187" i="4"/>
  <c r="V187" i="4"/>
  <c r="Y187" i="4" s="1"/>
  <c r="W187" i="4"/>
  <c r="U187" i="4"/>
  <c r="S187" i="4"/>
  <c r="T187" i="4"/>
  <c r="V175" i="4"/>
  <c r="Y175" i="4" s="1"/>
  <c r="U175" i="4"/>
  <c r="W175" i="4"/>
  <c r="S175" i="4"/>
  <c r="T175" i="4"/>
  <c r="X175" i="4"/>
  <c r="X160" i="4"/>
  <c r="S160" i="4"/>
  <c r="T160" i="4"/>
  <c r="U160" i="4"/>
  <c r="W160" i="4"/>
  <c r="V148" i="4"/>
  <c r="Y148" i="4" s="1"/>
  <c r="S148" i="4"/>
  <c r="T148" i="4"/>
  <c r="U148" i="4"/>
  <c r="W148" i="4"/>
  <c r="X148" i="4"/>
  <c r="X133" i="4"/>
  <c r="U133" i="4"/>
  <c r="T133" i="4"/>
  <c r="W133" i="4"/>
  <c r="S133" i="4"/>
  <c r="V133" i="4"/>
  <c r="Y133" i="4" s="1"/>
  <c r="T121" i="4"/>
  <c r="U121" i="4"/>
  <c r="X121" i="4"/>
  <c r="V121" i="4"/>
  <c r="Y121" i="4" s="1"/>
  <c r="W121" i="4"/>
  <c r="S121" i="4"/>
  <c r="V106" i="4"/>
  <c r="Y106" i="4" s="1"/>
  <c r="W106" i="4"/>
  <c r="X106" i="4"/>
  <c r="S106" i="4"/>
  <c r="T106" i="4"/>
  <c r="U106" i="4"/>
  <c r="T94" i="4"/>
  <c r="U94" i="4"/>
  <c r="S94" i="4"/>
  <c r="W94" i="4"/>
  <c r="X94" i="4"/>
  <c r="V94" i="4"/>
  <c r="Y94" i="4" s="1"/>
  <c r="V79" i="4"/>
  <c r="Y79" i="4" s="1"/>
  <c r="W79" i="4"/>
  <c r="X79" i="4"/>
  <c r="U79" i="4"/>
  <c r="S79" i="4"/>
  <c r="T79" i="4"/>
  <c r="T67" i="4"/>
  <c r="U67" i="4"/>
  <c r="V67" i="4"/>
  <c r="Y67" i="4" s="1"/>
  <c r="X67" i="4"/>
  <c r="W67" i="4"/>
  <c r="S67" i="4"/>
  <c r="V52" i="4"/>
  <c r="Y52" i="4" s="1"/>
  <c r="W52" i="4"/>
  <c r="X52" i="4"/>
  <c r="S52" i="4"/>
  <c r="T52" i="4"/>
  <c r="U52" i="4"/>
  <c r="W40" i="4"/>
  <c r="U40" i="4"/>
  <c r="V40" i="4"/>
  <c r="Y40" i="4" s="1"/>
  <c r="S40" i="4"/>
  <c r="T40" i="4"/>
  <c r="X40" i="4"/>
  <c r="C2618" i="4"/>
  <c r="AA2618" i="4" s="1"/>
  <c r="T2618" i="4"/>
  <c r="U2618" i="4"/>
  <c r="S2618" i="4"/>
  <c r="V2618" i="4"/>
  <c r="Y2618" i="4" s="1"/>
  <c r="W2618" i="4"/>
  <c r="X2618" i="4"/>
  <c r="W2294" i="4"/>
  <c r="X2294" i="4"/>
  <c r="S2294" i="4"/>
  <c r="T2294" i="4"/>
  <c r="U2294" i="4"/>
  <c r="V2294" i="4"/>
  <c r="Y2294" i="4" s="1"/>
  <c r="W1970" i="4"/>
  <c r="X1970" i="4"/>
  <c r="S1970" i="4"/>
  <c r="T1970" i="4"/>
  <c r="U1970" i="4"/>
  <c r="W1646" i="4"/>
  <c r="X1646" i="4"/>
  <c r="V1646" i="4"/>
  <c r="Y1646" i="4" s="1"/>
  <c r="S1646" i="4"/>
  <c r="T1646" i="4"/>
  <c r="U1646" i="4"/>
  <c r="X1322" i="4"/>
  <c r="S1322" i="4"/>
  <c r="U1322" i="4"/>
  <c r="V1322" i="4"/>
  <c r="Y1322" i="4" s="1"/>
  <c r="W1322" i="4"/>
  <c r="T1322" i="4"/>
  <c r="S998" i="4"/>
  <c r="T998" i="4"/>
  <c r="U998" i="4"/>
  <c r="V998" i="4"/>
  <c r="Y998" i="4" s="1"/>
  <c r="W674" i="4"/>
  <c r="X674" i="4"/>
  <c r="V674" i="4"/>
  <c r="Y674" i="4" s="1"/>
  <c r="S674" i="4"/>
  <c r="T674" i="4"/>
  <c r="U674" i="4"/>
  <c r="U350" i="4"/>
  <c r="T350" i="4"/>
  <c r="V350" i="4"/>
  <c r="Y350" i="4" s="1"/>
  <c r="W350" i="4"/>
  <c r="S350" i="4"/>
  <c r="X350" i="4"/>
  <c r="V2814" i="4"/>
  <c r="Y2814" i="4" s="1"/>
  <c r="V2799" i="4"/>
  <c r="Y2799" i="4" s="1"/>
  <c r="W2718" i="4"/>
  <c r="U2487" i="4"/>
  <c r="T2471" i="4"/>
  <c r="T2321" i="4"/>
  <c r="U2309" i="4"/>
  <c r="X1229" i="4"/>
  <c r="U1956" i="4"/>
  <c r="V1956" i="4"/>
  <c r="Y1956" i="4" s="1"/>
  <c r="X1956" i="4"/>
  <c r="T1956" i="4"/>
  <c r="W1956" i="4"/>
  <c r="S1956" i="4"/>
  <c r="S1941" i="4"/>
  <c r="T1941" i="4"/>
  <c r="U1941" i="4"/>
  <c r="V1941" i="4"/>
  <c r="Y1941" i="4" s="1"/>
  <c r="W1941" i="4"/>
  <c r="X1941" i="4"/>
  <c r="S1932" i="4"/>
  <c r="T1932" i="4"/>
  <c r="V1932" i="4"/>
  <c r="Y1932" i="4" s="1"/>
  <c r="X1932" i="4"/>
  <c r="W1932" i="4"/>
  <c r="V1914" i="4"/>
  <c r="Y1914" i="4" s="1"/>
  <c r="W1914" i="4"/>
  <c r="T1914" i="4"/>
  <c r="U1914" i="4"/>
  <c r="U1902" i="4"/>
  <c r="V1902" i="4"/>
  <c r="Y1902" i="4" s="1"/>
  <c r="S1902" i="4"/>
  <c r="T1902" i="4"/>
  <c r="X1902" i="4"/>
  <c r="W1902" i="4"/>
  <c r="W1887" i="4"/>
  <c r="X1887" i="4"/>
  <c r="S1887" i="4"/>
  <c r="T1887" i="4"/>
  <c r="U1887" i="4"/>
  <c r="V1887" i="4"/>
  <c r="Y1887" i="4" s="1"/>
  <c r="X1875" i="4"/>
  <c r="V1875" i="4"/>
  <c r="Y1875" i="4" s="1"/>
  <c r="S1875" i="4"/>
  <c r="T1875" i="4"/>
  <c r="U1875" i="4"/>
  <c r="W1875" i="4"/>
  <c r="T1860" i="4"/>
  <c r="V1860" i="4"/>
  <c r="Y1860" i="4" s="1"/>
  <c r="X1860" i="4"/>
  <c r="S1860" i="4"/>
  <c r="U1860" i="4"/>
  <c r="W1860" i="4"/>
  <c r="S1848" i="4"/>
  <c r="W1848" i="4"/>
  <c r="X1848" i="4"/>
  <c r="S1833" i="4"/>
  <c r="T1833" i="4"/>
  <c r="V1833" i="4"/>
  <c r="Y1833" i="4" s="1"/>
  <c r="W1833" i="4"/>
  <c r="X1833" i="4"/>
  <c r="U1833" i="4"/>
  <c r="S1821" i="4"/>
  <c r="X1821" i="4"/>
  <c r="T1821" i="4"/>
  <c r="U1821" i="4"/>
  <c r="V1821" i="4"/>
  <c r="Y1821" i="4" s="1"/>
  <c r="W1821" i="4"/>
  <c r="V1806" i="4"/>
  <c r="Y1806" i="4" s="1"/>
  <c r="W1806" i="4"/>
  <c r="S1806" i="4"/>
  <c r="T1806" i="4"/>
  <c r="U1806" i="4"/>
  <c r="X1806" i="4"/>
  <c r="U1794" i="4"/>
  <c r="V1794" i="4"/>
  <c r="Y1794" i="4" s="1"/>
  <c r="T1794" i="4"/>
  <c r="X1794" i="4"/>
  <c r="S1794" i="4"/>
  <c r="W1794" i="4"/>
  <c r="S1779" i="4"/>
  <c r="T1779" i="4"/>
  <c r="V1779" i="4"/>
  <c r="Y1779" i="4" s="1"/>
  <c r="X1779" i="4"/>
  <c r="W1779" i="4"/>
  <c r="U1779" i="4"/>
  <c r="X1767" i="4"/>
  <c r="S1767" i="4"/>
  <c r="T1767" i="4"/>
  <c r="W1767" i="4"/>
  <c r="U1767" i="4"/>
  <c r="V1767" i="4"/>
  <c r="Y1767" i="4" s="1"/>
  <c r="S1752" i="4"/>
  <c r="T1752" i="4"/>
  <c r="X1752" i="4"/>
  <c r="U1752" i="4"/>
  <c r="V1752" i="4"/>
  <c r="Y1752" i="4" s="1"/>
  <c r="W1752" i="4"/>
  <c r="V1740" i="4"/>
  <c r="Y1740" i="4" s="1"/>
  <c r="X1740" i="4"/>
  <c r="S1740" i="4"/>
  <c r="T1740" i="4"/>
  <c r="U1740" i="4"/>
  <c r="W1740" i="4"/>
  <c r="S1725" i="4"/>
  <c r="T1725" i="4"/>
  <c r="U1725" i="4"/>
  <c r="V1725" i="4"/>
  <c r="Y1725" i="4" s="1"/>
  <c r="X1725" i="4"/>
  <c r="W1725" i="4"/>
  <c r="S1713" i="4"/>
  <c r="T1713" i="4"/>
  <c r="U1713" i="4"/>
  <c r="V1713" i="4"/>
  <c r="Y1713" i="4" s="1"/>
  <c r="W1713" i="4"/>
  <c r="X1713" i="4"/>
  <c r="V1698" i="4"/>
  <c r="Y1698" i="4" s="1"/>
  <c r="W1698" i="4"/>
  <c r="T1698" i="4"/>
  <c r="X1698" i="4"/>
  <c r="U1698" i="4"/>
  <c r="U1686" i="4"/>
  <c r="V1686" i="4"/>
  <c r="Y1686" i="4" s="1"/>
  <c r="S1686" i="4"/>
  <c r="T1686" i="4"/>
  <c r="W1686" i="4"/>
  <c r="X1686" i="4"/>
  <c r="W1671" i="4"/>
  <c r="X1671" i="4"/>
  <c r="T1671" i="4"/>
  <c r="S1671" i="4"/>
  <c r="U1671" i="4"/>
  <c r="Y1671" i="4"/>
  <c r="X1659" i="4"/>
  <c r="Y1659" i="4"/>
  <c r="W1659" i="4"/>
  <c r="U1659" i="4"/>
  <c r="S1659" i="4"/>
  <c r="T1659" i="4"/>
  <c r="W1644" i="4"/>
  <c r="X1644" i="4"/>
  <c r="T1644" i="4"/>
  <c r="U1644" i="4"/>
  <c r="V1644" i="4"/>
  <c r="Y1644" i="4" s="1"/>
  <c r="U1632" i="4"/>
  <c r="V1632" i="4"/>
  <c r="Y1632" i="4" s="1"/>
  <c r="S1632" i="4"/>
  <c r="T1632" i="4"/>
  <c r="W1632" i="4"/>
  <c r="X1632" i="4"/>
  <c r="S1617" i="4"/>
  <c r="T1617" i="4"/>
  <c r="U1617" i="4"/>
  <c r="V1617" i="4"/>
  <c r="Y1617" i="4" s="1"/>
  <c r="W1617" i="4"/>
  <c r="X1617" i="4"/>
  <c r="S1605" i="4"/>
  <c r="X1605" i="4"/>
  <c r="T1605" i="4"/>
  <c r="U1605" i="4"/>
  <c r="V1605" i="4"/>
  <c r="Y1605" i="4" s="1"/>
  <c r="W1605" i="4"/>
  <c r="V1590" i="4"/>
  <c r="Y1590" i="4" s="1"/>
  <c r="W1590" i="4"/>
  <c r="T1590" i="4"/>
  <c r="U1590" i="4"/>
  <c r="S1590" i="4"/>
  <c r="X1590" i="4"/>
  <c r="U1578" i="4"/>
  <c r="V1578" i="4"/>
  <c r="Y1578" i="4" s="1"/>
  <c r="S1578" i="4"/>
  <c r="T1578" i="4"/>
  <c r="W1578" i="4"/>
  <c r="S1563" i="4"/>
  <c r="X1563" i="4"/>
  <c r="U1563" i="4"/>
  <c r="V1563" i="4"/>
  <c r="Y1563" i="4" s="1"/>
  <c r="W1563" i="4"/>
  <c r="T1563" i="4"/>
  <c r="X1551" i="4"/>
  <c r="W1551" i="4"/>
  <c r="V1536" i="4"/>
  <c r="Y1536" i="4" s="1"/>
  <c r="X1536" i="4"/>
  <c r="W1536" i="4"/>
  <c r="T1536" i="4"/>
  <c r="S1536" i="4"/>
  <c r="U1536" i="4"/>
  <c r="S1524" i="4"/>
  <c r="U1524" i="4"/>
  <c r="V1524" i="4"/>
  <c r="Y1524" i="4" s="1"/>
  <c r="T1524" i="4"/>
  <c r="W1524" i="4"/>
  <c r="X1524" i="4"/>
  <c r="S1509" i="4"/>
  <c r="T1509" i="4"/>
  <c r="U1509" i="4"/>
  <c r="V1509" i="4"/>
  <c r="Y1509" i="4" s="1"/>
  <c r="W1509" i="4"/>
  <c r="X1509" i="4"/>
  <c r="S1497" i="4"/>
  <c r="U1497" i="4"/>
  <c r="V1497" i="4"/>
  <c r="Y1497" i="4" s="1"/>
  <c r="W1497" i="4"/>
  <c r="X1497" i="4"/>
  <c r="T1497" i="4"/>
  <c r="V1482" i="4"/>
  <c r="Y1482" i="4" s="1"/>
  <c r="W1482" i="4"/>
  <c r="Z1482" i="4" s="1"/>
  <c r="S1482" i="4"/>
  <c r="T1482" i="4"/>
  <c r="U1470" i="4"/>
  <c r="V1470" i="4"/>
  <c r="Y1470" i="4" s="1"/>
  <c r="X1470" i="4"/>
  <c r="S1470" i="4"/>
  <c r="T1470" i="4"/>
  <c r="W1470" i="4"/>
  <c r="S1455" i="4"/>
  <c r="T1455" i="4"/>
  <c r="X1455" i="4"/>
  <c r="W1455" i="4"/>
  <c r="V1455" i="4"/>
  <c r="Y1455" i="4" s="1"/>
  <c r="X1443" i="4"/>
  <c r="S1443" i="4"/>
  <c r="U1443" i="4"/>
  <c r="V1443" i="4"/>
  <c r="Y1443" i="4" s="1"/>
  <c r="S1428" i="4"/>
  <c r="T1428" i="4"/>
  <c r="V1428" i="4"/>
  <c r="Y1428" i="4" s="1"/>
  <c r="W1428" i="4"/>
  <c r="X1428" i="4"/>
  <c r="U1428" i="4"/>
  <c r="X1416" i="4"/>
  <c r="S1416" i="4"/>
  <c r="T1416" i="4"/>
  <c r="U1416" i="4"/>
  <c r="V1416" i="4"/>
  <c r="Y1416" i="4" s="1"/>
  <c r="W1416" i="4"/>
  <c r="S1401" i="4"/>
  <c r="T1401" i="4"/>
  <c r="U1401" i="4"/>
  <c r="V1401" i="4"/>
  <c r="Y1401" i="4" s="1"/>
  <c r="X1401" i="4"/>
  <c r="W1401" i="4"/>
  <c r="S1389" i="4"/>
  <c r="T1389" i="4"/>
  <c r="U1389" i="4"/>
  <c r="V1389" i="4"/>
  <c r="Y1389" i="4" s="1"/>
  <c r="W1389" i="4"/>
  <c r="X1389" i="4"/>
  <c r="V1374" i="4"/>
  <c r="Y1374" i="4" s="1"/>
  <c r="W1374" i="4"/>
  <c r="X1374" i="4"/>
  <c r="S1374" i="4"/>
  <c r="T1374" i="4"/>
  <c r="U1374" i="4"/>
  <c r="U1362" i="4"/>
  <c r="V1362" i="4"/>
  <c r="Y1362" i="4" s="1"/>
  <c r="S1362" i="4"/>
  <c r="W1362" i="4"/>
  <c r="T1362" i="4"/>
  <c r="X1362" i="4"/>
  <c r="T1347" i="4"/>
  <c r="U1347" i="4"/>
  <c r="W1347" i="4"/>
  <c r="X1347" i="4"/>
  <c r="X1335" i="4"/>
  <c r="U1335" i="4"/>
  <c r="W1335" i="4"/>
  <c r="S1335" i="4"/>
  <c r="T1335" i="4"/>
  <c r="V1335" i="4"/>
  <c r="Y1335" i="4" s="1"/>
  <c r="T1320" i="4"/>
  <c r="U1320" i="4"/>
  <c r="X1320" i="4"/>
  <c r="S1320" i="4"/>
  <c r="V1320" i="4"/>
  <c r="Y1320" i="4" s="1"/>
  <c r="W1320" i="4"/>
  <c r="X1308" i="4"/>
  <c r="S1308" i="4"/>
  <c r="U1308" i="4"/>
  <c r="V1308" i="4"/>
  <c r="Y1308" i="4" s="1"/>
  <c r="T1308" i="4"/>
  <c r="W1308" i="4"/>
  <c r="S1293" i="4"/>
  <c r="T1293" i="4"/>
  <c r="U1293" i="4"/>
  <c r="V1293" i="4"/>
  <c r="Y1293" i="4" s="1"/>
  <c r="X1293" i="4"/>
  <c r="W1293" i="4"/>
  <c r="S1281" i="4"/>
  <c r="U1281" i="4"/>
  <c r="V1281" i="4"/>
  <c r="Y1281" i="4" s="1"/>
  <c r="T1281" i="4"/>
  <c r="W1281" i="4"/>
  <c r="X1281" i="4"/>
  <c r="V1266" i="4"/>
  <c r="Y1266" i="4" s="1"/>
  <c r="W1266" i="4"/>
  <c r="S1266" i="4"/>
  <c r="U1266" i="4"/>
  <c r="X1266" i="4"/>
  <c r="U1254" i="4"/>
  <c r="V1254" i="4"/>
  <c r="Y1254" i="4" s="1"/>
  <c r="X1254" i="4"/>
  <c r="W1254" i="4"/>
  <c r="S1254" i="4"/>
  <c r="T1254" i="4"/>
  <c r="S1239" i="4"/>
  <c r="W1239" i="4"/>
  <c r="X1239" i="4"/>
  <c r="T1239" i="4"/>
  <c r="U1239" i="4"/>
  <c r="V1239" i="4"/>
  <c r="Y1239" i="4" s="1"/>
  <c r="S1227" i="4"/>
  <c r="U1227" i="4"/>
  <c r="V1227" i="4"/>
  <c r="Y1227" i="4" s="1"/>
  <c r="T1227" i="4"/>
  <c r="W1227" i="4"/>
  <c r="X1227" i="4"/>
  <c r="U1212" i="4"/>
  <c r="V1212" i="4"/>
  <c r="Y1212" i="4" s="1"/>
  <c r="S1212" i="4"/>
  <c r="T1212" i="4"/>
  <c r="X1212" i="4"/>
  <c r="W1212" i="4"/>
  <c r="T1200" i="4"/>
  <c r="U1200" i="4"/>
  <c r="X1200" i="4"/>
  <c r="V1200" i="4"/>
  <c r="Y1200" i="4" s="1"/>
  <c r="W1200" i="4"/>
  <c r="S1200" i="4"/>
  <c r="X1185" i="4"/>
  <c r="V1185" i="4"/>
  <c r="Y1185" i="4" s="1"/>
  <c r="W1185" i="4"/>
  <c r="U1185" i="4"/>
  <c r="S1185" i="4"/>
  <c r="T1185" i="4"/>
  <c r="W1173" i="4"/>
  <c r="X1173" i="4"/>
  <c r="U1173" i="4"/>
  <c r="V1173" i="4"/>
  <c r="Y1173" i="4" s="1"/>
  <c r="S1173" i="4"/>
  <c r="T1173" i="4"/>
  <c r="T1158" i="4"/>
  <c r="U1158" i="4"/>
  <c r="W1158" i="4"/>
  <c r="X1158" i="4"/>
  <c r="S1158" i="4"/>
  <c r="V1158" i="4"/>
  <c r="Y1158" i="4" s="1"/>
  <c r="S1146" i="4"/>
  <c r="T1146" i="4"/>
  <c r="U1146" i="4"/>
  <c r="X1146" i="4"/>
  <c r="S1131" i="4"/>
  <c r="V1131" i="4"/>
  <c r="Y1131" i="4" s="1"/>
  <c r="W1131" i="4"/>
  <c r="T1131" i="4"/>
  <c r="U1131" i="4"/>
  <c r="X1131" i="4"/>
  <c r="V1119" i="4"/>
  <c r="Y1119" i="4" s="1"/>
  <c r="W1119" i="4"/>
  <c r="X1119" i="4"/>
  <c r="S1119" i="4"/>
  <c r="T1119" i="4"/>
  <c r="U1119" i="4"/>
  <c r="U1104" i="4"/>
  <c r="V1104" i="4"/>
  <c r="Y1104" i="4" s="1"/>
  <c r="S1104" i="4"/>
  <c r="T1104" i="4"/>
  <c r="W1104" i="4"/>
  <c r="T1092" i="4"/>
  <c r="U1092" i="4"/>
  <c r="S1092" i="4"/>
  <c r="V1092" i="4"/>
  <c r="Y1092" i="4" s="1"/>
  <c r="W1092" i="4"/>
  <c r="X1092" i="4"/>
  <c r="X1077" i="4"/>
  <c r="S1077" i="4"/>
  <c r="T1077" i="4"/>
  <c r="U1077" i="4"/>
  <c r="V1077" i="4"/>
  <c r="Y1077" i="4" s="1"/>
  <c r="W1077" i="4"/>
  <c r="W1065" i="4"/>
  <c r="X1065" i="4"/>
  <c r="U1065" i="4"/>
  <c r="V1065" i="4"/>
  <c r="Y1065" i="4" s="1"/>
  <c r="S1065" i="4"/>
  <c r="X1050" i="4"/>
  <c r="S1050" i="4"/>
  <c r="V1050" i="4"/>
  <c r="Y1050" i="4" s="1"/>
  <c r="W1050" i="4"/>
  <c r="T1050" i="4"/>
  <c r="U1050" i="4"/>
  <c r="V1038" i="4"/>
  <c r="Y1038" i="4" s="1"/>
  <c r="W1038" i="4"/>
  <c r="X1038" i="4"/>
  <c r="S1038" i="4"/>
  <c r="T1038" i="4"/>
  <c r="U1038" i="4"/>
  <c r="S1023" i="4"/>
  <c r="V1023" i="4"/>
  <c r="Y1023" i="4" s="1"/>
  <c r="W1023" i="4"/>
  <c r="U1023" i="4"/>
  <c r="X1023" i="4"/>
  <c r="T1023" i="4"/>
  <c r="S1011" i="4"/>
  <c r="T1011" i="4"/>
  <c r="U1011" i="4"/>
  <c r="X1011" i="4"/>
  <c r="V1011" i="4"/>
  <c r="Y1011" i="4" s="1"/>
  <c r="W1011" i="4"/>
  <c r="V996" i="4"/>
  <c r="Y996" i="4" s="1"/>
  <c r="W996" i="4"/>
  <c r="S996" i="4"/>
  <c r="T996" i="4"/>
  <c r="U996" i="4"/>
  <c r="X996" i="4"/>
  <c r="V984" i="4"/>
  <c r="Y984" i="4" s="1"/>
  <c r="W984" i="4"/>
  <c r="U984" i="4"/>
  <c r="X984" i="4"/>
  <c r="S984" i="4"/>
  <c r="T984" i="4"/>
  <c r="W969" i="4"/>
  <c r="X969" i="4"/>
  <c r="U969" i="4"/>
  <c r="V969" i="4"/>
  <c r="Y969" i="4" s="1"/>
  <c r="S969" i="4"/>
  <c r="T969" i="4"/>
  <c r="T957" i="4"/>
  <c r="U957" i="4"/>
  <c r="S957" i="4"/>
  <c r="V957" i="4"/>
  <c r="Y957" i="4" s="1"/>
  <c r="W957" i="4"/>
  <c r="X957" i="4"/>
  <c r="U942" i="4"/>
  <c r="X942" i="4"/>
  <c r="T942" i="4"/>
  <c r="V942" i="4"/>
  <c r="Y942" i="4" s="1"/>
  <c r="W942" i="4"/>
  <c r="S942" i="4"/>
  <c r="T930" i="4"/>
  <c r="W930" i="4"/>
  <c r="X930" i="4"/>
  <c r="V930" i="4"/>
  <c r="Y930" i="4" s="1"/>
  <c r="S930" i="4"/>
  <c r="U930" i="4"/>
  <c r="X915" i="4"/>
  <c r="T915" i="4"/>
  <c r="U915" i="4"/>
  <c r="V915" i="4"/>
  <c r="Y915" i="4" s="1"/>
  <c r="W915" i="4"/>
  <c r="S915" i="4"/>
  <c r="V903" i="4"/>
  <c r="Y903" i="4" s="1"/>
  <c r="S903" i="4"/>
  <c r="T903" i="4"/>
  <c r="U903" i="4"/>
  <c r="W903" i="4"/>
  <c r="X903" i="4"/>
  <c r="T888" i="4"/>
  <c r="U888" i="4"/>
  <c r="S888" i="4"/>
  <c r="V888" i="4"/>
  <c r="Y888" i="4" s="1"/>
  <c r="W888" i="4"/>
  <c r="X888" i="4"/>
  <c r="W876" i="4"/>
  <c r="V876" i="4"/>
  <c r="Y876" i="4" s="1"/>
  <c r="X876" i="4"/>
  <c r="S876" i="4"/>
  <c r="T876" i="4"/>
  <c r="U876" i="4"/>
  <c r="X861" i="4"/>
  <c r="T861" i="4"/>
  <c r="U861" i="4"/>
  <c r="S861" i="4"/>
  <c r="V861" i="4"/>
  <c r="Y861" i="4" s="1"/>
  <c r="W861" i="4"/>
  <c r="U849" i="4"/>
  <c r="S849" i="4"/>
  <c r="T849" i="4"/>
  <c r="V849" i="4"/>
  <c r="Y849" i="4" s="1"/>
  <c r="W849" i="4"/>
  <c r="X849" i="4"/>
  <c r="V834" i="4"/>
  <c r="Y834" i="4" s="1"/>
  <c r="T834" i="4"/>
  <c r="U834" i="4"/>
  <c r="W834" i="4"/>
  <c r="X834" i="4"/>
  <c r="S822" i="4"/>
  <c r="T822" i="4"/>
  <c r="W822" i="4"/>
  <c r="X822" i="4"/>
  <c r="U822" i="4"/>
  <c r="V822" i="4"/>
  <c r="Y822" i="4" s="1"/>
  <c r="T807" i="4"/>
  <c r="U807" i="4"/>
  <c r="V807" i="4"/>
  <c r="Y807" i="4" s="1"/>
  <c r="X807" i="4"/>
  <c r="S807" i="4"/>
  <c r="W807" i="4"/>
  <c r="S795" i="4"/>
  <c r="T795" i="4"/>
  <c r="U795" i="4"/>
  <c r="V795" i="4"/>
  <c r="Y795" i="4" s="1"/>
  <c r="W795" i="4"/>
  <c r="X795" i="4"/>
  <c r="V780" i="4"/>
  <c r="Y780" i="4" s="1"/>
  <c r="W780" i="4"/>
  <c r="S780" i="4"/>
  <c r="U780" i="4"/>
  <c r="X780" i="4"/>
  <c r="T780" i="4"/>
  <c r="V768" i="4"/>
  <c r="Y768" i="4" s="1"/>
  <c r="W768" i="4"/>
  <c r="X768" i="4"/>
  <c r="U768" i="4"/>
  <c r="T768" i="4"/>
  <c r="S768" i="4"/>
  <c r="S753" i="4"/>
  <c r="T753" i="4"/>
  <c r="W753" i="4"/>
  <c r="X753" i="4"/>
  <c r="U753" i="4"/>
  <c r="V753" i="4"/>
  <c r="Y753" i="4" s="1"/>
  <c r="S741" i="4"/>
  <c r="T741" i="4"/>
  <c r="X741" i="4"/>
  <c r="V741" i="4"/>
  <c r="Y741" i="4" s="1"/>
  <c r="W741" i="4"/>
  <c r="U741" i="4"/>
  <c r="V726" i="4"/>
  <c r="Y726" i="4" s="1"/>
  <c r="W726" i="4"/>
  <c r="U726" i="4"/>
  <c r="X726" i="4"/>
  <c r="S726" i="4"/>
  <c r="T726" i="4"/>
  <c r="W714" i="4"/>
  <c r="S714" i="4"/>
  <c r="T714" i="4"/>
  <c r="U714" i="4"/>
  <c r="V714" i="4"/>
  <c r="Y714" i="4" s="1"/>
  <c r="X714" i="4"/>
  <c r="X699" i="4"/>
  <c r="V699" i="4"/>
  <c r="Y699" i="4" s="1"/>
  <c r="W699" i="4"/>
  <c r="U699" i="4"/>
  <c r="T699" i="4"/>
  <c r="S699" i="4"/>
  <c r="U687" i="4"/>
  <c r="S687" i="4"/>
  <c r="T687" i="4"/>
  <c r="W687" i="4"/>
  <c r="X687" i="4"/>
  <c r="V687" i="4"/>
  <c r="Y687" i="4" s="1"/>
  <c r="V672" i="4"/>
  <c r="Y672" i="4" s="1"/>
  <c r="W672" i="4"/>
  <c r="X672" i="4"/>
  <c r="U672" i="4"/>
  <c r="S672" i="4"/>
  <c r="T672" i="4"/>
  <c r="S660" i="4"/>
  <c r="T660" i="4"/>
  <c r="U660" i="4"/>
  <c r="V660" i="4"/>
  <c r="Y660" i="4" s="1"/>
  <c r="W660" i="4"/>
  <c r="X660" i="4"/>
  <c r="T645" i="4"/>
  <c r="U645" i="4"/>
  <c r="V645" i="4"/>
  <c r="Y645" i="4" s="1"/>
  <c r="X645" i="4"/>
  <c r="S645" i="4"/>
  <c r="W645" i="4"/>
  <c r="S633" i="4"/>
  <c r="T633" i="4"/>
  <c r="U633" i="4"/>
  <c r="W633" i="4"/>
  <c r="X633" i="4"/>
  <c r="V633" i="4"/>
  <c r="Y633" i="4" s="1"/>
  <c r="V618" i="4"/>
  <c r="Y618" i="4" s="1"/>
  <c r="W618" i="4"/>
  <c r="S618" i="4"/>
  <c r="T618" i="4"/>
  <c r="U618" i="4"/>
  <c r="X618" i="4"/>
  <c r="V606" i="4"/>
  <c r="Y606" i="4" s="1"/>
  <c r="W606" i="4"/>
  <c r="S606" i="4"/>
  <c r="T606" i="4"/>
  <c r="U606" i="4"/>
  <c r="X606" i="4"/>
  <c r="S591" i="4"/>
  <c r="T591" i="4"/>
  <c r="U591" i="4"/>
  <c r="V591" i="4"/>
  <c r="Y591" i="4" s="1"/>
  <c r="W591" i="4"/>
  <c r="S579" i="4"/>
  <c r="T579" i="4"/>
  <c r="W579" i="4"/>
  <c r="X579" i="4"/>
  <c r="U579" i="4"/>
  <c r="V579" i="4"/>
  <c r="Y579" i="4" s="1"/>
  <c r="U564" i="4"/>
  <c r="V564" i="4"/>
  <c r="Y564" i="4" s="1"/>
  <c r="X564" i="4"/>
  <c r="T564" i="4"/>
  <c r="W564" i="4"/>
  <c r="S564" i="4"/>
  <c r="W552" i="4"/>
  <c r="S552" i="4"/>
  <c r="V552" i="4"/>
  <c r="Y552" i="4" s="1"/>
  <c r="X552" i="4"/>
  <c r="U552" i="4"/>
  <c r="T552" i="4"/>
  <c r="W537" i="4"/>
  <c r="T537" i="4"/>
  <c r="U537" i="4"/>
  <c r="S537" i="4"/>
  <c r="V537" i="4"/>
  <c r="Y537" i="4" s="1"/>
  <c r="X537" i="4"/>
  <c r="T525" i="4"/>
  <c r="W525" i="4"/>
  <c r="X525" i="4"/>
  <c r="V525" i="4"/>
  <c r="Y525" i="4" s="1"/>
  <c r="S525" i="4"/>
  <c r="U525" i="4"/>
  <c r="W510" i="4"/>
  <c r="X510" i="4"/>
  <c r="S510" i="4"/>
  <c r="T510" i="4"/>
  <c r="U510" i="4"/>
  <c r="V510" i="4"/>
  <c r="Y510" i="4" s="1"/>
  <c r="S498" i="4"/>
  <c r="T498" i="4"/>
  <c r="W498" i="4"/>
  <c r="X498" i="4"/>
  <c r="U498" i="4"/>
  <c r="V498" i="4"/>
  <c r="Y498" i="4" s="1"/>
  <c r="T483" i="4"/>
  <c r="U483" i="4"/>
  <c r="V483" i="4"/>
  <c r="Y483" i="4" s="1"/>
  <c r="W483" i="4"/>
  <c r="X483" i="4"/>
  <c r="S483" i="4"/>
  <c r="V471" i="4"/>
  <c r="Y471" i="4" s="1"/>
  <c r="W471" i="4"/>
  <c r="X471" i="4"/>
  <c r="S471" i="4"/>
  <c r="U471" i="4"/>
  <c r="T471" i="4"/>
  <c r="V456" i="4"/>
  <c r="Y456" i="4" s="1"/>
  <c r="S456" i="4"/>
  <c r="W456" i="4"/>
  <c r="X456" i="4"/>
  <c r="T456" i="4"/>
  <c r="U456" i="4"/>
  <c r="S444" i="4"/>
  <c r="T444" i="4"/>
  <c r="U444" i="4"/>
  <c r="V444" i="4"/>
  <c r="Y444" i="4" s="1"/>
  <c r="S429" i="4"/>
  <c r="X429" i="4"/>
  <c r="T429" i="4"/>
  <c r="U429" i="4"/>
  <c r="V429" i="4"/>
  <c r="Y429" i="4" s="1"/>
  <c r="W429" i="4"/>
  <c r="X417" i="4"/>
  <c r="V417" i="4"/>
  <c r="Y417" i="4" s="1"/>
  <c r="W417" i="4"/>
  <c r="S417" i="4"/>
  <c r="T417" i="4"/>
  <c r="U417" i="4"/>
  <c r="T402" i="4"/>
  <c r="S402" i="4"/>
  <c r="W402" i="4"/>
  <c r="X402" i="4"/>
  <c r="V402" i="4"/>
  <c r="Y402" i="4" s="1"/>
  <c r="U402" i="4"/>
  <c r="W390" i="4"/>
  <c r="S390" i="4"/>
  <c r="T390" i="4"/>
  <c r="X390" i="4"/>
  <c r="V390" i="4"/>
  <c r="Y390" i="4" s="1"/>
  <c r="U390" i="4"/>
  <c r="W375" i="4"/>
  <c r="T375" i="4"/>
  <c r="U375" i="4"/>
  <c r="X375" i="4"/>
  <c r="S375" i="4"/>
  <c r="V375" i="4"/>
  <c r="Y375" i="4" s="1"/>
  <c r="S363" i="4"/>
  <c r="X363" i="4"/>
  <c r="V363" i="4"/>
  <c r="Y363" i="4" s="1"/>
  <c r="W363" i="4"/>
  <c r="T363" i="4"/>
  <c r="U363" i="4"/>
  <c r="S348" i="4"/>
  <c r="W348" i="4"/>
  <c r="X348" i="4"/>
  <c r="T348" i="4"/>
  <c r="U348" i="4"/>
  <c r="S336" i="4"/>
  <c r="V336" i="4"/>
  <c r="Y336" i="4" s="1"/>
  <c r="W336" i="4"/>
  <c r="T336" i="4"/>
  <c r="U336" i="4"/>
  <c r="X336" i="4"/>
  <c r="S321" i="4"/>
  <c r="W321" i="4"/>
  <c r="X321" i="4"/>
  <c r="V321" i="4"/>
  <c r="Y321" i="4" s="1"/>
  <c r="T321" i="4"/>
  <c r="U321" i="4"/>
  <c r="W309" i="4"/>
  <c r="U309" i="4"/>
  <c r="V309" i="4"/>
  <c r="Y309" i="4" s="1"/>
  <c r="T309" i="4"/>
  <c r="X309" i="4"/>
  <c r="S309" i="4"/>
  <c r="S294" i="4"/>
  <c r="W294" i="4"/>
  <c r="X294" i="4"/>
  <c r="T294" i="4"/>
  <c r="U294" i="4"/>
  <c r="V294" i="4"/>
  <c r="Y294" i="4" s="1"/>
  <c r="W282" i="4"/>
  <c r="U282" i="4"/>
  <c r="V282" i="4"/>
  <c r="Y282" i="4" s="1"/>
  <c r="S282" i="4"/>
  <c r="T282" i="4"/>
  <c r="X282" i="4"/>
  <c r="U267" i="4"/>
  <c r="S267" i="4"/>
  <c r="T267" i="4"/>
  <c r="W267" i="4"/>
  <c r="X267" i="4"/>
  <c r="V267" i="4"/>
  <c r="Y267" i="4" s="1"/>
  <c r="U255" i="4"/>
  <c r="S255" i="4"/>
  <c r="T255" i="4"/>
  <c r="V255" i="4"/>
  <c r="Y255" i="4" s="1"/>
  <c r="W255" i="4"/>
  <c r="X255" i="4"/>
  <c r="X240" i="4"/>
  <c r="V240" i="4"/>
  <c r="Y240" i="4" s="1"/>
  <c r="S240" i="4"/>
  <c r="W240" i="4"/>
  <c r="T240" i="4"/>
  <c r="U240" i="4"/>
  <c r="U228" i="4"/>
  <c r="V228" i="4"/>
  <c r="Y228" i="4" s="1"/>
  <c r="W228" i="4"/>
  <c r="T228" i="4"/>
  <c r="X228" i="4"/>
  <c r="S228" i="4"/>
  <c r="X213" i="4"/>
  <c r="U213" i="4"/>
  <c r="V213" i="4"/>
  <c r="Y213" i="4" s="1"/>
  <c r="T213" i="4"/>
  <c r="W213" i="4"/>
  <c r="S213" i="4"/>
  <c r="U201" i="4"/>
  <c r="X201" i="4"/>
  <c r="V201" i="4"/>
  <c r="Y201" i="4" s="1"/>
  <c r="W201" i="4"/>
  <c r="S201" i="4"/>
  <c r="T201" i="4"/>
  <c r="X186" i="4"/>
  <c r="S186" i="4"/>
  <c r="T186" i="4"/>
  <c r="U186" i="4"/>
  <c r="V186" i="4"/>
  <c r="Y186" i="4" s="1"/>
  <c r="W186" i="4"/>
  <c r="U174" i="4"/>
  <c r="S174" i="4"/>
  <c r="W174" i="4"/>
  <c r="X174" i="4"/>
  <c r="T174" i="4"/>
  <c r="V174" i="4"/>
  <c r="Y174" i="4" s="1"/>
  <c r="X159" i="4"/>
  <c r="W159" i="4"/>
  <c r="U159" i="4"/>
  <c r="V159" i="4"/>
  <c r="Y159" i="4" s="1"/>
  <c r="S159" i="4"/>
  <c r="T159" i="4"/>
  <c r="U147" i="4"/>
  <c r="W147" i="4"/>
  <c r="X147" i="4"/>
  <c r="V147" i="4"/>
  <c r="Y147" i="4" s="1"/>
  <c r="S147" i="4"/>
  <c r="T147" i="4"/>
  <c r="X132" i="4"/>
  <c r="T132" i="4"/>
  <c r="S132" i="4"/>
  <c r="U132" i="4"/>
  <c r="V132" i="4"/>
  <c r="Y132" i="4" s="1"/>
  <c r="W132" i="4"/>
  <c r="S120" i="4"/>
  <c r="T120" i="4"/>
  <c r="W120" i="4"/>
  <c r="X120" i="4"/>
  <c r="U120" i="4"/>
  <c r="V120" i="4"/>
  <c r="Y120" i="4" s="1"/>
  <c r="V105" i="4"/>
  <c r="Y105" i="4" s="1"/>
  <c r="W105" i="4"/>
  <c r="S105" i="4"/>
  <c r="U105" i="4"/>
  <c r="X105" i="4"/>
  <c r="T105" i="4"/>
  <c r="S93" i="4"/>
  <c r="T93" i="4"/>
  <c r="V93" i="4"/>
  <c r="Y93" i="4" s="1"/>
  <c r="U93" i="4"/>
  <c r="W93" i="4"/>
  <c r="X93" i="4"/>
  <c r="V78" i="4"/>
  <c r="Y78" i="4" s="1"/>
  <c r="W78" i="4"/>
  <c r="T78" i="4"/>
  <c r="S78" i="4"/>
  <c r="U78" i="4"/>
  <c r="X78" i="4"/>
  <c r="S66" i="4"/>
  <c r="T66" i="4"/>
  <c r="U66" i="4"/>
  <c r="V66" i="4"/>
  <c r="Y66" i="4" s="1"/>
  <c r="W66" i="4"/>
  <c r="X66" i="4"/>
  <c r="V51" i="4"/>
  <c r="Y51" i="4" s="1"/>
  <c r="W51" i="4"/>
  <c r="T51" i="4"/>
  <c r="X51" i="4"/>
  <c r="S51" i="4"/>
  <c r="U51" i="4"/>
  <c r="V39" i="4"/>
  <c r="Y39" i="4" s="1"/>
  <c r="W39" i="4"/>
  <c r="X39" i="4"/>
  <c r="T39" i="4"/>
  <c r="U39" i="4"/>
  <c r="S39" i="4"/>
  <c r="C2591" i="4"/>
  <c r="AA2591" i="4" s="1"/>
  <c r="W2591" i="4"/>
  <c r="X2591" i="4"/>
  <c r="T2591" i="4"/>
  <c r="U2591" i="4"/>
  <c r="V2591" i="4"/>
  <c r="Y2591" i="4" s="1"/>
  <c r="S2591" i="4"/>
  <c r="S2267" i="4"/>
  <c r="T2267" i="4"/>
  <c r="U2267" i="4"/>
  <c r="V2267" i="4"/>
  <c r="Y2267" i="4" s="1"/>
  <c r="W2267" i="4"/>
  <c r="X2267" i="4"/>
  <c r="S1943" i="4"/>
  <c r="T1943" i="4"/>
  <c r="W1943" i="4"/>
  <c r="Z1943" i="4" s="1"/>
  <c r="U1943" i="4"/>
  <c r="V1943" i="4"/>
  <c r="Y1943" i="4" s="1"/>
  <c r="S1619" i="4"/>
  <c r="T1619" i="4"/>
  <c r="U1619" i="4"/>
  <c r="V1619" i="4"/>
  <c r="Y1619" i="4" s="1"/>
  <c r="W1619" i="4"/>
  <c r="X1619" i="4"/>
  <c r="S1295" i="4"/>
  <c r="T1295" i="4"/>
  <c r="U1295" i="4"/>
  <c r="V1295" i="4"/>
  <c r="Y1295" i="4" s="1"/>
  <c r="W1295" i="4"/>
  <c r="X1295" i="4"/>
  <c r="S971" i="4"/>
  <c r="T971" i="4"/>
  <c r="X971" i="4"/>
  <c r="U971" i="4"/>
  <c r="W971" i="4"/>
  <c r="V971" i="4"/>
  <c r="Y971" i="4" s="1"/>
  <c r="U647" i="4"/>
  <c r="X647" i="4"/>
  <c r="T647" i="4"/>
  <c r="V647" i="4"/>
  <c r="Y647" i="4" s="1"/>
  <c r="S647" i="4"/>
  <c r="W647" i="4"/>
  <c r="U323" i="4"/>
  <c r="V323" i="4"/>
  <c r="Y323" i="4" s="1"/>
  <c r="W323" i="4"/>
  <c r="X323" i="4"/>
  <c r="S323" i="4"/>
  <c r="T323" i="4"/>
  <c r="T2733" i="4"/>
  <c r="W2645" i="4"/>
  <c r="S2471" i="4"/>
  <c r="T2309" i="4"/>
  <c r="S1914" i="4"/>
  <c r="T1527" i="4"/>
  <c r="U1482" i="4"/>
  <c r="T1443" i="4"/>
  <c r="W1872" i="4"/>
  <c r="X1872" i="4"/>
  <c r="S1872" i="4"/>
  <c r="T1872" i="4"/>
  <c r="U1872" i="4"/>
  <c r="V1872" i="4"/>
  <c r="Y1872" i="4" s="1"/>
  <c r="S1845" i="4"/>
  <c r="T1845" i="4"/>
  <c r="X1845" i="4"/>
  <c r="X1818" i="4"/>
  <c r="S1818" i="4"/>
  <c r="T1818" i="4"/>
  <c r="U1818" i="4"/>
  <c r="W1818" i="4"/>
  <c r="T1791" i="4"/>
  <c r="U1791" i="4"/>
  <c r="W1791" i="4"/>
  <c r="V1791" i="4"/>
  <c r="Y1791" i="4" s="1"/>
  <c r="X1791" i="4"/>
  <c r="S1791" i="4"/>
  <c r="W1764" i="4"/>
  <c r="X1764" i="4"/>
  <c r="T1764" i="4"/>
  <c r="U1764" i="4"/>
  <c r="V1764" i="4"/>
  <c r="Y1764" i="4" s="1"/>
  <c r="V1737" i="4"/>
  <c r="Y1737" i="4" s="1"/>
  <c r="W1737" i="4"/>
  <c r="U1737" i="4"/>
  <c r="X1737" i="4"/>
  <c r="V1710" i="4"/>
  <c r="Y1710" i="4" s="1"/>
  <c r="X1710" i="4"/>
  <c r="T1710" i="4"/>
  <c r="U1710" i="4"/>
  <c r="W1710" i="4"/>
  <c r="S1710" i="4"/>
  <c r="T1683" i="4"/>
  <c r="U1683" i="4"/>
  <c r="V1683" i="4"/>
  <c r="Y1683" i="4" s="1"/>
  <c r="W1683" i="4"/>
  <c r="S1683" i="4"/>
  <c r="X1683" i="4"/>
  <c r="W1656" i="4"/>
  <c r="X1656" i="4"/>
  <c r="T1656" i="4"/>
  <c r="U1656" i="4"/>
  <c r="Y1656" i="4"/>
  <c r="S1629" i="4"/>
  <c r="U1629" i="4"/>
  <c r="T1629" i="4"/>
  <c r="V1629" i="4"/>
  <c r="Y1629" i="4" s="1"/>
  <c r="W1629" i="4"/>
  <c r="X1629" i="4"/>
  <c r="T1602" i="4"/>
  <c r="U1602" i="4"/>
  <c r="X1602" i="4"/>
  <c r="S1602" i="4"/>
  <c r="V1602" i="4"/>
  <c r="Y1602" i="4" s="1"/>
  <c r="W1602" i="4"/>
  <c r="W1548" i="4"/>
  <c r="X1548" i="4"/>
  <c r="S1548" i="4"/>
  <c r="T1548" i="4"/>
  <c r="V1548" i="4"/>
  <c r="Y1548" i="4" s="1"/>
  <c r="S1521" i="4"/>
  <c r="T1521" i="4"/>
  <c r="V1521" i="4"/>
  <c r="Y1521" i="4" s="1"/>
  <c r="W1521" i="4"/>
  <c r="U1521" i="4"/>
  <c r="X1521" i="4"/>
  <c r="S1506" i="4"/>
  <c r="T1506" i="4"/>
  <c r="W1506" i="4"/>
  <c r="X1506" i="4"/>
  <c r="U1506" i="4"/>
  <c r="V1506" i="4"/>
  <c r="Y1506" i="4" s="1"/>
  <c r="V1479" i="4"/>
  <c r="Y1479" i="4" s="1"/>
  <c r="W1479" i="4"/>
  <c r="S1479" i="4"/>
  <c r="T1479" i="4"/>
  <c r="U1479" i="4"/>
  <c r="X1479" i="4"/>
  <c r="T1452" i="4"/>
  <c r="U1452" i="4"/>
  <c r="V1452" i="4"/>
  <c r="Y1452" i="4" s="1"/>
  <c r="W1452" i="4"/>
  <c r="X1452" i="4"/>
  <c r="S1452" i="4"/>
  <c r="S1425" i="4"/>
  <c r="T1425" i="4"/>
  <c r="V1425" i="4"/>
  <c r="Y1425" i="4" s="1"/>
  <c r="W1425" i="4"/>
  <c r="U1425" i="4"/>
  <c r="X1425" i="4"/>
  <c r="W1278" i="4"/>
  <c r="X1278" i="4"/>
  <c r="S1278" i="4"/>
  <c r="T1278" i="4"/>
  <c r="V1278" i="4"/>
  <c r="Y1278" i="4" s="1"/>
  <c r="U1278" i="4"/>
  <c r="S1236" i="4"/>
  <c r="X1236" i="4"/>
  <c r="V1236" i="4"/>
  <c r="Y1236" i="4" s="1"/>
  <c r="W1236" i="4"/>
  <c r="T1236" i="4"/>
  <c r="U1236" i="4"/>
  <c r="S1197" i="4"/>
  <c r="T1197" i="4"/>
  <c r="U1197" i="4"/>
  <c r="V1197" i="4"/>
  <c r="Y1197" i="4" s="1"/>
  <c r="W1197" i="4"/>
  <c r="X1197" i="4"/>
  <c r="X1182" i="4"/>
  <c r="S1182" i="4"/>
  <c r="T1182" i="4"/>
  <c r="U1182" i="4"/>
  <c r="V1182" i="4"/>
  <c r="Y1182" i="4" s="1"/>
  <c r="W1182" i="4"/>
  <c r="W1143" i="4"/>
  <c r="X1143" i="4"/>
  <c r="U1143" i="4"/>
  <c r="V1143" i="4"/>
  <c r="Y1143" i="4" s="1"/>
  <c r="S1143" i="4"/>
  <c r="T1143" i="4"/>
  <c r="S1128" i="4"/>
  <c r="X1128" i="4"/>
  <c r="U1128" i="4"/>
  <c r="V1128" i="4"/>
  <c r="Y1128" i="4" s="1"/>
  <c r="W1128" i="4"/>
  <c r="T1128" i="4"/>
  <c r="S1089" i="4"/>
  <c r="T1089" i="4"/>
  <c r="U1089" i="4"/>
  <c r="W1089" i="4"/>
  <c r="X1089" i="4"/>
  <c r="V1089" i="4"/>
  <c r="Y1089" i="4" s="1"/>
  <c r="X1074" i="4"/>
  <c r="T1074" i="4"/>
  <c r="U1074" i="4"/>
  <c r="S1074" i="4"/>
  <c r="V1074" i="4"/>
  <c r="Y1074" i="4" s="1"/>
  <c r="W1074" i="4"/>
  <c r="X1035" i="4"/>
  <c r="W1035" i="4"/>
  <c r="V1035" i="4"/>
  <c r="Y1035" i="4" s="1"/>
  <c r="S1035" i="4"/>
  <c r="T1035" i="4"/>
  <c r="U1035" i="4"/>
  <c r="S1020" i="4"/>
  <c r="T1020" i="4"/>
  <c r="U1020" i="4"/>
  <c r="X1020" i="4"/>
  <c r="V1020" i="4"/>
  <c r="Y1020" i="4" s="1"/>
  <c r="W1020" i="4"/>
  <c r="O981" i="4"/>
  <c r="U981" i="4"/>
  <c r="V981" i="4"/>
  <c r="Y981" i="4" s="1"/>
  <c r="T981" i="4"/>
  <c r="W981" i="4"/>
  <c r="S981" i="4"/>
  <c r="X981" i="4"/>
  <c r="X966" i="4"/>
  <c r="U966" i="4"/>
  <c r="W966" i="4"/>
  <c r="T966" i="4"/>
  <c r="V966" i="4"/>
  <c r="Y966" i="4" s="1"/>
  <c r="S927" i="4"/>
  <c r="T927" i="4"/>
  <c r="V927" i="4"/>
  <c r="Y927" i="4" s="1"/>
  <c r="W927" i="4"/>
  <c r="X927" i="4"/>
  <c r="U927" i="4"/>
  <c r="X912" i="4"/>
  <c r="T912" i="4"/>
  <c r="U912" i="4"/>
  <c r="S912" i="4"/>
  <c r="W912" i="4"/>
  <c r="V912" i="4"/>
  <c r="Y912" i="4" s="1"/>
  <c r="U873" i="4"/>
  <c r="T873" i="4"/>
  <c r="V873" i="4"/>
  <c r="Y873" i="4" s="1"/>
  <c r="S873" i="4"/>
  <c r="W873" i="4"/>
  <c r="X873" i="4"/>
  <c r="X858" i="4"/>
  <c r="S858" i="4"/>
  <c r="T858" i="4"/>
  <c r="V858" i="4"/>
  <c r="Y858" i="4" s="1"/>
  <c r="W858" i="4"/>
  <c r="S819" i="4"/>
  <c r="T819" i="4"/>
  <c r="U819" i="4"/>
  <c r="V819" i="4"/>
  <c r="Y819" i="4" s="1"/>
  <c r="W819" i="4"/>
  <c r="Z819" i="4" s="1"/>
  <c r="T804" i="4"/>
  <c r="V804" i="4"/>
  <c r="Y804" i="4" s="1"/>
  <c r="X804" i="4"/>
  <c r="W804" i="4"/>
  <c r="S804" i="4"/>
  <c r="U804" i="4"/>
  <c r="T765" i="4"/>
  <c r="U765" i="4"/>
  <c r="W765" i="4"/>
  <c r="X765" i="4"/>
  <c r="S765" i="4"/>
  <c r="V765" i="4"/>
  <c r="Y765" i="4" s="1"/>
  <c r="W750" i="4"/>
  <c r="X750" i="4"/>
  <c r="T750" i="4"/>
  <c r="U750" i="4"/>
  <c r="S750" i="4"/>
  <c r="V750" i="4"/>
  <c r="Y750" i="4" s="1"/>
  <c r="W2598" i="4"/>
  <c r="V2354" i="4"/>
  <c r="Y2354" i="4" s="1"/>
  <c r="T1737" i="4"/>
  <c r="U1884" i="4"/>
  <c r="V1884" i="4"/>
  <c r="Y1884" i="4" s="1"/>
  <c r="W1884" i="4"/>
  <c r="X1884" i="4"/>
  <c r="S1884" i="4"/>
  <c r="T1884" i="4"/>
  <c r="S1857" i="4"/>
  <c r="V1857" i="4"/>
  <c r="Y1857" i="4" s="1"/>
  <c r="W1857" i="4"/>
  <c r="X1857" i="4"/>
  <c r="T1857" i="4"/>
  <c r="U1857" i="4"/>
  <c r="S1830" i="4"/>
  <c r="T1830" i="4"/>
  <c r="W1830" i="4"/>
  <c r="X1830" i="4"/>
  <c r="V1830" i="4"/>
  <c r="Y1830" i="4" s="1"/>
  <c r="U1830" i="4"/>
  <c r="V1803" i="4"/>
  <c r="Y1803" i="4" s="1"/>
  <c r="W1803" i="4"/>
  <c r="S1803" i="4"/>
  <c r="U1803" i="4"/>
  <c r="X1803" i="4"/>
  <c r="X1776" i="4"/>
  <c r="V1776" i="4"/>
  <c r="Y1776" i="4" s="1"/>
  <c r="W1776" i="4"/>
  <c r="S1776" i="4"/>
  <c r="T1776" i="4"/>
  <c r="U1776" i="4"/>
  <c r="S1749" i="4"/>
  <c r="T1749" i="4"/>
  <c r="V1749" i="4"/>
  <c r="Y1749" i="4" s="1"/>
  <c r="W1749" i="4"/>
  <c r="X1749" i="4"/>
  <c r="U1749" i="4"/>
  <c r="S1722" i="4"/>
  <c r="T1722" i="4"/>
  <c r="X1722" i="4"/>
  <c r="W1722" i="4"/>
  <c r="U1722" i="4"/>
  <c r="V1722" i="4"/>
  <c r="Y1722" i="4" s="1"/>
  <c r="V1695" i="4"/>
  <c r="Y1695" i="4" s="1"/>
  <c r="W1695" i="4"/>
  <c r="X1695" i="4"/>
  <c r="S1695" i="4"/>
  <c r="T1695" i="4"/>
  <c r="U1695" i="4"/>
  <c r="T1668" i="4"/>
  <c r="S1668" i="4"/>
  <c r="U1668" i="4"/>
  <c r="W1668" i="4"/>
  <c r="X1668" i="4"/>
  <c r="W1641" i="4"/>
  <c r="X1641" i="4"/>
  <c r="S1641" i="4"/>
  <c r="T1641" i="4"/>
  <c r="U1641" i="4"/>
  <c r="S1614" i="4"/>
  <c r="T1614" i="4"/>
  <c r="V1614" i="4"/>
  <c r="Y1614" i="4" s="1"/>
  <c r="W1614" i="4"/>
  <c r="V1587" i="4"/>
  <c r="Y1587" i="4" s="1"/>
  <c r="W1587" i="4"/>
  <c r="S1587" i="4"/>
  <c r="U1587" i="4"/>
  <c r="X1587" i="4"/>
  <c r="T1575" i="4"/>
  <c r="U1575" i="4"/>
  <c r="S1575" i="4"/>
  <c r="V1575" i="4"/>
  <c r="Y1575" i="4" s="1"/>
  <c r="W1575" i="4"/>
  <c r="X1575" i="4"/>
  <c r="U1560" i="4"/>
  <c r="V1560" i="4"/>
  <c r="Y1560" i="4" s="1"/>
  <c r="S1560" i="4"/>
  <c r="T1560" i="4"/>
  <c r="W1560" i="4"/>
  <c r="X1560" i="4"/>
  <c r="S1533" i="4"/>
  <c r="U1533" i="4"/>
  <c r="V1533" i="4"/>
  <c r="Y1533" i="4" s="1"/>
  <c r="X1533" i="4"/>
  <c r="W1533" i="4"/>
  <c r="X1494" i="4"/>
  <c r="S1494" i="4"/>
  <c r="W1494" i="4"/>
  <c r="U1494" i="4"/>
  <c r="V1494" i="4"/>
  <c r="Y1494" i="4" s="1"/>
  <c r="T1467" i="4"/>
  <c r="U1467" i="4"/>
  <c r="S1467" i="4"/>
  <c r="V1467" i="4"/>
  <c r="Y1467" i="4" s="1"/>
  <c r="W1440" i="4"/>
  <c r="X1440" i="4"/>
  <c r="T1440" i="4"/>
  <c r="V1440" i="4"/>
  <c r="Y1440" i="4" s="1"/>
  <c r="S1440" i="4"/>
  <c r="U1440" i="4"/>
  <c r="V1413" i="4"/>
  <c r="Y1413" i="4" s="1"/>
  <c r="W1413" i="4"/>
  <c r="S1413" i="4"/>
  <c r="T1413" i="4"/>
  <c r="U1413" i="4"/>
  <c r="S1398" i="4"/>
  <c r="T1398" i="4"/>
  <c r="U1398" i="4"/>
  <c r="V1398" i="4"/>
  <c r="Y1398" i="4" s="1"/>
  <c r="W1398" i="4"/>
  <c r="X1398" i="4"/>
  <c r="X1386" i="4"/>
  <c r="S1386" i="4"/>
  <c r="T1386" i="4"/>
  <c r="U1386" i="4"/>
  <c r="V1386" i="4"/>
  <c r="Y1386" i="4" s="1"/>
  <c r="W1386" i="4"/>
  <c r="V1371" i="4"/>
  <c r="Y1371" i="4" s="1"/>
  <c r="W1371" i="4"/>
  <c r="U1371" i="4"/>
  <c r="X1371" i="4"/>
  <c r="S1371" i="4"/>
  <c r="T1371" i="4"/>
  <c r="T1359" i="4"/>
  <c r="U1359" i="4"/>
  <c r="V1359" i="4"/>
  <c r="Y1359" i="4" s="1"/>
  <c r="W1359" i="4"/>
  <c r="X1359" i="4"/>
  <c r="S1359" i="4"/>
  <c r="T1344" i="4"/>
  <c r="U1344" i="4"/>
  <c r="V1344" i="4"/>
  <c r="Y1344" i="4" s="1"/>
  <c r="W1344" i="4"/>
  <c r="S1344" i="4"/>
  <c r="X1344" i="4"/>
  <c r="W1332" i="4"/>
  <c r="X1332" i="4"/>
  <c r="S1332" i="4"/>
  <c r="U1332" i="4"/>
  <c r="V1332" i="4"/>
  <c r="Y1332" i="4" s="1"/>
  <c r="X1317" i="4"/>
  <c r="S1317" i="4"/>
  <c r="T1317" i="4"/>
  <c r="U1317" i="4"/>
  <c r="V1317" i="4"/>
  <c r="Y1317" i="4" s="1"/>
  <c r="S1305" i="4"/>
  <c r="T1305" i="4"/>
  <c r="U1305" i="4"/>
  <c r="V1305" i="4"/>
  <c r="Y1305" i="4" s="1"/>
  <c r="W1305" i="4"/>
  <c r="X1305" i="4"/>
  <c r="S1290" i="4"/>
  <c r="T1290" i="4"/>
  <c r="V1290" i="4"/>
  <c r="Y1290" i="4" s="1"/>
  <c r="W1290" i="4"/>
  <c r="U1290" i="4"/>
  <c r="X1290" i="4"/>
  <c r="V1263" i="4"/>
  <c r="Y1263" i="4" s="1"/>
  <c r="W1263" i="4"/>
  <c r="S1263" i="4"/>
  <c r="U1263" i="4"/>
  <c r="X1263" i="4"/>
  <c r="T1263" i="4"/>
  <c r="S1251" i="4"/>
  <c r="T1251" i="4"/>
  <c r="V1251" i="4"/>
  <c r="Y1251" i="4" s="1"/>
  <c r="W1251" i="4"/>
  <c r="X1251" i="4"/>
  <c r="U1251" i="4"/>
  <c r="V1224" i="4"/>
  <c r="Y1224" i="4" s="1"/>
  <c r="W1224" i="4"/>
  <c r="X1224" i="4"/>
  <c r="U1224" i="4"/>
  <c r="T1224" i="4"/>
  <c r="S1224" i="4"/>
  <c r="U1209" i="4"/>
  <c r="V1209" i="4"/>
  <c r="Y1209" i="4" s="1"/>
  <c r="W1209" i="4"/>
  <c r="X1209" i="4"/>
  <c r="S1209" i="4"/>
  <c r="T1209" i="4"/>
  <c r="V1170" i="4"/>
  <c r="Y1170" i="4" s="1"/>
  <c r="W1170" i="4"/>
  <c r="S1170" i="4"/>
  <c r="T1170" i="4"/>
  <c r="U1170" i="4"/>
  <c r="X1170" i="4"/>
  <c r="S1155" i="4"/>
  <c r="T1155" i="4"/>
  <c r="U1155" i="4"/>
  <c r="V1155" i="4"/>
  <c r="Y1155" i="4" s="1"/>
  <c r="W1155" i="4"/>
  <c r="X1155" i="4"/>
  <c r="U1116" i="4"/>
  <c r="V1116" i="4"/>
  <c r="Y1116" i="4" s="1"/>
  <c r="W1116" i="4"/>
  <c r="X1116" i="4"/>
  <c r="T1116" i="4"/>
  <c r="S1116" i="4"/>
  <c r="U1101" i="4"/>
  <c r="V1101" i="4"/>
  <c r="Y1101" i="4" s="1"/>
  <c r="W1101" i="4"/>
  <c r="X1101" i="4"/>
  <c r="S1101" i="4"/>
  <c r="T1101" i="4"/>
  <c r="V1062" i="4"/>
  <c r="Y1062" i="4" s="1"/>
  <c r="W1062" i="4"/>
  <c r="S1062" i="4"/>
  <c r="T1062" i="4"/>
  <c r="U1062" i="4"/>
  <c r="X1062" i="4"/>
  <c r="U1047" i="4"/>
  <c r="V1047" i="4"/>
  <c r="Y1047" i="4" s="1"/>
  <c r="W1047" i="4"/>
  <c r="X1047" i="4"/>
  <c r="T1047" i="4"/>
  <c r="S1047" i="4"/>
  <c r="W1008" i="4"/>
  <c r="X1008" i="4"/>
  <c r="T1008" i="4"/>
  <c r="U1008" i="4"/>
  <c r="V1008" i="4"/>
  <c r="Y1008" i="4" s="1"/>
  <c r="S1008" i="4"/>
  <c r="W993" i="4"/>
  <c r="X993" i="4"/>
  <c r="T993" i="4"/>
  <c r="U993" i="4"/>
  <c r="V993" i="4"/>
  <c r="Y993" i="4" s="1"/>
  <c r="S993" i="4"/>
  <c r="S954" i="4"/>
  <c r="T954" i="4"/>
  <c r="U954" i="4"/>
  <c r="X954" i="4"/>
  <c r="U939" i="4"/>
  <c r="T939" i="4"/>
  <c r="V939" i="4"/>
  <c r="Y939" i="4" s="1"/>
  <c r="S939" i="4"/>
  <c r="W939" i="4"/>
  <c r="X939" i="4"/>
  <c r="U900" i="4"/>
  <c r="W900" i="4"/>
  <c r="X900" i="4"/>
  <c r="V900" i="4"/>
  <c r="Y900" i="4" s="1"/>
  <c r="T900" i="4"/>
  <c r="S900" i="4"/>
  <c r="V885" i="4"/>
  <c r="Y885" i="4" s="1"/>
  <c r="W885" i="4"/>
  <c r="S885" i="4"/>
  <c r="T885" i="4"/>
  <c r="U885" i="4"/>
  <c r="X885" i="4"/>
  <c r="S846" i="4"/>
  <c r="T846" i="4"/>
  <c r="X846" i="4"/>
  <c r="W846" i="4"/>
  <c r="U846" i="4"/>
  <c r="V846" i="4"/>
  <c r="Y846" i="4" s="1"/>
  <c r="V831" i="4"/>
  <c r="Y831" i="4" s="1"/>
  <c r="S831" i="4"/>
  <c r="T831" i="4"/>
  <c r="U831" i="4"/>
  <c r="W831" i="4"/>
  <c r="X831" i="4"/>
  <c r="T792" i="4"/>
  <c r="U792" i="4"/>
  <c r="S792" i="4"/>
  <c r="V792" i="4"/>
  <c r="Y792" i="4" s="1"/>
  <c r="W792" i="4"/>
  <c r="X792" i="4"/>
  <c r="S777" i="4"/>
  <c r="T777" i="4"/>
  <c r="U777" i="4"/>
  <c r="V777" i="4"/>
  <c r="Y777" i="4" s="1"/>
  <c r="W777" i="4"/>
  <c r="X777" i="4"/>
  <c r="W738" i="4"/>
  <c r="V738" i="4"/>
  <c r="Y738" i="4" s="1"/>
  <c r="X738" i="4"/>
  <c r="S738" i="4"/>
  <c r="T738" i="4"/>
  <c r="U738" i="4"/>
  <c r="X2598" i="4"/>
  <c r="T1494" i="4"/>
  <c r="V2598" i="4"/>
  <c r="Y2598" i="4" s="1"/>
  <c r="V2555" i="4"/>
  <c r="Y2555" i="4" s="1"/>
  <c r="U2354" i="4"/>
  <c r="S1737" i="4"/>
  <c r="V1641" i="4"/>
  <c r="Y1641" i="4" s="1"/>
  <c r="T1587" i="4"/>
  <c r="U2652" i="4"/>
  <c r="V2652" i="4"/>
  <c r="Y2652" i="4" s="1"/>
  <c r="X2652" i="4"/>
  <c r="S2652" i="4"/>
  <c r="T2652" i="4"/>
  <c r="W2652" i="4"/>
  <c r="S2637" i="4"/>
  <c r="U2637" i="4"/>
  <c r="V2637" i="4"/>
  <c r="Y2637" i="4" s="1"/>
  <c r="W2637" i="4"/>
  <c r="X2637" i="4"/>
  <c r="X2625" i="4"/>
  <c r="U2625" i="4"/>
  <c r="V2625" i="4"/>
  <c r="Y2625" i="4" s="1"/>
  <c r="W2625" i="4"/>
  <c r="T2625" i="4"/>
  <c r="N2610" i="4"/>
  <c r="T2610" i="4"/>
  <c r="U2610" i="4"/>
  <c r="S2610" i="4"/>
  <c r="V2610" i="4"/>
  <c r="Y2610" i="4" s="1"/>
  <c r="W2610" i="4"/>
  <c r="X2610" i="4"/>
  <c r="W2583" i="4"/>
  <c r="X2583" i="4"/>
  <c r="V2583" i="4"/>
  <c r="Y2583" i="4" s="1"/>
  <c r="S2583" i="4"/>
  <c r="S2571" i="4"/>
  <c r="T2571" i="4"/>
  <c r="U2571" i="4"/>
  <c r="V2571" i="4"/>
  <c r="Y2571" i="4" s="1"/>
  <c r="W2571" i="4"/>
  <c r="S2556" i="4"/>
  <c r="T2556" i="4"/>
  <c r="U2556" i="4"/>
  <c r="V2556" i="4"/>
  <c r="Y2556" i="4" s="1"/>
  <c r="U2544" i="4"/>
  <c r="V2544" i="4"/>
  <c r="Y2544" i="4" s="1"/>
  <c r="S2544" i="4"/>
  <c r="T2544" i="4"/>
  <c r="W2544" i="4"/>
  <c r="X2544" i="4"/>
  <c r="X2529" i="4"/>
  <c r="T2529" i="4"/>
  <c r="U2529" i="4"/>
  <c r="V2529" i="4"/>
  <c r="Y2529" i="4" s="1"/>
  <c r="W2529" i="4"/>
  <c r="X2517" i="4"/>
  <c r="V2517" i="4"/>
  <c r="Y2517" i="4" s="1"/>
  <c r="W2517" i="4"/>
  <c r="T2517" i="4"/>
  <c r="U2517" i="4"/>
  <c r="T2502" i="4"/>
  <c r="U2502" i="4"/>
  <c r="X2502" i="4"/>
  <c r="S2502" i="4"/>
  <c r="V2502" i="4"/>
  <c r="Y2502" i="4" s="1"/>
  <c r="W2490" i="4"/>
  <c r="X2490" i="4"/>
  <c r="U2490" i="4"/>
  <c r="V2490" i="4"/>
  <c r="Y2490" i="4" s="1"/>
  <c r="U2598" i="4"/>
  <c r="W1845" i="4"/>
  <c r="X1467" i="4"/>
  <c r="S2570" i="4"/>
  <c r="T2570" i="4"/>
  <c r="W2570" i="4"/>
  <c r="X2570" i="4"/>
  <c r="W2555" i="4"/>
  <c r="X2555" i="4"/>
  <c r="T2543" i="4"/>
  <c r="U2543" i="4"/>
  <c r="W2543" i="4"/>
  <c r="X2543" i="4"/>
  <c r="W2528" i="4"/>
  <c r="X2528" i="4"/>
  <c r="S2528" i="4"/>
  <c r="W2516" i="4"/>
  <c r="X2516" i="4"/>
  <c r="S2516" i="4"/>
  <c r="T2516" i="4"/>
  <c r="U2516" i="4"/>
  <c r="V2516" i="4"/>
  <c r="Y2516" i="4" s="1"/>
  <c r="T2501" i="4"/>
  <c r="U2501" i="4"/>
  <c r="V2501" i="4"/>
  <c r="Y2501" i="4" s="1"/>
  <c r="W2501" i="4"/>
  <c r="X2501" i="4"/>
  <c r="S2501" i="4"/>
  <c r="T2489" i="4"/>
  <c r="U2489" i="4"/>
  <c r="S2489" i="4"/>
  <c r="V2489" i="4"/>
  <c r="Y2489" i="4" s="1"/>
  <c r="W2489" i="4"/>
  <c r="X2489" i="4"/>
  <c r="W2474" i="4"/>
  <c r="X2474" i="4"/>
  <c r="T2474" i="4"/>
  <c r="U2474" i="4"/>
  <c r="V2474" i="4"/>
  <c r="Y2474" i="4" s="1"/>
  <c r="X2462" i="4"/>
  <c r="S2462" i="4"/>
  <c r="T2462" i="4"/>
  <c r="U2462" i="4"/>
  <c r="V2447" i="4"/>
  <c r="Y2447" i="4" s="1"/>
  <c r="W2447" i="4"/>
  <c r="S2447" i="4"/>
  <c r="T2447" i="4"/>
  <c r="U2447" i="4"/>
  <c r="T2435" i="4"/>
  <c r="U2435" i="4"/>
  <c r="S2435" i="4"/>
  <c r="V2435" i="4"/>
  <c r="Y2435" i="4" s="1"/>
  <c r="W2435" i="4"/>
  <c r="X2420" i="4"/>
  <c r="S2420" i="4"/>
  <c r="T2420" i="4"/>
  <c r="U2420" i="4"/>
  <c r="T2408" i="4"/>
  <c r="U2408" i="4"/>
  <c r="X2408" i="4"/>
  <c r="S2393" i="4"/>
  <c r="T2393" i="4"/>
  <c r="U2393" i="4"/>
  <c r="V2393" i="4"/>
  <c r="Y2393" i="4" s="1"/>
  <c r="W2393" i="4"/>
  <c r="X2393" i="4"/>
  <c r="W2381" i="4"/>
  <c r="X2381" i="4"/>
  <c r="U2381" i="4"/>
  <c r="V2381" i="4"/>
  <c r="Y2381" i="4" s="1"/>
  <c r="T2381" i="4"/>
  <c r="T2366" i="4"/>
  <c r="U2366" i="4"/>
  <c r="S2366" i="4"/>
  <c r="W2354" i="4"/>
  <c r="X2354" i="4"/>
  <c r="W2339" i="4"/>
  <c r="X2339" i="4"/>
  <c r="T2339" i="4"/>
  <c r="U2339" i="4"/>
  <c r="V2339" i="4"/>
  <c r="Y2339" i="4" s="1"/>
  <c r="S2339" i="4"/>
  <c r="T2327" i="4"/>
  <c r="U2327" i="4"/>
  <c r="V2327" i="4"/>
  <c r="Y2327" i="4" s="1"/>
  <c r="S2327" i="4"/>
  <c r="W2327" i="4"/>
  <c r="X2327" i="4"/>
  <c r="U2312" i="4"/>
  <c r="V2312" i="4"/>
  <c r="Y2312" i="4" s="1"/>
  <c r="X2312" i="4"/>
  <c r="S2312" i="4"/>
  <c r="T2312" i="4"/>
  <c r="W2312" i="4"/>
  <c r="S2300" i="4"/>
  <c r="T2300" i="4"/>
  <c r="X2300" i="4"/>
  <c r="U2300" i="4"/>
  <c r="V2300" i="4"/>
  <c r="Y2300" i="4" s="1"/>
  <c r="W2300" i="4"/>
  <c r="W2285" i="4"/>
  <c r="X2285" i="4"/>
  <c r="T2285" i="4"/>
  <c r="U2285" i="4"/>
  <c r="V2285" i="4"/>
  <c r="Y2285" i="4" s="1"/>
  <c r="V2273" i="4"/>
  <c r="Y2273" i="4" s="1"/>
  <c r="W2273" i="4"/>
  <c r="S2273" i="4"/>
  <c r="T2273" i="4"/>
  <c r="U2273" i="4"/>
  <c r="X2273" i="4"/>
  <c r="S2258" i="4"/>
  <c r="T2258" i="4"/>
  <c r="W2258" i="4"/>
  <c r="X2258" i="4"/>
  <c r="V2258" i="4"/>
  <c r="Y2258" i="4" s="1"/>
  <c r="W2246" i="4"/>
  <c r="X2246" i="4"/>
  <c r="S2246" i="4"/>
  <c r="T2246" i="4"/>
  <c r="T2598" i="4"/>
  <c r="U2570" i="4"/>
  <c r="T2555" i="4"/>
  <c r="S2354" i="4"/>
  <c r="V1845" i="4"/>
  <c r="Y1845" i="4" s="1"/>
  <c r="S1764" i="4"/>
  <c r="W1467" i="4"/>
  <c r="X1413" i="4"/>
  <c r="U711" i="4"/>
  <c r="V711" i="4"/>
  <c r="Y711" i="4" s="1"/>
  <c r="W711" i="4"/>
  <c r="X711" i="4"/>
  <c r="S711" i="4"/>
  <c r="T711" i="4"/>
  <c r="S684" i="4"/>
  <c r="V684" i="4"/>
  <c r="Y684" i="4" s="1"/>
  <c r="W684" i="4"/>
  <c r="X684" i="4"/>
  <c r="T684" i="4"/>
  <c r="U684" i="4"/>
  <c r="V669" i="4"/>
  <c r="Y669" i="4" s="1"/>
  <c r="S669" i="4"/>
  <c r="T669" i="4"/>
  <c r="U669" i="4"/>
  <c r="W669" i="4"/>
  <c r="X669" i="4"/>
  <c r="T630" i="4"/>
  <c r="U630" i="4"/>
  <c r="W630" i="4"/>
  <c r="X630" i="4"/>
  <c r="S630" i="4"/>
  <c r="V630" i="4"/>
  <c r="Y630" i="4" s="1"/>
  <c r="S615" i="4"/>
  <c r="T615" i="4"/>
  <c r="V615" i="4"/>
  <c r="Y615" i="4" s="1"/>
  <c r="W615" i="4"/>
  <c r="U615" i="4"/>
  <c r="X576" i="4"/>
  <c r="T576" i="4"/>
  <c r="U576" i="4"/>
  <c r="S576" i="4"/>
  <c r="V576" i="4"/>
  <c r="Y576" i="4" s="1"/>
  <c r="W576" i="4"/>
  <c r="U549" i="4"/>
  <c r="S549" i="4"/>
  <c r="T549" i="4"/>
  <c r="V549" i="4"/>
  <c r="Y549" i="4" s="1"/>
  <c r="X549" i="4"/>
  <c r="W534" i="4"/>
  <c r="V534" i="4"/>
  <c r="Y534" i="4" s="1"/>
  <c r="X534" i="4"/>
  <c r="S534" i="4"/>
  <c r="T534" i="4"/>
  <c r="U534" i="4"/>
  <c r="W495" i="4"/>
  <c r="U495" i="4"/>
  <c r="V495" i="4"/>
  <c r="Y495" i="4" s="1"/>
  <c r="T495" i="4"/>
  <c r="X495" i="4"/>
  <c r="S495" i="4"/>
  <c r="S480" i="4"/>
  <c r="T480" i="4"/>
  <c r="W480" i="4"/>
  <c r="X480" i="4"/>
  <c r="U480" i="4"/>
  <c r="V480" i="4"/>
  <c r="Y480" i="4" s="1"/>
  <c r="T441" i="4"/>
  <c r="U441" i="4"/>
  <c r="V441" i="4"/>
  <c r="Y441" i="4" s="1"/>
  <c r="W441" i="4"/>
  <c r="S441" i="4"/>
  <c r="X441" i="4"/>
  <c r="S426" i="4"/>
  <c r="T426" i="4"/>
  <c r="U426" i="4"/>
  <c r="W426" i="4"/>
  <c r="X426" i="4"/>
  <c r="V426" i="4"/>
  <c r="Y426" i="4" s="1"/>
  <c r="U387" i="4"/>
  <c r="X387" i="4"/>
  <c r="V387" i="4"/>
  <c r="Y387" i="4" s="1"/>
  <c r="W387" i="4"/>
  <c r="S387" i="4"/>
  <c r="T387" i="4"/>
  <c r="V372" i="4"/>
  <c r="Y372" i="4" s="1"/>
  <c r="S372" i="4"/>
  <c r="T372" i="4"/>
  <c r="U372" i="4"/>
  <c r="X372" i="4"/>
  <c r="W333" i="4"/>
  <c r="S333" i="4"/>
  <c r="T333" i="4"/>
  <c r="V333" i="4"/>
  <c r="Y333" i="4" s="1"/>
  <c r="X333" i="4"/>
  <c r="U333" i="4"/>
  <c r="W318" i="4"/>
  <c r="X318" i="4"/>
  <c r="T318" i="4"/>
  <c r="U318" i="4"/>
  <c r="S318" i="4"/>
  <c r="V318" i="4"/>
  <c r="Y318" i="4" s="1"/>
  <c r="U279" i="4"/>
  <c r="X279" i="4"/>
  <c r="T279" i="4"/>
  <c r="V279" i="4"/>
  <c r="Y279" i="4" s="1"/>
  <c r="S279" i="4"/>
  <c r="W279" i="4"/>
  <c r="S252" i="4"/>
  <c r="U252" i="4"/>
  <c r="V252" i="4"/>
  <c r="Y252" i="4" s="1"/>
  <c r="W252" i="4"/>
  <c r="X252" i="4"/>
  <c r="T252" i="4"/>
  <c r="S225" i="4"/>
  <c r="T225" i="4"/>
  <c r="U225" i="4"/>
  <c r="V225" i="4"/>
  <c r="Y225" i="4" s="1"/>
  <c r="W225" i="4"/>
  <c r="X225" i="4"/>
  <c r="S198" i="4"/>
  <c r="W198" i="4"/>
  <c r="U198" i="4"/>
  <c r="V198" i="4"/>
  <c r="Y198" i="4" s="1"/>
  <c r="X198" i="4"/>
  <c r="T198" i="4"/>
  <c r="S171" i="4"/>
  <c r="U171" i="4"/>
  <c r="T171" i="4"/>
  <c r="V171" i="4"/>
  <c r="Y171" i="4" s="1"/>
  <c r="W171" i="4"/>
  <c r="X171" i="4"/>
  <c r="S144" i="4"/>
  <c r="W144" i="4"/>
  <c r="V144" i="4"/>
  <c r="Y144" i="4" s="1"/>
  <c r="X144" i="4"/>
  <c r="T144" i="4"/>
  <c r="U144" i="4"/>
  <c r="V129" i="4"/>
  <c r="Y129" i="4" s="1"/>
  <c r="W129" i="4"/>
  <c r="U129" i="4"/>
  <c r="S129" i="4"/>
  <c r="T129" i="4"/>
  <c r="X129" i="4"/>
  <c r="V117" i="4"/>
  <c r="Y117" i="4" s="1"/>
  <c r="W117" i="4"/>
  <c r="U117" i="4"/>
  <c r="X117" i="4"/>
  <c r="S117" i="4"/>
  <c r="T117" i="4"/>
  <c r="V102" i="4"/>
  <c r="Y102" i="4" s="1"/>
  <c r="W102" i="4"/>
  <c r="X102" i="4"/>
  <c r="S102" i="4"/>
  <c r="T102" i="4"/>
  <c r="U102" i="4"/>
  <c r="T90" i="4"/>
  <c r="W90" i="4"/>
  <c r="X90" i="4"/>
  <c r="S90" i="4"/>
  <c r="U90" i="4"/>
  <c r="V90" i="4"/>
  <c r="Y90" i="4" s="1"/>
  <c r="V75" i="4"/>
  <c r="Y75" i="4" s="1"/>
  <c r="W75" i="4"/>
  <c r="X75" i="4"/>
  <c r="S75" i="4"/>
  <c r="T75" i="4"/>
  <c r="U75" i="4"/>
  <c r="W63" i="4"/>
  <c r="U63" i="4"/>
  <c r="X63" i="4"/>
  <c r="S63" i="4"/>
  <c r="T63" i="4"/>
  <c r="V63" i="4"/>
  <c r="Y63" i="4" s="1"/>
  <c r="V48" i="4"/>
  <c r="Y48" i="4" s="1"/>
  <c r="W48" i="4"/>
  <c r="U48" i="4"/>
  <c r="X48" i="4"/>
  <c r="S48" i="4"/>
  <c r="T48" i="4"/>
  <c r="U36" i="4"/>
  <c r="S36" i="4"/>
  <c r="T36" i="4"/>
  <c r="V36" i="4"/>
  <c r="Y36" i="4" s="1"/>
  <c r="W36" i="4"/>
  <c r="X36" i="4"/>
  <c r="N2834" i="4"/>
  <c r="W2834" i="4"/>
  <c r="S2834" i="4"/>
  <c r="T2834" i="4"/>
  <c r="U2834" i="4"/>
  <c r="V1862" i="4"/>
  <c r="Y1862" i="4" s="1"/>
  <c r="X1862" i="4"/>
  <c r="S1862" i="4"/>
  <c r="W1862" i="4"/>
  <c r="V890" i="4"/>
  <c r="Y890" i="4" s="1"/>
  <c r="W890" i="4"/>
  <c r="S890" i="4"/>
  <c r="T890" i="4"/>
  <c r="X890" i="4"/>
  <c r="W2774" i="4"/>
  <c r="T2475" i="4"/>
  <c r="V2463" i="4"/>
  <c r="Y2463" i="4" s="1"/>
  <c r="V2382" i="4"/>
  <c r="Y2382" i="4" s="1"/>
  <c r="W2259" i="4"/>
  <c r="X2186" i="4"/>
  <c r="X2124" i="4"/>
  <c r="T522" i="4"/>
  <c r="U1214" i="4"/>
  <c r="V1214" i="4"/>
  <c r="Y1214" i="4" s="1"/>
  <c r="S1214" i="4"/>
  <c r="T1214" i="4"/>
  <c r="X1214" i="4"/>
  <c r="W1214" i="4"/>
  <c r="X242" i="4"/>
  <c r="W242" i="4"/>
  <c r="T242" i="4"/>
  <c r="U242" i="4"/>
  <c r="S242" i="4"/>
  <c r="V242" i="4"/>
  <c r="Y242" i="4" s="1"/>
  <c r="S2801" i="4"/>
  <c r="T2801" i="4"/>
  <c r="U2801" i="4"/>
  <c r="V2801" i="4"/>
  <c r="Y2801" i="4" s="1"/>
  <c r="T2747" i="4"/>
  <c r="V2747" i="4"/>
  <c r="Y2747" i="4" s="1"/>
  <c r="W2747" i="4"/>
  <c r="X2747" i="4"/>
  <c r="T2720" i="4"/>
  <c r="S2720" i="4"/>
  <c r="U2720" i="4"/>
  <c r="V2720" i="4"/>
  <c r="Y2720" i="4" s="1"/>
  <c r="S2708" i="4"/>
  <c r="T2708" i="4"/>
  <c r="I2693" i="4"/>
  <c r="W2693" i="4"/>
  <c r="X2693" i="4"/>
  <c r="V2693" i="4"/>
  <c r="Y2693" i="4" s="1"/>
  <c r="T2681" i="4"/>
  <c r="U2681" i="4"/>
  <c r="V2681" i="4"/>
  <c r="Y2681" i="4" s="1"/>
  <c r="W2681" i="4"/>
  <c r="X2681" i="4"/>
  <c r="S2666" i="4"/>
  <c r="W2666" i="4"/>
  <c r="X2666" i="4"/>
  <c r="W2654" i="4"/>
  <c r="X2654" i="4"/>
  <c r="S2654" i="4"/>
  <c r="T2654" i="4"/>
  <c r="S2639" i="4"/>
  <c r="T2639" i="4"/>
  <c r="U2639" i="4"/>
  <c r="T2612" i="4"/>
  <c r="U2612" i="4"/>
  <c r="S2612" i="4"/>
  <c r="V2612" i="4"/>
  <c r="Y2612" i="4" s="1"/>
  <c r="W2612" i="4"/>
  <c r="X2612" i="4"/>
  <c r="S2600" i="4"/>
  <c r="T2600" i="4"/>
  <c r="U2600" i="4"/>
  <c r="V2600" i="4"/>
  <c r="Y2600" i="4" s="1"/>
  <c r="W2585" i="4"/>
  <c r="X2585" i="4"/>
  <c r="V2585" i="4"/>
  <c r="Y2585" i="4" s="1"/>
  <c r="T2573" i="4"/>
  <c r="U2573" i="4"/>
  <c r="U2558" i="4"/>
  <c r="V2558" i="4"/>
  <c r="Y2558" i="4" s="1"/>
  <c r="W2558" i="4"/>
  <c r="X2558" i="4"/>
  <c r="V2774" i="4"/>
  <c r="Y2774" i="4" s="1"/>
  <c r="T2693" i="4"/>
  <c r="T2585" i="4"/>
  <c r="V2573" i="4"/>
  <c r="Y2573" i="4" s="1"/>
  <c r="U2463" i="4"/>
  <c r="U2382" i="4"/>
  <c r="V2259" i="4"/>
  <c r="Y2259" i="4" s="1"/>
  <c r="W2186" i="4"/>
  <c r="U2124" i="4"/>
  <c r="S723" i="4"/>
  <c r="T723" i="4"/>
  <c r="W723" i="4"/>
  <c r="X723" i="4"/>
  <c r="U723" i="4"/>
  <c r="V723" i="4"/>
  <c r="Y723" i="4" s="1"/>
  <c r="X696" i="4"/>
  <c r="S696" i="4"/>
  <c r="T696" i="4"/>
  <c r="V696" i="4"/>
  <c r="Y696" i="4" s="1"/>
  <c r="W696" i="4"/>
  <c r="U696" i="4"/>
  <c r="S657" i="4"/>
  <c r="T657" i="4"/>
  <c r="U657" i="4"/>
  <c r="V657" i="4"/>
  <c r="Y657" i="4" s="1"/>
  <c r="W657" i="4"/>
  <c r="X657" i="4"/>
  <c r="T642" i="4"/>
  <c r="X642" i="4"/>
  <c r="U642" i="4"/>
  <c r="V642" i="4"/>
  <c r="Y642" i="4" s="1"/>
  <c r="W642" i="4"/>
  <c r="S642" i="4"/>
  <c r="T603" i="4"/>
  <c r="U603" i="4"/>
  <c r="X603" i="4"/>
  <c r="W603" i="4"/>
  <c r="S603" i="4"/>
  <c r="V603" i="4"/>
  <c r="Y603" i="4" s="1"/>
  <c r="U588" i="4"/>
  <c r="V588" i="4"/>
  <c r="Y588" i="4" s="1"/>
  <c r="S588" i="4"/>
  <c r="T588" i="4"/>
  <c r="X588" i="4"/>
  <c r="W588" i="4"/>
  <c r="S561" i="4"/>
  <c r="V561" i="4"/>
  <c r="Y561" i="4" s="1"/>
  <c r="W561" i="4"/>
  <c r="X561" i="4"/>
  <c r="T561" i="4"/>
  <c r="U561" i="4"/>
  <c r="X522" i="4"/>
  <c r="U522" i="4"/>
  <c r="V522" i="4"/>
  <c r="Y522" i="4" s="1"/>
  <c r="W522" i="4"/>
  <c r="V507" i="4"/>
  <c r="Y507" i="4" s="1"/>
  <c r="W507" i="4"/>
  <c r="S507" i="4"/>
  <c r="U507" i="4"/>
  <c r="X507" i="4"/>
  <c r="T507" i="4"/>
  <c r="T468" i="4"/>
  <c r="S468" i="4"/>
  <c r="X468" i="4"/>
  <c r="U468" i="4"/>
  <c r="V468" i="4"/>
  <c r="Y468" i="4" s="1"/>
  <c r="W468" i="4"/>
  <c r="V453" i="4"/>
  <c r="Y453" i="4" s="1"/>
  <c r="X453" i="4"/>
  <c r="S453" i="4"/>
  <c r="U453" i="4"/>
  <c r="W453" i="4"/>
  <c r="T453" i="4"/>
  <c r="S414" i="4"/>
  <c r="T414" i="4"/>
  <c r="W414" i="4"/>
  <c r="X414" i="4"/>
  <c r="U414" i="4"/>
  <c r="V414" i="4"/>
  <c r="Y414" i="4" s="1"/>
  <c r="S399" i="4"/>
  <c r="U399" i="4"/>
  <c r="V399" i="4"/>
  <c r="Y399" i="4" s="1"/>
  <c r="W399" i="4"/>
  <c r="X399" i="4"/>
  <c r="T399" i="4"/>
  <c r="W360" i="4"/>
  <c r="X360" i="4"/>
  <c r="V360" i="4"/>
  <c r="Y360" i="4" s="1"/>
  <c r="S360" i="4"/>
  <c r="T360" i="4"/>
  <c r="U360" i="4"/>
  <c r="S345" i="4"/>
  <c r="T345" i="4"/>
  <c r="W345" i="4"/>
  <c r="X345" i="4"/>
  <c r="V345" i="4"/>
  <c r="Y345" i="4" s="1"/>
  <c r="U345" i="4"/>
  <c r="U306" i="4"/>
  <c r="V306" i="4"/>
  <c r="Y306" i="4" s="1"/>
  <c r="T306" i="4"/>
  <c r="W306" i="4"/>
  <c r="S306" i="4"/>
  <c r="X306" i="4"/>
  <c r="S291" i="4"/>
  <c r="T291" i="4"/>
  <c r="U291" i="4"/>
  <c r="V291" i="4"/>
  <c r="Y291" i="4" s="1"/>
  <c r="W291" i="4"/>
  <c r="X291" i="4"/>
  <c r="V264" i="4"/>
  <c r="Y264" i="4" s="1"/>
  <c r="W264" i="4"/>
  <c r="U264" i="4"/>
  <c r="X264" i="4"/>
  <c r="S264" i="4"/>
  <c r="T264" i="4"/>
  <c r="X237" i="4"/>
  <c r="U237" i="4"/>
  <c r="V237" i="4"/>
  <c r="Y237" i="4" s="1"/>
  <c r="W237" i="4"/>
  <c r="S237" i="4"/>
  <c r="T237" i="4"/>
  <c r="X210" i="4"/>
  <c r="W210" i="4"/>
  <c r="T210" i="4"/>
  <c r="U210" i="4"/>
  <c r="V210" i="4"/>
  <c r="Y210" i="4" s="1"/>
  <c r="S210" i="4"/>
  <c r="X183" i="4"/>
  <c r="U183" i="4"/>
  <c r="W183" i="4"/>
  <c r="T183" i="4"/>
  <c r="V183" i="4"/>
  <c r="Y183" i="4" s="1"/>
  <c r="S183" i="4"/>
  <c r="X156" i="4"/>
  <c r="S156" i="4"/>
  <c r="W156" i="4"/>
  <c r="U156" i="4"/>
  <c r="V156" i="4"/>
  <c r="Y156" i="4" s="1"/>
  <c r="T156" i="4"/>
  <c r="T2510" i="4"/>
  <c r="U2510" i="4"/>
  <c r="S2510" i="4"/>
  <c r="X1538" i="4"/>
  <c r="U1538" i="4"/>
  <c r="V1538" i="4"/>
  <c r="Y1538" i="4" s="1"/>
  <c r="W1538" i="4"/>
  <c r="X566" i="4"/>
  <c r="W566" i="4"/>
  <c r="S566" i="4"/>
  <c r="T566" i="4"/>
  <c r="V566" i="4"/>
  <c r="Y566" i="4" s="1"/>
  <c r="W2828" i="4"/>
  <c r="S2828" i="4"/>
  <c r="T2828" i="4"/>
  <c r="U2828" i="4"/>
  <c r="V2828" i="4"/>
  <c r="Y2828" i="4" s="1"/>
  <c r="C2816" i="4"/>
  <c r="AA2816" i="4" s="1"/>
  <c r="T2816" i="4"/>
  <c r="V2816" i="4"/>
  <c r="Y2816" i="4" s="1"/>
  <c r="W2816" i="4"/>
  <c r="X2816" i="4"/>
  <c r="C2789" i="4"/>
  <c r="AA2789" i="4" s="1"/>
  <c r="W2789" i="4"/>
  <c r="S2789" i="4"/>
  <c r="T2789" i="4"/>
  <c r="U2789" i="4"/>
  <c r="V2789" i="4"/>
  <c r="Y2789" i="4" s="1"/>
  <c r="U2762" i="4"/>
  <c r="V2762" i="4"/>
  <c r="Y2762" i="4" s="1"/>
  <c r="W2762" i="4"/>
  <c r="X2762" i="4"/>
  <c r="W2827" i="4"/>
  <c r="X2827" i="4"/>
  <c r="S2815" i="4"/>
  <c r="T2815" i="4"/>
  <c r="U2815" i="4"/>
  <c r="V2815" i="4"/>
  <c r="Y2815" i="4" s="1"/>
  <c r="W2815" i="4"/>
  <c r="X2815" i="4"/>
  <c r="N2761" i="4"/>
  <c r="S2761" i="4"/>
  <c r="T2761" i="4"/>
  <c r="U2761" i="4"/>
  <c r="V2761" i="4"/>
  <c r="Y2761" i="4" s="1"/>
  <c r="I2746" i="4"/>
  <c r="T2746" i="4"/>
  <c r="S2746" i="4"/>
  <c r="U2746" i="4"/>
  <c r="V2746" i="4"/>
  <c r="Y2746" i="4" s="1"/>
  <c r="C2734" i="4"/>
  <c r="AA2734" i="4" s="1"/>
  <c r="W2734" i="4"/>
  <c r="X2734" i="4"/>
  <c r="S2734" i="4"/>
  <c r="T2734" i="4"/>
  <c r="U2734" i="4"/>
  <c r="V2734" i="4"/>
  <c r="Y2734" i="4" s="1"/>
  <c r="I2719" i="4"/>
  <c r="T2719" i="4"/>
  <c r="S2719" i="4"/>
  <c r="U2719" i="4"/>
  <c r="W2719" i="4"/>
  <c r="X2719" i="4"/>
  <c r="X2788" i="4"/>
  <c r="U2774" i="4"/>
  <c r="X2761" i="4"/>
  <c r="S2693" i="4"/>
  <c r="X2627" i="4"/>
  <c r="S2585" i="4"/>
  <c r="S2573" i="4"/>
  <c r="T2558" i="4"/>
  <c r="T2382" i="4"/>
  <c r="V2186" i="4"/>
  <c r="Y2186" i="4" s="1"/>
  <c r="W2475" i="4"/>
  <c r="X2475" i="4"/>
  <c r="U2475" i="4"/>
  <c r="V2475" i="4"/>
  <c r="Y2475" i="4" s="1"/>
  <c r="S2463" i="4"/>
  <c r="X2463" i="4"/>
  <c r="C2448" i="4"/>
  <c r="AA2448" i="4" s="1"/>
  <c r="X2448" i="4"/>
  <c r="T2448" i="4"/>
  <c r="U2448" i="4"/>
  <c r="V2448" i="4"/>
  <c r="Y2448" i="4" s="1"/>
  <c r="W2448" i="4"/>
  <c r="U2436" i="4"/>
  <c r="V2436" i="4"/>
  <c r="Y2436" i="4" s="1"/>
  <c r="S2436" i="4"/>
  <c r="T2436" i="4"/>
  <c r="W2436" i="4"/>
  <c r="X2436" i="4"/>
  <c r="U2421" i="4"/>
  <c r="V2421" i="4"/>
  <c r="Y2421" i="4" s="1"/>
  <c r="W2421" i="4"/>
  <c r="X2421" i="4"/>
  <c r="W2409" i="4"/>
  <c r="X2409" i="4"/>
  <c r="U2409" i="4"/>
  <c r="V2409" i="4"/>
  <c r="Y2409" i="4" s="1"/>
  <c r="S2394" i="4"/>
  <c r="T2394" i="4"/>
  <c r="U2394" i="4"/>
  <c r="V2394" i="4"/>
  <c r="Y2394" i="4" s="1"/>
  <c r="W2394" i="4"/>
  <c r="X2394" i="4"/>
  <c r="T2367" i="4"/>
  <c r="U2367" i="4"/>
  <c r="S2367" i="4"/>
  <c r="V2367" i="4"/>
  <c r="Y2367" i="4" s="1"/>
  <c r="W2367" i="4"/>
  <c r="X2367" i="4"/>
  <c r="C2355" i="4"/>
  <c r="AA2355" i="4" s="1"/>
  <c r="S2355" i="4"/>
  <c r="T2355" i="4"/>
  <c r="U2355" i="4"/>
  <c r="V2355" i="4"/>
  <c r="Y2355" i="4" s="1"/>
  <c r="W2355" i="4"/>
  <c r="X2355" i="4"/>
  <c r="W2340" i="4"/>
  <c r="X2340" i="4"/>
  <c r="S2340" i="4"/>
  <c r="C2328" i="4"/>
  <c r="AA2328" i="4" s="1"/>
  <c r="W2328" i="4"/>
  <c r="X2328" i="4"/>
  <c r="S2328" i="4"/>
  <c r="T2328" i="4"/>
  <c r="U2328" i="4"/>
  <c r="W2313" i="4"/>
  <c r="X2313" i="4"/>
  <c r="S2313" i="4"/>
  <c r="T2313" i="4"/>
  <c r="U2313" i="4"/>
  <c r="T2301" i="4"/>
  <c r="U2301" i="4"/>
  <c r="S2301" i="4"/>
  <c r="V2301" i="4"/>
  <c r="Y2301" i="4" s="1"/>
  <c r="W2286" i="4"/>
  <c r="X2286" i="4"/>
  <c r="V2286" i="4"/>
  <c r="Y2286" i="4" s="1"/>
  <c r="S2286" i="4"/>
  <c r="T2286" i="4"/>
  <c r="U2286" i="4"/>
  <c r="W2274" i="4"/>
  <c r="X2274" i="4"/>
  <c r="V2274" i="4"/>
  <c r="Y2274" i="4" s="1"/>
  <c r="U2274" i="4"/>
  <c r="S2259" i="4"/>
  <c r="T2259" i="4"/>
  <c r="W2247" i="4"/>
  <c r="X2247" i="4"/>
  <c r="S2247" i="4"/>
  <c r="T2247" i="4"/>
  <c r="U2247" i="4"/>
  <c r="V2247" i="4"/>
  <c r="Y2247" i="4" s="1"/>
  <c r="V2232" i="4"/>
  <c r="Y2232" i="4" s="1"/>
  <c r="W2232" i="4"/>
  <c r="T2232" i="4"/>
  <c r="U2232" i="4"/>
  <c r="C2220" i="4"/>
  <c r="AA2220" i="4" s="1"/>
  <c r="S2220" i="4"/>
  <c r="T2220" i="4"/>
  <c r="U2220" i="4"/>
  <c r="V2220" i="4"/>
  <c r="Y2220" i="4" s="1"/>
  <c r="W2220" i="4"/>
  <c r="X2220" i="4"/>
  <c r="X2205" i="4"/>
  <c r="S2205" i="4"/>
  <c r="T2205" i="4"/>
  <c r="U2205" i="4"/>
  <c r="V2205" i="4"/>
  <c r="Y2205" i="4" s="1"/>
  <c r="C2193" i="4"/>
  <c r="AA2193" i="4" s="1"/>
  <c r="T2193" i="4"/>
  <c r="U2193" i="4"/>
  <c r="X2193" i="4"/>
  <c r="S2193" i="4"/>
  <c r="V2193" i="4"/>
  <c r="Y2193" i="4" s="1"/>
  <c r="W2193" i="4"/>
  <c r="T2178" i="4"/>
  <c r="U2178" i="4"/>
  <c r="V2178" i="4"/>
  <c r="Y2178" i="4" s="1"/>
  <c r="S2178" i="4"/>
  <c r="W2178" i="4"/>
  <c r="X2178" i="4"/>
  <c r="W2166" i="4"/>
  <c r="X2166" i="4"/>
  <c r="U2166" i="4"/>
  <c r="V2166" i="4"/>
  <c r="Y2166" i="4" s="1"/>
  <c r="S2166" i="4"/>
  <c r="T2166" i="4"/>
  <c r="S2151" i="4"/>
  <c r="T2151" i="4"/>
  <c r="W2151" i="4"/>
  <c r="X2151" i="4"/>
  <c r="S2139" i="4"/>
  <c r="V2139" i="4"/>
  <c r="Y2139" i="4" s="1"/>
  <c r="W2139" i="4"/>
  <c r="X2139" i="4"/>
  <c r="T2139" i="4"/>
  <c r="U2139" i="4"/>
  <c r="C2124" i="4"/>
  <c r="AA2124" i="4" s="1"/>
  <c r="V2124" i="4"/>
  <c r="Y2124" i="4" s="1"/>
  <c r="W2124" i="4"/>
  <c r="V2112" i="4"/>
  <c r="Y2112" i="4" s="1"/>
  <c r="W2112" i="4"/>
  <c r="S2112" i="4"/>
  <c r="T2112" i="4"/>
  <c r="U2112" i="4"/>
  <c r="X2112" i="4"/>
  <c r="S2097" i="4"/>
  <c r="T2097" i="4"/>
  <c r="U2097" i="4"/>
  <c r="V2097" i="4"/>
  <c r="Y2097" i="4" s="1"/>
  <c r="W2097" i="4"/>
  <c r="T2085" i="4"/>
  <c r="U2085" i="4"/>
  <c r="S2085" i="4"/>
  <c r="V2085" i="4"/>
  <c r="Y2085" i="4" s="1"/>
  <c r="W2085" i="4"/>
  <c r="X2085" i="4"/>
  <c r="S2070" i="4"/>
  <c r="T2070" i="4"/>
  <c r="U2070" i="4"/>
  <c r="X2070" i="4"/>
  <c r="W2058" i="4"/>
  <c r="X2058" i="4"/>
  <c r="S2058" i="4"/>
  <c r="T2058" i="4"/>
  <c r="U2058" i="4"/>
  <c r="V2058" i="4"/>
  <c r="Y2058" i="4" s="1"/>
  <c r="X2800" i="4"/>
  <c r="W2788" i="4"/>
  <c r="T2774" i="4"/>
  <c r="W2761" i="4"/>
  <c r="V2666" i="4"/>
  <c r="Y2666" i="4" s="1"/>
  <c r="V2654" i="4"/>
  <c r="Y2654" i="4" s="1"/>
  <c r="S2558" i="4"/>
  <c r="S2382" i="4"/>
  <c r="W2301" i="4"/>
  <c r="W2205" i="4"/>
  <c r="S2124" i="4"/>
  <c r="X2097" i="4"/>
  <c r="W2546" i="4"/>
  <c r="X2546" i="4"/>
  <c r="S2546" i="4"/>
  <c r="T2546" i="4"/>
  <c r="U2546" i="4"/>
  <c r="S2531" i="4"/>
  <c r="T2531" i="4"/>
  <c r="W2519" i="4"/>
  <c r="S2519" i="4"/>
  <c r="T2519" i="4"/>
  <c r="T2504" i="4"/>
  <c r="U2504" i="4"/>
  <c r="V2504" i="4"/>
  <c r="Y2504" i="4" s="1"/>
  <c r="W2504" i="4"/>
  <c r="X2504" i="4"/>
  <c r="W2477" i="4"/>
  <c r="X2477" i="4"/>
  <c r="U2477" i="4"/>
  <c r="V2477" i="4"/>
  <c r="Y2477" i="4" s="1"/>
  <c r="S2477" i="4"/>
  <c r="T2477" i="4"/>
  <c r="T2465" i="4"/>
  <c r="U2465" i="4"/>
  <c r="S2465" i="4"/>
  <c r="W2438" i="4"/>
  <c r="X2438" i="4"/>
  <c r="S2438" i="4"/>
  <c r="U2411" i="4"/>
  <c r="V2411" i="4"/>
  <c r="Y2411" i="4" s="1"/>
  <c r="W2411" i="4"/>
  <c r="S2411" i="4"/>
  <c r="T2411" i="4"/>
  <c r="U2396" i="4"/>
  <c r="V2396" i="4"/>
  <c r="Y2396" i="4" s="1"/>
  <c r="W2396" i="4"/>
  <c r="S2384" i="4"/>
  <c r="T2384" i="4"/>
  <c r="X2384" i="4"/>
  <c r="T2369" i="4"/>
  <c r="U2369" i="4"/>
  <c r="X2369" i="4"/>
  <c r="V2357" i="4"/>
  <c r="Y2357" i="4" s="1"/>
  <c r="W2357" i="4"/>
  <c r="X2357" i="4"/>
  <c r="W2342" i="4"/>
  <c r="X2342" i="4"/>
  <c r="S2342" i="4"/>
  <c r="T2342" i="4"/>
  <c r="U2342" i="4"/>
  <c r="V2342" i="4"/>
  <c r="Y2342" i="4" s="1"/>
  <c r="S2330" i="4"/>
  <c r="T2330" i="4"/>
  <c r="X2330" i="4"/>
  <c r="U2315" i="4"/>
  <c r="V2315" i="4"/>
  <c r="Y2315" i="4" s="1"/>
  <c r="W2315" i="4"/>
  <c r="S2315" i="4"/>
  <c r="V2303" i="4"/>
  <c r="Y2303" i="4" s="1"/>
  <c r="W2303" i="4"/>
  <c r="W2288" i="4"/>
  <c r="X2288" i="4"/>
  <c r="W2276" i="4"/>
  <c r="X2276" i="4"/>
  <c r="S2276" i="4"/>
  <c r="T2276" i="4"/>
  <c r="V2276" i="4"/>
  <c r="Y2276" i="4" s="1"/>
  <c r="S2261" i="4"/>
  <c r="T2261" i="4"/>
  <c r="U2261" i="4"/>
  <c r="V2261" i="4"/>
  <c r="Y2261" i="4" s="1"/>
  <c r="W2261" i="4"/>
  <c r="S2249" i="4"/>
  <c r="T2249" i="4"/>
  <c r="V2234" i="4"/>
  <c r="Y2234" i="4" s="1"/>
  <c r="W2234" i="4"/>
  <c r="S2234" i="4"/>
  <c r="T2234" i="4"/>
  <c r="U2234" i="4"/>
  <c r="X2234" i="4"/>
  <c r="S2222" i="4"/>
  <c r="T2222" i="4"/>
  <c r="W2222" i="4"/>
  <c r="X2222" i="4"/>
  <c r="U2222" i="4"/>
  <c r="V2222" i="4"/>
  <c r="Y2222" i="4" s="1"/>
  <c r="S2207" i="4"/>
  <c r="T2207" i="4"/>
  <c r="U2207" i="4"/>
  <c r="V2195" i="4"/>
  <c r="Y2195" i="4" s="1"/>
  <c r="W2195" i="4"/>
  <c r="V2180" i="4"/>
  <c r="Y2180" i="4" s="1"/>
  <c r="W2180" i="4"/>
  <c r="X2180" i="4"/>
  <c r="T2180" i="4"/>
  <c r="U2180" i="4"/>
  <c r="T2168" i="4"/>
  <c r="U2168" i="4"/>
  <c r="V2168" i="4"/>
  <c r="Y2168" i="4" s="1"/>
  <c r="S2168" i="4"/>
  <c r="W2168" i="4"/>
  <c r="S2153" i="4"/>
  <c r="T2153" i="4"/>
  <c r="U2153" i="4"/>
  <c r="V2153" i="4"/>
  <c r="Y2153" i="4" s="1"/>
  <c r="W2153" i="4"/>
  <c r="X2153" i="4"/>
  <c r="W2141" i="4"/>
  <c r="X2141" i="4"/>
  <c r="S2141" i="4"/>
  <c r="T2141" i="4"/>
  <c r="V2126" i="4"/>
  <c r="Y2126" i="4" s="1"/>
  <c r="W2126" i="4"/>
  <c r="S2126" i="4"/>
  <c r="T2126" i="4"/>
  <c r="S2114" i="4"/>
  <c r="T2114" i="4"/>
  <c r="W2099" i="4"/>
  <c r="X2099" i="4"/>
  <c r="V2087" i="4"/>
  <c r="Y2087" i="4" s="1"/>
  <c r="W2087" i="4"/>
  <c r="T2087" i="4"/>
  <c r="U2087" i="4"/>
  <c r="S2087" i="4"/>
  <c r="X2087" i="4"/>
  <c r="S2072" i="4"/>
  <c r="T2072" i="4"/>
  <c r="V2072" i="4"/>
  <c r="Y2072" i="4" s="1"/>
  <c r="W2072" i="4"/>
  <c r="X2072" i="4"/>
  <c r="U2072" i="4"/>
  <c r="S2060" i="4"/>
  <c r="T2060" i="4"/>
  <c r="V2060" i="4"/>
  <c r="Y2060" i="4" s="1"/>
  <c r="W2060" i="4"/>
  <c r="X2060" i="4"/>
  <c r="S2045" i="4"/>
  <c r="T2045" i="4"/>
  <c r="U2045" i="4"/>
  <c r="V2018" i="4"/>
  <c r="Y2018" i="4" s="1"/>
  <c r="W2018" i="4"/>
  <c r="T2018" i="4"/>
  <c r="U2018" i="4"/>
  <c r="S2006" i="4"/>
  <c r="T2006" i="4"/>
  <c r="U2006" i="4"/>
  <c r="V2006" i="4"/>
  <c r="Y2006" i="4" s="1"/>
  <c r="W2006" i="4"/>
  <c r="W1991" i="4"/>
  <c r="X1991" i="4"/>
  <c r="V1979" i="4"/>
  <c r="Y1979" i="4" s="1"/>
  <c r="W1979" i="4"/>
  <c r="S1979" i="4"/>
  <c r="T1979" i="4"/>
  <c r="U1979" i="4"/>
  <c r="X1979" i="4"/>
  <c r="W1964" i="4"/>
  <c r="X1964" i="4"/>
  <c r="S1964" i="4"/>
  <c r="W1952" i="4"/>
  <c r="X1952" i="4"/>
  <c r="T1952" i="4"/>
  <c r="U1952" i="4"/>
  <c r="V1952" i="4"/>
  <c r="Y1952" i="4" s="1"/>
  <c r="S1937" i="4"/>
  <c r="T1937" i="4"/>
  <c r="U1937" i="4"/>
  <c r="T1924" i="4"/>
  <c r="V1924" i="4"/>
  <c r="Y1924" i="4" s="1"/>
  <c r="S1924" i="4"/>
  <c r="U1924" i="4"/>
  <c r="V1910" i="4"/>
  <c r="Y1910" i="4" s="1"/>
  <c r="W1910" i="4"/>
  <c r="U1910" i="4"/>
  <c r="X1910" i="4"/>
  <c r="S1898" i="4"/>
  <c r="T1898" i="4"/>
  <c r="W1898" i="4"/>
  <c r="X1898" i="4"/>
  <c r="V1898" i="4"/>
  <c r="Y1898" i="4" s="1"/>
  <c r="U1898" i="4"/>
  <c r="S1883" i="4"/>
  <c r="T1883" i="4"/>
  <c r="U1883" i="4"/>
  <c r="W1883" i="4"/>
  <c r="X1883" i="4"/>
  <c r="V1871" i="4"/>
  <c r="Y1871" i="4" s="1"/>
  <c r="W1871" i="4"/>
  <c r="T1871" i="4"/>
  <c r="X1871" i="4"/>
  <c r="S1856" i="4"/>
  <c r="T1856" i="4"/>
  <c r="U1856" i="4"/>
  <c r="T1844" i="4"/>
  <c r="U1844" i="4"/>
  <c r="V1844" i="4"/>
  <c r="Y1844" i="4" s="1"/>
  <c r="W1844" i="4"/>
  <c r="S1844" i="4"/>
  <c r="X1844" i="4"/>
  <c r="S1829" i="4"/>
  <c r="T1829" i="4"/>
  <c r="U1829" i="4"/>
  <c r="V1829" i="4"/>
  <c r="Y1829" i="4" s="1"/>
  <c r="W1829" i="4"/>
  <c r="X1829" i="4"/>
  <c r="W1817" i="4"/>
  <c r="X1817" i="4"/>
  <c r="V1802" i="4"/>
  <c r="Y1802" i="4" s="1"/>
  <c r="W1802" i="4"/>
  <c r="X1802" i="4"/>
  <c r="S1790" i="4"/>
  <c r="T1790" i="4"/>
  <c r="U1790" i="4"/>
  <c r="W1790" i="4"/>
  <c r="X1790" i="4"/>
  <c r="W1775" i="4"/>
  <c r="X1775" i="4"/>
  <c r="T1775" i="4"/>
  <c r="V1775" i="4"/>
  <c r="Y1775" i="4" s="1"/>
  <c r="S1775" i="4"/>
  <c r="V1763" i="4"/>
  <c r="Y1763" i="4" s="1"/>
  <c r="W1763" i="4"/>
  <c r="T1763" i="4"/>
  <c r="U1763" i="4"/>
  <c r="S1763" i="4"/>
  <c r="X1763" i="4"/>
  <c r="S1748" i="4"/>
  <c r="T1748" i="4"/>
  <c r="U1748" i="4"/>
  <c r="V1748" i="4"/>
  <c r="Y1748" i="4" s="1"/>
  <c r="S1736" i="4"/>
  <c r="T1736" i="4"/>
  <c r="V1736" i="4"/>
  <c r="Y1736" i="4" s="1"/>
  <c r="U1736" i="4"/>
  <c r="W1736" i="4"/>
  <c r="X1736" i="4"/>
  <c r="S1721" i="4"/>
  <c r="T1721" i="4"/>
  <c r="V1721" i="4"/>
  <c r="Y1721" i="4" s="1"/>
  <c r="U1721" i="4"/>
  <c r="W1721" i="4"/>
  <c r="Z1721" i="4" s="1"/>
  <c r="T1709" i="4"/>
  <c r="V1709" i="4"/>
  <c r="Y1709" i="4" s="1"/>
  <c r="S1709" i="4"/>
  <c r="V1694" i="4"/>
  <c r="Y1694" i="4" s="1"/>
  <c r="W1694" i="4"/>
  <c r="T1694" i="4"/>
  <c r="U1694" i="4"/>
  <c r="X1694" i="4"/>
  <c r="S1682" i="4"/>
  <c r="T1682" i="4"/>
  <c r="U1682" i="4"/>
  <c r="V1682" i="4"/>
  <c r="Y1682" i="4" s="1"/>
  <c r="W1682" i="4"/>
  <c r="X1682" i="4"/>
  <c r="S1667" i="4"/>
  <c r="U1667" i="4"/>
  <c r="Y1667" i="4"/>
  <c r="W1667" i="4"/>
  <c r="X1667" i="4"/>
  <c r="Y1655" i="4"/>
  <c r="W1655" i="4"/>
  <c r="X1655" i="4"/>
  <c r="S1655" i="4"/>
  <c r="T1655" i="4"/>
  <c r="W1640" i="4"/>
  <c r="X1640" i="4"/>
  <c r="V1640" i="4"/>
  <c r="Y1640" i="4" s="1"/>
  <c r="W1628" i="4"/>
  <c r="X1628" i="4"/>
  <c r="S1613" i="4"/>
  <c r="T1613" i="4"/>
  <c r="U1613" i="4"/>
  <c r="V1613" i="4"/>
  <c r="Y1613" i="4" s="1"/>
  <c r="W1613" i="4"/>
  <c r="X1613" i="4"/>
  <c r="S1601" i="4"/>
  <c r="T1601" i="4"/>
  <c r="U1601" i="4"/>
  <c r="V1601" i="4"/>
  <c r="Y1601" i="4" s="1"/>
  <c r="W1601" i="4"/>
  <c r="V1586" i="4"/>
  <c r="Y1586" i="4" s="1"/>
  <c r="W1586" i="4"/>
  <c r="X1586" i="4"/>
  <c r="S1574" i="4"/>
  <c r="T1574" i="4"/>
  <c r="W1574" i="4"/>
  <c r="X1574" i="4"/>
  <c r="V1574" i="4"/>
  <c r="Y1574" i="4" s="1"/>
  <c r="U1574" i="4"/>
  <c r="S1559" i="4"/>
  <c r="T1559" i="4"/>
  <c r="U1559" i="4"/>
  <c r="V1559" i="4"/>
  <c r="Y1559" i="4" s="1"/>
  <c r="V1547" i="4"/>
  <c r="Y1547" i="4" s="1"/>
  <c r="W1547" i="4"/>
  <c r="T1547" i="4"/>
  <c r="X1547" i="4"/>
  <c r="U1547" i="4"/>
  <c r="T1532" i="4"/>
  <c r="U1532" i="4"/>
  <c r="X1532" i="4"/>
  <c r="S1520" i="4"/>
  <c r="X1520" i="4"/>
  <c r="T1520" i="4"/>
  <c r="S1505" i="4"/>
  <c r="T1505" i="4"/>
  <c r="U1505" i="4"/>
  <c r="V1505" i="4"/>
  <c r="Y1505" i="4" s="1"/>
  <c r="W1493" i="4"/>
  <c r="X1493" i="4"/>
  <c r="S1493" i="4"/>
  <c r="T1493" i="4"/>
  <c r="U1493" i="4"/>
  <c r="V1478" i="4"/>
  <c r="Y1478" i="4" s="1"/>
  <c r="W1478" i="4"/>
  <c r="T1478" i="4"/>
  <c r="U1478" i="4"/>
  <c r="X1478" i="4"/>
  <c r="S1466" i="4"/>
  <c r="T1466" i="4"/>
  <c r="U1466" i="4"/>
  <c r="W1466" i="4"/>
  <c r="X1466" i="4"/>
  <c r="V1466" i="4"/>
  <c r="Y1466" i="4" s="1"/>
  <c r="W1451" i="4"/>
  <c r="X1451" i="4"/>
  <c r="V1451" i="4"/>
  <c r="Y1451" i="4" s="1"/>
  <c r="V1439" i="4"/>
  <c r="Y1439" i="4" s="1"/>
  <c r="W1439" i="4"/>
  <c r="T1439" i="4"/>
  <c r="U1439" i="4"/>
  <c r="S1439" i="4"/>
  <c r="X1439" i="4"/>
  <c r="S1424" i="4"/>
  <c r="T1424" i="4"/>
  <c r="U1424" i="4"/>
  <c r="X1424" i="4"/>
  <c r="S1412" i="4"/>
  <c r="T1412" i="4"/>
  <c r="V1412" i="4"/>
  <c r="Y1412" i="4" s="1"/>
  <c r="X1412" i="4"/>
  <c r="U1412" i="4"/>
  <c r="W1412" i="4"/>
  <c r="S1397" i="4"/>
  <c r="T1397" i="4"/>
  <c r="V1397" i="4"/>
  <c r="Y1397" i="4" s="1"/>
  <c r="X1397" i="4"/>
  <c r="V1385" i="4"/>
  <c r="Y1385" i="4" s="1"/>
  <c r="X1385" i="4"/>
  <c r="S1385" i="4"/>
  <c r="V1370" i="4"/>
  <c r="Y1370" i="4" s="1"/>
  <c r="W1370" i="4"/>
  <c r="S1370" i="4"/>
  <c r="U1370" i="4"/>
  <c r="X1370" i="4"/>
  <c r="T1370" i="4"/>
  <c r="S1358" i="4"/>
  <c r="T1358" i="4"/>
  <c r="V1358" i="4"/>
  <c r="Y1358" i="4" s="1"/>
  <c r="W1358" i="4"/>
  <c r="S1343" i="4"/>
  <c r="T1343" i="4"/>
  <c r="V1343" i="4"/>
  <c r="Y1343" i="4" s="1"/>
  <c r="W1343" i="4"/>
  <c r="V1331" i="4"/>
  <c r="Y1331" i="4" s="1"/>
  <c r="W1331" i="4"/>
  <c r="Z1331" i="4" s="1"/>
  <c r="S1331" i="4"/>
  <c r="T1331" i="4"/>
  <c r="X1316" i="4"/>
  <c r="W1316" i="4"/>
  <c r="S1316" i="4"/>
  <c r="T1316" i="4"/>
  <c r="U1316" i="4"/>
  <c r="V1316" i="4"/>
  <c r="Y1316" i="4" s="1"/>
  <c r="X1304" i="4"/>
  <c r="U1304" i="4"/>
  <c r="V1304" i="4"/>
  <c r="Y1304" i="4" s="1"/>
  <c r="W1304" i="4"/>
  <c r="S1289" i="4"/>
  <c r="T1289" i="4"/>
  <c r="U1289" i="4"/>
  <c r="V1289" i="4"/>
  <c r="Y1289" i="4" s="1"/>
  <c r="X1289" i="4"/>
  <c r="V1277" i="4"/>
  <c r="Y1277" i="4" s="1"/>
  <c r="W1277" i="4"/>
  <c r="S1277" i="4"/>
  <c r="T1277" i="4"/>
  <c r="U1277" i="4"/>
  <c r="X1277" i="4"/>
  <c r="V1262" i="4"/>
  <c r="Y1262" i="4" s="1"/>
  <c r="W1262" i="4"/>
  <c r="X1250" i="4"/>
  <c r="W1250" i="4"/>
  <c r="S1250" i="4"/>
  <c r="T1250" i="4"/>
  <c r="V1250" i="4"/>
  <c r="Y1250" i="4" s="1"/>
  <c r="S1235" i="4"/>
  <c r="V1235" i="4"/>
  <c r="Y1235" i="4" s="1"/>
  <c r="W1235" i="4"/>
  <c r="T1235" i="4"/>
  <c r="U1235" i="4"/>
  <c r="X1235" i="4"/>
  <c r="T1223" i="4"/>
  <c r="U1223" i="4"/>
  <c r="V1223" i="4"/>
  <c r="Y1223" i="4" s="1"/>
  <c r="S1223" i="4"/>
  <c r="X1223" i="4"/>
  <c r="U1208" i="4"/>
  <c r="V1208" i="4"/>
  <c r="Y1208" i="4" s="1"/>
  <c r="S1208" i="4"/>
  <c r="T1208" i="4"/>
  <c r="W1208" i="4"/>
  <c r="X1208" i="4"/>
  <c r="S1196" i="4"/>
  <c r="U1196" i="4"/>
  <c r="V1196" i="4"/>
  <c r="Y1196" i="4" s="1"/>
  <c r="T1196" i="4"/>
  <c r="X1181" i="4"/>
  <c r="S1181" i="4"/>
  <c r="V1181" i="4"/>
  <c r="Y1181" i="4" s="1"/>
  <c r="W1181" i="4"/>
  <c r="U1181" i="4"/>
  <c r="U1169" i="4"/>
  <c r="V1169" i="4"/>
  <c r="Y1169" i="4" s="1"/>
  <c r="S1169" i="4"/>
  <c r="T1169" i="4"/>
  <c r="W1169" i="4"/>
  <c r="X1169" i="4"/>
  <c r="X1154" i="4"/>
  <c r="S1154" i="4"/>
  <c r="W1154" i="4"/>
  <c r="X1142" i="4"/>
  <c r="T1142" i="4"/>
  <c r="U1142" i="4"/>
  <c r="V1142" i="4"/>
  <c r="Y1142" i="4" s="1"/>
  <c r="W1142" i="4"/>
  <c r="S1127" i="4"/>
  <c r="T1127" i="4"/>
  <c r="U1127" i="4"/>
  <c r="X1127" i="4"/>
  <c r="W1127" i="4"/>
  <c r="V1127" i="4"/>
  <c r="Y1127" i="4" s="1"/>
  <c r="S1115" i="4"/>
  <c r="T1115" i="4"/>
  <c r="U1115" i="4"/>
  <c r="V1115" i="4"/>
  <c r="Y1115" i="4" s="1"/>
  <c r="X1115" i="4"/>
  <c r="W1115" i="4"/>
  <c r="U1100" i="4"/>
  <c r="V1100" i="4"/>
  <c r="Y1100" i="4" s="1"/>
  <c r="S1100" i="4"/>
  <c r="T1100" i="4"/>
  <c r="W1100" i="4"/>
  <c r="X1100" i="4"/>
  <c r="S1088" i="4"/>
  <c r="V1088" i="4"/>
  <c r="Y1088" i="4" s="1"/>
  <c r="W1088" i="4"/>
  <c r="T1088" i="4"/>
  <c r="U1088" i="4"/>
  <c r="X1088" i="4"/>
  <c r="X1073" i="4"/>
  <c r="S1073" i="4"/>
  <c r="U1073" i="4"/>
  <c r="V1073" i="4"/>
  <c r="Y1073" i="4" s="1"/>
  <c r="T1073" i="4"/>
  <c r="W1073" i="4"/>
  <c r="U1061" i="4"/>
  <c r="V1061" i="4"/>
  <c r="Y1061" i="4" s="1"/>
  <c r="W1061" i="4"/>
  <c r="X1061" i="4"/>
  <c r="S1061" i="4"/>
  <c r="T1061" i="4"/>
  <c r="T1046" i="4"/>
  <c r="U1046" i="4"/>
  <c r="S1046" i="4"/>
  <c r="W1046" i="4"/>
  <c r="X1046" i="4"/>
  <c r="V1046" i="4"/>
  <c r="Y1046" i="4" s="1"/>
  <c r="X1034" i="4"/>
  <c r="S1034" i="4"/>
  <c r="T1034" i="4"/>
  <c r="U1034" i="4"/>
  <c r="V1034" i="4"/>
  <c r="Y1034" i="4" s="1"/>
  <c r="W1034" i="4"/>
  <c r="S1019" i="4"/>
  <c r="T1019" i="4"/>
  <c r="U1019" i="4"/>
  <c r="X1019" i="4"/>
  <c r="V1019" i="4"/>
  <c r="Y1019" i="4" s="1"/>
  <c r="U1007" i="4"/>
  <c r="W1007" i="4"/>
  <c r="X1007" i="4"/>
  <c r="S1007" i="4"/>
  <c r="V1007" i="4"/>
  <c r="Y1007" i="4" s="1"/>
  <c r="V992" i="4"/>
  <c r="Y992" i="4" s="1"/>
  <c r="W992" i="4"/>
  <c r="X992" i="4"/>
  <c r="U992" i="4"/>
  <c r="S992" i="4"/>
  <c r="T992" i="4"/>
  <c r="X980" i="4"/>
  <c r="S980" i="4"/>
  <c r="T980" i="4"/>
  <c r="U980" i="4"/>
  <c r="U965" i="4"/>
  <c r="V965" i="4"/>
  <c r="Y965" i="4" s="1"/>
  <c r="W965" i="4"/>
  <c r="T965" i="4"/>
  <c r="X965" i="4"/>
  <c r="S965" i="4"/>
  <c r="S953" i="4"/>
  <c r="T953" i="4"/>
  <c r="U953" i="4"/>
  <c r="V953" i="4"/>
  <c r="Y953" i="4" s="1"/>
  <c r="W953" i="4"/>
  <c r="X953" i="4"/>
  <c r="U938" i="4"/>
  <c r="S938" i="4"/>
  <c r="T938" i="4"/>
  <c r="W938" i="4"/>
  <c r="X938" i="4"/>
  <c r="V938" i="4"/>
  <c r="Y938" i="4" s="1"/>
  <c r="X926" i="4"/>
  <c r="V926" i="4"/>
  <c r="Y926" i="4" s="1"/>
  <c r="W926" i="4"/>
  <c r="X911" i="4"/>
  <c r="U911" i="4"/>
  <c r="V911" i="4"/>
  <c r="Y911" i="4" s="1"/>
  <c r="W911" i="4"/>
  <c r="T911" i="4"/>
  <c r="T899" i="4"/>
  <c r="U899" i="4"/>
  <c r="V899" i="4"/>
  <c r="Y899" i="4" s="1"/>
  <c r="S899" i="4"/>
  <c r="T884" i="4"/>
  <c r="U884" i="4"/>
  <c r="S884" i="4"/>
  <c r="V884" i="4"/>
  <c r="Y884" i="4" s="1"/>
  <c r="W884" i="4"/>
  <c r="X884" i="4"/>
  <c r="T872" i="4"/>
  <c r="W872" i="4"/>
  <c r="X872" i="4"/>
  <c r="S872" i="4"/>
  <c r="V872" i="4"/>
  <c r="Y872" i="4" s="1"/>
  <c r="U872" i="4"/>
  <c r="X857" i="4"/>
  <c r="V857" i="4"/>
  <c r="Y857" i="4" s="1"/>
  <c r="W857" i="4"/>
  <c r="S857" i="4"/>
  <c r="T857" i="4"/>
  <c r="U857" i="4"/>
  <c r="W845" i="4"/>
  <c r="X845" i="4"/>
  <c r="U845" i="4"/>
  <c r="V845" i="4"/>
  <c r="Y845" i="4" s="1"/>
  <c r="S845" i="4"/>
  <c r="T845" i="4"/>
  <c r="V830" i="4"/>
  <c r="Y830" i="4" s="1"/>
  <c r="X830" i="4"/>
  <c r="W830" i="4"/>
  <c r="S830" i="4"/>
  <c r="U830" i="4"/>
  <c r="S818" i="4"/>
  <c r="T818" i="4"/>
  <c r="W818" i="4"/>
  <c r="U818" i="4"/>
  <c r="V818" i="4"/>
  <c r="Y818" i="4" s="1"/>
  <c r="X818" i="4"/>
  <c r="T803" i="4"/>
  <c r="U803" i="4"/>
  <c r="V803" i="4"/>
  <c r="Y803" i="4" s="1"/>
  <c r="S803" i="4"/>
  <c r="W803" i="4"/>
  <c r="X803" i="4"/>
  <c r="U791" i="4"/>
  <c r="V791" i="4"/>
  <c r="Y791" i="4" s="1"/>
  <c r="W791" i="4"/>
  <c r="X791" i="4"/>
  <c r="T791" i="4"/>
  <c r="S791" i="4"/>
  <c r="S776" i="4"/>
  <c r="V776" i="4"/>
  <c r="Y776" i="4" s="1"/>
  <c r="W776" i="4"/>
  <c r="T776" i="4"/>
  <c r="U776" i="4"/>
  <c r="X776" i="4"/>
  <c r="X764" i="4"/>
  <c r="S764" i="4"/>
  <c r="T764" i="4"/>
  <c r="U764" i="4"/>
  <c r="V764" i="4"/>
  <c r="Y764" i="4" s="1"/>
  <c r="W764" i="4"/>
  <c r="U749" i="4"/>
  <c r="V749" i="4"/>
  <c r="Y749" i="4" s="1"/>
  <c r="S749" i="4"/>
  <c r="T749" i="4"/>
  <c r="W749" i="4"/>
  <c r="X749" i="4"/>
  <c r="V737" i="4"/>
  <c r="Y737" i="4" s="1"/>
  <c r="X737" i="4"/>
  <c r="S737" i="4"/>
  <c r="T737" i="4"/>
  <c r="U737" i="4"/>
  <c r="W737" i="4"/>
  <c r="S722" i="4"/>
  <c r="W722" i="4"/>
  <c r="X722" i="4"/>
  <c r="T722" i="4"/>
  <c r="U722" i="4"/>
  <c r="T710" i="4"/>
  <c r="X710" i="4"/>
  <c r="S710" i="4"/>
  <c r="V710" i="4"/>
  <c r="Y710" i="4" s="1"/>
  <c r="X695" i="4"/>
  <c r="S695" i="4"/>
  <c r="W695" i="4"/>
  <c r="U695" i="4"/>
  <c r="V695" i="4"/>
  <c r="Y695" i="4" s="1"/>
  <c r="T695" i="4"/>
  <c r="S683" i="4"/>
  <c r="T683" i="4"/>
  <c r="U683" i="4"/>
  <c r="V683" i="4"/>
  <c r="Y683" i="4" s="1"/>
  <c r="W683" i="4"/>
  <c r="X683" i="4"/>
  <c r="V668" i="4"/>
  <c r="Y668" i="4" s="1"/>
  <c r="S668" i="4"/>
  <c r="X668" i="4"/>
  <c r="T668" i="4"/>
  <c r="U668" i="4"/>
  <c r="W668" i="4"/>
  <c r="W656" i="4"/>
  <c r="X656" i="4"/>
  <c r="S656" i="4"/>
  <c r="T656" i="4"/>
  <c r="U656" i="4"/>
  <c r="V656" i="4"/>
  <c r="Y656" i="4" s="1"/>
  <c r="T641" i="4"/>
  <c r="V641" i="4"/>
  <c r="Y641" i="4" s="1"/>
  <c r="W641" i="4"/>
  <c r="U641" i="4"/>
  <c r="X641" i="4"/>
  <c r="S641" i="4"/>
  <c r="V629" i="4"/>
  <c r="Y629" i="4" s="1"/>
  <c r="W629" i="4"/>
  <c r="X629" i="4"/>
  <c r="T629" i="4"/>
  <c r="U629" i="4"/>
  <c r="S629" i="4"/>
  <c r="S614" i="4"/>
  <c r="T614" i="4"/>
  <c r="U614" i="4"/>
  <c r="V614" i="4"/>
  <c r="Y614" i="4" s="1"/>
  <c r="W614" i="4"/>
  <c r="X614" i="4"/>
  <c r="X602" i="4"/>
  <c r="S602" i="4"/>
  <c r="T602" i="4"/>
  <c r="U602" i="4"/>
  <c r="V602" i="4"/>
  <c r="Y602" i="4" s="1"/>
  <c r="S587" i="4"/>
  <c r="T587" i="4"/>
  <c r="X587" i="4"/>
  <c r="W575" i="4"/>
  <c r="V575" i="4"/>
  <c r="Y575" i="4" s="1"/>
  <c r="X575" i="4"/>
  <c r="S575" i="4"/>
  <c r="T575" i="4"/>
  <c r="U575" i="4"/>
  <c r="S560" i="4"/>
  <c r="T560" i="4"/>
  <c r="X560" i="4"/>
  <c r="U560" i="4"/>
  <c r="V560" i="4"/>
  <c r="Y560" i="4" s="1"/>
  <c r="W560" i="4"/>
  <c r="T548" i="4"/>
  <c r="X548" i="4"/>
  <c r="W548" i="4"/>
  <c r="U548" i="4"/>
  <c r="V548" i="4"/>
  <c r="Y548" i="4" s="1"/>
  <c r="S548" i="4"/>
  <c r="W533" i="4"/>
  <c r="T533" i="4"/>
  <c r="U533" i="4"/>
  <c r="S533" i="4"/>
  <c r="V533" i="4"/>
  <c r="Y533" i="4" s="1"/>
  <c r="X533" i="4"/>
  <c r="W521" i="4"/>
  <c r="X521" i="4"/>
  <c r="S521" i="4"/>
  <c r="U521" i="4"/>
  <c r="V521" i="4"/>
  <c r="Y521" i="4" s="1"/>
  <c r="T521" i="4"/>
  <c r="U506" i="4"/>
  <c r="V506" i="4"/>
  <c r="Y506" i="4" s="1"/>
  <c r="S506" i="4"/>
  <c r="W506" i="4"/>
  <c r="X506" i="4"/>
  <c r="T506" i="4"/>
  <c r="V494" i="4"/>
  <c r="Y494" i="4" s="1"/>
  <c r="X494" i="4"/>
  <c r="W494" i="4"/>
  <c r="T494" i="4"/>
  <c r="U494" i="4"/>
  <c r="S494" i="4"/>
  <c r="S479" i="4"/>
  <c r="T479" i="4"/>
  <c r="U479" i="4"/>
  <c r="V479" i="4"/>
  <c r="Y479" i="4" s="1"/>
  <c r="W479" i="4"/>
  <c r="X479" i="4"/>
  <c r="S467" i="4"/>
  <c r="W467" i="4"/>
  <c r="T467" i="4"/>
  <c r="U467" i="4"/>
  <c r="X467" i="4"/>
  <c r="V467" i="4"/>
  <c r="Y467" i="4" s="1"/>
  <c r="V452" i="4"/>
  <c r="Y452" i="4" s="1"/>
  <c r="W452" i="4"/>
  <c r="X452" i="4"/>
  <c r="S452" i="4"/>
  <c r="T452" i="4"/>
  <c r="U452" i="4"/>
  <c r="X440" i="4"/>
  <c r="W440" i="4"/>
  <c r="V440" i="4"/>
  <c r="Y440" i="4" s="1"/>
  <c r="T440" i="4"/>
  <c r="U440" i="4"/>
  <c r="S440" i="4"/>
  <c r="V425" i="4"/>
  <c r="Y425" i="4" s="1"/>
  <c r="W425" i="4"/>
  <c r="S425" i="4"/>
  <c r="T425" i="4"/>
  <c r="U425" i="4"/>
  <c r="X425" i="4"/>
  <c r="X413" i="4"/>
  <c r="W413" i="4"/>
  <c r="V413" i="4"/>
  <c r="Y413" i="4" s="1"/>
  <c r="S413" i="4"/>
  <c r="T413" i="4"/>
  <c r="U413" i="4"/>
  <c r="X398" i="4"/>
  <c r="T398" i="4"/>
  <c r="U398" i="4"/>
  <c r="V398" i="4"/>
  <c r="Y398" i="4" s="1"/>
  <c r="W398" i="4"/>
  <c r="S398" i="4"/>
  <c r="T386" i="4"/>
  <c r="V386" i="4"/>
  <c r="Y386" i="4" s="1"/>
  <c r="U386" i="4"/>
  <c r="W386" i="4"/>
  <c r="S386" i="4"/>
  <c r="X386" i="4"/>
  <c r="V371" i="4"/>
  <c r="Y371" i="4" s="1"/>
  <c r="X371" i="4"/>
  <c r="W371" i="4"/>
  <c r="U371" i="4"/>
  <c r="S371" i="4"/>
  <c r="T371" i="4"/>
  <c r="V359" i="4"/>
  <c r="Y359" i="4" s="1"/>
  <c r="U359" i="4"/>
  <c r="W359" i="4"/>
  <c r="T359" i="4"/>
  <c r="X359" i="4"/>
  <c r="S359" i="4"/>
  <c r="X344" i="4"/>
  <c r="S344" i="4"/>
  <c r="T344" i="4"/>
  <c r="U344" i="4"/>
  <c r="V344" i="4"/>
  <c r="Y344" i="4" s="1"/>
  <c r="W344" i="4"/>
  <c r="X332" i="4"/>
  <c r="U332" i="4"/>
  <c r="T332" i="4"/>
  <c r="V332" i="4"/>
  <c r="Y332" i="4" s="1"/>
  <c r="W332" i="4"/>
  <c r="S332" i="4"/>
  <c r="U317" i="4"/>
  <c r="V317" i="4"/>
  <c r="Y317" i="4" s="1"/>
  <c r="S317" i="4"/>
  <c r="T317" i="4"/>
  <c r="W317" i="4"/>
  <c r="X317" i="4"/>
  <c r="T305" i="4"/>
  <c r="S305" i="4"/>
  <c r="W305" i="4"/>
  <c r="X305" i="4"/>
  <c r="U305" i="4"/>
  <c r="V305" i="4"/>
  <c r="Y305" i="4" s="1"/>
  <c r="V290" i="4"/>
  <c r="Y290" i="4" s="1"/>
  <c r="W290" i="4"/>
  <c r="X290" i="4"/>
  <c r="U290" i="4"/>
  <c r="S290" i="4"/>
  <c r="T290" i="4"/>
  <c r="T278" i="4"/>
  <c r="V278" i="4"/>
  <c r="Y278" i="4" s="1"/>
  <c r="U278" i="4"/>
  <c r="W278" i="4"/>
  <c r="X263" i="4"/>
  <c r="W263" i="4"/>
  <c r="S263" i="4"/>
  <c r="U263" i="4"/>
  <c r="V263" i="4"/>
  <c r="Y263" i="4" s="1"/>
  <c r="S251" i="4"/>
  <c r="U251" i="4"/>
  <c r="V251" i="4"/>
  <c r="Y251" i="4" s="1"/>
  <c r="W251" i="4"/>
  <c r="T251" i="4"/>
  <c r="X236" i="4"/>
  <c r="T236" i="4"/>
  <c r="S236" i="4"/>
  <c r="U236" i="4"/>
  <c r="W236" i="4"/>
  <c r="V236" i="4"/>
  <c r="Y236" i="4" s="1"/>
  <c r="V224" i="4"/>
  <c r="Y224" i="4" s="1"/>
  <c r="W224" i="4"/>
  <c r="T224" i="4"/>
  <c r="U224" i="4"/>
  <c r="X224" i="4"/>
  <c r="S224" i="4"/>
  <c r="X209" i="4"/>
  <c r="V209" i="4"/>
  <c r="Y209" i="4" s="1"/>
  <c r="W209" i="4"/>
  <c r="S209" i="4"/>
  <c r="T209" i="4"/>
  <c r="U209" i="4"/>
  <c r="U197" i="4"/>
  <c r="X197" i="4"/>
  <c r="S197" i="4"/>
  <c r="T197" i="4"/>
  <c r="W197" i="4"/>
  <c r="V197" i="4"/>
  <c r="Y197" i="4" s="1"/>
  <c r="X182" i="4"/>
  <c r="S182" i="4"/>
  <c r="V182" i="4"/>
  <c r="Y182" i="4" s="1"/>
  <c r="W182" i="4"/>
  <c r="T182" i="4"/>
  <c r="U182" i="4"/>
  <c r="S170" i="4"/>
  <c r="U170" i="4"/>
  <c r="V170" i="4"/>
  <c r="Y170" i="4" s="1"/>
  <c r="T170" i="4"/>
  <c r="W170" i="4"/>
  <c r="X170" i="4"/>
  <c r="X155" i="4"/>
  <c r="T155" i="4"/>
  <c r="U155" i="4"/>
  <c r="S155" i="4"/>
  <c r="V155" i="4"/>
  <c r="Y155" i="4" s="1"/>
  <c r="W155" i="4"/>
  <c r="U143" i="4"/>
  <c r="V143" i="4"/>
  <c r="Y143" i="4" s="1"/>
  <c r="W143" i="4"/>
  <c r="S143" i="4"/>
  <c r="T143" i="4"/>
  <c r="X143" i="4"/>
  <c r="V128" i="4"/>
  <c r="Y128" i="4" s="1"/>
  <c r="W128" i="4"/>
  <c r="U128" i="4"/>
  <c r="S128" i="4"/>
  <c r="T128" i="4"/>
  <c r="S116" i="4"/>
  <c r="T116" i="4"/>
  <c r="W116" i="4"/>
  <c r="X116" i="4"/>
  <c r="U116" i="4"/>
  <c r="V116" i="4"/>
  <c r="Y116" i="4" s="1"/>
  <c r="V101" i="4"/>
  <c r="Y101" i="4" s="1"/>
  <c r="W101" i="4"/>
  <c r="T101" i="4"/>
  <c r="U101" i="4"/>
  <c r="S101" i="4"/>
  <c r="X101" i="4"/>
  <c r="S89" i="4"/>
  <c r="W89" i="4"/>
  <c r="X89" i="4"/>
  <c r="V89" i="4"/>
  <c r="Y89" i="4" s="1"/>
  <c r="T89" i="4"/>
  <c r="U89" i="4"/>
  <c r="V74" i="4"/>
  <c r="Y74" i="4" s="1"/>
  <c r="W74" i="4"/>
  <c r="S74" i="4"/>
  <c r="T74" i="4"/>
  <c r="U74" i="4"/>
  <c r="X74" i="4"/>
  <c r="T62" i="4"/>
  <c r="S62" i="4"/>
  <c r="U62" i="4"/>
  <c r="V62" i="4"/>
  <c r="Y62" i="4" s="1"/>
  <c r="W62" i="4"/>
  <c r="X62" i="4"/>
  <c r="V47" i="4"/>
  <c r="Y47" i="4" s="1"/>
  <c r="W47" i="4"/>
  <c r="U47" i="4"/>
  <c r="S47" i="4"/>
  <c r="X47" i="4"/>
  <c r="T47" i="4"/>
  <c r="T35" i="4"/>
  <c r="U35" i="4"/>
  <c r="V35" i="4"/>
  <c r="Y35" i="4" s="1"/>
  <c r="S35" i="4"/>
  <c r="W35" i="4"/>
  <c r="X35" i="4"/>
  <c r="W2807" i="4"/>
  <c r="X2807" i="4"/>
  <c r="W2483" i="4"/>
  <c r="X2483" i="4"/>
  <c r="U2483" i="4"/>
  <c r="V2483" i="4"/>
  <c r="Y2483" i="4" s="1"/>
  <c r="S2159" i="4"/>
  <c r="T2159" i="4"/>
  <c r="U2159" i="4"/>
  <c r="V2159" i="4"/>
  <c r="Y2159" i="4" s="1"/>
  <c r="S1835" i="4"/>
  <c r="T1835" i="4"/>
  <c r="U1835" i="4"/>
  <c r="V1835" i="4"/>
  <c r="Y1835" i="4" s="1"/>
  <c r="W1835" i="4"/>
  <c r="X1835" i="4"/>
  <c r="S1511" i="4"/>
  <c r="T1511" i="4"/>
  <c r="U1511" i="4"/>
  <c r="V1511" i="4"/>
  <c r="Y1511" i="4" s="1"/>
  <c r="W1511" i="4"/>
  <c r="X1511" i="4"/>
  <c r="X1187" i="4"/>
  <c r="V1187" i="4"/>
  <c r="Y1187" i="4" s="1"/>
  <c r="W1187" i="4"/>
  <c r="S1187" i="4"/>
  <c r="T1187" i="4"/>
  <c r="U1187" i="4"/>
  <c r="W863" i="4"/>
  <c r="X863" i="4"/>
  <c r="V863" i="4"/>
  <c r="Y863" i="4" s="1"/>
  <c r="S863" i="4"/>
  <c r="T863" i="4"/>
  <c r="U863" i="4"/>
  <c r="X539" i="4"/>
  <c r="T539" i="4"/>
  <c r="U539" i="4"/>
  <c r="S539" i="4"/>
  <c r="V539" i="4"/>
  <c r="Y539" i="4" s="1"/>
  <c r="W539" i="4"/>
  <c r="X215" i="4"/>
  <c r="U215" i="4"/>
  <c r="W215" i="4"/>
  <c r="T215" i="4"/>
  <c r="V215" i="4"/>
  <c r="Y215" i="4" s="1"/>
  <c r="S215" i="4"/>
  <c r="U2726" i="4"/>
  <c r="W2665" i="4"/>
  <c r="U2491" i="4"/>
  <c r="T2483" i="4"/>
  <c r="U2449" i="4"/>
  <c r="T2422" i="4"/>
  <c r="W2402" i="4"/>
  <c r="S2369" i="4"/>
  <c r="T2303" i="4"/>
  <c r="V2288" i="4"/>
  <c r="Y2288" i="4" s="1"/>
  <c r="X2249" i="4"/>
  <c r="S2180" i="4"/>
  <c r="X2168" i="4"/>
  <c r="S1991" i="4"/>
  <c r="W1976" i="4"/>
  <c r="V1934" i="4"/>
  <c r="Y1934" i="4" s="1"/>
  <c r="W1931" i="4"/>
  <c r="Z1931" i="4" s="1"/>
  <c r="S1910" i="4"/>
  <c r="S1895" i="4"/>
  <c r="U1841" i="4"/>
  <c r="X1815" i="4"/>
  <c r="U1802" i="4"/>
  <c r="S1694" i="4"/>
  <c r="U1665" i="4"/>
  <c r="S1640" i="4"/>
  <c r="S1586" i="4"/>
  <c r="W1530" i="4"/>
  <c r="Z1530" i="4" s="1"/>
  <c r="V1520" i="4"/>
  <c r="Y1520" i="4" s="1"/>
  <c r="T1451" i="4"/>
  <c r="T1448" i="4"/>
  <c r="V1421" i="4"/>
  <c r="Y1421" i="4" s="1"/>
  <c r="U1331" i="4"/>
  <c r="V1275" i="4"/>
  <c r="Y1275" i="4" s="1"/>
  <c r="W1196" i="4"/>
  <c r="U1154" i="4"/>
  <c r="U926" i="4"/>
  <c r="U747" i="4"/>
  <c r="W602" i="4"/>
  <c r="X278" i="4"/>
  <c r="S2707" i="4"/>
  <c r="C2692" i="4"/>
  <c r="AA2692" i="4" s="1"/>
  <c r="W2692" i="4"/>
  <c r="V2692" i="4"/>
  <c r="Y2692" i="4" s="1"/>
  <c r="X2692" i="4"/>
  <c r="S2680" i="4"/>
  <c r="T2680" i="4"/>
  <c r="U2680" i="4"/>
  <c r="V2680" i="4"/>
  <c r="Y2680" i="4" s="1"/>
  <c r="V2653" i="4"/>
  <c r="Y2653" i="4" s="1"/>
  <c r="W2653" i="4"/>
  <c r="O2638" i="4"/>
  <c r="S2638" i="4"/>
  <c r="T2638" i="4"/>
  <c r="I2611" i="4"/>
  <c r="T2611" i="4"/>
  <c r="U2611" i="4"/>
  <c r="S2611" i="4"/>
  <c r="V2611" i="4"/>
  <c r="Y2611" i="4" s="1"/>
  <c r="S2599" i="4"/>
  <c r="T2599" i="4"/>
  <c r="U2599" i="4"/>
  <c r="W2584" i="4"/>
  <c r="X2584" i="4"/>
  <c r="S2572" i="4"/>
  <c r="T2572" i="4"/>
  <c r="V2572" i="4"/>
  <c r="Y2572" i="4" s="1"/>
  <c r="W2572" i="4"/>
  <c r="X2572" i="4"/>
  <c r="S2557" i="4"/>
  <c r="T2557" i="4"/>
  <c r="U2557" i="4"/>
  <c r="V2557" i="4"/>
  <c r="Y2557" i="4" s="1"/>
  <c r="V2545" i="4"/>
  <c r="Y2545" i="4" s="1"/>
  <c r="W2545" i="4"/>
  <c r="T2503" i="4"/>
  <c r="U2503" i="4"/>
  <c r="S2503" i="4"/>
  <c r="I2476" i="4"/>
  <c r="W2476" i="4"/>
  <c r="X2476" i="4"/>
  <c r="S2476" i="4"/>
  <c r="T2476" i="4"/>
  <c r="S2464" i="4"/>
  <c r="T2464" i="4"/>
  <c r="U2464" i="4"/>
  <c r="V2464" i="4"/>
  <c r="Y2464" i="4" s="1"/>
  <c r="W2464" i="4"/>
  <c r="X2464" i="4"/>
  <c r="V2437" i="4"/>
  <c r="Y2437" i="4" s="1"/>
  <c r="W2437" i="4"/>
  <c r="X2437" i="4"/>
  <c r="O2410" i="4"/>
  <c r="X2410" i="4"/>
  <c r="S2410" i="4"/>
  <c r="T2410" i="4"/>
  <c r="I2395" i="4"/>
  <c r="T2395" i="4"/>
  <c r="U2395" i="4"/>
  <c r="V2395" i="4"/>
  <c r="Y2395" i="4" s="1"/>
  <c r="S2383" i="4"/>
  <c r="T2383" i="4"/>
  <c r="U2383" i="4"/>
  <c r="V2383" i="4"/>
  <c r="Y2383" i="4" s="1"/>
  <c r="T2368" i="4"/>
  <c r="U2368" i="4"/>
  <c r="V2368" i="4"/>
  <c r="Y2368" i="4" s="1"/>
  <c r="W2368" i="4"/>
  <c r="X2368" i="4"/>
  <c r="U2356" i="4"/>
  <c r="V2356" i="4"/>
  <c r="Y2356" i="4" s="1"/>
  <c r="W2356" i="4"/>
  <c r="W2341" i="4"/>
  <c r="X2341" i="4"/>
  <c r="S2341" i="4"/>
  <c r="S2329" i="4"/>
  <c r="T2329" i="4"/>
  <c r="U2329" i="4"/>
  <c r="V2329" i="4"/>
  <c r="Y2329" i="4" s="1"/>
  <c r="W2329" i="4"/>
  <c r="S2314" i="4"/>
  <c r="T2314" i="4"/>
  <c r="U2302" i="4"/>
  <c r="V2302" i="4"/>
  <c r="Y2302" i="4" s="1"/>
  <c r="W2302" i="4"/>
  <c r="X2302" i="4"/>
  <c r="S2302" i="4"/>
  <c r="T2302" i="4"/>
  <c r="W2287" i="4"/>
  <c r="X2287" i="4"/>
  <c r="I2275" i="4"/>
  <c r="X2275" i="4"/>
  <c r="T2275" i="4"/>
  <c r="U2275" i="4"/>
  <c r="C2260" i="4"/>
  <c r="AA2260" i="4" s="1"/>
  <c r="S2260" i="4"/>
  <c r="T2260" i="4"/>
  <c r="V2260" i="4"/>
  <c r="Y2260" i="4" s="1"/>
  <c r="W2260" i="4"/>
  <c r="X2260" i="4"/>
  <c r="W2248" i="4"/>
  <c r="X2248" i="4"/>
  <c r="V2233" i="4"/>
  <c r="Y2233" i="4" s="1"/>
  <c r="W2233" i="4"/>
  <c r="X2233" i="4"/>
  <c r="S2221" i="4"/>
  <c r="T2221" i="4"/>
  <c r="U2221" i="4"/>
  <c r="W2221" i="4"/>
  <c r="X2221" i="4"/>
  <c r="C2206" i="4"/>
  <c r="AA2206" i="4" s="1"/>
  <c r="V2206" i="4"/>
  <c r="Y2206" i="4" s="1"/>
  <c r="W2206" i="4"/>
  <c r="X2206" i="4"/>
  <c r="U2194" i="4"/>
  <c r="V2194" i="4"/>
  <c r="Y2194" i="4" s="1"/>
  <c r="T2194" i="4"/>
  <c r="W2194" i="4"/>
  <c r="X2194" i="4"/>
  <c r="S2194" i="4"/>
  <c r="U2179" i="4"/>
  <c r="V2179" i="4"/>
  <c r="Y2179" i="4" s="1"/>
  <c r="W2179" i="4"/>
  <c r="S2179" i="4"/>
  <c r="O2152" i="4"/>
  <c r="S2152" i="4"/>
  <c r="T2152" i="4"/>
  <c r="U2140" i="4"/>
  <c r="V2140" i="4"/>
  <c r="Y2140" i="4" s="1"/>
  <c r="W2140" i="4"/>
  <c r="X2140" i="4"/>
  <c r="V2125" i="4"/>
  <c r="Y2125" i="4" s="1"/>
  <c r="W2125" i="4"/>
  <c r="S2125" i="4"/>
  <c r="T2125" i="4"/>
  <c r="U2125" i="4"/>
  <c r="S2113" i="4"/>
  <c r="X2113" i="4"/>
  <c r="T2113" i="4"/>
  <c r="U2113" i="4"/>
  <c r="V2113" i="4"/>
  <c r="Y2113" i="4" s="1"/>
  <c r="W2113" i="4"/>
  <c r="U2098" i="4"/>
  <c r="V2098" i="4"/>
  <c r="Y2098" i="4" s="1"/>
  <c r="X2098" i="4"/>
  <c r="S2098" i="4"/>
  <c r="T2098" i="4"/>
  <c r="W2098" i="4"/>
  <c r="U2086" i="4"/>
  <c r="V2086" i="4"/>
  <c r="Y2086" i="4" s="1"/>
  <c r="S2086" i="4"/>
  <c r="X2086" i="4"/>
  <c r="S2071" i="4"/>
  <c r="T2071" i="4"/>
  <c r="U2071" i="4"/>
  <c r="V2071" i="4"/>
  <c r="Y2071" i="4" s="1"/>
  <c r="W2071" i="4"/>
  <c r="X2059" i="4"/>
  <c r="U2059" i="4"/>
  <c r="V2059" i="4"/>
  <c r="Y2059" i="4" s="1"/>
  <c r="W2059" i="4"/>
  <c r="S2044" i="4"/>
  <c r="T2044" i="4"/>
  <c r="W2044" i="4"/>
  <c r="X2044" i="4"/>
  <c r="V2044" i="4"/>
  <c r="Y2044" i="4" s="1"/>
  <c r="V2032" i="4"/>
  <c r="Y2032" i="4" s="1"/>
  <c r="W2032" i="4"/>
  <c r="X2032" i="4"/>
  <c r="U2032" i="4"/>
  <c r="V2017" i="4"/>
  <c r="Y2017" i="4" s="1"/>
  <c r="W2017" i="4"/>
  <c r="S2017" i="4"/>
  <c r="X2017" i="4"/>
  <c r="T2017" i="4"/>
  <c r="U2017" i="4"/>
  <c r="S2005" i="4"/>
  <c r="T2005" i="4"/>
  <c r="T1990" i="4"/>
  <c r="U1990" i="4"/>
  <c r="V1990" i="4"/>
  <c r="Y1990" i="4" s="1"/>
  <c r="W1990" i="4"/>
  <c r="X1990" i="4"/>
  <c r="U1978" i="4"/>
  <c r="V1978" i="4"/>
  <c r="Y1978" i="4" s="1"/>
  <c r="W1978" i="4"/>
  <c r="X1978" i="4"/>
  <c r="W1963" i="4"/>
  <c r="X1963" i="4"/>
  <c r="S1963" i="4"/>
  <c r="T1963" i="4"/>
  <c r="U1963" i="4"/>
  <c r="V1963" i="4"/>
  <c r="Y1963" i="4" s="1"/>
  <c r="X1951" i="4"/>
  <c r="T1951" i="4"/>
  <c r="U1951" i="4"/>
  <c r="S1951" i="4"/>
  <c r="S1942" i="4"/>
  <c r="T1942" i="4"/>
  <c r="V1942" i="4"/>
  <c r="Y1942" i="4" s="1"/>
  <c r="W1922" i="4"/>
  <c r="X1922" i="4"/>
  <c r="S1922" i="4"/>
  <c r="T1922" i="4"/>
  <c r="U1922" i="4"/>
  <c r="V1922" i="4"/>
  <c r="Y1922" i="4" s="1"/>
  <c r="V1909" i="4"/>
  <c r="Y1909" i="4" s="1"/>
  <c r="W1909" i="4"/>
  <c r="X1909" i="4"/>
  <c r="U1909" i="4"/>
  <c r="S1909" i="4"/>
  <c r="S1897" i="4"/>
  <c r="T1897" i="4"/>
  <c r="U1897" i="4"/>
  <c r="X1897" i="4"/>
  <c r="U1882" i="4"/>
  <c r="W1882" i="4"/>
  <c r="Z1882" i="4" s="1"/>
  <c r="U1870" i="4"/>
  <c r="V1870" i="4"/>
  <c r="Y1870" i="4" s="1"/>
  <c r="S1870" i="4"/>
  <c r="T1870" i="4"/>
  <c r="X1870" i="4"/>
  <c r="W1855" i="4"/>
  <c r="X1855" i="4"/>
  <c r="X1843" i="4"/>
  <c r="U1843" i="4"/>
  <c r="W1843" i="4"/>
  <c r="S1828" i="4"/>
  <c r="T1828" i="4"/>
  <c r="W1828" i="4"/>
  <c r="U1816" i="4"/>
  <c r="V1816" i="4"/>
  <c r="Y1816" i="4" s="1"/>
  <c r="S1816" i="4"/>
  <c r="W1816" i="4"/>
  <c r="T1816" i="4"/>
  <c r="X1816" i="4"/>
  <c r="V1801" i="4"/>
  <c r="Y1801" i="4" s="1"/>
  <c r="W1801" i="4"/>
  <c r="U1801" i="4"/>
  <c r="S1801" i="4"/>
  <c r="T1801" i="4"/>
  <c r="X1801" i="4"/>
  <c r="S1789" i="4"/>
  <c r="X1789" i="4"/>
  <c r="U1774" i="4"/>
  <c r="V1774" i="4"/>
  <c r="Y1774" i="4" s="1"/>
  <c r="S1774" i="4"/>
  <c r="T1774" i="4"/>
  <c r="W1774" i="4"/>
  <c r="Z1774" i="4" s="1"/>
  <c r="U1762" i="4"/>
  <c r="V1762" i="4"/>
  <c r="Y1762" i="4" s="1"/>
  <c r="X1762" i="4"/>
  <c r="S1762" i="4"/>
  <c r="S1747" i="4"/>
  <c r="T1747" i="4"/>
  <c r="V1747" i="4"/>
  <c r="Y1747" i="4" s="1"/>
  <c r="W1747" i="4"/>
  <c r="X1747" i="4"/>
  <c r="X1735" i="4"/>
  <c r="U1735" i="4"/>
  <c r="V1735" i="4"/>
  <c r="Y1735" i="4" s="1"/>
  <c r="W1735" i="4"/>
  <c r="S1720" i="4"/>
  <c r="T1720" i="4"/>
  <c r="W1720" i="4"/>
  <c r="X1720" i="4"/>
  <c r="X1708" i="4"/>
  <c r="U1708" i="4"/>
  <c r="V1708" i="4"/>
  <c r="Y1708" i="4" s="1"/>
  <c r="W1708" i="4"/>
  <c r="V1693" i="4"/>
  <c r="Y1693" i="4" s="1"/>
  <c r="W1693" i="4"/>
  <c r="S1693" i="4"/>
  <c r="T1693" i="4"/>
  <c r="U1693" i="4"/>
  <c r="X1693" i="4"/>
  <c r="S1681" i="4"/>
  <c r="W1681" i="4"/>
  <c r="T1681" i="4"/>
  <c r="S1666" i="4"/>
  <c r="T1666" i="4"/>
  <c r="U1666" i="4"/>
  <c r="U1654" i="4"/>
  <c r="Y1654" i="4"/>
  <c r="W1654" i="4"/>
  <c r="X1654" i="4"/>
  <c r="S1654" i="4"/>
  <c r="W1639" i="4"/>
  <c r="X1639" i="4"/>
  <c r="T1639" i="4"/>
  <c r="V1639" i="4"/>
  <c r="Y1639" i="4" s="1"/>
  <c r="S1639" i="4"/>
  <c r="U1639" i="4"/>
  <c r="X1627" i="4"/>
  <c r="T1627" i="4"/>
  <c r="U1627" i="4"/>
  <c r="W1627" i="4"/>
  <c r="S1627" i="4"/>
  <c r="V1627" i="4"/>
  <c r="Y1627" i="4" s="1"/>
  <c r="S1612" i="4"/>
  <c r="T1612" i="4"/>
  <c r="V1600" i="4"/>
  <c r="Y1600" i="4" s="1"/>
  <c r="X1600" i="4"/>
  <c r="S1600" i="4"/>
  <c r="V1585" i="4"/>
  <c r="Y1585" i="4" s="1"/>
  <c r="W1585" i="4"/>
  <c r="X1585" i="4"/>
  <c r="S1585" i="4"/>
  <c r="U1585" i="4"/>
  <c r="S1573" i="4"/>
  <c r="T1573" i="4"/>
  <c r="U1573" i="4"/>
  <c r="V1573" i="4"/>
  <c r="Y1573" i="4" s="1"/>
  <c r="W1558" i="4"/>
  <c r="X1558" i="4"/>
  <c r="U1546" i="4"/>
  <c r="V1546" i="4"/>
  <c r="Y1546" i="4" s="1"/>
  <c r="S1546" i="4"/>
  <c r="X1546" i="4"/>
  <c r="S1531" i="4"/>
  <c r="T1531" i="4"/>
  <c r="U1531" i="4"/>
  <c r="V1531" i="4"/>
  <c r="Y1531" i="4" s="1"/>
  <c r="W1531" i="4"/>
  <c r="Z1531" i="4" s="1"/>
  <c r="X1519" i="4"/>
  <c r="W1519" i="4"/>
  <c r="S1519" i="4"/>
  <c r="T1519" i="4"/>
  <c r="V1519" i="4"/>
  <c r="Y1519" i="4" s="1"/>
  <c r="S1504" i="4"/>
  <c r="T1504" i="4"/>
  <c r="X1504" i="4"/>
  <c r="U1492" i="4"/>
  <c r="V1492" i="4"/>
  <c r="Y1492" i="4" s="1"/>
  <c r="W1492" i="4"/>
  <c r="T1492" i="4"/>
  <c r="X1492" i="4"/>
  <c r="V1477" i="4"/>
  <c r="Y1477" i="4" s="1"/>
  <c r="W1477" i="4"/>
  <c r="S1477" i="4"/>
  <c r="T1477" i="4"/>
  <c r="U1477" i="4"/>
  <c r="S1465" i="4"/>
  <c r="X1465" i="4"/>
  <c r="W1465" i="4"/>
  <c r="U1450" i="4"/>
  <c r="V1450" i="4"/>
  <c r="Y1450" i="4" s="1"/>
  <c r="T1450" i="4"/>
  <c r="W1450" i="4"/>
  <c r="S1450" i="4"/>
  <c r="X1450" i="4"/>
  <c r="U1438" i="4"/>
  <c r="V1438" i="4"/>
  <c r="Y1438" i="4" s="1"/>
  <c r="X1438" i="4"/>
  <c r="S1423" i="4"/>
  <c r="T1423" i="4"/>
  <c r="X1411" i="4"/>
  <c r="S1411" i="4"/>
  <c r="T1411" i="4"/>
  <c r="W1411" i="4"/>
  <c r="S1396" i="4"/>
  <c r="T1396" i="4"/>
  <c r="W1396" i="4"/>
  <c r="X1396" i="4"/>
  <c r="U1396" i="4"/>
  <c r="V1396" i="4"/>
  <c r="Y1396" i="4" s="1"/>
  <c r="T1384" i="4"/>
  <c r="U1384" i="4"/>
  <c r="S1384" i="4"/>
  <c r="V1384" i="4"/>
  <c r="Y1384" i="4" s="1"/>
  <c r="W1384" i="4"/>
  <c r="X1384" i="4"/>
  <c r="V1369" i="4"/>
  <c r="Y1369" i="4" s="1"/>
  <c r="W1369" i="4"/>
  <c r="U1369" i="4"/>
  <c r="X1369" i="4"/>
  <c r="S1369" i="4"/>
  <c r="T1369" i="4"/>
  <c r="S1357" i="4"/>
  <c r="T1357" i="4"/>
  <c r="U1357" i="4"/>
  <c r="V1357" i="4"/>
  <c r="Y1357" i="4" s="1"/>
  <c r="X1357" i="4"/>
  <c r="W1357" i="4"/>
  <c r="S1342" i="4"/>
  <c r="V1342" i="4"/>
  <c r="Y1342" i="4" s="1"/>
  <c r="W1342" i="4"/>
  <c r="X1342" i="4"/>
  <c r="T1342" i="4"/>
  <c r="U1342" i="4"/>
  <c r="U1330" i="4"/>
  <c r="V1330" i="4"/>
  <c r="Y1330" i="4" s="1"/>
  <c r="S1330" i="4"/>
  <c r="T1330" i="4"/>
  <c r="X1330" i="4"/>
  <c r="W1330" i="4"/>
  <c r="V1315" i="4"/>
  <c r="Y1315" i="4" s="1"/>
  <c r="W1315" i="4"/>
  <c r="S1315" i="4"/>
  <c r="U1315" i="4"/>
  <c r="X1315" i="4"/>
  <c r="X1303" i="4"/>
  <c r="W1303" i="4"/>
  <c r="T1303" i="4"/>
  <c r="U1303" i="4"/>
  <c r="S1303" i="4"/>
  <c r="V1303" i="4"/>
  <c r="Y1303" i="4" s="1"/>
  <c r="S1288" i="4"/>
  <c r="T1288" i="4"/>
  <c r="W1288" i="4"/>
  <c r="X1288" i="4"/>
  <c r="T1276" i="4"/>
  <c r="U1276" i="4"/>
  <c r="W1276" i="4"/>
  <c r="X1276" i="4"/>
  <c r="S1276" i="4"/>
  <c r="V1276" i="4"/>
  <c r="Y1276" i="4" s="1"/>
  <c r="V1261" i="4"/>
  <c r="Y1261" i="4" s="1"/>
  <c r="W1261" i="4"/>
  <c r="S1261" i="4"/>
  <c r="T1261" i="4"/>
  <c r="U1261" i="4"/>
  <c r="W1249" i="4"/>
  <c r="X1249" i="4"/>
  <c r="S1249" i="4"/>
  <c r="T1249" i="4"/>
  <c r="U1249" i="4"/>
  <c r="V1249" i="4"/>
  <c r="Y1249" i="4" s="1"/>
  <c r="S1234" i="4"/>
  <c r="T1234" i="4"/>
  <c r="U1234" i="4"/>
  <c r="V1234" i="4"/>
  <c r="Y1234" i="4" s="1"/>
  <c r="X1234" i="4"/>
  <c r="X1222" i="4"/>
  <c r="V1222" i="4"/>
  <c r="Y1222" i="4" s="1"/>
  <c r="W1222" i="4"/>
  <c r="U1222" i="4"/>
  <c r="U1207" i="4"/>
  <c r="V1207" i="4"/>
  <c r="Y1207" i="4" s="1"/>
  <c r="X1207" i="4"/>
  <c r="W1207" i="4"/>
  <c r="S1207" i="4"/>
  <c r="T1207" i="4"/>
  <c r="S1195" i="4"/>
  <c r="T1195" i="4"/>
  <c r="X1195" i="4"/>
  <c r="U1195" i="4"/>
  <c r="V1195" i="4"/>
  <c r="Y1195" i="4" s="1"/>
  <c r="X1180" i="4"/>
  <c r="V1180" i="4"/>
  <c r="Y1180" i="4" s="1"/>
  <c r="W1180" i="4"/>
  <c r="S1180" i="4"/>
  <c r="T1180" i="4"/>
  <c r="U1180" i="4"/>
  <c r="T1168" i="4"/>
  <c r="U1168" i="4"/>
  <c r="V1168" i="4"/>
  <c r="Y1168" i="4" s="1"/>
  <c r="W1168" i="4"/>
  <c r="V1153" i="4"/>
  <c r="Y1153" i="4" s="1"/>
  <c r="W1153" i="4"/>
  <c r="X1153" i="4"/>
  <c r="S1153" i="4"/>
  <c r="T1153" i="4"/>
  <c r="U1153" i="4"/>
  <c r="W1141" i="4"/>
  <c r="X1141" i="4"/>
  <c r="S1141" i="4"/>
  <c r="T1141" i="4"/>
  <c r="U1141" i="4"/>
  <c r="V1141" i="4"/>
  <c r="Y1141" i="4" s="1"/>
  <c r="S1126" i="4"/>
  <c r="X1126" i="4"/>
  <c r="T1126" i="4"/>
  <c r="U1126" i="4"/>
  <c r="U1114" i="4"/>
  <c r="W1114" i="4"/>
  <c r="X1114" i="4"/>
  <c r="U1099" i="4"/>
  <c r="V1099" i="4"/>
  <c r="Y1099" i="4" s="1"/>
  <c r="W1099" i="4"/>
  <c r="X1099" i="4"/>
  <c r="S1099" i="4"/>
  <c r="T1087" i="4"/>
  <c r="U1087" i="4"/>
  <c r="V1087" i="4"/>
  <c r="Y1087" i="4" s="1"/>
  <c r="W1087" i="4"/>
  <c r="S1087" i="4"/>
  <c r="X1087" i="4"/>
  <c r="X1072" i="4"/>
  <c r="S1072" i="4"/>
  <c r="T1072" i="4"/>
  <c r="V1072" i="4"/>
  <c r="Y1072" i="4" s="1"/>
  <c r="U1072" i="4"/>
  <c r="W1072" i="4"/>
  <c r="T1060" i="4"/>
  <c r="U1060" i="4"/>
  <c r="V1060" i="4"/>
  <c r="Y1060" i="4" s="1"/>
  <c r="W1060" i="4"/>
  <c r="X1060" i="4"/>
  <c r="S1045" i="4"/>
  <c r="T1045" i="4"/>
  <c r="U1045" i="4"/>
  <c r="V1045" i="4"/>
  <c r="Y1045" i="4" s="1"/>
  <c r="W1045" i="4"/>
  <c r="Z1045" i="4" s="1"/>
  <c r="W1033" i="4"/>
  <c r="X1033" i="4"/>
  <c r="U1033" i="4"/>
  <c r="V1033" i="4"/>
  <c r="Y1033" i="4" s="1"/>
  <c r="T1033" i="4"/>
  <c r="C1018" i="4"/>
  <c r="S1018" i="4"/>
  <c r="V1018" i="4"/>
  <c r="Y1018" i="4" s="1"/>
  <c r="W1018" i="4"/>
  <c r="X1018" i="4"/>
  <c r="T1006" i="4"/>
  <c r="S1006" i="4"/>
  <c r="W1006" i="4"/>
  <c r="X1006" i="4"/>
  <c r="U1006" i="4"/>
  <c r="V1006" i="4"/>
  <c r="Y1006" i="4" s="1"/>
  <c r="U991" i="4"/>
  <c r="V991" i="4"/>
  <c r="Y991" i="4" s="1"/>
  <c r="S991" i="4"/>
  <c r="T991" i="4"/>
  <c r="W991" i="4"/>
  <c r="W979" i="4"/>
  <c r="V979" i="4"/>
  <c r="Y979" i="4" s="1"/>
  <c r="X979" i="4"/>
  <c r="S979" i="4"/>
  <c r="T979" i="4"/>
  <c r="U979" i="4"/>
  <c r="X964" i="4"/>
  <c r="W964" i="4"/>
  <c r="U964" i="4"/>
  <c r="V964" i="4"/>
  <c r="Y964" i="4" s="1"/>
  <c r="T964" i="4"/>
  <c r="S964" i="4"/>
  <c r="X952" i="4"/>
  <c r="U952" i="4"/>
  <c r="V952" i="4"/>
  <c r="Y952" i="4" s="1"/>
  <c r="W952" i="4"/>
  <c r="S952" i="4"/>
  <c r="U937" i="4"/>
  <c r="S937" i="4"/>
  <c r="T937" i="4"/>
  <c r="W937" i="4"/>
  <c r="X937" i="4"/>
  <c r="V937" i="4"/>
  <c r="Y937" i="4" s="1"/>
  <c r="U925" i="4"/>
  <c r="V925" i="4"/>
  <c r="Y925" i="4" s="1"/>
  <c r="S925" i="4"/>
  <c r="T925" i="4"/>
  <c r="W925" i="4"/>
  <c r="X925" i="4"/>
  <c r="X910" i="4"/>
  <c r="W910" i="4"/>
  <c r="T910" i="4"/>
  <c r="U910" i="4"/>
  <c r="V910" i="4"/>
  <c r="Y910" i="4" s="1"/>
  <c r="S910" i="4"/>
  <c r="S898" i="4"/>
  <c r="T898" i="4"/>
  <c r="U898" i="4"/>
  <c r="V898" i="4"/>
  <c r="Y898" i="4" s="1"/>
  <c r="W898" i="4"/>
  <c r="X898" i="4"/>
  <c r="S883" i="4"/>
  <c r="T883" i="4"/>
  <c r="U883" i="4"/>
  <c r="W883" i="4"/>
  <c r="X883" i="4"/>
  <c r="S871" i="4"/>
  <c r="U871" i="4"/>
  <c r="V871" i="4"/>
  <c r="Y871" i="4" s="1"/>
  <c r="T871" i="4"/>
  <c r="X871" i="4"/>
  <c r="X856" i="4"/>
  <c r="U856" i="4"/>
  <c r="V856" i="4"/>
  <c r="Y856" i="4" s="1"/>
  <c r="S856" i="4"/>
  <c r="T856" i="4"/>
  <c r="W856" i="4"/>
  <c r="V844" i="4"/>
  <c r="Y844" i="4" s="1"/>
  <c r="W844" i="4"/>
  <c r="X844" i="4"/>
  <c r="S844" i="4"/>
  <c r="U844" i="4"/>
  <c r="V829" i="4"/>
  <c r="Y829" i="4" s="1"/>
  <c r="W829" i="4"/>
  <c r="X829" i="4"/>
  <c r="S829" i="4"/>
  <c r="T829" i="4"/>
  <c r="U829" i="4"/>
  <c r="W817" i="4"/>
  <c r="X817" i="4"/>
  <c r="V817" i="4"/>
  <c r="Y817" i="4" s="1"/>
  <c r="T817" i="4"/>
  <c r="U817" i="4"/>
  <c r="S817" i="4"/>
  <c r="T802" i="4"/>
  <c r="X802" i="4"/>
  <c r="U802" i="4"/>
  <c r="V802" i="4"/>
  <c r="Y802" i="4" s="1"/>
  <c r="S802" i="4"/>
  <c r="X790" i="4"/>
  <c r="S790" i="4"/>
  <c r="W775" i="4"/>
  <c r="X775" i="4"/>
  <c r="V775" i="4"/>
  <c r="Y775" i="4" s="1"/>
  <c r="T775" i="4"/>
  <c r="U775" i="4"/>
  <c r="W763" i="4"/>
  <c r="X763" i="4"/>
  <c r="U763" i="4"/>
  <c r="V763" i="4"/>
  <c r="Y763" i="4" s="1"/>
  <c r="S748" i="4"/>
  <c r="T748" i="4"/>
  <c r="V748" i="4"/>
  <c r="Y748" i="4" s="1"/>
  <c r="W748" i="4"/>
  <c r="X748" i="4"/>
  <c r="U748" i="4"/>
  <c r="U736" i="4"/>
  <c r="W736" i="4"/>
  <c r="X736" i="4"/>
  <c r="S736" i="4"/>
  <c r="T736" i="4"/>
  <c r="V736" i="4"/>
  <c r="Y736" i="4" s="1"/>
  <c r="T721" i="4"/>
  <c r="U721" i="4"/>
  <c r="S721" i="4"/>
  <c r="V721" i="4"/>
  <c r="Y721" i="4" s="1"/>
  <c r="X721" i="4"/>
  <c r="W721" i="4"/>
  <c r="S709" i="4"/>
  <c r="W709" i="4"/>
  <c r="X709" i="4"/>
  <c r="V709" i="4"/>
  <c r="Y709" i="4" s="1"/>
  <c r="T709" i="4"/>
  <c r="U709" i="4"/>
  <c r="X694" i="4"/>
  <c r="T694" i="4"/>
  <c r="U694" i="4"/>
  <c r="S694" i="4"/>
  <c r="V694" i="4"/>
  <c r="Y694" i="4" s="1"/>
  <c r="W694" i="4"/>
  <c r="X682" i="4"/>
  <c r="W682" i="4"/>
  <c r="U682" i="4"/>
  <c r="V682" i="4"/>
  <c r="Y682" i="4" s="1"/>
  <c r="V667" i="4"/>
  <c r="Y667" i="4" s="1"/>
  <c r="T667" i="4"/>
  <c r="U667" i="4"/>
  <c r="S667" i="4"/>
  <c r="X667" i="4"/>
  <c r="W655" i="4"/>
  <c r="X655" i="4"/>
  <c r="V655" i="4"/>
  <c r="Y655" i="4" s="1"/>
  <c r="S655" i="4"/>
  <c r="T655" i="4"/>
  <c r="U655" i="4"/>
  <c r="T640" i="4"/>
  <c r="X640" i="4"/>
  <c r="S640" i="4"/>
  <c r="U640" i="4"/>
  <c r="V640" i="4"/>
  <c r="Y640" i="4" s="1"/>
  <c r="W640" i="4"/>
  <c r="X628" i="4"/>
  <c r="S628" i="4"/>
  <c r="T628" i="4"/>
  <c r="V628" i="4"/>
  <c r="Y628" i="4" s="1"/>
  <c r="W628" i="4"/>
  <c r="U628" i="4"/>
  <c r="W613" i="4"/>
  <c r="X613" i="4"/>
  <c r="S613" i="4"/>
  <c r="T613" i="4"/>
  <c r="U613" i="4"/>
  <c r="V613" i="4"/>
  <c r="Y613" i="4" s="1"/>
  <c r="W601" i="4"/>
  <c r="X601" i="4"/>
  <c r="S601" i="4"/>
  <c r="T601" i="4"/>
  <c r="U601" i="4"/>
  <c r="V601" i="4"/>
  <c r="Y601" i="4" s="1"/>
  <c r="U586" i="4"/>
  <c r="V586" i="4"/>
  <c r="Y586" i="4" s="1"/>
  <c r="S586" i="4"/>
  <c r="T586" i="4"/>
  <c r="W586" i="4"/>
  <c r="X586" i="4"/>
  <c r="V574" i="4"/>
  <c r="Y574" i="4" s="1"/>
  <c r="W574" i="4"/>
  <c r="X574" i="4"/>
  <c r="S574" i="4"/>
  <c r="U574" i="4"/>
  <c r="T574" i="4"/>
  <c r="T559" i="4"/>
  <c r="U559" i="4"/>
  <c r="S559" i="4"/>
  <c r="V559" i="4"/>
  <c r="Y559" i="4" s="1"/>
  <c r="W559" i="4"/>
  <c r="X559" i="4"/>
  <c r="S547" i="4"/>
  <c r="V547" i="4"/>
  <c r="Y547" i="4" s="1"/>
  <c r="W547" i="4"/>
  <c r="T547" i="4"/>
  <c r="U547" i="4"/>
  <c r="X547" i="4"/>
  <c r="W532" i="4"/>
  <c r="S532" i="4"/>
  <c r="T532" i="4"/>
  <c r="U532" i="4"/>
  <c r="V532" i="4"/>
  <c r="Y532" i="4" s="1"/>
  <c r="X532" i="4"/>
  <c r="X520" i="4"/>
  <c r="T520" i="4"/>
  <c r="U520" i="4"/>
  <c r="S520" i="4"/>
  <c r="V520" i="4"/>
  <c r="Y520" i="4" s="1"/>
  <c r="W520" i="4"/>
  <c r="T505" i="4"/>
  <c r="U505" i="4"/>
  <c r="V505" i="4"/>
  <c r="Y505" i="4" s="1"/>
  <c r="W505" i="4"/>
  <c r="X505" i="4"/>
  <c r="U493" i="4"/>
  <c r="V493" i="4"/>
  <c r="Y493" i="4" s="1"/>
  <c r="S493" i="4"/>
  <c r="T493" i="4"/>
  <c r="W493" i="4"/>
  <c r="X493" i="4"/>
  <c r="W478" i="4"/>
  <c r="X478" i="4"/>
  <c r="V478" i="4"/>
  <c r="Y478" i="4" s="1"/>
  <c r="U478" i="4"/>
  <c r="S478" i="4"/>
  <c r="T478" i="4"/>
  <c r="U466" i="4"/>
  <c r="S466" i="4"/>
  <c r="T466" i="4"/>
  <c r="V466" i="4"/>
  <c r="Y466" i="4" s="1"/>
  <c r="W466" i="4"/>
  <c r="X466" i="4"/>
  <c r="V451" i="4"/>
  <c r="Y451" i="4" s="1"/>
  <c r="W451" i="4"/>
  <c r="X451" i="4"/>
  <c r="S451" i="4"/>
  <c r="T451" i="4"/>
  <c r="U451" i="4"/>
  <c r="V439" i="4"/>
  <c r="Y439" i="4" s="1"/>
  <c r="T439" i="4"/>
  <c r="U439" i="4"/>
  <c r="W439" i="4"/>
  <c r="X439" i="4"/>
  <c r="S439" i="4"/>
  <c r="S424" i="4"/>
  <c r="T424" i="4"/>
  <c r="U424" i="4"/>
  <c r="V424" i="4"/>
  <c r="Y424" i="4" s="1"/>
  <c r="W424" i="4"/>
  <c r="X424" i="4"/>
  <c r="W412" i="4"/>
  <c r="U412" i="4"/>
  <c r="V412" i="4"/>
  <c r="Y412" i="4" s="1"/>
  <c r="X412" i="4"/>
  <c r="T412" i="4"/>
  <c r="S412" i="4"/>
  <c r="V397" i="4"/>
  <c r="Y397" i="4" s="1"/>
  <c r="W397" i="4"/>
  <c r="T397" i="4"/>
  <c r="U397" i="4"/>
  <c r="S397" i="4"/>
  <c r="X397" i="4"/>
  <c r="S385" i="4"/>
  <c r="T385" i="4"/>
  <c r="W385" i="4"/>
  <c r="X385" i="4"/>
  <c r="U385" i="4"/>
  <c r="V385" i="4"/>
  <c r="Y385" i="4" s="1"/>
  <c r="V370" i="4"/>
  <c r="Y370" i="4" s="1"/>
  <c r="U370" i="4"/>
  <c r="W370" i="4"/>
  <c r="S370" i="4"/>
  <c r="T370" i="4"/>
  <c r="X370" i="4"/>
  <c r="T358" i="4"/>
  <c r="X358" i="4"/>
  <c r="U358" i="4"/>
  <c r="V358" i="4"/>
  <c r="Y358" i="4" s="1"/>
  <c r="W358" i="4"/>
  <c r="S358" i="4"/>
  <c r="W343" i="4"/>
  <c r="T343" i="4"/>
  <c r="U343" i="4"/>
  <c r="S343" i="4"/>
  <c r="X343" i="4"/>
  <c r="W331" i="4"/>
  <c r="S331" i="4"/>
  <c r="X331" i="4"/>
  <c r="U331" i="4"/>
  <c r="V331" i="4"/>
  <c r="Y331" i="4" s="1"/>
  <c r="T331" i="4"/>
  <c r="X316" i="4"/>
  <c r="S316" i="4"/>
  <c r="T316" i="4"/>
  <c r="U316" i="4"/>
  <c r="V316" i="4"/>
  <c r="Y316" i="4" s="1"/>
  <c r="W316" i="4"/>
  <c r="S304" i="4"/>
  <c r="T304" i="4"/>
  <c r="U304" i="4"/>
  <c r="V304" i="4"/>
  <c r="Y304" i="4" s="1"/>
  <c r="X304" i="4"/>
  <c r="X289" i="4"/>
  <c r="T289" i="4"/>
  <c r="U289" i="4"/>
  <c r="V289" i="4"/>
  <c r="Y289" i="4" s="1"/>
  <c r="S289" i="4"/>
  <c r="S277" i="4"/>
  <c r="T277" i="4"/>
  <c r="X277" i="4"/>
  <c r="U277" i="4"/>
  <c r="W277" i="4"/>
  <c r="V277" i="4"/>
  <c r="Y277" i="4" s="1"/>
  <c r="W262" i="4"/>
  <c r="X262" i="4"/>
  <c r="U262" i="4"/>
  <c r="V262" i="4"/>
  <c r="Y262" i="4" s="1"/>
  <c r="S262" i="4"/>
  <c r="T262" i="4"/>
  <c r="X250" i="4"/>
  <c r="V250" i="4"/>
  <c r="Y250" i="4" s="1"/>
  <c r="W250" i="4"/>
  <c r="S250" i="4"/>
  <c r="U250" i="4"/>
  <c r="T250" i="4"/>
  <c r="X235" i="4"/>
  <c r="S235" i="4"/>
  <c r="U235" i="4"/>
  <c r="V235" i="4"/>
  <c r="Y235" i="4" s="1"/>
  <c r="W235" i="4"/>
  <c r="T235" i="4"/>
  <c r="W223" i="4"/>
  <c r="S223" i="4"/>
  <c r="T223" i="4"/>
  <c r="X223" i="4"/>
  <c r="U223" i="4"/>
  <c r="V223" i="4"/>
  <c r="Y223" i="4" s="1"/>
  <c r="X208" i="4"/>
  <c r="U208" i="4"/>
  <c r="T208" i="4"/>
  <c r="S208" i="4"/>
  <c r="V208" i="4"/>
  <c r="Y208" i="4" s="1"/>
  <c r="W208" i="4"/>
  <c r="T196" i="4"/>
  <c r="X196" i="4"/>
  <c r="S196" i="4"/>
  <c r="U196" i="4"/>
  <c r="W196" i="4"/>
  <c r="X181" i="4"/>
  <c r="W181" i="4"/>
  <c r="T181" i="4"/>
  <c r="U181" i="4"/>
  <c r="V181" i="4"/>
  <c r="Y181" i="4" s="1"/>
  <c r="S181" i="4"/>
  <c r="S169" i="4"/>
  <c r="T169" i="4"/>
  <c r="U169" i="4"/>
  <c r="V169" i="4"/>
  <c r="Y169" i="4" s="1"/>
  <c r="W169" i="4"/>
  <c r="X169" i="4"/>
  <c r="X154" i="4"/>
  <c r="S154" i="4"/>
  <c r="U154" i="4"/>
  <c r="V154" i="4"/>
  <c r="Y154" i="4" s="1"/>
  <c r="W154" i="4"/>
  <c r="T142" i="4"/>
  <c r="S142" i="4"/>
  <c r="U142" i="4"/>
  <c r="V142" i="4"/>
  <c r="Y142" i="4" s="1"/>
  <c r="X142" i="4"/>
  <c r="W142" i="4"/>
  <c r="V127" i="4"/>
  <c r="Y127" i="4" s="1"/>
  <c r="W127" i="4"/>
  <c r="S127" i="4"/>
  <c r="X127" i="4"/>
  <c r="T127" i="4"/>
  <c r="U127" i="4"/>
  <c r="V115" i="4"/>
  <c r="Y115" i="4" s="1"/>
  <c r="X115" i="4"/>
  <c r="T115" i="4"/>
  <c r="U115" i="4"/>
  <c r="W115" i="4"/>
  <c r="S115" i="4"/>
  <c r="V100" i="4"/>
  <c r="Y100" i="4" s="1"/>
  <c r="W100" i="4"/>
  <c r="S100" i="4"/>
  <c r="T100" i="4"/>
  <c r="U100" i="4"/>
  <c r="X100" i="4"/>
  <c r="T88" i="4"/>
  <c r="S88" i="4"/>
  <c r="U88" i="4"/>
  <c r="V88" i="4"/>
  <c r="Y88" i="4" s="1"/>
  <c r="W88" i="4"/>
  <c r="X88" i="4"/>
  <c r="V73" i="4"/>
  <c r="Y73" i="4" s="1"/>
  <c r="W73" i="4"/>
  <c r="X73" i="4"/>
  <c r="T73" i="4"/>
  <c r="S73" i="4"/>
  <c r="U73" i="4"/>
  <c r="U61" i="4"/>
  <c r="W61" i="4"/>
  <c r="X61" i="4"/>
  <c r="V61" i="4"/>
  <c r="Y61" i="4" s="1"/>
  <c r="S61" i="4"/>
  <c r="T61" i="4"/>
  <c r="V46" i="4"/>
  <c r="Y46" i="4" s="1"/>
  <c r="W46" i="4"/>
  <c r="X46" i="4"/>
  <c r="T46" i="4"/>
  <c r="S46" i="4"/>
  <c r="U46" i="4"/>
  <c r="U34" i="4"/>
  <c r="X34" i="4"/>
  <c r="S34" i="4"/>
  <c r="T34" i="4"/>
  <c r="V34" i="4"/>
  <c r="Y34" i="4" s="1"/>
  <c r="W34" i="4"/>
  <c r="S2780" i="4"/>
  <c r="V2456" i="4"/>
  <c r="Y2456" i="4" s="1"/>
  <c r="W2456" i="4"/>
  <c r="X2456" i="4"/>
  <c r="V2132" i="4"/>
  <c r="Y2132" i="4" s="1"/>
  <c r="W2132" i="4"/>
  <c r="T2132" i="4"/>
  <c r="U2132" i="4"/>
  <c r="X2132" i="4"/>
  <c r="V1808" i="4"/>
  <c r="Y1808" i="4" s="1"/>
  <c r="W1808" i="4"/>
  <c r="S1808" i="4"/>
  <c r="U1808" i="4"/>
  <c r="T1808" i="4"/>
  <c r="V1484" i="4"/>
  <c r="Y1484" i="4" s="1"/>
  <c r="W1484" i="4"/>
  <c r="Z1484" i="4" s="1"/>
  <c r="U1484" i="4"/>
  <c r="V1160" i="4"/>
  <c r="Y1160" i="4" s="1"/>
  <c r="W1160" i="4"/>
  <c r="T1160" i="4"/>
  <c r="U1160" i="4"/>
  <c r="S1160" i="4"/>
  <c r="W836" i="4"/>
  <c r="X836" i="4"/>
  <c r="T836" i="4"/>
  <c r="U836" i="4"/>
  <c r="V836" i="4"/>
  <c r="Y836" i="4" s="1"/>
  <c r="S836" i="4"/>
  <c r="U512" i="4"/>
  <c r="V512" i="4"/>
  <c r="Y512" i="4" s="1"/>
  <c r="S512" i="4"/>
  <c r="T512" i="4"/>
  <c r="W512" i="4"/>
  <c r="X512" i="4"/>
  <c r="X188" i="4"/>
  <c r="S188" i="4"/>
  <c r="U188" i="4"/>
  <c r="V188" i="4"/>
  <c r="Y188" i="4" s="1"/>
  <c r="W188" i="4"/>
  <c r="T188" i="4"/>
  <c r="S2726" i="4"/>
  <c r="S2692" i="4"/>
  <c r="V2665" i="4"/>
  <c r="Y2665" i="4" s="1"/>
  <c r="W2626" i="4"/>
  <c r="W2599" i="4"/>
  <c r="T2584" i="4"/>
  <c r="U2572" i="4"/>
  <c r="X2557" i="4"/>
  <c r="X2519" i="4"/>
  <c r="T2491" i="4"/>
  <c r="S2483" i="4"/>
  <c r="T2456" i="4"/>
  <c r="X2450" i="4"/>
  <c r="T2449" i="4"/>
  <c r="S2437" i="4"/>
  <c r="X2423" i="4"/>
  <c r="U2410" i="4"/>
  <c r="V2402" i="4"/>
  <c r="Y2402" i="4" s="1"/>
  <c r="W2383" i="4"/>
  <c r="W2330" i="4"/>
  <c r="S2303" i="4"/>
  <c r="U2288" i="4"/>
  <c r="U2260" i="4"/>
  <c r="W2249" i="4"/>
  <c r="X2207" i="4"/>
  <c r="U2152" i="4"/>
  <c r="S2132" i="4"/>
  <c r="X2125" i="4"/>
  <c r="U2005" i="4"/>
  <c r="W1988" i="4"/>
  <c r="V1964" i="4"/>
  <c r="Y1964" i="4" s="1"/>
  <c r="T1882" i="4"/>
  <c r="X1828" i="4"/>
  <c r="W1815" i="4"/>
  <c r="T1802" i="4"/>
  <c r="X1748" i="4"/>
  <c r="T1558" i="4"/>
  <c r="W1532" i="4"/>
  <c r="U1520" i="4"/>
  <c r="S1451" i="4"/>
  <c r="W1423" i="4"/>
  <c r="X1261" i="4"/>
  <c r="X1247" i="4"/>
  <c r="W1234" i="4"/>
  <c r="U1220" i="4"/>
  <c r="T1154" i="4"/>
  <c r="U1018" i="4"/>
  <c r="T926" i="4"/>
  <c r="X899" i="4"/>
  <c r="T844" i="4"/>
  <c r="S278" i="4"/>
  <c r="S2043" i="4"/>
  <c r="T2043" i="4"/>
  <c r="U2043" i="4"/>
  <c r="V2043" i="4"/>
  <c r="Y2043" i="4" s="1"/>
  <c r="W2043" i="4"/>
  <c r="V2031" i="4"/>
  <c r="Y2031" i="4" s="1"/>
  <c r="W2031" i="4"/>
  <c r="S2031" i="4"/>
  <c r="T2031" i="4"/>
  <c r="V2016" i="4"/>
  <c r="Y2016" i="4" s="1"/>
  <c r="W2016" i="4"/>
  <c r="S2016" i="4"/>
  <c r="T2016" i="4"/>
  <c r="U2016" i="4"/>
  <c r="S2004" i="4"/>
  <c r="T2004" i="4"/>
  <c r="U2004" i="4"/>
  <c r="V2004" i="4"/>
  <c r="Y2004" i="4" s="1"/>
  <c r="W1989" i="4"/>
  <c r="X1989" i="4"/>
  <c r="S1989" i="4"/>
  <c r="T1977" i="4"/>
  <c r="U1977" i="4"/>
  <c r="S1977" i="4"/>
  <c r="V1977" i="4"/>
  <c r="Y1977" i="4" s="1"/>
  <c r="W1977" i="4"/>
  <c r="X1977" i="4"/>
  <c r="W1962" i="4"/>
  <c r="X1962" i="4"/>
  <c r="W1950" i="4"/>
  <c r="X1950" i="4"/>
  <c r="S1929" i="4"/>
  <c r="X1929" i="4"/>
  <c r="W1929" i="4"/>
  <c r="S1931" i="4"/>
  <c r="T1931" i="4"/>
  <c r="U1931" i="4"/>
  <c r="V1908" i="4"/>
  <c r="Y1908" i="4" s="1"/>
  <c r="W1908" i="4"/>
  <c r="T1908" i="4"/>
  <c r="U1908" i="4"/>
  <c r="S1908" i="4"/>
  <c r="S1896" i="4"/>
  <c r="T1896" i="4"/>
  <c r="U1896" i="4"/>
  <c r="V1896" i="4"/>
  <c r="Y1896" i="4" s="1"/>
  <c r="T1881" i="4"/>
  <c r="U1881" i="4"/>
  <c r="V1881" i="4"/>
  <c r="Y1881" i="4" s="1"/>
  <c r="W1881" i="4"/>
  <c r="X1881" i="4"/>
  <c r="S1881" i="4"/>
  <c r="T1869" i="4"/>
  <c r="U1869" i="4"/>
  <c r="X1869" i="4"/>
  <c r="W1869" i="4"/>
  <c r="U1854" i="4"/>
  <c r="V1854" i="4"/>
  <c r="Y1854" i="4" s="1"/>
  <c r="W1854" i="4"/>
  <c r="X1854" i="4"/>
  <c r="S1854" i="4"/>
  <c r="T1854" i="4"/>
  <c r="W1842" i="4"/>
  <c r="X1842" i="4"/>
  <c r="U1842" i="4"/>
  <c r="V1842" i="4"/>
  <c r="Y1842" i="4" s="1"/>
  <c r="T1842" i="4"/>
  <c r="S1827" i="4"/>
  <c r="T1827" i="4"/>
  <c r="V1827" i="4"/>
  <c r="Y1827" i="4" s="1"/>
  <c r="W1827" i="4"/>
  <c r="X1827" i="4"/>
  <c r="U1827" i="4"/>
  <c r="V1800" i="4"/>
  <c r="Y1800" i="4" s="1"/>
  <c r="W1800" i="4"/>
  <c r="S1800" i="4"/>
  <c r="V1788" i="4"/>
  <c r="Y1788" i="4" s="1"/>
  <c r="W1788" i="4"/>
  <c r="X1788" i="4"/>
  <c r="S1788" i="4"/>
  <c r="T1788" i="4"/>
  <c r="U1788" i="4"/>
  <c r="S1773" i="4"/>
  <c r="T1773" i="4"/>
  <c r="U1773" i="4"/>
  <c r="V1773" i="4"/>
  <c r="Y1773" i="4" s="1"/>
  <c r="W1773" i="4"/>
  <c r="X1773" i="4"/>
  <c r="T1761" i="4"/>
  <c r="U1761" i="4"/>
  <c r="S1761" i="4"/>
  <c r="W1761" i="4"/>
  <c r="V1761" i="4"/>
  <c r="Y1761" i="4" s="1"/>
  <c r="X1761" i="4"/>
  <c r="S1746" i="4"/>
  <c r="T1746" i="4"/>
  <c r="X1746" i="4"/>
  <c r="W1734" i="4"/>
  <c r="X1734" i="4"/>
  <c r="V1734" i="4"/>
  <c r="Y1734" i="4" s="1"/>
  <c r="S1719" i="4"/>
  <c r="T1719" i="4"/>
  <c r="U1719" i="4"/>
  <c r="V1719" i="4"/>
  <c r="Y1719" i="4" s="1"/>
  <c r="W1719" i="4"/>
  <c r="X1719" i="4"/>
  <c r="V1707" i="4"/>
  <c r="Y1707" i="4" s="1"/>
  <c r="W1707" i="4"/>
  <c r="Z1707" i="4" s="1"/>
  <c r="S1707" i="4"/>
  <c r="T1707" i="4"/>
  <c r="U1707" i="4"/>
  <c r="V1692" i="4"/>
  <c r="Y1692" i="4" s="1"/>
  <c r="W1692" i="4"/>
  <c r="S1692" i="4"/>
  <c r="T1692" i="4"/>
  <c r="U1692" i="4"/>
  <c r="S1680" i="4"/>
  <c r="U1680" i="4"/>
  <c r="X1680" i="4"/>
  <c r="W1680" i="4"/>
  <c r="W1665" i="4"/>
  <c r="X1665" i="4"/>
  <c r="Y1665" i="4"/>
  <c r="T1653" i="4"/>
  <c r="U1653" i="4"/>
  <c r="S1653" i="4"/>
  <c r="Y1653" i="4"/>
  <c r="W1638" i="4"/>
  <c r="X1638" i="4"/>
  <c r="T1638" i="4"/>
  <c r="S1638" i="4"/>
  <c r="W1626" i="4"/>
  <c r="X1626" i="4"/>
  <c r="T1626" i="4"/>
  <c r="U1626" i="4"/>
  <c r="S1611" i="4"/>
  <c r="T1611" i="4"/>
  <c r="V1611" i="4"/>
  <c r="Y1611" i="4" s="1"/>
  <c r="X1611" i="4"/>
  <c r="U1611" i="4"/>
  <c r="W1611" i="4"/>
  <c r="S1599" i="4"/>
  <c r="U1599" i="4"/>
  <c r="V1599" i="4"/>
  <c r="Y1599" i="4" s="1"/>
  <c r="T1599" i="4"/>
  <c r="W1599" i="4"/>
  <c r="X1599" i="4"/>
  <c r="V1584" i="4"/>
  <c r="Y1584" i="4" s="1"/>
  <c r="W1584" i="4"/>
  <c r="Z1584" i="4" s="1"/>
  <c r="T1584" i="4"/>
  <c r="U1584" i="4"/>
  <c r="S1584" i="4"/>
  <c r="S1572" i="4"/>
  <c r="W1572" i="4"/>
  <c r="X1572" i="4"/>
  <c r="T1572" i="4"/>
  <c r="U1572" i="4"/>
  <c r="V1572" i="4"/>
  <c r="Y1572" i="4" s="1"/>
  <c r="T1557" i="4"/>
  <c r="V1557" i="4"/>
  <c r="Y1557" i="4" s="1"/>
  <c r="W1557" i="4"/>
  <c r="S1557" i="4"/>
  <c r="U1557" i="4"/>
  <c r="T1545" i="4"/>
  <c r="U1545" i="4"/>
  <c r="X1545" i="4"/>
  <c r="S1545" i="4"/>
  <c r="V1545" i="4"/>
  <c r="Y1545" i="4" s="1"/>
  <c r="W1545" i="4"/>
  <c r="S1530" i="4"/>
  <c r="T1530" i="4"/>
  <c r="U1530" i="4"/>
  <c r="W1518" i="4"/>
  <c r="X1518" i="4"/>
  <c r="U1518" i="4"/>
  <c r="V1518" i="4"/>
  <c r="Y1518" i="4" s="1"/>
  <c r="T1518" i="4"/>
  <c r="S1503" i="4"/>
  <c r="T1503" i="4"/>
  <c r="V1503" i="4"/>
  <c r="Y1503" i="4" s="1"/>
  <c r="X1503" i="4"/>
  <c r="U1503" i="4"/>
  <c r="S1491" i="4"/>
  <c r="T1491" i="4"/>
  <c r="U1491" i="4"/>
  <c r="V1491" i="4"/>
  <c r="Y1491" i="4" s="1"/>
  <c r="W1491" i="4"/>
  <c r="V1476" i="4"/>
  <c r="Y1476" i="4" s="1"/>
  <c r="W1476" i="4"/>
  <c r="S1476" i="4"/>
  <c r="U1476" i="4"/>
  <c r="X1476" i="4"/>
  <c r="V1464" i="4"/>
  <c r="Y1464" i="4" s="1"/>
  <c r="W1464" i="4"/>
  <c r="X1464" i="4"/>
  <c r="S1449" i="4"/>
  <c r="T1449" i="4"/>
  <c r="U1449" i="4"/>
  <c r="T1437" i="4"/>
  <c r="U1437" i="4"/>
  <c r="W1437" i="4"/>
  <c r="S1437" i="4"/>
  <c r="V1437" i="4"/>
  <c r="Y1437" i="4" s="1"/>
  <c r="X1437" i="4"/>
  <c r="S1422" i="4"/>
  <c r="T1422" i="4"/>
  <c r="V1422" i="4"/>
  <c r="Y1422" i="4" s="1"/>
  <c r="W1422" i="4"/>
  <c r="X1422" i="4"/>
  <c r="W1410" i="4"/>
  <c r="X1410" i="4"/>
  <c r="V1410" i="4"/>
  <c r="Y1410" i="4" s="1"/>
  <c r="S1395" i="4"/>
  <c r="T1395" i="4"/>
  <c r="U1395" i="4"/>
  <c r="V1395" i="4"/>
  <c r="Y1395" i="4" s="1"/>
  <c r="V1383" i="4"/>
  <c r="Y1383" i="4" s="1"/>
  <c r="W1383" i="4"/>
  <c r="V1368" i="4"/>
  <c r="Y1368" i="4" s="1"/>
  <c r="W1368" i="4"/>
  <c r="S1368" i="4"/>
  <c r="T1368" i="4"/>
  <c r="X1368" i="4"/>
  <c r="S1356" i="4"/>
  <c r="T1356" i="4"/>
  <c r="X1341" i="4"/>
  <c r="S1341" i="4"/>
  <c r="T1329" i="4"/>
  <c r="U1329" i="4"/>
  <c r="W1329" i="4"/>
  <c r="X1329" i="4"/>
  <c r="T1314" i="4"/>
  <c r="U1314" i="4"/>
  <c r="S1314" i="4"/>
  <c r="V1314" i="4"/>
  <c r="Y1314" i="4" s="1"/>
  <c r="W1314" i="4"/>
  <c r="X1314" i="4"/>
  <c r="W1302" i="4"/>
  <c r="X1302" i="4"/>
  <c r="T1302" i="4"/>
  <c r="U1302" i="4"/>
  <c r="S1302" i="4"/>
  <c r="V1302" i="4"/>
  <c r="Y1302" i="4" s="1"/>
  <c r="S1287" i="4"/>
  <c r="T1287" i="4"/>
  <c r="X1287" i="4"/>
  <c r="U1287" i="4"/>
  <c r="W1287" i="4"/>
  <c r="S1275" i="4"/>
  <c r="T1275" i="4"/>
  <c r="V1260" i="4"/>
  <c r="Y1260" i="4" s="1"/>
  <c r="W1260" i="4"/>
  <c r="T1260" i="4"/>
  <c r="U1260" i="4"/>
  <c r="S1260" i="4"/>
  <c r="X1260" i="4"/>
  <c r="V1248" i="4"/>
  <c r="Y1248" i="4" s="1"/>
  <c r="W1248" i="4"/>
  <c r="X1248" i="4"/>
  <c r="T1248" i="4"/>
  <c r="U1248" i="4"/>
  <c r="S1248" i="4"/>
  <c r="S1233" i="4"/>
  <c r="U1233" i="4"/>
  <c r="V1233" i="4"/>
  <c r="Y1233" i="4" s="1"/>
  <c r="W1233" i="4"/>
  <c r="T1233" i="4"/>
  <c r="X1233" i="4"/>
  <c r="U1221" i="4"/>
  <c r="V1221" i="4"/>
  <c r="Y1221" i="4" s="1"/>
  <c r="T1221" i="4"/>
  <c r="W1221" i="4"/>
  <c r="X1221" i="4"/>
  <c r="S1221" i="4"/>
  <c r="U1206" i="4"/>
  <c r="V1206" i="4"/>
  <c r="Y1206" i="4" s="1"/>
  <c r="S1206" i="4"/>
  <c r="T1206" i="4"/>
  <c r="W1206" i="4"/>
  <c r="X1206" i="4"/>
  <c r="T1194" i="4"/>
  <c r="U1194" i="4"/>
  <c r="V1194" i="4"/>
  <c r="Y1194" i="4" s="1"/>
  <c r="X1194" i="4"/>
  <c r="X1179" i="4"/>
  <c r="V1179" i="4"/>
  <c r="Y1179" i="4" s="1"/>
  <c r="W1179" i="4"/>
  <c r="S1179" i="4"/>
  <c r="T1179" i="4"/>
  <c r="U1179" i="4"/>
  <c r="S1167" i="4"/>
  <c r="T1167" i="4"/>
  <c r="V1167" i="4"/>
  <c r="Y1167" i="4" s="1"/>
  <c r="W1167" i="4"/>
  <c r="X1167" i="4"/>
  <c r="U1167" i="4"/>
  <c r="T1152" i="4"/>
  <c r="U1152" i="4"/>
  <c r="V1152" i="4"/>
  <c r="Y1152" i="4" s="1"/>
  <c r="W1152" i="4"/>
  <c r="X1152" i="4"/>
  <c r="V1140" i="4"/>
  <c r="Y1140" i="4" s="1"/>
  <c r="W1140" i="4"/>
  <c r="X1140" i="4"/>
  <c r="S1140" i="4"/>
  <c r="U1140" i="4"/>
  <c r="T1140" i="4"/>
  <c r="S1125" i="4"/>
  <c r="V1125" i="4"/>
  <c r="Y1125" i="4" s="1"/>
  <c r="W1125" i="4"/>
  <c r="U1125" i="4"/>
  <c r="X1125" i="4"/>
  <c r="T1125" i="4"/>
  <c r="V1113" i="4"/>
  <c r="Y1113" i="4" s="1"/>
  <c r="W1113" i="4"/>
  <c r="U1113" i="4"/>
  <c r="X1113" i="4"/>
  <c r="S1113" i="4"/>
  <c r="T1113" i="4"/>
  <c r="U1098" i="4"/>
  <c r="V1098" i="4"/>
  <c r="Y1098" i="4" s="1"/>
  <c r="S1098" i="4"/>
  <c r="T1098" i="4"/>
  <c r="W1098" i="4"/>
  <c r="X1098" i="4"/>
  <c r="S1086" i="4"/>
  <c r="T1086" i="4"/>
  <c r="W1086" i="4"/>
  <c r="X1086" i="4"/>
  <c r="U1086" i="4"/>
  <c r="X1071" i="4"/>
  <c r="V1071" i="4"/>
  <c r="Y1071" i="4" s="1"/>
  <c r="W1071" i="4"/>
  <c r="T1071" i="4"/>
  <c r="U1071" i="4"/>
  <c r="S1059" i="4"/>
  <c r="T1059" i="4"/>
  <c r="W1059" i="4"/>
  <c r="X1059" i="4"/>
  <c r="U1059" i="4"/>
  <c r="V1059" i="4"/>
  <c r="Y1059" i="4" s="1"/>
  <c r="S1044" i="4"/>
  <c r="W1044" i="4"/>
  <c r="X1044" i="4"/>
  <c r="V1044" i="4"/>
  <c r="Y1044" i="4" s="1"/>
  <c r="V1032" i="4"/>
  <c r="Y1032" i="4" s="1"/>
  <c r="W1032" i="4"/>
  <c r="S1032" i="4"/>
  <c r="T1032" i="4"/>
  <c r="X1032" i="4"/>
  <c r="S1017" i="4"/>
  <c r="U1017" i="4"/>
  <c r="V1017" i="4"/>
  <c r="Y1017" i="4" s="1"/>
  <c r="W1017" i="4"/>
  <c r="X1017" i="4"/>
  <c r="T1017" i="4"/>
  <c r="S1005" i="4"/>
  <c r="W1005" i="4"/>
  <c r="X1005" i="4"/>
  <c r="V1005" i="4"/>
  <c r="Y1005" i="4" s="1"/>
  <c r="T1005" i="4"/>
  <c r="U1005" i="4"/>
  <c r="T990" i="4"/>
  <c r="U990" i="4"/>
  <c r="S990" i="4"/>
  <c r="V990" i="4"/>
  <c r="Y990" i="4" s="1"/>
  <c r="W990" i="4"/>
  <c r="V978" i="4"/>
  <c r="Y978" i="4" s="1"/>
  <c r="T978" i="4"/>
  <c r="U978" i="4"/>
  <c r="S978" i="4"/>
  <c r="W978" i="4"/>
  <c r="X978" i="4"/>
  <c r="W963" i="4"/>
  <c r="X963" i="4"/>
  <c r="T963" i="4"/>
  <c r="U963" i="4"/>
  <c r="S963" i="4"/>
  <c r="V963" i="4"/>
  <c r="Y963" i="4" s="1"/>
  <c r="V951" i="4"/>
  <c r="Y951" i="4" s="1"/>
  <c r="W951" i="4"/>
  <c r="S951" i="4"/>
  <c r="T951" i="4"/>
  <c r="U951" i="4"/>
  <c r="X951" i="4"/>
  <c r="U936" i="4"/>
  <c r="X936" i="4"/>
  <c r="S936" i="4"/>
  <c r="T936" i="4"/>
  <c r="V936" i="4"/>
  <c r="Y936" i="4" s="1"/>
  <c r="W936" i="4"/>
  <c r="X924" i="4"/>
  <c r="S924" i="4"/>
  <c r="T924" i="4"/>
  <c r="U924" i="4"/>
  <c r="W924" i="4"/>
  <c r="V924" i="4"/>
  <c r="Y924" i="4" s="1"/>
  <c r="X909" i="4"/>
  <c r="V909" i="4"/>
  <c r="Y909" i="4" s="1"/>
  <c r="W909" i="4"/>
  <c r="S909" i="4"/>
  <c r="T909" i="4"/>
  <c r="X897" i="4"/>
  <c r="V897" i="4"/>
  <c r="Y897" i="4" s="1"/>
  <c r="W897" i="4"/>
  <c r="T897" i="4"/>
  <c r="U897" i="4"/>
  <c r="S897" i="4"/>
  <c r="V882" i="4"/>
  <c r="Y882" i="4" s="1"/>
  <c r="W882" i="4"/>
  <c r="U882" i="4"/>
  <c r="X882" i="4"/>
  <c r="T882" i="4"/>
  <c r="S870" i="4"/>
  <c r="T870" i="4"/>
  <c r="U870" i="4"/>
  <c r="V870" i="4"/>
  <c r="Y870" i="4" s="1"/>
  <c r="W870" i="4"/>
  <c r="X870" i="4"/>
  <c r="X855" i="4"/>
  <c r="S855" i="4"/>
  <c r="T855" i="4"/>
  <c r="U855" i="4"/>
  <c r="U843" i="4"/>
  <c r="V843" i="4"/>
  <c r="Y843" i="4" s="1"/>
  <c r="S843" i="4"/>
  <c r="T843" i="4"/>
  <c r="W843" i="4"/>
  <c r="X843" i="4"/>
  <c r="V828" i="4"/>
  <c r="Y828" i="4" s="1"/>
  <c r="T828" i="4"/>
  <c r="U828" i="4"/>
  <c r="W828" i="4"/>
  <c r="X828" i="4"/>
  <c r="S828" i="4"/>
  <c r="U816" i="4"/>
  <c r="V816" i="4"/>
  <c r="Y816" i="4" s="1"/>
  <c r="T816" i="4"/>
  <c r="W816" i="4"/>
  <c r="S816" i="4"/>
  <c r="X816" i="4"/>
  <c r="T801" i="4"/>
  <c r="V801" i="4"/>
  <c r="Y801" i="4" s="1"/>
  <c r="W801" i="4"/>
  <c r="U801" i="4"/>
  <c r="X801" i="4"/>
  <c r="S801" i="4"/>
  <c r="X789" i="4"/>
  <c r="V789" i="4"/>
  <c r="Y789" i="4" s="1"/>
  <c r="W789" i="4"/>
  <c r="U789" i="4"/>
  <c r="T789" i="4"/>
  <c r="S789" i="4"/>
  <c r="V774" i="4"/>
  <c r="Y774" i="4" s="1"/>
  <c r="W774" i="4"/>
  <c r="U774" i="4"/>
  <c r="X774" i="4"/>
  <c r="S774" i="4"/>
  <c r="T774" i="4"/>
  <c r="V762" i="4"/>
  <c r="Y762" i="4" s="1"/>
  <c r="X762" i="4"/>
  <c r="W762" i="4"/>
  <c r="T762" i="4"/>
  <c r="U762" i="4"/>
  <c r="V747" i="4"/>
  <c r="Y747" i="4" s="1"/>
  <c r="W747" i="4"/>
  <c r="T735" i="4"/>
  <c r="U735" i="4"/>
  <c r="V735" i="4"/>
  <c r="Y735" i="4" s="1"/>
  <c r="S735" i="4"/>
  <c r="S720" i="4"/>
  <c r="T720" i="4"/>
  <c r="U720" i="4"/>
  <c r="V720" i="4"/>
  <c r="Y720" i="4" s="1"/>
  <c r="W720" i="4"/>
  <c r="U708" i="4"/>
  <c r="V708" i="4"/>
  <c r="Y708" i="4" s="1"/>
  <c r="S708" i="4"/>
  <c r="T708" i="4"/>
  <c r="W708" i="4"/>
  <c r="X708" i="4"/>
  <c r="X693" i="4"/>
  <c r="S693" i="4"/>
  <c r="V693" i="4"/>
  <c r="Y693" i="4" s="1"/>
  <c r="W693" i="4"/>
  <c r="T693" i="4"/>
  <c r="U693" i="4"/>
  <c r="W681" i="4"/>
  <c r="X681" i="4"/>
  <c r="T681" i="4"/>
  <c r="U681" i="4"/>
  <c r="V681" i="4"/>
  <c r="Y681" i="4" s="1"/>
  <c r="S681" i="4"/>
  <c r="V666" i="4"/>
  <c r="Y666" i="4" s="1"/>
  <c r="W666" i="4"/>
  <c r="X666" i="4"/>
  <c r="U666" i="4"/>
  <c r="S666" i="4"/>
  <c r="U654" i="4"/>
  <c r="V654" i="4"/>
  <c r="Y654" i="4" s="1"/>
  <c r="T654" i="4"/>
  <c r="W654" i="4"/>
  <c r="S654" i="4"/>
  <c r="X654" i="4"/>
  <c r="T639" i="4"/>
  <c r="V639" i="4"/>
  <c r="Y639" i="4" s="1"/>
  <c r="W639" i="4"/>
  <c r="S639" i="4"/>
  <c r="U639" i="4"/>
  <c r="X639" i="4"/>
  <c r="X627" i="4"/>
  <c r="V627" i="4"/>
  <c r="Y627" i="4" s="1"/>
  <c r="W627" i="4"/>
  <c r="U627" i="4"/>
  <c r="S627" i="4"/>
  <c r="T627" i="4"/>
  <c r="V612" i="4"/>
  <c r="Y612" i="4" s="1"/>
  <c r="W612" i="4"/>
  <c r="X612" i="4"/>
  <c r="T612" i="4"/>
  <c r="U612" i="4"/>
  <c r="S612" i="4"/>
  <c r="V600" i="4"/>
  <c r="Y600" i="4" s="1"/>
  <c r="X600" i="4"/>
  <c r="W600" i="4"/>
  <c r="U600" i="4"/>
  <c r="S600" i="4"/>
  <c r="T600" i="4"/>
  <c r="V585" i="4"/>
  <c r="Y585" i="4" s="1"/>
  <c r="W585" i="4"/>
  <c r="S585" i="4"/>
  <c r="T585" i="4"/>
  <c r="X585" i="4"/>
  <c r="U585" i="4"/>
  <c r="U573" i="4"/>
  <c r="T573" i="4"/>
  <c r="V573" i="4"/>
  <c r="Y573" i="4" s="1"/>
  <c r="X573" i="4"/>
  <c r="W573" i="4"/>
  <c r="S573" i="4"/>
  <c r="S558" i="4"/>
  <c r="V558" i="4"/>
  <c r="Y558" i="4" s="1"/>
  <c r="W558" i="4"/>
  <c r="X558" i="4"/>
  <c r="T546" i="4"/>
  <c r="U546" i="4"/>
  <c r="X546" i="4"/>
  <c r="W546" i="4"/>
  <c r="V546" i="4"/>
  <c r="Y546" i="4" s="1"/>
  <c r="W531" i="4"/>
  <c r="S531" i="4"/>
  <c r="T531" i="4"/>
  <c r="U531" i="4"/>
  <c r="V531" i="4"/>
  <c r="Y531" i="4" s="1"/>
  <c r="W519" i="4"/>
  <c r="U519" i="4"/>
  <c r="V519" i="4"/>
  <c r="Y519" i="4" s="1"/>
  <c r="X519" i="4"/>
  <c r="S519" i="4"/>
  <c r="T519" i="4"/>
  <c r="S504" i="4"/>
  <c r="T504" i="4"/>
  <c r="W504" i="4"/>
  <c r="X504" i="4"/>
  <c r="V504" i="4"/>
  <c r="Y504" i="4" s="1"/>
  <c r="U504" i="4"/>
  <c r="T492" i="4"/>
  <c r="S492" i="4"/>
  <c r="U492" i="4"/>
  <c r="W492" i="4"/>
  <c r="X492" i="4"/>
  <c r="V492" i="4"/>
  <c r="Y492" i="4" s="1"/>
  <c r="T477" i="4"/>
  <c r="U477" i="4"/>
  <c r="V477" i="4"/>
  <c r="Y477" i="4" s="1"/>
  <c r="W477" i="4"/>
  <c r="S477" i="4"/>
  <c r="X477" i="4"/>
  <c r="T465" i="4"/>
  <c r="X465" i="4"/>
  <c r="S465" i="4"/>
  <c r="U465" i="4"/>
  <c r="V465" i="4"/>
  <c r="Y465" i="4" s="1"/>
  <c r="W465" i="4"/>
  <c r="V450" i="4"/>
  <c r="Y450" i="4" s="1"/>
  <c r="T450" i="4"/>
  <c r="U450" i="4"/>
  <c r="W450" i="4"/>
  <c r="X450" i="4"/>
  <c r="S450" i="4"/>
  <c r="T438" i="4"/>
  <c r="U438" i="4"/>
  <c r="V438" i="4"/>
  <c r="Y438" i="4" s="1"/>
  <c r="S438" i="4"/>
  <c r="W438" i="4"/>
  <c r="X438" i="4"/>
  <c r="X423" i="4"/>
  <c r="V423" i="4"/>
  <c r="Y423" i="4" s="1"/>
  <c r="W423" i="4"/>
  <c r="T423" i="4"/>
  <c r="U423" i="4"/>
  <c r="S423" i="4"/>
  <c r="V411" i="4"/>
  <c r="Y411" i="4" s="1"/>
  <c r="S411" i="4"/>
  <c r="X411" i="4"/>
  <c r="T411" i="4"/>
  <c r="T396" i="4"/>
  <c r="U396" i="4"/>
  <c r="S396" i="4"/>
  <c r="V396" i="4"/>
  <c r="Y396" i="4" s="1"/>
  <c r="W396" i="4"/>
  <c r="X396" i="4"/>
  <c r="U384" i="4"/>
  <c r="V384" i="4"/>
  <c r="Y384" i="4" s="1"/>
  <c r="S384" i="4"/>
  <c r="T384" i="4"/>
  <c r="W384" i="4"/>
  <c r="V369" i="4"/>
  <c r="Y369" i="4" s="1"/>
  <c r="X369" i="4"/>
  <c r="T369" i="4"/>
  <c r="U369" i="4"/>
  <c r="W369" i="4"/>
  <c r="S369" i="4"/>
  <c r="V357" i="4"/>
  <c r="Y357" i="4" s="1"/>
  <c r="W357" i="4"/>
  <c r="X357" i="4"/>
  <c r="S357" i="4"/>
  <c r="T357" i="4"/>
  <c r="U357" i="4"/>
  <c r="V342" i="4"/>
  <c r="Y342" i="4" s="1"/>
  <c r="X342" i="4"/>
  <c r="S342" i="4"/>
  <c r="T342" i="4"/>
  <c r="U342" i="4"/>
  <c r="W342" i="4"/>
  <c r="V330" i="4"/>
  <c r="Y330" i="4" s="1"/>
  <c r="U330" i="4"/>
  <c r="W330" i="4"/>
  <c r="S330" i="4"/>
  <c r="X330" i="4"/>
  <c r="T330" i="4"/>
  <c r="W315" i="4"/>
  <c r="V315" i="4"/>
  <c r="Y315" i="4" s="1"/>
  <c r="X315" i="4"/>
  <c r="S315" i="4"/>
  <c r="T315" i="4"/>
  <c r="U315" i="4"/>
  <c r="X303" i="4"/>
  <c r="T303" i="4"/>
  <c r="U303" i="4"/>
  <c r="V303" i="4"/>
  <c r="Y303" i="4" s="1"/>
  <c r="S303" i="4"/>
  <c r="W303" i="4"/>
  <c r="U288" i="4"/>
  <c r="V288" i="4"/>
  <c r="Y288" i="4" s="1"/>
  <c r="S288" i="4"/>
  <c r="T288" i="4"/>
  <c r="W288" i="4"/>
  <c r="U276" i="4"/>
  <c r="V276" i="4"/>
  <c r="Y276" i="4" s="1"/>
  <c r="W276" i="4"/>
  <c r="X276" i="4"/>
  <c r="S276" i="4"/>
  <c r="T276" i="4"/>
  <c r="V261" i="4"/>
  <c r="Y261" i="4" s="1"/>
  <c r="W261" i="4"/>
  <c r="S261" i="4"/>
  <c r="T261" i="4"/>
  <c r="X261" i="4"/>
  <c r="U261" i="4"/>
  <c r="W249" i="4"/>
  <c r="T249" i="4"/>
  <c r="U249" i="4"/>
  <c r="S249" i="4"/>
  <c r="V249" i="4"/>
  <c r="Y249" i="4" s="1"/>
  <c r="X249" i="4"/>
  <c r="X234" i="4"/>
  <c r="W234" i="4"/>
  <c r="S234" i="4"/>
  <c r="T234" i="4"/>
  <c r="U234" i="4"/>
  <c r="V234" i="4"/>
  <c r="Y234" i="4" s="1"/>
  <c r="U222" i="4"/>
  <c r="S222" i="4"/>
  <c r="T222" i="4"/>
  <c r="V222" i="4"/>
  <c r="Y222" i="4" s="1"/>
  <c r="W222" i="4"/>
  <c r="X222" i="4"/>
  <c r="X207" i="4"/>
  <c r="T207" i="4"/>
  <c r="W207" i="4"/>
  <c r="V207" i="4"/>
  <c r="Y207" i="4" s="1"/>
  <c r="U207" i="4"/>
  <c r="U195" i="4"/>
  <c r="V195" i="4"/>
  <c r="Y195" i="4" s="1"/>
  <c r="W195" i="4"/>
  <c r="X195" i="4"/>
  <c r="T195" i="4"/>
  <c r="S195" i="4"/>
  <c r="X180" i="4"/>
  <c r="V180" i="4"/>
  <c r="Y180" i="4" s="1"/>
  <c r="W180" i="4"/>
  <c r="S180" i="4"/>
  <c r="T180" i="4"/>
  <c r="U180" i="4"/>
  <c r="W168" i="4"/>
  <c r="X168" i="4"/>
  <c r="S168" i="4"/>
  <c r="T168" i="4"/>
  <c r="U168" i="4"/>
  <c r="V168" i="4"/>
  <c r="Y168" i="4" s="1"/>
  <c r="X153" i="4"/>
  <c r="W153" i="4"/>
  <c r="U153" i="4"/>
  <c r="V153" i="4"/>
  <c r="Y153" i="4" s="1"/>
  <c r="T153" i="4"/>
  <c r="S153" i="4"/>
  <c r="S141" i="4"/>
  <c r="W141" i="4"/>
  <c r="V141" i="4"/>
  <c r="Y141" i="4" s="1"/>
  <c r="X141" i="4"/>
  <c r="T141" i="4"/>
  <c r="U141" i="4"/>
  <c r="V126" i="4"/>
  <c r="Y126" i="4" s="1"/>
  <c r="W126" i="4"/>
  <c r="T126" i="4"/>
  <c r="U126" i="4"/>
  <c r="S126" i="4"/>
  <c r="X126" i="4"/>
  <c r="V114" i="4"/>
  <c r="Y114" i="4" s="1"/>
  <c r="S114" i="4"/>
  <c r="W114" i="4"/>
  <c r="X114" i="4"/>
  <c r="U114" i="4"/>
  <c r="T114" i="4"/>
  <c r="V99" i="4"/>
  <c r="Y99" i="4" s="1"/>
  <c r="W99" i="4"/>
  <c r="U99" i="4"/>
  <c r="S99" i="4"/>
  <c r="T99" i="4"/>
  <c r="X99" i="4"/>
  <c r="S87" i="4"/>
  <c r="T87" i="4"/>
  <c r="U87" i="4"/>
  <c r="V87" i="4"/>
  <c r="Y87" i="4" s="1"/>
  <c r="W87" i="4"/>
  <c r="X87" i="4"/>
  <c r="V72" i="4"/>
  <c r="Y72" i="4" s="1"/>
  <c r="W72" i="4"/>
  <c r="T72" i="4"/>
  <c r="S72" i="4"/>
  <c r="U72" i="4"/>
  <c r="X72" i="4"/>
  <c r="V60" i="4"/>
  <c r="Y60" i="4" s="1"/>
  <c r="U60" i="4"/>
  <c r="W60" i="4"/>
  <c r="X60" i="4"/>
  <c r="S60" i="4"/>
  <c r="T60" i="4"/>
  <c r="V45" i="4"/>
  <c r="Y45" i="4" s="1"/>
  <c r="W45" i="4"/>
  <c r="T45" i="4"/>
  <c r="S45" i="4"/>
  <c r="U45" i="4"/>
  <c r="X45" i="4"/>
  <c r="V33" i="4"/>
  <c r="Y33" i="4" s="1"/>
  <c r="W33" i="4"/>
  <c r="T33" i="4"/>
  <c r="U33" i="4"/>
  <c r="S33" i="4"/>
  <c r="X33" i="4"/>
  <c r="C2753" i="4"/>
  <c r="AA2753" i="4" s="1"/>
  <c r="T2753" i="4"/>
  <c r="U2753" i="4"/>
  <c r="V2753" i="4"/>
  <c r="Y2753" i="4" s="1"/>
  <c r="W2753" i="4"/>
  <c r="X2753" i="4"/>
  <c r="U2429" i="4"/>
  <c r="V2429" i="4"/>
  <c r="Y2429" i="4" s="1"/>
  <c r="W2429" i="4"/>
  <c r="T2429" i="4"/>
  <c r="X2429" i="4"/>
  <c r="C2105" i="4"/>
  <c r="AA2105" i="4" s="1"/>
  <c r="W2105" i="4"/>
  <c r="X2105" i="4"/>
  <c r="V2105" i="4"/>
  <c r="Y2105" i="4" s="1"/>
  <c r="W1781" i="4"/>
  <c r="X1781" i="4"/>
  <c r="S1781" i="4"/>
  <c r="T1781" i="4"/>
  <c r="U1781" i="4"/>
  <c r="V1781" i="4"/>
  <c r="Y1781" i="4" s="1"/>
  <c r="W1457" i="4"/>
  <c r="X1457" i="4"/>
  <c r="T1457" i="4"/>
  <c r="U1457" i="4"/>
  <c r="S1457" i="4"/>
  <c r="V1457" i="4"/>
  <c r="Y1457" i="4" s="1"/>
  <c r="S1133" i="4"/>
  <c r="T1133" i="4"/>
  <c r="U1133" i="4"/>
  <c r="U809" i="4"/>
  <c r="X809" i="4"/>
  <c r="S809" i="4"/>
  <c r="T809" i="4"/>
  <c r="W809" i="4"/>
  <c r="V809" i="4"/>
  <c r="Y809" i="4" s="1"/>
  <c r="X485" i="4"/>
  <c r="S485" i="4"/>
  <c r="W485" i="4"/>
  <c r="T485" i="4"/>
  <c r="U485" i="4"/>
  <c r="V485" i="4"/>
  <c r="Y485" i="4" s="1"/>
  <c r="X161" i="4"/>
  <c r="T161" i="4"/>
  <c r="W161" i="4"/>
  <c r="U161" i="4"/>
  <c r="V161" i="4"/>
  <c r="Y161" i="4" s="1"/>
  <c r="S161" i="4"/>
  <c r="V2807" i="4"/>
  <c r="Y2807" i="4" s="1"/>
  <c r="S2753" i="4"/>
  <c r="U2665" i="4"/>
  <c r="V2626" i="4"/>
  <c r="Y2626" i="4" s="1"/>
  <c r="V2599" i="4"/>
  <c r="Y2599" i="4" s="1"/>
  <c r="S2584" i="4"/>
  <c r="W2557" i="4"/>
  <c r="V2519" i="4"/>
  <c r="Y2519" i="4" s="1"/>
  <c r="X2492" i="4"/>
  <c r="S2491" i="4"/>
  <c r="S2456" i="4"/>
  <c r="W2450" i="4"/>
  <c r="S2449" i="4"/>
  <c r="W2423" i="4"/>
  <c r="U2402" i="4"/>
  <c r="X2396" i="4"/>
  <c r="U2357" i="4"/>
  <c r="V2341" i="4"/>
  <c r="Y2341" i="4" s="1"/>
  <c r="V2330" i="4"/>
  <c r="Y2330" i="4" s="1"/>
  <c r="X2314" i="4"/>
  <c r="T2288" i="4"/>
  <c r="V2249" i="4"/>
  <c r="Y2249" i="4" s="1"/>
  <c r="U2233" i="4"/>
  <c r="W2207" i="4"/>
  <c r="X2195" i="4"/>
  <c r="X2114" i="4"/>
  <c r="T2105" i="4"/>
  <c r="X2045" i="4"/>
  <c r="X2043" i="4"/>
  <c r="T1978" i="4"/>
  <c r="U1964" i="4"/>
  <c r="U1962" i="4"/>
  <c r="S1882" i="4"/>
  <c r="W1870" i="4"/>
  <c r="Z1870" i="4" s="1"/>
  <c r="X1856" i="4"/>
  <c r="V1828" i="4"/>
  <c r="Y1828" i="4" s="1"/>
  <c r="V1815" i="4"/>
  <c r="Y1815" i="4" s="1"/>
  <c r="S1802" i="4"/>
  <c r="W1748" i="4"/>
  <c r="V1720" i="4"/>
  <c r="Y1720" i="4" s="1"/>
  <c r="X1709" i="4"/>
  <c r="V1680" i="4"/>
  <c r="Y1680" i="4" s="1"/>
  <c r="S1665" i="4"/>
  <c r="S1626" i="4"/>
  <c r="S1558" i="4"/>
  <c r="W1546" i="4"/>
  <c r="V1532" i="4"/>
  <c r="Y1532" i="4" s="1"/>
  <c r="X1505" i="4"/>
  <c r="W1438" i="4"/>
  <c r="V1423" i="4"/>
  <c r="Y1423" i="4" s="1"/>
  <c r="X1395" i="4"/>
  <c r="W1133" i="4"/>
  <c r="Z1133" i="4" s="1"/>
  <c r="V1114" i="4"/>
  <c r="Y1114" i="4" s="1"/>
  <c r="T1018" i="4"/>
  <c r="S926" i="4"/>
  <c r="S911" i="4"/>
  <c r="W899" i="4"/>
  <c r="T763" i="4"/>
  <c r="S747" i="4"/>
  <c r="V2231" i="4"/>
  <c r="Y2231" i="4" s="1"/>
  <c r="W2231" i="4"/>
  <c r="S2231" i="4"/>
  <c r="U2231" i="4"/>
  <c r="X2231" i="4"/>
  <c r="S2219" i="4"/>
  <c r="T2219" i="4"/>
  <c r="U2219" i="4"/>
  <c r="U2204" i="4"/>
  <c r="V2204" i="4"/>
  <c r="Y2204" i="4" s="1"/>
  <c r="W2204" i="4"/>
  <c r="S2192" i="4"/>
  <c r="T2192" i="4"/>
  <c r="U2192" i="4"/>
  <c r="V2192" i="4"/>
  <c r="Y2192" i="4" s="1"/>
  <c r="W2192" i="4"/>
  <c r="X2192" i="4"/>
  <c r="S2177" i="4"/>
  <c r="T2177" i="4"/>
  <c r="U2177" i="4"/>
  <c r="W2177" i="4"/>
  <c r="X2177" i="4"/>
  <c r="V2165" i="4"/>
  <c r="Y2165" i="4" s="1"/>
  <c r="W2165" i="4"/>
  <c r="S2165" i="4"/>
  <c r="T2165" i="4"/>
  <c r="U2165" i="4"/>
  <c r="S2150" i="4"/>
  <c r="T2150" i="4"/>
  <c r="W2150" i="4"/>
  <c r="X2150" i="4"/>
  <c r="S2138" i="4"/>
  <c r="T2138" i="4"/>
  <c r="U2138" i="4"/>
  <c r="V2138" i="4"/>
  <c r="Y2138" i="4" s="1"/>
  <c r="W2138" i="4"/>
  <c r="X2138" i="4"/>
  <c r="V2123" i="4"/>
  <c r="Y2123" i="4" s="1"/>
  <c r="W2123" i="4"/>
  <c r="X2123" i="4"/>
  <c r="S2123" i="4"/>
  <c r="T2123" i="4"/>
  <c r="U2123" i="4"/>
  <c r="U2111" i="4"/>
  <c r="V2111" i="4"/>
  <c r="Y2111" i="4" s="1"/>
  <c r="X2111" i="4"/>
  <c r="S2096" i="4"/>
  <c r="T2096" i="4"/>
  <c r="U2096" i="4"/>
  <c r="V2096" i="4"/>
  <c r="Y2096" i="4" s="1"/>
  <c r="W2096" i="4"/>
  <c r="S2084" i="4"/>
  <c r="T2084" i="4"/>
  <c r="V2084" i="4"/>
  <c r="Y2084" i="4" s="1"/>
  <c r="W2084" i="4"/>
  <c r="X2084" i="4"/>
  <c r="S2069" i="4"/>
  <c r="T2069" i="4"/>
  <c r="U2069" i="4"/>
  <c r="V2069" i="4"/>
  <c r="Y2069" i="4" s="1"/>
  <c r="W2069" i="4"/>
  <c r="V2057" i="4"/>
  <c r="Y2057" i="4" s="1"/>
  <c r="W2057" i="4"/>
  <c r="X2057" i="4"/>
  <c r="S2042" i="4"/>
  <c r="T2042" i="4"/>
  <c r="S2030" i="4"/>
  <c r="T2030" i="4"/>
  <c r="W2030" i="4"/>
  <c r="X2030" i="4"/>
  <c r="V2015" i="4"/>
  <c r="Y2015" i="4" s="1"/>
  <c r="W2015" i="4"/>
  <c r="S2015" i="4"/>
  <c r="U2015" i="4"/>
  <c r="X2015" i="4"/>
  <c r="V2003" i="4"/>
  <c r="Y2003" i="4" s="1"/>
  <c r="W2003" i="4"/>
  <c r="X2003" i="4"/>
  <c r="U1988" i="4"/>
  <c r="V1988" i="4"/>
  <c r="Y1988" i="4" s="1"/>
  <c r="X1988" i="4"/>
  <c r="S1976" i="4"/>
  <c r="T1976" i="4"/>
  <c r="U1976" i="4"/>
  <c r="W1961" i="4"/>
  <c r="X1961" i="4"/>
  <c r="V1961" i="4"/>
  <c r="Y1961" i="4" s="1"/>
  <c r="U1961" i="4"/>
  <c r="V1949" i="4"/>
  <c r="Y1949" i="4" s="1"/>
  <c r="W1949" i="4"/>
  <c r="U1949" i="4"/>
  <c r="X1949" i="4"/>
  <c r="S1949" i="4"/>
  <c r="S1934" i="4"/>
  <c r="T1934" i="4"/>
  <c r="W1934" i="4"/>
  <c r="X1934" i="4"/>
  <c r="T1926" i="4"/>
  <c r="U1926" i="4"/>
  <c r="S1926" i="4"/>
  <c r="V1926" i="4"/>
  <c r="Y1926" i="4" s="1"/>
  <c r="W1926" i="4"/>
  <c r="V1907" i="4"/>
  <c r="Y1907" i="4" s="1"/>
  <c r="W1907" i="4"/>
  <c r="S1907" i="4"/>
  <c r="T1907" i="4"/>
  <c r="U1907" i="4"/>
  <c r="X1907" i="4"/>
  <c r="S1868" i="4"/>
  <c r="T1868" i="4"/>
  <c r="U1868" i="4"/>
  <c r="V1868" i="4"/>
  <c r="Y1868" i="4" s="1"/>
  <c r="W1868" i="4"/>
  <c r="X1868" i="4"/>
  <c r="S1853" i="4"/>
  <c r="T1853" i="4"/>
  <c r="U1853" i="4"/>
  <c r="V1853" i="4"/>
  <c r="Y1853" i="4" s="1"/>
  <c r="V1841" i="4"/>
  <c r="Y1841" i="4" s="1"/>
  <c r="W1841" i="4"/>
  <c r="S1841" i="4"/>
  <c r="S1826" i="4"/>
  <c r="T1826" i="4"/>
  <c r="U1826" i="4"/>
  <c r="X1814" i="4"/>
  <c r="W1814" i="4"/>
  <c r="S1814" i="4"/>
  <c r="T1814" i="4"/>
  <c r="U1814" i="4"/>
  <c r="V1814" i="4"/>
  <c r="Y1814" i="4" s="1"/>
  <c r="V1799" i="4"/>
  <c r="Y1799" i="4" s="1"/>
  <c r="W1799" i="4"/>
  <c r="X1799" i="4"/>
  <c r="U1799" i="4"/>
  <c r="S1799" i="4"/>
  <c r="T1799" i="4"/>
  <c r="U1787" i="4"/>
  <c r="V1787" i="4"/>
  <c r="Y1787" i="4" s="1"/>
  <c r="S1787" i="4"/>
  <c r="W1787" i="4"/>
  <c r="V1772" i="4"/>
  <c r="Y1772" i="4" s="1"/>
  <c r="X1772" i="4"/>
  <c r="S1772" i="4"/>
  <c r="T1772" i="4"/>
  <c r="S1760" i="4"/>
  <c r="T1760" i="4"/>
  <c r="U1760" i="4"/>
  <c r="V1760" i="4"/>
  <c r="Y1760" i="4" s="1"/>
  <c r="W1760" i="4"/>
  <c r="Z1760" i="4" s="1"/>
  <c r="S1745" i="4"/>
  <c r="T1745" i="4"/>
  <c r="V1745" i="4"/>
  <c r="Y1745" i="4" s="1"/>
  <c r="X1745" i="4"/>
  <c r="U1745" i="4"/>
  <c r="W1745" i="4"/>
  <c r="V1733" i="4"/>
  <c r="Y1733" i="4" s="1"/>
  <c r="W1733" i="4"/>
  <c r="X1733" i="4"/>
  <c r="T1733" i="4"/>
  <c r="S1733" i="4"/>
  <c r="U1733" i="4"/>
  <c r="S1718" i="4"/>
  <c r="T1718" i="4"/>
  <c r="V1718" i="4"/>
  <c r="Y1718" i="4" s="1"/>
  <c r="X1718" i="4"/>
  <c r="W1718" i="4"/>
  <c r="S1706" i="4"/>
  <c r="T1706" i="4"/>
  <c r="V1706" i="4"/>
  <c r="Y1706" i="4" s="1"/>
  <c r="U1706" i="4"/>
  <c r="W1706" i="4"/>
  <c r="X1706" i="4"/>
  <c r="V1691" i="4"/>
  <c r="Y1691" i="4" s="1"/>
  <c r="W1691" i="4"/>
  <c r="X1691" i="4"/>
  <c r="S1691" i="4"/>
  <c r="T1691" i="4"/>
  <c r="U1691" i="4"/>
  <c r="S1679" i="4"/>
  <c r="T1679" i="4"/>
  <c r="U1679" i="4"/>
  <c r="V1679" i="4"/>
  <c r="Y1679" i="4" s="1"/>
  <c r="U1664" i="4"/>
  <c r="Y1664" i="4"/>
  <c r="T1664" i="4"/>
  <c r="S1664" i="4"/>
  <c r="W1664" i="4"/>
  <c r="X1664" i="4"/>
  <c r="S1652" i="4"/>
  <c r="T1652" i="4"/>
  <c r="X1652" i="4"/>
  <c r="W1652" i="4"/>
  <c r="W1637" i="4"/>
  <c r="X1637" i="4"/>
  <c r="T1637" i="4"/>
  <c r="U1637" i="4"/>
  <c r="V1637" i="4"/>
  <c r="Y1637" i="4" s="1"/>
  <c r="V1625" i="4"/>
  <c r="Y1625" i="4" s="1"/>
  <c r="W1625" i="4"/>
  <c r="U1625" i="4"/>
  <c r="X1625" i="4"/>
  <c r="S1610" i="4"/>
  <c r="T1610" i="4"/>
  <c r="W1610" i="4"/>
  <c r="X1610" i="4"/>
  <c r="U1610" i="4"/>
  <c r="W1598" i="4"/>
  <c r="X1598" i="4"/>
  <c r="V1583" i="4"/>
  <c r="Y1583" i="4" s="1"/>
  <c r="W1583" i="4"/>
  <c r="S1583" i="4"/>
  <c r="T1583" i="4"/>
  <c r="U1583" i="4"/>
  <c r="X1583" i="4"/>
  <c r="S1571" i="4"/>
  <c r="T1571" i="4"/>
  <c r="U1571" i="4"/>
  <c r="V1571" i="4"/>
  <c r="Y1571" i="4" s="1"/>
  <c r="S1556" i="4"/>
  <c r="T1556" i="4"/>
  <c r="W1556" i="4"/>
  <c r="X1556" i="4"/>
  <c r="S1544" i="4"/>
  <c r="T1544" i="4"/>
  <c r="U1544" i="4"/>
  <c r="V1544" i="4"/>
  <c r="Y1544" i="4" s="1"/>
  <c r="X1544" i="4"/>
  <c r="V1517" i="4"/>
  <c r="Y1517" i="4" s="1"/>
  <c r="W1517" i="4"/>
  <c r="S1517" i="4"/>
  <c r="T1517" i="4"/>
  <c r="U1517" i="4"/>
  <c r="X1517" i="4"/>
  <c r="S1502" i="4"/>
  <c r="T1502" i="4"/>
  <c r="U1502" i="4"/>
  <c r="V1502" i="4"/>
  <c r="Y1502" i="4" s="1"/>
  <c r="U1490" i="4"/>
  <c r="V1490" i="4"/>
  <c r="Y1490" i="4" s="1"/>
  <c r="W1490" i="4"/>
  <c r="X1490" i="4"/>
  <c r="V1475" i="4"/>
  <c r="Y1475" i="4" s="1"/>
  <c r="W1475" i="4"/>
  <c r="X1475" i="4"/>
  <c r="S1475" i="4"/>
  <c r="T1475" i="4"/>
  <c r="U1463" i="4"/>
  <c r="V1463" i="4"/>
  <c r="Y1463" i="4" s="1"/>
  <c r="W1463" i="4"/>
  <c r="S1463" i="4"/>
  <c r="X1463" i="4"/>
  <c r="X1448" i="4"/>
  <c r="U1448" i="4"/>
  <c r="V1448" i="4"/>
  <c r="Y1448" i="4" s="1"/>
  <c r="W1448" i="4"/>
  <c r="S1436" i="4"/>
  <c r="T1436" i="4"/>
  <c r="U1436" i="4"/>
  <c r="S1421" i="4"/>
  <c r="T1421" i="4"/>
  <c r="X1421" i="4"/>
  <c r="V1409" i="4"/>
  <c r="Y1409" i="4" s="1"/>
  <c r="W1409" i="4"/>
  <c r="X1409" i="4"/>
  <c r="T1409" i="4"/>
  <c r="S1409" i="4"/>
  <c r="U1409" i="4"/>
  <c r="S1394" i="4"/>
  <c r="T1394" i="4"/>
  <c r="X1394" i="4"/>
  <c r="U1394" i="4"/>
  <c r="V1394" i="4"/>
  <c r="Y1394" i="4" s="1"/>
  <c r="W1394" i="4"/>
  <c r="S1382" i="4"/>
  <c r="T1382" i="4"/>
  <c r="V1382" i="4"/>
  <c r="Y1382" i="4" s="1"/>
  <c r="X1382" i="4"/>
  <c r="U1382" i="4"/>
  <c r="W1382" i="4"/>
  <c r="V1367" i="4"/>
  <c r="Y1367" i="4" s="1"/>
  <c r="W1367" i="4"/>
  <c r="S1367" i="4"/>
  <c r="T1367" i="4"/>
  <c r="U1367" i="4"/>
  <c r="X1367" i="4"/>
  <c r="T1355" i="4"/>
  <c r="U1355" i="4"/>
  <c r="V1355" i="4"/>
  <c r="Y1355" i="4" s="1"/>
  <c r="W1355" i="4"/>
  <c r="X1340" i="4"/>
  <c r="T1340" i="4"/>
  <c r="U1340" i="4"/>
  <c r="V1340" i="4"/>
  <c r="Y1340" i="4" s="1"/>
  <c r="W1340" i="4"/>
  <c r="S1340" i="4"/>
  <c r="S1328" i="4"/>
  <c r="T1328" i="4"/>
  <c r="U1328" i="4"/>
  <c r="X1328" i="4"/>
  <c r="W1328" i="4"/>
  <c r="V1328" i="4"/>
  <c r="Y1328" i="4" s="1"/>
  <c r="S1313" i="4"/>
  <c r="W1313" i="4"/>
  <c r="X1313" i="4"/>
  <c r="V1301" i="4"/>
  <c r="Y1301" i="4" s="1"/>
  <c r="W1301" i="4"/>
  <c r="Z1301" i="4" s="1"/>
  <c r="U1301" i="4"/>
  <c r="S1301" i="4"/>
  <c r="T1301" i="4"/>
  <c r="S1286" i="4"/>
  <c r="T1286" i="4"/>
  <c r="U1286" i="4"/>
  <c r="V1286" i="4"/>
  <c r="Y1286" i="4" s="1"/>
  <c r="W1286" i="4"/>
  <c r="Z1286" i="4" s="1"/>
  <c r="X1274" i="4"/>
  <c r="W1274" i="4"/>
  <c r="V1274" i="4"/>
  <c r="Y1274" i="4" s="1"/>
  <c r="V1259" i="4"/>
  <c r="Y1259" i="4" s="1"/>
  <c r="W1259" i="4"/>
  <c r="U1259" i="4"/>
  <c r="X1259" i="4"/>
  <c r="S1259" i="4"/>
  <c r="T1259" i="4"/>
  <c r="U1247" i="4"/>
  <c r="V1247" i="4"/>
  <c r="Y1247" i="4" s="1"/>
  <c r="S1247" i="4"/>
  <c r="T1247" i="4"/>
  <c r="S1232" i="4"/>
  <c r="T1232" i="4"/>
  <c r="X1232" i="4"/>
  <c r="X1220" i="4"/>
  <c r="S1220" i="4"/>
  <c r="V1220" i="4"/>
  <c r="Y1220" i="4" s="1"/>
  <c r="W1220" i="4"/>
  <c r="U1205" i="4"/>
  <c r="V1205" i="4"/>
  <c r="Y1205" i="4" s="1"/>
  <c r="S1205" i="4"/>
  <c r="T1205" i="4"/>
  <c r="W1205" i="4"/>
  <c r="U1193" i="4"/>
  <c r="V1193" i="4"/>
  <c r="Y1193" i="4" s="1"/>
  <c r="S1193" i="4"/>
  <c r="T1193" i="4"/>
  <c r="W1193" i="4"/>
  <c r="X1193" i="4"/>
  <c r="X1178" i="4"/>
  <c r="T1178" i="4"/>
  <c r="U1178" i="4"/>
  <c r="S1178" i="4"/>
  <c r="S1166" i="4"/>
  <c r="V1166" i="4"/>
  <c r="Y1166" i="4" s="1"/>
  <c r="W1166" i="4"/>
  <c r="W1151" i="4"/>
  <c r="X1151" i="4"/>
  <c r="S1151" i="4"/>
  <c r="T1151" i="4"/>
  <c r="U1139" i="4"/>
  <c r="V1139" i="4"/>
  <c r="Y1139" i="4" s="1"/>
  <c r="W1139" i="4"/>
  <c r="X1139" i="4"/>
  <c r="T1139" i="4"/>
  <c r="S1124" i="4"/>
  <c r="T1124" i="4"/>
  <c r="U1124" i="4"/>
  <c r="V1124" i="4"/>
  <c r="Y1124" i="4" s="1"/>
  <c r="W1124" i="4"/>
  <c r="X1124" i="4"/>
  <c r="X1112" i="4"/>
  <c r="V1112" i="4"/>
  <c r="Y1112" i="4" s="1"/>
  <c r="W1112" i="4"/>
  <c r="T1112" i="4"/>
  <c r="S1112" i="4"/>
  <c r="U1112" i="4"/>
  <c r="U1097" i="4"/>
  <c r="V1097" i="4"/>
  <c r="Y1097" i="4" s="1"/>
  <c r="S1097" i="4"/>
  <c r="T1097" i="4"/>
  <c r="W1097" i="4"/>
  <c r="X1097" i="4"/>
  <c r="T1085" i="4"/>
  <c r="U1085" i="4"/>
  <c r="V1085" i="4"/>
  <c r="Y1085" i="4" s="1"/>
  <c r="W1085" i="4"/>
  <c r="X1085" i="4"/>
  <c r="X1070" i="4"/>
  <c r="S1070" i="4"/>
  <c r="V1070" i="4"/>
  <c r="Y1070" i="4" s="1"/>
  <c r="W1070" i="4"/>
  <c r="U1070" i="4"/>
  <c r="T1070" i="4"/>
  <c r="S1058" i="4"/>
  <c r="T1058" i="4"/>
  <c r="U1058" i="4"/>
  <c r="V1058" i="4"/>
  <c r="Y1058" i="4" s="1"/>
  <c r="W1058" i="4"/>
  <c r="X1058" i="4"/>
  <c r="W1043" i="4"/>
  <c r="X1043" i="4"/>
  <c r="U1043" i="4"/>
  <c r="V1043" i="4"/>
  <c r="Y1043" i="4" s="1"/>
  <c r="S1043" i="4"/>
  <c r="T1043" i="4"/>
  <c r="U1031" i="4"/>
  <c r="V1031" i="4"/>
  <c r="Y1031" i="4" s="1"/>
  <c r="S1031" i="4"/>
  <c r="T1031" i="4"/>
  <c r="W1031" i="4"/>
  <c r="X1031" i="4"/>
  <c r="S1016" i="4"/>
  <c r="X1016" i="4"/>
  <c r="V1016" i="4"/>
  <c r="Y1016" i="4" s="1"/>
  <c r="W1016" i="4"/>
  <c r="T1016" i="4"/>
  <c r="U1016" i="4"/>
  <c r="U1004" i="4"/>
  <c r="V1004" i="4"/>
  <c r="Y1004" i="4" s="1"/>
  <c r="X1004" i="4"/>
  <c r="S1004" i="4"/>
  <c r="W1004" i="4"/>
  <c r="T1004" i="4"/>
  <c r="S989" i="4"/>
  <c r="T989" i="4"/>
  <c r="U989" i="4"/>
  <c r="V989" i="4"/>
  <c r="Y989" i="4" s="1"/>
  <c r="W989" i="4"/>
  <c r="X989" i="4"/>
  <c r="U977" i="4"/>
  <c r="T977" i="4"/>
  <c r="V977" i="4"/>
  <c r="Y977" i="4" s="1"/>
  <c r="W977" i="4"/>
  <c r="X977" i="4"/>
  <c r="V962" i="4"/>
  <c r="Y962" i="4" s="1"/>
  <c r="W962" i="4"/>
  <c r="S962" i="4"/>
  <c r="X962" i="4"/>
  <c r="X950" i="4"/>
  <c r="T950" i="4"/>
  <c r="U950" i="4"/>
  <c r="S950" i="4"/>
  <c r="V950" i="4"/>
  <c r="Y950" i="4" s="1"/>
  <c r="W950" i="4"/>
  <c r="U935" i="4"/>
  <c r="W935" i="4"/>
  <c r="X935" i="4"/>
  <c r="S935" i="4"/>
  <c r="T935" i="4"/>
  <c r="V935" i="4"/>
  <c r="Y935" i="4" s="1"/>
  <c r="T923" i="4"/>
  <c r="U923" i="4"/>
  <c r="X908" i="4"/>
  <c r="U908" i="4"/>
  <c r="V908" i="4"/>
  <c r="Y908" i="4" s="1"/>
  <c r="T908" i="4"/>
  <c r="W908" i="4"/>
  <c r="S908" i="4"/>
  <c r="X896" i="4"/>
  <c r="U896" i="4"/>
  <c r="V896" i="4"/>
  <c r="Y896" i="4" s="1"/>
  <c r="W896" i="4"/>
  <c r="S896" i="4"/>
  <c r="T896" i="4"/>
  <c r="S881" i="4"/>
  <c r="T881" i="4"/>
  <c r="U881" i="4"/>
  <c r="V881" i="4"/>
  <c r="Y881" i="4" s="1"/>
  <c r="W881" i="4"/>
  <c r="S869" i="4"/>
  <c r="T869" i="4"/>
  <c r="V869" i="4"/>
  <c r="Y869" i="4" s="1"/>
  <c r="W869" i="4"/>
  <c r="U869" i="4"/>
  <c r="X869" i="4"/>
  <c r="X854" i="4"/>
  <c r="V854" i="4"/>
  <c r="Y854" i="4" s="1"/>
  <c r="W854" i="4"/>
  <c r="S854" i="4"/>
  <c r="T854" i="4"/>
  <c r="U854" i="4"/>
  <c r="S842" i="4"/>
  <c r="T842" i="4"/>
  <c r="W842" i="4"/>
  <c r="X842" i="4"/>
  <c r="V842" i="4"/>
  <c r="Y842" i="4" s="1"/>
  <c r="V827" i="4"/>
  <c r="Y827" i="4" s="1"/>
  <c r="S827" i="4"/>
  <c r="T827" i="4"/>
  <c r="U827" i="4"/>
  <c r="W827" i="4"/>
  <c r="X827" i="4"/>
  <c r="S815" i="4"/>
  <c r="T815" i="4"/>
  <c r="W815" i="4"/>
  <c r="X815" i="4"/>
  <c r="V815" i="4"/>
  <c r="Y815" i="4" s="1"/>
  <c r="T800" i="4"/>
  <c r="S800" i="4"/>
  <c r="W800" i="4"/>
  <c r="X800" i="4"/>
  <c r="U800" i="4"/>
  <c r="W788" i="4"/>
  <c r="T788" i="4"/>
  <c r="U788" i="4"/>
  <c r="S788" i="4"/>
  <c r="V788" i="4"/>
  <c r="Y788" i="4" s="1"/>
  <c r="X788" i="4"/>
  <c r="T773" i="4"/>
  <c r="U773" i="4"/>
  <c r="V773" i="4"/>
  <c r="Y773" i="4" s="1"/>
  <c r="W773" i="4"/>
  <c r="X773" i="4"/>
  <c r="U761" i="4"/>
  <c r="V761" i="4"/>
  <c r="Y761" i="4" s="1"/>
  <c r="W761" i="4"/>
  <c r="S761" i="4"/>
  <c r="T761" i="4"/>
  <c r="X761" i="4"/>
  <c r="S746" i="4"/>
  <c r="T746" i="4"/>
  <c r="V746" i="4"/>
  <c r="Y746" i="4" s="1"/>
  <c r="W746" i="4"/>
  <c r="U746" i="4"/>
  <c r="X746" i="4"/>
  <c r="S734" i="4"/>
  <c r="T734" i="4"/>
  <c r="V734" i="4"/>
  <c r="Y734" i="4" s="1"/>
  <c r="W734" i="4"/>
  <c r="X734" i="4"/>
  <c r="U734" i="4"/>
  <c r="S719" i="4"/>
  <c r="T719" i="4"/>
  <c r="U719" i="4"/>
  <c r="W719" i="4"/>
  <c r="X719" i="4"/>
  <c r="T707" i="4"/>
  <c r="U707" i="4"/>
  <c r="X707" i="4"/>
  <c r="W707" i="4"/>
  <c r="X692" i="4"/>
  <c r="S692" i="4"/>
  <c r="T692" i="4"/>
  <c r="U692" i="4"/>
  <c r="V692" i="4"/>
  <c r="Y692" i="4" s="1"/>
  <c r="W692" i="4"/>
  <c r="U680" i="4"/>
  <c r="V680" i="4"/>
  <c r="Y680" i="4" s="1"/>
  <c r="S680" i="4"/>
  <c r="T680" i="4"/>
  <c r="W680" i="4"/>
  <c r="X680" i="4"/>
  <c r="V665" i="4"/>
  <c r="Y665" i="4" s="1"/>
  <c r="X665" i="4"/>
  <c r="S665" i="4"/>
  <c r="T665" i="4"/>
  <c r="U665" i="4"/>
  <c r="W665" i="4"/>
  <c r="S653" i="4"/>
  <c r="T653" i="4"/>
  <c r="V653" i="4"/>
  <c r="Y653" i="4" s="1"/>
  <c r="W653" i="4"/>
  <c r="X653" i="4"/>
  <c r="T638" i="4"/>
  <c r="S638" i="4"/>
  <c r="X638" i="4"/>
  <c r="U638" i="4"/>
  <c r="V638" i="4"/>
  <c r="Y638" i="4" s="1"/>
  <c r="W638" i="4"/>
  <c r="W626" i="4"/>
  <c r="T626" i="4"/>
  <c r="U626" i="4"/>
  <c r="V626" i="4"/>
  <c r="Y626" i="4" s="1"/>
  <c r="X626" i="4"/>
  <c r="S626" i="4"/>
  <c r="T611" i="4"/>
  <c r="U611" i="4"/>
  <c r="S611" i="4"/>
  <c r="V611" i="4"/>
  <c r="Y611" i="4" s="1"/>
  <c r="W611" i="4"/>
  <c r="X611" i="4"/>
  <c r="U599" i="4"/>
  <c r="V599" i="4"/>
  <c r="Y599" i="4" s="1"/>
  <c r="W599" i="4"/>
  <c r="S599" i="4"/>
  <c r="T599" i="4"/>
  <c r="X599" i="4"/>
  <c r="S584" i="4"/>
  <c r="T584" i="4"/>
  <c r="U584" i="4"/>
  <c r="X584" i="4"/>
  <c r="T572" i="4"/>
  <c r="S572" i="4"/>
  <c r="W572" i="4"/>
  <c r="X572" i="4"/>
  <c r="V572" i="4"/>
  <c r="Y572" i="4" s="1"/>
  <c r="S557" i="4"/>
  <c r="T557" i="4"/>
  <c r="U557" i="4"/>
  <c r="V557" i="4"/>
  <c r="Y557" i="4" s="1"/>
  <c r="X557" i="4"/>
  <c r="W557" i="4"/>
  <c r="S545" i="4"/>
  <c r="T545" i="4"/>
  <c r="V545" i="4"/>
  <c r="Y545" i="4" s="1"/>
  <c r="W545" i="4"/>
  <c r="X545" i="4"/>
  <c r="U545" i="4"/>
  <c r="W530" i="4"/>
  <c r="U530" i="4"/>
  <c r="V530" i="4"/>
  <c r="Y530" i="4" s="1"/>
  <c r="X530" i="4"/>
  <c r="S530" i="4"/>
  <c r="T530" i="4"/>
  <c r="V518" i="4"/>
  <c r="Y518" i="4" s="1"/>
  <c r="W518" i="4"/>
  <c r="S518" i="4"/>
  <c r="T518" i="4"/>
  <c r="U518" i="4"/>
  <c r="S503" i="4"/>
  <c r="T503" i="4"/>
  <c r="U503" i="4"/>
  <c r="W503" i="4"/>
  <c r="X503" i="4"/>
  <c r="V503" i="4"/>
  <c r="Y503" i="4" s="1"/>
  <c r="S491" i="4"/>
  <c r="T491" i="4"/>
  <c r="U491" i="4"/>
  <c r="V491" i="4"/>
  <c r="Y491" i="4" s="1"/>
  <c r="W491" i="4"/>
  <c r="X491" i="4"/>
  <c r="V476" i="4"/>
  <c r="Y476" i="4" s="1"/>
  <c r="W476" i="4"/>
  <c r="X476" i="4"/>
  <c r="U476" i="4"/>
  <c r="S476" i="4"/>
  <c r="S464" i="4"/>
  <c r="V464" i="4"/>
  <c r="Y464" i="4" s="1"/>
  <c r="W464" i="4"/>
  <c r="T464" i="4"/>
  <c r="U464" i="4"/>
  <c r="V449" i="4"/>
  <c r="Y449" i="4" s="1"/>
  <c r="S449" i="4"/>
  <c r="T449" i="4"/>
  <c r="U449" i="4"/>
  <c r="W449" i="4"/>
  <c r="X449" i="4"/>
  <c r="S437" i="4"/>
  <c r="U437" i="4"/>
  <c r="V437" i="4"/>
  <c r="Y437" i="4" s="1"/>
  <c r="X437" i="4"/>
  <c r="T437" i="4"/>
  <c r="W437" i="4"/>
  <c r="W422" i="4"/>
  <c r="V422" i="4"/>
  <c r="Y422" i="4" s="1"/>
  <c r="X422" i="4"/>
  <c r="S422" i="4"/>
  <c r="U422" i="4"/>
  <c r="T422" i="4"/>
  <c r="U410" i="4"/>
  <c r="T410" i="4"/>
  <c r="V410" i="4"/>
  <c r="Y410" i="4" s="1"/>
  <c r="S410" i="4"/>
  <c r="W410" i="4"/>
  <c r="X410" i="4"/>
  <c r="X395" i="4"/>
  <c r="S395" i="4"/>
  <c r="W395" i="4"/>
  <c r="V395" i="4"/>
  <c r="Y395" i="4" s="1"/>
  <c r="T395" i="4"/>
  <c r="X383" i="4"/>
  <c r="U383" i="4"/>
  <c r="V383" i="4"/>
  <c r="Y383" i="4" s="1"/>
  <c r="W383" i="4"/>
  <c r="S383" i="4"/>
  <c r="T383" i="4"/>
  <c r="V368" i="4"/>
  <c r="Y368" i="4" s="1"/>
  <c r="W368" i="4"/>
  <c r="X368" i="4"/>
  <c r="U368" i="4"/>
  <c r="S368" i="4"/>
  <c r="T368" i="4"/>
  <c r="T356" i="4"/>
  <c r="U356" i="4"/>
  <c r="V356" i="4"/>
  <c r="Y356" i="4" s="1"/>
  <c r="W356" i="4"/>
  <c r="S356" i="4"/>
  <c r="X356" i="4"/>
  <c r="U341" i="4"/>
  <c r="V341" i="4"/>
  <c r="Y341" i="4" s="1"/>
  <c r="W341" i="4"/>
  <c r="S341" i="4"/>
  <c r="T341" i="4"/>
  <c r="X341" i="4"/>
  <c r="U329" i="4"/>
  <c r="S329" i="4"/>
  <c r="T329" i="4"/>
  <c r="X329" i="4"/>
  <c r="V329" i="4"/>
  <c r="Y329" i="4" s="1"/>
  <c r="W329" i="4"/>
  <c r="V314" i="4"/>
  <c r="Y314" i="4" s="1"/>
  <c r="S314" i="4"/>
  <c r="T314" i="4"/>
  <c r="X314" i="4"/>
  <c r="W314" i="4"/>
  <c r="U314" i="4"/>
  <c r="X302" i="4"/>
  <c r="S302" i="4"/>
  <c r="T302" i="4"/>
  <c r="U302" i="4"/>
  <c r="W302" i="4"/>
  <c r="V302" i="4"/>
  <c r="Y302" i="4" s="1"/>
  <c r="X287" i="4"/>
  <c r="W287" i="4"/>
  <c r="T287" i="4"/>
  <c r="U287" i="4"/>
  <c r="V287" i="4"/>
  <c r="Y287" i="4" s="1"/>
  <c r="S287" i="4"/>
  <c r="T275" i="4"/>
  <c r="U275" i="4"/>
  <c r="W275" i="4"/>
  <c r="X275" i="4"/>
  <c r="V275" i="4"/>
  <c r="Y275" i="4" s="1"/>
  <c r="S275" i="4"/>
  <c r="T260" i="4"/>
  <c r="U260" i="4"/>
  <c r="X260" i="4"/>
  <c r="V260" i="4"/>
  <c r="Y260" i="4" s="1"/>
  <c r="W260" i="4"/>
  <c r="U248" i="4"/>
  <c r="X248" i="4"/>
  <c r="V248" i="4"/>
  <c r="Y248" i="4" s="1"/>
  <c r="W248" i="4"/>
  <c r="S248" i="4"/>
  <c r="T248" i="4"/>
  <c r="X233" i="4"/>
  <c r="U233" i="4"/>
  <c r="T233" i="4"/>
  <c r="V233" i="4"/>
  <c r="Y233" i="4" s="1"/>
  <c r="S233" i="4"/>
  <c r="W233" i="4"/>
  <c r="W221" i="4"/>
  <c r="U221" i="4"/>
  <c r="V221" i="4"/>
  <c r="Y221" i="4" s="1"/>
  <c r="T221" i="4"/>
  <c r="X221" i="4"/>
  <c r="S221" i="4"/>
  <c r="X206" i="4"/>
  <c r="S206" i="4"/>
  <c r="T206" i="4"/>
  <c r="U206" i="4"/>
  <c r="V206" i="4"/>
  <c r="Y206" i="4" s="1"/>
  <c r="W206" i="4"/>
  <c r="S194" i="4"/>
  <c r="X194" i="4"/>
  <c r="T194" i="4"/>
  <c r="U194" i="4"/>
  <c r="V194" i="4"/>
  <c r="Y194" i="4" s="1"/>
  <c r="W194" i="4"/>
  <c r="X179" i="4"/>
  <c r="U179" i="4"/>
  <c r="S179" i="4"/>
  <c r="T179" i="4"/>
  <c r="W179" i="4"/>
  <c r="V179" i="4"/>
  <c r="Y179" i="4" s="1"/>
  <c r="W167" i="4"/>
  <c r="X167" i="4"/>
  <c r="T167" i="4"/>
  <c r="U167" i="4"/>
  <c r="S167" i="4"/>
  <c r="V167" i="4"/>
  <c r="Y167" i="4" s="1"/>
  <c r="X152" i="4"/>
  <c r="W152" i="4"/>
  <c r="S152" i="4"/>
  <c r="T152" i="4"/>
  <c r="U152" i="4"/>
  <c r="V152" i="4"/>
  <c r="Y152" i="4" s="1"/>
  <c r="T140" i="4"/>
  <c r="V140" i="4"/>
  <c r="Y140" i="4" s="1"/>
  <c r="W140" i="4"/>
  <c r="S140" i="4"/>
  <c r="U140" i="4"/>
  <c r="X140" i="4"/>
  <c r="V125" i="4"/>
  <c r="Y125" i="4" s="1"/>
  <c r="W125" i="4"/>
  <c r="X125" i="4"/>
  <c r="T125" i="4"/>
  <c r="S125" i="4"/>
  <c r="U125" i="4"/>
  <c r="S113" i="4"/>
  <c r="T113" i="4"/>
  <c r="U113" i="4"/>
  <c r="V113" i="4"/>
  <c r="Y113" i="4" s="1"/>
  <c r="W113" i="4"/>
  <c r="X113" i="4"/>
  <c r="V98" i="4"/>
  <c r="Y98" i="4" s="1"/>
  <c r="W98" i="4"/>
  <c r="T98" i="4"/>
  <c r="U98" i="4"/>
  <c r="X98" i="4"/>
  <c r="S98" i="4"/>
  <c r="W86" i="4"/>
  <c r="U86" i="4"/>
  <c r="V86" i="4"/>
  <c r="Y86" i="4" s="1"/>
  <c r="X86" i="4"/>
  <c r="S86" i="4"/>
  <c r="T86" i="4"/>
  <c r="V71" i="4"/>
  <c r="Y71" i="4" s="1"/>
  <c r="W71" i="4"/>
  <c r="U71" i="4"/>
  <c r="X71" i="4"/>
  <c r="S71" i="4"/>
  <c r="T71" i="4"/>
  <c r="W59" i="4"/>
  <c r="V59" i="4"/>
  <c r="Y59" i="4" s="1"/>
  <c r="X59" i="4"/>
  <c r="S59" i="4"/>
  <c r="U59" i="4"/>
  <c r="T59" i="4"/>
  <c r="V44" i="4"/>
  <c r="Y44" i="4" s="1"/>
  <c r="W44" i="4"/>
  <c r="S44" i="4"/>
  <c r="T44" i="4"/>
  <c r="U44" i="4"/>
  <c r="X44" i="4"/>
  <c r="U32" i="4"/>
  <c r="W32" i="4"/>
  <c r="S32" i="4"/>
  <c r="T32" i="4"/>
  <c r="V32" i="4"/>
  <c r="Y32" i="4" s="1"/>
  <c r="X32" i="4"/>
  <c r="S2078" i="4"/>
  <c r="T2078" i="4"/>
  <c r="V2078" i="4"/>
  <c r="Y2078" i="4" s="1"/>
  <c r="W2078" i="4"/>
  <c r="X2078" i="4"/>
  <c r="S1754" i="4"/>
  <c r="T1754" i="4"/>
  <c r="S1430" i="4"/>
  <c r="T1430" i="4"/>
  <c r="U1430" i="4"/>
  <c r="X1430" i="4"/>
  <c r="U1106" i="4"/>
  <c r="V1106" i="4"/>
  <c r="Y1106" i="4" s="1"/>
  <c r="W1106" i="4"/>
  <c r="X1106" i="4"/>
  <c r="S1106" i="4"/>
  <c r="S782" i="4"/>
  <c r="W782" i="4"/>
  <c r="X782" i="4"/>
  <c r="V782" i="4"/>
  <c r="Y782" i="4" s="1"/>
  <c r="T782" i="4"/>
  <c r="U782" i="4"/>
  <c r="X458" i="4"/>
  <c r="W458" i="4"/>
  <c r="S458" i="4"/>
  <c r="T458" i="4"/>
  <c r="U458" i="4"/>
  <c r="V458" i="4"/>
  <c r="Y458" i="4" s="1"/>
  <c r="X134" i="4"/>
  <c r="V134" i="4"/>
  <c r="Y134" i="4" s="1"/>
  <c r="W134" i="4"/>
  <c r="T134" i="4"/>
  <c r="U134" i="4"/>
  <c r="S134" i="4"/>
  <c r="U2807" i="4"/>
  <c r="X2707" i="4"/>
  <c r="X2638" i="4"/>
  <c r="U2626" i="4"/>
  <c r="X2545" i="4"/>
  <c r="U2519" i="4"/>
  <c r="W2492" i="4"/>
  <c r="V2423" i="4"/>
  <c r="Y2423" i="4" s="1"/>
  <c r="T2396" i="4"/>
  <c r="T2357" i="4"/>
  <c r="U2341" i="4"/>
  <c r="U2330" i="4"/>
  <c r="W2314" i="4"/>
  <c r="S2288" i="4"/>
  <c r="W2275" i="4"/>
  <c r="U2249" i="4"/>
  <c r="T2233" i="4"/>
  <c r="T2231" i="4"/>
  <c r="V2207" i="4"/>
  <c r="Y2207" i="4" s="1"/>
  <c r="U2195" i="4"/>
  <c r="W2167" i="4"/>
  <c r="W2114" i="4"/>
  <c r="S2105" i="4"/>
  <c r="X2069" i="4"/>
  <c r="U2060" i="4"/>
  <c r="U2057" i="4"/>
  <c r="W2045" i="4"/>
  <c r="X2033" i="4"/>
  <c r="X2031" i="4"/>
  <c r="S1990" i="4"/>
  <c r="S1988" i="4"/>
  <c r="S1978" i="4"/>
  <c r="T1964" i="4"/>
  <c r="T1962" i="4"/>
  <c r="V1950" i="4"/>
  <c r="Y1950" i="4" s="1"/>
  <c r="X1896" i="4"/>
  <c r="W1856" i="4"/>
  <c r="V1843" i="4"/>
  <c r="Y1843" i="4" s="1"/>
  <c r="U1828" i="4"/>
  <c r="V1817" i="4"/>
  <c r="Y1817" i="4" s="1"/>
  <c r="U1815" i="4"/>
  <c r="U1720" i="4"/>
  <c r="W1709" i="4"/>
  <c r="T1680" i="4"/>
  <c r="T1667" i="4"/>
  <c r="V1628" i="4"/>
  <c r="Y1628" i="4" s="1"/>
  <c r="X1612" i="4"/>
  <c r="X1601" i="4"/>
  <c r="V1598" i="4"/>
  <c r="Y1598" i="4" s="1"/>
  <c r="T1585" i="4"/>
  <c r="X1571" i="4"/>
  <c r="T1546" i="4"/>
  <c r="S1532" i="4"/>
  <c r="W1505" i="4"/>
  <c r="T1463" i="4"/>
  <c r="T1438" i="4"/>
  <c r="U1423" i="4"/>
  <c r="W1395" i="4"/>
  <c r="W1341" i="4"/>
  <c r="U1313" i="4"/>
  <c r="T1304" i="4"/>
  <c r="V1287" i="4"/>
  <c r="Y1287" i="4" s="1"/>
  <c r="W1195" i="4"/>
  <c r="W1178" i="4"/>
  <c r="V1133" i="4"/>
  <c r="Y1133" i="4" s="1"/>
  <c r="T1114" i="4"/>
  <c r="U1044" i="4"/>
  <c r="U1032" i="4"/>
  <c r="X991" i="4"/>
  <c r="W871" i="4"/>
  <c r="S763" i="4"/>
  <c r="S707" i="4"/>
  <c r="W584" i="4"/>
  <c r="X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A2732" i="4" s="1"/>
  <c r="I2732" i="4"/>
  <c r="N2732" i="4"/>
  <c r="O2732" i="4"/>
  <c r="C2651" i="4"/>
  <c r="AA2651" i="4" s="1"/>
  <c r="N2651" i="4"/>
  <c r="I2651" i="4"/>
  <c r="O2651" i="4"/>
  <c r="N2528" i="4"/>
  <c r="O2528" i="4"/>
  <c r="C2528" i="4"/>
  <c r="AA2528" i="4" s="1"/>
  <c r="I2528" i="4"/>
  <c r="C2435" i="4"/>
  <c r="AA2435" i="4" s="1"/>
  <c r="I2435" i="4"/>
  <c r="N2435" i="4"/>
  <c r="O2435" i="4"/>
  <c r="O2327" i="4"/>
  <c r="C2327" i="4"/>
  <c r="AA2327" i="4" s="1"/>
  <c r="I2327" i="4"/>
  <c r="N2327" i="4"/>
  <c r="N2204" i="4"/>
  <c r="O2204" i="4"/>
  <c r="C2204" i="4"/>
  <c r="AA2204" i="4" s="1"/>
  <c r="I2204" i="4"/>
  <c r="N2096" i="4"/>
  <c r="C2096" i="4"/>
  <c r="AA2096" i="4" s="1"/>
  <c r="I2096" i="4"/>
  <c r="O2096" i="4"/>
  <c r="O2003" i="4"/>
  <c r="N2003" i="4"/>
  <c r="C2003" i="4"/>
  <c r="AA2003" i="4" s="1"/>
  <c r="C1880" i="4"/>
  <c r="I1880" i="4"/>
  <c r="N1880" i="4"/>
  <c r="O1880" i="4"/>
  <c r="N1787" i="4"/>
  <c r="I1787" i="4"/>
  <c r="C1787" i="4"/>
  <c r="O1787" i="4"/>
  <c r="C1664" i="4"/>
  <c r="I1664" i="4"/>
  <c r="N1664" i="4"/>
  <c r="O1664" i="4"/>
  <c r="I1502" i="4"/>
  <c r="O1502" i="4"/>
  <c r="C1502" i="4"/>
  <c r="N1502" i="4"/>
  <c r="I2784" i="4"/>
  <c r="N2784" i="4"/>
  <c r="C2784" i="4"/>
  <c r="AA2784" i="4" s="1"/>
  <c r="O2784" i="4"/>
  <c r="C2661" i="4"/>
  <c r="AA2661" i="4" s="1"/>
  <c r="I2661" i="4"/>
  <c r="N2661" i="4"/>
  <c r="O2661" i="4"/>
  <c r="N2810" i="4"/>
  <c r="O2810" i="4"/>
  <c r="C2810" i="4"/>
  <c r="AA2810" i="4" s="1"/>
  <c r="I2810" i="4"/>
  <c r="C2687" i="4"/>
  <c r="AA2687" i="4" s="1"/>
  <c r="I2687" i="4"/>
  <c r="N2687" i="4"/>
  <c r="O2687" i="4"/>
  <c r="O2794" i="4"/>
  <c r="N2794" i="4"/>
  <c r="C2794" i="4"/>
  <c r="AA2794" i="4" s="1"/>
  <c r="C2725" i="4"/>
  <c r="AA2725" i="4" s="1"/>
  <c r="I2725" i="4"/>
  <c r="O2725" i="4"/>
  <c r="O2632" i="4"/>
  <c r="C2632" i="4"/>
  <c r="AA2632" i="4" s="1"/>
  <c r="I2632" i="4"/>
  <c r="N2632" i="4"/>
  <c r="N2563" i="4"/>
  <c r="O2563" i="4"/>
  <c r="C2563" i="4"/>
  <c r="AA2563" i="4" s="1"/>
  <c r="I2563" i="4"/>
  <c r="C2470" i="4"/>
  <c r="AA2470" i="4" s="1"/>
  <c r="I2470" i="4"/>
  <c r="N2470" i="4"/>
  <c r="O2470" i="4"/>
  <c r="N2401" i="4"/>
  <c r="C2401" i="4"/>
  <c r="AA2401" i="4" s="1"/>
  <c r="I2401" i="4"/>
  <c r="O2401" i="4"/>
  <c r="I2308" i="4"/>
  <c r="N2308" i="4"/>
  <c r="O2308" i="4"/>
  <c r="C2308" i="4"/>
  <c r="AA2308" i="4" s="1"/>
  <c r="C2239" i="4"/>
  <c r="AA2239" i="4" s="1"/>
  <c r="I2239" i="4"/>
  <c r="N2239" i="4"/>
  <c r="C2185" i="4"/>
  <c r="AA2185" i="4" s="1"/>
  <c r="I2185" i="4"/>
  <c r="O2185" i="4"/>
  <c r="I2131" i="4"/>
  <c r="O2131" i="4"/>
  <c r="C2131" i="4"/>
  <c r="AA2131" i="4" s="1"/>
  <c r="N2092" i="4"/>
  <c r="C2092" i="4"/>
  <c r="AA2092" i="4" s="1"/>
  <c r="I2092" i="4"/>
  <c r="O2092" i="4"/>
  <c r="N2050" i="4"/>
  <c r="C2050" i="4"/>
  <c r="AA2050" i="4" s="1"/>
  <c r="I2050" i="4"/>
  <c r="O2050" i="4"/>
  <c r="O2023" i="4"/>
  <c r="C2023" i="4"/>
  <c r="AA2023" i="4" s="1"/>
  <c r="I2023" i="4"/>
  <c r="N2023" i="4"/>
  <c r="O2832" i="4"/>
  <c r="N2832" i="4"/>
  <c r="C2793" i="4"/>
  <c r="AA2793" i="4" s="1"/>
  <c r="I2793" i="4"/>
  <c r="N2793" i="4"/>
  <c r="O2793" i="4"/>
  <c r="O2778" i="4"/>
  <c r="C2778" i="4"/>
  <c r="AA2778" i="4" s="1"/>
  <c r="I2778" i="4"/>
  <c r="N2778" i="4"/>
  <c r="C2739" i="4"/>
  <c r="AA2739" i="4" s="1"/>
  <c r="I2739" i="4"/>
  <c r="N2739" i="4"/>
  <c r="I2724" i="4"/>
  <c r="N2724" i="4"/>
  <c r="O2724" i="4"/>
  <c r="C2724" i="4"/>
  <c r="AA2724" i="4" s="1"/>
  <c r="N2697" i="4"/>
  <c r="O2697" i="4"/>
  <c r="I2697" i="4"/>
  <c r="C2658" i="4"/>
  <c r="AA2658" i="4" s="1"/>
  <c r="I2658" i="4"/>
  <c r="N2658" i="4"/>
  <c r="O2658" i="4"/>
  <c r="N2643" i="4"/>
  <c r="O2643" i="4"/>
  <c r="C2643" i="4"/>
  <c r="AA2643" i="4" s="1"/>
  <c r="I2643" i="4"/>
  <c r="N2604" i="4"/>
  <c r="O2604" i="4"/>
  <c r="I2604" i="4"/>
  <c r="C2604" i="4"/>
  <c r="AA2604" i="4" s="1"/>
  <c r="C2589" i="4"/>
  <c r="AA2589" i="4" s="1"/>
  <c r="I2589" i="4"/>
  <c r="N2589" i="4"/>
  <c r="O2589" i="4"/>
  <c r="N2550" i="4"/>
  <c r="O2550" i="4"/>
  <c r="C2550" i="4"/>
  <c r="AA2550" i="4" s="1"/>
  <c r="I2550" i="4"/>
  <c r="O2523" i="4"/>
  <c r="C2523" i="4"/>
  <c r="AA2523" i="4" s="1"/>
  <c r="I2523" i="4"/>
  <c r="N2523" i="4"/>
  <c r="O2496" i="4"/>
  <c r="C2496" i="4"/>
  <c r="AA2496" i="4" s="1"/>
  <c r="I2496" i="4"/>
  <c r="N2496" i="4"/>
  <c r="N2469" i="4"/>
  <c r="C2469" i="4"/>
  <c r="AA2469" i="4" s="1"/>
  <c r="I2469" i="4"/>
  <c r="O2469" i="4"/>
  <c r="O2454" i="4"/>
  <c r="N2454" i="4"/>
  <c r="C2454" i="4"/>
  <c r="AA2454" i="4" s="1"/>
  <c r="C2427" i="4"/>
  <c r="AA2427" i="4" s="1"/>
  <c r="I2427" i="4"/>
  <c r="N2427" i="4"/>
  <c r="O2427" i="4"/>
  <c r="C2400" i="4"/>
  <c r="AA2400" i="4" s="1"/>
  <c r="I2400" i="4"/>
  <c r="O2400" i="4"/>
  <c r="N2400" i="4"/>
  <c r="C2373" i="4"/>
  <c r="AA2373" i="4" s="1"/>
  <c r="I2373" i="4"/>
  <c r="O2373" i="4"/>
  <c r="N2373" i="4"/>
  <c r="C2346" i="4"/>
  <c r="AA2346" i="4" s="1"/>
  <c r="I2346" i="4"/>
  <c r="N2346" i="4"/>
  <c r="O2346" i="4"/>
  <c r="N2307" i="4"/>
  <c r="O2307" i="4"/>
  <c r="C2307" i="4"/>
  <c r="AA2307" i="4" s="1"/>
  <c r="I2307" i="4"/>
  <c r="O2280" i="4"/>
  <c r="C2280" i="4"/>
  <c r="AA2280" i="4" s="1"/>
  <c r="I2280" i="4"/>
  <c r="N2280" i="4"/>
  <c r="N2253" i="4"/>
  <c r="O2253" i="4"/>
  <c r="C2253" i="4"/>
  <c r="AA2253" i="4" s="1"/>
  <c r="N2238" i="4"/>
  <c r="O2238" i="4"/>
  <c r="C2238" i="4"/>
  <c r="AA2238" i="4" s="1"/>
  <c r="I2238" i="4"/>
  <c r="N2226" i="4"/>
  <c r="O2226" i="4"/>
  <c r="C2226" i="4"/>
  <c r="AA2226" i="4" s="1"/>
  <c r="I2226" i="4"/>
  <c r="I2211" i="4"/>
  <c r="N2211" i="4"/>
  <c r="O2211" i="4"/>
  <c r="C2211" i="4"/>
  <c r="AA2211" i="4" s="1"/>
  <c r="N2829" i="4"/>
  <c r="O2768" i="4"/>
  <c r="N2624" i="4"/>
  <c r="N2131" i="4"/>
  <c r="C2771" i="4"/>
  <c r="AA2771" i="4" s="1"/>
  <c r="I2771" i="4"/>
  <c r="N2771" i="4"/>
  <c r="O2771" i="4"/>
  <c r="N2678" i="4"/>
  <c r="O2678" i="4"/>
  <c r="C2678" i="4"/>
  <c r="AA2678" i="4" s="1"/>
  <c r="I2678" i="4"/>
  <c r="I2555" i="4"/>
  <c r="O2555" i="4"/>
  <c r="N2555" i="4"/>
  <c r="C2447" i="4"/>
  <c r="AA2447" i="4" s="1"/>
  <c r="I2447" i="4"/>
  <c r="N2447" i="4"/>
  <c r="O2447" i="4"/>
  <c r="C2354" i="4"/>
  <c r="AA2354" i="4" s="1"/>
  <c r="I2354" i="4"/>
  <c r="N2354" i="4"/>
  <c r="O2354" i="4"/>
  <c r="C2231" i="4"/>
  <c r="AA2231" i="4" s="1"/>
  <c r="I2231" i="4"/>
  <c r="N2231" i="4"/>
  <c r="O2231" i="4"/>
  <c r="N2123" i="4"/>
  <c r="O2123" i="4"/>
  <c r="C2123" i="4"/>
  <c r="AA2123" i="4" s="1"/>
  <c r="I2123" i="4"/>
  <c r="O2015" i="4"/>
  <c r="C2015" i="4"/>
  <c r="AA2015" i="4" s="1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A2770" i="4" s="1"/>
  <c r="I2770" i="4"/>
  <c r="N2770" i="4"/>
  <c r="C2796" i="4"/>
  <c r="AA2796" i="4" s="1"/>
  <c r="I2796" i="4"/>
  <c r="N2796" i="4"/>
  <c r="O2796" i="4"/>
  <c r="N2730" i="4"/>
  <c r="O2730" i="4"/>
  <c r="C2730" i="4"/>
  <c r="AA2730" i="4" s="1"/>
  <c r="I2730" i="4"/>
  <c r="O2607" i="4"/>
  <c r="C2607" i="4"/>
  <c r="AA2607" i="4" s="1"/>
  <c r="I2607" i="4"/>
  <c r="N2607" i="4"/>
  <c r="N2783" i="4"/>
  <c r="C2783" i="4"/>
  <c r="AA2783" i="4" s="1"/>
  <c r="I2783" i="4"/>
  <c r="O2783" i="4"/>
  <c r="N2779" i="4"/>
  <c r="O2779" i="4"/>
  <c r="I2779" i="4"/>
  <c r="C2686" i="4"/>
  <c r="AA2686" i="4" s="1"/>
  <c r="I2686" i="4"/>
  <c r="N2686" i="4"/>
  <c r="O2686" i="4"/>
  <c r="I2605" i="4"/>
  <c r="N2605" i="4"/>
  <c r="O2605" i="4"/>
  <c r="C2605" i="4"/>
  <c r="AA2605" i="4" s="1"/>
  <c r="C2524" i="4"/>
  <c r="AA2524" i="4" s="1"/>
  <c r="I2524" i="4"/>
  <c r="N2524" i="4"/>
  <c r="O2524" i="4"/>
  <c r="C2455" i="4"/>
  <c r="AA2455" i="4" s="1"/>
  <c r="I2455" i="4"/>
  <c r="N2455" i="4"/>
  <c r="O2455" i="4"/>
  <c r="N2374" i="4"/>
  <c r="C2374" i="4"/>
  <c r="AA2374" i="4" s="1"/>
  <c r="I2374" i="4"/>
  <c r="O2374" i="4"/>
  <c r="O2281" i="4"/>
  <c r="N2281" i="4"/>
  <c r="C2281" i="4"/>
  <c r="AA2281" i="4" s="1"/>
  <c r="I2281" i="4"/>
  <c r="C2200" i="4"/>
  <c r="AA2200" i="4" s="1"/>
  <c r="I2200" i="4"/>
  <c r="N2200" i="4"/>
  <c r="O2200" i="4"/>
  <c r="N2146" i="4"/>
  <c r="I2146" i="4"/>
  <c r="O2146" i="4"/>
  <c r="C2146" i="4"/>
  <c r="AA2146" i="4" s="1"/>
  <c r="I2104" i="4"/>
  <c r="N2104" i="4"/>
  <c r="O2104" i="4"/>
  <c r="C2104" i="4"/>
  <c r="AA2104" i="4" s="1"/>
  <c r="I2065" i="4"/>
  <c r="N2065" i="4"/>
  <c r="O2065" i="4"/>
  <c r="C2065" i="4"/>
  <c r="AA2065" i="4" s="1"/>
  <c r="O2011" i="4"/>
  <c r="C2011" i="4"/>
  <c r="AA2011" i="4" s="1"/>
  <c r="I2011" i="4"/>
  <c r="N2011" i="4"/>
  <c r="I2820" i="4"/>
  <c r="N2820" i="4"/>
  <c r="C2820" i="4"/>
  <c r="AA2820" i="4" s="1"/>
  <c r="O2820" i="4"/>
  <c r="O2805" i="4"/>
  <c r="C2805" i="4"/>
  <c r="AA2805" i="4" s="1"/>
  <c r="I2805" i="4"/>
  <c r="N2805" i="4"/>
  <c r="C2766" i="4"/>
  <c r="AA2766" i="4" s="1"/>
  <c r="I2766" i="4"/>
  <c r="N2766" i="4"/>
  <c r="O2766" i="4"/>
  <c r="I2751" i="4"/>
  <c r="N2751" i="4"/>
  <c r="O2751" i="4"/>
  <c r="C2751" i="4"/>
  <c r="AA2751" i="4" s="1"/>
  <c r="O2712" i="4"/>
  <c r="C2712" i="4"/>
  <c r="AA2712" i="4" s="1"/>
  <c r="I2712" i="4"/>
  <c r="C2685" i="4"/>
  <c r="AA2685" i="4" s="1"/>
  <c r="I2685" i="4"/>
  <c r="N2685" i="4"/>
  <c r="O2685" i="4"/>
  <c r="C2670" i="4"/>
  <c r="AA2670" i="4" s="1"/>
  <c r="N2670" i="4"/>
  <c r="I2670" i="4"/>
  <c r="O2670" i="4"/>
  <c r="I2631" i="4"/>
  <c r="N2631" i="4"/>
  <c r="C2631" i="4"/>
  <c r="AA2631" i="4" s="1"/>
  <c r="O2631" i="4"/>
  <c r="N2616" i="4"/>
  <c r="O2616" i="4"/>
  <c r="C2616" i="4"/>
  <c r="AA2616" i="4" s="1"/>
  <c r="I2616" i="4"/>
  <c r="I2577" i="4"/>
  <c r="C2577" i="4"/>
  <c r="AA2577" i="4" s="1"/>
  <c r="N2577" i="4"/>
  <c r="O2577" i="4"/>
  <c r="C2562" i="4"/>
  <c r="AA2562" i="4" s="1"/>
  <c r="I2562" i="4"/>
  <c r="O2562" i="4"/>
  <c r="N2535" i="4"/>
  <c r="O2535" i="4"/>
  <c r="C2535" i="4"/>
  <c r="AA2535" i="4" s="1"/>
  <c r="I2535" i="4"/>
  <c r="C2508" i="4"/>
  <c r="AA2508" i="4" s="1"/>
  <c r="I2508" i="4"/>
  <c r="N2508" i="4"/>
  <c r="O2508" i="4"/>
  <c r="I2481" i="4"/>
  <c r="N2481" i="4"/>
  <c r="C2481" i="4"/>
  <c r="AA2481" i="4" s="1"/>
  <c r="O2481" i="4"/>
  <c r="O2442" i="4"/>
  <c r="C2442" i="4"/>
  <c r="AA2442" i="4" s="1"/>
  <c r="N2442" i="4"/>
  <c r="I2442" i="4"/>
  <c r="O2415" i="4"/>
  <c r="C2415" i="4"/>
  <c r="AA2415" i="4" s="1"/>
  <c r="I2415" i="4"/>
  <c r="N2415" i="4"/>
  <c r="I2388" i="4"/>
  <c r="N2388" i="4"/>
  <c r="O2388" i="4"/>
  <c r="C2388" i="4"/>
  <c r="AA2388" i="4" s="1"/>
  <c r="N2361" i="4"/>
  <c r="O2361" i="4"/>
  <c r="C2361" i="4"/>
  <c r="AA2361" i="4" s="1"/>
  <c r="I2361" i="4"/>
  <c r="N2334" i="4"/>
  <c r="O2334" i="4"/>
  <c r="C2334" i="4"/>
  <c r="AA2334" i="4" s="1"/>
  <c r="I2334" i="4"/>
  <c r="N2319" i="4"/>
  <c r="O2319" i="4"/>
  <c r="C2319" i="4"/>
  <c r="AA2319" i="4" s="1"/>
  <c r="I2319" i="4"/>
  <c r="O2292" i="4"/>
  <c r="C2292" i="4"/>
  <c r="AA2292" i="4" s="1"/>
  <c r="I2292" i="4"/>
  <c r="N2292" i="4"/>
  <c r="C2265" i="4"/>
  <c r="AA2265" i="4" s="1"/>
  <c r="I2265" i="4"/>
  <c r="N2265" i="4"/>
  <c r="O2265" i="4"/>
  <c r="I2831" i="4"/>
  <c r="C2831" i="4"/>
  <c r="AA2831" i="4" s="1"/>
  <c r="N2831" i="4"/>
  <c r="O2831" i="4"/>
  <c r="N2792" i="4"/>
  <c r="O2792" i="4"/>
  <c r="C2792" i="4"/>
  <c r="AA2792" i="4" s="1"/>
  <c r="I2792" i="4"/>
  <c r="C2777" i="4"/>
  <c r="AA2777" i="4" s="1"/>
  <c r="N2777" i="4"/>
  <c r="I2777" i="4"/>
  <c r="O2777" i="4"/>
  <c r="C2738" i="4"/>
  <c r="AA2738" i="4" s="1"/>
  <c r="N2738" i="4"/>
  <c r="N2723" i="4"/>
  <c r="O2723" i="4"/>
  <c r="C2723" i="4"/>
  <c r="AA2723" i="4" s="1"/>
  <c r="N2684" i="4"/>
  <c r="O2684" i="4"/>
  <c r="O2669" i="4"/>
  <c r="C2669" i="4"/>
  <c r="AA2669" i="4" s="1"/>
  <c r="I2669" i="4"/>
  <c r="N2669" i="4"/>
  <c r="N2630" i="4"/>
  <c r="O2630" i="4"/>
  <c r="C2630" i="4"/>
  <c r="AA2630" i="4" s="1"/>
  <c r="I2630" i="4"/>
  <c r="I2603" i="4"/>
  <c r="C2603" i="4"/>
  <c r="AA2603" i="4" s="1"/>
  <c r="N2603" i="4"/>
  <c r="O2603" i="4"/>
  <c r="N2588" i="4"/>
  <c r="C2588" i="4"/>
  <c r="AA2588" i="4" s="1"/>
  <c r="I2588" i="4"/>
  <c r="O2588" i="4"/>
  <c r="C2576" i="4"/>
  <c r="AA2576" i="4" s="1"/>
  <c r="I2576" i="4"/>
  <c r="N2576" i="4"/>
  <c r="O2576" i="4"/>
  <c r="C2561" i="4"/>
  <c r="AA2561" i="4" s="1"/>
  <c r="I2561" i="4"/>
  <c r="N2561" i="4"/>
  <c r="O2561" i="4"/>
  <c r="C2549" i="4"/>
  <c r="AA2549" i="4" s="1"/>
  <c r="I2549" i="4"/>
  <c r="N2549" i="4"/>
  <c r="O2549" i="4"/>
  <c r="C2534" i="4"/>
  <c r="AA2534" i="4" s="1"/>
  <c r="I2534" i="4"/>
  <c r="N2534" i="4"/>
  <c r="O2534" i="4"/>
  <c r="O2522" i="4"/>
  <c r="C2522" i="4"/>
  <c r="AA2522" i="4" s="1"/>
  <c r="I2522" i="4"/>
  <c r="N2522" i="4"/>
  <c r="C2507" i="4"/>
  <c r="AA2507" i="4" s="1"/>
  <c r="I2507" i="4"/>
  <c r="N2507" i="4"/>
  <c r="O2507" i="4"/>
  <c r="C2495" i="4"/>
  <c r="AA2495" i="4" s="1"/>
  <c r="I2495" i="4"/>
  <c r="N2495" i="4"/>
  <c r="O2495" i="4"/>
  <c r="N2480" i="4"/>
  <c r="O2480" i="4"/>
  <c r="C2480" i="4"/>
  <c r="AA2480" i="4" s="1"/>
  <c r="I2480" i="4"/>
  <c r="C2468" i="4"/>
  <c r="AA2468" i="4" s="1"/>
  <c r="I2468" i="4"/>
  <c r="O2468" i="4"/>
  <c r="N2468" i="4"/>
  <c r="O2453" i="4"/>
  <c r="C2453" i="4"/>
  <c r="AA2453" i="4" s="1"/>
  <c r="I2453" i="4"/>
  <c r="N2453" i="4"/>
  <c r="C2441" i="4"/>
  <c r="AA2441" i="4" s="1"/>
  <c r="I2441" i="4"/>
  <c r="N2441" i="4"/>
  <c r="O2441" i="4"/>
  <c r="O2426" i="4"/>
  <c r="N2426" i="4"/>
  <c r="I2426" i="4"/>
  <c r="O2414" i="4"/>
  <c r="C2414" i="4"/>
  <c r="AA2414" i="4" s="1"/>
  <c r="I2414" i="4"/>
  <c r="I2832" i="4"/>
  <c r="I2454" i="4"/>
  <c r="O2239" i="4"/>
  <c r="N2819" i="4"/>
  <c r="O2819" i="4"/>
  <c r="C2819" i="4"/>
  <c r="AA2819" i="4" s="1"/>
  <c r="I2819" i="4"/>
  <c r="C2804" i="4"/>
  <c r="AA2804" i="4" s="1"/>
  <c r="I2804" i="4"/>
  <c r="N2804" i="4"/>
  <c r="O2765" i="4"/>
  <c r="C2765" i="4"/>
  <c r="AA2765" i="4" s="1"/>
  <c r="I2765" i="4"/>
  <c r="N2765" i="4"/>
  <c r="N2750" i="4"/>
  <c r="O2750" i="4"/>
  <c r="C2750" i="4"/>
  <c r="AA2750" i="4" s="1"/>
  <c r="C2711" i="4"/>
  <c r="AA2711" i="4" s="1"/>
  <c r="I2711" i="4"/>
  <c r="N2711" i="4"/>
  <c r="O2696" i="4"/>
  <c r="C2696" i="4"/>
  <c r="AA2696" i="4" s="1"/>
  <c r="N2696" i="4"/>
  <c r="I2657" i="4"/>
  <c r="N2657" i="4"/>
  <c r="C2657" i="4"/>
  <c r="AA2657" i="4" s="1"/>
  <c r="O2657" i="4"/>
  <c r="N2642" i="4"/>
  <c r="O2642" i="4"/>
  <c r="C2642" i="4"/>
  <c r="AA2642" i="4" s="1"/>
  <c r="I2642" i="4"/>
  <c r="C2615" i="4"/>
  <c r="AA2615" i="4" s="1"/>
  <c r="O2615" i="4"/>
  <c r="N2615" i="4"/>
  <c r="N2830" i="4"/>
  <c r="O2830" i="4"/>
  <c r="C2830" i="4"/>
  <c r="AA2830" i="4" s="1"/>
  <c r="I2830" i="4"/>
  <c r="I2818" i="4"/>
  <c r="C2818" i="4"/>
  <c r="AA2818" i="4" s="1"/>
  <c r="N2818" i="4"/>
  <c r="I2803" i="4"/>
  <c r="N2803" i="4"/>
  <c r="O2803" i="4"/>
  <c r="O2791" i="4"/>
  <c r="C2791" i="4"/>
  <c r="AA2791" i="4" s="1"/>
  <c r="I2791" i="4"/>
  <c r="O2776" i="4"/>
  <c r="C2776" i="4"/>
  <c r="AA2776" i="4" s="1"/>
  <c r="O2764" i="4"/>
  <c r="C2764" i="4"/>
  <c r="AA2764" i="4" s="1"/>
  <c r="C2749" i="4"/>
  <c r="AA2749" i="4" s="1"/>
  <c r="I2749" i="4"/>
  <c r="N2749" i="4"/>
  <c r="O2749" i="4"/>
  <c r="O2737" i="4"/>
  <c r="C2737" i="4"/>
  <c r="AA2737" i="4" s="1"/>
  <c r="I2737" i="4"/>
  <c r="N2737" i="4"/>
  <c r="C2722" i="4"/>
  <c r="AA2722" i="4" s="1"/>
  <c r="I2722" i="4"/>
  <c r="N2722" i="4"/>
  <c r="O2722" i="4"/>
  <c r="N2710" i="4"/>
  <c r="O2710" i="4"/>
  <c r="I2695" i="4"/>
  <c r="C2695" i="4"/>
  <c r="AA2695" i="4" s="1"/>
  <c r="N2695" i="4"/>
  <c r="O2695" i="4"/>
  <c r="C2683" i="4"/>
  <c r="AA2683" i="4" s="1"/>
  <c r="I2683" i="4"/>
  <c r="N2683" i="4"/>
  <c r="O2683" i="4"/>
  <c r="N2668" i="4"/>
  <c r="O2668" i="4"/>
  <c r="C2668" i="4"/>
  <c r="AA2668" i="4" s="1"/>
  <c r="I2668" i="4"/>
  <c r="N2656" i="4"/>
  <c r="O2656" i="4"/>
  <c r="C2656" i="4"/>
  <c r="AA2656" i="4" s="1"/>
  <c r="C2641" i="4"/>
  <c r="AA2641" i="4" s="1"/>
  <c r="O2641" i="4"/>
  <c r="I2641" i="4"/>
  <c r="O2629" i="4"/>
  <c r="C2629" i="4"/>
  <c r="AA2629" i="4" s="1"/>
  <c r="I2629" i="4"/>
  <c r="N2629" i="4"/>
  <c r="O2614" i="4"/>
  <c r="I2614" i="4"/>
  <c r="N2614" i="4"/>
  <c r="C2614" i="4"/>
  <c r="AA2614" i="4" s="1"/>
  <c r="N2602" i="4"/>
  <c r="O2602" i="4"/>
  <c r="C2602" i="4"/>
  <c r="AA2602" i="4" s="1"/>
  <c r="I2602" i="4"/>
  <c r="O2587" i="4"/>
  <c r="I2587" i="4"/>
  <c r="N2587" i="4"/>
  <c r="N2575" i="4"/>
  <c r="O2575" i="4"/>
  <c r="C2575" i="4"/>
  <c r="AA2575" i="4" s="1"/>
  <c r="I2575" i="4"/>
  <c r="N2560" i="4"/>
  <c r="C2560" i="4"/>
  <c r="AA2560" i="4" s="1"/>
  <c r="I2560" i="4"/>
  <c r="O2560" i="4"/>
  <c r="O2548" i="4"/>
  <c r="C2548" i="4"/>
  <c r="AA2548" i="4" s="1"/>
  <c r="I2548" i="4"/>
  <c r="N2548" i="4"/>
  <c r="C2533" i="4"/>
  <c r="AA2533" i="4" s="1"/>
  <c r="I2533" i="4"/>
  <c r="N2533" i="4"/>
  <c r="O2533" i="4"/>
  <c r="C2521" i="4"/>
  <c r="AA2521" i="4" s="1"/>
  <c r="I2521" i="4"/>
  <c r="N2521" i="4"/>
  <c r="O2521" i="4"/>
  <c r="N2506" i="4"/>
  <c r="O2506" i="4"/>
  <c r="C2506" i="4"/>
  <c r="AA2506" i="4" s="1"/>
  <c r="I2506" i="4"/>
  <c r="N2494" i="4"/>
  <c r="O2494" i="4"/>
  <c r="C2494" i="4"/>
  <c r="AA2494" i="4" s="1"/>
  <c r="I2494" i="4"/>
  <c r="C2479" i="4"/>
  <c r="AA2479" i="4" s="1"/>
  <c r="I2479" i="4"/>
  <c r="N2479" i="4"/>
  <c r="O2479" i="4"/>
  <c r="I2467" i="4"/>
  <c r="N2467" i="4"/>
  <c r="C2467" i="4"/>
  <c r="AA2467" i="4" s="1"/>
  <c r="O2467" i="4"/>
  <c r="C2452" i="4"/>
  <c r="AA2452" i="4" s="1"/>
  <c r="I2452" i="4"/>
  <c r="N2452" i="4"/>
  <c r="O2452" i="4"/>
  <c r="O2440" i="4"/>
  <c r="C2440" i="4"/>
  <c r="AA2440" i="4" s="1"/>
  <c r="I2440" i="4"/>
  <c r="O2425" i="4"/>
  <c r="C2425" i="4"/>
  <c r="AA2425" i="4" s="1"/>
  <c r="I2425" i="4"/>
  <c r="N2425" i="4"/>
  <c r="C2413" i="4"/>
  <c r="AA2413" i="4" s="1"/>
  <c r="I2413" i="4"/>
  <c r="N2413" i="4"/>
  <c r="O2413" i="4"/>
  <c r="O2398" i="4"/>
  <c r="C2398" i="4"/>
  <c r="AA2398" i="4" s="1"/>
  <c r="I2398" i="4"/>
  <c r="N2398" i="4"/>
  <c r="C2386" i="4"/>
  <c r="AA2386" i="4" s="1"/>
  <c r="I2386" i="4"/>
  <c r="O2386" i="4"/>
  <c r="N2386" i="4"/>
  <c r="N2371" i="4"/>
  <c r="O2371" i="4"/>
  <c r="C2371" i="4"/>
  <c r="AA2371" i="4" s="1"/>
  <c r="I2371" i="4"/>
  <c r="C2359" i="4"/>
  <c r="AA2359" i="4" s="1"/>
  <c r="I2359" i="4"/>
  <c r="N2359" i="4"/>
  <c r="O2359" i="4"/>
  <c r="N2344" i="4"/>
  <c r="O2344" i="4"/>
  <c r="C2344" i="4"/>
  <c r="AA2344" i="4" s="1"/>
  <c r="I2344" i="4"/>
  <c r="C2332" i="4"/>
  <c r="AA2332" i="4" s="1"/>
  <c r="I2332" i="4"/>
  <c r="O2332" i="4"/>
  <c r="N2332" i="4"/>
  <c r="I2317" i="4"/>
  <c r="N2317" i="4"/>
  <c r="O2317" i="4"/>
  <c r="C2317" i="4"/>
  <c r="AA2317" i="4" s="1"/>
  <c r="I2305" i="4"/>
  <c r="N2305" i="4"/>
  <c r="O2305" i="4"/>
  <c r="C2305" i="4"/>
  <c r="AA2305" i="4" s="1"/>
  <c r="I2290" i="4"/>
  <c r="N2290" i="4"/>
  <c r="O2290" i="4"/>
  <c r="C2290" i="4"/>
  <c r="AA2290" i="4" s="1"/>
  <c r="O2278" i="4"/>
  <c r="C2278" i="4"/>
  <c r="AA2278" i="4" s="1"/>
  <c r="I2278" i="4"/>
  <c r="N2278" i="4"/>
  <c r="C2832" i="4"/>
  <c r="AA2832" i="4" s="1"/>
  <c r="N2764" i="4"/>
  <c r="N2725" i="4"/>
  <c r="N2712" i="4"/>
  <c r="C2798" i="4"/>
  <c r="AA2798" i="4" s="1"/>
  <c r="N2798" i="4"/>
  <c r="O2798" i="4"/>
  <c r="C2705" i="4"/>
  <c r="AA2705" i="4" s="1"/>
  <c r="I2705" i="4"/>
  <c r="N2705" i="4"/>
  <c r="O2705" i="4"/>
  <c r="O2582" i="4"/>
  <c r="C2582" i="4"/>
  <c r="AA2582" i="4" s="1"/>
  <c r="I2582" i="4"/>
  <c r="N2582" i="4"/>
  <c r="C2489" i="4"/>
  <c r="AA2489" i="4" s="1"/>
  <c r="I2489" i="4"/>
  <c r="N2489" i="4"/>
  <c r="O2489" i="4"/>
  <c r="O2408" i="4"/>
  <c r="C2408" i="4"/>
  <c r="AA2408" i="4" s="1"/>
  <c r="I2408" i="4"/>
  <c r="N2408" i="4"/>
  <c r="C2300" i="4"/>
  <c r="AA2300" i="4" s="1"/>
  <c r="I2300" i="4"/>
  <c r="N2300" i="4"/>
  <c r="O2300" i="4"/>
  <c r="I2192" i="4"/>
  <c r="C2192" i="4"/>
  <c r="AA2192" i="4" s="1"/>
  <c r="N2192" i="4"/>
  <c r="O2192" i="4"/>
  <c r="O2069" i="4"/>
  <c r="N2069" i="4"/>
  <c r="C2069" i="4"/>
  <c r="AA2069" i="4" s="1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I1652" i="4"/>
  <c r="N1652" i="4"/>
  <c r="O1652" i="4"/>
  <c r="C1529" i="4"/>
  <c r="I1529" i="4"/>
  <c r="N1529" i="4"/>
  <c r="O1529" i="4"/>
  <c r="O2797" i="4"/>
  <c r="I2797" i="4"/>
  <c r="N2797" i="4"/>
  <c r="C2823" i="4"/>
  <c r="AA2823" i="4" s="1"/>
  <c r="I2823" i="4"/>
  <c r="N2823" i="4"/>
  <c r="O2823" i="4"/>
  <c r="O2715" i="4"/>
  <c r="N2715" i="4"/>
  <c r="C2715" i="4"/>
  <c r="AA2715" i="4" s="1"/>
  <c r="C2649" i="4"/>
  <c r="AA2649" i="4" s="1"/>
  <c r="I2649" i="4"/>
  <c r="N2649" i="4"/>
  <c r="O2822" i="4"/>
  <c r="C2822" i="4"/>
  <c r="AA2822" i="4" s="1"/>
  <c r="I2822" i="4"/>
  <c r="I2756" i="4"/>
  <c r="N2756" i="4"/>
  <c r="N2767" i="4"/>
  <c r="O2767" i="4"/>
  <c r="C2767" i="4"/>
  <c r="AA2767" i="4" s="1"/>
  <c r="I2698" i="4"/>
  <c r="C2698" i="4"/>
  <c r="AA2698" i="4" s="1"/>
  <c r="N2698" i="4"/>
  <c r="C2617" i="4"/>
  <c r="AA2617" i="4" s="1"/>
  <c r="O2617" i="4"/>
  <c r="I2617" i="4"/>
  <c r="N2617" i="4"/>
  <c r="C2536" i="4"/>
  <c r="AA2536" i="4" s="1"/>
  <c r="I2536" i="4"/>
  <c r="N2536" i="4"/>
  <c r="O2536" i="4"/>
  <c r="N2443" i="4"/>
  <c r="O2443" i="4"/>
  <c r="C2443" i="4"/>
  <c r="AA2443" i="4" s="1"/>
  <c r="I2443" i="4"/>
  <c r="I2362" i="4"/>
  <c r="C2362" i="4"/>
  <c r="AA2362" i="4" s="1"/>
  <c r="N2362" i="4"/>
  <c r="O2362" i="4"/>
  <c r="C2293" i="4"/>
  <c r="AA2293" i="4" s="1"/>
  <c r="I2293" i="4"/>
  <c r="N2293" i="4"/>
  <c r="O2293" i="4"/>
  <c r="I2212" i="4"/>
  <c r="C2212" i="4"/>
  <c r="AA2212" i="4" s="1"/>
  <c r="N2212" i="4"/>
  <c r="I2817" i="4"/>
  <c r="N2817" i="4"/>
  <c r="O2817" i="4"/>
  <c r="C2790" i="4"/>
  <c r="AA2790" i="4" s="1"/>
  <c r="I2790" i="4"/>
  <c r="N2790" i="4"/>
  <c r="I2748" i="4"/>
  <c r="C2748" i="4"/>
  <c r="AA2748" i="4" s="1"/>
  <c r="N2748" i="4"/>
  <c r="O2748" i="4"/>
  <c r="N2721" i="4"/>
  <c r="O2721" i="4"/>
  <c r="C2721" i="4"/>
  <c r="AA2721" i="4" s="1"/>
  <c r="I2721" i="4"/>
  <c r="C2682" i="4"/>
  <c r="AA2682" i="4" s="1"/>
  <c r="I2682" i="4"/>
  <c r="N2682" i="4"/>
  <c r="O2682" i="4"/>
  <c r="N2640" i="4"/>
  <c r="O2640" i="4"/>
  <c r="I2640" i="4"/>
  <c r="I2601" i="4"/>
  <c r="N2601" i="4"/>
  <c r="C2601" i="4"/>
  <c r="AA2601" i="4" s="1"/>
  <c r="O2601" i="4"/>
  <c r="C2559" i="4"/>
  <c r="AA2559" i="4" s="1"/>
  <c r="I2559" i="4"/>
  <c r="N2559" i="4"/>
  <c r="N2520" i="4"/>
  <c r="C2520" i="4"/>
  <c r="AA2520" i="4" s="1"/>
  <c r="I2520" i="4"/>
  <c r="O2520" i="4"/>
  <c r="N2466" i="4"/>
  <c r="O2466" i="4"/>
  <c r="C2466" i="4"/>
  <c r="AA2466" i="4" s="1"/>
  <c r="I2466" i="4"/>
  <c r="C2424" i="4"/>
  <c r="AA2424" i="4" s="1"/>
  <c r="I2424" i="4"/>
  <c r="N2424" i="4"/>
  <c r="O2424" i="4"/>
  <c r="N2397" i="4"/>
  <c r="O2397" i="4"/>
  <c r="C2397" i="4"/>
  <c r="AA2397" i="4" s="1"/>
  <c r="I2397" i="4"/>
  <c r="C2370" i="4"/>
  <c r="AA2370" i="4" s="1"/>
  <c r="I2370" i="4"/>
  <c r="N2370" i="4"/>
  <c r="O2370" i="4"/>
  <c r="C2343" i="4"/>
  <c r="AA2343" i="4" s="1"/>
  <c r="I2343" i="4"/>
  <c r="N2343" i="4"/>
  <c r="O2343" i="4"/>
  <c r="N2304" i="4"/>
  <c r="O2304" i="4"/>
  <c r="C2304" i="4"/>
  <c r="AA2304" i="4" s="1"/>
  <c r="I2304" i="4"/>
  <c r="O2277" i="4"/>
  <c r="C2277" i="4"/>
  <c r="AA2277" i="4" s="1"/>
  <c r="I2277" i="4"/>
  <c r="N2277" i="4"/>
  <c r="N2235" i="4"/>
  <c r="C2235" i="4"/>
  <c r="AA2235" i="4" s="1"/>
  <c r="I2235" i="4"/>
  <c r="O2235" i="4"/>
  <c r="N2196" i="4"/>
  <c r="C2196" i="4"/>
  <c r="AA2196" i="4" s="1"/>
  <c r="I2196" i="4"/>
  <c r="O2196" i="4"/>
  <c r="O2169" i="4"/>
  <c r="C2169" i="4"/>
  <c r="AA2169" i="4" s="1"/>
  <c r="N2169" i="4"/>
  <c r="I2169" i="4"/>
  <c r="O2127" i="4"/>
  <c r="C2127" i="4"/>
  <c r="AA2127" i="4" s="1"/>
  <c r="I2127" i="4"/>
  <c r="N2127" i="4"/>
  <c r="I2088" i="4"/>
  <c r="N2088" i="4"/>
  <c r="O2088" i="4"/>
  <c r="C2088" i="4"/>
  <c r="AA2088" i="4" s="1"/>
  <c r="N2046" i="4"/>
  <c r="C2046" i="4"/>
  <c r="AA2046" i="4" s="1"/>
  <c r="I2046" i="4"/>
  <c r="O2046" i="4"/>
  <c r="N2019" i="4"/>
  <c r="C2019" i="4"/>
  <c r="AA2019" i="4" s="1"/>
  <c r="I2019" i="4"/>
  <c r="O2019" i="4"/>
  <c r="C1992" i="4"/>
  <c r="AA1992" i="4" s="1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AA1911" i="4" s="1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A2744" i="4" s="1"/>
  <c r="O2744" i="4"/>
  <c r="C2609" i="4"/>
  <c r="AA2609" i="4" s="1"/>
  <c r="I2609" i="4"/>
  <c r="N2609" i="4"/>
  <c r="O2609" i="4"/>
  <c r="O2474" i="4"/>
  <c r="C2474" i="4"/>
  <c r="AA2474" i="4" s="1"/>
  <c r="I2474" i="4"/>
  <c r="N2474" i="4"/>
  <c r="O2381" i="4"/>
  <c r="C2381" i="4"/>
  <c r="AA2381" i="4" s="1"/>
  <c r="I2381" i="4"/>
  <c r="N2381" i="4"/>
  <c r="N2258" i="4"/>
  <c r="O2258" i="4"/>
  <c r="C2258" i="4"/>
  <c r="AA2258" i="4" s="1"/>
  <c r="I2258" i="4"/>
  <c r="I2165" i="4"/>
  <c r="O2165" i="4"/>
  <c r="C2165" i="4"/>
  <c r="AA2165" i="4" s="1"/>
  <c r="N2165" i="4"/>
  <c r="O2042" i="4"/>
  <c r="I2042" i="4"/>
  <c r="N2042" i="4"/>
  <c r="C2042" i="4"/>
  <c r="AA2042" i="4" s="1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A2785" i="4" s="1"/>
  <c r="I2785" i="4"/>
  <c r="N2785" i="4"/>
  <c r="O2785" i="4"/>
  <c r="O2704" i="4"/>
  <c r="C2704" i="4"/>
  <c r="AA2704" i="4" s="1"/>
  <c r="I2704" i="4"/>
  <c r="C2742" i="4"/>
  <c r="AA2742" i="4" s="1"/>
  <c r="I2742" i="4"/>
  <c r="N2742" i="4"/>
  <c r="O2742" i="4"/>
  <c r="C2676" i="4"/>
  <c r="AA2676" i="4" s="1"/>
  <c r="N2676" i="4"/>
  <c r="I2580" i="4"/>
  <c r="C2580" i="4"/>
  <c r="AA2580" i="4" s="1"/>
  <c r="N2580" i="4"/>
  <c r="O2580" i="4"/>
  <c r="C2714" i="4"/>
  <c r="AA2714" i="4" s="1"/>
  <c r="I2714" i="4"/>
  <c r="N2714" i="4"/>
  <c r="O2714" i="4"/>
  <c r="C2821" i="4"/>
  <c r="AA2821" i="4" s="1"/>
  <c r="I2821" i="4"/>
  <c r="O2821" i="4"/>
  <c r="I2752" i="4"/>
  <c r="C2752" i="4"/>
  <c r="AA2752" i="4" s="1"/>
  <c r="N2752" i="4"/>
  <c r="O2752" i="4"/>
  <c r="C2671" i="4"/>
  <c r="AA2671" i="4" s="1"/>
  <c r="I2671" i="4"/>
  <c r="N2671" i="4"/>
  <c r="N2578" i="4"/>
  <c r="O2578" i="4"/>
  <c r="C2578" i="4"/>
  <c r="AA2578" i="4" s="1"/>
  <c r="I2578" i="4"/>
  <c r="N2509" i="4"/>
  <c r="O2509" i="4"/>
  <c r="C2509" i="4"/>
  <c r="AA2509" i="4" s="1"/>
  <c r="C2416" i="4"/>
  <c r="AA2416" i="4" s="1"/>
  <c r="I2416" i="4"/>
  <c r="N2416" i="4"/>
  <c r="O2416" i="4"/>
  <c r="N2347" i="4"/>
  <c r="O2347" i="4"/>
  <c r="C2347" i="4"/>
  <c r="AA2347" i="4" s="1"/>
  <c r="I2347" i="4"/>
  <c r="C2266" i="4"/>
  <c r="AA2266" i="4" s="1"/>
  <c r="I2266" i="4"/>
  <c r="N2266" i="4"/>
  <c r="O2266" i="4"/>
  <c r="O2829" i="4"/>
  <c r="C2829" i="4"/>
  <c r="AA2829" i="4" s="1"/>
  <c r="I2829" i="4"/>
  <c r="N2802" i="4"/>
  <c r="O2802" i="4"/>
  <c r="C2775" i="4"/>
  <c r="AA2775" i="4" s="1"/>
  <c r="I2775" i="4"/>
  <c r="N2775" i="4"/>
  <c r="O2775" i="4"/>
  <c r="O2736" i="4"/>
  <c r="C2736" i="4"/>
  <c r="AA2736" i="4" s="1"/>
  <c r="I2736" i="4"/>
  <c r="N2694" i="4"/>
  <c r="O2694" i="4"/>
  <c r="C2694" i="4"/>
  <c r="AA2694" i="4" s="1"/>
  <c r="I2694" i="4"/>
  <c r="O2655" i="4"/>
  <c r="C2655" i="4"/>
  <c r="AA2655" i="4" s="1"/>
  <c r="I2655" i="4"/>
  <c r="N2655" i="4"/>
  <c r="N2613" i="4"/>
  <c r="O2613" i="4"/>
  <c r="C2613" i="4"/>
  <c r="AA2613" i="4" s="1"/>
  <c r="I2613" i="4"/>
  <c r="C2574" i="4"/>
  <c r="AA2574" i="4" s="1"/>
  <c r="I2574" i="4"/>
  <c r="N2574" i="4"/>
  <c r="O2574" i="4"/>
  <c r="N2532" i="4"/>
  <c r="C2532" i="4"/>
  <c r="AA2532" i="4" s="1"/>
  <c r="I2532" i="4"/>
  <c r="O2532" i="4"/>
  <c r="C2493" i="4"/>
  <c r="AA2493" i="4" s="1"/>
  <c r="I2493" i="4"/>
  <c r="N2493" i="4"/>
  <c r="O2493" i="4"/>
  <c r="O2451" i="4"/>
  <c r="N2451" i="4"/>
  <c r="C2451" i="4"/>
  <c r="AA2451" i="4" s="1"/>
  <c r="N2412" i="4"/>
  <c r="O2412" i="4"/>
  <c r="C2412" i="4"/>
  <c r="AA2412" i="4" s="1"/>
  <c r="I2412" i="4"/>
  <c r="N2358" i="4"/>
  <c r="C2358" i="4"/>
  <c r="AA2358" i="4" s="1"/>
  <c r="I2358" i="4"/>
  <c r="O2358" i="4"/>
  <c r="N2331" i="4"/>
  <c r="C2331" i="4"/>
  <c r="AA2331" i="4" s="1"/>
  <c r="I2331" i="4"/>
  <c r="O2331" i="4"/>
  <c r="N2289" i="4"/>
  <c r="O2289" i="4"/>
  <c r="C2289" i="4"/>
  <c r="AA2289" i="4" s="1"/>
  <c r="I2289" i="4"/>
  <c r="I2262" i="4"/>
  <c r="N2262" i="4"/>
  <c r="O2262" i="4"/>
  <c r="C2262" i="4"/>
  <c r="AA2262" i="4" s="1"/>
  <c r="N2223" i="4"/>
  <c r="O2223" i="4"/>
  <c r="C2223" i="4"/>
  <c r="AA2223" i="4" s="1"/>
  <c r="I2223" i="4"/>
  <c r="C2181" i="4"/>
  <c r="AA2181" i="4" s="1"/>
  <c r="I2181" i="4"/>
  <c r="N2181" i="4"/>
  <c r="O2181" i="4"/>
  <c r="C2142" i="4"/>
  <c r="AA2142" i="4" s="1"/>
  <c r="N2142" i="4"/>
  <c r="O2142" i="4"/>
  <c r="I2142" i="4"/>
  <c r="I2100" i="4"/>
  <c r="N2100" i="4"/>
  <c r="O2100" i="4"/>
  <c r="C2100" i="4"/>
  <c r="AA2100" i="4" s="1"/>
  <c r="I2061" i="4"/>
  <c r="N2061" i="4"/>
  <c r="O2061" i="4"/>
  <c r="C2061" i="4"/>
  <c r="AA2061" i="4" s="1"/>
  <c r="O2007" i="4"/>
  <c r="I2007" i="4"/>
  <c r="C2007" i="4"/>
  <c r="AA2007" i="4" s="1"/>
  <c r="N2007" i="4"/>
  <c r="O1980" i="4"/>
  <c r="I1980" i="4"/>
  <c r="C1980" i="4"/>
  <c r="AA1980" i="4" s="1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A2828" i="4" s="1"/>
  <c r="I2828" i="4"/>
  <c r="O2828" i="4"/>
  <c r="N2816" i="4"/>
  <c r="O2816" i="4"/>
  <c r="I2816" i="4"/>
  <c r="C2774" i="4"/>
  <c r="AA2774" i="4" s="1"/>
  <c r="I2774" i="4"/>
  <c r="N2774" i="4"/>
  <c r="O2774" i="4"/>
  <c r="N2762" i="4"/>
  <c r="O2762" i="4"/>
  <c r="C2762" i="4"/>
  <c r="AA2762" i="4" s="1"/>
  <c r="I2762" i="4"/>
  <c r="N2720" i="4"/>
  <c r="O2720" i="4"/>
  <c r="C2720" i="4"/>
  <c r="AA2720" i="4" s="1"/>
  <c r="I2720" i="4"/>
  <c r="I2708" i="4"/>
  <c r="N2708" i="4"/>
  <c r="O2708" i="4"/>
  <c r="C2708" i="4"/>
  <c r="AA2708" i="4" s="1"/>
  <c r="N2666" i="4"/>
  <c r="O2666" i="4"/>
  <c r="C2666" i="4"/>
  <c r="AA2666" i="4" s="1"/>
  <c r="I2666" i="4"/>
  <c r="C2654" i="4"/>
  <c r="AA2654" i="4" s="1"/>
  <c r="I2654" i="4"/>
  <c r="N2654" i="4"/>
  <c r="O2654" i="4"/>
  <c r="C2612" i="4"/>
  <c r="AA2612" i="4" s="1"/>
  <c r="I2612" i="4"/>
  <c r="N2612" i="4"/>
  <c r="O2612" i="4"/>
  <c r="N2600" i="4"/>
  <c r="O2600" i="4"/>
  <c r="I2600" i="4"/>
  <c r="C2600" i="4"/>
  <c r="AA2600" i="4" s="1"/>
  <c r="C2558" i="4"/>
  <c r="AA2558" i="4" s="1"/>
  <c r="I2558" i="4"/>
  <c r="N2558" i="4"/>
  <c r="O2558" i="4"/>
  <c r="C2546" i="4"/>
  <c r="AA2546" i="4" s="1"/>
  <c r="I2546" i="4"/>
  <c r="N2546" i="4"/>
  <c r="O2546" i="4"/>
  <c r="C2504" i="4"/>
  <c r="AA2504" i="4" s="1"/>
  <c r="I2504" i="4"/>
  <c r="N2504" i="4"/>
  <c r="O2504" i="4"/>
  <c r="C2492" i="4"/>
  <c r="AA2492" i="4" s="1"/>
  <c r="I2492" i="4"/>
  <c r="N2492" i="4"/>
  <c r="O2492" i="4"/>
  <c r="O2450" i="4"/>
  <c r="C2450" i="4"/>
  <c r="AA2450" i="4" s="1"/>
  <c r="I2450" i="4"/>
  <c r="N2450" i="4"/>
  <c r="C2438" i="4"/>
  <c r="AA2438" i="4" s="1"/>
  <c r="I2438" i="4"/>
  <c r="O2438" i="4"/>
  <c r="N2438" i="4"/>
  <c r="N2411" i="4"/>
  <c r="O2411" i="4"/>
  <c r="C2411" i="4"/>
  <c r="AA2411" i="4" s="1"/>
  <c r="I2411" i="4"/>
  <c r="O2384" i="4"/>
  <c r="C2384" i="4"/>
  <c r="AA2384" i="4" s="1"/>
  <c r="I2384" i="4"/>
  <c r="N2384" i="4"/>
  <c r="I2357" i="4"/>
  <c r="C2357" i="4"/>
  <c r="AA2357" i="4" s="1"/>
  <c r="N2357" i="4"/>
  <c r="O2330" i="4"/>
  <c r="C2330" i="4"/>
  <c r="AA2330" i="4" s="1"/>
  <c r="I2330" i="4"/>
  <c r="N2330" i="4"/>
  <c r="I2303" i="4"/>
  <c r="C2303" i="4"/>
  <c r="AA2303" i="4" s="1"/>
  <c r="N2303" i="4"/>
  <c r="O2303" i="4"/>
  <c r="I2288" i="4"/>
  <c r="C2288" i="4"/>
  <c r="AA2288" i="4" s="1"/>
  <c r="N2288" i="4"/>
  <c r="O2288" i="4"/>
  <c r="C2276" i="4"/>
  <c r="AA2276" i="4" s="1"/>
  <c r="I2276" i="4"/>
  <c r="N2276" i="4"/>
  <c r="O2276" i="4"/>
  <c r="N2261" i="4"/>
  <c r="O2261" i="4"/>
  <c r="C2261" i="4"/>
  <c r="AA2261" i="4" s="1"/>
  <c r="I2261" i="4"/>
  <c r="O2249" i="4"/>
  <c r="C2249" i="4"/>
  <c r="AA2249" i="4" s="1"/>
  <c r="N2249" i="4"/>
  <c r="I2249" i="4"/>
  <c r="O2234" i="4"/>
  <c r="C2234" i="4"/>
  <c r="AA2234" i="4" s="1"/>
  <c r="I2234" i="4"/>
  <c r="N2234" i="4"/>
  <c r="C2222" i="4"/>
  <c r="AA2222" i="4" s="1"/>
  <c r="I2222" i="4"/>
  <c r="N2222" i="4"/>
  <c r="O2222" i="4"/>
  <c r="N2207" i="4"/>
  <c r="O2207" i="4"/>
  <c r="C2207" i="4"/>
  <c r="AA2207" i="4" s="1"/>
  <c r="I2207" i="4"/>
  <c r="C2195" i="4"/>
  <c r="AA2195" i="4" s="1"/>
  <c r="I2195" i="4"/>
  <c r="N2195" i="4"/>
  <c r="O2195" i="4"/>
  <c r="N2180" i="4"/>
  <c r="O2180" i="4"/>
  <c r="I2180" i="4"/>
  <c r="C2180" i="4"/>
  <c r="AA2180" i="4" s="1"/>
  <c r="C2168" i="4"/>
  <c r="AA2168" i="4" s="1"/>
  <c r="N2168" i="4"/>
  <c r="I2168" i="4"/>
  <c r="O2168" i="4"/>
  <c r="O2153" i="4"/>
  <c r="C2153" i="4"/>
  <c r="AA2153" i="4" s="1"/>
  <c r="I2153" i="4"/>
  <c r="N2153" i="4"/>
  <c r="O2141" i="4"/>
  <c r="C2141" i="4"/>
  <c r="AA2141" i="4" s="1"/>
  <c r="I2141" i="4"/>
  <c r="N2141" i="4"/>
  <c r="N2126" i="4"/>
  <c r="O2126" i="4"/>
  <c r="C2126" i="4"/>
  <c r="AA2126" i="4" s="1"/>
  <c r="I2126" i="4"/>
  <c r="C2114" i="4"/>
  <c r="AA2114" i="4" s="1"/>
  <c r="O2114" i="4"/>
  <c r="I2114" i="4"/>
  <c r="N2114" i="4"/>
  <c r="N2099" i="4"/>
  <c r="C2099" i="4"/>
  <c r="AA2099" i="4" s="1"/>
  <c r="I2099" i="4"/>
  <c r="O2099" i="4"/>
  <c r="N2087" i="4"/>
  <c r="C2087" i="4"/>
  <c r="AA2087" i="4" s="1"/>
  <c r="I2087" i="4"/>
  <c r="O2087" i="4"/>
  <c r="I2072" i="4"/>
  <c r="O2072" i="4"/>
  <c r="C2072" i="4"/>
  <c r="AA2072" i="4" s="1"/>
  <c r="N2072" i="4"/>
  <c r="I2060" i="4"/>
  <c r="N2060" i="4"/>
  <c r="C2060" i="4"/>
  <c r="AA2060" i="4" s="1"/>
  <c r="O2060" i="4"/>
  <c r="I2045" i="4"/>
  <c r="O2045" i="4"/>
  <c r="C2045" i="4"/>
  <c r="AA2045" i="4" s="1"/>
  <c r="N2045" i="4"/>
  <c r="N2033" i="4"/>
  <c r="O2033" i="4"/>
  <c r="I2033" i="4"/>
  <c r="C2033" i="4"/>
  <c r="AA2033" i="4" s="1"/>
  <c r="N2018" i="4"/>
  <c r="C2018" i="4"/>
  <c r="AA2018" i="4" s="1"/>
  <c r="I2018" i="4"/>
  <c r="O2018" i="4"/>
  <c r="N2006" i="4"/>
  <c r="C2006" i="4"/>
  <c r="AA2006" i="4" s="1"/>
  <c r="O2006" i="4"/>
  <c r="I2006" i="4"/>
  <c r="C1991" i="4"/>
  <c r="AA1991" i="4" s="1"/>
  <c r="I1991" i="4"/>
  <c r="O1991" i="4"/>
  <c r="N1991" i="4"/>
  <c r="C1979" i="4"/>
  <c r="AA1979" i="4" s="1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A2555" i="4" s="1"/>
  <c r="I2003" i="4"/>
  <c r="C2801" i="4"/>
  <c r="AA2801" i="4" s="1"/>
  <c r="I2801" i="4"/>
  <c r="N2801" i="4"/>
  <c r="O2801" i="4"/>
  <c r="N2789" i="4"/>
  <c r="O2789" i="4"/>
  <c r="I2747" i="4"/>
  <c r="N2747" i="4"/>
  <c r="O2747" i="4"/>
  <c r="C2747" i="4"/>
  <c r="AA2747" i="4" s="1"/>
  <c r="C2735" i="4"/>
  <c r="AA2735" i="4" s="1"/>
  <c r="I2735" i="4"/>
  <c r="O2735" i="4"/>
  <c r="N2693" i="4"/>
  <c r="O2693" i="4"/>
  <c r="C2693" i="4"/>
  <c r="AA2693" i="4" s="1"/>
  <c r="N2681" i="4"/>
  <c r="O2681" i="4"/>
  <c r="I2681" i="4"/>
  <c r="C2639" i="4"/>
  <c r="AA2639" i="4" s="1"/>
  <c r="I2639" i="4"/>
  <c r="N2639" i="4"/>
  <c r="O2639" i="4"/>
  <c r="N2627" i="4"/>
  <c r="O2627" i="4"/>
  <c r="C2627" i="4"/>
  <c r="AA2627" i="4" s="1"/>
  <c r="I2627" i="4"/>
  <c r="I2585" i="4"/>
  <c r="N2585" i="4"/>
  <c r="O2585" i="4"/>
  <c r="C2585" i="4"/>
  <c r="AA2585" i="4" s="1"/>
  <c r="C2573" i="4"/>
  <c r="AA2573" i="4" s="1"/>
  <c r="I2573" i="4"/>
  <c r="N2573" i="4"/>
  <c r="O2573" i="4"/>
  <c r="N2531" i="4"/>
  <c r="O2531" i="4"/>
  <c r="C2531" i="4"/>
  <c r="AA2531" i="4" s="1"/>
  <c r="I2531" i="4"/>
  <c r="I2519" i="4"/>
  <c r="N2519" i="4"/>
  <c r="O2519" i="4"/>
  <c r="C2519" i="4"/>
  <c r="AA2519" i="4" s="1"/>
  <c r="O2477" i="4"/>
  <c r="C2477" i="4"/>
  <c r="AA2477" i="4" s="1"/>
  <c r="I2477" i="4"/>
  <c r="N2477" i="4"/>
  <c r="I2465" i="4"/>
  <c r="O2465" i="4"/>
  <c r="C2465" i="4"/>
  <c r="AA2465" i="4" s="1"/>
  <c r="N2465" i="4"/>
  <c r="N2423" i="4"/>
  <c r="C2423" i="4"/>
  <c r="AA2423" i="4" s="1"/>
  <c r="I2423" i="4"/>
  <c r="O2423" i="4"/>
  <c r="C2396" i="4"/>
  <c r="AA2396" i="4" s="1"/>
  <c r="I2396" i="4"/>
  <c r="N2396" i="4"/>
  <c r="O2396" i="4"/>
  <c r="N2369" i="4"/>
  <c r="C2369" i="4"/>
  <c r="AA2369" i="4" s="1"/>
  <c r="I2369" i="4"/>
  <c r="O2369" i="4"/>
  <c r="N2342" i="4"/>
  <c r="O2342" i="4"/>
  <c r="C2342" i="4"/>
  <c r="AA2342" i="4" s="1"/>
  <c r="I2342" i="4"/>
  <c r="C2315" i="4"/>
  <c r="AA2315" i="4" s="1"/>
  <c r="I2315" i="4"/>
  <c r="O2315" i="4"/>
  <c r="N2315" i="4"/>
  <c r="C2827" i="4"/>
  <c r="AA2827" i="4" s="1"/>
  <c r="N2827" i="4"/>
  <c r="O2827" i="4"/>
  <c r="I2827" i="4"/>
  <c r="C2815" i="4"/>
  <c r="AA2815" i="4" s="1"/>
  <c r="I2815" i="4"/>
  <c r="N2815" i="4"/>
  <c r="O2815" i="4"/>
  <c r="N2800" i="4"/>
  <c r="O2800" i="4"/>
  <c r="C2800" i="4"/>
  <c r="AA2800" i="4" s="1"/>
  <c r="I2800" i="4"/>
  <c r="C2788" i="4"/>
  <c r="AA2788" i="4" s="1"/>
  <c r="I2788" i="4"/>
  <c r="N2788" i="4"/>
  <c r="O2788" i="4"/>
  <c r="N2773" i="4"/>
  <c r="C2773" i="4"/>
  <c r="AA2773" i="4" s="1"/>
  <c r="I2773" i="4"/>
  <c r="O2761" i="4"/>
  <c r="C2761" i="4"/>
  <c r="AA2761" i="4" s="1"/>
  <c r="I2761" i="4"/>
  <c r="N2746" i="4"/>
  <c r="O2746" i="4"/>
  <c r="C2746" i="4"/>
  <c r="AA2746" i="4" s="1"/>
  <c r="N2734" i="4"/>
  <c r="O2734" i="4"/>
  <c r="C2719" i="4"/>
  <c r="AA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A2680" i="4" s="1"/>
  <c r="I2680" i="4"/>
  <c r="N2665" i="4"/>
  <c r="O2665" i="4"/>
  <c r="C2665" i="4"/>
  <c r="AA2665" i="4" s="1"/>
  <c r="I2665" i="4"/>
  <c r="O2653" i="4"/>
  <c r="C2653" i="4"/>
  <c r="AA2653" i="4" s="1"/>
  <c r="I2653" i="4"/>
  <c r="C2638" i="4"/>
  <c r="AA2638" i="4" s="1"/>
  <c r="I2638" i="4"/>
  <c r="N2638" i="4"/>
  <c r="N2626" i="4"/>
  <c r="O2626" i="4"/>
  <c r="C2626" i="4"/>
  <c r="AA2626" i="4" s="1"/>
  <c r="I2626" i="4"/>
  <c r="N2611" i="4"/>
  <c r="O2611" i="4"/>
  <c r="C2611" i="4"/>
  <c r="AA2611" i="4" s="1"/>
  <c r="N2599" i="4"/>
  <c r="O2599" i="4"/>
  <c r="C2599" i="4"/>
  <c r="AA2599" i="4" s="1"/>
  <c r="I2599" i="4"/>
  <c r="N2584" i="4"/>
  <c r="O2584" i="4"/>
  <c r="I2584" i="4"/>
  <c r="N2572" i="4"/>
  <c r="C2572" i="4"/>
  <c r="AA2572" i="4" s="1"/>
  <c r="I2572" i="4"/>
  <c r="O2572" i="4"/>
  <c r="O2557" i="4"/>
  <c r="C2557" i="4"/>
  <c r="AA2557" i="4" s="1"/>
  <c r="I2557" i="4"/>
  <c r="N2557" i="4"/>
  <c r="N2545" i="4"/>
  <c r="I2545" i="4"/>
  <c r="O2545" i="4"/>
  <c r="C2545" i="4"/>
  <c r="AA2545" i="4" s="1"/>
  <c r="C2530" i="4"/>
  <c r="AA2530" i="4" s="1"/>
  <c r="I2530" i="4"/>
  <c r="N2530" i="4"/>
  <c r="O2530" i="4"/>
  <c r="I2518" i="4"/>
  <c r="N2518" i="4"/>
  <c r="O2518" i="4"/>
  <c r="C2518" i="4"/>
  <c r="AA2518" i="4" s="1"/>
  <c r="C2825" i="4"/>
  <c r="AA2825" i="4" s="1"/>
  <c r="O2818" i="4"/>
  <c r="C2797" i="4"/>
  <c r="AA2797" i="4" s="1"/>
  <c r="I2794" i="4"/>
  <c r="I2767" i="4"/>
  <c r="O2739" i="4"/>
  <c r="C2697" i="4"/>
  <c r="AA2697" i="4" s="1"/>
  <c r="O2559" i="4"/>
  <c r="C2426" i="4"/>
  <c r="AA2426" i="4" s="1"/>
  <c r="C2717" i="4"/>
  <c r="AA2717" i="4" s="1"/>
  <c r="I2717" i="4"/>
  <c r="N2717" i="4"/>
  <c r="O2624" i="4"/>
  <c r="I2624" i="4"/>
  <c r="C2501" i="4"/>
  <c r="AA2501" i="4" s="1"/>
  <c r="I2501" i="4"/>
  <c r="N2501" i="4"/>
  <c r="O2501" i="4"/>
  <c r="O2366" i="4"/>
  <c r="C2366" i="4"/>
  <c r="AA2366" i="4" s="1"/>
  <c r="I2366" i="4"/>
  <c r="N2366" i="4"/>
  <c r="C2273" i="4"/>
  <c r="AA2273" i="4" s="1"/>
  <c r="I2273" i="4"/>
  <c r="N2273" i="4"/>
  <c r="O2273" i="4"/>
  <c r="C2150" i="4"/>
  <c r="AA2150" i="4" s="1"/>
  <c r="I2150" i="4"/>
  <c r="N2150" i="4"/>
  <c r="O2150" i="4"/>
  <c r="I2057" i="4"/>
  <c r="C2057" i="4"/>
  <c r="AA2057" i="4" s="1"/>
  <c r="N2057" i="4"/>
  <c r="O2057" i="4"/>
  <c r="N1976" i="4"/>
  <c r="C1976" i="4"/>
  <c r="AA1976" i="4" s="1"/>
  <c r="I1976" i="4"/>
  <c r="O1976" i="4"/>
  <c r="I1853" i="4"/>
  <c r="N1853" i="4"/>
  <c r="O1853" i="4"/>
  <c r="C1853" i="4"/>
  <c r="AA1853" i="4" s="1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A2743" i="4" s="1"/>
  <c r="I2743" i="4"/>
  <c r="O2743" i="4"/>
  <c r="C2769" i="4"/>
  <c r="AA2769" i="4" s="1"/>
  <c r="I2769" i="4"/>
  <c r="N2769" i="4"/>
  <c r="O2634" i="4"/>
  <c r="C2634" i="4"/>
  <c r="AA2634" i="4" s="1"/>
  <c r="I2634" i="4"/>
  <c r="N2634" i="4"/>
  <c r="C2795" i="4"/>
  <c r="AA2795" i="4" s="1"/>
  <c r="I2795" i="4"/>
  <c r="N2795" i="4"/>
  <c r="O2795" i="4"/>
  <c r="C2729" i="4"/>
  <c r="AA2729" i="4" s="1"/>
  <c r="N2729" i="4"/>
  <c r="I2729" i="4"/>
  <c r="O2729" i="4"/>
  <c r="O2675" i="4"/>
  <c r="C2675" i="4"/>
  <c r="AA2675" i="4" s="1"/>
  <c r="I2675" i="4"/>
  <c r="N2675" i="4"/>
  <c r="C2806" i="4"/>
  <c r="AA2806" i="4" s="1"/>
  <c r="I2806" i="4"/>
  <c r="N2806" i="4"/>
  <c r="O2806" i="4"/>
  <c r="N2713" i="4"/>
  <c r="O2713" i="4"/>
  <c r="C2713" i="4"/>
  <c r="AA2713" i="4" s="1"/>
  <c r="I2713" i="4"/>
  <c r="C2644" i="4"/>
  <c r="AA2644" i="4" s="1"/>
  <c r="I2644" i="4"/>
  <c r="N2644" i="4"/>
  <c r="O2644" i="4"/>
  <c r="N2551" i="4"/>
  <c r="O2551" i="4"/>
  <c r="C2551" i="4"/>
  <c r="AA2551" i="4" s="1"/>
  <c r="I2551" i="4"/>
  <c r="C2482" i="4"/>
  <c r="AA2482" i="4" s="1"/>
  <c r="I2482" i="4"/>
  <c r="N2482" i="4"/>
  <c r="O2482" i="4"/>
  <c r="I2389" i="4"/>
  <c r="C2389" i="4"/>
  <c r="AA2389" i="4" s="1"/>
  <c r="N2389" i="4"/>
  <c r="O2389" i="4"/>
  <c r="I2320" i="4"/>
  <c r="N2320" i="4"/>
  <c r="O2320" i="4"/>
  <c r="O2227" i="4"/>
  <c r="C2227" i="4"/>
  <c r="AA2227" i="4" s="1"/>
  <c r="I2227" i="4"/>
  <c r="N2227" i="4"/>
  <c r="N2158" i="4"/>
  <c r="C2158" i="4"/>
  <c r="AA2158" i="4" s="1"/>
  <c r="I2158" i="4"/>
  <c r="O2158" i="4"/>
  <c r="C2763" i="4"/>
  <c r="AA2763" i="4" s="1"/>
  <c r="I2763" i="4"/>
  <c r="N2763" i="4"/>
  <c r="O2763" i="4"/>
  <c r="C2709" i="4"/>
  <c r="AA2709" i="4" s="1"/>
  <c r="I2709" i="4"/>
  <c r="N2709" i="4"/>
  <c r="O2709" i="4"/>
  <c r="C2667" i="4"/>
  <c r="AA2667" i="4" s="1"/>
  <c r="I2667" i="4"/>
  <c r="O2667" i="4"/>
  <c r="C2628" i="4"/>
  <c r="AA2628" i="4" s="1"/>
  <c r="O2628" i="4"/>
  <c r="I2628" i="4"/>
  <c r="C2586" i="4"/>
  <c r="AA2586" i="4" s="1"/>
  <c r="I2586" i="4"/>
  <c r="N2586" i="4"/>
  <c r="O2586" i="4"/>
  <c r="C2547" i="4"/>
  <c r="AA2547" i="4" s="1"/>
  <c r="I2547" i="4"/>
  <c r="N2547" i="4"/>
  <c r="O2547" i="4"/>
  <c r="O2505" i="4"/>
  <c r="C2505" i="4"/>
  <c r="AA2505" i="4" s="1"/>
  <c r="I2505" i="4"/>
  <c r="N2505" i="4"/>
  <c r="C2478" i="4"/>
  <c r="AA2478" i="4" s="1"/>
  <c r="I2478" i="4"/>
  <c r="N2478" i="4"/>
  <c r="O2478" i="4"/>
  <c r="O2439" i="4"/>
  <c r="C2439" i="4"/>
  <c r="AA2439" i="4" s="1"/>
  <c r="I2439" i="4"/>
  <c r="N2439" i="4"/>
  <c r="O2385" i="4"/>
  <c r="C2385" i="4"/>
  <c r="AA2385" i="4" s="1"/>
  <c r="N2385" i="4"/>
  <c r="I2385" i="4"/>
  <c r="N2316" i="4"/>
  <c r="O2316" i="4"/>
  <c r="C2316" i="4"/>
  <c r="AA2316" i="4" s="1"/>
  <c r="I2316" i="4"/>
  <c r="O2250" i="4"/>
  <c r="C2250" i="4"/>
  <c r="AA2250" i="4" s="1"/>
  <c r="I2250" i="4"/>
  <c r="N2250" i="4"/>
  <c r="I2208" i="4"/>
  <c r="N2208" i="4"/>
  <c r="O2208" i="4"/>
  <c r="C2208" i="4"/>
  <c r="AA2208" i="4" s="1"/>
  <c r="C2154" i="4"/>
  <c r="AA2154" i="4" s="1"/>
  <c r="I2154" i="4"/>
  <c r="N2154" i="4"/>
  <c r="O2154" i="4"/>
  <c r="N2115" i="4"/>
  <c r="C2115" i="4"/>
  <c r="AA2115" i="4" s="1"/>
  <c r="I2115" i="4"/>
  <c r="O2115" i="4"/>
  <c r="N2073" i="4"/>
  <c r="C2073" i="4"/>
  <c r="AA2073" i="4" s="1"/>
  <c r="O2073" i="4"/>
  <c r="I2073" i="4"/>
  <c r="O2034" i="4"/>
  <c r="C2034" i="4"/>
  <c r="AA2034" i="4" s="1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A2826" i="4" s="1"/>
  <c r="I2826" i="4"/>
  <c r="C2814" i="4"/>
  <c r="AA2814" i="4" s="1"/>
  <c r="I2814" i="4"/>
  <c r="N2814" i="4"/>
  <c r="O2814" i="4"/>
  <c r="O2799" i="4"/>
  <c r="C2799" i="4"/>
  <c r="AA2799" i="4" s="1"/>
  <c r="I2799" i="4"/>
  <c r="I2787" i="4"/>
  <c r="N2787" i="4"/>
  <c r="O2787" i="4"/>
  <c r="C2787" i="4"/>
  <c r="AA2787" i="4" s="1"/>
  <c r="C2772" i="4"/>
  <c r="AA2772" i="4" s="1"/>
  <c r="I2772" i="4"/>
  <c r="O2772" i="4"/>
  <c r="C2760" i="4"/>
  <c r="AA2760" i="4" s="1"/>
  <c r="I2760" i="4"/>
  <c r="C2745" i="4"/>
  <c r="AA2745" i="4" s="1"/>
  <c r="I2745" i="4"/>
  <c r="N2745" i="4"/>
  <c r="O2745" i="4"/>
  <c r="N2733" i="4"/>
  <c r="O2733" i="4"/>
  <c r="C2733" i="4"/>
  <c r="AA2733" i="4" s="1"/>
  <c r="I2733" i="4"/>
  <c r="N2718" i="4"/>
  <c r="O2718" i="4"/>
  <c r="C2718" i="4"/>
  <c r="AA2718" i="4" s="1"/>
  <c r="I2718" i="4"/>
  <c r="C2706" i="4"/>
  <c r="AA2706" i="4" s="1"/>
  <c r="I2706" i="4"/>
  <c r="N2706" i="4"/>
  <c r="O2706" i="4"/>
  <c r="I2691" i="4"/>
  <c r="N2691" i="4"/>
  <c r="O2691" i="4"/>
  <c r="C2691" i="4"/>
  <c r="AA2691" i="4" s="1"/>
  <c r="I2679" i="4"/>
  <c r="C2679" i="4"/>
  <c r="AA2679" i="4" s="1"/>
  <c r="N2679" i="4"/>
  <c r="O2679" i="4"/>
  <c r="C2664" i="4"/>
  <c r="AA2664" i="4" s="1"/>
  <c r="I2664" i="4"/>
  <c r="N2664" i="4"/>
  <c r="O2664" i="4"/>
  <c r="O2652" i="4"/>
  <c r="C2652" i="4"/>
  <c r="AA2652" i="4" s="1"/>
  <c r="I2652" i="4"/>
  <c r="N2652" i="4"/>
  <c r="O2637" i="4"/>
  <c r="I2637" i="4"/>
  <c r="C2625" i="4"/>
  <c r="AA2625" i="4" s="1"/>
  <c r="N2625" i="4"/>
  <c r="I2625" i="4"/>
  <c r="O2625" i="4"/>
  <c r="O2610" i="4"/>
  <c r="C2610" i="4"/>
  <c r="AA2610" i="4" s="1"/>
  <c r="I2610" i="4"/>
  <c r="I2598" i="4"/>
  <c r="C2598" i="4"/>
  <c r="AA2598" i="4" s="1"/>
  <c r="N2598" i="4"/>
  <c r="O2598" i="4"/>
  <c r="C2583" i="4"/>
  <c r="AA2583" i="4" s="1"/>
  <c r="N2583" i="4"/>
  <c r="O2583" i="4"/>
  <c r="I2583" i="4"/>
  <c r="N2571" i="4"/>
  <c r="O2571" i="4"/>
  <c r="I2571" i="4"/>
  <c r="C2571" i="4"/>
  <c r="AA2571" i="4" s="1"/>
  <c r="N2556" i="4"/>
  <c r="O2556" i="4"/>
  <c r="C2556" i="4"/>
  <c r="AA2556" i="4" s="1"/>
  <c r="I2556" i="4"/>
  <c r="I2544" i="4"/>
  <c r="C2544" i="4"/>
  <c r="AA2544" i="4" s="1"/>
  <c r="N2544" i="4"/>
  <c r="O2544" i="4"/>
  <c r="N2529" i="4"/>
  <c r="O2529" i="4"/>
  <c r="C2529" i="4"/>
  <c r="AA2529" i="4" s="1"/>
  <c r="I2529" i="4"/>
  <c r="N2517" i="4"/>
  <c r="O2517" i="4"/>
  <c r="C2517" i="4"/>
  <c r="AA2517" i="4" s="1"/>
  <c r="I2517" i="4"/>
  <c r="O2502" i="4"/>
  <c r="C2502" i="4"/>
  <c r="AA2502" i="4" s="1"/>
  <c r="I2502" i="4"/>
  <c r="N2502" i="4"/>
  <c r="O2490" i="4"/>
  <c r="C2490" i="4"/>
  <c r="AA2490" i="4" s="1"/>
  <c r="N2490" i="4"/>
  <c r="I2490" i="4"/>
  <c r="C2475" i="4"/>
  <c r="AA2475" i="4" s="1"/>
  <c r="I2475" i="4"/>
  <c r="N2475" i="4"/>
  <c r="O2475" i="4"/>
  <c r="N2821" i="4"/>
  <c r="C2803" i="4"/>
  <c r="AA2803" i="4" s="1"/>
  <c r="C2779" i="4"/>
  <c r="AA2779" i="4" s="1"/>
  <c r="N2776" i="4"/>
  <c r="O2773" i="4"/>
  <c r="N2760" i="4"/>
  <c r="I2684" i="4"/>
  <c r="N2641" i="4"/>
  <c r="C2584" i="4"/>
  <c r="AA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A2834" i="4" s="1"/>
  <c r="I2834" i="4"/>
  <c r="O2834" i="4"/>
  <c r="C2510" i="4"/>
  <c r="AA2510" i="4" s="1"/>
  <c r="I2510" i="4"/>
  <c r="N2510" i="4"/>
  <c r="O2510" i="4"/>
  <c r="O2186" i="4"/>
  <c r="C2186" i="4"/>
  <c r="AA2186" i="4" s="1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A2684" i="4" s="1"/>
  <c r="C2681" i="4"/>
  <c r="AA2681" i="4" s="1"/>
  <c r="N2637" i="4"/>
  <c r="N2786" i="4"/>
  <c r="O2786" i="4"/>
  <c r="C2786" i="4"/>
  <c r="AA2786" i="4" s="1"/>
  <c r="I2663" i="4"/>
  <c r="N2663" i="4"/>
  <c r="O2663" i="4"/>
  <c r="C2663" i="4"/>
  <c r="AA2663" i="4" s="1"/>
  <c r="I2570" i="4"/>
  <c r="C2570" i="4"/>
  <c r="AA2570" i="4" s="1"/>
  <c r="N2570" i="4"/>
  <c r="O2570" i="4"/>
  <c r="I2462" i="4"/>
  <c r="N2462" i="4"/>
  <c r="O2462" i="4"/>
  <c r="C2462" i="4"/>
  <c r="AA2462" i="4" s="1"/>
  <c r="N2339" i="4"/>
  <c r="O2339" i="4"/>
  <c r="C2339" i="4"/>
  <c r="AA2339" i="4" s="1"/>
  <c r="I2339" i="4"/>
  <c r="I2246" i="4"/>
  <c r="C2246" i="4"/>
  <c r="AA2246" i="4" s="1"/>
  <c r="N2246" i="4"/>
  <c r="O2246" i="4"/>
  <c r="O2138" i="4"/>
  <c r="C2138" i="4"/>
  <c r="AA2138" i="4" s="1"/>
  <c r="I2138" i="4"/>
  <c r="N2138" i="4"/>
  <c r="O2030" i="4"/>
  <c r="C2030" i="4"/>
  <c r="AA2030" i="4" s="1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A2812" i="4" s="1"/>
  <c r="I2812" i="4"/>
  <c r="N2812" i="4"/>
  <c r="N2731" i="4"/>
  <c r="O2731" i="4"/>
  <c r="C2731" i="4"/>
  <c r="AA2731" i="4" s="1"/>
  <c r="C2689" i="4"/>
  <c r="AA2689" i="4" s="1"/>
  <c r="I2689" i="4"/>
  <c r="N2689" i="4"/>
  <c r="C2677" i="4"/>
  <c r="AA2677" i="4" s="1"/>
  <c r="I2677" i="4"/>
  <c r="N2662" i="4"/>
  <c r="O2662" i="4"/>
  <c r="C2662" i="4"/>
  <c r="AA2662" i="4" s="1"/>
  <c r="I2662" i="4"/>
  <c r="O2650" i="4"/>
  <c r="C2650" i="4"/>
  <c r="AA2650" i="4" s="1"/>
  <c r="I2650" i="4"/>
  <c r="N2650" i="4"/>
  <c r="N2635" i="4"/>
  <c r="O2635" i="4"/>
  <c r="C2635" i="4"/>
  <c r="AA2635" i="4" s="1"/>
  <c r="I2635" i="4"/>
  <c r="C2623" i="4"/>
  <c r="AA2623" i="4" s="1"/>
  <c r="I2623" i="4"/>
  <c r="N2623" i="4"/>
  <c r="O2623" i="4"/>
  <c r="N2608" i="4"/>
  <c r="O2608" i="4"/>
  <c r="C2608" i="4"/>
  <c r="AA2608" i="4" s="1"/>
  <c r="I2608" i="4"/>
  <c r="N2596" i="4"/>
  <c r="O2596" i="4"/>
  <c r="I2596" i="4"/>
  <c r="O2581" i="4"/>
  <c r="C2581" i="4"/>
  <c r="AA2581" i="4" s="1"/>
  <c r="I2581" i="4"/>
  <c r="N2581" i="4"/>
  <c r="I2569" i="4"/>
  <c r="N2569" i="4"/>
  <c r="O2569" i="4"/>
  <c r="C2569" i="4"/>
  <c r="AA2569" i="4" s="1"/>
  <c r="I2554" i="4"/>
  <c r="N2554" i="4"/>
  <c r="O2554" i="4"/>
  <c r="N2542" i="4"/>
  <c r="O2542" i="4"/>
  <c r="C2542" i="4"/>
  <c r="AA2542" i="4" s="1"/>
  <c r="I2542" i="4"/>
  <c r="I2527" i="4"/>
  <c r="N2527" i="4"/>
  <c r="O2527" i="4"/>
  <c r="C2527" i="4"/>
  <c r="AA2527" i="4" s="1"/>
  <c r="I2515" i="4"/>
  <c r="N2515" i="4"/>
  <c r="O2515" i="4"/>
  <c r="C2515" i="4"/>
  <c r="AA2515" i="4" s="1"/>
  <c r="N2500" i="4"/>
  <c r="O2500" i="4"/>
  <c r="C2500" i="4"/>
  <c r="AA2500" i="4" s="1"/>
  <c r="I2500" i="4"/>
  <c r="O2488" i="4"/>
  <c r="C2488" i="4"/>
  <c r="AA2488" i="4" s="1"/>
  <c r="I2488" i="4"/>
  <c r="N2488" i="4"/>
  <c r="C2473" i="4"/>
  <c r="AA2473" i="4" s="1"/>
  <c r="I2473" i="4"/>
  <c r="O2473" i="4"/>
  <c r="N2461" i="4"/>
  <c r="O2461" i="4"/>
  <c r="C2461" i="4"/>
  <c r="AA2461" i="4" s="1"/>
  <c r="I2461" i="4"/>
  <c r="I2446" i="4"/>
  <c r="N2446" i="4"/>
  <c r="O2446" i="4"/>
  <c r="C2446" i="4"/>
  <c r="AA2446" i="4" s="1"/>
  <c r="N2434" i="4"/>
  <c r="O2434" i="4"/>
  <c r="C2434" i="4"/>
  <c r="AA2434" i="4" s="1"/>
  <c r="I2434" i="4"/>
  <c r="C2419" i="4"/>
  <c r="AA2419" i="4" s="1"/>
  <c r="I2419" i="4"/>
  <c r="N2419" i="4"/>
  <c r="O2419" i="4"/>
  <c r="C2407" i="4"/>
  <c r="AA2407" i="4" s="1"/>
  <c r="I2407" i="4"/>
  <c r="N2407" i="4"/>
  <c r="O2407" i="4"/>
  <c r="O2392" i="4"/>
  <c r="C2392" i="4"/>
  <c r="AA2392" i="4" s="1"/>
  <c r="I2392" i="4"/>
  <c r="N2392" i="4"/>
  <c r="C2380" i="4"/>
  <c r="AA2380" i="4" s="1"/>
  <c r="I2380" i="4"/>
  <c r="N2380" i="4"/>
  <c r="O2380" i="4"/>
  <c r="C2365" i="4"/>
  <c r="AA2365" i="4" s="1"/>
  <c r="I2365" i="4"/>
  <c r="N2365" i="4"/>
  <c r="C2353" i="4"/>
  <c r="AA2353" i="4" s="1"/>
  <c r="I2353" i="4"/>
  <c r="N2353" i="4"/>
  <c r="O2353" i="4"/>
  <c r="C2338" i="4"/>
  <c r="AA2338" i="4" s="1"/>
  <c r="I2338" i="4"/>
  <c r="N2338" i="4"/>
  <c r="O2338" i="4"/>
  <c r="I2326" i="4"/>
  <c r="O2326" i="4"/>
  <c r="C2326" i="4"/>
  <c r="AA2326" i="4" s="1"/>
  <c r="N2326" i="4"/>
  <c r="C2311" i="4"/>
  <c r="AA2311" i="4" s="1"/>
  <c r="I2311" i="4"/>
  <c r="N2311" i="4"/>
  <c r="O2311" i="4"/>
  <c r="N2299" i="4"/>
  <c r="C2299" i="4"/>
  <c r="AA2299" i="4" s="1"/>
  <c r="I2299" i="4"/>
  <c r="O2299" i="4"/>
  <c r="N2284" i="4"/>
  <c r="O2284" i="4"/>
  <c r="C2284" i="4"/>
  <c r="AA2284" i="4" s="1"/>
  <c r="I2284" i="4"/>
  <c r="N2272" i="4"/>
  <c r="O2272" i="4"/>
  <c r="C2272" i="4"/>
  <c r="AA2272" i="4" s="1"/>
  <c r="I2272" i="4"/>
  <c r="I2257" i="4"/>
  <c r="C2257" i="4"/>
  <c r="AA2257" i="4" s="1"/>
  <c r="N2257" i="4"/>
  <c r="O2257" i="4"/>
  <c r="N2245" i="4"/>
  <c r="O2245" i="4"/>
  <c r="C2245" i="4"/>
  <c r="AA2245" i="4" s="1"/>
  <c r="I2245" i="4"/>
  <c r="I2230" i="4"/>
  <c r="N2230" i="4"/>
  <c r="O2230" i="4"/>
  <c r="C2230" i="4"/>
  <c r="AA2230" i="4" s="1"/>
  <c r="N2218" i="4"/>
  <c r="O2218" i="4"/>
  <c r="C2218" i="4"/>
  <c r="AA2218" i="4" s="1"/>
  <c r="I2218" i="4"/>
  <c r="C2203" i="4"/>
  <c r="AA2203" i="4" s="1"/>
  <c r="I2203" i="4"/>
  <c r="N2203" i="4"/>
  <c r="O2203" i="4"/>
  <c r="N2191" i="4"/>
  <c r="O2191" i="4"/>
  <c r="C2191" i="4"/>
  <c r="AA2191" i="4" s="1"/>
  <c r="I2191" i="4"/>
  <c r="C2176" i="4"/>
  <c r="AA2176" i="4" s="1"/>
  <c r="I2176" i="4"/>
  <c r="N2176" i="4"/>
  <c r="O2176" i="4"/>
  <c r="N2164" i="4"/>
  <c r="C2164" i="4"/>
  <c r="AA2164" i="4" s="1"/>
  <c r="I2164" i="4"/>
  <c r="O2164" i="4"/>
  <c r="N2149" i="4"/>
  <c r="O2149" i="4"/>
  <c r="C2149" i="4"/>
  <c r="AA2149" i="4" s="1"/>
  <c r="I2149" i="4"/>
  <c r="C2137" i="4"/>
  <c r="AA2137" i="4" s="1"/>
  <c r="I2137" i="4"/>
  <c r="O2137" i="4"/>
  <c r="N2137" i="4"/>
  <c r="I2122" i="4"/>
  <c r="N2122" i="4"/>
  <c r="O2122" i="4"/>
  <c r="C2122" i="4"/>
  <c r="AA2122" i="4" s="1"/>
  <c r="I2110" i="4"/>
  <c r="C2110" i="4"/>
  <c r="AA2110" i="4" s="1"/>
  <c r="N2110" i="4"/>
  <c r="N2095" i="4"/>
  <c r="C2095" i="4"/>
  <c r="AA2095" i="4" s="1"/>
  <c r="I2095" i="4"/>
  <c r="O2095" i="4"/>
  <c r="C2083" i="4"/>
  <c r="AA2083" i="4" s="1"/>
  <c r="I2083" i="4"/>
  <c r="N2083" i="4"/>
  <c r="O2083" i="4"/>
  <c r="O2068" i="4"/>
  <c r="I2068" i="4"/>
  <c r="N2068" i="4"/>
  <c r="C2068" i="4"/>
  <c r="AA2068" i="4" s="1"/>
  <c r="N2056" i="4"/>
  <c r="I2056" i="4"/>
  <c r="C2056" i="4"/>
  <c r="AA2056" i="4" s="1"/>
  <c r="O2056" i="4"/>
  <c r="N2041" i="4"/>
  <c r="O2041" i="4"/>
  <c r="C2041" i="4"/>
  <c r="AA2041" i="4" s="1"/>
  <c r="I2041" i="4"/>
  <c r="N2029" i="4"/>
  <c r="C2029" i="4"/>
  <c r="AA2029" i="4" s="1"/>
  <c r="O2029" i="4"/>
  <c r="I2029" i="4"/>
  <c r="O2014" i="4"/>
  <c r="C2014" i="4"/>
  <c r="AA2014" i="4" s="1"/>
  <c r="I2014" i="4"/>
  <c r="N2014" i="4"/>
  <c r="O2002" i="4"/>
  <c r="C2002" i="4"/>
  <c r="AA2002" i="4" s="1"/>
  <c r="I2002" i="4"/>
  <c r="N2002" i="4"/>
  <c r="N1987" i="4"/>
  <c r="C1987" i="4"/>
  <c r="AA1987" i="4" s="1"/>
  <c r="O1987" i="4"/>
  <c r="I1987" i="4"/>
  <c r="N1975" i="4"/>
  <c r="I1975" i="4"/>
  <c r="C1975" i="4"/>
  <c r="AA1975" i="4" s="1"/>
  <c r="O1975" i="4"/>
  <c r="O1960" i="4"/>
  <c r="C1960" i="4"/>
  <c r="I1960" i="4"/>
  <c r="N1960" i="4"/>
  <c r="O1948" i="4"/>
  <c r="I1948" i="4"/>
  <c r="C1948" i="4"/>
  <c r="AA1948" i="4" s="1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AA1327" i="4" s="1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A2807" i="4" s="1"/>
  <c r="I2807" i="4"/>
  <c r="N2807" i="4"/>
  <c r="O2807" i="4"/>
  <c r="N2483" i="4"/>
  <c r="I2483" i="4"/>
  <c r="O2483" i="4"/>
  <c r="C2483" i="4"/>
  <c r="AA2483" i="4" s="1"/>
  <c r="C2159" i="4"/>
  <c r="AA2159" i="4" s="1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A2637" i="4" s="1"/>
  <c r="N2473" i="4"/>
  <c r="I2451" i="4"/>
  <c r="N2414" i="4"/>
  <c r="N2813" i="4"/>
  <c r="O2813" i="4"/>
  <c r="C2813" i="4"/>
  <c r="AA2813" i="4" s="1"/>
  <c r="N2690" i="4"/>
  <c r="C2690" i="4"/>
  <c r="AA2690" i="4" s="1"/>
  <c r="I2690" i="4"/>
  <c r="I2597" i="4"/>
  <c r="N2597" i="4"/>
  <c r="O2597" i="4"/>
  <c r="C2597" i="4"/>
  <c r="AA2597" i="4" s="1"/>
  <c r="I2516" i="4"/>
  <c r="C2516" i="4"/>
  <c r="AA2516" i="4" s="1"/>
  <c r="N2516" i="4"/>
  <c r="O2516" i="4"/>
  <c r="O2393" i="4"/>
  <c r="C2393" i="4"/>
  <c r="AA2393" i="4" s="1"/>
  <c r="I2393" i="4"/>
  <c r="N2393" i="4"/>
  <c r="C2285" i="4"/>
  <c r="AA2285" i="4" s="1"/>
  <c r="I2285" i="4"/>
  <c r="N2285" i="4"/>
  <c r="O2285" i="4"/>
  <c r="C2177" i="4"/>
  <c r="AA2177" i="4" s="1"/>
  <c r="N2177" i="4"/>
  <c r="O2177" i="4"/>
  <c r="I2177" i="4"/>
  <c r="C2084" i="4"/>
  <c r="AA2084" i="4" s="1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A2716" i="4" s="1"/>
  <c r="I2716" i="4"/>
  <c r="O2716" i="4"/>
  <c r="C2811" i="4"/>
  <c r="AA2811" i="4" s="1"/>
  <c r="N2811" i="4"/>
  <c r="I2811" i="4"/>
  <c r="O2811" i="4"/>
  <c r="O2688" i="4"/>
  <c r="I2688" i="4"/>
  <c r="I2595" i="4"/>
  <c r="N2595" i="4"/>
  <c r="O2595" i="4"/>
  <c r="C2595" i="4"/>
  <c r="AA2595" i="4" s="1"/>
  <c r="I2768" i="4"/>
  <c r="N2768" i="4"/>
  <c r="C2660" i="4"/>
  <c r="AA2660" i="4" s="1"/>
  <c r="I2660" i="4"/>
  <c r="N2660" i="4"/>
  <c r="O2660" i="4"/>
  <c r="I2648" i="4"/>
  <c r="N2648" i="4"/>
  <c r="O2648" i="4"/>
  <c r="N2633" i="4"/>
  <c r="O2633" i="4"/>
  <c r="C2633" i="4"/>
  <c r="AA2633" i="4" s="1"/>
  <c r="N2621" i="4"/>
  <c r="O2621" i="4"/>
  <c r="C2621" i="4"/>
  <c r="AA2621" i="4" s="1"/>
  <c r="I2621" i="4"/>
  <c r="I2606" i="4"/>
  <c r="O2606" i="4"/>
  <c r="C2606" i="4"/>
  <c r="AA2606" i="4" s="1"/>
  <c r="N2606" i="4"/>
  <c r="C2594" i="4"/>
  <c r="AA2594" i="4" s="1"/>
  <c r="I2594" i="4"/>
  <c r="N2594" i="4"/>
  <c r="O2594" i="4"/>
  <c r="I2579" i="4"/>
  <c r="N2579" i="4"/>
  <c r="O2579" i="4"/>
  <c r="C2567" i="4"/>
  <c r="AA2567" i="4" s="1"/>
  <c r="I2567" i="4"/>
  <c r="N2567" i="4"/>
  <c r="O2567" i="4"/>
  <c r="C2552" i="4"/>
  <c r="AA2552" i="4" s="1"/>
  <c r="I2552" i="4"/>
  <c r="O2552" i="4"/>
  <c r="O2540" i="4"/>
  <c r="I2540" i="4"/>
  <c r="N2540" i="4"/>
  <c r="C2540" i="4"/>
  <c r="AA2540" i="4" s="1"/>
  <c r="N2525" i="4"/>
  <c r="O2525" i="4"/>
  <c r="C2525" i="4"/>
  <c r="AA2525" i="4" s="1"/>
  <c r="I2525" i="4"/>
  <c r="I2513" i="4"/>
  <c r="C2513" i="4"/>
  <c r="AA2513" i="4" s="1"/>
  <c r="N2513" i="4"/>
  <c r="O2513" i="4"/>
  <c r="C2498" i="4"/>
  <c r="AA2498" i="4" s="1"/>
  <c r="N2498" i="4"/>
  <c r="I2498" i="4"/>
  <c r="C2486" i="4"/>
  <c r="AA2486" i="4" s="1"/>
  <c r="I2486" i="4"/>
  <c r="O2486" i="4"/>
  <c r="N2486" i="4"/>
  <c r="O2471" i="4"/>
  <c r="C2471" i="4"/>
  <c r="AA2471" i="4" s="1"/>
  <c r="I2471" i="4"/>
  <c r="N2471" i="4"/>
  <c r="N2459" i="4"/>
  <c r="O2459" i="4"/>
  <c r="C2459" i="4"/>
  <c r="AA2459" i="4" s="1"/>
  <c r="I2459" i="4"/>
  <c r="C2444" i="4"/>
  <c r="AA2444" i="4" s="1"/>
  <c r="I2444" i="4"/>
  <c r="N2444" i="4"/>
  <c r="O2444" i="4"/>
  <c r="C2432" i="4"/>
  <c r="AA2432" i="4" s="1"/>
  <c r="I2432" i="4"/>
  <c r="N2432" i="4"/>
  <c r="O2432" i="4"/>
  <c r="O2417" i="4"/>
  <c r="C2417" i="4"/>
  <c r="AA2417" i="4" s="1"/>
  <c r="I2417" i="4"/>
  <c r="N2417" i="4"/>
  <c r="I2405" i="4"/>
  <c r="N2405" i="4"/>
  <c r="O2405" i="4"/>
  <c r="C2405" i="4"/>
  <c r="AA2405" i="4" s="1"/>
  <c r="N2390" i="4"/>
  <c r="O2390" i="4"/>
  <c r="I2390" i="4"/>
  <c r="C2390" i="4"/>
  <c r="AA2390" i="4" s="1"/>
  <c r="C2378" i="4"/>
  <c r="AA2378" i="4" s="1"/>
  <c r="I2378" i="4"/>
  <c r="O2378" i="4"/>
  <c r="N2363" i="4"/>
  <c r="O2363" i="4"/>
  <c r="I2363" i="4"/>
  <c r="C2363" i="4"/>
  <c r="AA2363" i="4" s="1"/>
  <c r="I2351" i="4"/>
  <c r="C2351" i="4"/>
  <c r="AA2351" i="4" s="1"/>
  <c r="N2351" i="4"/>
  <c r="O2351" i="4"/>
  <c r="N2336" i="4"/>
  <c r="O2336" i="4"/>
  <c r="C2336" i="4"/>
  <c r="AA2336" i="4" s="1"/>
  <c r="I2336" i="4"/>
  <c r="N2324" i="4"/>
  <c r="O2324" i="4"/>
  <c r="C2324" i="4"/>
  <c r="AA2324" i="4" s="1"/>
  <c r="I2324" i="4"/>
  <c r="I2309" i="4"/>
  <c r="C2309" i="4"/>
  <c r="AA2309" i="4" s="1"/>
  <c r="N2309" i="4"/>
  <c r="O2309" i="4"/>
  <c r="I2297" i="4"/>
  <c r="N2297" i="4"/>
  <c r="O2297" i="4"/>
  <c r="C2297" i="4"/>
  <c r="AA2297" i="4" s="1"/>
  <c r="C2282" i="4"/>
  <c r="AA2282" i="4" s="1"/>
  <c r="I2282" i="4"/>
  <c r="N2282" i="4"/>
  <c r="C2270" i="4"/>
  <c r="AA2270" i="4" s="1"/>
  <c r="I2270" i="4"/>
  <c r="N2270" i="4"/>
  <c r="O2270" i="4"/>
  <c r="O2255" i="4"/>
  <c r="C2255" i="4"/>
  <c r="AA2255" i="4" s="1"/>
  <c r="I2255" i="4"/>
  <c r="N2255" i="4"/>
  <c r="C2243" i="4"/>
  <c r="AA2243" i="4" s="1"/>
  <c r="I2243" i="4"/>
  <c r="N2243" i="4"/>
  <c r="O2243" i="4"/>
  <c r="C2228" i="4"/>
  <c r="AA2228" i="4" s="1"/>
  <c r="I2228" i="4"/>
  <c r="N2228" i="4"/>
  <c r="O2228" i="4"/>
  <c r="I2216" i="4"/>
  <c r="N2216" i="4"/>
  <c r="O2216" i="4"/>
  <c r="C2216" i="4"/>
  <c r="AA2216" i="4" s="1"/>
  <c r="C2201" i="4"/>
  <c r="AA2201" i="4" s="1"/>
  <c r="I2201" i="4"/>
  <c r="N2201" i="4"/>
  <c r="O2201" i="4"/>
  <c r="C2189" i="4"/>
  <c r="AA2189" i="4" s="1"/>
  <c r="I2189" i="4"/>
  <c r="N2189" i="4"/>
  <c r="O2189" i="4"/>
  <c r="C2174" i="4"/>
  <c r="AA2174" i="4" s="1"/>
  <c r="N2174" i="4"/>
  <c r="I2174" i="4"/>
  <c r="O2174" i="4"/>
  <c r="I2162" i="4"/>
  <c r="N2162" i="4"/>
  <c r="O2162" i="4"/>
  <c r="C2162" i="4"/>
  <c r="AA2162" i="4" s="1"/>
  <c r="N2147" i="4"/>
  <c r="C2147" i="4"/>
  <c r="AA2147" i="4" s="1"/>
  <c r="I2147" i="4"/>
  <c r="O2147" i="4"/>
  <c r="N2135" i="4"/>
  <c r="C2135" i="4"/>
  <c r="AA2135" i="4" s="1"/>
  <c r="I2135" i="4"/>
  <c r="O2135" i="4"/>
  <c r="I2120" i="4"/>
  <c r="N2120" i="4"/>
  <c r="O2120" i="4"/>
  <c r="C2120" i="4"/>
  <c r="AA2120" i="4" s="1"/>
  <c r="I2108" i="4"/>
  <c r="N2108" i="4"/>
  <c r="O2108" i="4"/>
  <c r="C2108" i="4"/>
  <c r="AA2108" i="4" s="1"/>
  <c r="N2093" i="4"/>
  <c r="C2093" i="4"/>
  <c r="AA2093" i="4" s="1"/>
  <c r="I2093" i="4"/>
  <c r="O2093" i="4"/>
  <c r="I2081" i="4"/>
  <c r="N2081" i="4"/>
  <c r="C2081" i="4"/>
  <c r="AA2081" i="4" s="1"/>
  <c r="O2081" i="4"/>
  <c r="C2066" i="4"/>
  <c r="AA2066" i="4" s="1"/>
  <c r="N2066" i="4"/>
  <c r="O2066" i="4"/>
  <c r="I2066" i="4"/>
  <c r="N2054" i="4"/>
  <c r="O2054" i="4"/>
  <c r="C2054" i="4"/>
  <c r="AA2054" i="4" s="1"/>
  <c r="I2054" i="4"/>
  <c r="I2039" i="4"/>
  <c r="N2039" i="4"/>
  <c r="C2039" i="4"/>
  <c r="AA2039" i="4" s="1"/>
  <c r="O2039" i="4"/>
  <c r="O2027" i="4"/>
  <c r="C2027" i="4"/>
  <c r="AA2027" i="4" s="1"/>
  <c r="I2027" i="4"/>
  <c r="N2027" i="4"/>
  <c r="N2012" i="4"/>
  <c r="I2012" i="4"/>
  <c r="C2012" i="4"/>
  <c r="AA2012" i="4" s="1"/>
  <c r="O2012" i="4"/>
  <c r="I2000" i="4"/>
  <c r="N2000" i="4"/>
  <c r="C2000" i="4"/>
  <c r="AA2000" i="4" s="1"/>
  <c r="O2000" i="4"/>
  <c r="O1985" i="4"/>
  <c r="I1985" i="4"/>
  <c r="N1985" i="4"/>
  <c r="C1985" i="4"/>
  <c r="AA1985" i="4" s="1"/>
  <c r="N1973" i="4"/>
  <c r="C1973" i="4"/>
  <c r="AA1973" i="4" s="1"/>
  <c r="I1973" i="4"/>
  <c r="O1973" i="4"/>
  <c r="C1958" i="4"/>
  <c r="I1958" i="4"/>
  <c r="O1958" i="4"/>
  <c r="N1958" i="4"/>
  <c r="C1946" i="4"/>
  <c r="O1946" i="4"/>
  <c r="I1946" i="4"/>
  <c r="N1946" i="4"/>
  <c r="I1919" i="4"/>
  <c r="C1919" i="4"/>
  <c r="AA1919" i="4" s="1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AA1811" i="4" s="1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AA1730" i="4" s="1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AA1676" i="4" s="1"/>
  <c r="I1676" i="4"/>
  <c r="N1676" i="4"/>
  <c r="C1661" i="4"/>
  <c r="O1661" i="4"/>
  <c r="N1661" i="4"/>
  <c r="C1649" i="4"/>
  <c r="I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AA1595" i="4" s="1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AA1406" i="4" s="1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AA1298" i="4" s="1"/>
  <c r="I1298" i="4"/>
  <c r="N1298" i="4"/>
  <c r="O1298" i="4"/>
  <c r="N1283" i="4"/>
  <c r="O1283" i="4"/>
  <c r="I1283" i="4"/>
  <c r="C1283" i="4"/>
  <c r="C1271" i="4"/>
  <c r="AA1271" i="4" s="1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A2817" i="4" s="1"/>
  <c r="C2802" i="4"/>
  <c r="AA2802" i="4" s="1"/>
  <c r="I2738" i="4"/>
  <c r="I2710" i="4"/>
  <c r="N2677" i="4"/>
  <c r="O2649" i="4"/>
  <c r="C2429" i="4"/>
  <c r="AA2429" i="4" s="1"/>
  <c r="O2357" i="4"/>
  <c r="C2759" i="4"/>
  <c r="AA2759" i="4" s="1"/>
  <c r="I2759" i="4"/>
  <c r="N2759" i="4"/>
  <c r="O2759" i="4"/>
  <c r="C2636" i="4"/>
  <c r="AA2636" i="4" s="1"/>
  <c r="I2636" i="4"/>
  <c r="N2636" i="4"/>
  <c r="O2636" i="4"/>
  <c r="I2543" i="4"/>
  <c r="N2543" i="4"/>
  <c r="O2543" i="4"/>
  <c r="C2543" i="4"/>
  <c r="AA2543" i="4" s="1"/>
  <c r="N2420" i="4"/>
  <c r="O2420" i="4"/>
  <c r="C2420" i="4"/>
  <c r="AA2420" i="4" s="1"/>
  <c r="I2420" i="4"/>
  <c r="I2312" i="4"/>
  <c r="C2312" i="4"/>
  <c r="AA2312" i="4" s="1"/>
  <c r="N2312" i="4"/>
  <c r="O2312" i="4"/>
  <c r="I2219" i="4"/>
  <c r="N2219" i="4"/>
  <c r="O2219" i="4"/>
  <c r="C2219" i="4"/>
  <c r="AA2219" i="4" s="1"/>
  <c r="C2111" i="4"/>
  <c r="AA2111" i="4" s="1"/>
  <c r="N2111" i="4"/>
  <c r="I2111" i="4"/>
  <c r="O2111" i="4"/>
  <c r="I1988" i="4"/>
  <c r="O1988" i="4"/>
  <c r="C1988" i="4"/>
  <c r="AA1988" i="4" s="1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A2824" i="4" s="1"/>
  <c r="I2824" i="4"/>
  <c r="N2824" i="4"/>
  <c r="O2824" i="4"/>
  <c r="O2758" i="4"/>
  <c r="C2758" i="4"/>
  <c r="AA2758" i="4" s="1"/>
  <c r="I2758" i="4"/>
  <c r="N2758" i="4"/>
  <c r="C2757" i="4"/>
  <c r="AA2757" i="4" s="1"/>
  <c r="I2757" i="4"/>
  <c r="N2757" i="4"/>
  <c r="C2703" i="4"/>
  <c r="AA2703" i="4" s="1"/>
  <c r="I2703" i="4"/>
  <c r="N2703" i="4"/>
  <c r="O2703" i="4"/>
  <c r="C2622" i="4"/>
  <c r="AA2622" i="4" s="1"/>
  <c r="I2622" i="4"/>
  <c r="N2622" i="4"/>
  <c r="O2622" i="4"/>
  <c r="C2741" i="4"/>
  <c r="AA2741" i="4" s="1"/>
  <c r="I2741" i="4"/>
  <c r="N2741" i="4"/>
  <c r="O2741" i="4"/>
  <c r="N2702" i="4"/>
  <c r="O2702" i="4"/>
  <c r="C2702" i="4"/>
  <c r="AA2702" i="4" s="1"/>
  <c r="I2702" i="4"/>
  <c r="C2833" i="4"/>
  <c r="AA2833" i="4" s="1"/>
  <c r="I2833" i="4"/>
  <c r="N2833" i="4"/>
  <c r="O2833" i="4"/>
  <c r="N2740" i="4"/>
  <c r="C2740" i="4"/>
  <c r="AA2740" i="4" s="1"/>
  <c r="I2740" i="4"/>
  <c r="O2740" i="4"/>
  <c r="N2659" i="4"/>
  <c r="O2659" i="4"/>
  <c r="C2659" i="4"/>
  <c r="AA2659" i="4" s="1"/>
  <c r="C2590" i="4"/>
  <c r="AA2590" i="4" s="1"/>
  <c r="I2590" i="4"/>
  <c r="N2590" i="4"/>
  <c r="O2590" i="4"/>
  <c r="O2497" i="4"/>
  <c r="C2497" i="4"/>
  <c r="AA2497" i="4" s="1"/>
  <c r="I2497" i="4"/>
  <c r="N2497" i="4"/>
  <c r="C2428" i="4"/>
  <c r="AA2428" i="4" s="1"/>
  <c r="I2428" i="4"/>
  <c r="N2428" i="4"/>
  <c r="O2428" i="4"/>
  <c r="C2335" i="4"/>
  <c r="AA2335" i="4" s="1"/>
  <c r="I2335" i="4"/>
  <c r="N2335" i="4"/>
  <c r="O2335" i="4"/>
  <c r="C2254" i="4"/>
  <c r="AA2254" i="4" s="1"/>
  <c r="I2254" i="4"/>
  <c r="N2254" i="4"/>
  <c r="O2254" i="4"/>
  <c r="C2173" i="4"/>
  <c r="AA2173" i="4" s="1"/>
  <c r="I2173" i="4"/>
  <c r="N2173" i="4"/>
  <c r="O2173" i="4"/>
  <c r="I2119" i="4"/>
  <c r="C2119" i="4"/>
  <c r="AA2119" i="4" s="1"/>
  <c r="N2119" i="4"/>
  <c r="O2119" i="4"/>
  <c r="I2077" i="4"/>
  <c r="C2077" i="4"/>
  <c r="AA2077" i="4" s="1"/>
  <c r="N2077" i="4"/>
  <c r="O2077" i="4"/>
  <c r="C2038" i="4"/>
  <c r="AA2038" i="4" s="1"/>
  <c r="I2038" i="4"/>
  <c r="N2038" i="4"/>
  <c r="O2038" i="4"/>
  <c r="C1996" i="4"/>
  <c r="AA1996" i="4" s="1"/>
  <c r="N1996" i="4"/>
  <c r="I1996" i="4"/>
  <c r="O1996" i="4"/>
  <c r="O1984" i="4"/>
  <c r="I1984" i="4"/>
  <c r="N1984" i="4"/>
  <c r="C1984" i="4"/>
  <c r="AA1984" i="4" s="1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I1672" i="4"/>
  <c r="C1672" i="4"/>
  <c r="C1660" i="4"/>
  <c r="I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AA1537" i="4" s="1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A2726" i="4" s="1"/>
  <c r="I2726" i="4"/>
  <c r="N2726" i="4"/>
  <c r="C2402" i="4"/>
  <c r="AA2402" i="4" s="1"/>
  <c r="I2402" i="4"/>
  <c r="N2402" i="4"/>
  <c r="O2402" i="4"/>
  <c r="N2078" i="4"/>
  <c r="C2078" i="4"/>
  <c r="AA2078" i="4" s="1"/>
  <c r="I2078" i="4"/>
  <c r="O2078" i="4"/>
  <c r="O1754" i="4"/>
  <c r="C1754" i="4"/>
  <c r="AA1754" i="4" s="1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A2710" i="4" s="1"/>
  <c r="C2707" i="4"/>
  <c r="AA2707" i="4" s="1"/>
  <c r="N2653" i="4"/>
  <c r="I2509" i="4"/>
  <c r="I2253" i="4"/>
  <c r="N2568" i="4"/>
  <c r="O2568" i="4"/>
  <c r="N2553" i="4"/>
  <c r="O2553" i="4"/>
  <c r="C2553" i="4"/>
  <c r="AA2553" i="4" s="1"/>
  <c r="I2553" i="4"/>
  <c r="I2541" i="4"/>
  <c r="N2541" i="4"/>
  <c r="O2541" i="4"/>
  <c r="N2526" i="4"/>
  <c r="O2526" i="4"/>
  <c r="C2526" i="4"/>
  <c r="AA2526" i="4" s="1"/>
  <c r="I2526" i="4"/>
  <c r="N2514" i="4"/>
  <c r="O2514" i="4"/>
  <c r="C2499" i="4"/>
  <c r="AA2499" i="4" s="1"/>
  <c r="I2499" i="4"/>
  <c r="O2487" i="4"/>
  <c r="C2487" i="4"/>
  <c r="AA2487" i="4" s="1"/>
  <c r="I2487" i="4"/>
  <c r="N2472" i="4"/>
  <c r="O2472" i="4"/>
  <c r="O2460" i="4"/>
  <c r="C2460" i="4"/>
  <c r="AA2460" i="4" s="1"/>
  <c r="I2460" i="4"/>
  <c r="N2460" i="4"/>
  <c r="N2445" i="4"/>
  <c r="O2445" i="4"/>
  <c r="C2445" i="4"/>
  <c r="AA2445" i="4" s="1"/>
  <c r="I2445" i="4"/>
  <c r="C2433" i="4"/>
  <c r="AA2433" i="4" s="1"/>
  <c r="I2433" i="4"/>
  <c r="N2433" i="4"/>
  <c r="O2433" i="4"/>
  <c r="N2418" i="4"/>
  <c r="O2418" i="4"/>
  <c r="C2418" i="4"/>
  <c r="AA2418" i="4" s="1"/>
  <c r="I2418" i="4"/>
  <c r="N2406" i="4"/>
  <c r="O2406" i="4"/>
  <c r="I2391" i="4"/>
  <c r="N2391" i="4"/>
  <c r="O2391" i="4"/>
  <c r="N2379" i="4"/>
  <c r="C2379" i="4"/>
  <c r="AA2379" i="4" s="1"/>
  <c r="I2379" i="4"/>
  <c r="O2379" i="4"/>
  <c r="C2364" i="4"/>
  <c r="AA2364" i="4" s="1"/>
  <c r="I2364" i="4"/>
  <c r="N2364" i="4"/>
  <c r="O2364" i="4"/>
  <c r="N2352" i="4"/>
  <c r="C2352" i="4"/>
  <c r="AA2352" i="4" s="1"/>
  <c r="I2352" i="4"/>
  <c r="I2337" i="4"/>
  <c r="N2337" i="4"/>
  <c r="O2337" i="4"/>
  <c r="C2337" i="4"/>
  <c r="AA2337" i="4" s="1"/>
  <c r="I2325" i="4"/>
  <c r="N2325" i="4"/>
  <c r="O2325" i="4"/>
  <c r="C2325" i="4"/>
  <c r="AA2325" i="4" s="1"/>
  <c r="N2310" i="4"/>
  <c r="O2310" i="4"/>
  <c r="I2310" i="4"/>
  <c r="C2310" i="4"/>
  <c r="AA2310" i="4" s="1"/>
  <c r="O2298" i="4"/>
  <c r="C2298" i="4"/>
  <c r="AA2298" i="4" s="1"/>
  <c r="I2298" i="4"/>
  <c r="N2298" i="4"/>
  <c r="N2283" i="4"/>
  <c r="O2283" i="4"/>
  <c r="C2283" i="4"/>
  <c r="AA2283" i="4" s="1"/>
  <c r="I2283" i="4"/>
  <c r="C2271" i="4"/>
  <c r="AA2271" i="4" s="1"/>
  <c r="I2271" i="4"/>
  <c r="N2271" i="4"/>
  <c r="O2271" i="4"/>
  <c r="N2256" i="4"/>
  <c r="O2256" i="4"/>
  <c r="I2256" i="4"/>
  <c r="O2244" i="4"/>
  <c r="C2244" i="4"/>
  <c r="AA2244" i="4" s="1"/>
  <c r="N2244" i="4"/>
  <c r="I2244" i="4"/>
  <c r="N2229" i="4"/>
  <c r="O2229" i="4"/>
  <c r="C2229" i="4"/>
  <c r="AA2229" i="4" s="1"/>
  <c r="C2217" i="4"/>
  <c r="AA2217" i="4" s="1"/>
  <c r="I2217" i="4"/>
  <c r="O2202" i="4"/>
  <c r="C2202" i="4"/>
  <c r="AA2202" i="4" s="1"/>
  <c r="I2202" i="4"/>
  <c r="N2202" i="4"/>
  <c r="C2190" i="4"/>
  <c r="AA2190" i="4" s="1"/>
  <c r="I2190" i="4"/>
  <c r="I2175" i="4"/>
  <c r="N2175" i="4"/>
  <c r="C2175" i="4"/>
  <c r="AA2175" i="4" s="1"/>
  <c r="O2175" i="4"/>
  <c r="O2163" i="4"/>
  <c r="C2163" i="4"/>
  <c r="AA2163" i="4" s="1"/>
  <c r="I2163" i="4"/>
  <c r="N2163" i="4"/>
  <c r="I2148" i="4"/>
  <c r="N2148" i="4"/>
  <c r="O2148" i="4"/>
  <c r="C2148" i="4"/>
  <c r="AA2148" i="4" s="1"/>
  <c r="O2136" i="4"/>
  <c r="C2136" i="4"/>
  <c r="AA2136" i="4" s="1"/>
  <c r="I2136" i="4"/>
  <c r="N2136" i="4"/>
  <c r="I2121" i="4"/>
  <c r="N2121" i="4"/>
  <c r="O2121" i="4"/>
  <c r="C2121" i="4"/>
  <c r="AA2121" i="4" s="1"/>
  <c r="I2109" i="4"/>
  <c r="N2109" i="4"/>
  <c r="O2109" i="4"/>
  <c r="C2109" i="4"/>
  <c r="AA2109" i="4" s="1"/>
  <c r="N2094" i="4"/>
  <c r="O2094" i="4"/>
  <c r="C2094" i="4"/>
  <c r="AA2094" i="4" s="1"/>
  <c r="I2094" i="4"/>
  <c r="C2082" i="4"/>
  <c r="AA2082" i="4" s="1"/>
  <c r="I2082" i="4"/>
  <c r="N2067" i="4"/>
  <c r="O2067" i="4"/>
  <c r="N2055" i="4"/>
  <c r="O2055" i="4"/>
  <c r="I2055" i="4"/>
  <c r="C2055" i="4"/>
  <c r="AA2055" i="4" s="1"/>
  <c r="I2040" i="4"/>
  <c r="N2040" i="4"/>
  <c r="O2040" i="4"/>
  <c r="C2040" i="4"/>
  <c r="AA2040" i="4" s="1"/>
  <c r="N2028" i="4"/>
  <c r="C2028" i="4"/>
  <c r="AA2028" i="4" s="1"/>
  <c r="I2028" i="4"/>
  <c r="O2028" i="4"/>
  <c r="I2013" i="4"/>
  <c r="C2013" i="4"/>
  <c r="AA2013" i="4" s="1"/>
  <c r="O2013" i="4"/>
  <c r="N2013" i="4"/>
  <c r="I2001" i="4"/>
  <c r="C2001" i="4"/>
  <c r="AA2001" i="4" s="1"/>
  <c r="N2001" i="4"/>
  <c r="O2001" i="4"/>
  <c r="C1986" i="4"/>
  <c r="AA1986" i="4" s="1"/>
  <c r="I1986" i="4"/>
  <c r="N1986" i="4"/>
  <c r="O1986" i="4"/>
  <c r="I1974" i="4"/>
  <c r="N1974" i="4"/>
  <c r="O1974" i="4"/>
  <c r="C1974" i="4"/>
  <c r="AA1974" i="4" s="1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AA1878" i="4" s="1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I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A2780" i="4" s="1"/>
  <c r="I2780" i="4"/>
  <c r="N2456" i="4"/>
  <c r="O2456" i="4"/>
  <c r="C2456" i="4"/>
  <c r="AA2456" i="4" s="1"/>
  <c r="O2132" i="4"/>
  <c r="C2132" i="4"/>
  <c r="AA2132" i="4" s="1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AA2199" i="4" s="1"/>
  <c r="I2199" i="4"/>
  <c r="C2184" i="4"/>
  <c r="AA2184" i="4" s="1"/>
  <c r="I2184" i="4"/>
  <c r="N2184" i="4"/>
  <c r="O2184" i="4"/>
  <c r="N2172" i="4"/>
  <c r="C2172" i="4"/>
  <c r="AA2172" i="4" s="1"/>
  <c r="I2172" i="4"/>
  <c r="O2172" i="4"/>
  <c r="I2157" i="4"/>
  <c r="O2157" i="4"/>
  <c r="C2157" i="4"/>
  <c r="AA2157" i="4" s="1"/>
  <c r="N2157" i="4"/>
  <c r="I2145" i="4"/>
  <c r="O2145" i="4"/>
  <c r="C2145" i="4"/>
  <c r="AA2145" i="4" s="1"/>
  <c r="N2145" i="4"/>
  <c r="C2130" i="4"/>
  <c r="AA2130" i="4" s="1"/>
  <c r="I2130" i="4"/>
  <c r="N2130" i="4"/>
  <c r="O2130" i="4"/>
  <c r="I2118" i="4"/>
  <c r="C2118" i="4"/>
  <c r="AA2118" i="4" s="1"/>
  <c r="N2118" i="4"/>
  <c r="O2118" i="4"/>
  <c r="I2103" i="4"/>
  <c r="N2103" i="4"/>
  <c r="O2103" i="4"/>
  <c r="C2103" i="4"/>
  <c r="AA2103" i="4" s="1"/>
  <c r="O2091" i="4"/>
  <c r="C2091" i="4"/>
  <c r="AA2091" i="4" s="1"/>
  <c r="I2091" i="4"/>
  <c r="N2091" i="4"/>
  <c r="I2076" i="4"/>
  <c r="C2076" i="4"/>
  <c r="AA2076" i="4" s="1"/>
  <c r="N2076" i="4"/>
  <c r="O2076" i="4"/>
  <c r="C2064" i="4"/>
  <c r="AA2064" i="4" s="1"/>
  <c r="N2064" i="4"/>
  <c r="I2064" i="4"/>
  <c r="O2064" i="4"/>
  <c r="I2049" i="4"/>
  <c r="N2049" i="4"/>
  <c r="C2049" i="4"/>
  <c r="AA2049" i="4" s="1"/>
  <c r="O2049" i="4"/>
  <c r="N2037" i="4"/>
  <c r="I2037" i="4"/>
  <c r="O2037" i="4"/>
  <c r="C2037" i="4"/>
  <c r="AA2037" i="4" s="1"/>
  <c r="I2022" i="4"/>
  <c r="N2022" i="4"/>
  <c r="O2022" i="4"/>
  <c r="C2022" i="4"/>
  <c r="AA2022" i="4" s="1"/>
  <c r="O2010" i="4"/>
  <c r="C2010" i="4"/>
  <c r="AA2010" i="4" s="1"/>
  <c r="N2010" i="4"/>
  <c r="I2010" i="4"/>
  <c r="C1995" i="4"/>
  <c r="AA1995" i="4" s="1"/>
  <c r="I1995" i="4"/>
  <c r="O1995" i="4"/>
  <c r="N1995" i="4"/>
  <c r="N1983" i="4"/>
  <c r="I1983" i="4"/>
  <c r="C1983" i="4"/>
  <c r="AA1983" i="4" s="1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I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A2699" i="4" s="1"/>
  <c r="C2375" i="4"/>
  <c r="AA2375" i="4" s="1"/>
  <c r="I2375" i="4"/>
  <c r="N2375" i="4"/>
  <c r="O2375" i="4"/>
  <c r="O2051" i="4"/>
  <c r="C2051" i="4"/>
  <c r="AA2051" i="4" s="1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A2406" i="4" s="1"/>
  <c r="N2190" i="4"/>
  <c r="C2067" i="4"/>
  <c r="AA2067" i="4" s="1"/>
  <c r="C2399" i="4"/>
  <c r="AA2399" i="4" s="1"/>
  <c r="I2399" i="4"/>
  <c r="O2399" i="4"/>
  <c r="N2399" i="4"/>
  <c r="N2387" i="4"/>
  <c r="O2387" i="4"/>
  <c r="I2372" i="4"/>
  <c r="N2372" i="4"/>
  <c r="O2372" i="4"/>
  <c r="O2360" i="4"/>
  <c r="C2360" i="4"/>
  <c r="AA2360" i="4" s="1"/>
  <c r="I2360" i="4"/>
  <c r="N2360" i="4"/>
  <c r="I2345" i="4"/>
  <c r="N2345" i="4"/>
  <c r="O2345" i="4"/>
  <c r="C2345" i="4"/>
  <c r="AA2345" i="4" s="1"/>
  <c r="O2333" i="4"/>
  <c r="C2333" i="4"/>
  <c r="AA2333" i="4" s="1"/>
  <c r="I2333" i="4"/>
  <c r="N2333" i="4"/>
  <c r="C2318" i="4"/>
  <c r="AA2318" i="4" s="1"/>
  <c r="I2318" i="4"/>
  <c r="N2318" i="4"/>
  <c r="O2318" i="4"/>
  <c r="C2306" i="4"/>
  <c r="AA2306" i="4" s="1"/>
  <c r="N2306" i="4"/>
  <c r="I2306" i="4"/>
  <c r="O2306" i="4"/>
  <c r="I2291" i="4"/>
  <c r="C2291" i="4"/>
  <c r="AA2291" i="4" s="1"/>
  <c r="N2291" i="4"/>
  <c r="C2279" i="4"/>
  <c r="AA2279" i="4" s="1"/>
  <c r="I2279" i="4"/>
  <c r="N2279" i="4"/>
  <c r="O2279" i="4"/>
  <c r="N2264" i="4"/>
  <c r="O2264" i="4"/>
  <c r="C2264" i="4"/>
  <c r="AA2264" i="4" s="1"/>
  <c r="I2264" i="4"/>
  <c r="O2252" i="4"/>
  <c r="C2252" i="4"/>
  <c r="AA2252" i="4" s="1"/>
  <c r="I2252" i="4"/>
  <c r="N2252" i="4"/>
  <c r="C2237" i="4"/>
  <c r="AA2237" i="4" s="1"/>
  <c r="I2237" i="4"/>
  <c r="N2237" i="4"/>
  <c r="O2237" i="4"/>
  <c r="C2225" i="4"/>
  <c r="AA2225" i="4" s="1"/>
  <c r="N2225" i="4"/>
  <c r="O2225" i="4"/>
  <c r="I2225" i="4"/>
  <c r="N2210" i="4"/>
  <c r="O2210" i="4"/>
  <c r="C2210" i="4"/>
  <c r="AA2210" i="4" s="1"/>
  <c r="I2210" i="4"/>
  <c r="I2198" i="4"/>
  <c r="C2198" i="4"/>
  <c r="AA2198" i="4" s="1"/>
  <c r="N2183" i="4"/>
  <c r="C2183" i="4"/>
  <c r="AA2183" i="4" s="1"/>
  <c r="I2183" i="4"/>
  <c r="O2183" i="4"/>
  <c r="C2171" i="4"/>
  <c r="AA2171" i="4" s="1"/>
  <c r="N2171" i="4"/>
  <c r="O2171" i="4"/>
  <c r="C2156" i="4"/>
  <c r="AA2156" i="4" s="1"/>
  <c r="I2156" i="4"/>
  <c r="O2156" i="4"/>
  <c r="C2144" i="4"/>
  <c r="AA2144" i="4" s="1"/>
  <c r="I2144" i="4"/>
  <c r="N2144" i="4"/>
  <c r="O2144" i="4"/>
  <c r="C2129" i="4"/>
  <c r="AA2129" i="4" s="1"/>
  <c r="I2129" i="4"/>
  <c r="N2129" i="4"/>
  <c r="O2129" i="4"/>
  <c r="I2117" i="4"/>
  <c r="N2117" i="4"/>
  <c r="O2117" i="4"/>
  <c r="C2117" i="4"/>
  <c r="AA2117" i="4" s="1"/>
  <c r="N2102" i="4"/>
  <c r="O2102" i="4"/>
  <c r="C2102" i="4"/>
  <c r="AA2102" i="4" s="1"/>
  <c r="I2102" i="4"/>
  <c r="N2090" i="4"/>
  <c r="C2090" i="4"/>
  <c r="AA2090" i="4" s="1"/>
  <c r="I2090" i="4"/>
  <c r="O2090" i="4"/>
  <c r="C2075" i="4"/>
  <c r="AA2075" i="4" s="1"/>
  <c r="N2075" i="4"/>
  <c r="I2075" i="4"/>
  <c r="O2075" i="4"/>
  <c r="I2063" i="4"/>
  <c r="C2063" i="4"/>
  <c r="AA2063" i="4" s="1"/>
  <c r="N2063" i="4"/>
  <c r="O2063" i="4"/>
  <c r="C2048" i="4"/>
  <c r="AA2048" i="4" s="1"/>
  <c r="N2048" i="4"/>
  <c r="I2048" i="4"/>
  <c r="O2048" i="4"/>
  <c r="C2036" i="4"/>
  <c r="AA2036" i="4" s="1"/>
  <c r="O2036" i="4"/>
  <c r="I2036" i="4"/>
  <c r="N2036" i="4"/>
  <c r="N2021" i="4"/>
  <c r="C2021" i="4"/>
  <c r="AA2021" i="4" s="1"/>
  <c r="I2021" i="4"/>
  <c r="O2021" i="4"/>
  <c r="C2009" i="4"/>
  <c r="AA2009" i="4" s="1"/>
  <c r="I2009" i="4"/>
  <c r="N2009" i="4"/>
  <c r="O2009" i="4"/>
  <c r="I1994" i="4"/>
  <c r="C1994" i="4"/>
  <c r="AA1994" i="4" s="1"/>
  <c r="N1994" i="4"/>
  <c r="O1994" i="4"/>
  <c r="C1982" i="4"/>
  <c r="AA1982" i="4" s="1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AA1778" i="4" s="1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I1670" i="4"/>
  <c r="N1670" i="4"/>
  <c r="O1670" i="4"/>
  <c r="C1658" i="4"/>
  <c r="I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A2348" i="4" s="1"/>
  <c r="I2348" i="4"/>
  <c r="N2024" i="4"/>
  <c r="I2024" i="4"/>
  <c r="C2024" i="4"/>
  <c r="AA2024" i="4" s="1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A2263" i="4" s="1"/>
  <c r="I2263" i="4"/>
  <c r="N2263" i="4"/>
  <c r="O2263" i="4"/>
  <c r="C2251" i="4"/>
  <c r="AA2251" i="4" s="1"/>
  <c r="I2251" i="4"/>
  <c r="N2251" i="4"/>
  <c r="O2251" i="4"/>
  <c r="C2236" i="4"/>
  <c r="AA2236" i="4" s="1"/>
  <c r="I2236" i="4"/>
  <c r="N2236" i="4"/>
  <c r="O2236" i="4"/>
  <c r="N2224" i="4"/>
  <c r="O2224" i="4"/>
  <c r="C2224" i="4"/>
  <c r="AA2224" i="4" s="1"/>
  <c r="I2224" i="4"/>
  <c r="I2209" i="4"/>
  <c r="C2209" i="4"/>
  <c r="AA2209" i="4" s="1"/>
  <c r="N2209" i="4"/>
  <c r="O2209" i="4"/>
  <c r="C2197" i="4"/>
  <c r="AA2197" i="4" s="1"/>
  <c r="I2197" i="4"/>
  <c r="N2197" i="4"/>
  <c r="O2197" i="4"/>
  <c r="O2182" i="4"/>
  <c r="C2182" i="4"/>
  <c r="AA2182" i="4" s="1"/>
  <c r="I2182" i="4"/>
  <c r="I2170" i="4"/>
  <c r="C2170" i="4"/>
  <c r="AA2170" i="4" s="1"/>
  <c r="N2170" i="4"/>
  <c r="O2170" i="4"/>
  <c r="C2155" i="4"/>
  <c r="AA2155" i="4" s="1"/>
  <c r="I2155" i="4"/>
  <c r="N2155" i="4"/>
  <c r="O2155" i="4"/>
  <c r="O2143" i="4"/>
  <c r="I2143" i="4"/>
  <c r="N2143" i="4"/>
  <c r="C2143" i="4"/>
  <c r="AA2143" i="4" s="1"/>
  <c r="C2128" i="4"/>
  <c r="AA2128" i="4" s="1"/>
  <c r="I2128" i="4"/>
  <c r="N2128" i="4"/>
  <c r="O2128" i="4"/>
  <c r="N2116" i="4"/>
  <c r="C2116" i="4"/>
  <c r="AA2116" i="4" s="1"/>
  <c r="I2116" i="4"/>
  <c r="O2116" i="4"/>
  <c r="I2101" i="4"/>
  <c r="N2101" i="4"/>
  <c r="O2101" i="4"/>
  <c r="C2101" i="4"/>
  <c r="AA2101" i="4" s="1"/>
  <c r="I2089" i="4"/>
  <c r="N2089" i="4"/>
  <c r="C2089" i="4"/>
  <c r="AA2089" i="4" s="1"/>
  <c r="O2089" i="4"/>
  <c r="I2074" i="4"/>
  <c r="C2074" i="4"/>
  <c r="AA2074" i="4" s="1"/>
  <c r="N2074" i="4"/>
  <c r="O2074" i="4"/>
  <c r="I2062" i="4"/>
  <c r="N2062" i="4"/>
  <c r="C2062" i="4"/>
  <c r="AA2062" i="4" s="1"/>
  <c r="O2062" i="4"/>
  <c r="I2047" i="4"/>
  <c r="C2047" i="4"/>
  <c r="AA2047" i="4" s="1"/>
  <c r="N2047" i="4"/>
  <c r="O2047" i="4"/>
  <c r="I2035" i="4"/>
  <c r="O2035" i="4"/>
  <c r="C2035" i="4"/>
  <c r="AA2035" i="4" s="1"/>
  <c r="N2035" i="4"/>
  <c r="O2020" i="4"/>
  <c r="C2020" i="4"/>
  <c r="AA2020" i="4" s="1"/>
  <c r="I2020" i="4"/>
  <c r="N2020" i="4"/>
  <c r="I2008" i="4"/>
  <c r="O2008" i="4"/>
  <c r="N2008" i="4"/>
  <c r="I1993" i="4"/>
  <c r="N1993" i="4"/>
  <c r="C1993" i="4"/>
  <c r="AA1993" i="4" s="1"/>
  <c r="O1993" i="4"/>
  <c r="C1981" i="4"/>
  <c r="AA1981" i="4" s="1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AA1912" i="4" s="1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I1669" i="4"/>
  <c r="O1669" i="4"/>
  <c r="I1657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A2645" i="4" s="1"/>
  <c r="I2321" i="4"/>
  <c r="C2321" i="4"/>
  <c r="AA2321" i="4" s="1"/>
  <c r="N2321" i="4"/>
  <c r="O2321" i="4"/>
  <c r="I1997" i="4"/>
  <c r="C1997" i="4"/>
  <c r="AA1997" i="4" s="1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A2672" i="4" s="1"/>
  <c r="I2456" i="4"/>
  <c r="I2229" i="4"/>
  <c r="N2198" i="4"/>
  <c r="I1740" i="4"/>
  <c r="C1668" i="4"/>
  <c r="N1668" i="4"/>
  <c r="O1668" i="4"/>
  <c r="I1668" i="4"/>
  <c r="N1656" i="4"/>
  <c r="O1656" i="4"/>
  <c r="C1656" i="4"/>
  <c r="I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F2" i="4"/>
  <c r="I2618" i="4"/>
  <c r="N2618" i="4"/>
  <c r="O2618" i="4"/>
  <c r="N2294" i="4"/>
  <c r="O2294" i="4"/>
  <c r="C2294" i="4"/>
  <c r="AA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AA1748" i="4" s="1"/>
  <c r="N1748" i="4"/>
  <c r="O1748" i="4"/>
  <c r="I1748" i="4"/>
  <c r="C1736" i="4"/>
  <c r="I1736" i="4"/>
  <c r="N1736" i="4"/>
  <c r="O1736" i="4"/>
  <c r="N1721" i="4"/>
  <c r="I1721" i="4"/>
  <c r="O1721" i="4"/>
  <c r="C1721" i="4"/>
  <c r="AA1721" i="4" s="1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I1667" i="4"/>
  <c r="C1655" i="4"/>
  <c r="I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AA1424" i="4" s="1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A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A2503" i="4" s="1"/>
  <c r="I2503" i="4"/>
  <c r="N2503" i="4"/>
  <c r="O2491" i="4"/>
  <c r="C2491" i="4"/>
  <c r="AA2491" i="4" s="1"/>
  <c r="O2476" i="4"/>
  <c r="C2476" i="4"/>
  <c r="AA2476" i="4" s="1"/>
  <c r="N2476" i="4"/>
  <c r="C2464" i="4"/>
  <c r="AA2464" i="4" s="1"/>
  <c r="I2464" i="4"/>
  <c r="N2464" i="4"/>
  <c r="O2464" i="4"/>
  <c r="C2449" i="4"/>
  <c r="AA2449" i="4" s="1"/>
  <c r="I2449" i="4"/>
  <c r="N2449" i="4"/>
  <c r="N2437" i="4"/>
  <c r="C2437" i="4"/>
  <c r="AA2437" i="4" s="1"/>
  <c r="I2437" i="4"/>
  <c r="C2422" i="4"/>
  <c r="AA2422" i="4" s="1"/>
  <c r="I2422" i="4"/>
  <c r="N2422" i="4"/>
  <c r="O2422" i="4"/>
  <c r="C2410" i="4"/>
  <c r="AA2410" i="4" s="1"/>
  <c r="I2410" i="4"/>
  <c r="N2395" i="4"/>
  <c r="O2395" i="4"/>
  <c r="C2383" i="4"/>
  <c r="AA2383" i="4" s="1"/>
  <c r="I2383" i="4"/>
  <c r="N2383" i="4"/>
  <c r="O2383" i="4"/>
  <c r="O2368" i="4"/>
  <c r="C2368" i="4"/>
  <c r="AA2368" i="4" s="1"/>
  <c r="N2368" i="4"/>
  <c r="I2368" i="4"/>
  <c r="C2356" i="4"/>
  <c r="AA2356" i="4" s="1"/>
  <c r="I2356" i="4"/>
  <c r="N2356" i="4"/>
  <c r="O2356" i="4"/>
  <c r="C2341" i="4"/>
  <c r="AA2341" i="4" s="1"/>
  <c r="I2341" i="4"/>
  <c r="N2341" i="4"/>
  <c r="O2341" i="4"/>
  <c r="C2329" i="4"/>
  <c r="AA2329" i="4" s="1"/>
  <c r="I2329" i="4"/>
  <c r="N2329" i="4"/>
  <c r="O2329" i="4"/>
  <c r="I2314" i="4"/>
  <c r="N2314" i="4"/>
  <c r="C2314" i="4"/>
  <c r="AA2314" i="4" s="1"/>
  <c r="O2314" i="4"/>
  <c r="N2302" i="4"/>
  <c r="O2302" i="4"/>
  <c r="C2302" i="4"/>
  <c r="AA2302" i="4" s="1"/>
  <c r="I2302" i="4"/>
  <c r="C2287" i="4"/>
  <c r="AA2287" i="4" s="1"/>
  <c r="I2287" i="4"/>
  <c r="N2287" i="4"/>
  <c r="O2287" i="4"/>
  <c r="O2275" i="4"/>
  <c r="C2275" i="4"/>
  <c r="AA2275" i="4" s="1"/>
  <c r="I2260" i="4"/>
  <c r="N2260" i="4"/>
  <c r="O2260" i="4"/>
  <c r="C2248" i="4"/>
  <c r="AA2248" i="4" s="1"/>
  <c r="I2248" i="4"/>
  <c r="N2248" i="4"/>
  <c r="O2248" i="4"/>
  <c r="I2233" i="4"/>
  <c r="N2233" i="4"/>
  <c r="O2233" i="4"/>
  <c r="C2233" i="4"/>
  <c r="AA2233" i="4" s="1"/>
  <c r="O2221" i="4"/>
  <c r="C2221" i="4"/>
  <c r="AA2221" i="4" s="1"/>
  <c r="I2221" i="4"/>
  <c r="N2221" i="4"/>
  <c r="I2206" i="4"/>
  <c r="N2206" i="4"/>
  <c r="O2206" i="4"/>
  <c r="C2194" i="4"/>
  <c r="AA2194" i="4" s="1"/>
  <c r="I2194" i="4"/>
  <c r="N2194" i="4"/>
  <c r="O2194" i="4"/>
  <c r="C2179" i="4"/>
  <c r="AA2179" i="4" s="1"/>
  <c r="I2179" i="4"/>
  <c r="N2179" i="4"/>
  <c r="O2179" i="4"/>
  <c r="N2167" i="4"/>
  <c r="I2167" i="4"/>
  <c r="C2167" i="4"/>
  <c r="AA2167" i="4" s="1"/>
  <c r="O2167" i="4"/>
  <c r="N2152" i="4"/>
  <c r="C2152" i="4"/>
  <c r="AA2152" i="4" s="1"/>
  <c r="I2152" i="4"/>
  <c r="C2140" i="4"/>
  <c r="AA2140" i="4" s="1"/>
  <c r="I2140" i="4"/>
  <c r="N2140" i="4"/>
  <c r="O2140" i="4"/>
  <c r="I2125" i="4"/>
  <c r="N2125" i="4"/>
  <c r="O2125" i="4"/>
  <c r="C2125" i="4"/>
  <c r="AA2125" i="4" s="1"/>
  <c r="C2113" i="4"/>
  <c r="AA2113" i="4" s="1"/>
  <c r="I2113" i="4"/>
  <c r="N2113" i="4"/>
  <c r="O2113" i="4"/>
  <c r="N2098" i="4"/>
  <c r="O2098" i="4"/>
  <c r="C2098" i="4"/>
  <c r="AA2098" i="4" s="1"/>
  <c r="I2098" i="4"/>
  <c r="O2086" i="4"/>
  <c r="C2086" i="4"/>
  <c r="AA2086" i="4" s="1"/>
  <c r="I2086" i="4"/>
  <c r="N2086" i="4"/>
  <c r="I2071" i="4"/>
  <c r="O2071" i="4"/>
  <c r="C2071" i="4"/>
  <c r="AA2071" i="4" s="1"/>
  <c r="N2071" i="4"/>
  <c r="C2059" i="4"/>
  <c r="AA2059" i="4" s="1"/>
  <c r="N2059" i="4"/>
  <c r="I2059" i="4"/>
  <c r="O2059" i="4"/>
  <c r="C2044" i="4"/>
  <c r="AA2044" i="4" s="1"/>
  <c r="I2044" i="4"/>
  <c r="O2044" i="4"/>
  <c r="N2044" i="4"/>
  <c r="N2032" i="4"/>
  <c r="O2032" i="4"/>
  <c r="I2032" i="4"/>
  <c r="C2032" i="4"/>
  <c r="AA2032" i="4" s="1"/>
  <c r="N2017" i="4"/>
  <c r="O2017" i="4"/>
  <c r="C2017" i="4"/>
  <c r="AA2017" i="4" s="1"/>
  <c r="I2017" i="4"/>
  <c r="O2005" i="4"/>
  <c r="N2005" i="4"/>
  <c r="I2005" i="4"/>
  <c r="C2005" i="4"/>
  <c r="AA2005" i="4" s="1"/>
  <c r="N1990" i="4"/>
  <c r="C1990" i="4"/>
  <c r="AA1990" i="4" s="1"/>
  <c r="I1990" i="4"/>
  <c r="O1990" i="4"/>
  <c r="C1978" i="4"/>
  <c r="AA1978" i="4" s="1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I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A2564" i="4" s="1"/>
  <c r="O2564" i="4"/>
  <c r="N2240" i="4"/>
  <c r="C2240" i="4"/>
  <c r="AA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A2472" i="4" s="1"/>
  <c r="C2395" i="4"/>
  <c r="AA2395" i="4" s="1"/>
  <c r="C1943" i="4"/>
  <c r="O1846" i="4"/>
  <c r="I1821" i="4"/>
  <c r="C1750" i="4"/>
  <c r="N2463" i="4"/>
  <c r="C2463" i="4"/>
  <c r="AA2463" i="4" s="1"/>
  <c r="I2463" i="4"/>
  <c r="O2463" i="4"/>
  <c r="N2448" i="4"/>
  <c r="O2448" i="4"/>
  <c r="C2436" i="4"/>
  <c r="AA2436" i="4" s="1"/>
  <c r="I2436" i="4"/>
  <c r="N2436" i="4"/>
  <c r="O2436" i="4"/>
  <c r="C2421" i="4"/>
  <c r="AA2421" i="4" s="1"/>
  <c r="I2421" i="4"/>
  <c r="N2421" i="4"/>
  <c r="O2421" i="4"/>
  <c r="O2409" i="4"/>
  <c r="N2409" i="4"/>
  <c r="C2409" i="4"/>
  <c r="AA2409" i="4" s="1"/>
  <c r="I2409" i="4"/>
  <c r="C2394" i="4"/>
  <c r="AA2394" i="4" s="1"/>
  <c r="N2394" i="4"/>
  <c r="O2394" i="4"/>
  <c r="I2394" i="4"/>
  <c r="N2382" i="4"/>
  <c r="O2382" i="4"/>
  <c r="C2382" i="4"/>
  <c r="AA2382" i="4" s="1"/>
  <c r="I2382" i="4"/>
  <c r="C2367" i="4"/>
  <c r="AA2367" i="4" s="1"/>
  <c r="I2367" i="4"/>
  <c r="N2367" i="4"/>
  <c r="O2367" i="4"/>
  <c r="N2355" i="4"/>
  <c r="I2355" i="4"/>
  <c r="O2355" i="4"/>
  <c r="I2340" i="4"/>
  <c r="N2340" i="4"/>
  <c r="C2340" i="4"/>
  <c r="AA2340" i="4" s="1"/>
  <c r="O2340" i="4"/>
  <c r="O2328" i="4"/>
  <c r="I2328" i="4"/>
  <c r="N2328" i="4"/>
  <c r="N2313" i="4"/>
  <c r="O2313" i="4"/>
  <c r="C2313" i="4"/>
  <c r="AA2313" i="4" s="1"/>
  <c r="I2313" i="4"/>
  <c r="O2301" i="4"/>
  <c r="C2301" i="4"/>
  <c r="AA2301" i="4" s="1"/>
  <c r="N2301" i="4"/>
  <c r="I2301" i="4"/>
  <c r="N2286" i="4"/>
  <c r="O2286" i="4"/>
  <c r="C2286" i="4"/>
  <c r="AA2286" i="4" s="1"/>
  <c r="I2286" i="4"/>
  <c r="N2274" i="4"/>
  <c r="O2274" i="4"/>
  <c r="C2274" i="4"/>
  <c r="AA2274" i="4" s="1"/>
  <c r="I2274" i="4"/>
  <c r="N2259" i="4"/>
  <c r="O2259" i="4"/>
  <c r="C2259" i="4"/>
  <c r="AA2259" i="4" s="1"/>
  <c r="I2259" i="4"/>
  <c r="N2247" i="4"/>
  <c r="C2247" i="4"/>
  <c r="AA2247" i="4" s="1"/>
  <c r="I2247" i="4"/>
  <c r="O2247" i="4"/>
  <c r="N2232" i="4"/>
  <c r="O2232" i="4"/>
  <c r="C2232" i="4"/>
  <c r="AA2232" i="4" s="1"/>
  <c r="I2232" i="4"/>
  <c r="I2220" i="4"/>
  <c r="N2220" i="4"/>
  <c r="O2220" i="4"/>
  <c r="C2205" i="4"/>
  <c r="AA2205" i="4" s="1"/>
  <c r="I2205" i="4"/>
  <c r="N2205" i="4"/>
  <c r="O2205" i="4"/>
  <c r="N2193" i="4"/>
  <c r="I2193" i="4"/>
  <c r="O2193" i="4"/>
  <c r="I2178" i="4"/>
  <c r="N2178" i="4"/>
  <c r="O2178" i="4"/>
  <c r="C2178" i="4"/>
  <c r="AA2178" i="4" s="1"/>
  <c r="O2166" i="4"/>
  <c r="I2166" i="4"/>
  <c r="N2166" i="4"/>
  <c r="C2166" i="4"/>
  <c r="AA2166" i="4" s="1"/>
  <c r="C2151" i="4"/>
  <c r="AA2151" i="4" s="1"/>
  <c r="O2151" i="4"/>
  <c r="N2151" i="4"/>
  <c r="I2151" i="4"/>
  <c r="C2139" i="4"/>
  <c r="AA2139" i="4" s="1"/>
  <c r="I2139" i="4"/>
  <c r="N2139" i="4"/>
  <c r="O2139" i="4"/>
  <c r="I2124" i="4"/>
  <c r="N2124" i="4"/>
  <c r="O2124" i="4"/>
  <c r="I2112" i="4"/>
  <c r="N2112" i="4"/>
  <c r="C2112" i="4"/>
  <c r="AA2112" i="4" s="1"/>
  <c r="O2112" i="4"/>
  <c r="I2097" i="4"/>
  <c r="N2097" i="4"/>
  <c r="O2097" i="4"/>
  <c r="C2097" i="4"/>
  <c r="AA2097" i="4" s="1"/>
  <c r="I2085" i="4"/>
  <c r="O2085" i="4"/>
  <c r="C2085" i="4"/>
  <c r="AA2085" i="4" s="1"/>
  <c r="N2085" i="4"/>
  <c r="N2070" i="4"/>
  <c r="O2070" i="4"/>
  <c r="C2070" i="4"/>
  <c r="AA2070" i="4" s="1"/>
  <c r="I2070" i="4"/>
  <c r="C2058" i="4"/>
  <c r="AA2058" i="4" s="1"/>
  <c r="N2058" i="4"/>
  <c r="O2058" i="4"/>
  <c r="I2058" i="4"/>
  <c r="O2043" i="4"/>
  <c r="I2043" i="4"/>
  <c r="C2043" i="4"/>
  <c r="AA2043" i="4" s="1"/>
  <c r="N2043" i="4"/>
  <c r="O2031" i="4"/>
  <c r="C2031" i="4"/>
  <c r="AA2031" i="4" s="1"/>
  <c r="I2031" i="4"/>
  <c r="N2031" i="4"/>
  <c r="C2016" i="4"/>
  <c r="AA2016" i="4" s="1"/>
  <c r="O2016" i="4"/>
  <c r="N2016" i="4"/>
  <c r="I2016" i="4"/>
  <c r="N2004" i="4"/>
  <c r="C2004" i="4"/>
  <c r="AA2004" i="4" s="1"/>
  <c r="O2004" i="4"/>
  <c r="I2004" i="4"/>
  <c r="I1989" i="4"/>
  <c r="C1989" i="4"/>
  <c r="AA1989" i="4" s="1"/>
  <c r="N1989" i="4"/>
  <c r="O1989" i="4"/>
  <c r="I1977" i="4"/>
  <c r="O1977" i="4"/>
  <c r="C1977" i="4"/>
  <c r="AA1977" i="4" s="1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AA1692" i="4" s="1"/>
  <c r="O1680" i="4"/>
  <c r="C1680" i="4"/>
  <c r="I1680" i="4"/>
  <c r="N1680" i="4"/>
  <c r="O1665" i="4"/>
  <c r="C1665" i="4"/>
  <c r="I1665" i="4"/>
  <c r="N1665" i="4"/>
  <c r="O1653" i="4"/>
  <c r="C1653" i="4"/>
  <c r="I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A2537" i="4" s="1"/>
  <c r="I2537" i="4"/>
  <c r="N2537" i="4"/>
  <c r="O2537" i="4"/>
  <c r="N2213" i="4"/>
  <c r="O2213" i="4"/>
  <c r="C2213" i="4"/>
  <c r="AA2213" i="4" s="1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A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W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K2" i="7"/>
  <c r="M2" i="7" s="1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X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74" i="1"/>
  <c r="Y24" i="1"/>
  <c r="Y7" i="1"/>
  <c r="Y75" i="1"/>
  <c r="Y76" i="1"/>
  <c r="Y102" i="1"/>
  <c r="Y98" i="1"/>
  <c r="Y83" i="1"/>
  <c r="Y9" i="1"/>
  <c r="Y21" i="1"/>
  <c r="Y25" i="1"/>
  <c r="Y33" i="1"/>
  <c r="Y61" i="1"/>
  <c r="Y69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H96" i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T29" i="4"/>
  <c r="U29" i="4"/>
  <c r="V29" i="4"/>
  <c r="Y29" i="4" s="1"/>
  <c r="S29" i="4"/>
  <c r="H102" i="1"/>
  <c r="I101" i="1"/>
  <c r="I95" i="1"/>
  <c r="H101" i="1"/>
  <c r="H95" i="1"/>
  <c r="I100" i="1"/>
  <c r="I94" i="1"/>
  <c r="H100" i="1"/>
  <c r="G100" i="2" s="1"/>
  <c r="J2700" i="4" s="1"/>
  <c r="K2700" i="4" s="1"/>
  <c r="H94" i="1"/>
  <c r="I90" i="1"/>
  <c r="H90" i="2" s="1"/>
  <c r="L2421" i="4" s="1"/>
  <c r="M2421" i="4" s="1"/>
  <c r="I99" i="1"/>
  <c r="I93" i="1"/>
  <c r="I105" i="1"/>
  <c r="H99" i="1"/>
  <c r="H93" i="1"/>
  <c r="G93" i="2" s="1"/>
  <c r="J2511" i="4" s="1"/>
  <c r="K2511" i="4" s="1"/>
  <c r="H105" i="1"/>
  <c r="I98" i="1"/>
  <c r="H98" i="2" s="1"/>
  <c r="L2645" i="4" s="1"/>
  <c r="M2645" i="4" s="1"/>
  <c r="I92" i="1"/>
  <c r="H104" i="1"/>
  <c r="G104" i="2" s="1"/>
  <c r="J2808" i="4" s="1"/>
  <c r="K2808" i="4" s="1"/>
  <c r="H98" i="1"/>
  <c r="H92" i="1"/>
  <c r="I103" i="1"/>
  <c r="H103" i="2" s="1"/>
  <c r="L2764" i="4" s="1"/>
  <c r="M2764" i="4" s="1"/>
  <c r="I97" i="1"/>
  <c r="I91" i="1"/>
  <c r="H103" i="1"/>
  <c r="H97" i="1"/>
  <c r="H91" i="1"/>
  <c r="G91" i="2" s="1"/>
  <c r="J2457" i="4" s="1"/>
  <c r="K2457" i="4" s="1"/>
  <c r="I102" i="1"/>
  <c r="I96" i="1"/>
  <c r="I104" i="1"/>
  <c r="H104" i="2" s="1"/>
  <c r="L2808" i="4" s="1"/>
  <c r="M2808" i="4" s="1"/>
  <c r="H90" i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J1977" i="4" s="1"/>
  <c r="K1977" i="4" s="1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Z1904" i="4" l="1"/>
  <c r="Z1297" i="4"/>
  <c r="Z1934" i="4"/>
  <c r="Z1621" i="4"/>
  <c r="Z1810" i="4"/>
  <c r="AA1942" i="4"/>
  <c r="AA1938" i="4"/>
  <c r="AA1319" i="4"/>
  <c r="AA1677" i="4"/>
  <c r="Z1929" i="4"/>
  <c r="Z1843" i="4"/>
  <c r="Z1826" i="4"/>
  <c r="AA1840" i="4"/>
  <c r="Z1939" i="4"/>
  <c r="AA1951" i="4"/>
  <c r="AA1902" i="4"/>
  <c r="Z1848" i="4"/>
  <c r="Z1941" i="4"/>
  <c r="Z1920" i="4"/>
  <c r="Z1966" i="4"/>
  <c r="AA1385" i="4"/>
  <c r="AA1696" i="4"/>
  <c r="AA1858" i="4"/>
  <c r="AB1858" i="4" s="1"/>
  <c r="AC1858" i="4" s="1"/>
  <c r="AD1858" i="4" s="1"/>
  <c r="AA1820" i="4"/>
  <c r="AA1953" i="4"/>
  <c r="AA1932" i="4"/>
  <c r="AA1449" i="4"/>
  <c r="AA1826" i="4"/>
  <c r="AA1685" i="4"/>
  <c r="AA1859" i="4"/>
  <c r="Z1729" i="4"/>
  <c r="AA1916" i="4"/>
  <c r="AA1520" i="4"/>
  <c r="Z1324" i="4"/>
  <c r="Z1841" i="4"/>
  <c r="AA1832" i="4"/>
  <c r="Z1262" i="4"/>
  <c r="Z1922" i="4"/>
  <c r="Z1901" i="4"/>
  <c r="Z1594" i="4"/>
  <c r="Z1950" i="4"/>
  <c r="AA1969" i="4"/>
  <c r="Z1970" i="4"/>
  <c r="Z1927" i="4"/>
  <c r="Z1879" i="4"/>
  <c r="Z1270" i="4"/>
  <c r="Z1000" i="4"/>
  <c r="AA1913" i="4"/>
  <c r="AB1913" i="4" s="1"/>
  <c r="AC1913" i="4" s="1"/>
  <c r="AD1913" i="4" s="1"/>
  <c r="AA1305" i="4"/>
  <c r="AB1305" i="4" s="1"/>
  <c r="AC1305" i="4" s="1"/>
  <c r="AD1305" i="4" s="1"/>
  <c r="Z1243" i="4"/>
  <c r="Z1378" i="4"/>
  <c r="Z1953" i="4"/>
  <c r="Z1938" i="4"/>
  <c r="Z1459" i="4"/>
  <c r="J1135" i="4"/>
  <c r="K1135" i="4" s="1"/>
  <c r="J1729" i="4"/>
  <c r="K1729" i="4" s="1"/>
  <c r="J730" i="4"/>
  <c r="K730" i="4" s="1"/>
  <c r="Z1885" i="4"/>
  <c r="Z1894" i="4"/>
  <c r="Z1675" i="4"/>
  <c r="Z730" i="4"/>
  <c r="Z1081" i="4"/>
  <c r="Z1108" i="4"/>
  <c r="Z1837" i="4"/>
  <c r="J2809" i="4"/>
  <c r="K2809" i="4" s="1"/>
  <c r="Z1940" i="4"/>
  <c r="J2080" i="4"/>
  <c r="K2080" i="4" s="1"/>
  <c r="J838" i="4"/>
  <c r="K838" i="4" s="1"/>
  <c r="J1459" i="4"/>
  <c r="K1459" i="4" s="1"/>
  <c r="AA1910" i="4"/>
  <c r="Z1924" i="4"/>
  <c r="J163" i="4"/>
  <c r="K163" i="4" s="1"/>
  <c r="J2269" i="4"/>
  <c r="K2269" i="4" s="1"/>
  <c r="L1189" i="4"/>
  <c r="M1189" i="4" s="1"/>
  <c r="Z838" i="4"/>
  <c r="Z1855" i="4"/>
  <c r="Z1916" i="4"/>
  <c r="L352" i="4"/>
  <c r="M352" i="4" s="1"/>
  <c r="Z1648" i="4"/>
  <c r="Z1135" i="4"/>
  <c r="J136" i="4"/>
  <c r="K136" i="4" s="1"/>
  <c r="Z1965" i="4"/>
  <c r="J568" i="4"/>
  <c r="K568" i="4" s="1"/>
  <c r="Z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Z1842" i="4"/>
  <c r="Z1909" i="4"/>
  <c r="Z1866" i="4"/>
  <c r="Z1968" i="4"/>
  <c r="Z1867" i="4"/>
  <c r="J2350" i="4"/>
  <c r="K2350" i="4" s="1"/>
  <c r="J2161" i="4"/>
  <c r="K2161" i="4" s="1"/>
  <c r="Z1486" i="4"/>
  <c r="Z1881" i="4"/>
  <c r="J1810" i="4"/>
  <c r="K1810" i="4" s="1"/>
  <c r="Z1957" i="4"/>
  <c r="AA55" i="4"/>
  <c r="AB55" i="4" s="1"/>
  <c r="AC55" i="4" s="1"/>
  <c r="AD55" i="4" s="1"/>
  <c r="Z1216" i="4"/>
  <c r="L1810" i="4"/>
  <c r="M1810" i="4" s="1"/>
  <c r="Z1875" i="4"/>
  <c r="Z1902" i="4"/>
  <c r="J946" i="4"/>
  <c r="K946" i="4" s="1"/>
  <c r="L1162" i="4"/>
  <c r="M1162" i="4" s="1"/>
  <c r="Z1162" i="4"/>
  <c r="AA1825" i="4"/>
  <c r="AA1899" i="4"/>
  <c r="Z1932" i="4"/>
  <c r="J757" i="4"/>
  <c r="K757" i="4" s="1"/>
  <c r="J649" i="4"/>
  <c r="K649" i="4" s="1"/>
  <c r="L1648" i="4"/>
  <c r="M1648" i="4" s="1"/>
  <c r="J217" i="4"/>
  <c r="K217" i="4" s="1"/>
  <c r="Z1903" i="4"/>
  <c r="Z919" i="4"/>
  <c r="L1918" i="4"/>
  <c r="M1918" i="4" s="1"/>
  <c r="L406" i="4"/>
  <c r="M406" i="4" s="1"/>
  <c r="J1972" i="4"/>
  <c r="K1972" i="4" s="1"/>
  <c r="Z1351" i="4"/>
  <c r="J460" i="4"/>
  <c r="K460" i="4" s="1"/>
  <c r="L1054" i="4"/>
  <c r="M1054" i="4" s="1"/>
  <c r="L2161" i="4"/>
  <c r="M2161" i="4" s="1"/>
  <c r="Z1189" i="4"/>
  <c r="L541" i="4"/>
  <c r="M541" i="4" s="1"/>
  <c r="AA1854" i="4"/>
  <c r="AA1954" i="4"/>
  <c r="AA1797" i="4"/>
  <c r="AB1797" i="4" s="1"/>
  <c r="AC1797" i="4" s="1"/>
  <c r="AD1797" i="4" s="1"/>
  <c r="AA1876" i="4"/>
  <c r="AB1876" i="4" s="1"/>
  <c r="AC1876" i="4" s="1"/>
  <c r="AD1876" i="4" s="1"/>
  <c r="AA1784" i="4"/>
  <c r="Z1905" i="4"/>
  <c r="Z1889" i="4"/>
  <c r="Z1408" i="4"/>
  <c r="Z1955" i="4"/>
  <c r="L730" i="4"/>
  <c r="M730" i="4" s="1"/>
  <c r="Z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Z784" i="4"/>
  <c r="L2350" i="4"/>
  <c r="M2350" i="4" s="1"/>
  <c r="J2404" i="4"/>
  <c r="K2404" i="4" s="1"/>
  <c r="L1351" i="4"/>
  <c r="M1351" i="4" s="1"/>
  <c r="AA1896" i="4"/>
  <c r="AA1959" i="4"/>
  <c r="Z1857" i="4"/>
  <c r="Z1202" i="4"/>
  <c r="Z1959" i="4"/>
  <c r="Z1899" i="4"/>
  <c r="Z1876" i="4"/>
  <c r="Z1967" i="4"/>
  <c r="Z1930" i="4"/>
  <c r="Z757" i="4"/>
  <c r="AA1865" i="4"/>
  <c r="Z1926" i="4"/>
  <c r="Z1784" i="4"/>
  <c r="Z1863" i="4"/>
  <c r="J919" i="4"/>
  <c r="K919" i="4" s="1"/>
  <c r="L1486" i="4"/>
  <c r="M1486" i="4" s="1"/>
  <c r="Z1918" i="4"/>
  <c r="L190" i="4"/>
  <c r="M190" i="4" s="1"/>
  <c r="Z973" i="4"/>
  <c r="J784" i="4"/>
  <c r="K784" i="4" s="1"/>
  <c r="J2107" i="4"/>
  <c r="K2107" i="4" s="1"/>
  <c r="Z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Z1513" i="4"/>
  <c r="L244" i="4"/>
  <c r="M244" i="4" s="1"/>
  <c r="L1216" i="4"/>
  <c r="M1216" i="4" s="1"/>
  <c r="L1837" i="4"/>
  <c r="M1837" i="4" s="1"/>
  <c r="J1027" i="4"/>
  <c r="K1027" i="4" s="1"/>
  <c r="AA1929" i="4"/>
  <c r="AA1851" i="4"/>
  <c r="AA1923" i="4"/>
  <c r="AA1960" i="4"/>
  <c r="AB1960" i="4" s="1"/>
  <c r="AC1960" i="4" s="1"/>
  <c r="AD1960" i="4" s="1"/>
  <c r="Z1868" i="4"/>
  <c r="Z1963" i="4"/>
  <c r="L1108" i="4"/>
  <c r="M1108" i="4" s="1"/>
  <c r="L1675" i="4"/>
  <c r="M1675" i="4" s="1"/>
  <c r="Z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Z811" i="4"/>
  <c r="J2458" i="4"/>
  <c r="K2458" i="4" s="1"/>
  <c r="L703" i="4"/>
  <c r="M703" i="4" s="1"/>
  <c r="AA1844" i="4"/>
  <c r="AA1812" i="4"/>
  <c r="Z1947" i="4"/>
  <c r="Z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A1827" i="4"/>
  <c r="AA1955" i="4"/>
  <c r="AA1956" i="4"/>
  <c r="Z1557" i="4"/>
  <c r="Z1906" i="4"/>
  <c r="Z1913" i="4"/>
  <c r="Z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Z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A1897" i="4"/>
  <c r="AA1669" i="4"/>
  <c r="AA1894" i="4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A1967" i="4"/>
  <c r="AA1752" i="4"/>
  <c r="AA1833" i="4"/>
  <c r="AA1785" i="4"/>
  <c r="AA1822" i="4"/>
  <c r="AA1903" i="4"/>
  <c r="AA1838" i="4"/>
  <c r="AA1958" i="4"/>
  <c r="Z1800" i="4"/>
  <c r="Z1908" i="4"/>
  <c r="Z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Z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A1931" i="4"/>
  <c r="AA1804" i="4"/>
  <c r="AA1704" i="4"/>
  <c r="AA1905" i="4"/>
  <c r="AA1741" i="4"/>
  <c r="AB1741" i="4" s="1"/>
  <c r="AC1741" i="4" s="1"/>
  <c r="AD1741" i="4" s="1"/>
  <c r="AA1813" i="4"/>
  <c r="Z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Z1783" i="4"/>
  <c r="L1432" i="4"/>
  <c r="M1432" i="4" s="1"/>
  <c r="J2377" i="4"/>
  <c r="K2377" i="4" s="1"/>
  <c r="J1837" i="4"/>
  <c r="K1837" i="4" s="1"/>
  <c r="J1108" i="4"/>
  <c r="K1108" i="4" s="1"/>
  <c r="Z1540" i="4"/>
  <c r="L2188" i="4"/>
  <c r="M2188" i="4" s="1"/>
  <c r="L973" i="4"/>
  <c r="M973" i="4" s="1"/>
  <c r="J325" i="4"/>
  <c r="K325" i="4" s="1"/>
  <c r="AA1666" i="4"/>
  <c r="AB1666" i="4" s="1"/>
  <c r="AC1666" i="4" s="1"/>
  <c r="AD1666" i="4" s="1"/>
  <c r="AA1847" i="4"/>
  <c r="AA1850" i="4"/>
  <c r="AA1892" i="4"/>
  <c r="Z1681" i="4"/>
  <c r="Z1850" i="4"/>
  <c r="Z1911" i="4"/>
  <c r="Z1858" i="4"/>
  <c r="Z1865" i="4"/>
  <c r="Z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A1845" i="4"/>
  <c r="AB1845" i="4" s="1"/>
  <c r="AC1845" i="4" s="1"/>
  <c r="AD1845" i="4" s="1"/>
  <c r="Z1962" i="4"/>
  <c r="Z1862" i="4"/>
  <c r="Z1845" i="4"/>
  <c r="Z1884" i="4"/>
  <c r="Z1872" i="4"/>
  <c r="Z1839" i="4"/>
  <c r="Z1900" i="4"/>
  <c r="Z1861" i="4"/>
  <c r="Z1915" i="4"/>
  <c r="Z1942" i="4"/>
  <c r="Z1944" i="4"/>
  <c r="Z1936" i="4"/>
  <c r="Z1928" i="4"/>
  <c r="Z1853" i="4"/>
  <c r="Z1856" i="4"/>
  <c r="Z1933" i="4"/>
  <c r="Z1859" i="4"/>
  <c r="Z1897" i="4"/>
  <c r="Z1896" i="4"/>
  <c r="Z1945" i="4"/>
  <c r="Z1956" i="4"/>
  <c r="Z1958" i="4"/>
  <c r="Z1948" i="4"/>
  <c r="Z1874" i="4"/>
  <c r="Z1971" i="4"/>
  <c r="Z1891" i="4"/>
  <c r="Z1854" i="4"/>
  <c r="Z1878" i="4"/>
  <c r="Z1849" i="4"/>
  <c r="Z1886" i="4"/>
  <c r="Z1838" i="4"/>
  <c r="Z1883" i="4"/>
  <c r="Z1910" i="4"/>
  <c r="Z1877" i="4"/>
  <c r="Z1912" i="4"/>
  <c r="Z1954" i="4"/>
  <c r="Z1847" i="4"/>
  <c r="Z1949" i="4"/>
  <c r="Z1869" i="4"/>
  <c r="Z1851" i="4"/>
  <c r="Z1846" i="4"/>
  <c r="Z1888" i="4"/>
  <c r="Z1960" i="4"/>
  <c r="Z1917" i="4"/>
  <c r="Z1923" i="4"/>
  <c r="Z1890" i="4"/>
  <c r="AA784" i="4"/>
  <c r="Z1921" i="4"/>
  <c r="Z1951" i="4"/>
  <c r="Z1919" i="4"/>
  <c r="Z1864" i="4"/>
  <c r="Z1964" i="4"/>
  <c r="Z1893" i="4"/>
  <c r="Z1969" i="4"/>
  <c r="Z1935" i="4"/>
  <c r="AB2269" i="4"/>
  <c r="AC2269" i="4" s="1"/>
  <c r="AA136" i="4"/>
  <c r="AB136" i="4" s="1"/>
  <c r="AC136" i="4" s="1"/>
  <c r="AA811" i="4"/>
  <c r="AB2755" i="4"/>
  <c r="AC2755" i="4" s="1"/>
  <c r="AA1027" i="4"/>
  <c r="AA1108" i="4"/>
  <c r="AA1843" i="4"/>
  <c r="AB1843" i="4" s="1"/>
  <c r="AC1843" i="4" s="1"/>
  <c r="AA1648" i="4"/>
  <c r="AA514" i="4"/>
  <c r="AB514" i="4" s="1"/>
  <c r="AC514" i="4" s="1"/>
  <c r="AB2026" i="4"/>
  <c r="AC2026" i="4" s="1"/>
  <c r="AA1810" i="4"/>
  <c r="AA1950" i="4"/>
  <c r="AA1855" i="4"/>
  <c r="AA1885" i="4"/>
  <c r="AB1885" i="4" s="1"/>
  <c r="AC1885" i="4" s="1"/>
  <c r="AA1875" i="4"/>
  <c r="AB1875" i="4" s="1"/>
  <c r="AC1875" i="4" s="1"/>
  <c r="Z1578" i="4"/>
  <c r="AA1856" i="4"/>
  <c r="AA1877" i="4"/>
  <c r="AB1877" i="4" s="1"/>
  <c r="AC1877" i="4" s="1"/>
  <c r="AA1952" i="4"/>
  <c r="AB1952" i="4" s="1"/>
  <c r="AC1952" i="4" s="1"/>
  <c r="AA1135" i="4"/>
  <c r="AB2296" i="4"/>
  <c r="AC2296" i="4" s="1"/>
  <c r="AA1819" i="4"/>
  <c r="AB1819" i="4" s="1"/>
  <c r="AC1819" i="4" s="1"/>
  <c r="AD1819" i="4" s="1"/>
  <c r="AA1922" i="4"/>
  <c r="AA1823" i="4"/>
  <c r="AB1823" i="4" s="1"/>
  <c r="AC1823" i="4" s="1"/>
  <c r="AD1823" i="4" s="1"/>
  <c r="AA1857" i="4"/>
  <c r="Z1836" i="4"/>
  <c r="AA163" i="4"/>
  <c r="AB163" i="4" s="1"/>
  <c r="AC163" i="4" s="1"/>
  <c r="AA946" i="4"/>
  <c r="AA1828" i="4"/>
  <c r="AB1828" i="4" s="1"/>
  <c r="AC1828" i="4" s="1"/>
  <c r="AD1828" i="4" s="1"/>
  <c r="AA1243" i="4"/>
  <c r="AB2782" i="4"/>
  <c r="AC2782" i="4" s="1"/>
  <c r="AB2566" i="4"/>
  <c r="AC2566" i="4" s="1"/>
  <c r="AB2431" i="4"/>
  <c r="AC2431" i="4" s="1"/>
  <c r="AB2647" i="4"/>
  <c r="AC2647" i="4" s="1"/>
  <c r="AB2620" i="4"/>
  <c r="AC2620" i="4" s="1"/>
  <c r="AB2080" i="4"/>
  <c r="AC2080" i="4" s="1"/>
  <c r="AB2458" i="4"/>
  <c r="AC2458" i="4" s="1"/>
  <c r="AB2512" i="4"/>
  <c r="AC2512" i="4" s="1"/>
  <c r="AB2593" i="4"/>
  <c r="AC2593" i="4" s="1"/>
  <c r="AA1000" i="4"/>
  <c r="AA1378" i="4"/>
  <c r="AA1162" i="4"/>
  <c r="AA676" i="4"/>
  <c r="AB676" i="4" s="1"/>
  <c r="AC676" i="4" s="1"/>
  <c r="AA1675" i="4"/>
  <c r="AA1324" i="4"/>
  <c r="AA649" i="4"/>
  <c r="AB649" i="4" s="1"/>
  <c r="AC649" i="4" s="1"/>
  <c r="AA1054" i="4"/>
  <c r="AA919" i="4"/>
  <c r="AB2215" i="4"/>
  <c r="AC2215" i="4" s="1"/>
  <c r="AA406" i="4"/>
  <c r="AB406" i="4" s="1"/>
  <c r="AC406" i="4" s="1"/>
  <c r="AB2350" i="4"/>
  <c r="AC2350" i="4" s="1"/>
  <c r="AA1756" i="4"/>
  <c r="AA1567" i="4"/>
  <c r="Z1823" i="4"/>
  <c r="Z1832" i="4"/>
  <c r="AA1297" i="4"/>
  <c r="AB1999" i="4"/>
  <c r="AC1999" i="4" s="1"/>
  <c r="AA1594" i="4"/>
  <c r="AA1486" i="4"/>
  <c r="AB2539" i="4"/>
  <c r="AC2539" i="4" s="1"/>
  <c r="AA1270" i="4"/>
  <c r="AA325" i="4"/>
  <c r="AB325" i="4" s="1"/>
  <c r="AC325" i="4" s="1"/>
  <c r="AB2323" i="4"/>
  <c r="AC2323" i="4" s="1"/>
  <c r="AB2107" i="4"/>
  <c r="AC2107" i="4" s="1"/>
  <c r="AA865" i="4"/>
  <c r="AB865" i="4" s="1"/>
  <c r="AC865" i="4" s="1"/>
  <c r="AB2809" i="4"/>
  <c r="AC2809" i="4" s="1"/>
  <c r="AA1945" i="4"/>
  <c r="AB2728" i="4"/>
  <c r="AC2728" i="4" s="1"/>
  <c r="AA433" i="4"/>
  <c r="AB433" i="4" s="1"/>
  <c r="AC433" i="4" s="1"/>
  <c r="AA568" i="4"/>
  <c r="AB568" i="4" s="1"/>
  <c r="AC568" i="4" s="1"/>
  <c r="AA757" i="4"/>
  <c r="AB2134" i="4"/>
  <c r="AC2134" i="4" s="1"/>
  <c r="AA541" i="4"/>
  <c r="AB541" i="4" s="1"/>
  <c r="AC541" i="4" s="1"/>
  <c r="AA1864" i="4"/>
  <c r="Z1831" i="4"/>
  <c r="AA595" i="4"/>
  <c r="AB595" i="4" s="1"/>
  <c r="AC595" i="4" s="1"/>
  <c r="AA1081" i="4"/>
  <c r="AB2161" i="4"/>
  <c r="AC2161" i="4" s="1"/>
  <c r="Z1827" i="4"/>
  <c r="Z1812" i="4"/>
  <c r="AA1405" i="4"/>
  <c r="AB1405" i="4" s="1"/>
  <c r="AC1405" i="4" s="1"/>
  <c r="AA1891" i="4"/>
  <c r="AA244" i="4"/>
  <c r="AB244" i="4" s="1"/>
  <c r="AC244" i="4" s="1"/>
  <c r="Z1820" i="4"/>
  <c r="Z1566" i="4"/>
  <c r="AA973" i="4"/>
  <c r="AA1621" i="4"/>
  <c r="AA352" i="4"/>
  <c r="AB352" i="4" s="1"/>
  <c r="AC352" i="4" s="1"/>
  <c r="AA1351" i="4"/>
  <c r="AA1702" i="4"/>
  <c r="AA1729" i="4"/>
  <c r="AA82" i="4"/>
  <c r="AB82" i="4" s="1"/>
  <c r="AC82" i="4" s="1"/>
  <c r="AA109" i="4"/>
  <c r="AB109" i="4" s="1"/>
  <c r="AC109" i="4" s="1"/>
  <c r="AB2053" i="4"/>
  <c r="AC2053" i="4" s="1"/>
  <c r="AA217" i="4"/>
  <c r="AB217" i="4" s="1"/>
  <c r="AC217" i="4" s="1"/>
  <c r="AB2836" i="4"/>
  <c r="AC2836" i="4" s="1"/>
  <c r="AA703" i="4"/>
  <c r="AA730" i="4"/>
  <c r="AA460" i="4"/>
  <c r="AB460" i="4" s="1"/>
  <c r="AC460" i="4" s="1"/>
  <c r="AB1756" i="4"/>
  <c r="AC1756" i="4" s="1"/>
  <c r="AB2377" i="4"/>
  <c r="AC2377" i="4" s="1"/>
  <c r="AA487" i="4"/>
  <c r="AB487" i="4" s="1"/>
  <c r="AC487" i="4" s="1"/>
  <c r="AA1783" i="4"/>
  <c r="AA298" i="4"/>
  <c r="AB298" i="4" s="1"/>
  <c r="AB2701" i="4"/>
  <c r="AC2701" i="4" s="1"/>
  <c r="AA1432" i="4"/>
  <c r="AB1432" i="4" s="1"/>
  <c r="AC1432" i="4" s="1"/>
  <c r="AA1459" i="4"/>
  <c r="AB2485" i="4"/>
  <c r="AC2485" i="4" s="1"/>
  <c r="AA1540" i="4"/>
  <c r="AB2188" i="4"/>
  <c r="AC2188" i="4" s="1"/>
  <c r="AA622" i="4"/>
  <c r="AB622" i="4" s="1"/>
  <c r="AC622" i="4" s="1"/>
  <c r="AB2674" i="4"/>
  <c r="AC2674" i="4" s="1"/>
  <c r="AA190" i="4"/>
  <c r="AB190" i="4" s="1"/>
  <c r="AC190" i="4" s="1"/>
  <c r="AA1189" i="4"/>
  <c r="AA1837" i="4"/>
  <c r="AA892" i="4"/>
  <c r="AB892" i="4" s="1"/>
  <c r="AC892" i="4" s="1"/>
  <c r="Z1816" i="4"/>
  <c r="Z1818" i="4"/>
  <c r="Z1819" i="4"/>
  <c r="AB2404" i="4"/>
  <c r="AC2404" i="4" s="1"/>
  <c r="AA271" i="4"/>
  <c r="AB271" i="4" s="1"/>
  <c r="AC271" i="4" s="1"/>
  <c r="AA1918" i="4"/>
  <c r="AA379" i="4"/>
  <c r="AB379" i="4" s="1"/>
  <c r="AC379" i="4" s="1"/>
  <c r="AA838" i="4"/>
  <c r="AA1972" i="4"/>
  <c r="AA1513" i="4"/>
  <c r="AA1216" i="4"/>
  <c r="Z1829" i="4"/>
  <c r="Z1830" i="4"/>
  <c r="Z1822" i="4"/>
  <c r="Z1828" i="4"/>
  <c r="Z1835" i="4"/>
  <c r="Z1813" i="4"/>
  <c r="Z1811" i="4"/>
  <c r="Z1814" i="4"/>
  <c r="Z1815" i="4"/>
  <c r="Z1821" i="4"/>
  <c r="Z1824" i="4"/>
  <c r="Z1834" i="4"/>
  <c r="Z1825" i="4"/>
  <c r="AA1870" i="4"/>
  <c r="AA1732" i="4"/>
  <c r="AB1732" i="4" s="1"/>
  <c r="AC1732" i="4" s="1"/>
  <c r="AD1732" i="4" s="1"/>
  <c r="Z1355" i="4"/>
  <c r="AA1775" i="4"/>
  <c r="AA1962" i="4"/>
  <c r="AB1962" i="4" s="1"/>
  <c r="AC1962" i="4" s="1"/>
  <c r="AA1747" i="4"/>
  <c r="AB1747" i="4" s="1"/>
  <c r="AC1747" i="4" s="1"/>
  <c r="AD1747" i="4" s="1"/>
  <c r="AA1861" i="4"/>
  <c r="AA1900" i="4"/>
  <c r="Z1160" i="4"/>
  <c r="AA1943" i="4"/>
  <c r="AA1829" i="4"/>
  <c r="AA1904" i="4"/>
  <c r="Z1787" i="4"/>
  <c r="AA1860" i="4"/>
  <c r="AB1860" i="4" s="1"/>
  <c r="AC1860" i="4" s="1"/>
  <c r="AA1915" i="4"/>
  <c r="AA1697" i="4"/>
  <c r="AA1668" i="4"/>
  <c r="AB1668" i="4" s="1"/>
  <c r="AC1668" i="4" s="1"/>
  <c r="AD1668" i="4" s="1"/>
  <c r="AA1924" i="4"/>
  <c r="AA1689" i="4"/>
  <c r="AB1689" i="4" s="1"/>
  <c r="AC1689" i="4" s="1"/>
  <c r="AD1689" i="4" s="1"/>
  <c r="AA1895" i="4"/>
  <c r="AA1726" i="4"/>
  <c r="AB1726" i="4" s="1"/>
  <c r="AC1726" i="4" s="1"/>
  <c r="AA1914" i="4"/>
  <c r="AB1914" i="4" s="1"/>
  <c r="AC1914" i="4" s="1"/>
  <c r="AA1852" i="4"/>
  <c r="Z1808" i="4"/>
  <c r="AA1723" i="4"/>
  <c r="AB1723" i="4" s="1"/>
  <c r="AC1723" i="4" s="1"/>
  <c r="AD1723" i="4" s="1"/>
  <c r="AA1887" i="4"/>
  <c r="AB1887" i="4" s="1"/>
  <c r="AC1887" i="4" s="1"/>
  <c r="AA1767" i="4"/>
  <c r="AB1767" i="4" s="1"/>
  <c r="AC1767" i="4" s="1"/>
  <c r="AD1767" i="4" s="1"/>
  <c r="AA1758" i="4"/>
  <c r="AA1871" i="4"/>
  <c r="AB1871" i="4" s="1"/>
  <c r="AC1871" i="4" s="1"/>
  <c r="AA1777" i="4"/>
  <c r="AB1777" i="4" s="1"/>
  <c r="AC1777" i="4" s="1"/>
  <c r="AD1777" i="4" s="1"/>
  <c r="AA1619" i="4"/>
  <c r="AA1763" i="4"/>
  <c r="AB1763" i="4" s="1"/>
  <c r="AC1763" i="4" s="1"/>
  <c r="AA1831" i="4"/>
  <c r="AA1661" i="4"/>
  <c r="AB1661" i="4" s="1"/>
  <c r="AC1661" i="4" s="1"/>
  <c r="AD1661" i="4" s="1"/>
  <c r="Z1104" i="4"/>
  <c r="AA1841" i="4"/>
  <c r="AA1935" i="4"/>
  <c r="Z1166" i="4"/>
  <c r="AA1893" i="4"/>
  <c r="AA1849" i="4"/>
  <c r="AA1933" i="4"/>
  <c r="AB1933" i="4" s="1"/>
  <c r="AC1933" i="4" s="1"/>
  <c r="Z1692" i="4"/>
  <c r="Z407" i="4"/>
  <c r="AA1818" i="4"/>
  <c r="AA1793" i="4"/>
  <c r="AB1793" i="4" s="1"/>
  <c r="AC1793" i="4" s="1"/>
  <c r="AD1793" i="4" s="1"/>
  <c r="Z1168" i="4"/>
  <c r="AA1436" i="4"/>
  <c r="AB1436" i="4" s="1"/>
  <c r="AC1436" i="4" s="1"/>
  <c r="AD1436" i="4" s="1"/>
  <c r="AA1880" i="4"/>
  <c r="Z881" i="4"/>
  <c r="AA1562" i="4"/>
  <c r="AB1562" i="4" s="1"/>
  <c r="AC1562" i="4" s="1"/>
  <c r="AD1562" i="4" s="1"/>
  <c r="AA1930" i="4"/>
  <c r="AA1739" i="4"/>
  <c r="AA1901" i="4"/>
  <c r="AB1901" i="4" s="1"/>
  <c r="AC1901" i="4" s="1"/>
  <c r="AA1940" i="4"/>
  <c r="AB1940" i="4" s="1"/>
  <c r="AC1940" i="4" s="1"/>
  <c r="AA1816" i="4"/>
  <c r="AA1389" i="4"/>
  <c r="AB1389" i="4" s="1"/>
  <c r="AC1389" i="4" s="1"/>
  <c r="AD1389" i="4" s="1"/>
  <c r="AA1883" i="4"/>
  <c r="AA1817" i="4"/>
  <c r="AB1817" i="4" s="1"/>
  <c r="AC1817" i="4" s="1"/>
  <c r="AA1468" i="4"/>
  <c r="AB1468" i="4" s="1"/>
  <c r="AC1468" i="4" s="1"/>
  <c r="AD1468" i="4" s="1"/>
  <c r="AA1846" i="4"/>
  <c r="AA1928" i="4"/>
  <c r="AA1966" i="4"/>
  <c r="AA1805" i="4"/>
  <c r="AB1805" i="4" s="1"/>
  <c r="AC1805" i="4" s="1"/>
  <c r="AD1805" i="4" s="1"/>
  <c r="AA1794" i="4"/>
  <c r="AA1824" i="4"/>
  <c r="AB1824" i="4" s="1"/>
  <c r="AC1824" i="4" s="1"/>
  <c r="AA1939" i="4"/>
  <c r="AA1229" i="4"/>
  <c r="AA1920" i="4"/>
  <c r="AA1814" i="4"/>
  <c r="AB1814" i="4" s="1"/>
  <c r="AC1814" i="4" s="1"/>
  <c r="AA1451" i="4"/>
  <c r="AB1451" i="4" s="1"/>
  <c r="AC1451" i="4" s="1"/>
  <c r="AD1451" i="4" s="1"/>
  <c r="AA1694" i="4"/>
  <c r="AB1694" i="4" s="1"/>
  <c r="AC1694" i="4" s="1"/>
  <c r="AD1694" i="4" s="1"/>
  <c r="AA1360" i="4"/>
  <c r="AB1360" i="4" s="1"/>
  <c r="AC1360" i="4" s="1"/>
  <c r="AD1360" i="4" s="1"/>
  <c r="AA1603" i="4"/>
  <c r="AB1603" i="4" s="1"/>
  <c r="AC1603" i="4" s="1"/>
  <c r="AD1603" i="4" s="1"/>
  <c r="AA1925" i="4"/>
  <c r="AB1925" i="4" s="1"/>
  <c r="AC1925" i="4" s="1"/>
  <c r="AA1906" i="4"/>
  <c r="AA1884" i="4"/>
  <c r="AA1672" i="4"/>
  <c r="AB1672" i="4" s="1"/>
  <c r="AC1672" i="4" s="1"/>
  <c r="AD1672" i="4" s="1"/>
  <c r="AA1410" i="4"/>
  <c r="AB1410" i="4" s="1"/>
  <c r="AC1410" i="4" s="1"/>
  <c r="AA1815" i="4"/>
  <c r="AA1684" i="4"/>
  <c r="AB1684" i="4" s="1"/>
  <c r="AC1684" i="4" s="1"/>
  <c r="AD1684" i="4" s="1"/>
  <c r="AA1239" i="4"/>
  <c r="AB1239" i="4" s="1"/>
  <c r="AC1239" i="4" s="1"/>
  <c r="AD1239" i="4" s="1"/>
  <c r="AA1848" i="4"/>
  <c r="AA1309" i="4"/>
  <c r="AB1309" i="4" s="1"/>
  <c r="AC1309" i="4" s="1"/>
  <c r="AD1309" i="4" s="1"/>
  <c r="AA1429" i="4"/>
  <c r="AB1429" i="4" s="1"/>
  <c r="AC1429" i="4" s="1"/>
  <c r="AD1429" i="4" s="1"/>
  <c r="AA1889" i="4"/>
  <c r="AA1434" i="4"/>
  <c r="AB1434" i="4" s="1"/>
  <c r="AC1434" i="4" s="1"/>
  <c r="AD1434" i="4" s="1"/>
  <c r="AA1515" i="4"/>
  <c r="AB1515" i="4" s="1"/>
  <c r="AC1515" i="4" s="1"/>
  <c r="AD1515" i="4" s="1"/>
  <c r="AA1834" i="4"/>
  <c r="AA1759" i="4"/>
  <c r="AB1759" i="4" s="1"/>
  <c r="AC1759" i="4" s="1"/>
  <c r="AD1759" i="4" s="1"/>
  <c r="AA1248" i="4"/>
  <c r="AB1248" i="4" s="1"/>
  <c r="AC1248" i="4" s="1"/>
  <c r="AD1248" i="4" s="1"/>
  <c r="AA1963" i="4"/>
  <c r="AA1273" i="4"/>
  <c r="AB1273" i="4" s="1"/>
  <c r="AC1273" i="4" s="1"/>
  <c r="AD1273" i="4" s="1"/>
  <c r="AA1869" i="4"/>
  <c r="AA1888" i="4"/>
  <c r="AA1835" i="4"/>
  <c r="AA1937" i="4"/>
  <c r="Z1458" i="4"/>
  <c r="AA1651" i="4"/>
  <c r="AB1651" i="4" s="1"/>
  <c r="AC1651" i="4" s="1"/>
  <c r="AD1651" i="4" s="1"/>
  <c r="AA1927" i="4"/>
  <c r="AA1909" i="4"/>
  <c r="AA1898" i="4"/>
  <c r="AB1898" i="4" s="1"/>
  <c r="AC1898" i="4" s="1"/>
  <c r="AA1765" i="4"/>
  <c r="AB1765" i="4" s="1"/>
  <c r="AC1765" i="4" s="1"/>
  <c r="AA1947" i="4"/>
  <c r="AA1881" i="4"/>
  <c r="AA1886" i="4"/>
  <c r="AA1866" i="4"/>
  <c r="Z1433" i="4"/>
  <c r="AA1842" i="4"/>
  <c r="AA1934" i="4"/>
  <c r="AA1867" i="4"/>
  <c r="AA1686" i="4"/>
  <c r="AB1686" i="4" s="1"/>
  <c r="AC1686" i="4" s="1"/>
  <c r="AD1686" i="4" s="1"/>
  <c r="AA1968" i="4"/>
  <c r="AA1839" i="4"/>
  <c r="AB1839" i="4" s="1"/>
  <c r="AC1839" i="4" s="1"/>
  <c r="AA1921" i="4"/>
  <c r="AB1921" i="4" s="1"/>
  <c r="AC1921" i="4" s="1"/>
  <c r="AA1657" i="4"/>
  <c r="AB1657" i="4" s="1"/>
  <c r="AC1657" i="4" s="1"/>
  <c r="AD1657" i="4" s="1"/>
  <c r="AA1957" i="4"/>
  <c r="AA1965" i="4"/>
  <c r="AA1882" i="4"/>
  <c r="AA1879" i="4"/>
  <c r="AA1495" i="4"/>
  <c r="AB1495" i="4" s="1"/>
  <c r="AC1495" i="4" s="1"/>
  <c r="AD1495" i="4" s="1"/>
  <c r="AA1738" i="4"/>
  <c r="AB1738" i="4" s="1"/>
  <c r="AC1738" i="4" s="1"/>
  <c r="AD1738" i="4" s="1"/>
  <c r="AA1658" i="4"/>
  <c r="AB1658" i="4" s="1"/>
  <c r="AC1658" i="4" s="1"/>
  <c r="AD1658" i="4" s="1"/>
  <c r="AA1821" i="4"/>
  <c r="AB1821" i="4" s="1"/>
  <c r="AC1821" i="4" s="1"/>
  <c r="AA1941" i="4"/>
  <c r="AA1874" i="4"/>
  <c r="AB1874" i="4" s="1"/>
  <c r="AC1874" i="4" s="1"/>
  <c r="AA1703" i="4"/>
  <c r="AB1703" i="4" s="1"/>
  <c r="AC1703" i="4" s="1"/>
  <c r="AD1703" i="4" s="1"/>
  <c r="AA1946" i="4"/>
  <c r="AA1908" i="4"/>
  <c r="AA1936" i="4"/>
  <c r="AA1970" i="4"/>
  <c r="AA1469" i="4"/>
  <c r="AB1469" i="4" s="1"/>
  <c r="AC1469" i="4" s="1"/>
  <c r="AD1469" i="4" s="1"/>
  <c r="AA1862" i="4"/>
  <c r="Z1614" i="4"/>
  <c r="Z1676" i="4"/>
  <c r="AA1868" i="4"/>
  <c r="Z1487" i="4"/>
  <c r="AA1926" i="4"/>
  <c r="AB1926" i="4" s="1"/>
  <c r="AC1926" i="4" s="1"/>
  <c r="AA1872" i="4"/>
  <c r="AB1872" i="4" s="1"/>
  <c r="AC1872" i="4" s="1"/>
  <c r="AA1961" i="4"/>
  <c r="Z1782" i="4"/>
  <c r="AA1964" i="4"/>
  <c r="AA1830" i="4"/>
  <c r="Z1703" i="4"/>
  <c r="AA1907" i="4"/>
  <c r="Z1657" i="4"/>
  <c r="AA1873" i="4"/>
  <c r="AA1949" i="4"/>
  <c r="AA1649" i="4"/>
  <c r="AA1808" i="4"/>
  <c r="AB1808" i="4" s="1"/>
  <c r="AC1808" i="4" s="1"/>
  <c r="AD1808" i="4" s="1"/>
  <c r="AA1219" i="4"/>
  <c r="AB1219" i="4" s="1"/>
  <c r="AC1219" i="4" s="1"/>
  <c r="AD1219" i="4" s="1"/>
  <c r="AA1798" i="4"/>
  <c r="AB1798" i="4" s="1"/>
  <c r="AC1798" i="4" s="1"/>
  <c r="AD1798" i="4" s="1"/>
  <c r="AA1724" i="4"/>
  <c r="AB1724" i="4" s="1"/>
  <c r="AC1724" i="4" s="1"/>
  <c r="AD1724" i="4" s="1"/>
  <c r="AA1762" i="4"/>
  <c r="AB1762" i="4" s="1"/>
  <c r="AC1762" i="4" s="1"/>
  <c r="AD1762" i="4" s="1"/>
  <c r="Z1770" i="4"/>
  <c r="Z1244" i="4"/>
  <c r="Z1797" i="4"/>
  <c r="Z1161" i="4"/>
  <c r="Z1719" i="4"/>
  <c r="Z1802" i="4"/>
  <c r="Z1656" i="4"/>
  <c r="Z1761" i="4"/>
  <c r="Z1791" i="4"/>
  <c r="Z1317" i="4"/>
  <c r="Z1779" i="4"/>
  <c r="Z1775" i="4"/>
  <c r="Z1769" i="4"/>
  <c r="Z1758" i="4"/>
  <c r="Z1710" i="4"/>
  <c r="Z1752" i="4"/>
  <c r="Z1741" i="4"/>
  <c r="Z1768" i="4"/>
  <c r="Z1778" i="4"/>
  <c r="Z1664" i="4"/>
  <c r="Z1801" i="4"/>
  <c r="Z1803" i="4"/>
  <c r="Z1743" i="4"/>
  <c r="Z1798" i="4"/>
  <c r="Z1738" i="4"/>
  <c r="Z1771" i="4"/>
  <c r="Z1793" i="4"/>
  <c r="Z1755" i="4"/>
  <c r="Z1747" i="4"/>
  <c r="Z1659" i="4"/>
  <c r="Z1731" i="4"/>
  <c r="Z1652" i="4"/>
  <c r="Z1658" i="4"/>
  <c r="Z1730" i="4"/>
  <c r="Z1720" i="4"/>
  <c r="Z1744" i="4"/>
  <c r="Z1766" i="4"/>
  <c r="Z1757" i="4"/>
  <c r="Z1735" i="4"/>
  <c r="Z1700" i="4"/>
  <c r="Z1781" i="4"/>
  <c r="Z1740" i="4"/>
  <c r="Z1794" i="4"/>
  <c r="Z1716" i="4"/>
  <c r="Z1684" i="4"/>
  <c r="Z1759" i="4"/>
  <c r="Z1739" i="4"/>
  <c r="Z1689" i="4"/>
  <c r="Z1799" i="4"/>
  <c r="Z1734" i="4"/>
  <c r="Z1655" i="4"/>
  <c r="Z1785" i="4"/>
  <c r="Z1745" i="4"/>
  <c r="Z1546" i="4"/>
  <c r="Z1725" i="4"/>
  <c r="Z1718" i="4"/>
  <c r="Z1680" i="4"/>
  <c r="Z1694" i="4"/>
  <c r="Z1749" i="4"/>
  <c r="Z1704" i="4"/>
  <c r="Z1804" i="4"/>
  <c r="Z1795" i="4"/>
  <c r="Z1754" i="4"/>
  <c r="Z1746" i="4"/>
  <c r="Z1691" i="4"/>
  <c r="Z1654" i="4"/>
  <c r="Z1695" i="4"/>
  <c r="Z1727" i="4"/>
  <c r="Z1672" i="4"/>
  <c r="Z1705" i="4"/>
  <c r="Z1678" i="4"/>
  <c r="Z1724" i="4"/>
  <c r="Z1809" i="4"/>
  <c r="Z1748" i="4"/>
  <c r="Z1788" i="4"/>
  <c r="Z1737" i="4"/>
  <c r="Z1715" i="4"/>
  <c r="Z1701" i="4"/>
  <c r="Z1762" i="4"/>
  <c r="Z1706" i="4"/>
  <c r="Z1708" i="4"/>
  <c r="Z1767" i="4"/>
  <c r="Z1717" i="4"/>
  <c r="Z1722" i="4"/>
  <c r="Z1662" i="4"/>
  <c r="Z1786" i="4"/>
  <c r="Z1805" i="4"/>
  <c r="Z1789" i="4"/>
  <c r="Z1733" i="4"/>
  <c r="Z1773" i="4"/>
  <c r="Z1776" i="4"/>
  <c r="Z1711" i="4"/>
  <c r="Z1732" i="4"/>
  <c r="Z1690" i="4"/>
  <c r="Z1772" i="4"/>
  <c r="Z1777" i="4"/>
  <c r="Z1663" i="4"/>
  <c r="Z1751" i="4"/>
  <c r="Z1723" i="4"/>
  <c r="Z1764" i="4"/>
  <c r="Z1677" i="4"/>
  <c r="Z1750" i="4"/>
  <c r="Z1660" i="4"/>
  <c r="Z1670" i="4"/>
  <c r="Z1679" i="4"/>
  <c r="Z1532" i="4"/>
  <c r="Z1742" i="4"/>
  <c r="Z1796" i="4"/>
  <c r="Z1650" i="4"/>
  <c r="Z1714" i="4"/>
  <c r="Z1712" i="4"/>
  <c r="AA1709" i="4"/>
  <c r="AB1709" i="4" s="1"/>
  <c r="AC1709" i="4" s="1"/>
  <c r="AA1716" i="4"/>
  <c r="AB1716" i="4" s="1"/>
  <c r="AC1716" i="4" s="1"/>
  <c r="AA1753" i="4"/>
  <c r="AB1753" i="4" s="1"/>
  <c r="AC1753" i="4" s="1"/>
  <c r="Z1696" i="4"/>
  <c r="Z1687" i="4"/>
  <c r="Z1674" i="4"/>
  <c r="Z1343" i="4"/>
  <c r="Z1698" i="4"/>
  <c r="Z1673" i="4"/>
  <c r="Z1688" i="4"/>
  <c r="AA1681" i="4"/>
  <c r="AB1681" i="4" s="1"/>
  <c r="AC1681" i="4" s="1"/>
  <c r="AD1681" i="4" s="1"/>
  <c r="AA1693" i="4"/>
  <c r="AB1693" i="4" s="1"/>
  <c r="AC1693" i="4" s="1"/>
  <c r="AD1693" i="4" s="1"/>
  <c r="AA1774" i="4"/>
  <c r="AB1774" i="4" s="1"/>
  <c r="AC1774" i="4" s="1"/>
  <c r="AA1807" i="4"/>
  <c r="AB1807" i="4" s="1"/>
  <c r="AC1807" i="4" s="1"/>
  <c r="Z1491" i="4"/>
  <c r="Z1693" i="4"/>
  <c r="Z1671" i="4"/>
  <c r="AA1711" i="4"/>
  <c r="AB1711" i="4" s="1"/>
  <c r="AC1711" i="4" s="1"/>
  <c r="Z1683" i="4"/>
  <c r="Z1713" i="4"/>
  <c r="Z1651" i="4"/>
  <c r="AA1665" i="4"/>
  <c r="AB1665" i="4" s="1"/>
  <c r="AC1665" i="4" s="1"/>
  <c r="AD1665" i="4" s="1"/>
  <c r="Z1668" i="4"/>
  <c r="Z1686" i="4"/>
  <c r="AA1792" i="4"/>
  <c r="AB1792" i="4" s="1"/>
  <c r="AC1792" i="4" s="1"/>
  <c r="Z1699" i="4"/>
  <c r="Z1697" i="4"/>
  <c r="Z1653" i="4"/>
  <c r="AA1699" i="4"/>
  <c r="AB1699" i="4" s="1"/>
  <c r="AC1699" i="4" s="1"/>
  <c r="AD1699" i="4" s="1"/>
  <c r="AA1781" i="4"/>
  <c r="AB1781" i="4" s="1"/>
  <c r="AC1781" i="4" s="1"/>
  <c r="AA1761" i="4"/>
  <c r="AB1761" i="4" s="1"/>
  <c r="AC1761" i="4" s="1"/>
  <c r="AA1673" i="4"/>
  <c r="AB1673" i="4" s="1"/>
  <c r="AC1673" i="4" s="1"/>
  <c r="AD1673" i="4" s="1"/>
  <c r="Z1423" i="4"/>
  <c r="Z1661" i="4"/>
  <c r="AA1671" i="4"/>
  <c r="AB1671" i="4" s="1"/>
  <c r="AC1671" i="4" s="1"/>
  <c r="AD1671" i="4" s="1"/>
  <c r="AA1780" i="4"/>
  <c r="AB1780" i="4" s="1"/>
  <c r="AC1780" i="4" s="1"/>
  <c r="AA1705" i="4"/>
  <c r="AB1705" i="4" s="1"/>
  <c r="AC1705" i="4" s="1"/>
  <c r="Z1665" i="4"/>
  <c r="Z1728" i="4"/>
  <c r="AA1491" i="4"/>
  <c r="Z1667" i="4"/>
  <c r="Z1685" i="4"/>
  <c r="Z1669" i="4"/>
  <c r="Z1666" i="4"/>
  <c r="AA1749" i="4"/>
  <c r="AA1710" i="4"/>
  <c r="AA1788" i="4"/>
  <c r="AA1698" i="4"/>
  <c r="AB1698" i="4" s="1"/>
  <c r="AC1698" i="4" s="1"/>
  <c r="AA1770" i="4"/>
  <c r="AB1770" i="4" s="1"/>
  <c r="AC1770" i="4" s="1"/>
  <c r="AA1654" i="4"/>
  <c r="AB1654" i="4" s="1"/>
  <c r="AC1654" i="4" s="1"/>
  <c r="AA1678" i="4"/>
  <c r="AA1735" i="4"/>
  <c r="AA1802" i="4"/>
  <c r="AA1650" i="4"/>
  <c r="AB1650" i="4" s="1"/>
  <c r="AC1650" i="4" s="1"/>
  <c r="Z1477" i="4"/>
  <c r="AA1719" i="4"/>
  <c r="AA1656" i="4"/>
  <c r="AB1656" i="4" s="1"/>
  <c r="AC1656" i="4" s="1"/>
  <c r="AA1700" i="4"/>
  <c r="AB1700" i="4" s="1"/>
  <c r="AC1700" i="4" s="1"/>
  <c r="AA1727" i="4"/>
  <c r="AA1806" i="4"/>
  <c r="AB1806" i="4" s="1"/>
  <c r="AC1806" i="4" s="1"/>
  <c r="AA1743" i="4"/>
  <c r="AB1743" i="4" s="1"/>
  <c r="AC1743" i="4" s="1"/>
  <c r="Z1649" i="4"/>
  <c r="Z1638" i="4"/>
  <c r="Z1017" i="4"/>
  <c r="Z1640" i="4"/>
  <c r="Z1305" i="4"/>
  <c r="Z1629" i="4"/>
  <c r="Z1239" i="4"/>
  <c r="Z1389" i="4"/>
  <c r="Z1360" i="4"/>
  <c r="Z1468" i="4"/>
  <c r="Z1576" i="4"/>
  <c r="Z1429" i="4"/>
  <c r="Z1564" i="4"/>
  <c r="Z1577" i="4"/>
  <c r="Z1562" i="4"/>
  <c r="Z1438" i="4"/>
  <c r="Z542" i="4"/>
  <c r="Z1347" i="4"/>
  <c r="Z1497" i="4"/>
  <c r="AA1691" i="4"/>
  <c r="AB1691" i="4" s="1"/>
  <c r="AC1691" i="4" s="1"/>
  <c r="AA1791" i="4"/>
  <c r="AA1695" i="4"/>
  <c r="AB1695" i="4" s="1"/>
  <c r="AC1695" i="4" s="1"/>
  <c r="AA1737" i="4"/>
  <c r="Z1188" i="4"/>
  <c r="Z1617" i="4"/>
  <c r="Z1609" i="4"/>
  <c r="Z1541" i="4"/>
  <c r="Z1406" i="4"/>
  <c r="Z1647" i="4"/>
  <c r="Z1498" i="4"/>
  <c r="Z1307" i="4"/>
  <c r="Z1508" i="4"/>
  <c r="Z1623" i="4"/>
  <c r="Z1589" i="4"/>
  <c r="Z1646" i="4"/>
  <c r="Z1642" i="4"/>
  <c r="Z1633" i="4"/>
  <c r="Z1605" i="4"/>
  <c r="Z1604" i="4"/>
  <c r="Z1195" i="4"/>
  <c r="AA1745" i="4"/>
  <c r="Z1328" i="4"/>
  <c r="Z1455" i="4"/>
  <c r="Z1595" i="4"/>
  <c r="Z1569" i="4"/>
  <c r="Z1295" i="4"/>
  <c r="Z1551" i="4"/>
  <c r="Z1526" i="4"/>
  <c r="Z1552" i="4"/>
  <c r="Z1606" i="4"/>
  <c r="Z1356" i="4"/>
  <c r="Z1588" i="4"/>
  <c r="Z1634" i="4"/>
  <c r="Z1587" i="4"/>
  <c r="Z1422" i="4"/>
  <c r="Z1632" i="4"/>
  <c r="Z1326" i="4"/>
  <c r="Z1353" i="4"/>
  <c r="Z1380" i="4"/>
  <c r="Z1488" i="4"/>
  <c r="AA1289" i="4"/>
  <c r="AB1289" i="4" s="1"/>
  <c r="AC1289" i="4" s="1"/>
  <c r="AD1289" i="4" s="1"/>
  <c r="AA1766" i="4"/>
  <c r="AA1757" i="4"/>
  <c r="AA1796" i="4"/>
  <c r="Z1637" i="4"/>
  <c r="Z1574" i="4"/>
  <c r="Z1613" i="4"/>
  <c r="Z1630" i="4"/>
  <c r="Z1591" i="4"/>
  <c r="Z1381" i="4"/>
  <c r="AA1750" i="4"/>
  <c r="Z1635" i="4"/>
  <c r="Z1645" i="4"/>
  <c r="AA1680" i="4"/>
  <c r="AA1708" i="4"/>
  <c r="AA1736" i="4"/>
  <c r="AB1736" i="4" s="1"/>
  <c r="AC1736" i="4" s="1"/>
  <c r="AA1660" i="4"/>
  <c r="AA1744" i="4"/>
  <c r="AA1725" i="4"/>
  <c r="AA1714" i="4"/>
  <c r="AB1714" i="4" s="1"/>
  <c r="AC1714" i="4" s="1"/>
  <c r="AA1688" i="4"/>
  <c r="AB1688" i="4" s="1"/>
  <c r="AC1688" i="4" s="1"/>
  <c r="AA1803" i="4"/>
  <c r="Z1341" i="4"/>
  <c r="Z1639" i="4"/>
  <c r="Z1592" i="4"/>
  <c r="Z1624" i="4"/>
  <c r="Z1622" i="4"/>
  <c r="AA1742" i="4"/>
  <c r="AA1653" i="4"/>
  <c r="AB1653" i="4" s="1"/>
  <c r="AC1653" i="4" s="1"/>
  <c r="AA1667" i="4"/>
  <c r="AA1795" i="4"/>
  <c r="AA1718" i="4"/>
  <c r="AA1760" i="4"/>
  <c r="Z1625" i="4"/>
  <c r="Z1628" i="4"/>
  <c r="Z1579" i="4"/>
  <c r="Z1643" i="4"/>
  <c r="AA1720" i="4"/>
  <c r="AA1801" i="4"/>
  <c r="Z1627" i="4"/>
  <c r="AA1751" i="4"/>
  <c r="Z1560" i="4"/>
  <c r="Z1641" i="4"/>
  <c r="Z1590" i="4"/>
  <c r="Z1644" i="4"/>
  <c r="Z1618" i="4"/>
  <c r="Z1631" i="4"/>
  <c r="Z1107" i="4"/>
  <c r="AA1779" i="4"/>
  <c r="AA1768" i="4"/>
  <c r="Z1608" i="4"/>
  <c r="Z1593" i="4"/>
  <c r="AA1707" i="4"/>
  <c r="AA1746" i="4"/>
  <c r="AA1687" i="4"/>
  <c r="AA1352" i="4"/>
  <c r="AB1352" i="4" s="1"/>
  <c r="AC1352" i="4" s="1"/>
  <c r="AD1352" i="4" s="1"/>
  <c r="AA1433" i="4"/>
  <c r="AB1433" i="4" s="1"/>
  <c r="AC1433" i="4" s="1"/>
  <c r="AD1433" i="4" s="1"/>
  <c r="AA1670" i="4"/>
  <c r="AA1712" i="4"/>
  <c r="Z1581" i="4"/>
  <c r="Z1610" i="4"/>
  <c r="Z1599" i="4"/>
  <c r="Z1349" i="4"/>
  <c r="Z1565" i="4"/>
  <c r="Z1549" i="4"/>
  <c r="Z1597" i="4"/>
  <c r="Z1582" i="4"/>
  <c r="Z1555" i="4"/>
  <c r="Z1573" i="4"/>
  <c r="Z1545" i="4"/>
  <c r="Z1575" i="4"/>
  <c r="Z1602" i="4"/>
  <c r="Z1615" i="4"/>
  <c r="Z1620" i="4"/>
  <c r="Z1586" i="4"/>
  <c r="Z1600" i="4"/>
  <c r="Z1559" i="4"/>
  <c r="Z1572" i="4"/>
  <c r="Z1417" i="4"/>
  <c r="Z1300" i="4"/>
  <c r="Z1616" i="4"/>
  <c r="Z1550" i="4"/>
  <c r="Z1611" i="4"/>
  <c r="Z1601" i="4"/>
  <c r="Z1372" i="4"/>
  <c r="Z1542" i="4"/>
  <c r="Z1583" i="4"/>
  <c r="Z1472" i="4"/>
  <c r="Z1580" i="4"/>
  <c r="Z1596" i="4"/>
  <c r="Z1636" i="4"/>
  <c r="Z1350" i="4"/>
  <c r="Z1568" i="4"/>
  <c r="Z1167" i="4"/>
  <c r="Z1248" i="4"/>
  <c r="Z1451" i="4"/>
  <c r="Z1619" i="4"/>
  <c r="Z1434" i="4"/>
  <c r="Z1598" i="4"/>
  <c r="Z1276" i="4"/>
  <c r="Z1585" i="4"/>
  <c r="Z1362" i="4"/>
  <c r="Z1252" i="4"/>
  <c r="Z1603" i="4"/>
  <c r="Z1268" i="4"/>
  <c r="Z1510" i="4"/>
  <c r="Z1570" i="4"/>
  <c r="Z1462" i="4"/>
  <c r="Z1501" i="4"/>
  <c r="Z1319" i="4"/>
  <c r="Z1469" i="4"/>
  <c r="Z1415" i="4"/>
  <c r="Z1271" i="4"/>
  <c r="Z1571" i="4"/>
  <c r="Z1368" i="4"/>
  <c r="Z1332" i="4"/>
  <c r="Z1452" i="4"/>
  <c r="Z1607" i="4"/>
  <c r="Z1554" i="4"/>
  <c r="Z1612" i="4"/>
  <c r="Z1043" i="4"/>
  <c r="Z1517" i="4"/>
  <c r="Z1113" i="4"/>
  <c r="Z1140" i="4"/>
  <c r="Z1206" i="4"/>
  <c r="Z1153" i="4"/>
  <c r="Z1316" i="4"/>
  <c r="Z1224" i="4"/>
  <c r="Z1263" i="4"/>
  <c r="Z1506" i="4"/>
  <c r="Z1023" i="4"/>
  <c r="Z1227" i="4"/>
  <c r="Z1536" i="4"/>
  <c r="Z1229" i="4"/>
  <c r="Z1337" i="4"/>
  <c r="Z1376" i="4"/>
  <c r="Z1338" i="4"/>
  <c r="Z1392" i="4"/>
  <c r="Z1403" i="4"/>
  <c r="Z1387" i="4"/>
  <c r="Z1294" i="4"/>
  <c r="Z1483" i="4"/>
  <c r="Z1420" i="4"/>
  <c r="Z1292" i="4"/>
  <c r="Z1150" i="4"/>
  <c r="Z1447" i="4"/>
  <c r="Z1238" i="4"/>
  <c r="Z1373" i="4"/>
  <c r="Z1388" i="4"/>
  <c r="Z1325" i="4"/>
  <c r="Z1539" i="4"/>
  <c r="AA1679" i="4"/>
  <c r="AA1706" i="4"/>
  <c r="Z1450" i="4"/>
  <c r="Z1547" i="4"/>
  <c r="Z1352" i="4"/>
  <c r="AA1764" i="4"/>
  <c r="Z1463" i="4"/>
  <c r="Z1514" i="4"/>
  <c r="Z1395" i="4"/>
  <c r="Z1302" i="4"/>
  <c r="Z1384" i="4"/>
  <c r="Z966" i="4"/>
  <c r="Z1470" i="4"/>
  <c r="Z1052" i="4"/>
  <c r="Z1507" i="4"/>
  <c r="Z1534" i="4"/>
  <c r="Z1282" i="4"/>
  <c r="Z1336" i="4"/>
  <c r="Z1354" i="4"/>
  <c r="Z1449" i="4"/>
  <c r="AA1664" i="4"/>
  <c r="Z1465" i="4"/>
  <c r="AA1772" i="4"/>
  <c r="AA1652" i="4"/>
  <c r="Z1522" i="4"/>
  <c r="Z1123" i="4"/>
  <c r="Z1494" i="4"/>
  <c r="Z1409" i="4"/>
  <c r="Z1457" i="4"/>
  <c r="Z1288" i="4"/>
  <c r="Z1558" i="4"/>
  <c r="Z1278" i="4"/>
  <c r="Z1445" i="4"/>
  <c r="Z1284" i="4"/>
  <c r="Z1253" i="4"/>
  <c r="Z1260" i="4"/>
  <c r="Z1371" i="4"/>
  <c r="Z1492" i="4"/>
  <c r="Z1425" i="4"/>
  <c r="Z1521" i="4"/>
  <c r="Z1523" i="4"/>
  <c r="Z1437" i="4"/>
  <c r="Z1476" i="4"/>
  <c r="Z1370" i="4"/>
  <c r="Z1467" i="4"/>
  <c r="Z1386" i="4"/>
  <c r="Z1563" i="4"/>
  <c r="Z1345" i="4"/>
  <c r="Z1435" i="4"/>
  <c r="Z1489" i="4"/>
  <c r="Z1404" i="4"/>
  <c r="Z1191" i="4"/>
  <c r="Z1478" i="4"/>
  <c r="Z1310" i="4"/>
  <c r="Z1525" i="4"/>
  <c r="Z1346" i="4"/>
  <c r="Z1496" i="4"/>
  <c r="Z1529" i="4"/>
  <c r="Z1414" i="4"/>
  <c r="Z1436" i="4"/>
  <c r="Z1298" i="4"/>
  <c r="Z1322" i="4"/>
  <c r="Z1279" i="4"/>
  <c r="Z1313" i="4"/>
  <c r="Z1448" i="4"/>
  <c r="Z1475" i="4"/>
  <c r="Z1518" i="4"/>
  <c r="Z1509" i="4"/>
  <c r="Z1283" i="4"/>
  <c r="Z1391" i="4"/>
  <c r="Z1499" i="4"/>
  <c r="Z1285" i="4"/>
  <c r="Z1306" i="4"/>
  <c r="Z1393" i="4"/>
  <c r="Z1481" i="4"/>
  <c r="Z1535" i="4"/>
  <c r="Z1334" i="4"/>
  <c r="AA1789" i="4"/>
  <c r="AA1662" i="4"/>
  <c r="AB1662" i="4" s="1"/>
  <c r="AC1662" i="4" s="1"/>
  <c r="AA1769" i="4"/>
  <c r="AA1776" i="4"/>
  <c r="Z1490" i="4"/>
  <c r="Z1329" i="4"/>
  <c r="Z1464" i="4"/>
  <c r="Z1342" i="4"/>
  <c r="Z1396" i="4"/>
  <c r="Z1493" i="4"/>
  <c r="Z1398" i="4"/>
  <c r="Z1548" i="4"/>
  <c r="Z1335" i="4"/>
  <c r="Z1446" i="4"/>
  <c r="Z1333" i="4"/>
  <c r="Z1441" i="4"/>
  <c r="Z1402" i="4"/>
  <c r="Z1537" i="4"/>
  <c r="Z1400" i="4"/>
  <c r="Z1312" i="4"/>
  <c r="Z1397" i="4"/>
  <c r="Z1430" i="4"/>
  <c r="AA1655" i="4"/>
  <c r="Z1315" i="4"/>
  <c r="Z1369" i="4"/>
  <c r="Z1519" i="4"/>
  <c r="Z1344" i="4"/>
  <c r="Z1533" i="4"/>
  <c r="Z1401" i="4"/>
  <c r="Z1311" i="4"/>
  <c r="Z1419" i="4"/>
  <c r="Z1291" i="4"/>
  <c r="Z1321" i="4"/>
  <c r="Z1348" i="4"/>
  <c r="Z1375" i="4"/>
  <c r="Z1444" i="4"/>
  <c r="Z1022" i="4"/>
  <c r="Z1427" i="4"/>
  <c r="Z1431" i="4"/>
  <c r="Z1485" i="4"/>
  <c r="Z1520" i="4"/>
  <c r="AA1800" i="4"/>
  <c r="AA1790" i="4"/>
  <c r="AB1790" i="4" s="1"/>
  <c r="AC1790" i="4" s="1"/>
  <c r="AA1786" i="4"/>
  <c r="Z1418" i="4"/>
  <c r="Z1516" i="4"/>
  <c r="Z1454" i="4"/>
  <c r="AA1734" i="4"/>
  <c r="AA1501" i="4"/>
  <c r="AB1501" i="4" s="1"/>
  <c r="AC1501" i="4" s="1"/>
  <c r="AD1501" i="4" s="1"/>
  <c r="AA1663" i="4"/>
  <c r="AB1663" i="4" s="1"/>
  <c r="AC1663" i="4" s="1"/>
  <c r="Z1394" i="4"/>
  <c r="Z1330" i="4"/>
  <c r="Z1357" i="4"/>
  <c r="Z1411" i="4"/>
  <c r="Z1538" i="4"/>
  <c r="Z1440" i="4"/>
  <c r="Z1128" i="4"/>
  <c r="Z1320" i="4"/>
  <c r="Z1428" i="4"/>
  <c r="Z1524" i="4"/>
  <c r="Z1176" i="4"/>
  <c r="Z1365" i="4"/>
  <c r="Z1473" i="4"/>
  <c r="Z1318" i="4"/>
  <c r="Z1528" i="4"/>
  <c r="Z1543" i="4"/>
  <c r="Z1504" i="4"/>
  <c r="Z1377" i="4"/>
  <c r="AA1773" i="4"/>
  <c r="AA1722" i="4"/>
  <c r="AA1733" i="4"/>
  <c r="Z1503" i="4"/>
  <c r="Z1460" i="4"/>
  <c r="Z1374" i="4"/>
  <c r="Z1228" i="4"/>
  <c r="Z1471" i="4"/>
  <c r="Z1442" i="4"/>
  <c r="Z1366" i="4"/>
  <c r="Z1379" i="4"/>
  <c r="Z1443" i="4"/>
  <c r="Z1502" i="4"/>
  <c r="AA1682" i="4"/>
  <c r="AB1682" i="4" s="1"/>
  <c r="AC1682" i="4" s="1"/>
  <c r="AA1659" i="4"/>
  <c r="AA1731" i="4"/>
  <c r="AA1717" i="4"/>
  <c r="AA1799" i="4"/>
  <c r="Z1340" i="4"/>
  <c r="Z1314" i="4"/>
  <c r="Z1479" i="4"/>
  <c r="Z1364" i="4"/>
  <c r="Z1407" i="4"/>
  <c r="Z1461" i="4"/>
  <c r="Z1561" i="4"/>
  <c r="Z1390" i="4"/>
  <c r="AA1740" i="4"/>
  <c r="Z989" i="4"/>
  <c r="Z1151" i="4"/>
  <c r="Z1367" i="4"/>
  <c r="Z1556" i="4"/>
  <c r="Z1044" i="4"/>
  <c r="Z1114" i="4"/>
  <c r="Z1511" i="4"/>
  <c r="Z1359" i="4"/>
  <c r="Z1158" i="4"/>
  <c r="Z1416" i="4"/>
  <c r="Z1094" i="4"/>
  <c r="Z1515" i="4"/>
  <c r="Z1037" i="4"/>
  <c r="Z1309" i="4"/>
  <c r="Z1363" i="4"/>
  <c r="Z1456" i="4"/>
  <c r="Z1323" i="4"/>
  <c r="Z1269" i="4"/>
  <c r="Z1544" i="4"/>
  <c r="Z1512" i="4"/>
  <c r="AA1715" i="4"/>
  <c r="AA1683" i="4"/>
  <c r="AA1787" i="4"/>
  <c r="Z1505" i="4"/>
  <c r="Z1303" i="4"/>
  <c r="Z1413" i="4"/>
  <c r="Z1553" i="4"/>
  <c r="Z1361" i="4"/>
  <c r="Z1495" i="4"/>
  <c r="Z1474" i="4"/>
  <c r="Z1327" i="4"/>
  <c r="Z1091" i="4"/>
  <c r="Z1421" i="4"/>
  <c r="AA1564" i="4"/>
  <c r="AB1564" i="4" s="1"/>
  <c r="AC1564" i="4" s="1"/>
  <c r="AD1564" i="4" s="1"/>
  <c r="Z1382" i="4"/>
  <c r="Z1308" i="4"/>
  <c r="Z1218" i="4"/>
  <c r="Z1339" i="4"/>
  <c r="Z1424" i="4"/>
  <c r="AA1509" i="4"/>
  <c r="AB1509" i="4" s="1"/>
  <c r="AC1509" i="4" s="1"/>
  <c r="AD1509" i="4" s="1"/>
  <c r="AA1713" i="4"/>
  <c r="AA1690" i="4"/>
  <c r="AA1771" i="4"/>
  <c r="AA1285" i="4"/>
  <c r="AB1285" i="4" s="1"/>
  <c r="AC1285" i="4" s="1"/>
  <c r="AD1285" i="4" s="1"/>
  <c r="Z1267" i="4"/>
  <c r="Z1258" i="4"/>
  <c r="Z1289" i="4"/>
  <c r="Z1032" i="4"/>
  <c r="Z1179" i="4"/>
  <c r="Z1187" i="4"/>
  <c r="Z1251" i="4"/>
  <c r="Z1290" i="4"/>
  <c r="Z1293" i="4"/>
  <c r="Z1132" i="4"/>
  <c r="Z987" i="4"/>
  <c r="Z1257" i="4"/>
  <c r="Z1246" i="4"/>
  <c r="Z1265" i="4"/>
  <c r="Z1280" i="4"/>
  <c r="Z1275" i="4"/>
  <c r="Z1296" i="4"/>
  <c r="Z1287" i="4"/>
  <c r="Z1299" i="4"/>
  <c r="Z1273" i="4"/>
  <c r="Z1274" i="4"/>
  <c r="Z1061" i="4"/>
  <c r="Z1281" i="4"/>
  <c r="Z1272" i="4"/>
  <c r="Z1222" i="4"/>
  <c r="Z1230" i="4"/>
  <c r="Z1240" i="4"/>
  <c r="Z1249" i="4"/>
  <c r="Z1127" i="4"/>
  <c r="Z1035" i="4"/>
  <c r="Z1254" i="4"/>
  <c r="Z1237" i="4"/>
  <c r="Z1134" i="4"/>
  <c r="Z1261" i="4"/>
  <c r="Z1212" i="4"/>
  <c r="Z1057" i="4"/>
  <c r="Z1259" i="4"/>
  <c r="Z1264" i="4"/>
  <c r="Z1097" i="4"/>
  <c r="Z1124" i="4"/>
  <c r="Z1221" i="4"/>
  <c r="Z1018" i="4"/>
  <c r="Z1038" i="4"/>
  <c r="Z1256" i="4"/>
  <c r="Z1149" i="4"/>
  <c r="Z1245" i="4"/>
  <c r="Z1199" i="4"/>
  <c r="Z1247" i="4"/>
  <c r="Z1266" i="4"/>
  <c r="Z1147" i="4"/>
  <c r="Z1025" i="4"/>
  <c r="Z949" i="4"/>
  <c r="Z1255" i="4"/>
  <c r="Z1016" i="4"/>
  <c r="Z1180" i="4"/>
  <c r="Z1088" i="4"/>
  <c r="Z1066" i="4"/>
  <c r="Z1148" i="4"/>
  <c r="Z1205" i="4"/>
  <c r="Z998" i="4"/>
  <c r="Z1225" i="4"/>
  <c r="AA1325" i="4"/>
  <c r="Z963" i="4"/>
  <c r="Z1059" i="4"/>
  <c r="Z1233" i="4"/>
  <c r="Z1100" i="4"/>
  <c r="Z1008" i="4"/>
  <c r="Z1175" i="4"/>
  <c r="Z1144" i="4"/>
  <c r="Z1069" i="4"/>
  <c r="Z1204" i="4"/>
  <c r="Z1130" i="4"/>
  <c r="AA1222" i="4"/>
  <c r="AB1222" i="4" s="1"/>
  <c r="AC1222" i="4" s="1"/>
  <c r="AD1222" i="4" s="1"/>
  <c r="Z1072" i="4"/>
  <c r="Z1078" i="4"/>
  <c r="Z1186" i="4"/>
  <c r="Z1013" i="4"/>
  <c r="Z1068" i="4"/>
  <c r="Z1231" i="4"/>
  <c r="Z1217" i="4"/>
  <c r="AA1577" i="4"/>
  <c r="AA1230" i="4"/>
  <c r="AB1230" i="4" s="1"/>
  <c r="AC1230" i="4" s="1"/>
  <c r="AD1230" i="4" s="1"/>
  <c r="AA1473" i="4"/>
  <c r="Z1099" i="4"/>
  <c r="Z957" i="4"/>
  <c r="Z1173" i="4"/>
  <c r="Z970" i="4"/>
  <c r="Z1030" i="4"/>
  <c r="Z1129" i="4"/>
  <c r="Z1026" i="4"/>
  <c r="Z1193" i="4"/>
  <c r="Z1005" i="4"/>
  <c r="Z1125" i="4"/>
  <c r="Z1047" i="4"/>
  <c r="Z1101" i="4"/>
  <c r="Z1209" i="4"/>
  <c r="Z1236" i="4"/>
  <c r="Z1119" i="4"/>
  <c r="Z1105" i="4"/>
  <c r="Z1095" i="4"/>
  <c r="Z1079" i="4"/>
  <c r="Z1003" i="4"/>
  <c r="Z1102" i="4"/>
  <c r="Z1210" i="4"/>
  <c r="Z1076" i="4"/>
  <c r="Z1226" i="4"/>
  <c r="Z1232" i="4"/>
  <c r="AA1337" i="4"/>
  <c r="Z1034" i="4"/>
  <c r="Z1142" i="4"/>
  <c r="Z1172" i="4"/>
  <c r="AA1263" i="4"/>
  <c r="AB1263" i="4" s="1"/>
  <c r="AC1263" i="4" s="1"/>
  <c r="AA1373" i="4"/>
  <c r="AB1373" i="4" s="1"/>
  <c r="AC1373" i="4" s="1"/>
  <c r="AA1454" i="4"/>
  <c r="Z1141" i="4"/>
  <c r="Z1235" i="4"/>
  <c r="Z1065" i="4"/>
  <c r="Z1184" i="4"/>
  <c r="Z1241" i="4"/>
  <c r="AA1376" i="4"/>
  <c r="Z936" i="4"/>
  <c r="Z1185" i="4"/>
  <c r="Z1120" i="4"/>
  <c r="Z1070" i="4"/>
  <c r="Z1181" i="4"/>
  <c r="Z1111" i="4"/>
  <c r="Z1219" i="4"/>
  <c r="Z1103" i="4"/>
  <c r="Z1242" i="4"/>
  <c r="AA1240" i="4"/>
  <c r="AB1240" i="4" s="1"/>
  <c r="AC1240" i="4" s="1"/>
  <c r="AD1240" i="4" s="1"/>
  <c r="AA1483" i="4"/>
  <c r="Z1234" i="4"/>
  <c r="Z1213" i="4"/>
  <c r="AA1227" i="4"/>
  <c r="AB1227" i="4" s="1"/>
  <c r="AC1227" i="4" s="1"/>
  <c r="AD1227" i="4" s="1"/>
  <c r="Z1178" i="4"/>
  <c r="Z1121" i="4"/>
  <c r="Z1010" i="4"/>
  <c r="Z1177" i="4"/>
  <c r="Z945" i="4"/>
  <c r="Z1063" i="4"/>
  <c r="Z1171" i="4"/>
  <c r="Z1194" i="4"/>
  <c r="Z677" i="4"/>
  <c r="Z1004" i="4"/>
  <c r="Z1031" i="4"/>
  <c r="Z1058" i="4"/>
  <c r="Z1085" i="4"/>
  <c r="Z1139" i="4"/>
  <c r="Z1046" i="4"/>
  <c r="Z1143" i="4"/>
  <c r="Z1118" i="4"/>
  <c r="Z1112" i="4"/>
  <c r="Z1220" i="4"/>
  <c r="Z924" i="4"/>
  <c r="Z1098" i="4"/>
  <c r="Z1152" i="4"/>
  <c r="Z1006" i="4"/>
  <c r="Z1033" i="4"/>
  <c r="Z1155" i="4"/>
  <c r="Z1020" i="4"/>
  <c r="Z1074" i="4"/>
  <c r="Z1182" i="4"/>
  <c r="Z1011" i="4"/>
  <c r="Z1092" i="4"/>
  <c r="Z1051" i="4"/>
  <c r="Z1159" i="4"/>
  <c r="Z1014" i="4"/>
  <c r="Z1041" i="4"/>
  <c r="Z1203" i="4"/>
  <c r="Z1183" i="4"/>
  <c r="Z1157" i="4"/>
  <c r="Z1214" i="4"/>
  <c r="Z1084" i="4"/>
  <c r="Z1165" i="4"/>
  <c r="Z1071" i="4"/>
  <c r="Z1115" i="4"/>
  <c r="Z1208" i="4"/>
  <c r="Z1024" i="4"/>
  <c r="Z1122" i="4"/>
  <c r="Z1021" i="4"/>
  <c r="Z1075" i="4"/>
  <c r="Z1156" i="4"/>
  <c r="Z1138" i="4"/>
  <c r="Z1049" i="4"/>
  <c r="Z1207" i="4"/>
  <c r="Z984" i="4"/>
  <c r="Z1040" i="4"/>
  <c r="Z994" i="4"/>
  <c r="Z1048" i="4"/>
  <c r="Z1019" i="4"/>
  <c r="Z1077" i="4"/>
  <c r="Z1174" i="4"/>
  <c r="Z1192" i="4"/>
  <c r="Z1039" i="4"/>
  <c r="Z1215" i="4"/>
  <c r="Z937" i="4"/>
  <c r="Z1060" i="4"/>
  <c r="Z1087" i="4"/>
  <c r="Z981" i="4"/>
  <c r="Z1197" i="4"/>
  <c r="Z942" i="4"/>
  <c r="Z1131" i="4"/>
  <c r="Z985" i="4"/>
  <c r="Z1201" i="4"/>
  <c r="Z934" i="4"/>
  <c r="Z988" i="4"/>
  <c r="Z928" i="4"/>
  <c r="Z1090" i="4"/>
  <c r="Z956" i="4"/>
  <c r="Z1211" i="4"/>
  <c r="Z1064" i="4"/>
  <c r="Z1080" i="4"/>
  <c r="Z1053" i="4"/>
  <c r="Z1106" i="4"/>
  <c r="Z1086" i="4"/>
  <c r="Z964" i="4"/>
  <c r="Z1007" i="4"/>
  <c r="Z1154" i="4"/>
  <c r="Z1116" i="4"/>
  <c r="Z1089" i="4"/>
  <c r="Z1050" i="4"/>
  <c r="Z931" i="4"/>
  <c r="Z1093" i="4"/>
  <c r="Z1067" i="4"/>
  <c r="Z1042" i="4"/>
  <c r="Z1036" i="4"/>
  <c r="Z1117" i="4"/>
  <c r="Z1096" i="4"/>
  <c r="Z1126" i="4"/>
  <c r="Z1146" i="4"/>
  <c r="Z1073" i="4"/>
  <c r="Z1062" i="4"/>
  <c r="Z1170" i="4"/>
  <c r="Z1200" i="4"/>
  <c r="Z1012" i="4"/>
  <c r="Z1015" i="4"/>
  <c r="Z1009" i="4"/>
  <c r="Z1198" i="4"/>
  <c r="Z1145" i="4"/>
  <c r="AA1387" i="4"/>
  <c r="AA1578" i="4"/>
  <c r="AA1488" i="4"/>
  <c r="AA1306" i="4"/>
  <c r="AA1481" i="4"/>
  <c r="AA1522" i="4"/>
  <c r="AA1456" i="4"/>
  <c r="AA1447" i="4"/>
  <c r="AA1614" i="4"/>
  <c r="AA1294" i="4"/>
  <c r="AA1238" i="4"/>
  <c r="AA1233" i="4"/>
  <c r="AA1334" i="4"/>
  <c r="AA1554" i="4"/>
  <c r="Z950" i="4"/>
  <c r="AA1466" i="4"/>
  <c r="AB1466" i="4" s="1"/>
  <c r="AC1466" i="4" s="1"/>
  <c r="AA1591" i="4"/>
  <c r="AA1286" i="4"/>
  <c r="AA1223" i="4"/>
  <c r="AB1223" i="4" s="1"/>
  <c r="AC1223" i="4" s="1"/>
  <c r="AA1224" i="4"/>
  <c r="AA1629" i="4"/>
  <c r="AA1393" i="4"/>
  <c r="AA1368" i="4"/>
  <c r="AA1506" i="4"/>
  <c r="AA1535" i="4"/>
  <c r="AA1608" i="4"/>
  <c r="Z930" i="4"/>
  <c r="Z932" i="4"/>
  <c r="Z986" i="4"/>
  <c r="AA1397" i="4"/>
  <c r="Z990" i="4"/>
  <c r="AA1326" i="4"/>
  <c r="AA1630" i="4"/>
  <c r="AA1553" i="4"/>
  <c r="Z961" i="4"/>
  <c r="Z953" i="4"/>
  <c r="AA1557" i="4"/>
  <c r="AA1361" i="4"/>
  <c r="AA1632" i="4"/>
  <c r="AA1380" i="4"/>
  <c r="AA1391" i="4"/>
  <c r="AA1382" i="4"/>
  <c r="AA1637" i="4"/>
  <c r="AA1283" i="4"/>
  <c r="AA1422" i="4"/>
  <c r="AA1303" i="4"/>
  <c r="AA1581" i="4"/>
  <c r="AA1618" i="4"/>
  <c r="AA1462" i="4"/>
  <c r="Z935" i="4"/>
  <c r="Z969" i="4"/>
  <c r="Z933" i="4"/>
  <c r="AA1518" i="4"/>
  <c r="AA1452" i="4"/>
  <c r="AA1362" i="4"/>
  <c r="AA1272" i="4"/>
  <c r="AA1510" i="4"/>
  <c r="Z952" i="4"/>
  <c r="Z944" i="4"/>
  <c r="AA1584" i="4"/>
  <c r="AA1332" i="4"/>
  <c r="AA1281" i="4"/>
  <c r="AA1607" i="4"/>
  <c r="AA1353" i="4"/>
  <c r="AA1499" i="4"/>
  <c r="AA1276" i="4"/>
  <c r="Z993" i="4"/>
  <c r="Z997" i="4"/>
  <c r="Z977" i="4"/>
  <c r="Z943" i="4"/>
  <c r="Z960" i="4"/>
  <c r="Z939" i="4"/>
  <c r="Z968" i="4"/>
  <c r="Z967" i="4"/>
  <c r="Z983" i="4"/>
  <c r="Z979" i="4"/>
  <c r="Z938" i="4"/>
  <c r="Z992" i="4"/>
  <c r="Z976" i="4"/>
  <c r="Z940" i="4"/>
  <c r="Z972" i="4"/>
  <c r="Z991" i="4"/>
  <c r="Z965" i="4"/>
  <c r="Z999" i="4"/>
  <c r="Z954" i="4"/>
  <c r="Z971" i="4"/>
  <c r="Z955" i="4"/>
  <c r="Z995" i="4"/>
  <c r="Z962" i="4"/>
  <c r="Z958" i="4"/>
  <c r="Z996" i="4"/>
  <c r="Z959" i="4"/>
  <c r="Z982" i="4"/>
  <c r="Z923" i="4"/>
  <c r="Z980" i="4"/>
  <c r="AA1443" i="4"/>
  <c r="AA1358" i="4"/>
  <c r="AA1542" i="4"/>
  <c r="AA1262" i="4"/>
  <c r="AA1460" i="4"/>
  <c r="AA1541" i="4"/>
  <c r="AA1516" i="4"/>
  <c r="AA1589" i="4"/>
  <c r="AA1275" i="4"/>
  <c r="AA1280" i="4"/>
  <c r="AA1523" i="4"/>
  <c r="AA1261" i="4"/>
  <c r="AA1357" i="4"/>
  <c r="AA1354" i="4"/>
  <c r="AA1573" i="4"/>
  <c r="AA1474" i="4"/>
  <c r="AA1570" i="4"/>
  <c r="AA1336" i="4"/>
  <c r="AA1399" i="4"/>
  <c r="AB1399" i="4" s="1"/>
  <c r="AC1399" i="4" s="1"/>
  <c r="AA1442" i="4"/>
  <c r="AA1322" i="4"/>
  <c r="AA1441" i="4"/>
  <c r="AA1582" i="4"/>
  <c r="AA1494" i="4"/>
  <c r="AA1396" i="4"/>
  <c r="AA1576" i="4"/>
  <c r="AA1600" i="4"/>
  <c r="AA1279" i="4"/>
  <c r="AA1414" i="4"/>
  <c r="AA1482" i="4"/>
  <c r="AA1635" i="4"/>
  <c r="AA1555" i="4"/>
  <c r="AA1439" i="4"/>
  <c r="AB1439" i="4" s="1"/>
  <c r="AC1439" i="4" s="1"/>
  <c r="AA1252" i="4"/>
  <c r="AA1333" i="4"/>
  <c r="AA1416" i="4"/>
  <c r="AA1527" i="4"/>
  <c r="AB1527" i="4" s="1"/>
  <c r="AC1527" i="4" s="1"/>
  <c r="AA1402" i="4"/>
  <c r="AA1548" i="4"/>
  <c r="AA1446" i="4"/>
  <c r="AA1464" i="4"/>
  <c r="AA1249" i="4"/>
  <c r="AA1225" i="4"/>
  <c r="AA1312" i="4"/>
  <c r="AA1316" i="4"/>
  <c r="AA1398" i="4"/>
  <c r="AA1536" i="4"/>
  <c r="AA1645" i="4"/>
  <c r="AA1565" i="4"/>
  <c r="AA1493" i="4"/>
  <c r="AA1574" i="4"/>
  <c r="AA1571" i="4"/>
  <c r="AA1599" i="4"/>
  <c r="AA1342" i="4"/>
  <c r="AA1549" i="4"/>
  <c r="AA1643" i="4"/>
  <c r="AA1585" i="4"/>
  <c r="AA1400" i="4"/>
  <c r="AA1445" i="4"/>
  <c r="AA1524" i="4"/>
  <c r="AA1244" i="4"/>
  <c r="AA1300" i="4"/>
  <c r="AA1624" i="4"/>
  <c r="Z747" i="4"/>
  <c r="AA1616" i="4"/>
  <c r="AA1530" i="4"/>
  <c r="AA1622" i="4"/>
  <c r="AA1330" i="4"/>
  <c r="AA1217" i="4"/>
  <c r="AA1388" i="4"/>
  <c r="AA1514" i="4"/>
  <c r="AA1331" i="4"/>
  <c r="AA1550" i="4"/>
  <c r="AA1255" i="4"/>
  <c r="AA1417" i="4"/>
  <c r="AA1384" i="4"/>
  <c r="AA1504" i="4"/>
  <c r="AA1423" i="4"/>
  <c r="AA1532" i="4"/>
  <c r="AA1371" i="4"/>
  <c r="AA1266" i="4"/>
  <c r="AA1568" i="4"/>
  <c r="AA1592" i="4"/>
  <c r="AA1533" i="4"/>
  <c r="AA1392" i="4"/>
  <c r="AA1258" i="4"/>
  <c r="AA1290" i="4"/>
  <c r="AA1605" i="4"/>
  <c r="AA1311" i="4"/>
  <c r="AA1348" i="4"/>
  <c r="AA1328" i="4"/>
  <c r="AA1463" i="4"/>
  <c r="AA1292" i="4"/>
  <c r="AA1267" i="4"/>
  <c r="AA1315" i="4"/>
  <c r="AA1525" i="4"/>
  <c r="AA1344" i="4"/>
  <c r="AA1291" i="4"/>
  <c r="AA1265" i="4"/>
  <c r="AA1508" i="4"/>
  <c r="AA1284" i="4"/>
  <c r="AA1321" i="4"/>
  <c r="AA1457" i="4"/>
  <c r="AA1231" i="4"/>
  <c r="AA1503" i="4"/>
  <c r="AA1278" i="4"/>
  <c r="AA1254" i="4"/>
  <c r="AA1369" i="4"/>
  <c r="AA1250" i="4"/>
  <c r="AB1250" i="4" s="1"/>
  <c r="AC1250" i="4" s="1"/>
  <c r="AA1307" i="4"/>
  <c r="AA1427" i="4"/>
  <c r="AA1546" i="4"/>
  <c r="AA1507" i="4"/>
  <c r="AA1375" i="4"/>
  <c r="AA1419" i="4"/>
  <c r="AA1430" i="4"/>
  <c r="L13" i="7"/>
  <c r="L3" i="7"/>
  <c r="J16" i="7"/>
  <c r="AA1386" i="4"/>
  <c r="AA1253" i="4"/>
  <c r="AA1563" i="4"/>
  <c r="AB54" i="1"/>
  <c r="AA1611" i="4"/>
  <c r="AA1467" i="4"/>
  <c r="AA1435" i="4"/>
  <c r="AA1636" i="4"/>
  <c r="AA1317" i="4"/>
  <c r="AA1259" i="4"/>
  <c r="AB47" i="1"/>
  <c r="AA1363" i="4"/>
  <c r="AA1609" i="4"/>
  <c r="AB59" i="1"/>
  <c r="AA1246" i="4"/>
  <c r="AA1366" i="4"/>
  <c r="AB50" i="1"/>
  <c r="AA1345" i="4"/>
  <c r="AA1489" i="4"/>
  <c r="Z823" i="4"/>
  <c r="AB48" i="1"/>
  <c r="AB53" i="1"/>
  <c r="AA1480" i="4"/>
  <c r="AB1480" i="4" s="1"/>
  <c r="AC1480" i="4" s="1"/>
  <c r="Z756" i="4"/>
  <c r="AB60" i="1"/>
  <c r="AB46" i="1"/>
  <c r="AA1575" i="4"/>
  <c r="Z947" i="4"/>
  <c r="AB49" i="1"/>
  <c r="AB58" i="1"/>
  <c r="AA1437" i="4"/>
  <c r="AA1628" i="4"/>
  <c r="AA1228" i="4"/>
  <c r="AA1625" i="4"/>
  <c r="AB61" i="1"/>
  <c r="AA1471" i="4"/>
  <c r="AA1339" i="4"/>
  <c r="Z864" i="4"/>
  <c r="AA1505" i="4"/>
  <c r="AA1313" i="4"/>
  <c r="AA1274" i="4"/>
  <c r="AA1502" i="4"/>
  <c r="Z882" i="4"/>
  <c r="Z799" i="4"/>
  <c r="Z871" i="4"/>
  <c r="AA1367" i="4"/>
  <c r="Z774" i="4"/>
  <c r="Z904" i="4"/>
  <c r="AA1409" i="4"/>
  <c r="AA1448" i="4"/>
  <c r="Z858" i="4"/>
  <c r="Z912" i="4"/>
  <c r="AA1517" i="4"/>
  <c r="Z782" i="4"/>
  <c r="Z822" i="4"/>
  <c r="AA1558" i="4"/>
  <c r="AA1617" i="4"/>
  <c r="AA1293" i="4"/>
  <c r="AA1395" i="4"/>
  <c r="AA1470" i="4"/>
  <c r="Z661" i="4"/>
  <c r="Z735" i="4"/>
  <c r="Z861" i="4"/>
  <c r="Z907" i="4"/>
  <c r="Z889" i="4"/>
  <c r="Z852" i="4"/>
  <c r="Z862" i="4"/>
  <c r="AA1547" i="4"/>
  <c r="AA1251" i="4"/>
  <c r="AA1237" i="4"/>
  <c r="AA1318" i="4"/>
  <c r="AA1552" i="4"/>
  <c r="AA1355" i="4"/>
  <c r="AA1329" i="4"/>
  <c r="AA1401" i="4"/>
  <c r="AA1381" i="4"/>
  <c r="AA1420" i="4"/>
  <c r="AA1234" i="4"/>
  <c r="AA1586" i="4"/>
  <c r="AA1349" i="4"/>
  <c r="AA1372" i="4"/>
  <c r="AA1453" i="4"/>
  <c r="AB1453" i="4" s="1"/>
  <c r="AC1453" i="4" s="1"/>
  <c r="AA1572" i="4"/>
  <c r="AA1519" i="4"/>
  <c r="AA1639" i="4"/>
  <c r="AA1646" i="4"/>
  <c r="AA1615" i="4"/>
  <c r="AA1260" i="4"/>
  <c r="AA1492" i="4"/>
  <c r="AA1612" i="4"/>
  <c r="AA1601" i="4"/>
  <c r="AA1365" i="4"/>
  <c r="AA1597" i="4"/>
  <c r="AA1302" i="4"/>
  <c r="AA1626" i="4"/>
  <c r="AB1626" i="4" s="1"/>
  <c r="AC1626" i="4" s="1"/>
  <c r="AA1335" i="4"/>
  <c r="AA1455" i="4"/>
  <c r="AA1444" i="4"/>
  <c r="AA1450" i="4"/>
  <c r="AA1588" i="4"/>
  <c r="AA1374" i="4"/>
  <c r="AA1497" i="4"/>
  <c r="AA1606" i="4"/>
  <c r="AA1288" i="4"/>
  <c r="AA1370" i="4"/>
  <c r="AA1613" i="4"/>
  <c r="AA1440" i="4"/>
  <c r="AA1426" i="4"/>
  <c r="AB1426" i="4" s="1"/>
  <c r="AC1426" i="4" s="1"/>
  <c r="AA1551" i="4"/>
  <c r="AA1264" i="4"/>
  <c r="AA1403" i="4"/>
  <c r="AA1338" i="4"/>
  <c r="AA1220" i="4"/>
  <c r="AA1476" i="4"/>
  <c r="AA1308" i="4"/>
  <c r="AA1257" i="4"/>
  <c r="AA1500" i="4"/>
  <c r="AB1500" i="4" s="1"/>
  <c r="AC1500" i="4" s="1"/>
  <c r="AA1498" i="4"/>
  <c r="AA1579" i="4"/>
  <c r="AA1528" i="4"/>
  <c r="AA1295" i="4"/>
  <c r="AA1428" i="4"/>
  <c r="AA1526" i="4"/>
  <c r="Z610" i="4"/>
  <c r="AA1561" i="4"/>
  <c r="AA1642" i="4"/>
  <c r="AA1543" i="4"/>
  <c r="AA1394" i="4"/>
  <c r="Z849" i="4"/>
  <c r="Z787" i="4"/>
  <c r="AA1596" i="4"/>
  <c r="AA1633" i="4"/>
  <c r="AA1529" i="4"/>
  <c r="Z654" i="4"/>
  <c r="AA1241" i="4"/>
  <c r="AA1287" i="4"/>
  <c r="AA1438" i="4"/>
  <c r="AA1477" i="4"/>
  <c r="AA1304" i="4"/>
  <c r="AB1304" i="4" s="1"/>
  <c r="AC1304" i="4" s="1"/>
  <c r="AA1425" i="4"/>
  <c r="AA1415" i="4"/>
  <c r="AA1496" i="4"/>
  <c r="AA1644" i="4"/>
  <c r="AA1390" i="4"/>
  <c r="AA1256" i="4"/>
  <c r="AA1418" i="4"/>
  <c r="AA1587" i="4"/>
  <c r="AA1534" i="4"/>
  <c r="AA1346" i="4"/>
  <c r="AA1631" i="4"/>
  <c r="AA1407" i="4"/>
  <c r="AA1569" i="4"/>
  <c r="AA1379" i="4"/>
  <c r="AA1580" i="4"/>
  <c r="AA1247" i="4"/>
  <c r="AA1221" i="4"/>
  <c r="AA1341" i="4"/>
  <c r="AA1383" i="4"/>
  <c r="AB1383" i="4" s="1"/>
  <c r="AC1383" i="4" s="1"/>
  <c r="AA1277" i="4"/>
  <c r="AB1277" i="4" s="1"/>
  <c r="AC1277" i="4" s="1"/>
  <c r="AA1559" i="4"/>
  <c r="AA1640" i="4"/>
  <c r="AA1602" i="4"/>
  <c r="AA1538" i="4"/>
  <c r="AA1340" i="4"/>
  <c r="Z890" i="4"/>
  <c r="AA1268" i="4"/>
  <c r="AA1235" i="4"/>
  <c r="AA1478" i="4"/>
  <c r="AA1359" i="4"/>
  <c r="AA1641" i="4"/>
  <c r="AA1245" i="4"/>
  <c r="AA1282" i="4"/>
  <c r="AA1472" i="4"/>
  <c r="AA1475" i="4"/>
  <c r="AA1301" i="4"/>
  <c r="AA1556" i="4"/>
  <c r="Z856" i="4"/>
  <c r="AA1545" i="4"/>
  <c r="AA1411" i="4"/>
  <c r="AA1531" i="4"/>
  <c r="AA1236" i="4"/>
  <c r="AA1479" i="4"/>
  <c r="AA1226" i="4"/>
  <c r="AA1299" i="4"/>
  <c r="AA1634" i="4"/>
  <c r="AA1511" i="4"/>
  <c r="AA1314" i="4"/>
  <c r="AA1638" i="4"/>
  <c r="AA1465" i="4"/>
  <c r="AA1521" i="4"/>
  <c r="AA1560" i="4"/>
  <c r="AA1484" i="4"/>
  <c r="AA1218" i="4"/>
  <c r="AA1310" i="4"/>
  <c r="AA1413" i="4"/>
  <c r="AA1364" i="4"/>
  <c r="AA1487" i="4"/>
  <c r="AA1408" i="4"/>
  <c r="Z699" i="4"/>
  <c r="AA1627" i="4"/>
  <c r="AA1412" i="4"/>
  <c r="AB1412" i="4" s="1"/>
  <c r="AC1412" i="4" s="1"/>
  <c r="AA1347" i="4"/>
  <c r="AA1590" i="4"/>
  <c r="AA1461" i="4"/>
  <c r="AA1623" i="4"/>
  <c r="AA1356" i="4"/>
  <c r="AA1343" i="4"/>
  <c r="AA1604" i="4"/>
  <c r="AA1320" i="4"/>
  <c r="AA1232" i="4"/>
  <c r="Z903" i="4"/>
  <c r="Z859" i="4"/>
  <c r="Z913" i="4"/>
  <c r="Z911" i="4"/>
  <c r="Z830" i="4"/>
  <c r="Z880" i="4"/>
  <c r="Z820" i="4"/>
  <c r="Z908" i="4"/>
  <c r="Z848" i="4"/>
  <c r="Z918" i="4"/>
  <c r="Z905" i="4"/>
  <c r="Z886" i="4"/>
  <c r="Z914" i="4"/>
  <c r="Z844" i="4"/>
  <c r="Z872" i="4"/>
  <c r="Z876" i="4"/>
  <c r="AA1598" i="4"/>
  <c r="Z665" i="4"/>
  <c r="Z640" i="4"/>
  <c r="Z696" i="4"/>
  <c r="Z915" i="4"/>
  <c r="Z853" i="4"/>
  <c r="Z847" i="4"/>
  <c r="Z857" i="4"/>
  <c r="Z926" i="4"/>
  <c r="Z899" i="4"/>
  <c r="AA1583" i="4"/>
  <c r="Z805" i="4"/>
  <c r="Z643" i="4"/>
  <c r="Z879" i="4"/>
  <c r="AA1544" i="4"/>
  <c r="Z779" i="4"/>
  <c r="Z922" i="4"/>
  <c r="Z887" i="4"/>
  <c r="AA1421" i="4"/>
  <c r="Z917" i="4"/>
  <c r="Z796" i="4"/>
  <c r="Z870" i="4"/>
  <c r="Z743" i="4"/>
  <c r="Z841" i="4"/>
  <c r="Z929" i="4"/>
  <c r="Z941" i="4"/>
  <c r="AA1490" i="4"/>
  <c r="Z854" i="4"/>
  <c r="Z897" i="4"/>
  <c r="Z878" i="4"/>
  <c r="Z681" i="4"/>
  <c r="Z843" i="4"/>
  <c r="Z804" i="4"/>
  <c r="Z916" i="4"/>
  <c r="Z868" i="4"/>
  <c r="Z895" i="4"/>
  <c r="Z767" i="4"/>
  <c r="Z855" i="4"/>
  <c r="Z891" i="4"/>
  <c r="Z885" i="4"/>
  <c r="Z902" i="4"/>
  <c r="Z845" i="4"/>
  <c r="Z874" i="4"/>
  <c r="Z896" i="4"/>
  <c r="Z817" i="4"/>
  <c r="Z883" i="4"/>
  <c r="Z873" i="4"/>
  <c r="Z888" i="4"/>
  <c r="Z808" i="4"/>
  <c r="Z869" i="4"/>
  <c r="Z909" i="4"/>
  <c r="Z884" i="4"/>
  <c r="Z927" i="4"/>
  <c r="Z877" i="4"/>
  <c r="Z901" i="4"/>
  <c r="Z842" i="4"/>
  <c r="Z910" i="4"/>
  <c r="Z863" i="4"/>
  <c r="Z846" i="4"/>
  <c r="Z850" i="4"/>
  <c r="Z851" i="4"/>
  <c r="Z860" i="4"/>
  <c r="AA1610" i="4"/>
  <c r="Z900" i="4"/>
  <c r="Z906" i="4"/>
  <c r="Z605" i="4"/>
  <c r="Z875" i="4"/>
  <c r="Z833" i="4"/>
  <c r="Z898" i="4"/>
  <c r="Z925" i="4"/>
  <c r="Z614" i="4"/>
  <c r="Z722" i="4"/>
  <c r="Z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Z789" i="4"/>
  <c r="Z835" i="4"/>
  <c r="Z770" i="4"/>
  <c r="Z802" i="4"/>
  <c r="Z742" i="4"/>
  <c r="Z837" i="4"/>
  <c r="Z814" i="4"/>
  <c r="Z832" i="4"/>
  <c r="Z682" i="4"/>
  <c r="Z602" i="4"/>
  <c r="Z575" i="4"/>
  <c r="Z641" i="4"/>
  <c r="Z581" i="4"/>
  <c r="Z800" i="4"/>
  <c r="Z720" i="4"/>
  <c r="Z816" i="4"/>
  <c r="Z791" i="4"/>
  <c r="Z818" i="4"/>
  <c r="Z606" i="4"/>
  <c r="Z663" i="4"/>
  <c r="AA810" i="4"/>
  <c r="AB810" i="4" s="1"/>
  <c r="AC810" i="4" s="1"/>
  <c r="AD810" i="4" s="1"/>
  <c r="Z810" i="4"/>
  <c r="Z694" i="4"/>
  <c r="Z698" i="4"/>
  <c r="Z714" i="4"/>
  <c r="Z794" i="4"/>
  <c r="Z807" i="4"/>
  <c r="Z716" i="4"/>
  <c r="Z745" i="4"/>
  <c r="Z638" i="4"/>
  <c r="Z836" i="4"/>
  <c r="Z792" i="4"/>
  <c r="Z834" i="4"/>
  <c r="Z673" i="4"/>
  <c r="Z608" i="4"/>
  <c r="Z815" i="4"/>
  <c r="Z809" i="4"/>
  <c r="Z753" i="4"/>
  <c r="Z728" i="4"/>
  <c r="Z637" i="4"/>
  <c r="Z826" i="4"/>
  <c r="Z631" i="4"/>
  <c r="Z793" i="4"/>
  <c r="Z590" i="4"/>
  <c r="Z644" i="4"/>
  <c r="Z828" i="4"/>
  <c r="Z797" i="4"/>
  <c r="Z821" i="4"/>
  <c r="Z806" i="4"/>
  <c r="Z734" i="4"/>
  <c r="Z708" i="4"/>
  <c r="Z801" i="4"/>
  <c r="Z613" i="4"/>
  <c r="Z829" i="4"/>
  <c r="Z634" i="4"/>
  <c r="Z680" i="4"/>
  <c r="Z788" i="4"/>
  <c r="Z827" i="4"/>
  <c r="Z709" i="4"/>
  <c r="Z736" i="4"/>
  <c r="Z777" i="4"/>
  <c r="Z831" i="4"/>
  <c r="Z660" i="4"/>
  <c r="Z795" i="4"/>
  <c r="Z701" i="4"/>
  <c r="Z689" i="4"/>
  <c r="Z679" i="4"/>
  <c r="Z706" i="4"/>
  <c r="Z593" i="4"/>
  <c r="Z824" i="4"/>
  <c r="Z798" i="4"/>
  <c r="Z825" i="4"/>
  <c r="Z790" i="4"/>
  <c r="Z721" i="4"/>
  <c r="Z652" i="4"/>
  <c r="Z729" i="4"/>
  <c r="Z748" i="4"/>
  <c r="Z683" i="4"/>
  <c r="Z572" i="4"/>
  <c r="Z626" i="4"/>
  <c r="Z692" i="4"/>
  <c r="Z693" i="4"/>
  <c r="Z642" i="4"/>
  <c r="Z750" i="4"/>
  <c r="Z645" i="4"/>
  <c r="Z592" i="4"/>
  <c r="Z662" i="4"/>
  <c r="Z577" i="4"/>
  <c r="Z712" i="4"/>
  <c r="Z617" i="4"/>
  <c r="Z591" i="4"/>
  <c r="Z671" i="4"/>
  <c r="Z719" i="4"/>
  <c r="Z601" i="4"/>
  <c r="Z754" i="4"/>
  <c r="Z639" i="4"/>
  <c r="Z715" i="4"/>
  <c r="Z769" i="4"/>
  <c r="Z733" i="4"/>
  <c r="Z615" i="4"/>
  <c r="Z664" i="4"/>
  <c r="Z691" i="4"/>
  <c r="Z655" i="4"/>
  <c r="Z775" i="4"/>
  <c r="Z609" i="4"/>
  <c r="Z628" i="4"/>
  <c r="Z695" i="4"/>
  <c r="Z737" i="4"/>
  <c r="Z582" i="4"/>
  <c r="Z600" i="4"/>
  <c r="Z627" i="4"/>
  <c r="Z723" i="4"/>
  <c r="Z633" i="4"/>
  <c r="Z687" i="4"/>
  <c r="Z717" i="4"/>
  <c r="Z598" i="4"/>
  <c r="Z760" i="4"/>
  <c r="Z616" i="4"/>
  <c r="Z751" i="4"/>
  <c r="Z620" i="4"/>
  <c r="Z686" i="4"/>
  <c r="Z771" i="4"/>
  <c r="Z599" i="4"/>
  <c r="Z773" i="4"/>
  <c r="Z574" i="4"/>
  <c r="Z630" i="4"/>
  <c r="Z684" i="4"/>
  <c r="Z579" i="4"/>
  <c r="Z768" i="4"/>
  <c r="Z619" i="4"/>
  <c r="Z781" i="4"/>
  <c r="Z636" i="4"/>
  <c r="Z690" i="4"/>
  <c r="Z571" i="4"/>
  <c r="Z740" i="4"/>
  <c r="Z589" i="4"/>
  <c r="Z632" i="4"/>
  <c r="Z783" i="4"/>
  <c r="Z746" i="4"/>
  <c r="Z762" i="4"/>
  <c r="Z588" i="4"/>
  <c r="Z578" i="4"/>
  <c r="Z604" i="4"/>
  <c r="Z739" i="4"/>
  <c r="Z766" i="4"/>
  <c r="Z752" i="4"/>
  <c r="Z621" i="4"/>
  <c r="Z586" i="4"/>
  <c r="Z611" i="4"/>
  <c r="Z666" i="4"/>
  <c r="Z629" i="4"/>
  <c r="Z749" i="4"/>
  <c r="Z803" i="4"/>
  <c r="Z669" i="4"/>
  <c r="Z585" i="4"/>
  <c r="Z612" i="4"/>
  <c r="Z656" i="4"/>
  <c r="Z658" i="4"/>
  <c r="Z584" i="4"/>
  <c r="Z668" i="4"/>
  <c r="Z776" i="4"/>
  <c r="Z711" i="4"/>
  <c r="Z765" i="4"/>
  <c r="Z647" i="4"/>
  <c r="Z618" i="4"/>
  <c r="Z672" i="4"/>
  <c r="Z726" i="4"/>
  <c r="Z780" i="4"/>
  <c r="Z607" i="4"/>
  <c r="Z744" i="4"/>
  <c r="Z755" i="4"/>
  <c r="Z718" i="4"/>
  <c r="Z772" i="4"/>
  <c r="Z659" i="4"/>
  <c r="Z646" i="4"/>
  <c r="Z685" i="4"/>
  <c r="Z738" i="4"/>
  <c r="Z688" i="4"/>
  <c r="Z635" i="4"/>
  <c r="Z697" i="4"/>
  <c r="Z713" i="4"/>
  <c r="Z725" i="4"/>
  <c r="Z707" i="4"/>
  <c r="Z761" i="4"/>
  <c r="Z573" i="4"/>
  <c r="Z763" i="4"/>
  <c r="Z657" i="4"/>
  <c r="Z580" i="4"/>
  <c r="Z583" i="4"/>
  <c r="Z625" i="4"/>
  <c r="Z670" i="4"/>
  <c r="Z724" i="4"/>
  <c r="Z587" i="4"/>
  <c r="Z594" i="4"/>
  <c r="Z764" i="4"/>
  <c r="Z603" i="4"/>
  <c r="Z741" i="4"/>
  <c r="Z778" i="4"/>
  <c r="Z710" i="4"/>
  <c r="Z702" i="4"/>
  <c r="Z653" i="4"/>
  <c r="Z576" i="4"/>
  <c r="Z700" i="4"/>
  <c r="Z727" i="4"/>
  <c r="Z667" i="4"/>
  <c r="AB45" i="1"/>
  <c r="Z623" i="4"/>
  <c r="Z624" i="4"/>
  <c r="Z866" i="4"/>
  <c r="Z948" i="4"/>
  <c r="Z1056" i="4"/>
  <c r="Z894" i="4"/>
  <c r="Z1002" i="4"/>
  <c r="Z732" i="4"/>
  <c r="Z867" i="4"/>
  <c r="AA1191" i="4"/>
  <c r="AB1191" i="4" s="1"/>
  <c r="AC1191" i="4" s="1"/>
  <c r="AD1191" i="4" s="1"/>
  <c r="Z786" i="4"/>
  <c r="Z1029" i="4"/>
  <c r="Z1137" i="4"/>
  <c r="Z1110" i="4"/>
  <c r="Z758" i="4"/>
  <c r="Z1109" i="4"/>
  <c r="Z785" i="4"/>
  <c r="Z921" i="4"/>
  <c r="Z920" i="4"/>
  <c r="Z1055" i="4"/>
  <c r="Z1190" i="4"/>
  <c r="Z974" i="4"/>
  <c r="Z597" i="4"/>
  <c r="Z759" i="4"/>
  <c r="Z704" i="4"/>
  <c r="Z812" i="4"/>
  <c r="Z1001" i="4"/>
  <c r="Z596" i="4"/>
  <c r="Z975" i="4"/>
  <c r="Z1164" i="4"/>
  <c r="Z570" i="4"/>
  <c r="Z678" i="4"/>
  <c r="Z705" i="4"/>
  <c r="Z813" i="4"/>
  <c r="Z840" i="4"/>
  <c r="Z1083" i="4"/>
  <c r="Z651" i="4"/>
  <c r="Z1136" i="4"/>
  <c r="Z1028" i="4"/>
  <c r="Z1082" i="4"/>
  <c r="Z1163" i="4"/>
  <c r="Z839" i="4"/>
  <c r="Z893" i="4"/>
  <c r="Z650" i="4"/>
  <c r="Z731" i="4"/>
  <c r="AB24" i="1"/>
  <c r="AB21" i="1"/>
  <c r="AB27" i="1"/>
  <c r="AA755" i="4"/>
  <c r="AA828" i="4"/>
  <c r="AA1032" i="4"/>
  <c r="AA1127" i="4"/>
  <c r="AA526" i="4"/>
  <c r="AB526" i="4" s="1"/>
  <c r="AC526" i="4" s="1"/>
  <c r="AD526" i="4" s="1"/>
  <c r="AA499" i="4"/>
  <c r="AB499" i="4" s="1"/>
  <c r="AC499" i="4" s="1"/>
  <c r="AD499" i="4" s="1"/>
  <c r="AA1005" i="4"/>
  <c r="AA709" i="4"/>
  <c r="AA1101" i="4"/>
  <c r="AB29" i="1"/>
  <c r="AB28" i="1"/>
  <c r="AB32" i="1"/>
  <c r="AB44" i="1"/>
  <c r="AB23" i="1"/>
  <c r="AA578" i="4"/>
  <c r="Z384" i="4"/>
  <c r="AB19" i="1"/>
  <c r="AB22" i="1"/>
  <c r="AA1213" i="4"/>
  <c r="AA1204" i="4"/>
  <c r="AA596" i="4"/>
  <c r="AA1200" i="4"/>
  <c r="AA853" i="4"/>
  <c r="AA823" i="4"/>
  <c r="AA1103" i="4"/>
  <c r="AA1109" i="4"/>
  <c r="AB1109" i="4" s="1"/>
  <c r="AC1109" i="4" s="1"/>
  <c r="AA774" i="4"/>
  <c r="AA1144" i="4"/>
  <c r="Z569" i="4"/>
  <c r="AA650" i="4"/>
  <c r="AA569" i="4"/>
  <c r="AB569" i="4" s="1"/>
  <c r="AC569" i="4" s="1"/>
  <c r="AD569" i="4" s="1"/>
  <c r="AA664" i="4"/>
  <c r="AA826" i="4"/>
  <c r="AA988" i="4"/>
  <c r="AA577" i="4"/>
  <c r="AA718" i="4"/>
  <c r="AA880" i="4"/>
  <c r="AA1123" i="4"/>
  <c r="AA815" i="4"/>
  <c r="AA765" i="4"/>
  <c r="AB765" i="4" s="1"/>
  <c r="AC765" i="4" s="1"/>
  <c r="AA846" i="4"/>
  <c r="AA793" i="4"/>
  <c r="AA1117" i="4"/>
  <c r="AA1198" i="4"/>
  <c r="AA753" i="4"/>
  <c r="AA1082" i="4"/>
  <c r="AA1096" i="4"/>
  <c r="AA809" i="4"/>
  <c r="AA575" i="4"/>
  <c r="AA1100" i="4"/>
  <c r="AA1010" i="4"/>
  <c r="AA1175" i="4"/>
  <c r="AA772" i="4"/>
  <c r="AA1004" i="4"/>
  <c r="AA685" i="4"/>
  <c r="AA1009" i="4"/>
  <c r="AA742" i="4"/>
  <c r="AA904" i="4"/>
  <c r="AA851" i="4"/>
  <c r="AA1059" i="4"/>
  <c r="AA615" i="4"/>
  <c r="AA739" i="4"/>
  <c r="AA749" i="4"/>
  <c r="AA830" i="4"/>
  <c r="AB830" i="4" s="1"/>
  <c r="AC830" i="4" s="1"/>
  <c r="AA1035" i="4"/>
  <c r="AA958" i="4"/>
  <c r="AA1139" i="4"/>
  <c r="Z538" i="4"/>
  <c r="Z500" i="4"/>
  <c r="Z509" i="4"/>
  <c r="AA1126" i="4"/>
  <c r="AA658" i="4"/>
  <c r="AA820" i="4"/>
  <c r="AA1038" i="4"/>
  <c r="Z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A829" i="4"/>
  <c r="AA806" i="4"/>
  <c r="AA876" i="4"/>
  <c r="AA1013" i="4"/>
  <c r="AA1133" i="4"/>
  <c r="AA1195" i="4"/>
  <c r="AA657" i="4"/>
  <c r="AB657" i="4" s="1"/>
  <c r="AC657" i="4" s="1"/>
  <c r="AA1049" i="4"/>
  <c r="AA407" i="4"/>
  <c r="AB407" i="4" s="1"/>
  <c r="AC407" i="4" s="1"/>
  <c r="AD407" i="4" s="1"/>
  <c r="AA761" i="4"/>
  <c r="AA1098" i="4"/>
  <c r="AA802" i="4"/>
  <c r="AA763" i="4"/>
  <c r="AA807" i="4"/>
  <c r="AA1173" i="4"/>
  <c r="AA1002" i="4"/>
  <c r="AA1159" i="4"/>
  <c r="AA863" i="4"/>
  <c r="AA1140" i="4"/>
  <c r="AA925" i="4"/>
  <c r="AA722" i="4"/>
  <c r="AA570" i="4"/>
  <c r="AA1051" i="4"/>
  <c r="AA704" i="4"/>
  <c r="Z518" i="4"/>
  <c r="AA504" i="4"/>
  <c r="AB504" i="4" s="1"/>
  <c r="AC504" i="4" s="1"/>
  <c r="AD504" i="4" s="1"/>
  <c r="AA708" i="4"/>
  <c r="AA1146" i="4"/>
  <c r="AA489" i="4"/>
  <c r="AB489" i="4" s="1"/>
  <c r="AC489" i="4" s="1"/>
  <c r="AD489" i="4" s="1"/>
  <c r="AA688" i="4"/>
  <c r="AA635" i="4"/>
  <c r="AB635" i="4" s="1"/>
  <c r="AC635" i="4" s="1"/>
  <c r="AA1169" i="4"/>
  <c r="AB1169" i="4" s="1"/>
  <c r="AC1169" i="4" s="1"/>
  <c r="Z566" i="4"/>
  <c r="AA613" i="4"/>
  <c r="AA957" i="4"/>
  <c r="AA580" i="4"/>
  <c r="AA797" i="4"/>
  <c r="AA584" i="4"/>
  <c r="AA1031" i="4"/>
  <c r="Z510" i="4"/>
  <c r="Z489" i="4"/>
  <c r="Z492" i="4"/>
  <c r="Z471" i="4"/>
  <c r="Z525" i="4"/>
  <c r="Z528" i="4"/>
  <c r="Z468" i="4"/>
  <c r="Z522" i="4"/>
  <c r="Z550" i="4"/>
  <c r="AA681" i="4"/>
  <c r="AA991" i="4"/>
  <c r="AA1072" i="4"/>
  <c r="AA614" i="4"/>
  <c r="AA684" i="4"/>
  <c r="AA885" i="4"/>
  <c r="AA744" i="4"/>
  <c r="AB744" i="4" s="1"/>
  <c r="AC744" i="4" s="1"/>
  <c r="AA1149" i="4"/>
  <c r="AA943" i="4"/>
  <c r="AA529" i="4"/>
  <c r="AB529" i="4" s="1"/>
  <c r="AC529" i="4" s="1"/>
  <c r="AD529" i="4" s="1"/>
  <c r="Z475" i="4"/>
  <c r="Z353" i="4"/>
  <c r="AA960" i="4"/>
  <c r="AA431" i="4"/>
  <c r="AB431" i="4" s="1"/>
  <c r="AC431" i="4" s="1"/>
  <c r="AD431" i="4" s="1"/>
  <c r="AA454" i="4"/>
  <c r="AB454" i="4" s="1"/>
  <c r="AC454" i="4" s="1"/>
  <c r="AD454" i="4" s="1"/>
  <c r="AA636" i="4"/>
  <c r="AA997" i="4"/>
  <c r="AA1045" i="4"/>
  <c r="AA710" i="4"/>
  <c r="AB710" i="4" s="1"/>
  <c r="AC710" i="4" s="1"/>
  <c r="AA1022" i="4"/>
  <c r="AA1092" i="4"/>
  <c r="AA721" i="4"/>
  <c r="AA970" i="4"/>
  <c r="AA598" i="4"/>
  <c r="AA844" i="4"/>
  <c r="AA1074" i="4"/>
  <c r="AA690" i="4"/>
  <c r="AA912" i="4"/>
  <c r="AA1128" i="4"/>
  <c r="AA515" i="4"/>
  <c r="AB515" i="4" s="1"/>
  <c r="AC515" i="4" s="1"/>
  <c r="AD515" i="4" s="1"/>
  <c r="AA574" i="4"/>
  <c r="AB574" i="4" s="1"/>
  <c r="AC574" i="4" s="1"/>
  <c r="AA473" i="4"/>
  <c r="AB473" i="4" s="1"/>
  <c r="AC473" i="4" s="1"/>
  <c r="AD473" i="4" s="1"/>
  <c r="AA644" i="4"/>
  <c r="AA663" i="4"/>
  <c r="AA1186" i="4"/>
  <c r="AA1163" i="4"/>
  <c r="AA1187" i="4"/>
  <c r="AA843" i="4"/>
  <c r="AA1125" i="4"/>
  <c r="AA898" i="4"/>
  <c r="AA979" i="4"/>
  <c r="AA695" i="4"/>
  <c r="AA899" i="4"/>
  <c r="AA723" i="4"/>
  <c r="AB723" i="4" s="1"/>
  <c r="AC723" i="4" s="1"/>
  <c r="AA1209" i="4"/>
  <c r="AA832" i="4"/>
  <c r="AA1130" i="4"/>
  <c r="AA795" i="4"/>
  <c r="AA1119" i="4"/>
  <c r="AA825" i="4"/>
  <c r="AA1024" i="4"/>
  <c r="AA788" i="4"/>
  <c r="AA801" i="4"/>
  <c r="AA938" i="4"/>
  <c r="AA481" i="4"/>
  <c r="AB481" i="4" s="1"/>
  <c r="AC481" i="4" s="1"/>
  <c r="AD481" i="4" s="1"/>
  <c r="AA1105" i="4"/>
  <c r="AA583" i="4"/>
  <c r="Z493" i="4"/>
  <c r="Z529" i="4"/>
  <c r="AA600" i="4"/>
  <c r="AA968" i="4"/>
  <c r="Z476" i="4"/>
  <c r="Z479" i="4"/>
  <c r="Z562" i="4"/>
  <c r="AA668" i="4"/>
  <c r="AA1073" i="4"/>
  <c r="AA939" i="4"/>
  <c r="AA725" i="4"/>
  <c r="AB725" i="4" s="1"/>
  <c r="AC725" i="4" s="1"/>
  <c r="AA848" i="4"/>
  <c r="AA1172" i="4"/>
  <c r="AA606" i="4"/>
  <c r="AA1203" i="4"/>
  <c r="AA715" i="4"/>
  <c r="AA796" i="4"/>
  <c r="AA1078" i="4"/>
  <c r="AA1136" i="4"/>
  <c r="AB1136" i="4" s="1"/>
  <c r="AC1136" i="4" s="1"/>
  <c r="AA897" i="4"/>
  <c r="AA944" i="4"/>
  <c r="AA952" i="4"/>
  <c r="AA647" i="4"/>
  <c r="AB647" i="4" s="1"/>
  <c r="AC647" i="4" s="1"/>
  <c r="AA777" i="4"/>
  <c r="AA1020" i="4"/>
  <c r="AA1182" i="4"/>
  <c r="AA1210" i="4"/>
  <c r="AA821" i="4"/>
  <c r="AA849" i="4"/>
  <c r="AA798" i="4"/>
  <c r="AA1041" i="4"/>
  <c r="AA1122" i="4"/>
  <c r="AA634" i="4"/>
  <c r="AA689" i="4"/>
  <c r="AB689" i="4" s="1"/>
  <c r="AC689" i="4" s="1"/>
  <c r="AA893" i="4"/>
  <c r="AA1094" i="4"/>
  <c r="AA599" i="4"/>
  <c r="AA680" i="4"/>
  <c r="AA1085" i="4"/>
  <c r="Z506" i="4"/>
  <c r="Z498" i="4"/>
  <c r="Z484" i="4"/>
  <c r="Z511" i="4"/>
  <c r="AA924" i="4"/>
  <c r="AA871" i="4"/>
  <c r="AA1019" i="4"/>
  <c r="AA906" i="4"/>
  <c r="AA661" i="4"/>
  <c r="Z466" i="4"/>
  <c r="Z561" i="4"/>
  <c r="Z556" i="4"/>
  <c r="Z481" i="4"/>
  <c r="AA858" i="4"/>
  <c r="AA940" i="4"/>
  <c r="AA860" i="4"/>
  <c r="AA1145" i="4"/>
  <c r="AA930" i="4"/>
  <c r="AA717" i="4"/>
  <c r="AB717" i="4" s="1"/>
  <c r="AC717" i="4" s="1"/>
  <c r="AA625" i="4"/>
  <c r="AA745" i="4"/>
  <c r="AA1069" i="4"/>
  <c r="AA1150" i="4"/>
  <c r="AA653" i="4"/>
  <c r="AA734" i="4"/>
  <c r="AA854" i="4"/>
  <c r="AA1058" i="4"/>
  <c r="Z507" i="4"/>
  <c r="AA1214" i="4"/>
  <c r="AA601" i="4"/>
  <c r="AA1207" i="4"/>
  <c r="AA587" i="4"/>
  <c r="AB587" i="4" s="1"/>
  <c r="AC587" i="4" s="1"/>
  <c r="AA791" i="4"/>
  <c r="AA992" i="4"/>
  <c r="AA1115" i="4"/>
  <c r="AA993" i="4"/>
  <c r="AA1021" i="4"/>
  <c r="AA687" i="4"/>
  <c r="AA768" i="4"/>
  <c r="AA1011" i="4"/>
  <c r="AA1212" i="4"/>
  <c r="AA879" i="4"/>
  <c r="AA673" i="4"/>
  <c r="AB673" i="4" s="1"/>
  <c r="AC673" i="4" s="1"/>
  <c r="AA581" i="4"/>
  <c r="AA824" i="4"/>
  <c r="AA905" i="4"/>
  <c r="AA947" i="4"/>
  <c r="AA1190" i="4"/>
  <c r="AA556" i="4"/>
  <c r="AB556" i="4" s="1"/>
  <c r="AC556" i="4" s="1"/>
  <c r="AD556" i="4" s="1"/>
  <c r="AA679" i="4"/>
  <c r="AA773" i="4"/>
  <c r="AA977" i="4"/>
  <c r="AA1018" i="4"/>
  <c r="Z552" i="4"/>
  <c r="Z501" i="4"/>
  <c r="Z535" i="4"/>
  <c r="Z549" i="4"/>
  <c r="AA1179" i="4"/>
  <c r="AA593" i="4"/>
  <c r="AA573" i="4"/>
  <c r="AA602" i="4"/>
  <c r="AA1208" i="4"/>
  <c r="AA497" i="4"/>
  <c r="AB497" i="4" s="1"/>
  <c r="AC497" i="4" s="1"/>
  <c r="AD497" i="4" s="1"/>
  <c r="AA941" i="4"/>
  <c r="AA983" i="4"/>
  <c r="AA1014" i="4"/>
  <c r="AA1176" i="4"/>
  <c r="AA637" i="4"/>
  <c r="AB637" i="4" s="1"/>
  <c r="AC637" i="4" s="1"/>
  <c r="AA799" i="4"/>
  <c r="Z533" i="4"/>
  <c r="Z496" i="4"/>
  <c r="AA1006" i="4"/>
  <c r="AA831" i="4"/>
  <c r="AA1155" i="4"/>
  <c r="AA1102" i="4"/>
  <c r="AA470" i="4"/>
  <c r="AB470" i="4" s="1"/>
  <c r="AC470" i="4" s="1"/>
  <c r="AD470" i="4" s="1"/>
  <c r="AA590" i="4"/>
  <c r="AA1157" i="4"/>
  <c r="AA822" i="4"/>
  <c r="AB822" i="4" s="1"/>
  <c r="AC822" i="4" s="1"/>
  <c r="AA903" i="4"/>
  <c r="AA984" i="4"/>
  <c r="AA607" i="4"/>
  <c r="AA623" i="4"/>
  <c r="AA743" i="4"/>
  <c r="AA866" i="4"/>
  <c r="AA475" i="4"/>
  <c r="AB475" i="4" s="1"/>
  <c r="AC475" i="4" s="1"/>
  <c r="AD475" i="4" s="1"/>
  <c r="AA531" i="4"/>
  <c r="AB531" i="4" s="1"/>
  <c r="AC531" i="4" s="1"/>
  <c r="AD531" i="4" s="1"/>
  <c r="AA654" i="4"/>
  <c r="AA735" i="4"/>
  <c r="AA978" i="4"/>
  <c r="AB978" i="4" s="1"/>
  <c r="AC978" i="4" s="1"/>
  <c r="AA1052" i="4"/>
  <c r="AA627" i="4"/>
  <c r="AA1141" i="4"/>
  <c r="AA521" i="4"/>
  <c r="AB521" i="4" s="1"/>
  <c r="AC521" i="4" s="1"/>
  <c r="AD521" i="4" s="1"/>
  <c r="AA998" i="4"/>
  <c r="AA701" i="4"/>
  <c r="AA551" i="4"/>
  <c r="AB551" i="4" s="1"/>
  <c r="AC551" i="4" s="1"/>
  <c r="AD551" i="4" s="1"/>
  <c r="AA875" i="4"/>
  <c r="AA498" i="4"/>
  <c r="AB498" i="4" s="1"/>
  <c r="AC498" i="4" s="1"/>
  <c r="AD498" i="4" s="1"/>
  <c r="AA660" i="4"/>
  <c r="AA741" i="4"/>
  <c r="AA771" i="4"/>
  <c r="AA852" i="4"/>
  <c r="AB852" i="4" s="1"/>
  <c r="AC852" i="4" s="1"/>
  <c r="AA933" i="4"/>
  <c r="AA1095" i="4"/>
  <c r="AA769" i="4"/>
  <c r="AA1151" i="4"/>
  <c r="Z464" i="4"/>
  <c r="Z539" i="4"/>
  <c r="AA682" i="4"/>
  <c r="AA917" i="4"/>
  <c r="AA641" i="4"/>
  <c r="AA926" i="4"/>
  <c r="AA965" i="4"/>
  <c r="AA1046" i="4"/>
  <c r="AA603" i="4"/>
  <c r="AB603" i="4" s="1"/>
  <c r="AC603" i="4" s="1"/>
  <c r="AA1047" i="4"/>
  <c r="AA1156" i="4"/>
  <c r="AA889" i="4"/>
  <c r="AA1132" i="4"/>
  <c r="AA1001" i="4"/>
  <c r="AA1202" i="4"/>
  <c r="AA610" i="4"/>
  <c r="AA1177" i="4"/>
  <c r="AA503" i="4"/>
  <c r="AB503" i="4" s="1"/>
  <c r="AC503" i="4" s="1"/>
  <c r="AD503" i="4" s="1"/>
  <c r="AA707" i="4"/>
  <c r="AA908" i="4"/>
  <c r="AA1193" i="4"/>
  <c r="AA747" i="4"/>
  <c r="AA870" i="4"/>
  <c r="AA951" i="4"/>
  <c r="AB951" i="4" s="1"/>
  <c r="AC951" i="4" s="1"/>
  <c r="AA1071" i="4"/>
  <c r="AA1152" i="4"/>
  <c r="AA736" i="4"/>
  <c r="AA1099" i="4"/>
  <c r="AA561" i="4"/>
  <c r="AB561" i="4" s="1"/>
  <c r="AC561" i="4" s="1"/>
  <c r="AD561" i="4" s="1"/>
  <c r="AA966" i="4"/>
  <c r="AA713" i="4"/>
  <c r="AA833" i="4"/>
  <c r="AB833" i="4" s="1"/>
  <c r="AC833" i="4" s="1"/>
  <c r="AA1118" i="4"/>
  <c r="AA633" i="4"/>
  <c r="AA987" i="4"/>
  <c r="AA1068" i="4"/>
  <c r="AA782" i="4"/>
  <c r="AA691" i="4"/>
  <c r="AA827" i="4"/>
  <c r="AA1112" i="4"/>
  <c r="Z494" i="4"/>
  <c r="Z548" i="4"/>
  <c r="Z553" i="4"/>
  <c r="AA466" i="4"/>
  <c r="AB466" i="4" s="1"/>
  <c r="AC466" i="4" s="1"/>
  <c r="AD466" i="4" s="1"/>
  <c r="AA886" i="4"/>
  <c r="AA728" i="4"/>
  <c r="AA492" i="4"/>
  <c r="AB492" i="4" s="1"/>
  <c r="AC492" i="4" s="1"/>
  <c r="AD492" i="4" s="1"/>
  <c r="AA816" i="4"/>
  <c r="AA872" i="4"/>
  <c r="AA911" i="4"/>
  <c r="AA1196" i="4"/>
  <c r="AB1196" i="4" s="1"/>
  <c r="AC1196" i="4" s="1"/>
  <c r="AA1143" i="4"/>
  <c r="AA1129" i="4"/>
  <c r="AA525" i="4"/>
  <c r="AB525" i="4" s="1"/>
  <c r="AC525" i="4" s="1"/>
  <c r="AD525" i="4" s="1"/>
  <c r="AA969" i="4"/>
  <c r="AA932" i="4"/>
  <c r="AA1064" i="4"/>
  <c r="AA555" i="4"/>
  <c r="AB555" i="4" s="1"/>
  <c r="AC555" i="4" s="1"/>
  <c r="AD555" i="4" s="1"/>
  <c r="AA592" i="4"/>
  <c r="AA1039" i="4"/>
  <c r="AA1148" i="4"/>
  <c r="AA841" i="4"/>
  <c r="Z480" i="4"/>
  <c r="Z555" i="4"/>
  <c r="Z463" i="4"/>
  <c r="Z508" i="4"/>
  <c r="AA693" i="4"/>
  <c r="AB693" i="4" s="1"/>
  <c r="AC693" i="4" s="1"/>
  <c r="AA1034" i="4"/>
  <c r="AA588" i="4"/>
  <c r="AA697" i="4"/>
  <c r="AA1164" i="4"/>
  <c r="AA430" i="4"/>
  <c r="AB430" i="4" s="1"/>
  <c r="AC430" i="4" s="1"/>
  <c r="AD430" i="4" s="1"/>
  <c r="AA1201" i="4"/>
  <c r="Z491" i="4"/>
  <c r="Z545" i="4"/>
  <c r="AA855" i="4"/>
  <c r="AA1017" i="4"/>
  <c r="AA520" i="4"/>
  <c r="AB520" i="4" s="1"/>
  <c r="AC520" i="4" s="1"/>
  <c r="AD520" i="4" s="1"/>
  <c r="AA426" i="4"/>
  <c r="AB426" i="4" s="1"/>
  <c r="AC426" i="4" s="1"/>
  <c r="AD426" i="4" s="1"/>
  <c r="AA507" i="4"/>
  <c r="AB507" i="4" s="1"/>
  <c r="AC507" i="4" s="1"/>
  <c r="AD507" i="4" s="1"/>
  <c r="AA659" i="4"/>
  <c r="AA1184" i="4"/>
  <c r="AA975" i="4"/>
  <c r="Z490" i="4"/>
  <c r="AA1160" i="4"/>
  <c r="AA1104" i="4"/>
  <c r="AA609" i="4"/>
  <c r="AA1056" i="4"/>
  <c r="AA986" i="4"/>
  <c r="AA1028" i="4"/>
  <c r="AB1028" i="4" s="1"/>
  <c r="AC1028" i="4" s="1"/>
  <c r="AA1097" i="4"/>
  <c r="Z564" i="4"/>
  <c r="AA750" i="4"/>
  <c r="AA579" i="4"/>
  <c r="AA683" i="4"/>
  <c r="AA845" i="4"/>
  <c r="AA1088" i="4"/>
  <c r="AA670" i="4"/>
  <c r="AA861" i="4"/>
  <c r="AA528" i="4"/>
  <c r="AB528" i="4" s="1"/>
  <c r="AC528" i="4" s="1"/>
  <c r="AD528" i="4" s="1"/>
  <c r="AA554" i="4"/>
  <c r="AB554" i="4" s="1"/>
  <c r="AC554" i="4" s="1"/>
  <c r="AD554" i="4" s="1"/>
  <c r="Z526" i="4"/>
  <c r="AA890" i="4"/>
  <c r="AA655" i="4"/>
  <c r="AB655" i="4" s="1"/>
  <c r="AC655" i="4" s="1"/>
  <c r="AA948" i="4"/>
  <c r="AA839" i="4"/>
  <c r="AA895" i="4"/>
  <c r="Z477" i="4"/>
  <c r="Z527" i="4"/>
  <c r="Z551" i="4"/>
  <c r="AA775" i="4"/>
  <c r="AA1114" i="4"/>
  <c r="AA1061" i="4"/>
  <c r="AA471" i="4"/>
  <c r="AB471" i="4" s="1"/>
  <c r="AC471" i="4" s="1"/>
  <c r="AD471" i="4" s="1"/>
  <c r="AA714" i="4"/>
  <c r="AB714" i="4" s="1"/>
  <c r="AC714" i="4" s="1"/>
  <c r="AA582" i="4"/>
  <c r="AA705" i="4"/>
  <c r="AA1040" i="4"/>
  <c r="Z467" i="4"/>
  <c r="Z470" i="4"/>
  <c r="AA519" i="4"/>
  <c r="AB519" i="4" s="1"/>
  <c r="AC519" i="4" s="1"/>
  <c r="AD519" i="4" s="1"/>
  <c r="AA547" i="4"/>
  <c r="AB547" i="4" s="1"/>
  <c r="AC547" i="4" s="1"/>
  <c r="AD547" i="4" s="1"/>
  <c r="AA628" i="4"/>
  <c r="AA1048" i="4"/>
  <c r="Z502" i="4"/>
  <c r="AA737" i="4"/>
  <c r="AA818" i="4"/>
  <c r="AA1181" i="4"/>
  <c r="AA605" i="4"/>
  <c r="AA686" i="4"/>
  <c r="AA767" i="4"/>
  <c r="AA862" i="4"/>
  <c r="AA1066" i="4"/>
  <c r="Z472" i="4"/>
  <c r="AA990" i="4"/>
  <c r="AA1199" i="4"/>
  <c r="AA639" i="4"/>
  <c r="AA929" i="4"/>
  <c r="AA731" i="4"/>
  <c r="AA787" i="4"/>
  <c r="Z546" i="4"/>
  <c r="Z517" i="4"/>
  <c r="AA836" i="4"/>
  <c r="AA936" i="4"/>
  <c r="AA883" i="4"/>
  <c r="AA1087" i="4"/>
  <c r="AA1168" i="4"/>
  <c r="AA629" i="4"/>
  <c r="AA534" i="4"/>
  <c r="AB534" i="4" s="1"/>
  <c r="AC534" i="4" s="1"/>
  <c r="AD534" i="4" s="1"/>
  <c r="AA576" i="4"/>
  <c r="AA1197" i="4"/>
  <c r="AA740" i="4"/>
  <c r="AA902" i="4"/>
  <c r="AA726" i="4"/>
  <c r="AA474" i="4"/>
  <c r="AB474" i="4" s="1"/>
  <c r="AC474" i="4" s="1"/>
  <c r="AD474" i="4" s="1"/>
  <c r="AA597" i="4"/>
  <c r="AA678" i="4"/>
  <c r="AA1083" i="4"/>
  <c r="AA511" i="4"/>
  <c r="AB511" i="4" s="1"/>
  <c r="AC511" i="4" s="1"/>
  <c r="AD511" i="4" s="1"/>
  <c r="AA877" i="4"/>
  <c r="AA1120" i="4"/>
  <c r="AA500" i="4"/>
  <c r="AB500" i="4" s="1"/>
  <c r="AC500" i="4" s="1"/>
  <c r="AD500" i="4" s="1"/>
  <c r="AA1067" i="4"/>
  <c r="AA463" i="4"/>
  <c r="AB463" i="4" s="1"/>
  <c r="AC463" i="4" s="1"/>
  <c r="AD463" i="4" s="1"/>
  <c r="AA907" i="4"/>
  <c r="AA949" i="4"/>
  <c r="AA1192" i="4"/>
  <c r="AA1016" i="4"/>
  <c r="Z485" i="4"/>
  <c r="AA630" i="4"/>
  <c r="AA517" i="4"/>
  <c r="AB517" i="4" s="1"/>
  <c r="AC517" i="4" s="1"/>
  <c r="AD517" i="4" s="1"/>
  <c r="AA1165" i="4"/>
  <c r="AA666" i="4"/>
  <c r="AA559" i="4"/>
  <c r="AB559" i="4" s="1"/>
  <c r="AC559" i="4" s="1"/>
  <c r="AD559" i="4" s="1"/>
  <c r="AA964" i="4"/>
  <c r="AA479" i="4"/>
  <c r="AB479" i="4" s="1"/>
  <c r="AC479" i="4" s="1"/>
  <c r="AD479" i="4" s="1"/>
  <c r="AA1007" i="4"/>
  <c r="AA711" i="4"/>
  <c r="AA954" i="4"/>
  <c r="AA496" i="4"/>
  <c r="AB496" i="4" s="1"/>
  <c r="AC496" i="4" s="1"/>
  <c r="AD496" i="4" s="1"/>
  <c r="AA616" i="4"/>
  <c r="AA778" i="4"/>
  <c r="AA859" i="4"/>
  <c r="AA901" i="4"/>
  <c r="AA982" i="4"/>
  <c r="AA1063" i="4"/>
  <c r="AA428" i="4"/>
  <c r="AB428" i="4" s="1"/>
  <c r="AC428" i="4" s="1"/>
  <c r="AD428" i="4" s="1"/>
  <c r="AA1076" i="4"/>
  <c r="AA417" i="4"/>
  <c r="AB417" i="4" s="1"/>
  <c r="AC417" i="4" s="1"/>
  <c r="AD417" i="4" s="1"/>
  <c r="AA618" i="4"/>
  <c r="AA894" i="4"/>
  <c r="AA565" i="4"/>
  <c r="AB565" i="4" s="1"/>
  <c r="AC565" i="4" s="1"/>
  <c r="AD565" i="4" s="1"/>
  <c r="AA808" i="4"/>
  <c r="AA1174" i="4"/>
  <c r="AA662" i="4"/>
  <c r="AA785" i="4"/>
  <c r="AB785" i="4" s="1"/>
  <c r="AC785" i="4" s="1"/>
  <c r="AA436" i="4"/>
  <c r="AB436" i="4" s="1"/>
  <c r="AC436" i="4" s="1"/>
  <c r="AD436" i="4" s="1"/>
  <c r="AA760" i="4"/>
  <c r="AA1042" i="4"/>
  <c r="AA611" i="4"/>
  <c r="AA692" i="4"/>
  <c r="AA896" i="4"/>
  <c r="AA935" i="4"/>
  <c r="AA1178" i="4"/>
  <c r="Z519" i="4"/>
  <c r="Z558" i="4"/>
  <c r="Z505" i="4"/>
  <c r="Z534" i="4"/>
  <c r="Z565" i="4"/>
  <c r="Z543" i="4"/>
  <c r="Z482" i="4"/>
  <c r="Z540" i="4"/>
  <c r="AA640" i="4"/>
  <c r="AA535" i="4"/>
  <c r="AB535" i="4" s="1"/>
  <c r="AC535" i="4" s="1"/>
  <c r="AD535" i="4" s="1"/>
  <c r="AA617" i="4"/>
  <c r="AA698" i="4"/>
  <c r="AA942" i="4"/>
  <c r="AA651" i="4"/>
  <c r="AA1012" i="4"/>
  <c r="AA1084" i="4"/>
  <c r="Z544" i="4"/>
  <c r="Z563" i="4"/>
  <c r="AA1113" i="4"/>
  <c r="AA485" i="4"/>
  <c r="AB485" i="4" s="1"/>
  <c r="AC485" i="4" s="1"/>
  <c r="AD485" i="4" s="1"/>
  <c r="AA546" i="4"/>
  <c r="AB546" i="4" s="1"/>
  <c r="AC546" i="4" s="1"/>
  <c r="AD546" i="4" s="1"/>
  <c r="AA585" i="4"/>
  <c r="AA789" i="4"/>
  <c r="AA937" i="4"/>
  <c r="AA971" i="4"/>
  <c r="AA884" i="4"/>
  <c r="AA669" i="4"/>
  <c r="AA873" i="4"/>
  <c r="AA1008" i="4"/>
  <c r="AA1089" i="4"/>
  <c r="AA1170" i="4"/>
  <c r="AA913" i="4"/>
  <c r="AA994" i="4"/>
  <c r="AA1036" i="4"/>
  <c r="AA632" i="4"/>
  <c r="AA671" i="4"/>
  <c r="AA956" i="4"/>
  <c r="AA699" i="4"/>
  <c r="AA732" i="4"/>
  <c r="AA813" i="4"/>
  <c r="AA484" i="4"/>
  <c r="AB484" i="4" s="1"/>
  <c r="AC484" i="4" s="1"/>
  <c r="AD484" i="4" s="1"/>
  <c r="AA727" i="4"/>
  <c r="AA931" i="4"/>
  <c r="AA1093" i="4"/>
  <c r="AA434" i="4"/>
  <c r="AB434" i="4" s="1"/>
  <c r="AC434" i="4" s="1"/>
  <c r="AD434" i="4" s="1"/>
  <c r="AA878" i="4"/>
  <c r="AA1121" i="4"/>
  <c r="AA961" i="4"/>
  <c r="AA1003" i="4"/>
  <c r="AA626" i="4"/>
  <c r="Z512" i="4"/>
  <c r="Z483" i="4"/>
  <c r="Z462" i="4"/>
  <c r="Z523" i="4"/>
  <c r="Z536" i="4"/>
  <c r="AA465" i="4"/>
  <c r="AB465" i="4" s="1"/>
  <c r="AC465" i="4" s="1"/>
  <c r="AA1194" i="4"/>
  <c r="AA817" i="4"/>
  <c r="AA856" i="4"/>
  <c r="AA1180" i="4"/>
  <c r="AA560" i="4"/>
  <c r="AB560" i="4" s="1"/>
  <c r="AC560" i="4" s="1"/>
  <c r="AD560" i="4" s="1"/>
  <c r="AA803" i="4"/>
  <c r="AA1025" i="4"/>
  <c r="AA469" i="4"/>
  <c r="AB469" i="4" s="1"/>
  <c r="AC469" i="4" s="1"/>
  <c r="AD469" i="4" s="1"/>
  <c r="AA874" i="4"/>
  <c r="AA1075" i="4"/>
  <c r="AA509" i="4"/>
  <c r="AB509" i="4" s="1"/>
  <c r="AC509" i="4" s="1"/>
  <c r="AD509" i="4" s="1"/>
  <c r="AA914" i="4"/>
  <c r="AA537" i="4"/>
  <c r="AB537" i="4" s="1"/>
  <c r="AC537" i="4" s="1"/>
  <c r="AD537" i="4" s="1"/>
  <c r="AA780" i="4"/>
  <c r="AA1023" i="4"/>
  <c r="AA1065" i="4"/>
  <c r="AA1185" i="4"/>
  <c r="AA1137" i="4"/>
  <c r="AA646" i="4"/>
  <c r="AA850" i="4"/>
  <c r="AA716" i="4"/>
  <c r="AA758" i="4"/>
  <c r="AB758" i="4" s="1"/>
  <c r="AC758" i="4" s="1"/>
  <c r="AA959" i="4"/>
  <c r="AA665" i="4"/>
  <c r="AA950" i="4"/>
  <c r="Z557" i="4"/>
  <c r="Z516" i="4"/>
  <c r="Z469" i="4"/>
  <c r="Z524" i="4"/>
  <c r="AA764" i="4"/>
  <c r="AA792" i="4"/>
  <c r="AA1116" i="4"/>
  <c r="AA1183" i="4"/>
  <c r="AA461" i="4"/>
  <c r="AB461" i="4" s="1"/>
  <c r="AC461" i="4" s="1"/>
  <c r="AD461" i="4" s="1"/>
  <c r="AA922" i="4"/>
  <c r="AA572" i="4"/>
  <c r="Z559" i="4"/>
  <c r="AA1060" i="4"/>
  <c r="AA452" i="4"/>
  <c r="AB452" i="4" s="1"/>
  <c r="AC452" i="4" s="1"/>
  <c r="AD452" i="4" s="1"/>
  <c r="AA980" i="4"/>
  <c r="AA480" i="4"/>
  <c r="AB480" i="4" s="1"/>
  <c r="AC480" i="4" s="1"/>
  <c r="AD480" i="4" s="1"/>
  <c r="AA550" i="4"/>
  <c r="AB550" i="4" s="1"/>
  <c r="AC550" i="4" s="1"/>
  <c r="AD550" i="4" s="1"/>
  <c r="AA794" i="4"/>
  <c r="AA1037" i="4"/>
  <c r="AA1029" i="4"/>
  <c r="AA652" i="4"/>
  <c r="AA733" i="4"/>
  <c r="AB733" i="4" s="1"/>
  <c r="AC733" i="4" s="1"/>
  <c r="AA934" i="4"/>
  <c r="AA976" i="4"/>
  <c r="AA1015" i="4"/>
  <c r="AA746" i="4"/>
  <c r="AA869" i="4"/>
  <c r="AA1070" i="4"/>
  <c r="Z532" i="4"/>
  <c r="Z488" i="4"/>
  <c r="AA1079" i="4"/>
  <c r="AA909" i="4"/>
  <c r="AA857" i="4"/>
  <c r="AA927" i="4"/>
  <c r="AA712" i="4"/>
  <c r="AA752" i="4"/>
  <c r="AA995" i="4"/>
  <c r="AA501" i="4"/>
  <c r="AB501" i="4" s="1"/>
  <c r="AC501" i="4" s="1"/>
  <c r="AD501" i="4" s="1"/>
  <c r="AA624" i="4"/>
  <c r="AA620" i="4"/>
  <c r="AA493" i="4"/>
  <c r="AB493" i="4" s="1"/>
  <c r="AC493" i="4" s="1"/>
  <c r="AD493" i="4" s="1"/>
  <c r="AA694" i="4"/>
  <c r="AA1153" i="4"/>
  <c r="AA656" i="4"/>
  <c r="AA1142" i="4"/>
  <c r="AA508" i="4"/>
  <c r="AB508" i="4" s="1"/>
  <c r="AC508" i="4" s="1"/>
  <c r="AD508" i="4" s="1"/>
  <c r="AA589" i="4"/>
  <c r="AA631" i="4"/>
  <c r="AA751" i="4"/>
  <c r="AA955" i="4"/>
  <c r="AA563" i="4"/>
  <c r="AB563" i="4" s="1"/>
  <c r="AC563" i="4" s="1"/>
  <c r="AD563" i="4" s="1"/>
  <c r="AA887" i="4"/>
  <c r="AA996" i="4"/>
  <c r="AA543" i="4"/>
  <c r="AB543" i="4" s="1"/>
  <c r="AC543" i="4" s="1"/>
  <c r="AD543" i="4" s="1"/>
  <c r="AA786" i="4"/>
  <c r="AA867" i="4"/>
  <c r="AA619" i="4"/>
  <c r="AA781" i="4"/>
  <c r="AB781" i="4" s="1"/>
  <c r="AC781" i="4" s="1"/>
  <c r="AA677" i="4"/>
  <c r="AA920" i="4"/>
  <c r="AA490" i="4"/>
  <c r="AB490" i="4" s="1"/>
  <c r="AC490" i="4" s="1"/>
  <c r="AD490" i="4" s="1"/>
  <c r="AA1138" i="4"/>
  <c r="AA989" i="4"/>
  <c r="Z504" i="4"/>
  <c r="Z478" i="4"/>
  <c r="Z520" i="4"/>
  <c r="Z537" i="4"/>
  <c r="Z499" i="4"/>
  <c r="AA963" i="4"/>
  <c r="AA1044" i="4"/>
  <c r="AA667" i="4"/>
  <c r="AA748" i="4"/>
  <c r="AA776" i="4"/>
  <c r="AA642" i="4"/>
  <c r="AA804" i="4"/>
  <c r="AA672" i="4"/>
  <c r="AA834" i="4"/>
  <c r="AA538" i="4"/>
  <c r="AB538" i="4" s="1"/>
  <c r="AC538" i="4" s="1"/>
  <c r="AD538" i="4" s="1"/>
  <c r="AA700" i="4"/>
  <c r="AA974" i="4"/>
  <c r="AB974" i="4" s="1"/>
  <c r="AC974" i="4" s="1"/>
  <c r="AA1055" i="4"/>
  <c r="AA571" i="4"/>
  <c r="AA814" i="4"/>
  <c r="AA1057" i="4"/>
  <c r="AA962" i="4"/>
  <c r="AA1205" i="4"/>
  <c r="Z503" i="4"/>
  <c r="Z531" i="4"/>
  <c r="Z521" i="4"/>
  <c r="Z567" i="4"/>
  <c r="AA558" i="4"/>
  <c r="AB558" i="4" s="1"/>
  <c r="AC558" i="4" s="1"/>
  <c r="AD558" i="4" s="1"/>
  <c r="AA720" i="4"/>
  <c r="AA505" i="4"/>
  <c r="AB505" i="4" s="1"/>
  <c r="AC505" i="4" s="1"/>
  <c r="AD505" i="4" s="1"/>
  <c r="AA586" i="4"/>
  <c r="AA1033" i="4"/>
  <c r="AA533" i="4"/>
  <c r="AB533" i="4" s="1"/>
  <c r="AC533" i="4" s="1"/>
  <c r="AD533" i="4" s="1"/>
  <c r="AA738" i="4"/>
  <c r="AA981" i="4"/>
  <c r="AA1062" i="4"/>
  <c r="AA562" i="4"/>
  <c r="AB562" i="4" s="1"/>
  <c r="AC562" i="4" s="1"/>
  <c r="AD562" i="4" s="1"/>
  <c r="AA604" i="4"/>
  <c r="AA643" i="4"/>
  <c r="AA1090" i="4"/>
  <c r="AA1171" i="4"/>
  <c r="AA552" i="4"/>
  <c r="AB552" i="4" s="1"/>
  <c r="AC552" i="4" s="1"/>
  <c r="AD552" i="4" s="1"/>
  <c r="AA591" i="4"/>
  <c r="AA915" i="4"/>
  <c r="AA1077" i="4"/>
  <c r="AA1158" i="4"/>
  <c r="AA1110" i="4"/>
  <c r="AA985" i="4"/>
  <c r="AA1147" i="4"/>
  <c r="AA608" i="4"/>
  <c r="AA706" i="4"/>
  <c r="AA868" i="4"/>
  <c r="Z560" i="4"/>
  <c r="Z495" i="4"/>
  <c r="Z474" i="4"/>
  <c r="Z486" i="4"/>
  <c r="Z513" i="4"/>
  <c r="AA762" i="4"/>
  <c r="AA882" i="4"/>
  <c r="AA1086" i="4"/>
  <c r="AA1167" i="4"/>
  <c r="AA1206" i="4"/>
  <c r="AA790" i="4"/>
  <c r="AA696" i="4"/>
  <c r="AA819" i="4"/>
  <c r="AA900" i="4"/>
  <c r="AA724" i="4"/>
  <c r="AA805" i="4"/>
  <c r="AA967" i="4"/>
  <c r="AA482" i="4"/>
  <c r="AB482" i="4" s="1"/>
  <c r="AC482" i="4" s="1"/>
  <c r="AD482" i="4" s="1"/>
  <c r="AA1091" i="4"/>
  <c r="AA1211" i="4"/>
  <c r="AA888" i="4"/>
  <c r="AA759" i="4"/>
  <c r="AA835" i="4"/>
  <c r="AA770" i="4"/>
  <c r="AA1030" i="4"/>
  <c r="AA1111" i="4"/>
  <c r="AA638" i="4"/>
  <c r="AA842" i="4"/>
  <c r="AA881" i="4"/>
  <c r="AA1124" i="4"/>
  <c r="AA1166" i="4"/>
  <c r="Z530" i="4"/>
  <c r="Z547" i="4"/>
  <c r="Z473" i="4"/>
  <c r="AA612" i="4"/>
  <c r="AA910" i="4"/>
  <c r="AA506" i="4"/>
  <c r="AB506" i="4" s="1"/>
  <c r="AC506" i="4" s="1"/>
  <c r="AD506" i="4" s="1"/>
  <c r="AA953" i="4"/>
  <c r="AA1154" i="4"/>
  <c r="AA674" i="4"/>
  <c r="AA766" i="4"/>
  <c r="AA847" i="4"/>
  <c r="AA928" i="4"/>
  <c r="AA455" i="4"/>
  <c r="AB455" i="4" s="1"/>
  <c r="AC455" i="4" s="1"/>
  <c r="AD455" i="4" s="1"/>
  <c r="AA779" i="4"/>
  <c r="AA645" i="4"/>
  <c r="AA1050" i="4"/>
  <c r="AA1131" i="4"/>
  <c r="AA840" i="4"/>
  <c r="AA921" i="4"/>
  <c r="AB921" i="4" s="1"/>
  <c r="AC921" i="4" s="1"/>
  <c r="AA1106" i="4"/>
  <c r="AA754" i="4"/>
  <c r="AA916" i="4"/>
  <c r="AA488" i="4"/>
  <c r="AB488" i="4" s="1"/>
  <c r="AC488" i="4" s="1"/>
  <c r="AD488" i="4" s="1"/>
  <c r="AA812" i="4"/>
  <c r="AA719" i="4"/>
  <c r="AA800" i="4"/>
  <c r="AA923" i="4"/>
  <c r="AA1043" i="4"/>
  <c r="Z554" i="4"/>
  <c r="AA1566" i="4"/>
  <c r="AA512" i="4"/>
  <c r="AB512" i="4" s="1"/>
  <c r="AC512" i="4" s="1"/>
  <c r="AA532" i="4"/>
  <c r="AA524" i="4"/>
  <c r="AA510" i="4"/>
  <c r="AA494" i="4"/>
  <c r="AA522" i="4"/>
  <c r="AA527" i="4"/>
  <c r="AA477" i="4"/>
  <c r="AA495" i="4"/>
  <c r="AA523" i="4"/>
  <c r="AA462" i="4"/>
  <c r="AA539" i="4"/>
  <c r="AB539" i="4" s="1"/>
  <c r="AC539" i="4" s="1"/>
  <c r="AA548" i="4"/>
  <c r="AA516" i="4"/>
  <c r="AA472" i="4"/>
  <c r="AB472" i="4" s="1"/>
  <c r="AC472" i="4" s="1"/>
  <c r="AA483" i="4"/>
  <c r="AA564" i="4"/>
  <c r="AA502" i="4"/>
  <c r="Z515" i="4"/>
  <c r="AA478" i="4"/>
  <c r="AA467" i="4"/>
  <c r="AA549" i="4"/>
  <c r="AA553" i="4"/>
  <c r="AA468" i="4"/>
  <c r="AB468" i="4" s="1"/>
  <c r="AC468" i="4" s="1"/>
  <c r="AA536" i="4"/>
  <c r="AA566" i="4"/>
  <c r="AA542" i="4"/>
  <c r="AB542" i="4" s="1"/>
  <c r="AC542" i="4" s="1"/>
  <c r="AD542" i="4" s="1"/>
  <c r="Z448" i="4"/>
  <c r="Z449" i="4"/>
  <c r="Z461" i="4"/>
  <c r="AA464" i="4"/>
  <c r="AA518" i="4"/>
  <c r="Z420" i="4"/>
  <c r="Z447" i="4"/>
  <c r="Z434" i="4"/>
  <c r="Z405" i="4"/>
  <c r="Z437" i="4"/>
  <c r="AA545" i="4"/>
  <c r="AA544" i="4"/>
  <c r="AA491" i="4"/>
  <c r="AA530" i="4"/>
  <c r="Z457" i="4"/>
  <c r="Z370" i="4"/>
  <c r="Z456" i="4"/>
  <c r="Z441" i="4"/>
  <c r="Z425" i="4"/>
  <c r="Z452" i="4"/>
  <c r="Z442" i="4"/>
  <c r="Z458" i="4"/>
  <c r="Z423" i="4"/>
  <c r="AA557" i="4"/>
  <c r="Z439" i="4"/>
  <c r="Z454" i="4"/>
  <c r="Z416" i="4"/>
  <c r="AA476" i="4"/>
  <c r="Z455" i="4"/>
  <c r="Z410" i="4"/>
  <c r="Z424" i="4"/>
  <c r="Z408" i="4"/>
  <c r="Z429" i="4"/>
  <c r="Z459" i="4"/>
  <c r="Z450" i="4"/>
  <c r="Z451" i="4"/>
  <c r="Z413" i="4"/>
  <c r="Z440" i="4"/>
  <c r="Z445" i="4"/>
  <c r="Z435" i="4"/>
  <c r="Z443" i="4"/>
  <c r="Z453" i="4"/>
  <c r="Z436" i="4"/>
  <c r="Z438" i="4"/>
  <c r="Z446" i="4"/>
  <c r="Z444" i="4"/>
  <c r="AA408" i="4"/>
  <c r="AB408" i="4" s="1"/>
  <c r="AC408" i="4" s="1"/>
  <c r="AD408" i="4" s="1"/>
  <c r="AA409" i="4"/>
  <c r="AB409" i="4" s="1"/>
  <c r="AC409" i="4" s="1"/>
  <c r="AD409" i="4" s="1"/>
  <c r="Z419" i="4"/>
  <c r="AA457" i="4"/>
  <c r="AB457" i="4" s="1"/>
  <c r="AC457" i="4" s="1"/>
  <c r="AA438" i="4"/>
  <c r="AB11" i="1"/>
  <c r="AA411" i="4"/>
  <c r="AB411" i="4" s="1"/>
  <c r="AC411" i="4" s="1"/>
  <c r="AD411" i="4" s="1"/>
  <c r="AB9" i="1"/>
  <c r="Z422" i="4"/>
  <c r="Z412" i="4"/>
  <c r="Z417" i="4"/>
  <c r="Z430" i="4"/>
  <c r="Z409" i="4"/>
  <c r="AB12" i="1"/>
  <c r="Z428" i="4"/>
  <c r="Z386" i="4"/>
  <c r="Z414" i="4"/>
  <c r="Z418" i="4"/>
  <c r="Z421" i="4"/>
  <c r="Z415" i="4"/>
  <c r="AB4" i="1"/>
  <c r="AB5" i="1"/>
  <c r="AB6" i="1"/>
  <c r="Z427" i="4"/>
  <c r="AB2" i="1"/>
  <c r="AB7" i="1"/>
  <c r="AB10" i="1"/>
  <c r="AB8" i="1"/>
  <c r="Z371" i="4"/>
  <c r="Z426" i="4"/>
  <c r="AB13" i="1"/>
  <c r="AB17" i="1"/>
  <c r="AB14" i="1"/>
  <c r="AB15" i="1"/>
  <c r="Z431" i="4"/>
  <c r="AB3" i="1"/>
  <c r="Z411" i="4"/>
  <c r="Z432" i="4"/>
  <c r="AA456" i="4"/>
  <c r="AB456" i="4" s="1"/>
  <c r="AC456" i="4" s="1"/>
  <c r="Z357" i="4"/>
  <c r="AA1026" i="4"/>
  <c r="AA443" i="4"/>
  <c r="AB443" i="4" s="1"/>
  <c r="AC443" i="4" s="1"/>
  <c r="Z398" i="4"/>
  <c r="Z355" i="4"/>
  <c r="Z401" i="4"/>
  <c r="Z164" i="4"/>
  <c r="AA429" i="4"/>
  <c r="Z397" i="4"/>
  <c r="Z359" i="4"/>
  <c r="Z367" i="4"/>
  <c r="AA448" i="4"/>
  <c r="AB448" i="4" s="1"/>
  <c r="AC448" i="4" s="1"/>
  <c r="AA413" i="4"/>
  <c r="AB413" i="4" s="1"/>
  <c r="AC413" i="4" s="1"/>
  <c r="AA446" i="4"/>
  <c r="AA437" i="4"/>
  <c r="AA444" i="4"/>
  <c r="Z218" i="4"/>
  <c r="AA189" i="4"/>
  <c r="AB189" i="4" s="1"/>
  <c r="AC189" i="4" s="1"/>
  <c r="AD189" i="4" s="1"/>
  <c r="AA451" i="4"/>
  <c r="AA1863" i="4"/>
  <c r="Z191" i="4"/>
  <c r="AA333" i="4"/>
  <c r="AB333" i="4" s="1"/>
  <c r="AC333" i="4" s="1"/>
  <c r="AD333" i="4" s="1"/>
  <c r="AA458" i="4"/>
  <c r="AB458" i="4" s="1"/>
  <c r="AC458" i="4" s="1"/>
  <c r="AA1728" i="4"/>
  <c r="AA424" i="4"/>
  <c r="AB424" i="4" s="1"/>
  <c r="AC424" i="4" s="1"/>
  <c r="AA414" i="4"/>
  <c r="AB414" i="4" s="1"/>
  <c r="AC414" i="4" s="1"/>
  <c r="AA442" i="4"/>
  <c r="AB442" i="4" s="1"/>
  <c r="AC442" i="4" s="1"/>
  <c r="AA1242" i="4"/>
  <c r="AA421" i="4"/>
  <c r="AA450" i="4"/>
  <c r="AA435" i="4"/>
  <c r="AA415" i="4"/>
  <c r="AA419" i="4"/>
  <c r="AA410" i="4"/>
  <c r="AA440" i="4"/>
  <c r="AB440" i="4" s="1"/>
  <c r="AC440" i="4" s="1"/>
  <c r="AA218" i="4"/>
  <c r="AB218" i="4" s="1"/>
  <c r="AC218" i="4" s="1"/>
  <c r="AD218" i="4" s="1"/>
  <c r="AA412" i="4"/>
  <c r="AB412" i="4" s="1"/>
  <c r="AC412" i="4" s="1"/>
  <c r="AA422" i="4"/>
  <c r="AB422" i="4" s="1"/>
  <c r="AC422" i="4" s="1"/>
  <c r="AA2538" i="4"/>
  <c r="AB2538" i="4" s="1"/>
  <c r="AC2538" i="4" s="1"/>
  <c r="AA441" i="4"/>
  <c r="AA420" i="4"/>
  <c r="AA453" i="4"/>
  <c r="Z399" i="4"/>
  <c r="Z404" i="4"/>
  <c r="Z366" i="4"/>
  <c r="Z382" i="4"/>
  <c r="Z326" i="4"/>
  <c r="Z395" i="4"/>
  <c r="Z393" i="4"/>
  <c r="AA425" i="4"/>
  <c r="AB425" i="4" s="1"/>
  <c r="AC425" i="4" s="1"/>
  <c r="AA416" i="4"/>
  <c r="AA447" i="4"/>
  <c r="Z361" i="4"/>
  <c r="Z272" i="4"/>
  <c r="Z299" i="4"/>
  <c r="AA439" i="4"/>
  <c r="AA449" i="4"/>
  <c r="Z390" i="4"/>
  <c r="AA423" i="4"/>
  <c r="AA427" i="4"/>
  <c r="AA445" i="4"/>
  <c r="Z356" i="4"/>
  <c r="Z383" i="4"/>
  <c r="Z391" i="4"/>
  <c r="AA418" i="4"/>
  <c r="AB418" i="4" s="1"/>
  <c r="AC418" i="4" s="1"/>
  <c r="AA191" i="4"/>
  <c r="AB191" i="4" s="1"/>
  <c r="AC191" i="4" s="1"/>
  <c r="Z387" i="4"/>
  <c r="Z396" i="4"/>
  <c r="Z360" i="4"/>
  <c r="Z402" i="4"/>
  <c r="Z381" i="4"/>
  <c r="Z389" i="4"/>
  <c r="Z245" i="4"/>
  <c r="AA837" i="4"/>
  <c r="Z380" i="4"/>
  <c r="AB2660" i="4"/>
  <c r="AC2660" i="4" s="1"/>
  <c r="Z376" i="4"/>
  <c r="Z403" i="4"/>
  <c r="Z373" i="4"/>
  <c r="Z392" i="4"/>
  <c r="AA2160" i="4"/>
  <c r="AB2160" i="4" s="1"/>
  <c r="AC2160" i="4" s="1"/>
  <c r="Z137" i="4"/>
  <c r="AA54" i="4"/>
  <c r="Z374" i="4"/>
  <c r="Z354" i="4"/>
  <c r="Z362" i="4"/>
  <c r="Z369" i="4"/>
  <c r="Z365" i="4"/>
  <c r="Z378" i="4"/>
  <c r="Z358" i="4"/>
  <c r="Z375" i="4"/>
  <c r="Z394" i="4"/>
  <c r="Z385" i="4"/>
  <c r="Z363" i="4"/>
  <c r="Z377" i="4"/>
  <c r="Z400" i="4"/>
  <c r="Z372" i="4"/>
  <c r="Z368" i="4"/>
  <c r="AB1676" i="4"/>
  <c r="AC1676" i="4" s="1"/>
  <c r="AD1676" i="4" s="1"/>
  <c r="Z108" i="4"/>
  <c r="Z388" i="4"/>
  <c r="AA756" i="4"/>
  <c r="AA1674" i="4"/>
  <c r="AA1917" i="4"/>
  <c r="AA378" i="4"/>
  <c r="Z351" i="4"/>
  <c r="AA2025" i="4"/>
  <c r="AB2025" i="4" s="1"/>
  <c r="AC2025" i="4" s="1"/>
  <c r="AA2052" i="4"/>
  <c r="AB2052" i="4" s="1"/>
  <c r="AC2052" i="4" s="1"/>
  <c r="Z110" i="4"/>
  <c r="AA83" i="4"/>
  <c r="AB83" i="4" s="1"/>
  <c r="AC83" i="4" s="1"/>
  <c r="AA380" i="4"/>
  <c r="AB380" i="4" s="1"/>
  <c r="AC380" i="4" s="1"/>
  <c r="AD380" i="4" s="1"/>
  <c r="Z364" i="4"/>
  <c r="AA131" i="4"/>
  <c r="AB131" i="4" s="1"/>
  <c r="AC131" i="4" s="1"/>
  <c r="AD131" i="4" s="1"/>
  <c r="AA567" i="4"/>
  <c r="AA226" i="4"/>
  <c r="AB226" i="4" s="1"/>
  <c r="AC226" i="4" s="1"/>
  <c r="AD226" i="4" s="1"/>
  <c r="AA367" i="4"/>
  <c r="AA307" i="4"/>
  <c r="AB307" i="4" s="1"/>
  <c r="AC307" i="4" s="1"/>
  <c r="AD307" i="4" s="1"/>
  <c r="AA110" i="4"/>
  <c r="AB110" i="4" s="1"/>
  <c r="AC110" i="4" s="1"/>
  <c r="AD110" i="4" s="1"/>
  <c r="AA2673" i="4"/>
  <c r="AB2673" i="4" s="1"/>
  <c r="AC2673" i="4" s="1"/>
  <c r="AA1647" i="4"/>
  <c r="AA245" i="4"/>
  <c r="AB245" i="4" s="1"/>
  <c r="AC245" i="4" s="1"/>
  <c r="AD245" i="4" s="1"/>
  <c r="Z189" i="4"/>
  <c r="AA299" i="4"/>
  <c r="AB299" i="4" s="1"/>
  <c r="AC299" i="4" s="1"/>
  <c r="AD299" i="4" s="1"/>
  <c r="AE299" i="4" s="1"/>
  <c r="AB1838" i="4"/>
  <c r="AC1838" i="4" s="1"/>
  <c r="AD1838" i="4" s="1"/>
  <c r="AA918" i="4"/>
  <c r="AA864" i="4"/>
  <c r="AA1998" i="4"/>
  <c r="AB1998" i="4" s="1"/>
  <c r="AC1998" i="4" s="1"/>
  <c r="AA212" i="4"/>
  <c r="AB212" i="4" s="1"/>
  <c r="AC212" i="4" s="1"/>
  <c r="AD212" i="4" s="1"/>
  <c r="AA2214" i="4"/>
  <c r="AB2214" i="4" s="1"/>
  <c r="AC2214" i="4" s="1"/>
  <c r="AA384" i="4"/>
  <c r="AA392" i="4"/>
  <c r="AA153" i="4"/>
  <c r="AB153" i="4" s="1"/>
  <c r="AC153" i="4" s="1"/>
  <c r="AD153" i="4" s="1"/>
  <c r="AA220" i="4"/>
  <c r="AB220" i="4" s="1"/>
  <c r="AC220" i="4" s="1"/>
  <c r="AD220" i="4" s="1"/>
  <c r="AA891" i="4"/>
  <c r="AA359" i="4"/>
  <c r="AB359" i="4" s="1"/>
  <c r="AC359" i="4" s="1"/>
  <c r="AA1890" i="4"/>
  <c r="AA729" i="4"/>
  <c r="AA702" i="4"/>
  <c r="AA264" i="4"/>
  <c r="AB264" i="4" s="1"/>
  <c r="AC264" i="4" s="1"/>
  <c r="AD264" i="4" s="1"/>
  <c r="AA1053" i="4"/>
  <c r="AA388" i="4"/>
  <c r="AA381" i="4"/>
  <c r="AA370" i="4"/>
  <c r="AA360" i="4"/>
  <c r="AA281" i="4"/>
  <c r="AB281" i="4" s="1"/>
  <c r="AC281" i="4" s="1"/>
  <c r="AD281" i="4" s="1"/>
  <c r="AA362" i="4"/>
  <c r="AB2639" i="4"/>
  <c r="AC2639" i="4" s="1"/>
  <c r="AA1593" i="4"/>
  <c r="AA357" i="4"/>
  <c r="AB357" i="4" s="1"/>
  <c r="AC357" i="4" s="1"/>
  <c r="AA361" i="4"/>
  <c r="AB361" i="4" s="1"/>
  <c r="AC361" i="4" s="1"/>
  <c r="AA354" i="4"/>
  <c r="AA397" i="4"/>
  <c r="AB397" i="4" s="1"/>
  <c r="AC397" i="4" s="1"/>
  <c r="AA91" i="4"/>
  <c r="AB91" i="4" s="1"/>
  <c r="AC91" i="4" s="1"/>
  <c r="AD91" i="4" s="1"/>
  <c r="AA192" i="4"/>
  <c r="AB192" i="4" s="1"/>
  <c r="AC192" i="4" s="1"/>
  <c r="AD192" i="4" s="1"/>
  <c r="AA337" i="4"/>
  <c r="AB337" i="4" s="1"/>
  <c r="AC337" i="4" s="1"/>
  <c r="AD337" i="4" s="1"/>
  <c r="AA1458" i="4"/>
  <c r="AA216" i="4"/>
  <c r="AB216" i="4" s="1"/>
  <c r="AC216" i="4" s="1"/>
  <c r="AA1215" i="4"/>
  <c r="AA386" i="4"/>
  <c r="AB386" i="4" s="1"/>
  <c r="AC386" i="4" s="1"/>
  <c r="AA391" i="4"/>
  <c r="AB391" i="4" s="1"/>
  <c r="AC391" i="4" s="1"/>
  <c r="AA164" i="4"/>
  <c r="AB164" i="4" s="1"/>
  <c r="AC164" i="4" s="1"/>
  <c r="AD164" i="4" s="1"/>
  <c r="AA365" i="4"/>
  <c r="AB365" i="4" s="1"/>
  <c r="AC365" i="4" s="1"/>
  <c r="AA405" i="4"/>
  <c r="AB2159" i="4"/>
  <c r="AC2159" i="4" s="1"/>
  <c r="AA2511" i="4"/>
  <c r="AB2511" i="4" s="1"/>
  <c r="AC2511" i="4" s="1"/>
  <c r="AA387" i="4"/>
  <c r="AA1080" i="4"/>
  <c r="AA389" i="4"/>
  <c r="Z128" i="4"/>
  <c r="AA1701" i="4"/>
  <c r="AA158" i="4"/>
  <c r="AB158" i="4" s="1"/>
  <c r="AC158" i="4" s="1"/>
  <c r="AD158" i="4" s="1"/>
  <c r="AA382" i="4"/>
  <c r="AB382" i="4" s="1"/>
  <c r="AC382" i="4" s="1"/>
  <c r="AA243" i="4"/>
  <c r="AB243" i="4" s="1"/>
  <c r="AC243" i="4" s="1"/>
  <c r="AD243" i="4" s="1"/>
  <c r="AA1350" i="4"/>
  <c r="AA2322" i="4"/>
  <c r="AB2322" i="4" s="1"/>
  <c r="AC2322" i="4" s="1"/>
  <c r="AA372" i="4"/>
  <c r="AA374" i="4"/>
  <c r="AB2510" i="4"/>
  <c r="AC2510" i="4" s="1"/>
  <c r="AA293" i="4"/>
  <c r="AB293" i="4" s="1"/>
  <c r="AC293" i="4" s="1"/>
  <c r="AD293" i="4" s="1"/>
  <c r="AA1836" i="4"/>
  <c r="AA1512" i="4"/>
  <c r="AA355" i="4"/>
  <c r="AB355" i="4" s="1"/>
  <c r="AC355" i="4" s="1"/>
  <c r="AA1539" i="4"/>
  <c r="AA266" i="4"/>
  <c r="AB266" i="4" s="1"/>
  <c r="AC266" i="4" s="1"/>
  <c r="AD266" i="4" s="1"/>
  <c r="AB2226" i="4"/>
  <c r="AC2226" i="4" s="1"/>
  <c r="L162" i="4"/>
  <c r="M162" i="4" s="1"/>
  <c r="AA396" i="4"/>
  <c r="AA401" i="4"/>
  <c r="Z270" i="4"/>
  <c r="AA404" i="4"/>
  <c r="AB2395" i="4"/>
  <c r="AC2395" i="4" s="1"/>
  <c r="AA237" i="4"/>
  <c r="AB237" i="4" s="1"/>
  <c r="AC237" i="4" s="1"/>
  <c r="AD237" i="4" s="1"/>
  <c r="AB1754" i="4"/>
  <c r="AC1754" i="4" s="1"/>
  <c r="AD1754" i="4" s="1"/>
  <c r="Z251" i="4"/>
  <c r="J2241" i="4"/>
  <c r="K2241" i="4" s="1"/>
  <c r="AA81" i="4"/>
  <c r="AB81" i="4" s="1"/>
  <c r="AC81" i="4" s="1"/>
  <c r="J1566" i="4"/>
  <c r="K1566" i="4" s="1"/>
  <c r="AA1377" i="4"/>
  <c r="AA594" i="4"/>
  <c r="AA2349" i="4"/>
  <c r="AB2349" i="4" s="1"/>
  <c r="AC2349" i="4" s="1"/>
  <c r="AA783" i="4"/>
  <c r="AA92" i="4"/>
  <c r="AB92" i="4" s="1"/>
  <c r="AC92" i="4" s="1"/>
  <c r="AD92" i="4" s="1"/>
  <c r="AA395" i="4"/>
  <c r="J2376" i="4"/>
  <c r="K2376" i="4" s="1"/>
  <c r="AA326" i="4"/>
  <c r="AB326" i="4" s="1"/>
  <c r="AC326" i="4" s="1"/>
  <c r="AA301" i="4"/>
  <c r="AB301" i="4" s="1"/>
  <c r="AC301" i="4" s="1"/>
  <c r="AD301" i="4" s="1"/>
  <c r="AA373" i="4"/>
  <c r="AB373" i="4" s="1"/>
  <c r="AC373" i="4" s="1"/>
  <c r="AA393" i="4"/>
  <c r="AB393" i="4" s="1"/>
  <c r="AC393" i="4" s="1"/>
  <c r="AB2219" i="4"/>
  <c r="AC2219" i="4" s="1"/>
  <c r="L918" i="4"/>
  <c r="M918" i="4" s="1"/>
  <c r="AA2187" i="4"/>
  <c r="AB2187" i="4" s="1"/>
  <c r="AC2187" i="4" s="1"/>
  <c r="AB2449" i="4"/>
  <c r="AC2449" i="4" s="1"/>
  <c r="AA402" i="4"/>
  <c r="L1404" i="4"/>
  <c r="M1404" i="4" s="1"/>
  <c r="AA1188" i="4"/>
  <c r="AA540" i="4"/>
  <c r="AA398" i="4"/>
  <c r="AB398" i="4" s="1"/>
  <c r="AC398" i="4" s="1"/>
  <c r="AA366" i="4"/>
  <c r="AB366" i="4" s="1"/>
  <c r="AC366" i="4" s="1"/>
  <c r="AA403" i="4"/>
  <c r="AB403" i="4" s="1"/>
  <c r="AC403" i="4" s="1"/>
  <c r="AA394" i="4"/>
  <c r="Z138" i="4"/>
  <c r="Z243" i="4"/>
  <c r="AA1431" i="4"/>
  <c r="AA432" i="4"/>
  <c r="AA369" i="4"/>
  <c r="AA364" i="4"/>
  <c r="AA2700" i="4"/>
  <c r="AB2700" i="4" s="1"/>
  <c r="AC2700" i="4" s="1"/>
  <c r="AA2484" i="4"/>
  <c r="AB2484" i="4" s="1"/>
  <c r="AC2484" i="4" s="1"/>
  <c r="AA2646" i="4"/>
  <c r="AB2646" i="4" s="1"/>
  <c r="AC2646" i="4" s="1"/>
  <c r="AA213" i="4"/>
  <c r="AB213" i="4" s="1"/>
  <c r="AC213" i="4" s="1"/>
  <c r="AD213" i="4" s="1"/>
  <c r="AA375" i="4"/>
  <c r="AB375" i="4" s="1"/>
  <c r="AC375" i="4" s="1"/>
  <c r="AA123" i="4"/>
  <c r="AB123" i="4" s="1"/>
  <c r="AC123" i="4" s="1"/>
  <c r="AD123" i="4" s="1"/>
  <c r="AA353" i="4"/>
  <c r="AB353" i="4" s="1"/>
  <c r="AC353" i="4" s="1"/>
  <c r="J216" i="4"/>
  <c r="K216" i="4" s="1"/>
  <c r="Z56" i="4"/>
  <c r="AA399" i="4"/>
  <c r="L1512" i="4"/>
  <c r="M1512" i="4" s="1"/>
  <c r="J1944" i="4"/>
  <c r="K1944" i="4" s="1"/>
  <c r="AA2268" i="4"/>
  <c r="AB2268" i="4" s="1"/>
  <c r="AC2268" i="4" s="1"/>
  <c r="AA265" i="4"/>
  <c r="AB265" i="4" s="1"/>
  <c r="AC265" i="4" s="1"/>
  <c r="AD265" i="4" s="1"/>
  <c r="AA119" i="4"/>
  <c r="AB119" i="4" s="1"/>
  <c r="AC119" i="4" s="1"/>
  <c r="AD119" i="4" s="1"/>
  <c r="AB2573" i="4"/>
  <c r="AC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A270" i="4"/>
  <c r="AB270" i="4" s="1"/>
  <c r="AC270" i="4" s="1"/>
  <c r="AD270" i="4" s="1"/>
  <c r="J756" i="4"/>
  <c r="K756" i="4" s="1"/>
  <c r="AA2376" i="4"/>
  <c r="AB2376" i="4" s="1"/>
  <c r="AC2376" i="4" s="1"/>
  <c r="AA1323" i="4"/>
  <c r="J1755" i="4"/>
  <c r="K1755" i="4" s="1"/>
  <c r="J837" i="4"/>
  <c r="K837" i="4" s="1"/>
  <c r="Z83" i="4"/>
  <c r="AA2592" i="4"/>
  <c r="AB2592" i="4" s="1"/>
  <c r="AC2592" i="4" s="1"/>
  <c r="AA999" i="4"/>
  <c r="J1971" i="4"/>
  <c r="K1971" i="4" s="1"/>
  <c r="J189" i="4"/>
  <c r="K189" i="4" s="1"/>
  <c r="AA137" i="4"/>
  <c r="AB137" i="4" s="1"/>
  <c r="AC137" i="4" s="1"/>
  <c r="AD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A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A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A383" i="4"/>
  <c r="AB383" i="4" s="1"/>
  <c r="AC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A1404" i="4"/>
  <c r="J2052" i="4"/>
  <c r="K2052" i="4" s="1"/>
  <c r="J1107" i="4"/>
  <c r="K1107" i="4" s="1"/>
  <c r="J2079" i="4"/>
  <c r="K2079" i="4" s="1"/>
  <c r="J1485" i="4"/>
  <c r="K1485" i="4" s="1"/>
  <c r="AA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Z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A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A2241" i="4"/>
  <c r="AB2241" i="4" s="1"/>
  <c r="AC2241" i="4" s="1"/>
  <c r="L2268" i="4"/>
  <c r="M2268" i="4" s="1"/>
  <c r="J432" i="4"/>
  <c r="K432" i="4" s="1"/>
  <c r="AA371" i="4"/>
  <c r="AA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A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G48" i="3"/>
  <c r="H15" i="3"/>
  <c r="H26" i="3"/>
  <c r="H37" i="3"/>
  <c r="H49" i="3"/>
  <c r="G15" i="3"/>
  <c r="G26" i="3"/>
  <c r="G37" i="3"/>
  <c r="G49" i="3"/>
  <c r="H24" i="3"/>
  <c r="H13" i="3"/>
  <c r="H27" i="3"/>
  <c r="H38" i="3"/>
  <c r="H51" i="3"/>
  <c r="G13" i="3"/>
  <c r="G27" i="3"/>
  <c r="G38" i="3"/>
  <c r="G51" i="3"/>
  <c r="H50" i="3"/>
  <c r="H17" i="3"/>
  <c r="H29" i="3"/>
  <c r="H42" i="3"/>
  <c r="H5" i="3"/>
  <c r="G17" i="3"/>
  <c r="G29" i="3"/>
  <c r="G42" i="3"/>
  <c r="G5" i="3"/>
  <c r="G39" i="3"/>
  <c r="H6" i="3"/>
  <c r="H16" i="3"/>
  <c r="H28" i="3"/>
  <c r="H40" i="3"/>
  <c r="G6" i="3"/>
  <c r="G16" i="3"/>
  <c r="G28" i="3"/>
  <c r="G40" i="3"/>
  <c r="H14" i="3"/>
  <c r="H4" i="3"/>
  <c r="H18" i="3"/>
  <c r="H30" i="3"/>
  <c r="H41" i="3"/>
  <c r="G4" i="3"/>
  <c r="G18" i="3"/>
  <c r="G30" i="3"/>
  <c r="G41" i="3"/>
  <c r="G24" i="3"/>
  <c r="H7" i="3"/>
  <c r="H19" i="3"/>
  <c r="H31" i="3"/>
  <c r="H43" i="3"/>
  <c r="G7" i="3"/>
  <c r="G19" i="3"/>
  <c r="G31" i="3"/>
  <c r="G43" i="3"/>
  <c r="H10" i="3"/>
  <c r="H20" i="3"/>
  <c r="H35" i="3"/>
  <c r="H44" i="3"/>
  <c r="G10" i="3"/>
  <c r="G20" i="3"/>
  <c r="G35" i="3"/>
  <c r="G44" i="3"/>
  <c r="G14" i="3"/>
  <c r="H9" i="3"/>
  <c r="H21" i="3"/>
  <c r="H33" i="3"/>
  <c r="H47" i="3"/>
  <c r="G9" i="3"/>
  <c r="G21" i="3"/>
  <c r="G33" i="3"/>
  <c r="G47" i="3"/>
  <c r="H39" i="3"/>
  <c r="H11" i="3"/>
  <c r="H23" i="3"/>
  <c r="H32" i="3"/>
  <c r="H45" i="3"/>
  <c r="G11" i="3"/>
  <c r="G23" i="3"/>
  <c r="G32" i="3"/>
  <c r="G45" i="3"/>
  <c r="G50" i="3"/>
  <c r="H8" i="3"/>
  <c r="H22" i="3"/>
  <c r="H34" i="3"/>
  <c r="H46" i="3"/>
  <c r="G8" i="3"/>
  <c r="G22" i="3"/>
  <c r="G34" i="3"/>
  <c r="G46" i="3"/>
  <c r="AA385" i="4"/>
  <c r="AA377" i="4"/>
  <c r="AA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A2457" i="4"/>
  <c r="AB2457" i="4" s="1"/>
  <c r="AC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A358" i="4"/>
  <c r="AA400" i="4"/>
  <c r="AA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784" i="4"/>
  <c r="AC1784" i="4" s="1"/>
  <c r="AD1784" i="4" s="1"/>
  <c r="AB2216" i="4"/>
  <c r="AC2216" i="4" s="1"/>
  <c r="AB1811" i="4"/>
  <c r="AC1811" i="4" s="1"/>
  <c r="AD1811" i="4" s="1"/>
  <c r="AB1298" i="4"/>
  <c r="AC1298" i="4" s="1"/>
  <c r="AD1298" i="4" s="1"/>
  <c r="AB2081" i="4"/>
  <c r="AC2081" i="4" s="1"/>
  <c r="AA135" i="4"/>
  <c r="Z135" i="4"/>
  <c r="AB2351" i="4"/>
  <c r="AC2351" i="4" s="1"/>
  <c r="AB2567" i="4"/>
  <c r="AC2567" i="4" s="1"/>
  <c r="AB2675" i="4"/>
  <c r="AC2675" i="4" s="1"/>
  <c r="AB1406" i="4"/>
  <c r="AC1406" i="4" s="1"/>
  <c r="AD1406" i="4" s="1"/>
  <c r="AA2403" i="4"/>
  <c r="AB2403" i="4" s="1"/>
  <c r="AC2403" i="4" s="1"/>
  <c r="AB2162" i="4"/>
  <c r="AC2162" i="4" s="1"/>
  <c r="AB1649" i="4"/>
  <c r="AC1649" i="4" s="1"/>
  <c r="AD1649" i="4" s="1"/>
  <c r="AA1971" i="4"/>
  <c r="AA675" i="4"/>
  <c r="AB675" i="4" s="1"/>
  <c r="AC675" i="4" s="1"/>
  <c r="AB1595" i="4"/>
  <c r="AC1595" i="4" s="1"/>
  <c r="AD1595" i="4" s="1"/>
  <c r="AB1730" i="4"/>
  <c r="AC1730" i="4" s="1"/>
  <c r="AD1730" i="4" s="1"/>
  <c r="AA2430" i="4"/>
  <c r="AB2430" i="4" s="1"/>
  <c r="AC2430" i="4" s="1"/>
  <c r="AA272" i="4"/>
  <c r="AB2540" i="4"/>
  <c r="AC2540" i="4" s="1"/>
  <c r="AB2000" i="4"/>
  <c r="AC2000" i="4" s="1"/>
  <c r="AB2054" i="4"/>
  <c r="AC2054" i="4" s="1"/>
  <c r="AB2108" i="4"/>
  <c r="AC2108" i="4" s="1"/>
  <c r="AA1485" i="4"/>
  <c r="AA513" i="4"/>
  <c r="AA56" i="4"/>
  <c r="AA1944" i="4"/>
  <c r="AB1919" i="4"/>
  <c r="AC1919" i="4" s="1"/>
  <c r="AD1919" i="4" s="1"/>
  <c r="AB1865" i="4"/>
  <c r="AC1865" i="4" s="1"/>
  <c r="AD1865" i="4" s="1"/>
  <c r="AA1134" i="4"/>
  <c r="AA1161" i="4"/>
  <c r="AA1782" i="4"/>
  <c r="AA2295" i="4"/>
  <c r="AB2295" i="4" s="1"/>
  <c r="AC2295" i="4" s="1"/>
  <c r="Z54" i="4"/>
  <c r="AB2594" i="4"/>
  <c r="AC2594" i="4" s="1"/>
  <c r="AB1892" i="4"/>
  <c r="AC1892" i="4" s="1"/>
  <c r="AD1892" i="4" s="1"/>
  <c r="AB2027" i="4"/>
  <c r="AC2027" i="4" s="1"/>
  <c r="AB1271" i="4"/>
  <c r="AC1271" i="4" s="1"/>
  <c r="AD1271" i="4" s="1"/>
  <c r="AB2324" i="4"/>
  <c r="AC2324" i="4" s="1"/>
  <c r="AB2486" i="4"/>
  <c r="AC2486" i="4" s="1"/>
  <c r="AB2648" i="4"/>
  <c r="AC2648" i="4" s="1"/>
  <c r="AB2702" i="4"/>
  <c r="AC2702" i="4" s="1"/>
  <c r="AB2135" i="4"/>
  <c r="AC2135" i="4" s="1"/>
  <c r="AB2189" i="4"/>
  <c r="AC2189" i="4" s="1"/>
  <c r="AB2243" i="4"/>
  <c r="AC2243" i="4" s="1"/>
  <c r="AA2133" i="4"/>
  <c r="AB2133" i="4" s="1"/>
  <c r="AC2133" i="4" s="1"/>
  <c r="AA297" i="4"/>
  <c r="Z297" i="4"/>
  <c r="AA2565" i="4"/>
  <c r="AB2565" i="4" s="1"/>
  <c r="AC2565" i="4" s="1"/>
  <c r="AB2378" i="4"/>
  <c r="AC2378" i="4" s="1"/>
  <c r="AB2432" i="4"/>
  <c r="AC2432" i="4" s="1"/>
  <c r="AA2079" i="4"/>
  <c r="AB2079" i="4" s="1"/>
  <c r="AC2079" i="4" s="1"/>
  <c r="AA2106" i="4"/>
  <c r="AB2106" i="4" s="1"/>
  <c r="AC2106" i="4" s="1"/>
  <c r="AB1973" i="4"/>
  <c r="AC1973" i="4" s="1"/>
  <c r="AA162" i="4"/>
  <c r="Z162" i="4"/>
  <c r="AA621" i="4"/>
  <c r="AA1296" i="4"/>
  <c r="AB2270" i="4"/>
  <c r="AC2270" i="4" s="1"/>
  <c r="AA486" i="4"/>
  <c r="AA1107" i="4"/>
  <c r="AA1269" i="4"/>
  <c r="AB2405" i="4"/>
  <c r="AC2405" i="4" s="1"/>
  <c r="AA108" i="4"/>
  <c r="AB108" i="4" s="1"/>
  <c r="AC108" i="4" s="1"/>
  <c r="AD108" i="4" s="1"/>
  <c r="AA2619" i="4"/>
  <c r="AB2619" i="4" s="1"/>
  <c r="AC2619" i="4" s="1"/>
  <c r="AB2459" i="4"/>
  <c r="AC2459" i="4" s="1"/>
  <c r="AA1809" i="4"/>
  <c r="AA351" i="4"/>
  <c r="AB351" i="4" s="1"/>
  <c r="AC351" i="4" s="1"/>
  <c r="AD351" i="4" s="1"/>
  <c r="AA324" i="4"/>
  <c r="AB324" i="4" s="1"/>
  <c r="AC324" i="4" s="1"/>
  <c r="AD324" i="4" s="1"/>
  <c r="AE324" i="4" s="1"/>
  <c r="Z324" i="4"/>
  <c r="AA648" i="4"/>
  <c r="AA1755" i="4"/>
  <c r="Z216" i="4"/>
  <c r="AA459" i="4"/>
  <c r="AB2297" i="4"/>
  <c r="AC2297" i="4" s="1"/>
  <c r="AB2513" i="4"/>
  <c r="AC2513" i="4" s="1"/>
  <c r="AB2621" i="4"/>
  <c r="AC2621" i="4" s="1"/>
  <c r="AA229" i="4"/>
  <c r="AB229" i="4" s="1"/>
  <c r="AC229" i="4" s="1"/>
  <c r="AD229" i="4" s="1"/>
  <c r="AA240" i="4"/>
  <c r="AB240" i="4" s="1"/>
  <c r="AC240" i="4" s="1"/>
  <c r="AB2810" i="4"/>
  <c r="AC2810" i="4" s="1"/>
  <c r="AA327" i="4"/>
  <c r="AB327" i="4" s="1"/>
  <c r="AC327" i="4" s="1"/>
  <c r="AD327" i="4" s="1"/>
  <c r="AB2756" i="4"/>
  <c r="AC2756" i="4" s="1"/>
  <c r="AB2729" i="4"/>
  <c r="AC2729" i="4" s="1"/>
  <c r="AA251" i="4"/>
  <c r="AB251" i="4" s="1"/>
  <c r="AC251" i="4" s="1"/>
  <c r="AD251" i="4" s="1"/>
  <c r="AA224" i="4"/>
  <c r="AB224" i="4" s="1"/>
  <c r="AC224" i="4" s="1"/>
  <c r="AD224" i="4" s="1"/>
  <c r="AB2783" i="4"/>
  <c r="AC2783" i="4" s="1"/>
  <c r="Z287" i="4"/>
  <c r="Z229" i="4"/>
  <c r="Z202" i="4"/>
  <c r="Z256" i="4"/>
  <c r="Z313" i="4"/>
  <c r="Z312" i="4"/>
  <c r="Z226" i="4"/>
  <c r="Z253" i="4"/>
  <c r="Z307" i="4"/>
  <c r="Z230" i="4"/>
  <c r="Z269" i="4"/>
  <c r="Z254" i="4"/>
  <c r="Z308" i="4"/>
  <c r="Z314" i="4"/>
  <c r="Z285" i="4"/>
  <c r="Z231" i="4"/>
  <c r="Z234" i="4"/>
  <c r="Z277" i="4"/>
  <c r="Z283" i="4"/>
  <c r="Z276" i="4"/>
  <c r="Z322" i="4"/>
  <c r="Z249" i="4"/>
  <c r="Z268" i="4"/>
  <c r="Z233" i="4"/>
  <c r="Z310" i="4"/>
  <c r="Z273" i="4"/>
  <c r="Z300" i="4"/>
  <c r="Z259" i="4"/>
  <c r="Z239" i="4"/>
  <c r="Z227" i="4"/>
  <c r="Z222" i="4"/>
  <c r="Z274" i="4"/>
  <c r="Z237" i="4"/>
  <c r="Z261" i="4"/>
  <c r="Z306" i="4"/>
  <c r="Z295" i="4"/>
  <c r="Z278" i="4"/>
  <c r="Z242" i="4"/>
  <c r="AA118" i="4"/>
  <c r="AB118" i="4" s="1"/>
  <c r="AC118" i="4" s="1"/>
  <c r="AD118" i="4" s="1"/>
  <c r="Z280" i="4"/>
  <c r="AA104" i="4"/>
  <c r="AB104" i="4" s="1"/>
  <c r="AC104" i="4" s="1"/>
  <c r="AD104" i="4" s="1"/>
  <c r="Z318" i="4"/>
  <c r="Z255" i="4"/>
  <c r="Z279" i="4"/>
  <c r="Z286" i="4"/>
  <c r="Z211" i="4"/>
  <c r="Z238" i="4"/>
  <c r="Z281" i="4"/>
  <c r="AA185" i="4"/>
  <c r="AB185" i="4" s="1"/>
  <c r="AC185" i="4" s="1"/>
  <c r="AD185" i="4" s="1"/>
  <c r="Z288" i="4"/>
  <c r="Z282" i="4"/>
  <c r="Z309" i="4"/>
  <c r="AA280" i="4"/>
  <c r="AB280" i="4" s="1"/>
  <c r="AC280" i="4" s="1"/>
  <c r="AD280" i="4" s="1"/>
  <c r="AA239" i="4"/>
  <c r="AB239" i="4" s="1"/>
  <c r="AC239" i="4" s="1"/>
  <c r="AD239" i="4" s="1"/>
  <c r="Z260" i="4"/>
  <c r="Z262" i="4"/>
  <c r="Z317" i="4"/>
  <c r="Z224" i="4"/>
  <c r="Z284" i="4"/>
  <c r="Z311" i="4"/>
  <c r="Z246" i="4"/>
  <c r="Z266" i="4"/>
  <c r="Z315" i="4"/>
  <c r="Z290" i="4"/>
  <c r="Z252" i="4"/>
  <c r="Z294" i="4"/>
  <c r="Z321" i="4"/>
  <c r="Z175" i="4"/>
  <c r="Z219" i="4"/>
  <c r="Z250" i="4"/>
  <c r="Z236" i="4"/>
  <c r="Z232" i="4"/>
  <c r="Z316" i="4"/>
  <c r="Z263" i="4"/>
  <c r="Z257" i="4"/>
  <c r="Z302" i="4"/>
  <c r="Z223" i="4"/>
  <c r="Z241" i="4"/>
  <c r="Z289" i="4"/>
  <c r="Z248" i="4"/>
  <c r="Z275" i="4"/>
  <c r="Z235" i="4"/>
  <c r="Z305" i="4"/>
  <c r="Z264" i="4"/>
  <c r="Z323" i="4"/>
  <c r="Z228" i="4"/>
  <c r="Z292" i="4"/>
  <c r="Z319" i="4"/>
  <c r="Z296" i="4"/>
  <c r="Z304" i="4"/>
  <c r="Z247" i="4"/>
  <c r="Z265" i="4"/>
  <c r="Z221" i="4"/>
  <c r="Z291" i="4"/>
  <c r="Z258" i="4"/>
  <c r="Z220" i="4"/>
  <c r="Z301" i="4"/>
  <c r="Z293" i="4"/>
  <c r="Z179" i="4"/>
  <c r="AA321" i="4"/>
  <c r="AA202" i="4"/>
  <c r="AB202" i="4" s="1"/>
  <c r="AC202" i="4" s="1"/>
  <c r="AD202" i="4" s="1"/>
  <c r="AA180" i="4"/>
  <c r="AB180" i="4" s="1"/>
  <c r="AC180" i="4" s="1"/>
  <c r="AD180" i="4" s="1"/>
  <c r="AA331" i="4"/>
  <c r="AB331" i="4" s="1"/>
  <c r="AC331" i="4" s="1"/>
  <c r="AD331" i="4" s="1"/>
  <c r="AA315" i="4"/>
  <c r="AB315" i="4" s="1"/>
  <c r="AC315" i="4" s="1"/>
  <c r="AA219" i="4"/>
  <c r="AB219" i="4" s="1"/>
  <c r="AC219" i="4" s="1"/>
  <c r="AA256" i="4"/>
  <c r="Z168" i="4"/>
  <c r="Z170" i="4"/>
  <c r="AA291" i="4"/>
  <c r="AA252" i="4"/>
  <c r="Z156" i="4"/>
  <c r="Z201" i="4"/>
  <c r="Z204" i="4"/>
  <c r="Z207" i="4"/>
  <c r="Z183" i="4"/>
  <c r="Z193" i="4"/>
  <c r="Z185" i="4"/>
  <c r="Z182" i="4"/>
  <c r="Z210" i="4"/>
  <c r="Z143" i="4"/>
  <c r="Z116" i="4"/>
  <c r="Z345" i="4"/>
  <c r="Z212" i="4"/>
  <c r="Z152" i="4"/>
  <c r="Z337" i="4"/>
  <c r="Z117" i="4"/>
  <c r="Z144" i="4"/>
  <c r="Z194" i="4"/>
  <c r="Z332" i="4"/>
  <c r="Z208" i="4"/>
  <c r="Z200" i="4"/>
  <c r="Z167" i="4"/>
  <c r="Z199" i="4"/>
  <c r="Z125" i="4"/>
  <c r="Z88" i="4"/>
  <c r="Z149" i="4"/>
  <c r="Z338" i="4"/>
  <c r="Z151" i="4"/>
  <c r="Z178" i="4"/>
  <c r="Z198" i="4"/>
  <c r="Z205" i="4"/>
  <c r="Z161" i="4"/>
  <c r="Z225" i="4"/>
  <c r="Z192" i="4"/>
  <c r="Z341" i="4"/>
  <c r="Z196" i="4"/>
  <c r="Z348" i="4"/>
  <c r="Z148" i="4"/>
  <c r="Z215" i="4"/>
  <c r="Z155" i="4"/>
  <c r="Z176" i="4"/>
  <c r="AA197" i="4"/>
  <c r="AB197" i="4" s="1"/>
  <c r="AC197" i="4" s="1"/>
  <c r="AD197" i="4" s="1"/>
  <c r="AA183" i="4"/>
  <c r="AB183" i="4" s="1"/>
  <c r="AC183" i="4" s="1"/>
  <c r="AD183" i="4" s="1"/>
  <c r="AA345" i="4"/>
  <c r="AB345" i="4" s="1"/>
  <c r="AC345" i="4" s="1"/>
  <c r="AD345" i="4" s="1"/>
  <c r="AA257" i="4"/>
  <c r="AA193" i="4"/>
  <c r="AB193" i="4" s="1"/>
  <c r="AC193" i="4" s="1"/>
  <c r="AD193" i="4" s="1"/>
  <c r="AA116" i="4"/>
  <c r="AB116" i="4" s="1"/>
  <c r="AC116" i="4" s="1"/>
  <c r="AD116" i="4" s="1"/>
  <c r="AA121" i="4"/>
  <c r="AB121" i="4" s="1"/>
  <c r="AC121" i="4" s="1"/>
  <c r="AD121" i="4" s="1"/>
  <c r="Z209" i="4"/>
  <c r="Z214" i="4"/>
  <c r="Z203" i="4"/>
  <c r="Z173" i="4"/>
  <c r="AA294" i="4"/>
  <c r="AB294" i="4" s="1"/>
  <c r="AC294" i="4" s="1"/>
  <c r="Z113" i="4"/>
  <c r="Z160" i="4"/>
  <c r="AA267" i="4"/>
  <c r="AB267" i="4" s="1"/>
  <c r="AC267" i="4" s="1"/>
  <c r="AA348" i="4"/>
  <c r="AB348" i="4" s="1"/>
  <c r="AC348" i="4" s="1"/>
  <c r="AD348" i="4" s="1"/>
  <c r="AA175" i="4"/>
  <c r="AB175" i="4" s="1"/>
  <c r="AC175" i="4" s="1"/>
  <c r="AD175" i="4" s="1"/>
  <c r="AA230" i="4"/>
  <c r="Z147" i="4"/>
  <c r="Z187" i="4"/>
  <c r="AA138" i="4"/>
  <c r="AB138" i="4" s="1"/>
  <c r="AC138" i="4" s="1"/>
  <c r="AD138" i="4" s="1"/>
  <c r="Z197" i="4"/>
  <c r="Z150" i="4"/>
  <c r="AA148" i="4"/>
  <c r="AB148" i="4" s="1"/>
  <c r="AC148" i="4" s="1"/>
  <c r="AD148" i="4" s="1"/>
  <c r="Z206" i="4"/>
  <c r="Z333" i="4"/>
  <c r="Z213" i="4"/>
  <c r="Z139" i="4"/>
  <c r="Z145" i="4"/>
  <c r="Z331" i="4"/>
  <c r="AB2554" i="4"/>
  <c r="AC2554" i="4" s="1"/>
  <c r="Z336" i="4"/>
  <c r="Z166" i="4"/>
  <c r="Z343" i="4"/>
  <c r="Z346" i="4"/>
  <c r="Z181" i="4"/>
  <c r="Z180" i="4"/>
  <c r="AA287" i="4"/>
  <c r="Z153" i="4"/>
  <c r="Z142" i="4"/>
  <c r="Z169" i="4"/>
  <c r="Z159" i="4"/>
  <c r="Z94" i="4"/>
  <c r="Z340" i="4"/>
  <c r="Z334" i="4"/>
  <c r="Z329" i="4"/>
  <c r="Z350" i="4"/>
  <c r="Z122" i="4"/>
  <c r="Z165" i="4"/>
  <c r="Z172" i="4"/>
  <c r="Z146" i="4"/>
  <c r="Z107" i="4"/>
  <c r="Z114" i="4"/>
  <c r="Z171" i="4"/>
  <c r="Z120" i="4"/>
  <c r="Z174" i="4"/>
  <c r="Z349" i="4"/>
  <c r="Z123" i="4"/>
  <c r="Z335" i="4"/>
  <c r="Z140" i="4"/>
  <c r="Z141" i="4"/>
  <c r="Z342" i="4"/>
  <c r="Z154" i="4"/>
  <c r="Z339" i="4"/>
  <c r="Z328" i="4"/>
  <c r="Z157" i="4"/>
  <c r="Z158" i="4"/>
  <c r="Z134" i="4"/>
  <c r="Z344" i="4"/>
  <c r="Z129" i="4"/>
  <c r="Z132" i="4"/>
  <c r="Z186" i="4"/>
  <c r="Z177" i="4"/>
  <c r="Z130" i="4"/>
  <c r="Z184" i="4"/>
  <c r="Z188" i="4"/>
  <c r="Z327" i="4"/>
  <c r="AA157" i="4"/>
  <c r="AB157" i="4" s="1"/>
  <c r="AC157" i="4" s="1"/>
  <c r="AA320" i="4"/>
  <c r="AB320" i="4" s="1"/>
  <c r="AC320" i="4" s="1"/>
  <c r="Z112" i="4"/>
  <c r="Z121" i="4"/>
  <c r="Z118" i="4"/>
  <c r="Z131" i="4"/>
  <c r="Z127" i="4"/>
  <c r="Z126" i="4"/>
  <c r="Z115" i="4"/>
  <c r="Z119" i="4"/>
  <c r="AA184" i="4"/>
  <c r="AA112" i="4"/>
  <c r="AB112" i="4" s="1"/>
  <c r="AC112" i="4" s="1"/>
  <c r="AD112" i="4" s="1"/>
  <c r="Z87" i="4"/>
  <c r="Z93" i="4"/>
  <c r="Z84" i="4"/>
  <c r="Z111" i="4"/>
  <c r="Z97" i="4"/>
  <c r="Z124" i="4"/>
  <c r="AA103" i="4"/>
  <c r="AB103" i="4" s="1"/>
  <c r="AC103" i="4" s="1"/>
  <c r="AD103" i="4" s="1"/>
  <c r="AA347" i="4"/>
  <c r="AB347" i="4" s="1"/>
  <c r="AC347" i="4" s="1"/>
  <c r="AB2708" i="4"/>
  <c r="AC2708" i="4" s="1"/>
  <c r="Z133" i="4"/>
  <c r="Z102" i="4"/>
  <c r="Z106" i="4"/>
  <c r="Z103" i="4"/>
  <c r="Z85" i="4"/>
  <c r="Z86" i="4"/>
  <c r="AA319" i="4"/>
  <c r="AA238" i="4"/>
  <c r="AB238" i="4" s="1"/>
  <c r="AC238" i="4" s="1"/>
  <c r="AA292" i="4"/>
  <c r="AA296" i="4"/>
  <c r="AA130" i="4"/>
  <c r="AB130" i="4" s="1"/>
  <c r="AC130" i="4" s="1"/>
  <c r="AA211" i="4"/>
  <c r="Z98" i="4"/>
  <c r="Z90" i="4"/>
  <c r="Z101" i="4"/>
  <c r="Z96" i="4"/>
  <c r="Z100" i="4"/>
  <c r="Z89" i="4"/>
  <c r="Z104" i="4"/>
  <c r="Z99" i="4"/>
  <c r="Z95" i="4"/>
  <c r="Z91" i="4"/>
  <c r="Z92" i="4"/>
  <c r="AA260" i="4"/>
  <c r="AA290" i="4"/>
  <c r="AA186" i="4"/>
  <c r="AA181" i="4"/>
  <c r="AA344" i="4"/>
  <c r="AA150" i="4"/>
  <c r="AA159" i="4"/>
  <c r="AB159" i="4" s="1"/>
  <c r="AC159" i="4" s="1"/>
  <c r="AA139" i="4"/>
  <c r="AA188" i="4"/>
  <c r="AA127" i="4"/>
  <c r="AA317" i="4"/>
  <c r="AA102" i="4"/>
  <c r="AA261" i="4"/>
  <c r="AA132" i="4"/>
  <c r="AB132" i="4" s="1"/>
  <c r="AC132" i="4" s="1"/>
  <c r="AA289" i="4"/>
  <c r="AA89" i="4"/>
  <c r="AB89" i="4" s="1"/>
  <c r="AC89" i="4" s="1"/>
  <c r="AA105" i="4"/>
  <c r="AB105" i="4" s="1"/>
  <c r="AC105" i="4" s="1"/>
  <c r="AA341" i="4"/>
  <c r="AA247" i="4"/>
  <c r="AA156" i="4"/>
  <c r="AA170" i="4"/>
  <c r="AA346" i="4"/>
  <c r="AA166" i="4"/>
  <c r="AA328" i="4"/>
  <c r="AB328" i="4" s="1"/>
  <c r="AC328" i="4" s="1"/>
  <c r="AA161" i="4"/>
  <c r="AA100" i="4"/>
  <c r="AB100" i="4" s="1"/>
  <c r="AC100" i="4" s="1"/>
  <c r="AB2406" i="4"/>
  <c r="AC2406" i="4" s="1"/>
  <c r="AA133" i="4"/>
  <c r="AA143" i="4"/>
  <c r="AB1853" i="4"/>
  <c r="AC1853" i="4" s="1"/>
  <c r="AD1853" i="4" s="1"/>
  <c r="AA249" i="4"/>
  <c r="AA154" i="4"/>
  <c r="AA274" i="4"/>
  <c r="AA167" i="4"/>
  <c r="AA342" i="4"/>
  <c r="AA146" i="4"/>
  <c r="AA204" i="4"/>
  <c r="AA285" i="4"/>
  <c r="AA160" i="4"/>
  <c r="AA85" i="4"/>
  <c r="AB85" i="4" s="1"/>
  <c r="AC85" i="4" s="1"/>
  <c r="AA106" i="4"/>
  <c r="AA134" i="4"/>
  <c r="AA314" i="4"/>
  <c r="AA155" i="4"/>
  <c r="AA278" i="4"/>
  <c r="AA336" i="4"/>
  <c r="Z76" i="4"/>
  <c r="AA141" i="4"/>
  <c r="AA208" i="4"/>
  <c r="AA236" i="4"/>
  <c r="AA286" i="4"/>
  <c r="AA262" i="4"/>
  <c r="AA128" i="4"/>
  <c r="AA279" i="4"/>
  <c r="AA96" i="4"/>
  <c r="AB96" i="4" s="1"/>
  <c r="AC96" i="4" s="1"/>
  <c r="AA258" i="4"/>
  <c r="AA305" i="4"/>
  <c r="AA171" i="4"/>
  <c r="AA210" i="4"/>
  <c r="AA168" i="4"/>
  <c r="AA129" i="4"/>
  <c r="AA120" i="4"/>
  <c r="AA115" i="4"/>
  <c r="AA101" i="4"/>
  <c r="AB101" i="4" s="1"/>
  <c r="AC101" i="4" s="1"/>
  <c r="AA95" i="4"/>
  <c r="AB95" i="4" s="1"/>
  <c r="AC95" i="4" s="1"/>
  <c r="AA340" i="4"/>
  <c r="AA225" i="4"/>
  <c r="AA231" i="4"/>
  <c r="AA349" i="4"/>
  <c r="AA151" i="4"/>
  <c r="AA235" i="4"/>
  <c r="Z44" i="4"/>
  <c r="Z71" i="4"/>
  <c r="AA306" i="4"/>
  <c r="AA172" i="4"/>
  <c r="AA334" i="4"/>
  <c r="AA93" i="4"/>
  <c r="AB93" i="4" s="1"/>
  <c r="AC93" i="4" s="1"/>
  <c r="AA255" i="4"/>
  <c r="AA84" i="4"/>
  <c r="AA322" i="4"/>
  <c r="AA248" i="4"/>
  <c r="AA329" i="4"/>
  <c r="Z37" i="4"/>
  <c r="AA241" i="4"/>
  <c r="AA195" i="4"/>
  <c r="AB195" i="4" s="1"/>
  <c r="AC195" i="4" s="1"/>
  <c r="AA250" i="4"/>
  <c r="AA145" i="4"/>
  <c r="AA227" i="4"/>
  <c r="AA308" i="4"/>
  <c r="AA309" i="4"/>
  <c r="AA177" i="4"/>
  <c r="AB177" i="4" s="1"/>
  <c r="AC177" i="4" s="1"/>
  <c r="AA149" i="4"/>
  <c r="AA140" i="4"/>
  <c r="AA221" i="4"/>
  <c r="AA302" i="4"/>
  <c r="Z60" i="4"/>
  <c r="AA209" i="4"/>
  <c r="AA332" i="4"/>
  <c r="AB332" i="4" s="1"/>
  <c r="AC332" i="4" s="1"/>
  <c r="AA339" i="4"/>
  <c r="AA242" i="4"/>
  <c r="AA269" i="4"/>
  <c r="AA199" i="4"/>
  <c r="AA228" i="4"/>
  <c r="AA295" i="4"/>
  <c r="AA203" i="4"/>
  <c r="AA284" i="4"/>
  <c r="AA275" i="4"/>
  <c r="AA276" i="4"/>
  <c r="AA94" i="4"/>
  <c r="AA214" i="4"/>
  <c r="AB214" i="4" s="1"/>
  <c r="AC214" i="4" s="1"/>
  <c r="AA194" i="4"/>
  <c r="AA200" i="4"/>
  <c r="AA178" i="4"/>
  <c r="AA335" i="4"/>
  <c r="AA268" i="4"/>
  <c r="AA113" i="4"/>
  <c r="AA288" i="4"/>
  <c r="AA253" i="4"/>
  <c r="AA254" i="4"/>
  <c r="AA312" i="4"/>
  <c r="AA187" i="4"/>
  <c r="AA338" i="4"/>
  <c r="AB338" i="4" s="1"/>
  <c r="AC338" i="4" s="1"/>
  <c r="Z34" i="4"/>
  <c r="AA107" i="4"/>
  <c r="AB107" i="4" s="1"/>
  <c r="AC107" i="4" s="1"/>
  <c r="AA173" i="4"/>
  <c r="AA174" i="4"/>
  <c r="AA232" i="4"/>
  <c r="AA86" i="4"/>
  <c r="AB86" i="4" s="1"/>
  <c r="AC86" i="4" s="1"/>
  <c r="Z61" i="4"/>
  <c r="Z80" i="4"/>
  <c r="Z45" i="4"/>
  <c r="Z72" i="4"/>
  <c r="Z43" i="4"/>
  <c r="Z42" i="4"/>
  <c r="Z49" i="4"/>
  <c r="AA282" i="4"/>
  <c r="AA310" i="4"/>
  <c r="AB310" i="4" s="1"/>
  <c r="AC310" i="4" s="1"/>
  <c r="Z78" i="4"/>
  <c r="AA277" i="4"/>
  <c r="AA206" i="4"/>
  <c r="AA126" i="4"/>
  <c r="AA169" i="4"/>
  <c r="AA350" i="4"/>
  <c r="AA144" i="4"/>
  <c r="AA313" i="4"/>
  <c r="AB2638" i="4"/>
  <c r="AC2638" i="4" s="1"/>
  <c r="Z66" i="4"/>
  <c r="Z57" i="4"/>
  <c r="AA207" i="4"/>
  <c r="AB207" i="4" s="1"/>
  <c r="AC207" i="4" s="1"/>
  <c r="AA88" i="4"/>
  <c r="AB88" i="4" s="1"/>
  <c r="AC88" i="4" s="1"/>
  <c r="J169" i="4"/>
  <c r="K169" i="4" s="1"/>
  <c r="AA165" i="4"/>
  <c r="AA246" i="4"/>
  <c r="AA283" i="4"/>
  <c r="AA311" i="4"/>
  <c r="AA179" i="4"/>
  <c r="Z65" i="4"/>
  <c r="AA87" i="4"/>
  <c r="AB87" i="4" s="1"/>
  <c r="AC87" i="4" s="1"/>
  <c r="J1773" i="4"/>
  <c r="K1773" i="4" s="1"/>
  <c r="AA117" i="4"/>
  <c r="AA147" i="4"/>
  <c r="AA124" i="4"/>
  <c r="AA205" i="4"/>
  <c r="Z47" i="4"/>
  <c r="J288" i="4"/>
  <c r="K288" i="4" s="1"/>
  <c r="AA330" i="4"/>
  <c r="AB330" i="4" s="1"/>
  <c r="AC330" i="4" s="1"/>
  <c r="J735" i="4"/>
  <c r="K735" i="4" s="1"/>
  <c r="L897" i="4"/>
  <c r="M897" i="4" s="1"/>
  <c r="AA304" i="4"/>
  <c r="AA323" i="4"/>
  <c r="AB323" i="4" s="1"/>
  <c r="AC323" i="4" s="1"/>
  <c r="AA198" i="4"/>
  <c r="AA318" i="4"/>
  <c r="AA98" i="4"/>
  <c r="AB98" i="4" s="1"/>
  <c r="AC98" i="4" s="1"/>
  <c r="AA223" i="4"/>
  <c r="AA300" i="4"/>
  <c r="AA303" i="4"/>
  <c r="AB303" i="4" s="1"/>
  <c r="AC303" i="4" s="1"/>
  <c r="AA142" i="4"/>
  <c r="AA182" i="4"/>
  <c r="AA97" i="4"/>
  <c r="AA259" i="4"/>
  <c r="AA152" i="4"/>
  <c r="AA233" i="4"/>
  <c r="AB233" i="4" s="1"/>
  <c r="AC233" i="4" s="1"/>
  <c r="Z59" i="4"/>
  <c r="Z35" i="4"/>
  <c r="Z62" i="4"/>
  <c r="Z48" i="4"/>
  <c r="Z75" i="4"/>
  <c r="AA99" i="4"/>
  <c r="AA222" i="4"/>
  <c r="L1233" i="4"/>
  <c r="M1233" i="4" s="1"/>
  <c r="AA343" i="4"/>
  <c r="AA111" i="4"/>
  <c r="AA122" i="4"/>
  <c r="AA234" i="4"/>
  <c r="AB234" i="4" s="1"/>
  <c r="AC234" i="4" s="1"/>
  <c r="L1476" i="4"/>
  <c r="M1476" i="4" s="1"/>
  <c r="AA316" i="4"/>
  <c r="AA90" i="4"/>
  <c r="AB90" i="4" s="1"/>
  <c r="AC90" i="4" s="1"/>
  <c r="AA273" i="4"/>
  <c r="AA215" i="4"/>
  <c r="AA114" i="4"/>
  <c r="AA196" i="4"/>
  <c r="AA263" i="4"/>
  <c r="AA201" i="4"/>
  <c r="AA176" i="4"/>
  <c r="AA125" i="4"/>
  <c r="Z67" i="4"/>
  <c r="Z41" i="4"/>
  <c r="Z68" i="4"/>
  <c r="Z30" i="4"/>
  <c r="Z50" i="4"/>
  <c r="Z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Z53" i="4"/>
  <c r="Z38" i="4"/>
  <c r="Z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Z63" i="4"/>
  <c r="Z40" i="4"/>
  <c r="Z70" i="4"/>
  <c r="L735" i="4"/>
  <c r="M735" i="4" s="1"/>
  <c r="L628" i="4"/>
  <c r="M628" i="4" s="1"/>
  <c r="Z74" i="4"/>
  <c r="Z69" i="4"/>
  <c r="Z31" i="4"/>
  <c r="Z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Z33" i="4"/>
  <c r="Z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Z32" i="4"/>
  <c r="L315" i="4"/>
  <c r="M315" i="4" s="1"/>
  <c r="L639" i="4"/>
  <c r="M639" i="4" s="1"/>
  <c r="J1343" i="4"/>
  <c r="K1343" i="4" s="1"/>
  <c r="L1451" i="4"/>
  <c r="M1451" i="4" s="1"/>
  <c r="L906" i="4"/>
  <c r="M906" i="4" s="1"/>
  <c r="Z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Z46" i="4"/>
  <c r="Z73" i="4"/>
  <c r="Z64" i="4"/>
  <c r="L404" i="4"/>
  <c r="M404" i="4" s="1"/>
  <c r="J802" i="4"/>
  <c r="K802" i="4" s="1"/>
  <c r="L509" i="4"/>
  <c r="M509" i="4" s="1"/>
  <c r="J780" i="4"/>
  <c r="K780" i="4" s="1"/>
  <c r="Z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Z51" i="4"/>
  <c r="AB2680" i="4"/>
  <c r="AC2680" i="4" s="1"/>
  <c r="AB2382" i="4"/>
  <c r="AC2382" i="4" s="1"/>
  <c r="AB2720" i="4"/>
  <c r="AC2720" i="4" s="1"/>
  <c r="AB2004" i="4"/>
  <c r="AC2004" i="4" s="1"/>
  <c r="AB2503" i="4"/>
  <c r="AC2503" i="4" s="1"/>
  <c r="AB1942" i="4"/>
  <c r="AC1942" i="4" s="1"/>
  <c r="AD1942" i="4" s="1"/>
  <c r="AB2611" i="4"/>
  <c r="AC2611" i="4" s="1"/>
  <c r="AB2726" i="4"/>
  <c r="AC2726" i="4" s="1"/>
  <c r="AB2152" i="4"/>
  <c r="AC2152" i="4" s="1"/>
  <c r="AB1449" i="4"/>
  <c r="AC1449" i="4" s="1"/>
  <c r="AD1449" i="4" s="1"/>
  <c r="AB2530" i="4"/>
  <c r="AC2530" i="4" s="1"/>
  <c r="AB2005" i="4"/>
  <c r="AC2005" i="4" s="1"/>
  <c r="AB2491" i="4"/>
  <c r="AC2491" i="4" s="1"/>
  <c r="AB2465" i="4"/>
  <c r="AC2465" i="4" s="1"/>
  <c r="AB1826" i="4"/>
  <c r="AC1826" i="4" s="1"/>
  <c r="AD1826" i="4" s="1"/>
  <c r="AB2600" i="4"/>
  <c r="AC2600" i="4" s="1"/>
  <c r="AB2518" i="4"/>
  <c r="AC2518" i="4" s="1"/>
  <c r="AB2663" i="4"/>
  <c r="AC2663" i="4" s="1"/>
  <c r="AB2556" i="4"/>
  <c r="AC2556" i="4" s="1"/>
  <c r="AB2773" i="4"/>
  <c r="AC2773" i="4" s="1"/>
  <c r="AB2422" i="4"/>
  <c r="AC2422" i="4" s="1"/>
  <c r="AA36" i="4"/>
  <c r="AB2042" i="4"/>
  <c r="AC2042" i="4" s="1"/>
  <c r="AB1424" i="4"/>
  <c r="AC1424" i="4" s="1"/>
  <c r="AD1424" i="4" s="1"/>
  <c r="AA67" i="4"/>
  <c r="AB67" i="4" s="1"/>
  <c r="AC67" i="4" s="1"/>
  <c r="AD67" i="4" s="1"/>
  <c r="AB2366" i="4"/>
  <c r="AC2366" i="4" s="1"/>
  <c r="AA71" i="4"/>
  <c r="AB71" i="4" s="1"/>
  <c r="AB2568" i="4"/>
  <c r="AC2568" i="4" s="1"/>
  <c r="AA41" i="4"/>
  <c r="AA61" i="4"/>
  <c r="AB61" i="4" s="1"/>
  <c r="AC61" i="4" s="1"/>
  <c r="AD61" i="4" s="1"/>
  <c r="AA65" i="4"/>
  <c r="AB65" i="4" s="1"/>
  <c r="AC65" i="4" s="1"/>
  <c r="AD65" i="4" s="1"/>
  <c r="AA30" i="4"/>
  <c r="AB2531" i="4"/>
  <c r="AC2531" i="4" s="1"/>
  <c r="AB2801" i="4"/>
  <c r="AC2801" i="4" s="1"/>
  <c r="AA37" i="4"/>
  <c r="AB2746" i="4"/>
  <c r="AC2746" i="4" s="1"/>
  <c r="AB2408" i="4"/>
  <c r="AC2408" i="4" s="1"/>
  <c r="AB2780" i="4"/>
  <c r="AC2780" i="4" s="1"/>
  <c r="AB2735" i="4"/>
  <c r="AC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A69" i="4"/>
  <c r="AB69" i="4" s="1"/>
  <c r="AC69" i="4" s="1"/>
  <c r="AD69" i="4" s="1"/>
  <c r="J114" i="4"/>
  <c r="K114" i="4" s="1"/>
  <c r="J249" i="4"/>
  <c r="K249" i="4" s="1"/>
  <c r="J668" i="4"/>
  <c r="K668" i="4" s="1"/>
  <c r="L586" i="4"/>
  <c r="M586" i="4" s="1"/>
  <c r="L593" i="4"/>
  <c r="M593" i="4" s="1"/>
  <c r="AA73" i="4"/>
  <c r="AB73" i="4" s="1"/>
  <c r="AC73" i="4" s="1"/>
  <c r="AD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AB1520" i="4"/>
  <c r="AC1520" i="4" s="1"/>
  <c r="AD1520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A66" i="4"/>
  <c r="AB66" i="4" s="1"/>
  <c r="AC66" i="4" s="1"/>
  <c r="AD66" i="4" s="1"/>
  <c r="J1052" i="4"/>
  <c r="K1052" i="4" s="1"/>
  <c r="L1260" i="4"/>
  <c r="M1260" i="4" s="1"/>
  <c r="J119" i="4"/>
  <c r="K119" i="4" s="1"/>
  <c r="AA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A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A64" i="4"/>
  <c r="AB64" i="4" s="1"/>
  <c r="AC64" i="4" s="1"/>
  <c r="AD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A70" i="4"/>
  <c r="AB70" i="4" s="1"/>
  <c r="AC70" i="4" s="1"/>
  <c r="AD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A63" i="4"/>
  <c r="AB63" i="4" s="1"/>
  <c r="AC63" i="4" s="1"/>
  <c r="AD63" i="4" s="1"/>
  <c r="L90" i="4"/>
  <c r="M90" i="4" s="1"/>
  <c r="L1442" i="4"/>
  <c r="M1442" i="4" s="1"/>
  <c r="J1685" i="4"/>
  <c r="K1685" i="4" s="1"/>
  <c r="AA52" i="4"/>
  <c r="AA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A47" i="4"/>
  <c r="J890" i="4"/>
  <c r="K890" i="4" s="1"/>
  <c r="J161" i="4"/>
  <c r="K161" i="4" s="1"/>
  <c r="L682" i="4"/>
  <c r="M682" i="4" s="1"/>
  <c r="AB1897" i="4"/>
  <c r="AC1897" i="4" s="1"/>
  <c r="AD1897" i="4" s="1"/>
  <c r="L2005" i="4"/>
  <c r="M2005" i="4" s="1"/>
  <c r="L683" i="4"/>
  <c r="M683" i="4" s="1"/>
  <c r="L938" i="4"/>
  <c r="M938" i="4" s="1"/>
  <c r="AA75" i="4"/>
  <c r="AB75" i="4" s="1"/>
  <c r="AC75" i="4" s="1"/>
  <c r="AD75" i="4" s="1"/>
  <c r="J846" i="4"/>
  <c r="K846" i="4" s="1"/>
  <c r="J145" i="4"/>
  <c r="K145" i="4" s="1"/>
  <c r="L184" i="4"/>
  <c r="M184" i="4" s="1"/>
  <c r="AA78" i="4"/>
  <c r="AB78" i="4" s="1"/>
  <c r="AC78" i="4" s="1"/>
  <c r="AD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A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A79" i="4"/>
  <c r="AB79" i="4" s="1"/>
  <c r="AC79" i="4" s="1"/>
  <c r="AD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A42" i="4"/>
  <c r="AA48" i="4"/>
  <c r="L168" i="4"/>
  <c r="M168" i="4" s="1"/>
  <c r="L2194" i="4"/>
  <c r="M2194" i="4" s="1"/>
  <c r="J137" i="4"/>
  <c r="K137" i="4" s="1"/>
  <c r="AA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A74" i="4"/>
  <c r="AB74" i="4" s="1"/>
  <c r="AC74" i="4" s="1"/>
  <c r="AD74" i="4" s="1"/>
  <c r="AA60" i="4"/>
  <c r="AB60" i="4" s="1"/>
  <c r="AC60" i="4" s="1"/>
  <c r="AD60" i="4" s="1"/>
  <c r="L1017" i="4"/>
  <c r="M1017" i="4" s="1"/>
  <c r="L172" i="4"/>
  <c r="M172" i="4" s="1"/>
  <c r="L681" i="4"/>
  <c r="M681" i="4" s="1"/>
  <c r="L1719" i="4"/>
  <c r="M1719" i="4" s="1"/>
  <c r="AB1896" i="4"/>
  <c r="AC1896" i="4" s="1"/>
  <c r="AD1896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A58" i="4"/>
  <c r="AB58" i="4" s="1"/>
  <c r="AC58" i="4" s="1"/>
  <c r="AD58" i="4" s="1"/>
  <c r="AA72" i="4"/>
  <c r="AB72" i="4" s="1"/>
  <c r="AC72" i="4" s="1"/>
  <c r="AD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2444" i="4"/>
  <c r="AC2444" i="4" s="1"/>
  <c r="AB2627" i="4"/>
  <c r="AC2627" i="4" s="1"/>
  <c r="AB2475" i="4"/>
  <c r="AC2475" i="4" s="1"/>
  <c r="AA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A57" i="4"/>
  <c r="AB57" i="4" s="1"/>
  <c r="AC57" i="4" s="1"/>
  <c r="AD57" i="4" s="1"/>
  <c r="AA50" i="4"/>
  <c r="AA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A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A76" i="4"/>
  <c r="AB76" i="4" s="1"/>
  <c r="AC76" i="4" s="1"/>
  <c r="AD76" i="4" s="1"/>
  <c r="AA39" i="4"/>
  <c r="AA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AB2070" i="4"/>
  <c r="AC2070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A62" i="4"/>
  <c r="AB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A68" i="4"/>
  <c r="AB68" i="4" s="1"/>
  <c r="AA51" i="4"/>
  <c r="AA45" i="4"/>
  <c r="AA80" i="4"/>
  <c r="AB80" i="4" s="1"/>
  <c r="AC80" i="4" s="1"/>
  <c r="AD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B2707" i="4"/>
  <c r="AC2707" i="4" s="1"/>
  <c r="L466" i="4"/>
  <c r="M466" i="4" s="1"/>
  <c r="L925" i="4"/>
  <c r="M925" i="4" s="1"/>
  <c r="AA40" i="4"/>
  <c r="AA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A53" i="4"/>
  <c r="AA77" i="4"/>
  <c r="AB77" i="4" s="1"/>
  <c r="AC77" i="4" s="1"/>
  <c r="AD77" i="4" s="1"/>
  <c r="L686" i="4"/>
  <c r="M686" i="4" s="1"/>
  <c r="AB1825" i="4"/>
  <c r="AC1825" i="4" s="1"/>
  <c r="AD1825" i="4" s="1"/>
  <c r="AB2618" i="4"/>
  <c r="AC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J1973" i="4"/>
  <c r="K1973" i="4" s="1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2085" i="4"/>
  <c r="AC2085" i="4" s="1"/>
  <c r="AB2178" i="4"/>
  <c r="AC2178" i="4" s="1"/>
  <c r="AB2367" i="4"/>
  <c r="AC2367" i="4" s="1"/>
  <c r="AA59" i="4"/>
  <c r="AB59" i="4" s="1"/>
  <c r="AC59" i="4" s="1"/>
  <c r="AB2384" i="4"/>
  <c r="AC2384" i="4" s="1"/>
  <c r="AB2800" i="4"/>
  <c r="AC2800" i="4" s="1"/>
  <c r="AB2596" i="4"/>
  <c r="AC2596" i="4" s="1"/>
  <c r="AB2320" i="4"/>
  <c r="AC2320" i="4" s="1"/>
  <c r="AB2514" i="4"/>
  <c r="AC2514" i="4" s="1"/>
  <c r="AB2541" i="4"/>
  <c r="AC2541" i="4" s="1"/>
  <c r="AB2003" i="4"/>
  <c r="AC2003" i="4" s="1"/>
  <c r="AB2205" i="4"/>
  <c r="AC2205" i="4" s="1"/>
  <c r="AB2448" i="4"/>
  <c r="AC2448" i="4" s="1"/>
  <c r="AB2354" i="4"/>
  <c r="AC2354" i="4" s="1"/>
  <c r="AB2501" i="4"/>
  <c r="AC2501" i="4" s="1"/>
  <c r="AB2528" i="4"/>
  <c r="AC2528" i="4" s="1"/>
  <c r="AB2253" i="4"/>
  <c r="AC2253" i="4" s="1"/>
  <c r="AB2591" i="4"/>
  <c r="AC2591" i="4" s="1"/>
  <c r="AB2328" i="4"/>
  <c r="AC2328" i="4" s="1"/>
  <c r="AB2327" i="4"/>
  <c r="AC2327" i="4" s="1"/>
  <c r="AB2502" i="4"/>
  <c r="AC2502" i="4" s="1"/>
  <c r="AB2301" i="4"/>
  <c r="AC2301" i="4" s="1"/>
  <c r="AB2201" i="4"/>
  <c r="AC2201" i="4" s="1"/>
  <c r="AB2228" i="4"/>
  <c r="AC2228" i="4" s="1"/>
  <c r="AB2525" i="4"/>
  <c r="AC2525" i="4" s="1"/>
  <c r="AB2274" i="4"/>
  <c r="AC2274" i="4" s="1"/>
  <c r="AB2340" i="4"/>
  <c r="AC2340" i="4" s="1"/>
  <c r="AB2273" i="4"/>
  <c r="AC2273" i="4" s="1"/>
  <c r="AB2474" i="4"/>
  <c r="AC2474" i="4" s="1"/>
  <c r="AB2598" i="4"/>
  <c r="AC2598" i="4" s="1"/>
  <c r="AB2282" i="4"/>
  <c r="AC2282" i="4" s="1"/>
  <c r="AB2498" i="4"/>
  <c r="AC2498" i="4" s="1"/>
  <c r="AB2552" i="4"/>
  <c r="AC2552" i="4" s="1"/>
  <c r="AB2312" i="4"/>
  <c r="AC2312" i="4" s="1"/>
  <c r="AB1857" i="4"/>
  <c r="AC1857" i="4" s="1"/>
  <c r="AB1820" i="4"/>
  <c r="AC1820" i="4" s="1"/>
  <c r="AD1820" i="4" s="1"/>
  <c r="AB2210" i="4"/>
  <c r="AC2210" i="4" s="1"/>
  <c r="AB2428" i="4"/>
  <c r="AC2428" i="4" s="1"/>
  <c r="AB2089" i="4"/>
  <c r="AC2089" i="4" s="1"/>
  <c r="AB2534" i="4"/>
  <c r="AC2534" i="4" s="1"/>
  <c r="AB2416" i="4"/>
  <c r="AC2416" i="4" s="1"/>
  <c r="AB2111" i="4"/>
  <c r="AC2111" i="4" s="1"/>
  <c r="AB2769" i="4"/>
  <c r="AC2769" i="4" s="1"/>
  <c r="AB2245" i="4"/>
  <c r="AC2245" i="4" s="1"/>
  <c r="AB2569" i="4"/>
  <c r="AC2569" i="4" s="1"/>
  <c r="AB2586" i="4"/>
  <c r="AC2586" i="4" s="1"/>
  <c r="AB2802" i="4"/>
  <c r="AC2802" i="4" s="1"/>
  <c r="AB2317" i="4"/>
  <c r="AC2317" i="4" s="1"/>
  <c r="AB2425" i="4"/>
  <c r="AC2425" i="4" s="1"/>
  <c r="AB2318" i="4"/>
  <c r="AC2318" i="4" s="1"/>
  <c r="AB2711" i="4"/>
  <c r="AC2711" i="4" s="1"/>
  <c r="AB2721" i="4"/>
  <c r="AC2721" i="4" s="1"/>
  <c r="AB1938" i="4"/>
  <c r="AC1938" i="4" s="1"/>
  <c r="AD1938" i="4" s="1"/>
  <c r="AB2533" i="4"/>
  <c r="AC2533" i="4" s="1"/>
  <c r="AB2740" i="4"/>
  <c r="AC2740" i="4" s="1"/>
  <c r="AB2046" i="4"/>
  <c r="AC2046" i="4" s="1"/>
  <c r="AB2613" i="4"/>
  <c r="AC2613" i="4" s="1"/>
  <c r="AB2182" i="4"/>
  <c r="AC2182" i="4" s="1"/>
  <c r="AB2629" i="4"/>
  <c r="AC2629" i="4" s="1"/>
  <c r="AB2695" i="4"/>
  <c r="AC2695" i="4" s="1"/>
  <c r="AB2129" i="4"/>
  <c r="AC2129" i="4" s="1"/>
  <c r="AB2333" i="4"/>
  <c r="AC2333" i="4" s="1"/>
  <c r="AB2806" i="4"/>
  <c r="AC2806" i="4" s="1"/>
  <c r="AB2306" i="4"/>
  <c r="AC2306" i="4" s="1"/>
  <c r="AB2659" i="4"/>
  <c r="AC2659" i="4" s="1"/>
  <c r="AB1951" i="4"/>
  <c r="AC1951" i="4" s="1"/>
  <c r="AD1951" i="4" s="1"/>
  <c r="AB2558" i="4"/>
  <c r="AC2558" i="4" s="1"/>
  <c r="AB2654" i="4"/>
  <c r="AC2654" i="4" s="1"/>
  <c r="AB2705" i="4"/>
  <c r="AC2705" i="4" s="1"/>
  <c r="AB2714" i="4"/>
  <c r="AC2714" i="4" s="1"/>
  <c r="AB1911" i="4"/>
  <c r="AC1911" i="4" s="1"/>
  <c r="AD1911" i="4" s="1"/>
  <c r="AB2213" i="4"/>
  <c r="AC2213" i="4" s="1"/>
  <c r="AB2666" i="4"/>
  <c r="AC2666" i="4" s="1"/>
  <c r="AB2718" i="4"/>
  <c r="AC2718" i="4" s="1"/>
  <c r="AB1758" i="4"/>
  <c r="AC1758" i="4" s="1"/>
  <c r="AD1758" i="4" s="1"/>
  <c r="AB1785" i="4"/>
  <c r="AC1785" i="4" s="1"/>
  <c r="AD1785" i="4" s="1"/>
  <c r="AB2337" i="4"/>
  <c r="AC2337" i="4" s="1"/>
  <c r="AB2433" i="4"/>
  <c r="AC2433" i="4" s="1"/>
  <c r="AB2580" i="4"/>
  <c r="AC2580" i="4" s="1"/>
  <c r="AB2622" i="4"/>
  <c r="AC2622" i="4" s="1"/>
  <c r="AB2681" i="4"/>
  <c r="AC2681" i="4" s="1"/>
  <c r="AB2033" i="4"/>
  <c r="AC2033" i="4" s="1"/>
  <c r="AB1491" i="4"/>
  <c r="AC1491" i="4" s="1"/>
  <c r="AD1491" i="4" s="1"/>
  <c r="AB1989" i="4"/>
  <c r="AC1989" i="4" s="1"/>
  <c r="AB2031" i="4"/>
  <c r="AC2031" i="4" s="1"/>
  <c r="AB1815" i="4"/>
  <c r="AC1815" i="4" s="1"/>
  <c r="AB2464" i="4"/>
  <c r="AC2464" i="4" s="1"/>
  <c r="AB2018" i="4"/>
  <c r="AC2018" i="4" s="1"/>
  <c r="AB2072" i="4"/>
  <c r="AC2072" i="4" s="1"/>
  <c r="AB2180" i="4"/>
  <c r="AC2180" i="4" s="1"/>
  <c r="AB2315" i="4"/>
  <c r="AC2315" i="4" s="1"/>
  <c r="AB2788" i="4"/>
  <c r="AC2788" i="4" s="1"/>
  <c r="AB2139" i="4"/>
  <c r="AC2139" i="4" s="1"/>
  <c r="AB2166" i="4"/>
  <c r="AC2166" i="4" s="1"/>
  <c r="AB2571" i="4"/>
  <c r="AC2571" i="4" s="1"/>
  <c r="AB2229" i="4"/>
  <c r="AC2229" i="4" s="1"/>
  <c r="AB2283" i="4"/>
  <c r="AC2283" i="4" s="1"/>
  <c r="AB2487" i="4"/>
  <c r="AC2487" i="4" s="1"/>
  <c r="AB2595" i="4"/>
  <c r="AC2595" i="4" s="1"/>
  <c r="AB2077" i="4"/>
  <c r="AC2077" i="4" s="1"/>
  <c r="AB2462" i="4"/>
  <c r="AC2462" i="4" s="1"/>
  <c r="AB2763" i="4"/>
  <c r="AC2763" i="4" s="1"/>
  <c r="AB2130" i="4"/>
  <c r="AC2130" i="4" s="1"/>
  <c r="AB2280" i="4"/>
  <c r="AC2280" i="4" s="1"/>
  <c r="AB2334" i="4"/>
  <c r="AC2334" i="4" s="1"/>
  <c r="AB2454" i="4"/>
  <c r="AC2454" i="4" s="1"/>
  <c r="AB2652" i="4"/>
  <c r="AC2652" i="4" s="1"/>
  <c r="AB1677" i="4"/>
  <c r="AC1677" i="4" s="1"/>
  <c r="AD1677" i="4" s="1"/>
  <c r="AB2094" i="4"/>
  <c r="AC2094" i="4" s="1"/>
  <c r="AB2121" i="4"/>
  <c r="AC2121" i="4" s="1"/>
  <c r="AB2163" i="4"/>
  <c r="AC2163" i="4" s="1"/>
  <c r="AB2298" i="4"/>
  <c r="AC2298" i="4" s="1"/>
  <c r="AB2460" i="4"/>
  <c r="AC2460" i="4" s="1"/>
  <c r="AB2826" i="4"/>
  <c r="AC2826" i="4" s="1"/>
  <c r="AB2084" i="4"/>
  <c r="AC2084" i="4" s="1"/>
  <c r="AB2249" i="4"/>
  <c r="AC2249" i="4" s="1"/>
  <c r="AB2032" i="4"/>
  <c r="AC2032" i="4" s="1"/>
  <c r="AB2125" i="4"/>
  <c r="AC2125" i="4" s="1"/>
  <c r="AB2221" i="4"/>
  <c r="AC2221" i="4" s="1"/>
  <c r="AB2302" i="4"/>
  <c r="AC2302" i="4" s="1"/>
  <c r="AB2341" i="4"/>
  <c r="AC2341" i="4" s="1"/>
  <c r="AB2222" i="4"/>
  <c r="AC2222" i="4" s="1"/>
  <c r="AB2112" i="4"/>
  <c r="AC2112" i="4" s="1"/>
  <c r="AB2151" i="4"/>
  <c r="AC2151" i="4" s="1"/>
  <c r="AB2232" i="4"/>
  <c r="AC2232" i="4" s="1"/>
  <c r="AB2409" i="4"/>
  <c r="AC2409" i="4" s="1"/>
  <c r="AB2543" i="4"/>
  <c r="AC2543" i="4" s="1"/>
  <c r="AB2544" i="4"/>
  <c r="AC2544" i="4" s="1"/>
  <c r="AB2814" i="4"/>
  <c r="AC2814" i="4" s="1"/>
  <c r="AB2147" i="4"/>
  <c r="AC2147" i="4" s="1"/>
  <c r="AB2174" i="4"/>
  <c r="AC2174" i="4" s="1"/>
  <c r="AB2748" i="4"/>
  <c r="AC2748" i="4" s="1"/>
  <c r="AB2047" i="4"/>
  <c r="AC2047" i="4" s="1"/>
  <c r="AB2284" i="4"/>
  <c r="AC2284" i="4" s="1"/>
  <c r="AB2078" i="4"/>
  <c r="AC2078" i="4" s="1"/>
  <c r="AB2192" i="4"/>
  <c r="AC2192" i="4" s="1"/>
  <c r="AB1748" i="4"/>
  <c r="AC1748" i="4" s="1"/>
  <c r="AD1748" i="4" s="1"/>
  <c r="AB2113" i="4"/>
  <c r="AC2113" i="4" s="1"/>
  <c r="AB2140" i="4"/>
  <c r="AC2140" i="4" s="1"/>
  <c r="AB2194" i="4"/>
  <c r="AC2194" i="4" s="1"/>
  <c r="AB2545" i="4"/>
  <c r="AC2545" i="4" s="1"/>
  <c r="AB2584" i="4"/>
  <c r="AC2584" i="4" s="1"/>
  <c r="AB2653" i="4"/>
  <c r="AC2653" i="4" s="1"/>
  <c r="AB1976" i="4"/>
  <c r="AC1976" i="4" s="1"/>
  <c r="AB2807" i="4"/>
  <c r="AC2807" i="4" s="1"/>
  <c r="AB1979" i="4"/>
  <c r="AC1979" i="4" s="1"/>
  <c r="AB2357" i="4"/>
  <c r="AC2357" i="4" s="1"/>
  <c r="AB2519" i="4"/>
  <c r="AC2519" i="4" s="1"/>
  <c r="AB2762" i="4"/>
  <c r="AC2762" i="4" s="1"/>
  <c r="AB2585" i="4"/>
  <c r="AC2585" i="4" s="1"/>
  <c r="AB2834" i="4"/>
  <c r="AC2834" i="4" s="1"/>
  <c r="AB2645" i="4"/>
  <c r="AC2645" i="4" s="1"/>
  <c r="AB2146" i="4"/>
  <c r="AC2146" i="4" s="1"/>
  <c r="AB2200" i="4"/>
  <c r="AC2200" i="4" s="1"/>
  <c r="AB2308" i="4"/>
  <c r="AC2308" i="4" s="1"/>
  <c r="AB2335" i="4"/>
  <c r="AC2335" i="4" s="1"/>
  <c r="AB2676" i="4"/>
  <c r="AC2676" i="4" s="1"/>
  <c r="AB2002" i="4"/>
  <c r="AC2002" i="4" s="1"/>
  <c r="AB2365" i="4"/>
  <c r="AC2365" i="4" s="1"/>
  <c r="AB2655" i="4"/>
  <c r="AC2655" i="4" s="1"/>
  <c r="AB2656" i="4"/>
  <c r="AC2656" i="4" s="1"/>
  <c r="AB2048" i="4"/>
  <c r="AC2048" i="4" s="1"/>
  <c r="AB2632" i="4"/>
  <c r="AC2632" i="4" s="1"/>
  <c r="AB2167" i="4"/>
  <c r="AC2167" i="4" s="1"/>
  <c r="AB2057" i="4"/>
  <c r="AC2057" i="4" s="1"/>
  <c r="AB2096" i="4"/>
  <c r="AC2096" i="4" s="1"/>
  <c r="AB2123" i="4"/>
  <c r="AC2123" i="4" s="1"/>
  <c r="AB2423" i="4"/>
  <c r="AC2423" i="4" s="1"/>
  <c r="AB1692" i="4"/>
  <c r="AC1692" i="4" s="1"/>
  <c r="AD1692" i="4" s="1"/>
  <c r="AB2043" i="4"/>
  <c r="AC2043" i="4" s="1"/>
  <c r="AB2330" i="4"/>
  <c r="AC2330" i="4" s="1"/>
  <c r="AB2044" i="4"/>
  <c r="AC2044" i="4" s="1"/>
  <c r="AB2665" i="4"/>
  <c r="AC2665" i="4" s="1"/>
  <c r="AB2195" i="4"/>
  <c r="AC2195" i="4" s="1"/>
  <c r="AB2411" i="4"/>
  <c r="AC2411" i="4" s="1"/>
  <c r="AB1884" i="4"/>
  <c r="AC1884" i="4" s="1"/>
  <c r="AB2321" i="4"/>
  <c r="AC2321" i="4" s="1"/>
  <c r="AB2039" i="4"/>
  <c r="AC2039" i="4" s="1"/>
  <c r="AB2120" i="4"/>
  <c r="AC2120" i="4" s="1"/>
  <c r="AB2471" i="4"/>
  <c r="AC2471" i="4" s="1"/>
  <c r="AB2103" i="4"/>
  <c r="AC2103" i="4" s="1"/>
  <c r="AB2157" i="4"/>
  <c r="AC2157" i="4" s="1"/>
  <c r="AB2211" i="4"/>
  <c r="AC2211" i="4" s="1"/>
  <c r="AB2238" i="4"/>
  <c r="AC2238" i="4" s="1"/>
  <c r="AB2346" i="4"/>
  <c r="AC2346" i="4" s="1"/>
  <c r="AB2415" i="4"/>
  <c r="AC2415" i="4" s="1"/>
  <c r="AB1849" i="4"/>
  <c r="AC1849" i="4" s="1"/>
  <c r="AB1903" i="4"/>
  <c r="AC1903" i="4" s="1"/>
  <c r="AD1903" i="4" s="1"/>
  <c r="AB2050" i="4"/>
  <c r="AC2050" i="4" s="1"/>
  <c r="AB2254" i="4"/>
  <c r="AC2254" i="4" s="1"/>
  <c r="AB2524" i="4"/>
  <c r="AC2524" i="4" s="1"/>
  <c r="AB2137" i="4"/>
  <c r="AC2137" i="4" s="1"/>
  <c r="AB2191" i="4"/>
  <c r="AC2191" i="4" s="1"/>
  <c r="AB2434" i="4"/>
  <c r="AC2434" i="4" s="1"/>
  <c r="AB2812" i="4"/>
  <c r="AC2812" i="4" s="1"/>
  <c r="AB2231" i="4"/>
  <c r="AC2231" i="4" s="1"/>
  <c r="AB2105" i="4"/>
  <c r="AC2105" i="4" s="1"/>
  <c r="AB2383" i="4"/>
  <c r="AC2383" i="4" s="1"/>
  <c r="AB1855" i="4"/>
  <c r="AC1855" i="4" s="1"/>
  <c r="AB2086" i="4"/>
  <c r="AC2086" i="4" s="1"/>
  <c r="AB2233" i="4"/>
  <c r="AC2233" i="4" s="1"/>
  <c r="AB2329" i="4"/>
  <c r="AC2329" i="4" s="1"/>
  <c r="AB2368" i="4"/>
  <c r="AC2368" i="4" s="1"/>
  <c r="AB2369" i="4"/>
  <c r="AC2369" i="4" s="1"/>
  <c r="AB2463" i="4"/>
  <c r="AC2463" i="4" s="1"/>
  <c r="AB2774" i="4"/>
  <c r="AC2774" i="4" s="1"/>
  <c r="AB2267" i="4"/>
  <c r="AC2267" i="4" s="1"/>
  <c r="AB1794" i="4"/>
  <c r="AC1794" i="4" s="1"/>
  <c r="AD1794" i="4" s="1"/>
  <c r="AB2066" i="4"/>
  <c r="AC2066" i="4" s="1"/>
  <c r="AB2564" i="4"/>
  <c r="AC2564" i="4" s="1"/>
  <c r="AB2076" i="4"/>
  <c r="AC2076" i="4" s="1"/>
  <c r="AB2292" i="4"/>
  <c r="AC2292" i="4" s="1"/>
  <c r="AB2319" i="4"/>
  <c r="AC2319" i="4" s="1"/>
  <c r="AB2388" i="4"/>
  <c r="AC2388" i="4" s="1"/>
  <c r="AB2496" i="4"/>
  <c r="AC2496" i="4" s="1"/>
  <c r="AB2604" i="4"/>
  <c r="AC2604" i="4" s="1"/>
  <c r="AB2631" i="4"/>
  <c r="AC2631" i="4" s="1"/>
  <c r="AB1996" i="4"/>
  <c r="AC1996" i="4" s="1"/>
  <c r="AB2023" i="4"/>
  <c r="AC2023" i="4" s="1"/>
  <c r="AB2281" i="4"/>
  <c r="AC2281" i="4" s="1"/>
  <c r="AB2492" i="4"/>
  <c r="AC2492" i="4" s="1"/>
  <c r="AB1961" i="4"/>
  <c r="AC1961" i="4" s="1"/>
  <c r="AB2069" i="4"/>
  <c r="AC2069" i="4" s="1"/>
  <c r="AB2207" i="4"/>
  <c r="AC2207" i="4" s="1"/>
  <c r="AB2450" i="4"/>
  <c r="AC2450" i="4" s="1"/>
  <c r="AB1988" i="4"/>
  <c r="AC1988" i="4" s="1"/>
  <c r="AB1816" i="4"/>
  <c r="AC1816" i="4" s="1"/>
  <c r="AB1978" i="4"/>
  <c r="AC1978" i="4" s="1"/>
  <c r="AB1844" i="4"/>
  <c r="AC1844" i="4" s="1"/>
  <c r="AB1910" i="4"/>
  <c r="AC1910" i="4" s="1"/>
  <c r="AD1910" i="4" s="1"/>
  <c r="AB1991" i="4"/>
  <c r="AC1991" i="4" s="1"/>
  <c r="AB2126" i="4"/>
  <c r="AC2126" i="4" s="1"/>
  <c r="AB2168" i="4"/>
  <c r="AC2168" i="4" s="1"/>
  <c r="AB2761" i="4"/>
  <c r="AC2761" i="4" s="1"/>
  <c r="AB2436" i="4"/>
  <c r="AC2436" i="4" s="1"/>
  <c r="AB2734" i="4"/>
  <c r="AC2734" i="4" s="1"/>
  <c r="AB2420" i="4"/>
  <c r="AC2420" i="4" s="1"/>
  <c r="AB2529" i="4"/>
  <c r="AC2529" i="4" s="1"/>
  <c r="AB1619" i="4"/>
  <c r="AC1619" i="4" s="1"/>
  <c r="AD1619" i="4" s="1"/>
  <c r="AB1941" i="4"/>
  <c r="AC1941" i="4" s="1"/>
  <c r="AB2605" i="4"/>
  <c r="AC2605" i="4" s="1"/>
  <c r="AB2757" i="4"/>
  <c r="AC2757" i="4" s="1"/>
  <c r="AB2823" i="4"/>
  <c r="AC2823" i="4" s="1"/>
  <c r="AB2299" i="4"/>
  <c r="AC2299" i="4" s="1"/>
  <c r="AB2473" i="4"/>
  <c r="AC2473" i="4" s="1"/>
  <c r="AB2623" i="4"/>
  <c r="AC2623" i="4" s="1"/>
  <c r="AB2015" i="4"/>
  <c r="AC2015" i="4" s="1"/>
  <c r="AB2138" i="4"/>
  <c r="AC2138" i="4" s="1"/>
  <c r="AB2165" i="4"/>
  <c r="AC2165" i="4" s="1"/>
  <c r="AB1977" i="4"/>
  <c r="AC1977" i="4" s="1"/>
  <c r="AB2599" i="4"/>
  <c r="AC2599" i="4" s="1"/>
  <c r="AB2059" i="4"/>
  <c r="AC2059" i="4" s="1"/>
  <c r="AB2410" i="4"/>
  <c r="AC2410" i="4" s="1"/>
  <c r="AB2006" i="4"/>
  <c r="AC2006" i="4" s="1"/>
  <c r="AB2234" i="4"/>
  <c r="AC2234" i="4" s="1"/>
  <c r="AB2477" i="4"/>
  <c r="AC2477" i="4" s="1"/>
  <c r="AB2815" i="4"/>
  <c r="AC2815" i="4" s="1"/>
  <c r="AB2285" i="4"/>
  <c r="AC2285" i="4" s="1"/>
  <c r="AB2339" i="4"/>
  <c r="AC2339" i="4" s="1"/>
  <c r="AB2393" i="4"/>
  <c r="AC2393" i="4" s="1"/>
  <c r="AB2435" i="4"/>
  <c r="AC2435" i="4" s="1"/>
  <c r="AB2516" i="4"/>
  <c r="AC2516" i="4" s="1"/>
  <c r="AB2771" i="4"/>
  <c r="AC2771" i="4" s="1"/>
  <c r="AB2049" i="4"/>
  <c r="AC2049" i="4" s="1"/>
  <c r="AB2184" i="4"/>
  <c r="AC2184" i="4" s="1"/>
  <c r="AB2442" i="4"/>
  <c r="AC2442" i="4" s="1"/>
  <c r="AB2577" i="4"/>
  <c r="AC2577" i="4" s="1"/>
  <c r="AB2778" i="4"/>
  <c r="AC2778" i="4" s="1"/>
  <c r="AB2795" i="4"/>
  <c r="AC2795" i="4" s="1"/>
  <c r="AB2822" i="4"/>
  <c r="AC2822" i="4" s="1"/>
  <c r="AB2579" i="4"/>
  <c r="AC2579" i="4" s="1"/>
  <c r="AB2687" i="4"/>
  <c r="AC2687" i="4" s="1"/>
  <c r="AB1923" i="4"/>
  <c r="AC1923" i="4" s="1"/>
  <c r="AD1923" i="4" s="1"/>
  <c r="AB1916" i="4"/>
  <c r="AC1916" i="4" s="1"/>
  <c r="AD1916" i="4" s="1"/>
  <c r="AB2361" i="4"/>
  <c r="AC2361" i="4" s="1"/>
  <c r="AB2469" i="4"/>
  <c r="AC2469" i="4" s="1"/>
  <c r="AB2550" i="4"/>
  <c r="AC2550" i="4" s="1"/>
  <c r="AB2751" i="4"/>
  <c r="AC2751" i="4" s="1"/>
  <c r="AB2051" i="4"/>
  <c r="AC2051" i="4" s="1"/>
  <c r="AB1993" i="4"/>
  <c r="AC1993" i="4" s="1"/>
  <c r="AB2155" i="4"/>
  <c r="AC2155" i="4" s="1"/>
  <c r="AB2776" i="4"/>
  <c r="AC2776" i="4" s="1"/>
  <c r="AB2169" i="4"/>
  <c r="AC2169" i="4" s="1"/>
  <c r="AB2505" i="4"/>
  <c r="AC2505" i="4" s="1"/>
  <c r="AB1697" i="4"/>
  <c r="AC1697" i="4" s="1"/>
  <c r="AD1697" i="4" s="1"/>
  <c r="AB2426" i="4"/>
  <c r="AC2426" i="4" s="1"/>
  <c r="AB2819" i="4"/>
  <c r="AC2819" i="4" s="1"/>
  <c r="AB2770" i="4"/>
  <c r="AC2770" i="4" s="1"/>
  <c r="AB2100" i="4"/>
  <c r="AC2100" i="4" s="1"/>
  <c r="AB2493" i="4"/>
  <c r="AC2493" i="4" s="1"/>
  <c r="AB2818" i="4"/>
  <c r="AC2818" i="4" s="1"/>
  <c r="AB2725" i="4"/>
  <c r="AC2725" i="4" s="1"/>
  <c r="AB2101" i="4"/>
  <c r="AC2101" i="4" s="1"/>
  <c r="AB2830" i="4"/>
  <c r="AC2830" i="4" s="1"/>
  <c r="AB2480" i="4"/>
  <c r="AC2480" i="4" s="1"/>
  <c r="AB2332" i="4"/>
  <c r="AC2332" i="4" s="1"/>
  <c r="AB2468" i="4"/>
  <c r="AC2468" i="4" s="1"/>
  <c r="AB2644" i="4"/>
  <c r="AC2644" i="4" s="1"/>
  <c r="AB2363" i="4"/>
  <c r="AC2363" i="4" s="1"/>
  <c r="AB2609" i="4"/>
  <c r="AC2609" i="4" s="1"/>
  <c r="AB2745" i="4"/>
  <c r="AC2745" i="4" s="1"/>
  <c r="AB2772" i="4"/>
  <c r="AC2772" i="4" s="1"/>
  <c r="AB2127" i="4"/>
  <c r="AC2127" i="4" s="1"/>
  <c r="AB2412" i="4"/>
  <c r="AC2412" i="4" s="1"/>
  <c r="AB2742" i="4"/>
  <c r="AC2742" i="4" s="1"/>
  <c r="AB2353" i="4"/>
  <c r="AC2353" i="4" s="1"/>
  <c r="AB2829" i="4"/>
  <c r="AC2829" i="4" s="1"/>
  <c r="AB2236" i="4"/>
  <c r="AC2236" i="4" s="1"/>
  <c r="AB2291" i="4"/>
  <c r="AC2291" i="4" s="1"/>
  <c r="AB2331" i="4"/>
  <c r="AC2331" i="4" s="1"/>
  <c r="AB2035" i="4"/>
  <c r="AC2035" i="4" s="1"/>
  <c r="AB2171" i="4"/>
  <c r="AC2171" i="4" s="1"/>
  <c r="AB2588" i="4"/>
  <c r="AC2588" i="4" s="1"/>
  <c r="AB2470" i="4"/>
  <c r="AC2470" i="4" s="1"/>
  <c r="AB2235" i="4"/>
  <c r="AC2235" i="4" s="1"/>
  <c r="AB2386" i="4"/>
  <c r="AC2386" i="4" s="1"/>
  <c r="AB1739" i="4"/>
  <c r="AC1739" i="4" s="1"/>
  <c r="AD1739" i="4" s="1"/>
  <c r="AB2549" i="4"/>
  <c r="AC2549" i="4" s="1"/>
  <c r="AB2316" i="4"/>
  <c r="AC2316" i="4" s="1"/>
  <c r="AB2466" i="4"/>
  <c r="AC2466" i="4" s="1"/>
  <c r="AB2482" i="4"/>
  <c r="AC2482" i="4" s="1"/>
  <c r="AB2792" i="4"/>
  <c r="AC2792" i="4" s="1"/>
  <c r="AB2028" i="4"/>
  <c r="AC2028" i="4" s="1"/>
  <c r="AB2136" i="4"/>
  <c r="AC2136" i="4" s="1"/>
  <c r="AB2175" i="4"/>
  <c r="AC2175" i="4" s="1"/>
  <c r="AB2310" i="4"/>
  <c r="AC2310" i="4" s="1"/>
  <c r="AB2445" i="4"/>
  <c r="AC2445" i="4" s="1"/>
  <c r="AB2690" i="4"/>
  <c r="AC2690" i="4" s="1"/>
  <c r="AB2759" i="4"/>
  <c r="AC2759" i="4" s="1"/>
  <c r="AB2664" i="4"/>
  <c r="AC2664" i="4" s="1"/>
  <c r="AB1899" i="4"/>
  <c r="AC1899" i="4" s="1"/>
  <c r="AD1899" i="4" s="1"/>
  <c r="AB2370" i="4"/>
  <c r="AC2370" i="4" s="1"/>
  <c r="AB1669" i="4"/>
  <c r="AC1669" i="4" s="1"/>
  <c r="AD1669" i="4" s="1"/>
  <c r="AB2685" i="4"/>
  <c r="AC2685" i="4" s="1"/>
  <c r="AB2019" i="4"/>
  <c r="AC2019" i="4" s="1"/>
  <c r="AB2277" i="4"/>
  <c r="AC2277" i="4" s="1"/>
  <c r="AB2176" i="4"/>
  <c r="AC2176" i="4" s="1"/>
  <c r="AB2446" i="4"/>
  <c r="AC2446" i="4" s="1"/>
  <c r="AB2662" i="4"/>
  <c r="AC2662" i="4" s="1"/>
  <c r="AB2007" i="4"/>
  <c r="AC2007" i="4" s="1"/>
  <c r="AB2803" i="4"/>
  <c r="AC2803" i="4" s="1"/>
  <c r="AB2218" i="4"/>
  <c r="AC2218" i="4" s="1"/>
  <c r="AB2208" i="4"/>
  <c r="AC2208" i="4" s="1"/>
  <c r="AB2197" i="4"/>
  <c r="AC2197" i="4" s="1"/>
  <c r="AB2560" i="4"/>
  <c r="AC2560" i="4" s="1"/>
  <c r="AB2453" i="4"/>
  <c r="AC2453" i="4" s="1"/>
  <c r="AB2559" i="4"/>
  <c r="AC2559" i="4" s="1"/>
  <c r="AB2345" i="4"/>
  <c r="AC2345" i="4" s="1"/>
  <c r="AB2578" i="4"/>
  <c r="AC2578" i="4" s="1"/>
  <c r="AB1832" i="4"/>
  <c r="AC1832" i="4" s="1"/>
  <c r="AD1832" i="4" s="1"/>
  <c r="AB2063" i="4"/>
  <c r="AC2063" i="4" s="1"/>
  <c r="AB2738" i="4"/>
  <c r="AC2738" i="4" s="1"/>
  <c r="AB2563" i="4"/>
  <c r="AC2563" i="4" s="1"/>
  <c r="AB2713" i="4"/>
  <c r="AC2713" i="4" s="1"/>
  <c r="AB1955" i="4"/>
  <c r="AC1955" i="4" s="1"/>
  <c r="AD1955" i="4" s="1"/>
  <c r="AB2372" i="4"/>
  <c r="AC2372" i="4" s="1"/>
  <c r="AB2507" i="4"/>
  <c r="AC2507" i="4" s="1"/>
  <c r="AB2067" i="4"/>
  <c r="AC2067" i="4" s="1"/>
  <c r="AB2256" i="4"/>
  <c r="AC2256" i="4" s="1"/>
  <c r="AB2364" i="4"/>
  <c r="AC2364" i="4" s="1"/>
  <c r="AB2391" i="4"/>
  <c r="AC2391" i="4" s="1"/>
  <c r="AB2418" i="4"/>
  <c r="AC2418" i="4" s="1"/>
  <c r="AB2472" i="4"/>
  <c r="AC2472" i="4" s="1"/>
  <c r="AB2634" i="4"/>
  <c r="AC2634" i="4" s="1"/>
  <c r="AB2699" i="4"/>
  <c r="AC2699" i="4" s="1"/>
  <c r="AB2678" i="4"/>
  <c r="AC2678" i="4" s="1"/>
  <c r="AB2760" i="4"/>
  <c r="AC2760" i="4" s="1"/>
  <c r="AB2398" i="4"/>
  <c r="AC2398" i="4" s="1"/>
  <c r="AB2521" i="4"/>
  <c r="AC2521" i="4" s="1"/>
  <c r="AB1987" i="4"/>
  <c r="AC1987" i="4" s="1"/>
  <c r="AB2515" i="4"/>
  <c r="AC2515" i="4" s="1"/>
  <c r="AB1859" i="4"/>
  <c r="AC1859" i="4" s="1"/>
  <c r="AD1859" i="4" s="1"/>
  <c r="AB2615" i="4"/>
  <c r="AC2615" i="4" s="1"/>
  <c r="AB2338" i="4"/>
  <c r="AC2338" i="4" s="1"/>
  <c r="AB1986" i="4"/>
  <c r="AC1986" i="4" s="1"/>
  <c r="AB2040" i="4"/>
  <c r="AC2040" i="4" s="1"/>
  <c r="AB2148" i="4"/>
  <c r="AC2148" i="4" s="1"/>
  <c r="AB2202" i="4"/>
  <c r="AC2202" i="4" s="1"/>
  <c r="AB2553" i="4"/>
  <c r="AC2553" i="4" s="1"/>
  <c r="AB2375" i="4"/>
  <c r="AC2375" i="4" s="1"/>
  <c r="AB2104" i="4"/>
  <c r="AC2104" i="4" s="1"/>
  <c r="AB2212" i="4"/>
  <c r="AC2212" i="4" s="1"/>
  <c r="AB2362" i="4"/>
  <c r="AC2362" i="4" s="1"/>
  <c r="AB2389" i="4"/>
  <c r="AC2389" i="4" s="1"/>
  <c r="AB2073" i="4"/>
  <c r="AC2073" i="4" s="1"/>
  <c r="AB2640" i="4"/>
  <c r="AC2640" i="4" s="1"/>
  <c r="AB2817" i="4"/>
  <c r="AC2817" i="4" s="1"/>
  <c r="AB2791" i="4"/>
  <c r="AC2791" i="4" s="1"/>
  <c r="AB1840" i="4"/>
  <c r="AC1840" i="4" s="1"/>
  <c r="AD1840" i="4" s="1"/>
  <c r="AB2095" i="4"/>
  <c r="AC2095" i="4" s="1"/>
  <c r="AB2608" i="4"/>
  <c r="AC2608" i="4" s="1"/>
  <c r="AB2359" i="4"/>
  <c r="AC2359" i="4" s="1"/>
  <c r="AB2495" i="4"/>
  <c r="AC2495" i="4" s="1"/>
  <c r="AB2750" i="4"/>
  <c r="AC2750" i="4" s="1"/>
  <c r="AB2536" i="4"/>
  <c r="AC2536" i="4" s="1"/>
  <c r="AB2145" i="4"/>
  <c r="AC2145" i="4" s="1"/>
  <c r="AB2149" i="4"/>
  <c r="AC2149" i="4" s="1"/>
  <c r="AB2307" i="4"/>
  <c r="AC2307" i="4" s="1"/>
  <c r="AB2508" i="4"/>
  <c r="AC2508" i="4" s="1"/>
  <c r="AB2562" i="4"/>
  <c r="AC2562" i="4" s="1"/>
  <c r="AB2670" i="4"/>
  <c r="AC2670" i="4" s="1"/>
  <c r="AB2724" i="4"/>
  <c r="AC2724" i="4" s="1"/>
  <c r="AB1939" i="4"/>
  <c r="AC1939" i="4" s="1"/>
  <c r="AB2173" i="4"/>
  <c r="AC2173" i="4" s="1"/>
  <c r="AB2392" i="4"/>
  <c r="AC2392" i="4" s="1"/>
  <c r="AB2661" i="4"/>
  <c r="AC2661" i="4" s="1"/>
  <c r="AB2083" i="4"/>
  <c r="AC2083" i="4" s="1"/>
  <c r="AB2716" i="4"/>
  <c r="AC2716" i="4" s="1"/>
  <c r="AB2452" i="4"/>
  <c r="AC2452" i="4" s="1"/>
  <c r="AB2542" i="4"/>
  <c r="AC2542" i="4" s="1"/>
  <c r="AB2304" i="4"/>
  <c r="AC2304" i="4" s="1"/>
  <c r="AB2574" i="4"/>
  <c r="AC2574" i="4" s="1"/>
  <c r="AB2506" i="4"/>
  <c r="AC2506" i="4" s="1"/>
  <c r="AB2641" i="4"/>
  <c r="AC2641" i="4" s="1"/>
  <c r="AB2225" i="4"/>
  <c r="AC2225" i="4" s="1"/>
  <c r="AB2360" i="4"/>
  <c r="AC2360" i="4" s="1"/>
  <c r="AB2820" i="4"/>
  <c r="AC2820" i="4" s="1"/>
  <c r="AB1948" i="4"/>
  <c r="AC1948" i="4" s="1"/>
  <c r="AD1948" i="4" s="1"/>
  <c r="AB2257" i="4"/>
  <c r="AC2257" i="4" s="1"/>
  <c r="AB2371" i="4"/>
  <c r="AC2371" i="4" s="1"/>
  <c r="AB2061" i="4"/>
  <c r="AC2061" i="4" s="1"/>
  <c r="AB2749" i="4"/>
  <c r="AC2749" i="4" s="1"/>
  <c r="AB2009" i="4"/>
  <c r="AC2009" i="4" s="1"/>
  <c r="AB2144" i="4"/>
  <c r="AC2144" i="4" s="1"/>
  <c r="AB2414" i="4"/>
  <c r="AC2414" i="4" s="1"/>
  <c r="AB2696" i="4"/>
  <c r="AC2696" i="4" s="1"/>
  <c r="AB2831" i="4"/>
  <c r="AC2831" i="4" s="1"/>
  <c r="AB2181" i="4"/>
  <c r="AC2181" i="4" s="1"/>
  <c r="AB2020" i="4"/>
  <c r="AC2020" i="4" s="1"/>
  <c r="AB2764" i="4"/>
  <c r="AC2764" i="4" s="1"/>
  <c r="AB2117" i="4"/>
  <c r="AC2117" i="4" s="1"/>
  <c r="AB2237" i="4"/>
  <c r="AC2237" i="4" s="1"/>
  <c r="AB2497" i="4"/>
  <c r="AC2497" i="4" s="1"/>
  <c r="AB2045" i="4"/>
  <c r="AC2045" i="4" s="1"/>
  <c r="AB2275" i="4"/>
  <c r="AC2275" i="4" s="1"/>
  <c r="AB2204" i="4"/>
  <c r="AC2204" i="4" s="1"/>
  <c r="AB2626" i="4"/>
  <c r="AC2626" i="4" s="1"/>
  <c r="AB1909" i="4"/>
  <c r="AC1909" i="4" s="1"/>
  <c r="AB2017" i="4"/>
  <c r="AC2017" i="4" s="1"/>
  <c r="AB2206" i="4"/>
  <c r="AC2206" i="4" s="1"/>
  <c r="AB2248" i="4"/>
  <c r="AC2248" i="4" s="1"/>
  <c r="AB2287" i="4"/>
  <c r="AC2287" i="4" s="1"/>
  <c r="AB2060" i="4"/>
  <c r="AC2060" i="4" s="1"/>
  <c r="AB2276" i="4"/>
  <c r="AC2276" i="4" s="1"/>
  <c r="AB2124" i="4"/>
  <c r="AC2124" i="4" s="1"/>
  <c r="AB2421" i="4"/>
  <c r="AC2421" i="4" s="1"/>
  <c r="AB2719" i="4"/>
  <c r="AC2719" i="4" s="1"/>
  <c r="AB2747" i="4"/>
  <c r="AC2747" i="4" s="1"/>
  <c r="AB2246" i="4"/>
  <c r="AC2246" i="4" s="1"/>
  <c r="AB2447" i="4"/>
  <c r="AC2447" i="4" s="1"/>
  <c r="AB2489" i="4"/>
  <c r="AC2489" i="4" s="1"/>
  <c r="AB2625" i="4"/>
  <c r="AC2625" i="4" s="1"/>
  <c r="AB1752" i="4"/>
  <c r="AC1752" i="4" s="1"/>
  <c r="AD1752" i="4" s="1"/>
  <c r="AB1985" i="4"/>
  <c r="AC1985" i="4" s="1"/>
  <c r="AB2093" i="4"/>
  <c r="AC2093" i="4" s="1"/>
  <c r="AB2348" i="4"/>
  <c r="AC2348" i="4" s="1"/>
  <c r="AB1812" i="4"/>
  <c r="AC1812" i="4" s="1"/>
  <c r="AD1812" i="4" s="1"/>
  <c r="AB1878" i="4"/>
  <c r="AC1878" i="4" s="1"/>
  <c r="AD1878" i="4" s="1"/>
  <c r="AB2013" i="4"/>
  <c r="AC2013" i="4" s="1"/>
  <c r="AB2379" i="4"/>
  <c r="AC2379" i="4" s="1"/>
  <c r="AB2582" i="4"/>
  <c r="AC2582" i="4" s="1"/>
  <c r="AB2651" i="4"/>
  <c r="AC2651" i="4" s="1"/>
  <c r="AB2733" i="4"/>
  <c r="AC2733" i="4" s="1"/>
  <c r="AB2520" i="4"/>
  <c r="AC2520" i="4" s="1"/>
  <c r="AB2537" i="4"/>
  <c r="AC2537" i="4" s="1"/>
  <c r="AB1696" i="4"/>
  <c r="AC1696" i="4" s="1"/>
  <c r="AD1696" i="4" s="1"/>
  <c r="AB1804" i="4"/>
  <c r="AC1804" i="4" s="1"/>
  <c r="AD1804" i="4" s="1"/>
  <c r="AB2551" i="4"/>
  <c r="AC2551" i="4" s="1"/>
  <c r="AB2022" i="4"/>
  <c r="AC2022" i="4" s="1"/>
  <c r="AB2697" i="4"/>
  <c r="AC2697" i="4" s="1"/>
  <c r="AB1834" i="4"/>
  <c r="AC1834" i="4" s="1"/>
  <c r="AB2227" i="4"/>
  <c r="AC2227" i="4" s="1"/>
  <c r="AB2374" i="4"/>
  <c r="AC2374" i="4" s="1"/>
  <c r="AB2686" i="4"/>
  <c r="AC2686" i="4" s="1"/>
  <c r="AB2784" i="4"/>
  <c r="AC2784" i="4" s="1"/>
  <c r="AB2811" i="4"/>
  <c r="AC2811" i="4" s="1"/>
  <c r="AB1894" i="4"/>
  <c r="AC1894" i="4" s="1"/>
  <c r="AD1894" i="4" s="1"/>
  <c r="AB2014" i="4"/>
  <c r="AC2014" i="4" s="1"/>
  <c r="AB2272" i="4"/>
  <c r="AC2272" i="4" s="1"/>
  <c r="AB2380" i="4"/>
  <c r="AC2380" i="4" s="1"/>
  <c r="AB2704" i="4"/>
  <c r="AC2704" i="4" s="1"/>
  <c r="AB2743" i="4"/>
  <c r="AC2743" i="4" s="1"/>
  <c r="AB2223" i="4"/>
  <c r="AC2223" i="4" s="1"/>
  <c r="AB2736" i="4"/>
  <c r="AC2736" i="4" s="1"/>
  <c r="AB1967" i="4"/>
  <c r="AC1967" i="4" s="1"/>
  <c r="AD1967" i="4" s="1"/>
  <c r="AB2090" i="4"/>
  <c r="AC2090" i="4" s="1"/>
  <c r="AB2698" i="4"/>
  <c r="AC2698" i="4" s="1"/>
  <c r="AB2029" i="4"/>
  <c r="AC2029" i="4" s="1"/>
  <c r="AB2614" i="4"/>
  <c r="AC2614" i="4" s="1"/>
  <c r="AB2737" i="4"/>
  <c r="AC2737" i="4" s="1"/>
  <c r="AB2102" i="4"/>
  <c r="AC2102" i="4" s="1"/>
  <c r="AB2522" i="4"/>
  <c r="AC2522" i="4" s="1"/>
  <c r="AB2642" i="4"/>
  <c r="AC2642" i="4" s="1"/>
  <c r="AB2777" i="4"/>
  <c r="AC2777" i="4" s="1"/>
  <c r="AB2439" i="4"/>
  <c r="AC2439" i="4" s="1"/>
  <c r="AB2628" i="4"/>
  <c r="AC2628" i="4" s="1"/>
  <c r="AB2008" i="4"/>
  <c r="AC2008" i="4" s="1"/>
  <c r="AB2170" i="4"/>
  <c r="AC2170" i="4" s="1"/>
  <c r="AB2467" i="4"/>
  <c r="AC2467" i="4" s="1"/>
  <c r="AB2602" i="4"/>
  <c r="AC2602" i="4" s="1"/>
  <c r="AB2279" i="4"/>
  <c r="AC2279" i="4" s="1"/>
  <c r="AB2682" i="4"/>
  <c r="AC2682" i="4" s="1"/>
  <c r="AB2479" i="4"/>
  <c r="AC2479" i="4" s="1"/>
  <c r="AB2198" i="4"/>
  <c r="AC2198" i="4" s="1"/>
  <c r="AB2603" i="4"/>
  <c r="AC2603" i="4" s="1"/>
  <c r="AB2657" i="4"/>
  <c r="AC2657" i="4" s="1"/>
  <c r="AB2821" i="4"/>
  <c r="AC2821" i="4" s="1"/>
  <c r="AB2429" i="4"/>
  <c r="AC2429" i="4" s="1"/>
  <c r="AB2098" i="4"/>
  <c r="AC2098" i="4" s="1"/>
  <c r="AB1385" i="4"/>
  <c r="AC1385" i="4" s="1"/>
  <c r="AB2438" i="4"/>
  <c r="AC2438" i="4" s="1"/>
  <c r="AB2504" i="4"/>
  <c r="AC2504" i="4" s="1"/>
  <c r="AB2097" i="4"/>
  <c r="AC2097" i="4" s="1"/>
  <c r="AB2193" i="4"/>
  <c r="AC2193" i="4" s="1"/>
  <c r="AB2355" i="4"/>
  <c r="AC2355" i="4" s="1"/>
  <c r="AB2828" i="4"/>
  <c r="AC2828" i="4" s="1"/>
  <c r="AB2259" i="4"/>
  <c r="AC2259" i="4" s="1"/>
  <c r="AB2555" i="4"/>
  <c r="AC2555" i="4" s="1"/>
  <c r="AB2517" i="4"/>
  <c r="AC2517" i="4" s="1"/>
  <c r="AB1932" i="4"/>
  <c r="AC1932" i="4" s="1"/>
  <c r="AD1932" i="4" s="1"/>
  <c r="AB1956" i="4"/>
  <c r="AC1956" i="4" s="1"/>
  <c r="AD1956" i="4" s="1"/>
  <c r="AB1704" i="4"/>
  <c r="AC1704" i="4" s="1"/>
  <c r="AD1704" i="4" s="1"/>
  <c r="AB1959" i="4"/>
  <c r="AC1959" i="4" s="1"/>
  <c r="AD1959" i="4" s="1"/>
  <c r="AB2055" i="4"/>
  <c r="AC2055" i="4" s="1"/>
  <c r="AB2190" i="4"/>
  <c r="AC2190" i="4" s="1"/>
  <c r="AB2732" i="4"/>
  <c r="AC2732" i="4" s="1"/>
  <c r="AB2798" i="4"/>
  <c r="AC2798" i="4" s="1"/>
  <c r="AB2635" i="4"/>
  <c r="AC2635" i="4" s="1"/>
  <c r="AB1912" i="4"/>
  <c r="AC1912" i="4" s="1"/>
  <c r="AD1912" i="4" s="1"/>
  <c r="AB2240" i="4"/>
  <c r="AC2240" i="4" s="1"/>
  <c r="AB1968" i="4"/>
  <c r="AC1968" i="4" s="1"/>
  <c r="AB1995" i="4"/>
  <c r="AC1995" i="4" s="1"/>
  <c r="AB2118" i="4"/>
  <c r="AC2118" i="4" s="1"/>
  <c r="AB2199" i="4"/>
  <c r="AC2199" i="4" s="1"/>
  <c r="AB2400" i="4"/>
  <c r="AC2400" i="4" s="1"/>
  <c r="AB2427" i="4"/>
  <c r="AC2427" i="4" s="1"/>
  <c r="AB2643" i="4"/>
  <c r="AC2643" i="4" s="1"/>
  <c r="AB2739" i="4"/>
  <c r="AC2739" i="4" s="1"/>
  <c r="AB2793" i="4"/>
  <c r="AC2793" i="4" s="1"/>
  <c r="AB2065" i="4"/>
  <c r="AC2065" i="4" s="1"/>
  <c r="AB2401" i="4"/>
  <c r="AC2401" i="4" s="1"/>
  <c r="AB2688" i="4"/>
  <c r="AC2688" i="4" s="1"/>
  <c r="AB2715" i="4"/>
  <c r="AC2715" i="4" s="1"/>
  <c r="AB2311" i="4"/>
  <c r="AC2311" i="4" s="1"/>
  <c r="AB2196" i="4"/>
  <c r="AC2196" i="4" s="1"/>
  <c r="AB2343" i="4"/>
  <c r="AC2343" i="4" s="1"/>
  <c r="AB2478" i="4"/>
  <c r="AC2478" i="4" s="1"/>
  <c r="AB2722" i="4"/>
  <c r="AC2722" i="4" s="1"/>
  <c r="AB2041" i="4"/>
  <c r="AC2041" i="4" s="1"/>
  <c r="AB2326" i="4"/>
  <c r="AC2326" i="4" s="1"/>
  <c r="AB1953" i="4"/>
  <c r="AC1953" i="4" s="1"/>
  <c r="AD1953" i="4" s="1"/>
  <c r="AB2262" i="4"/>
  <c r="AC2262" i="4" s="1"/>
  <c r="AB2765" i="4"/>
  <c r="AC2765" i="4" s="1"/>
  <c r="AB2250" i="4"/>
  <c r="AC2250" i="4" s="1"/>
  <c r="AB2532" i="4"/>
  <c r="AC2532" i="4" s="1"/>
  <c r="AB2251" i="4"/>
  <c r="AC2251" i="4" s="1"/>
  <c r="AB2413" i="4"/>
  <c r="AC2413" i="4" s="1"/>
  <c r="AB2805" i="4"/>
  <c r="AC2805" i="4" s="1"/>
  <c r="AB2314" i="4"/>
  <c r="AC2314" i="4" s="1"/>
  <c r="AB2030" i="4"/>
  <c r="AC2030" i="4" s="1"/>
  <c r="AB2177" i="4"/>
  <c r="AC2177" i="4" s="1"/>
  <c r="AB1827" i="4"/>
  <c r="AC1827" i="4" s="1"/>
  <c r="AD1827" i="4" s="1"/>
  <c r="AB1854" i="4"/>
  <c r="AC1854" i="4" s="1"/>
  <c r="AD1854" i="4" s="1"/>
  <c r="AB2016" i="4"/>
  <c r="AC2016" i="4" s="1"/>
  <c r="AB2132" i="4"/>
  <c r="AC2132" i="4" s="1"/>
  <c r="AB1990" i="4"/>
  <c r="AC1990" i="4" s="1"/>
  <c r="AB2179" i="4"/>
  <c r="AC2179" i="4" s="1"/>
  <c r="AB2260" i="4"/>
  <c r="AC2260" i="4" s="1"/>
  <c r="AB2437" i="4"/>
  <c r="AC2437" i="4" s="1"/>
  <c r="AB2476" i="4"/>
  <c r="AC2476" i="4" s="1"/>
  <c r="AB2572" i="4"/>
  <c r="AC2572" i="4" s="1"/>
  <c r="AB1721" i="4"/>
  <c r="AC1721" i="4" s="1"/>
  <c r="AD1721" i="4" s="1"/>
  <c r="AB2087" i="4"/>
  <c r="AC2087" i="4" s="1"/>
  <c r="AB2288" i="4"/>
  <c r="AC2288" i="4" s="1"/>
  <c r="AB2058" i="4"/>
  <c r="AC2058" i="4" s="1"/>
  <c r="AB2220" i="4"/>
  <c r="AC2220" i="4" s="1"/>
  <c r="AB2313" i="4"/>
  <c r="AC2313" i="4" s="1"/>
  <c r="AB2394" i="4"/>
  <c r="AC2394" i="4" s="1"/>
  <c r="AB2789" i="4"/>
  <c r="AC2789" i="4" s="1"/>
  <c r="AB2381" i="4"/>
  <c r="AC2381" i="4" s="1"/>
  <c r="AB1833" i="4"/>
  <c r="AC1833" i="4" s="1"/>
  <c r="AB2012" i="4"/>
  <c r="AC2012" i="4" s="1"/>
  <c r="AB2417" i="4"/>
  <c r="AC2417" i="4" s="1"/>
  <c r="AB1905" i="4"/>
  <c r="AC1905" i="4" s="1"/>
  <c r="AD1905" i="4" s="1"/>
  <c r="AB2082" i="4"/>
  <c r="AC2082" i="4" s="1"/>
  <c r="AB2217" i="4"/>
  <c r="AC2217" i="4" s="1"/>
  <c r="AB2271" i="4"/>
  <c r="AC2271" i="4" s="1"/>
  <c r="AB2325" i="4"/>
  <c r="AC2325" i="4" s="1"/>
  <c r="AB2744" i="4"/>
  <c r="AC2744" i="4" s="1"/>
  <c r="AB2691" i="4"/>
  <c r="AC2691" i="4" s="1"/>
  <c r="AB2694" i="4"/>
  <c r="AC2694" i="4" s="1"/>
  <c r="AB2074" i="4"/>
  <c r="AC2074" i="4" s="1"/>
  <c r="AB2616" i="4"/>
  <c r="AC2616" i="4" s="1"/>
  <c r="AB2010" i="4"/>
  <c r="AC2010" i="4" s="1"/>
  <c r="AB2064" i="4"/>
  <c r="AC2064" i="4" s="1"/>
  <c r="AB2373" i="4"/>
  <c r="AC2373" i="4" s="1"/>
  <c r="AB1969" i="4"/>
  <c r="AC1969" i="4" s="1"/>
  <c r="AD1969" i="4" s="1"/>
  <c r="AB2092" i="4"/>
  <c r="AC2092" i="4" s="1"/>
  <c r="AB2266" i="4"/>
  <c r="AC2266" i="4" s="1"/>
  <c r="AB2617" i="4"/>
  <c r="AC2617" i="4" s="1"/>
  <c r="AB2164" i="4"/>
  <c r="AC2164" i="4" s="1"/>
  <c r="AB2407" i="4"/>
  <c r="AC2407" i="4" s="1"/>
  <c r="AB2527" i="4"/>
  <c r="AC2527" i="4" s="1"/>
  <c r="AB1980" i="4"/>
  <c r="AC1980" i="4" s="1"/>
  <c r="AB2209" i="4"/>
  <c r="AC2209" i="4" s="1"/>
  <c r="AB2344" i="4"/>
  <c r="AC2344" i="4" s="1"/>
  <c r="AB2587" i="4"/>
  <c r="AC2587" i="4" s="1"/>
  <c r="AB1813" i="4"/>
  <c r="AC1813" i="4" s="1"/>
  <c r="AD1813" i="4" s="1"/>
  <c r="AB2797" i="4"/>
  <c r="AC2797" i="4" s="1"/>
  <c r="AB1981" i="4"/>
  <c r="AC1981" i="4" s="1"/>
  <c r="AB2143" i="4"/>
  <c r="AC2143" i="4" s="1"/>
  <c r="AB2561" i="4"/>
  <c r="AC2561" i="4" s="1"/>
  <c r="AB2034" i="4"/>
  <c r="AC2034" i="4" s="1"/>
  <c r="AB2424" i="4"/>
  <c r="AC2424" i="4" s="1"/>
  <c r="AB2494" i="4"/>
  <c r="AC2494" i="4" s="1"/>
  <c r="AB2142" i="4"/>
  <c r="AC2142" i="4" s="1"/>
  <c r="AB2671" i="4"/>
  <c r="AC2671" i="4" s="1"/>
  <c r="AB2115" i="4"/>
  <c r="AC2115" i="4" s="1"/>
  <c r="AB2775" i="4"/>
  <c r="AC2775" i="4" s="1"/>
  <c r="AB2669" i="4"/>
  <c r="AC2669" i="4" s="1"/>
  <c r="AB2441" i="4"/>
  <c r="AC2441" i="4" s="1"/>
  <c r="AB2752" i="4"/>
  <c r="AC2752" i="4" s="1"/>
  <c r="AB2557" i="4"/>
  <c r="AC2557" i="4" s="1"/>
  <c r="AB1929" i="4"/>
  <c r="AC1929" i="4" s="1"/>
  <c r="AD1929" i="4" s="1"/>
  <c r="AB2071" i="4"/>
  <c r="AC2071" i="4" s="1"/>
  <c r="AB2692" i="4"/>
  <c r="AC2692" i="4" s="1"/>
  <c r="AB2402" i="4"/>
  <c r="AC2402" i="4" s="1"/>
  <c r="AB1775" i="4"/>
  <c r="AC1775" i="4" s="1"/>
  <c r="AD1775" i="4" s="1"/>
  <c r="AB2141" i="4"/>
  <c r="AC2141" i="4" s="1"/>
  <c r="AB2261" i="4"/>
  <c r="AC2261" i="4" s="1"/>
  <c r="AB2303" i="4"/>
  <c r="AC2303" i="4" s="1"/>
  <c r="AB2396" i="4"/>
  <c r="AC2396" i="4" s="1"/>
  <c r="AB2546" i="4"/>
  <c r="AC2546" i="4" s="1"/>
  <c r="AB2186" i="4"/>
  <c r="AC2186" i="4" s="1"/>
  <c r="AB2693" i="4"/>
  <c r="AC2693" i="4" s="1"/>
  <c r="AB2258" i="4"/>
  <c r="AC2258" i="4" s="1"/>
  <c r="AB2570" i="4"/>
  <c r="AC2570" i="4" s="1"/>
  <c r="AB2583" i="4"/>
  <c r="AC2583" i="4" s="1"/>
  <c r="AB1902" i="4"/>
  <c r="AC1902" i="4" s="1"/>
  <c r="AD1902" i="4" s="1"/>
  <c r="AB1229" i="4"/>
  <c r="AC1229" i="4" s="1"/>
  <c r="AD1229" i="4" s="1"/>
  <c r="AB2672" i="4"/>
  <c r="AC2672" i="4" s="1"/>
  <c r="AB2001" i="4"/>
  <c r="AC2001" i="4" s="1"/>
  <c r="AB2109" i="4"/>
  <c r="AC2109" i="4" s="1"/>
  <c r="AB2352" i="4"/>
  <c r="AC2352" i="4" s="1"/>
  <c r="AB2499" i="4"/>
  <c r="AC2499" i="4" s="1"/>
  <c r="AB2624" i="4"/>
  <c r="AC2624" i="4" s="1"/>
  <c r="AB2706" i="4"/>
  <c r="AC2706" i="4" s="1"/>
  <c r="AB2787" i="4"/>
  <c r="AC2787" i="4" s="1"/>
  <c r="AB2091" i="4"/>
  <c r="AC2091" i="4" s="1"/>
  <c r="AB2172" i="4"/>
  <c r="AC2172" i="4" s="1"/>
  <c r="AB2481" i="4"/>
  <c r="AC2481" i="4" s="1"/>
  <c r="AB2535" i="4"/>
  <c r="AC2535" i="4" s="1"/>
  <c r="AB2658" i="4"/>
  <c r="AC2658" i="4" s="1"/>
  <c r="AB2766" i="4"/>
  <c r="AC2766" i="4" s="1"/>
  <c r="AB1861" i="4"/>
  <c r="AC1861" i="4" s="1"/>
  <c r="AB1984" i="4"/>
  <c r="AC1984" i="4" s="1"/>
  <c r="AB2038" i="4"/>
  <c r="AC2038" i="4" s="1"/>
  <c r="AB2119" i="4"/>
  <c r="AC2119" i="4" s="1"/>
  <c r="AB2293" i="4"/>
  <c r="AC2293" i="4" s="1"/>
  <c r="AB2347" i="4"/>
  <c r="AC2347" i="4" s="1"/>
  <c r="AB2741" i="4"/>
  <c r="AC2741" i="4" s="1"/>
  <c r="AB2649" i="4"/>
  <c r="AC2649" i="4" s="1"/>
  <c r="AB2056" i="4"/>
  <c r="AC2056" i="4" s="1"/>
  <c r="AB2824" i="4"/>
  <c r="AC2824" i="4" s="1"/>
  <c r="AB2230" i="4"/>
  <c r="AC2230" i="4" s="1"/>
  <c r="AB2488" i="4"/>
  <c r="AC2488" i="4" s="1"/>
  <c r="AB2731" i="4"/>
  <c r="AC2731" i="4" s="1"/>
  <c r="AB2385" i="4"/>
  <c r="AC2385" i="4" s="1"/>
  <c r="AB2156" i="4"/>
  <c r="AC2156" i="4" s="1"/>
  <c r="AB2779" i="4"/>
  <c r="AC2779" i="4" s="1"/>
  <c r="AB2419" i="4"/>
  <c r="AC2419" i="4" s="1"/>
  <c r="AB2581" i="4"/>
  <c r="AC2581" i="4" s="1"/>
  <c r="AB2689" i="4"/>
  <c r="AC2689" i="4" s="1"/>
  <c r="AB2128" i="4"/>
  <c r="AC2128" i="4" s="1"/>
  <c r="AB2252" i="4"/>
  <c r="AC2252" i="4" s="1"/>
  <c r="AB2790" i="4"/>
  <c r="AC2790" i="4" s="1"/>
  <c r="AB2683" i="4"/>
  <c r="AC2683" i="4" s="1"/>
  <c r="AB2509" i="4"/>
  <c r="AC2509" i="4" s="1"/>
  <c r="AB2399" i="4"/>
  <c r="AC2399" i="4" s="1"/>
  <c r="AB2183" i="4"/>
  <c r="AC2183" i="4" s="1"/>
  <c r="AB2576" i="4"/>
  <c r="AC2576" i="4" s="1"/>
  <c r="AB1997" i="4"/>
  <c r="AC1997" i="4" s="1"/>
  <c r="AB1958" i="4"/>
  <c r="AC1958" i="4" s="1"/>
  <c r="AD1958" i="4" s="1"/>
  <c r="AB2255" i="4"/>
  <c r="AC2255" i="4" s="1"/>
  <c r="AB2336" i="4"/>
  <c r="AC2336" i="4" s="1"/>
  <c r="AB2633" i="4"/>
  <c r="AC2633" i="4" s="1"/>
  <c r="AB1851" i="4"/>
  <c r="AC1851" i="4" s="1"/>
  <c r="AD1851" i="4" s="1"/>
  <c r="AB1974" i="4"/>
  <c r="AC1974" i="4" s="1"/>
  <c r="AB2526" i="4"/>
  <c r="AC2526" i="4" s="1"/>
  <c r="AB2597" i="4"/>
  <c r="AC2597" i="4" s="1"/>
  <c r="AB2717" i="4"/>
  <c r="AC2717" i="4" s="1"/>
  <c r="AB2825" i="4"/>
  <c r="AC2825" i="4" s="1"/>
  <c r="AB2679" i="4"/>
  <c r="AC2679" i="4" s="1"/>
  <c r="AB2451" i="4"/>
  <c r="AC2451" i="4" s="1"/>
  <c r="AB2224" i="4"/>
  <c r="AC2224" i="4" s="1"/>
  <c r="AB2037" i="4"/>
  <c r="AC2037" i="4" s="1"/>
  <c r="AB2265" i="4"/>
  <c r="AC2265" i="4" s="1"/>
  <c r="AB2589" i="4"/>
  <c r="AC2589" i="4" s="1"/>
  <c r="AB2712" i="4"/>
  <c r="AC2712" i="4" s="1"/>
  <c r="AB2011" i="4"/>
  <c r="AC2011" i="4" s="1"/>
  <c r="AB2158" i="4"/>
  <c r="AC2158" i="4" s="1"/>
  <c r="AB2455" i="4"/>
  <c r="AC2455" i="4" s="1"/>
  <c r="AB2768" i="4"/>
  <c r="AC2768" i="4" s="1"/>
  <c r="AB2703" i="4"/>
  <c r="AC2703" i="4" s="1"/>
  <c r="AB2110" i="4"/>
  <c r="AC2110" i="4" s="1"/>
  <c r="AB2461" i="4"/>
  <c r="AC2461" i="4" s="1"/>
  <c r="AB2547" i="4"/>
  <c r="AC2547" i="4" s="1"/>
  <c r="AB2709" i="4"/>
  <c r="AC2709" i="4" s="1"/>
  <c r="AB2116" i="4"/>
  <c r="AC2116" i="4" s="1"/>
  <c r="AB2122" i="4"/>
  <c r="AC2122" i="4" s="1"/>
  <c r="AB2575" i="4"/>
  <c r="AC2575" i="4" s="1"/>
  <c r="AB2684" i="4"/>
  <c r="AC2684" i="4" s="1"/>
  <c r="AB2154" i="4"/>
  <c r="AC2154" i="4" s="1"/>
  <c r="AB1954" i="4"/>
  <c r="AC1954" i="4" s="1"/>
  <c r="AD1954" i="4" s="1"/>
  <c r="AB2290" i="4"/>
  <c r="AC2290" i="4" s="1"/>
  <c r="AB1847" i="4"/>
  <c r="AC1847" i="4" s="1"/>
  <c r="AD1847" i="4" s="1"/>
  <c r="AB2387" i="4"/>
  <c r="AC2387" i="4" s="1"/>
  <c r="AB1992" i="4"/>
  <c r="AC1992" i="4" s="1"/>
  <c r="AB2289" i="4"/>
  <c r="AC2289" i="4" s="1"/>
  <c r="AB2305" i="4"/>
  <c r="AC2305" i="4" s="1"/>
  <c r="AB2397" i="4"/>
  <c r="AC2397" i="4" s="1"/>
  <c r="AB2264" i="4"/>
  <c r="AC2264" i="4" s="1"/>
  <c r="AB2036" i="4"/>
  <c r="AC2036" i="4" s="1"/>
  <c r="AB2114" i="4"/>
  <c r="AC2114" i="4" s="1"/>
  <c r="AB2150" i="4"/>
  <c r="AC2150" i="4" s="1"/>
  <c r="AB2753" i="4"/>
  <c r="AC2753" i="4" s="1"/>
  <c r="AB2456" i="4"/>
  <c r="AC2456" i="4" s="1"/>
  <c r="AB2356" i="4"/>
  <c r="AC2356" i="4" s="1"/>
  <c r="AB1931" i="4"/>
  <c r="AC1931" i="4" s="1"/>
  <c r="AD1931" i="4" s="1"/>
  <c r="AB2483" i="4"/>
  <c r="AC2483" i="4" s="1"/>
  <c r="AB2099" i="4"/>
  <c r="AC2099" i="4" s="1"/>
  <c r="AB2153" i="4"/>
  <c r="AC2153" i="4" s="1"/>
  <c r="AB2342" i="4"/>
  <c r="AC2342" i="4" s="1"/>
  <c r="AB2247" i="4"/>
  <c r="AC2247" i="4" s="1"/>
  <c r="AB2286" i="4"/>
  <c r="AC2286" i="4" s="1"/>
  <c r="AB2827" i="4"/>
  <c r="AC2827" i="4" s="1"/>
  <c r="AB2816" i="4"/>
  <c r="AC2816" i="4" s="1"/>
  <c r="AB2612" i="4"/>
  <c r="AC2612" i="4" s="1"/>
  <c r="AB2300" i="4"/>
  <c r="AC2300" i="4" s="1"/>
  <c r="AB2490" i="4"/>
  <c r="AC2490" i="4" s="1"/>
  <c r="AB2610" i="4"/>
  <c r="AC2610" i="4" s="1"/>
  <c r="AB2637" i="4"/>
  <c r="AC2637" i="4" s="1"/>
  <c r="AB2294" i="4"/>
  <c r="AC2294" i="4" s="1"/>
  <c r="AB2799" i="4"/>
  <c r="AC2799" i="4" s="1"/>
  <c r="AB1850" i="4"/>
  <c r="AC1850" i="4" s="1"/>
  <c r="AD1850" i="4" s="1"/>
  <c r="AB2309" i="4"/>
  <c r="AC2309" i="4" s="1"/>
  <c r="AB2390" i="4"/>
  <c r="AC2390" i="4" s="1"/>
  <c r="AB2606" i="4"/>
  <c r="AC2606" i="4" s="1"/>
  <c r="AB2024" i="4"/>
  <c r="AC2024" i="4" s="1"/>
  <c r="AB1947" i="4"/>
  <c r="AC1947" i="4" s="1"/>
  <c r="AB2244" i="4"/>
  <c r="AC2244" i="4" s="1"/>
  <c r="AB2607" i="4"/>
  <c r="AC2607" i="4" s="1"/>
  <c r="AB2636" i="4"/>
  <c r="AC2636" i="4" s="1"/>
  <c r="AB2786" i="4"/>
  <c r="AC2786" i="4" s="1"/>
  <c r="AB2813" i="4"/>
  <c r="AC2813" i="4" s="1"/>
  <c r="AB2601" i="4"/>
  <c r="AC2601" i="4" s="1"/>
  <c r="AB2710" i="4"/>
  <c r="AC2710" i="4" s="1"/>
  <c r="AB2785" i="4"/>
  <c r="AC2785" i="4" s="1"/>
  <c r="AB1983" i="4"/>
  <c r="AC1983" i="4" s="1"/>
  <c r="AB2523" i="4"/>
  <c r="AC2523" i="4" s="1"/>
  <c r="AB1537" i="4"/>
  <c r="AC1537" i="4" s="1"/>
  <c r="AD1537" i="4" s="1"/>
  <c r="AB1822" i="4"/>
  <c r="AC1822" i="4" s="1"/>
  <c r="AD1822" i="4" s="1"/>
  <c r="AB2131" i="4"/>
  <c r="AC2131" i="4" s="1"/>
  <c r="AB2185" i="4"/>
  <c r="AC2185" i="4" s="1"/>
  <c r="AB2239" i="4"/>
  <c r="AC2239" i="4" s="1"/>
  <c r="AB2767" i="4"/>
  <c r="AC2767" i="4" s="1"/>
  <c r="AB2730" i="4"/>
  <c r="AC2730" i="4" s="1"/>
  <c r="AB2796" i="4"/>
  <c r="AC2796" i="4" s="1"/>
  <c r="AB2203" i="4"/>
  <c r="AC2203" i="4" s="1"/>
  <c r="AB2677" i="4"/>
  <c r="AC2677" i="4" s="1"/>
  <c r="AB2758" i="4"/>
  <c r="AC2758" i="4" s="1"/>
  <c r="AB2278" i="4"/>
  <c r="AC2278" i="4" s="1"/>
  <c r="AB2668" i="4"/>
  <c r="AC2668" i="4" s="1"/>
  <c r="AB2088" i="4"/>
  <c r="AC2088" i="4" s="1"/>
  <c r="AB2667" i="4"/>
  <c r="AC2667" i="4" s="1"/>
  <c r="AB2062" i="4"/>
  <c r="AC2062" i="4" s="1"/>
  <c r="AB2440" i="4"/>
  <c r="AC2440" i="4" s="1"/>
  <c r="AB1319" i="4"/>
  <c r="AC1319" i="4" s="1"/>
  <c r="AD1319" i="4" s="1"/>
  <c r="AB2021" i="4"/>
  <c r="AC2021" i="4" s="1"/>
  <c r="AB2443" i="4"/>
  <c r="AC2443" i="4" s="1"/>
  <c r="AB1327" i="4"/>
  <c r="AC1327" i="4" s="1"/>
  <c r="AD1327" i="4" s="1"/>
  <c r="AB1975" i="4"/>
  <c r="AC1975" i="4" s="1"/>
  <c r="AB2068" i="4"/>
  <c r="AC2068" i="4" s="1"/>
  <c r="AB2500" i="4"/>
  <c r="AC2500" i="4" s="1"/>
  <c r="AB2650" i="4"/>
  <c r="AC2650" i="4" s="1"/>
  <c r="AB1982" i="4"/>
  <c r="AC1982" i="4" s="1"/>
  <c r="AB2794" i="4"/>
  <c r="AC2794" i="4" s="1"/>
  <c r="AB2358" i="4"/>
  <c r="AC2358" i="4" s="1"/>
  <c r="AB2263" i="4"/>
  <c r="AC2263" i="4" s="1"/>
  <c r="AB1685" i="4"/>
  <c r="AC1685" i="4" s="1"/>
  <c r="AD1685" i="4" s="1"/>
  <c r="AB2075" i="4"/>
  <c r="AC2075" i="4" s="1"/>
  <c r="AB2630" i="4"/>
  <c r="AC2630" i="4" s="1"/>
  <c r="AB2832" i="4"/>
  <c r="AC2832" i="4" s="1"/>
  <c r="AB2833" i="4"/>
  <c r="AC2833" i="4" s="1"/>
  <c r="AB2548" i="4"/>
  <c r="AC2548" i="4" s="1"/>
  <c r="AB1778" i="4"/>
  <c r="AC1778" i="4" s="1"/>
  <c r="AD1778" i="4" s="1"/>
  <c r="AB1994" i="4"/>
  <c r="AC1994" i="4" s="1"/>
  <c r="AB2804" i="4"/>
  <c r="AC2804" i="4" s="1"/>
  <c r="AB2723" i="4"/>
  <c r="AC2723" i="4" s="1"/>
  <c r="AB2590" i="4"/>
  <c r="AC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A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E1961" i="4" l="1"/>
  <c r="AD1961" i="4"/>
  <c r="AB1907" i="4"/>
  <c r="AC1907" i="4" s="1"/>
  <c r="AD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B1837" i="4"/>
  <c r="AC1837" i="4" s="1"/>
  <c r="AD1837" i="4" s="1"/>
  <c r="AB1810" i="4"/>
  <c r="AC1810" i="4" s="1"/>
  <c r="AD1810" i="4" s="1"/>
  <c r="AE1810" i="4" s="1"/>
  <c r="AB1783" i="4"/>
  <c r="AC1783" i="4" s="1"/>
  <c r="AD1783" i="4" s="1"/>
  <c r="AD1756" i="4"/>
  <c r="AE1756" i="4"/>
  <c r="AB1729" i="4"/>
  <c r="AC1729" i="4" s="1"/>
  <c r="AD1729" i="4" s="1"/>
  <c r="AB1702" i="4"/>
  <c r="AC1702" i="4" s="1"/>
  <c r="AD1702" i="4" s="1"/>
  <c r="AB1675" i="4"/>
  <c r="AC1675" i="4" s="1"/>
  <c r="AD1675" i="4" s="1"/>
  <c r="AB1648" i="4"/>
  <c r="AC1648" i="4" s="1"/>
  <c r="AD1648" i="4" s="1"/>
  <c r="AE1648" i="4" s="1"/>
  <c r="AB1621" i="4"/>
  <c r="AC1621" i="4" s="1"/>
  <c r="AD1621" i="4" s="1"/>
  <c r="AB1594" i="4"/>
  <c r="AC1594" i="4" s="1"/>
  <c r="AD1594" i="4" s="1"/>
  <c r="AB1567" i="4"/>
  <c r="AC1567" i="4" s="1"/>
  <c r="AD1567" i="4" s="1"/>
  <c r="AB1540" i="4"/>
  <c r="AC1540" i="4" s="1"/>
  <c r="AD1540" i="4" s="1"/>
  <c r="AB1513" i="4"/>
  <c r="AC1513" i="4" s="1"/>
  <c r="AD1513" i="4" s="1"/>
  <c r="AE1513" i="4" s="1"/>
  <c r="AB1486" i="4"/>
  <c r="AC1486" i="4" s="1"/>
  <c r="AD1486" i="4" s="1"/>
  <c r="AB1459" i="4"/>
  <c r="AC1459" i="4" s="1"/>
  <c r="AD1459" i="4" s="1"/>
  <c r="AB1378" i="4"/>
  <c r="AC1378" i="4" s="1"/>
  <c r="AD1378" i="4" s="1"/>
  <c r="AB1351" i="4"/>
  <c r="AC1351" i="4" s="1"/>
  <c r="AD1351" i="4" s="1"/>
  <c r="AB1324" i="4"/>
  <c r="AC1324" i="4" s="1"/>
  <c r="AD1324" i="4" s="1"/>
  <c r="AE1324" i="4" s="1"/>
  <c r="AB1297" i="4"/>
  <c r="AC1297" i="4" s="1"/>
  <c r="AD1297" i="4" s="1"/>
  <c r="AB1270" i="4"/>
  <c r="AC1270" i="4" s="1"/>
  <c r="AD1270" i="4" s="1"/>
  <c r="AB1243" i="4"/>
  <c r="AC1243" i="4" s="1"/>
  <c r="AD1243" i="4" s="1"/>
  <c r="AB1216" i="4"/>
  <c r="AC1216" i="4" s="1"/>
  <c r="AD1216" i="4" s="1"/>
  <c r="AB1189" i="4"/>
  <c r="AC1189" i="4" s="1"/>
  <c r="AD1189" i="4" s="1"/>
  <c r="AB1162" i="4"/>
  <c r="AC1162" i="4" s="1"/>
  <c r="AD1162" i="4" s="1"/>
  <c r="AB1135" i="4"/>
  <c r="AC1135" i="4" s="1"/>
  <c r="AD1135" i="4" s="1"/>
  <c r="AB1108" i="4"/>
  <c r="AC1108" i="4" s="1"/>
  <c r="AD1108" i="4" s="1"/>
  <c r="AB1081" i="4"/>
  <c r="AC1081" i="4" s="1"/>
  <c r="AD1081" i="4" s="1"/>
  <c r="AB1054" i="4"/>
  <c r="AC1054" i="4" s="1"/>
  <c r="AD1054" i="4" s="1"/>
  <c r="AB1027" i="4"/>
  <c r="AC1027" i="4" s="1"/>
  <c r="AD1027" i="4" s="1"/>
  <c r="AB1000" i="4"/>
  <c r="AC1000" i="4" s="1"/>
  <c r="AD1000" i="4" s="1"/>
  <c r="AB973" i="4"/>
  <c r="AC973" i="4" s="1"/>
  <c r="AD973" i="4" s="1"/>
  <c r="AB946" i="4"/>
  <c r="AC946" i="4" s="1"/>
  <c r="AD946" i="4" s="1"/>
  <c r="AB919" i="4"/>
  <c r="AC919" i="4" s="1"/>
  <c r="AD919" i="4" s="1"/>
  <c r="AB838" i="4"/>
  <c r="AC838" i="4" s="1"/>
  <c r="AD838" i="4" s="1"/>
  <c r="AB811" i="4"/>
  <c r="AC811" i="4" s="1"/>
  <c r="AD811" i="4" s="1"/>
  <c r="AB784" i="4"/>
  <c r="AC784" i="4" s="1"/>
  <c r="AD784" i="4" s="1"/>
  <c r="AB757" i="4"/>
  <c r="AC757" i="4" s="1"/>
  <c r="AD757" i="4" s="1"/>
  <c r="AB730" i="4"/>
  <c r="AC730" i="4" s="1"/>
  <c r="AD730" i="4" s="1"/>
  <c r="AB703" i="4"/>
  <c r="AC703" i="4" s="1"/>
  <c r="AD703" i="4" s="1"/>
  <c r="AE55" i="4"/>
  <c r="AE1967" i="4"/>
  <c r="AB1966" i="4"/>
  <c r="AC1966" i="4" s="1"/>
  <c r="AD1966" i="4" s="1"/>
  <c r="AE1953" i="4"/>
  <c r="AB1950" i="4"/>
  <c r="AC1950" i="4" s="1"/>
  <c r="AD1950" i="4" s="1"/>
  <c r="AD1947" i="4"/>
  <c r="AE1947" i="4"/>
  <c r="AB1971" i="4"/>
  <c r="AC1971" i="4" s="1"/>
  <c r="AD1971" i="4" s="1"/>
  <c r="AB1972" i="4"/>
  <c r="AC1972" i="4" s="1"/>
  <c r="AD1972" i="4" s="1"/>
  <c r="AE1969" i="4"/>
  <c r="AB1965" i="4"/>
  <c r="AC1965" i="4" s="1"/>
  <c r="AD1965" i="4" s="1"/>
  <c r="AB1964" i="4"/>
  <c r="AC1964" i="4" s="1"/>
  <c r="AD1964" i="4" s="1"/>
  <c r="AE1960" i="4"/>
  <c r="AE1955" i="4"/>
  <c r="AE1954" i="4"/>
  <c r="AE1959" i="4"/>
  <c r="AE1958" i="4"/>
  <c r="AB1946" i="4"/>
  <c r="AC1946" i="4" s="1"/>
  <c r="AD1946" i="4" s="1"/>
  <c r="AE1968" i="4"/>
  <c r="AD1968" i="4"/>
  <c r="AD1962" i="4"/>
  <c r="AE1962" i="4"/>
  <c r="AB1949" i="4"/>
  <c r="AC1949" i="4" s="1"/>
  <c r="AD1949" i="4" s="1"/>
  <c r="AB1957" i="4"/>
  <c r="AC1957" i="4" s="1"/>
  <c r="AD1957" i="4" s="1"/>
  <c r="AE1951" i="4"/>
  <c r="AB1970" i="4"/>
  <c r="AC1970" i="4" s="1"/>
  <c r="AD1970" i="4" s="1"/>
  <c r="AB1963" i="4"/>
  <c r="AC1963" i="4" s="1"/>
  <c r="AD1963" i="4" s="1"/>
  <c r="AE1956" i="4"/>
  <c r="AE1948" i="4"/>
  <c r="AB1945" i="4"/>
  <c r="AC1945" i="4" s="1"/>
  <c r="AD1945" i="4" s="1"/>
  <c r="AD1941" i="4"/>
  <c r="AE1941" i="4"/>
  <c r="AD1940" i="4"/>
  <c r="AE1940" i="4"/>
  <c r="AB1934" i="4"/>
  <c r="AC1934" i="4" s="1"/>
  <c r="AD1934" i="4" s="1"/>
  <c r="AE1923" i="4"/>
  <c r="AD1921" i="4"/>
  <c r="AE1921" i="4"/>
  <c r="AB1920" i="4"/>
  <c r="AC1920" i="4" s="1"/>
  <c r="AD1920" i="4" s="1"/>
  <c r="AB1922" i="4"/>
  <c r="AC1922" i="4" s="1"/>
  <c r="AD1922" i="4" s="1"/>
  <c r="AB1944" i="4"/>
  <c r="AC1944" i="4" s="1"/>
  <c r="AD1944" i="4" s="1"/>
  <c r="AE1938" i="4"/>
  <c r="AE1929" i="4"/>
  <c r="AB1935" i="4"/>
  <c r="AC1935" i="4" s="1"/>
  <c r="AD1935" i="4" s="1"/>
  <c r="AD1939" i="4"/>
  <c r="AE1939" i="4"/>
  <c r="AB1924" i="4"/>
  <c r="AC1924" i="4" s="1"/>
  <c r="AD1924" i="4" s="1"/>
  <c r="AB1943" i="4"/>
  <c r="AC1943" i="4" s="1"/>
  <c r="AD1943" i="4" s="1"/>
  <c r="AB1930" i="4"/>
  <c r="AC1930" i="4" s="1"/>
  <c r="AD1930" i="4" s="1"/>
  <c r="AB1928" i="4"/>
  <c r="AC1928" i="4" s="1"/>
  <c r="AD1928" i="4" s="1"/>
  <c r="AE1942" i="4"/>
  <c r="AB1937" i="4"/>
  <c r="AC1937" i="4" s="1"/>
  <c r="AD1937" i="4" s="1"/>
  <c r="AD1933" i="4"/>
  <c r="AE1933" i="4"/>
  <c r="AB1927" i="4"/>
  <c r="AC1927" i="4" s="1"/>
  <c r="AD1927" i="4" s="1"/>
  <c r="AE1932" i="4"/>
  <c r="AE1931" i="4"/>
  <c r="AB1936" i="4"/>
  <c r="AC1936" i="4" s="1"/>
  <c r="AD1936" i="4" s="1"/>
  <c r="AD1926" i="4"/>
  <c r="AE1926" i="4"/>
  <c r="AE1919" i="4"/>
  <c r="AB1918" i="4"/>
  <c r="AC1918" i="4" s="1"/>
  <c r="AD1918" i="4" s="1"/>
  <c r="AB1917" i="4"/>
  <c r="AC1917" i="4" s="1"/>
  <c r="AD1917" i="4" s="1"/>
  <c r="AE1913" i="4"/>
  <c r="AE1912" i="4"/>
  <c r="AE1911" i="4"/>
  <c r="AB1893" i="4"/>
  <c r="AC1893" i="4" s="1"/>
  <c r="AD1893" i="4" s="1"/>
  <c r="AB1895" i="4"/>
  <c r="AC1895" i="4" s="1"/>
  <c r="AD1895" i="4" s="1"/>
  <c r="AE1899" i="4"/>
  <c r="AB1915" i="4"/>
  <c r="AC1915" i="4" s="1"/>
  <c r="AD1915" i="4" s="1"/>
  <c r="AE1910" i="4"/>
  <c r="AB1908" i="4"/>
  <c r="AC1908" i="4" s="1"/>
  <c r="AD1908" i="4" s="1"/>
  <c r="AE1903" i="4"/>
  <c r="AE1894" i="4"/>
  <c r="AE1916" i="4"/>
  <c r="AD1901" i="4"/>
  <c r="AE1901" i="4"/>
  <c r="AE1905" i="4"/>
  <c r="AB1904" i="4"/>
  <c r="AC1904" i="4" s="1"/>
  <c r="AD1904" i="4" s="1"/>
  <c r="AE1896" i="4"/>
  <c r="AE1897" i="4"/>
  <c r="AB1906" i="4"/>
  <c r="AC1906" i="4" s="1"/>
  <c r="AD1906" i="4" s="1"/>
  <c r="AB1900" i="4"/>
  <c r="AC1900" i="4" s="1"/>
  <c r="AD1900" i="4" s="1"/>
  <c r="AE1902" i="4"/>
  <c r="AD1909" i="4"/>
  <c r="AE1909" i="4" s="1"/>
  <c r="AE1892" i="4"/>
  <c r="AB1873" i="4"/>
  <c r="AC1873" i="4" s="1"/>
  <c r="AD1873" i="4" s="1"/>
  <c r="AD1875" i="4"/>
  <c r="AE1875" i="4"/>
  <c r="AE1876" i="4"/>
  <c r="AE1884" i="4"/>
  <c r="AD1884" i="4"/>
  <c r="AB1883" i="4"/>
  <c r="AC1883" i="4" s="1"/>
  <c r="AD1883" i="4" s="1"/>
  <c r="AB1882" i="4"/>
  <c r="AC1882" i="4" s="1"/>
  <c r="AD1882" i="4" s="1"/>
  <c r="AB1881" i="4"/>
  <c r="AC1881" i="4" s="1"/>
  <c r="AD1881" i="4" s="1"/>
  <c r="AB1880" i="4"/>
  <c r="AC1880" i="4" s="1"/>
  <c r="AD1880" i="4" s="1"/>
  <c r="AB1879" i="4"/>
  <c r="AC1879" i="4" s="1"/>
  <c r="AD1879" i="4" s="1"/>
  <c r="AB1886" i="4"/>
  <c r="AC1886" i="4" s="1"/>
  <c r="AD1886" i="4" s="1"/>
  <c r="AB1888" i="4"/>
  <c r="AC1888" i="4" s="1"/>
  <c r="AD1888" i="4" s="1"/>
  <c r="AB1890" i="4"/>
  <c r="AC1890" i="4" s="1"/>
  <c r="AD1890" i="4" s="1"/>
  <c r="AB1870" i="4"/>
  <c r="AC1870" i="4" s="1"/>
  <c r="AD1870" i="4" s="1"/>
  <c r="AB1868" i="4"/>
  <c r="AC1868" i="4" s="1"/>
  <c r="AD1868" i="4" s="1"/>
  <c r="AB1867" i="4"/>
  <c r="AC1867" i="4" s="1"/>
  <c r="AD1867" i="4" s="1"/>
  <c r="AE1878" i="4"/>
  <c r="AB1889" i="4"/>
  <c r="AC1889" i="4" s="1"/>
  <c r="AD1889" i="4" s="1"/>
  <c r="AE1872" i="4"/>
  <c r="AD1872" i="4"/>
  <c r="AE1877" i="4"/>
  <c r="AD1877" i="4"/>
  <c r="AB1869" i="4"/>
  <c r="AC1869" i="4" s="1"/>
  <c r="AD1869" i="4" s="1"/>
  <c r="AB1891" i="4"/>
  <c r="AC1891" i="4" s="1"/>
  <c r="AD1891" i="4" s="1"/>
  <c r="AE1885" i="4"/>
  <c r="AD1885" i="4"/>
  <c r="AE1874" i="4"/>
  <c r="AD1874" i="4"/>
  <c r="AB1866" i="4"/>
  <c r="AC1866" i="4" s="1"/>
  <c r="AD1866" i="4" s="1"/>
  <c r="AE1865" i="4"/>
  <c r="AB1864" i="4"/>
  <c r="AC1864" i="4" s="1"/>
  <c r="AD1864" i="4" s="1"/>
  <c r="AB1863" i="4"/>
  <c r="AC1863" i="4" s="1"/>
  <c r="AD1863" i="4" s="1"/>
  <c r="AD1861" i="4"/>
  <c r="AE1861" i="4"/>
  <c r="AB1856" i="4"/>
  <c r="AC1856" i="4" s="1"/>
  <c r="AD1856" i="4" s="1"/>
  <c r="AD1855" i="4"/>
  <c r="AE1855" i="4"/>
  <c r="AE1853" i="4"/>
  <c r="AB1852" i="4"/>
  <c r="AC1852" i="4" s="1"/>
  <c r="AD1852" i="4" s="1"/>
  <c r="AE1850" i="4"/>
  <c r="AE1847" i="4"/>
  <c r="AE1840" i="4"/>
  <c r="AE1839" i="4"/>
  <c r="AD1839" i="4"/>
  <c r="AE1858" i="4"/>
  <c r="AE1845" i="4"/>
  <c r="AD1849" i="4"/>
  <c r="AE1849" i="4" s="1"/>
  <c r="AE1859" i="4"/>
  <c r="AE1851" i="4"/>
  <c r="AB1848" i="4"/>
  <c r="AC1848" i="4" s="1"/>
  <c r="AD1848" i="4" s="1"/>
  <c r="AB1842" i="4"/>
  <c r="AC1842" i="4" s="1"/>
  <c r="AD1842" i="4" s="1"/>
  <c r="AE1842" i="4" s="1"/>
  <c r="AE1854" i="4"/>
  <c r="AD1857" i="4"/>
  <c r="AE1857" i="4" s="1"/>
  <c r="AD1843" i="4"/>
  <c r="AE1843" i="4" s="1"/>
  <c r="AB1862" i="4"/>
  <c r="AC1862" i="4" s="1"/>
  <c r="AD1862" i="4" s="1"/>
  <c r="AB1846" i="4"/>
  <c r="AC1846" i="4" s="1"/>
  <c r="AD1846" i="4" s="1"/>
  <c r="AE1846" i="4" s="1"/>
  <c r="AB1841" i="4"/>
  <c r="AC1841" i="4" s="1"/>
  <c r="AD1841" i="4" s="1"/>
  <c r="AE1838" i="4"/>
  <c r="AC298" i="4"/>
  <c r="N28" i="7"/>
  <c r="AB1835" i="4"/>
  <c r="AC1835" i="4" s="1"/>
  <c r="AD1835" i="4" s="1"/>
  <c r="AD1834" i="4"/>
  <c r="AE1834" i="4"/>
  <c r="AB1831" i="4"/>
  <c r="AC1831" i="4" s="1"/>
  <c r="AD1831" i="4" s="1"/>
  <c r="AE1828" i="4"/>
  <c r="AE1826" i="4"/>
  <c r="AE1823" i="4"/>
  <c r="AE1816" i="4"/>
  <c r="AD1816" i="4"/>
  <c r="AE1813" i="4"/>
  <c r="AE1812" i="4"/>
  <c r="AE1820" i="4"/>
  <c r="AB1830" i="4"/>
  <c r="AC1830" i="4" s="1"/>
  <c r="AD1830" i="4" s="1"/>
  <c r="AB1818" i="4"/>
  <c r="AC1818" i="4" s="1"/>
  <c r="AD1818" i="4" s="1"/>
  <c r="AB1836" i="4"/>
  <c r="AC1836" i="4" s="1"/>
  <c r="AD1836" i="4" s="1"/>
  <c r="AD1815" i="4"/>
  <c r="AE1815" i="4"/>
  <c r="AE1832" i="4"/>
  <c r="AD1824" i="4"/>
  <c r="AE1824" i="4"/>
  <c r="AB1829" i="4"/>
  <c r="AC1829" i="4" s="1"/>
  <c r="AD1829" i="4" s="1"/>
  <c r="AE1822" i="4"/>
  <c r="AE1825" i="4"/>
  <c r="AE1819" i="4"/>
  <c r="AE1821" i="4"/>
  <c r="AD1821" i="4"/>
  <c r="AE1811" i="4"/>
  <c r="AE1827" i="4"/>
  <c r="AD1814" i="4"/>
  <c r="AE1814" i="4" s="1"/>
  <c r="AD69" i="1"/>
  <c r="AD70" i="1"/>
  <c r="AD71" i="1"/>
  <c r="AD72" i="1"/>
  <c r="AD73" i="1"/>
  <c r="AD68" i="1"/>
  <c r="AB1809" i="4"/>
  <c r="AC1809" i="4" s="1"/>
  <c r="AD1809" i="4" s="1"/>
  <c r="AE1809" i="4" s="1"/>
  <c r="AB1799" i="4"/>
  <c r="AC1799" i="4" s="1"/>
  <c r="AD1799" i="4" s="1"/>
  <c r="AB1800" i="4"/>
  <c r="AC1800" i="4" s="1"/>
  <c r="AD1800" i="4" s="1"/>
  <c r="AB1801" i="4"/>
  <c r="AC1801" i="4" s="1"/>
  <c r="AD1801" i="4" s="1"/>
  <c r="AB1802" i="4"/>
  <c r="AC1802" i="4" s="1"/>
  <c r="AD1802" i="4" s="1"/>
  <c r="AB1803" i="4"/>
  <c r="AC1803" i="4" s="1"/>
  <c r="AD1803" i="4" s="1"/>
  <c r="AE1804" i="4"/>
  <c r="AE1805" i="4"/>
  <c r="AE1808" i="4"/>
  <c r="AE1798" i="4"/>
  <c r="AE1797" i="4"/>
  <c r="AB1796" i="4"/>
  <c r="AC1796" i="4" s="1"/>
  <c r="AD1796" i="4" s="1"/>
  <c r="AB1795" i="4"/>
  <c r="AC1795" i="4" s="1"/>
  <c r="AD1795" i="4" s="1"/>
  <c r="AE1794" i="4"/>
  <c r="AE1793" i="4"/>
  <c r="AB1791" i="4"/>
  <c r="AC1791" i="4" s="1"/>
  <c r="AD1791" i="4" s="1"/>
  <c r="AB1789" i="4"/>
  <c r="AC1789" i="4" s="1"/>
  <c r="AD1789" i="4" s="1"/>
  <c r="AB1788" i="4"/>
  <c r="AC1788" i="4" s="1"/>
  <c r="AD1788" i="4" s="1"/>
  <c r="AB1787" i="4"/>
  <c r="AC1787" i="4" s="1"/>
  <c r="AD1787" i="4" s="1"/>
  <c r="AB1786" i="4"/>
  <c r="AC1786" i="4" s="1"/>
  <c r="AD1786" i="4" s="1"/>
  <c r="AE1785" i="4"/>
  <c r="AE1784" i="4"/>
  <c r="AB1779" i="4"/>
  <c r="AC1779" i="4" s="1"/>
  <c r="AD1779" i="4" s="1"/>
  <c r="AE1778" i="4"/>
  <c r="AE1777" i="4"/>
  <c r="AB1772" i="4"/>
  <c r="AC1772" i="4" s="1"/>
  <c r="AD1772" i="4" s="1"/>
  <c r="AB1768" i="4"/>
  <c r="AC1768" i="4" s="1"/>
  <c r="AD1768" i="4" s="1"/>
  <c r="AE1761" i="4"/>
  <c r="AD1761" i="4"/>
  <c r="AE1758" i="4"/>
  <c r="AE1775" i="4"/>
  <c r="AB1769" i="4"/>
  <c r="AC1769" i="4" s="1"/>
  <c r="AD1769" i="4" s="1"/>
  <c r="AB1776" i="4"/>
  <c r="AC1776" i="4" s="1"/>
  <c r="AD1776" i="4" s="1"/>
  <c r="AB1760" i="4"/>
  <c r="AC1760" i="4" s="1"/>
  <c r="AD1760" i="4" s="1"/>
  <c r="AB1771" i="4"/>
  <c r="AC1771" i="4" s="1"/>
  <c r="AD1771" i="4" s="1"/>
  <c r="AB1773" i="4"/>
  <c r="AC1773" i="4" s="1"/>
  <c r="AD1773" i="4" s="1"/>
  <c r="AE1762" i="4"/>
  <c r="AD1770" i="4"/>
  <c r="AE1770" i="4"/>
  <c r="AE1767" i="4"/>
  <c r="AB1782" i="4"/>
  <c r="AC1782" i="4" s="1"/>
  <c r="AD1782" i="4" s="1"/>
  <c r="AB1766" i="4"/>
  <c r="AC1766" i="4" s="1"/>
  <c r="AD1766" i="4" s="1"/>
  <c r="AB1764" i="4"/>
  <c r="AC1764" i="4" s="1"/>
  <c r="AD1764" i="4" s="1"/>
  <c r="AE1774" i="4"/>
  <c r="AD1774" i="4"/>
  <c r="AE1759" i="4"/>
  <c r="AE1781" i="4"/>
  <c r="AD1781" i="4"/>
  <c r="AB1757" i="4"/>
  <c r="AC1757" i="4" s="1"/>
  <c r="AD1757" i="4" s="1"/>
  <c r="AE1732" i="4"/>
  <c r="AB1733" i="4"/>
  <c r="AC1733" i="4" s="1"/>
  <c r="AD1733" i="4" s="1"/>
  <c r="AB1734" i="4"/>
  <c r="AC1734" i="4" s="1"/>
  <c r="AD1734" i="4" s="1"/>
  <c r="AB1735" i="4"/>
  <c r="AC1735" i="4" s="1"/>
  <c r="AD1735" i="4" s="1"/>
  <c r="AB1737" i="4"/>
  <c r="AC1737" i="4" s="1"/>
  <c r="AD1737" i="4" s="1"/>
  <c r="AE1739" i="4"/>
  <c r="AB1742" i="4"/>
  <c r="AC1742" i="4" s="1"/>
  <c r="AD1742" i="4" s="1"/>
  <c r="AB1745" i="4"/>
  <c r="AC1745" i="4" s="1"/>
  <c r="AD1745" i="4" s="1"/>
  <c r="AB1746" i="4"/>
  <c r="AC1746" i="4" s="1"/>
  <c r="AD1746" i="4" s="1"/>
  <c r="AE1747" i="4"/>
  <c r="AE1748" i="4"/>
  <c r="AB1749" i="4"/>
  <c r="AC1749" i="4" s="1"/>
  <c r="AD1749" i="4" s="1"/>
  <c r="AB1750" i="4"/>
  <c r="AC1750" i="4" s="1"/>
  <c r="AD1750" i="4" s="1"/>
  <c r="AB1751" i="4"/>
  <c r="AC1751" i="4" s="1"/>
  <c r="AD1751" i="4" s="1"/>
  <c r="AE1754" i="4"/>
  <c r="AB1740" i="4"/>
  <c r="AC1740" i="4" s="1"/>
  <c r="AD1740" i="4" s="1"/>
  <c r="AE1752" i="4"/>
  <c r="AE1738" i="4"/>
  <c r="AB1731" i="4"/>
  <c r="AC1731" i="4" s="1"/>
  <c r="AD1731" i="4" s="1"/>
  <c r="AB1755" i="4"/>
  <c r="AC1755" i="4" s="1"/>
  <c r="AD1755" i="4" s="1"/>
  <c r="AE1741" i="4"/>
  <c r="AB1744" i="4"/>
  <c r="AC1744" i="4" s="1"/>
  <c r="AD1744" i="4" s="1"/>
  <c r="AE1743" i="4"/>
  <c r="AD1743" i="4"/>
  <c r="AE1730" i="4"/>
  <c r="AB1727" i="4"/>
  <c r="AC1727" i="4" s="1"/>
  <c r="AD1727" i="4" s="1"/>
  <c r="AE1723" i="4"/>
  <c r="AB1722" i="4"/>
  <c r="AC1722" i="4" s="1"/>
  <c r="AD1722" i="4" s="1"/>
  <c r="AE1721" i="4"/>
  <c r="AE1704" i="4"/>
  <c r="AE1705" i="4"/>
  <c r="AD1705" i="4"/>
  <c r="AB1710" i="4"/>
  <c r="AC1710" i="4" s="1"/>
  <c r="AD1710" i="4" s="1"/>
  <c r="AB1712" i="4"/>
  <c r="AC1712" i="4" s="1"/>
  <c r="AD1712" i="4" s="1"/>
  <c r="AE1714" i="4"/>
  <c r="AD1714" i="4"/>
  <c r="AB1715" i="4"/>
  <c r="AC1715" i="4" s="1"/>
  <c r="AD1715" i="4" s="1"/>
  <c r="AB1717" i="4"/>
  <c r="AC1717" i="4" s="1"/>
  <c r="AD1717" i="4" s="1"/>
  <c r="AE1716" i="4"/>
  <c r="AD1716" i="4"/>
  <c r="AB1719" i="4"/>
  <c r="AC1719" i="4" s="1"/>
  <c r="AD1719" i="4" s="1"/>
  <c r="AE1724" i="4"/>
  <c r="AB1720" i="4"/>
  <c r="AC1720" i="4" s="1"/>
  <c r="AD1720" i="4" s="1"/>
  <c r="AB1706" i="4"/>
  <c r="AC1706" i="4" s="1"/>
  <c r="AD1706" i="4" s="1"/>
  <c r="AD1711" i="4"/>
  <c r="AE1711" i="4"/>
  <c r="AB1708" i="4"/>
  <c r="AC1708" i="4" s="1"/>
  <c r="AD1708" i="4" s="1"/>
  <c r="AB1707" i="4"/>
  <c r="AC1707" i="4" s="1"/>
  <c r="AD1707" i="4" s="1"/>
  <c r="AE1707" i="4" s="1"/>
  <c r="AB1725" i="4"/>
  <c r="AC1725" i="4" s="1"/>
  <c r="AD1725" i="4" s="1"/>
  <c r="AB1728" i="4"/>
  <c r="AC1728" i="4" s="1"/>
  <c r="AD1728" i="4" s="1"/>
  <c r="AE1728" i="4" s="1"/>
  <c r="AB1718" i="4"/>
  <c r="AC1718" i="4" s="1"/>
  <c r="AD1718" i="4" s="1"/>
  <c r="AE1718" i="4" s="1"/>
  <c r="AB1713" i="4"/>
  <c r="AC1713" i="4" s="1"/>
  <c r="AD1713" i="4" s="1"/>
  <c r="AE1713" i="4" s="1"/>
  <c r="AE1703" i="4"/>
  <c r="AE1676" i="4"/>
  <c r="AE1677" i="4"/>
  <c r="AB1679" i="4"/>
  <c r="AC1679" i="4" s="1"/>
  <c r="AD1679" i="4" s="1"/>
  <c r="AB1683" i="4"/>
  <c r="AC1683" i="4" s="1"/>
  <c r="AD1683" i="4" s="1"/>
  <c r="AE1686" i="4"/>
  <c r="AE1688" i="4"/>
  <c r="AD1688" i="4"/>
  <c r="AE1689" i="4"/>
  <c r="AB1690" i="4"/>
  <c r="AC1690" i="4" s="1"/>
  <c r="AD1690" i="4" s="1"/>
  <c r="AE1693" i="4"/>
  <c r="AD1695" i="4"/>
  <c r="AE1695" i="4"/>
  <c r="AE1697" i="4"/>
  <c r="AE1698" i="4"/>
  <c r="AD1698" i="4"/>
  <c r="AE1699" i="4"/>
  <c r="AE1700" i="4"/>
  <c r="AD1700" i="4"/>
  <c r="AB1701" i="4"/>
  <c r="AC1701" i="4" s="1"/>
  <c r="AD1701" i="4" s="1"/>
  <c r="AE1694" i="4"/>
  <c r="AE1692" i="4"/>
  <c r="AD1691" i="4"/>
  <c r="AE1691" i="4"/>
  <c r="AB1687" i="4"/>
  <c r="AC1687" i="4" s="1"/>
  <c r="AD1687" i="4" s="1"/>
  <c r="AE1685" i="4"/>
  <c r="AE1684" i="4"/>
  <c r="AE1681" i="4"/>
  <c r="AB1680" i="4"/>
  <c r="AC1680" i="4" s="1"/>
  <c r="AD1680" i="4" s="1"/>
  <c r="AB1678" i="4"/>
  <c r="AC1678" i="4" s="1"/>
  <c r="AD1678" i="4" s="1"/>
  <c r="AE1696" i="4"/>
  <c r="AB1674" i="4"/>
  <c r="AC1674" i="4" s="1"/>
  <c r="AD1674" i="4" s="1"/>
  <c r="AE1673" i="4"/>
  <c r="AE1672" i="4"/>
  <c r="AE1671" i="4"/>
  <c r="AB1670" i="4"/>
  <c r="AC1670" i="4" s="1"/>
  <c r="AD1670" i="4" s="1"/>
  <c r="AE1669" i="4"/>
  <c r="AE1668" i="4"/>
  <c r="AB1667" i="4"/>
  <c r="AC1667" i="4" s="1"/>
  <c r="AD1667" i="4" s="1"/>
  <c r="AE1666" i="4"/>
  <c r="AE1665" i="4"/>
  <c r="AB1664" i="4"/>
  <c r="AC1664" i="4" s="1"/>
  <c r="AD1664" i="4" s="1"/>
  <c r="AE1663" i="4"/>
  <c r="AD1663" i="4"/>
  <c r="AE1662" i="4"/>
  <c r="AD1662" i="4"/>
  <c r="AE1661" i="4"/>
  <c r="AB1660" i="4"/>
  <c r="AC1660" i="4" s="1"/>
  <c r="AD1660" i="4" s="1"/>
  <c r="AB1659" i="4"/>
  <c r="AC1659" i="4" s="1"/>
  <c r="AD1659" i="4" s="1"/>
  <c r="AE1658" i="4"/>
  <c r="AE1657" i="4"/>
  <c r="AD1656" i="4"/>
  <c r="AE1656" i="4"/>
  <c r="AB1655" i="4"/>
  <c r="AC1655" i="4" s="1"/>
  <c r="AD1655" i="4" s="1"/>
  <c r="AD1654" i="4"/>
  <c r="AE1654" i="4"/>
  <c r="AD1653" i="4"/>
  <c r="AE1653" i="4"/>
  <c r="AB1652" i="4"/>
  <c r="AC1652" i="4" s="1"/>
  <c r="AD1652" i="4" s="1"/>
  <c r="AE1651" i="4"/>
  <c r="AE1650" i="4"/>
  <c r="AD1650" i="4"/>
  <c r="AD65" i="1"/>
  <c r="AD66" i="1"/>
  <c r="AD67" i="1"/>
  <c r="AD62" i="1"/>
  <c r="AD63" i="1"/>
  <c r="AD64" i="1"/>
  <c r="AE1649" i="4"/>
  <c r="AB1646" i="4"/>
  <c r="AC1646" i="4" s="1"/>
  <c r="AD1646" i="4" s="1"/>
  <c r="AB1645" i="4"/>
  <c r="AC1645" i="4" s="1"/>
  <c r="AD1645" i="4" s="1"/>
  <c r="AB1641" i="4"/>
  <c r="AC1641" i="4" s="1"/>
  <c r="AD1641" i="4" s="1"/>
  <c r="AB1638" i="4"/>
  <c r="AC1638" i="4" s="1"/>
  <c r="AD1638" i="4" s="1"/>
  <c r="AB1633" i="4"/>
  <c r="AC1633" i="4" s="1"/>
  <c r="AD1633" i="4" s="1"/>
  <c r="AB1628" i="4"/>
  <c r="AC1628" i="4" s="1"/>
  <c r="AD1628" i="4" s="1"/>
  <c r="AB1624" i="4"/>
  <c r="AC1624" i="4" s="1"/>
  <c r="AD1624" i="4" s="1"/>
  <c r="AB1644" i="4"/>
  <c r="AC1644" i="4" s="1"/>
  <c r="AD1644" i="4" s="1"/>
  <c r="AB1631" i="4"/>
  <c r="AC1631" i="4" s="1"/>
  <c r="AD1631" i="4" s="1"/>
  <c r="AB1639" i="4"/>
  <c r="AC1639" i="4" s="1"/>
  <c r="AD1639" i="4" s="1"/>
  <c r="AB1627" i="4"/>
  <c r="AC1627" i="4" s="1"/>
  <c r="AD1627" i="4" s="1"/>
  <c r="AB1634" i="4"/>
  <c r="AC1634" i="4" s="1"/>
  <c r="AD1634" i="4" s="1"/>
  <c r="AB1630" i="4"/>
  <c r="AC1630" i="4" s="1"/>
  <c r="AD1630" i="4" s="1"/>
  <c r="AB1635" i="4"/>
  <c r="AC1635" i="4" s="1"/>
  <c r="AD1635" i="4" s="1"/>
  <c r="AB1632" i="4"/>
  <c r="AC1632" i="4" s="1"/>
  <c r="AD1632" i="4" s="1"/>
  <c r="AB1647" i="4"/>
  <c r="AC1647" i="4" s="1"/>
  <c r="AD1647" i="4" s="1"/>
  <c r="AB1642" i="4"/>
  <c r="AC1642" i="4" s="1"/>
  <c r="AD1642" i="4" s="1"/>
  <c r="AB1643" i="4"/>
  <c r="AC1643" i="4" s="1"/>
  <c r="AD1643" i="4" s="1"/>
  <c r="AB1637" i="4"/>
  <c r="AC1637" i="4" s="1"/>
  <c r="AD1637" i="4" s="1"/>
  <c r="AB1640" i="4"/>
  <c r="AC1640" i="4" s="1"/>
  <c r="AD1640" i="4" s="1"/>
  <c r="AB1629" i="4"/>
  <c r="AC1629" i="4" s="1"/>
  <c r="AD1629" i="4" s="1"/>
  <c r="AB1625" i="4"/>
  <c r="AC1625" i="4" s="1"/>
  <c r="AD1625" i="4" s="1"/>
  <c r="AB1623" i="4"/>
  <c r="AC1623" i="4" s="1"/>
  <c r="AD1623" i="4" s="1"/>
  <c r="AB1622" i="4"/>
  <c r="AC1622" i="4" s="1"/>
  <c r="AD1622" i="4" s="1"/>
  <c r="AB1636" i="4"/>
  <c r="AC1636" i="4" s="1"/>
  <c r="AD1636" i="4" s="1"/>
  <c r="AB1620" i="4"/>
  <c r="AC1620" i="4" s="1"/>
  <c r="AD1620" i="4" s="1"/>
  <c r="AB1615" i="4"/>
  <c r="AC1615" i="4" s="1"/>
  <c r="AD1615" i="4" s="1"/>
  <c r="AB1611" i="4"/>
  <c r="AC1611" i="4" s="1"/>
  <c r="AD1611" i="4" s="1"/>
  <c r="AB1610" i="4"/>
  <c r="AC1610" i="4" s="1"/>
  <c r="AD1610" i="4" s="1"/>
  <c r="AB1609" i="4"/>
  <c r="AC1609" i="4" s="1"/>
  <c r="AD1609" i="4" s="1"/>
  <c r="AB1607" i="4"/>
  <c r="AC1607" i="4" s="1"/>
  <c r="AD1607" i="4" s="1"/>
  <c r="AB1606" i="4"/>
  <c r="AC1606" i="4" s="1"/>
  <c r="AD1606" i="4" s="1"/>
  <c r="AB1605" i="4"/>
  <c r="AC1605" i="4" s="1"/>
  <c r="AD1605" i="4" s="1"/>
  <c r="AB1600" i="4"/>
  <c r="AC1600" i="4" s="1"/>
  <c r="AD1600" i="4" s="1"/>
  <c r="AB1598" i="4"/>
  <c r="AC1598" i="4" s="1"/>
  <c r="AD1598" i="4" s="1"/>
  <c r="AB1597" i="4"/>
  <c r="AC1597" i="4" s="1"/>
  <c r="AD1597" i="4" s="1"/>
  <c r="AB1596" i="4"/>
  <c r="AC1596" i="4" s="1"/>
  <c r="AD1596" i="4" s="1"/>
  <c r="AB1601" i="4"/>
  <c r="AC1601" i="4" s="1"/>
  <c r="AD1601" i="4" s="1"/>
  <c r="AB1613" i="4"/>
  <c r="AC1613" i="4" s="1"/>
  <c r="AD1613" i="4" s="1"/>
  <c r="AB1602" i="4"/>
  <c r="AC1602" i="4" s="1"/>
  <c r="AD1602" i="4" s="1"/>
  <c r="AB1618" i="4"/>
  <c r="AC1618" i="4" s="1"/>
  <c r="AD1618" i="4" s="1"/>
  <c r="AB1617" i="4"/>
  <c r="AC1617" i="4" s="1"/>
  <c r="AD1617" i="4" s="1"/>
  <c r="AB1604" i="4"/>
  <c r="AC1604" i="4" s="1"/>
  <c r="AD1604" i="4" s="1"/>
  <c r="AB1614" i="4"/>
  <c r="AC1614" i="4" s="1"/>
  <c r="AD1614" i="4" s="1"/>
  <c r="AB1599" i="4"/>
  <c r="AC1599" i="4" s="1"/>
  <c r="AD1599" i="4" s="1"/>
  <c r="AE1603" i="4"/>
  <c r="AB1608" i="4"/>
  <c r="AC1608" i="4" s="1"/>
  <c r="AD1608" i="4" s="1"/>
  <c r="AB1616" i="4"/>
  <c r="AC1616" i="4" s="1"/>
  <c r="AD1616" i="4" s="1"/>
  <c r="AB1612" i="4"/>
  <c r="AC1612" i="4" s="1"/>
  <c r="AD1612" i="4" s="1"/>
  <c r="AE1595" i="4"/>
  <c r="AE1619" i="4"/>
  <c r="AB1593" i="4"/>
  <c r="AC1593" i="4" s="1"/>
  <c r="AD1593" i="4" s="1"/>
  <c r="AB1592" i="4"/>
  <c r="AC1592" i="4" s="1"/>
  <c r="AD1592" i="4" s="1"/>
  <c r="AB1590" i="4"/>
  <c r="AC1590" i="4" s="1"/>
  <c r="AD1590" i="4" s="1"/>
  <c r="AB1588" i="4"/>
  <c r="AC1588" i="4" s="1"/>
  <c r="AD1588" i="4" s="1"/>
  <c r="AB1587" i="4"/>
  <c r="AC1587" i="4" s="1"/>
  <c r="AD1587" i="4" s="1"/>
  <c r="AB1586" i="4"/>
  <c r="AC1586" i="4" s="1"/>
  <c r="AD1586" i="4" s="1"/>
  <c r="AB1585" i="4"/>
  <c r="AC1585" i="4" s="1"/>
  <c r="AD1585" i="4" s="1"/>
  <c r="AB1582" i="4"/>
  <c r="AC1582" i="4" s="1"/>
  <c r="AD1582" i="4" s="1"/>
  <c r="AB1580" i="4"/>
  <c r="AC1580" i="4" s="1"/>
  <c r="AD1580" i="4" s="1"/>
  <c r="AB1579" i="4"/>
  <c r="AC1579" i="4" s="1"/>
  <c r="AD1579" i="4" s="1"/>
  <c r="AB1578" i="4"/>
  <c r="AC1578" i="4" s="1"/>
  <c r="AD1578" i="4" s="1"/>
  <c r="AB1576" i="4"/>
  <c r="AC1576" i="4" s="1"/>
  <c r="AD1576" i="4" s="1"/>
  <c r="AB1575" i="4"/>
  <c r="AC1575" i="4" s="1"/>
  <c r="AD1575" i="4" s="1"/>
  <c r="AE1575" i="4" s="1"/>
  <c r="AB1573" i="4"/>
  <c r="AC1573" i="4" s="1"/>
  <c r="AD1573" i="4" s="1"/>
  <c r="AB1569" i="4"/>
  <c r="AC1569" i="4" s="1"/>
  <c r="AD1569" i="4" s="1"/>
  <c r="AB1572" i="4"/>
  <c r="AC1572" i="4" s="1"/>
  <c r="AD1572" i="4" s="1"/>
  <c r="AB1577" i="4"/>
  <c r="AC1577" i="4" s="1"/>
  <c r="AD1577" i="4" s="1"/>
  <c r="AB1583" i="4"/>
  <c r="AC1583" i="4" s="1"/>
  <c r="AD1583" i="4" s="1"/>
  <c r="AB1584" i="4"/>
  <c r="AC1584" i="4" s="1"/>
  <c r="AD1584" i="4" s="1"/>
  <c r="AB1571" i="4"/>
  <c r="AC1571" i="4" s="1"/>
  <c r="AD1571" i="4" s="1"/>
  <c r="AE1571" i="4" s="1"/>
  <c r="AB1574" i="4"/>
  <c r="AC1574" i="4" s="1"/>
  <c r="AD1574" i="4" s="1"/>
  <c r="AE1574" i="4" s="1"/>
  <c r="AB1589" i="4"/>
  <c r="AC1589" i="4" s="1"/>
  <c r="AD1589" i="4" s="1"/>
  <c r="AB1591" i="4"/>
  <c r="AB1581" i="4"/>
  <c r="AC1581" i="4" s="1"/>
  <c r="AD1581" i="4" s="1"/>
  <c r="AE1581" i="4" s="1"/>
  <c r="AB1570" i="4"/>
  <c r="AC1570" i="4" s="1"/>
  <c r="AD1570" i="4" s="1"/>
  <c r="AE1570" i="4" s="1"/>
  <c r="AB1568" i="4"/>
  <c r="AC1568" i="4" s="1"/>
  <c r="AD1568" i="4" s="1"/>
  <c r="AE1568" i="4" s="1"/>
  <c r="AB1565" i="4"/>
  <c r="AC1565" i="4" s="1"/>
  <c r="AD1565" i="4" s="1"/>
  <c r="AE1562" i="4"/>
  <c r="AB1557" i="4"/>
  <c r="AC1557" i="4" s="1"/>
  <c r="AD1557" i="4" s="1"/>
  <c r="AB1554" i="4"/>
  <c r="AC1554" i="4" s="1"/>
  <c r="AD1554" i="4" s="1"/>
  <c r="AB1549" i="4"/>
  <c r="AC1549" i="4" s="1"/>
  <c r="AD1549" i="4" s="1"/>
  <c r="AB1546" i="4"/>
  <c r="AC1546" i="4" s="1"/>
  <c r="AD1546" i="4" s="1"/>
  <c r="AB1555" i="4"/>
  <c r="AC1555" i="4" s="1"/>
  <c r="AD1555" i="4" s="1"/>
  <c r="AB1542" i="4"/>
  <c r="AC1542" i="4" s="1"/>
  <c r="AD1542" i="4" s="1"/>
  <c r="AB1545" i="4"/>
  <c r="AC1545" i="4" s="1"/>
  <c r="AD1545" i="4" s="1"/>
  <c r="AB1566" i="4"/>
  <c r="AC1566" i="4" s="1"/>
  <c r="AD1566" i="4" s="1"/>
  <c r="AB1559" i="4"/>
  <c r="AC1559" i="4" s="1"/>
  <c r="AD1559" i="4" s="1"/>
  <c r="AB1560" i="4"/>
  <c r="AC1560" i="4" s="1"/>
  <c r="AD1560" i="4" s="1"/>
  <c r="AB1553" i="4"/>
  <c r="AC1553" i="4" s="1"/>
  <c r="AD1553" i="4" s="1"/>
  <c r="AE1553" i="4" s="1"/>
  <c r="AB1550" i="4"/>
  <c r="AC1550" i="4" s="1"/>
  <c r="AD1550" i="4" s="1"/>
  <c r="AB1556" i="4"/>
  <c r="AC1556" i="4" s="1"/>
  <c r="AD1556" i="4" s="1"/>
  <c r="AB1548" i="4"/>
  <c r="AC1548" i="4" s="1"/>
  <c r="AD1548" i="4" s="1"/>
  <c r="AB1558" i="4"/>
  <c r="AC1558" i="4" s="1"/>
  <c r="AD1558" i="4" s="1"/>
  <c r="AB1552" i="4"/>
  <c r="AC1552" i="4" s="1"/>
  <c r="AD1552" i="4" s="1"/>
  <c r="AB1543" i="4"/>
  <c r="AC1543" i="4" s="1"/>
  <c r="AD1543" i="4" s="1"/>
  <c r="AB1563" i="4"/>
  <c r="AC1563" i="4" s="1"/>
  <c r="AD1563" i="4" s="1"/>
  <c r="AB1544" i="4"/>
  <c r="AC1544" i="4" s="1"/>
  <c r="AD1544" i="4" s="1"/>
  <c r="AE1564" i="4"/>
  <c r="AB1551" i="4"/>
  <c r="AC1551" i="4" s="1"/>
  <c r="AD1551" i="4" s="1"/>
  <c r="AB1547" i="4"/>
  <c r="AC1547" i="4" s="1"/>
  <c r="AD1547" i="4" s="1"/>
  <c r="AB1561" i="4"/>
  <c r="AC1561" i="4" s="1"/>
  <c r="AD1561" i="4" s="1"/>
  <c r="AE1561" i="4" s="1"/>
  <c r="AB1541" i="4"/>
  <c r="AC1541" i="4" s="1"/>
  <c r="AD1541" i="4" s="1"/>
  <c r="AB1522" i="4"/>
  <c r="AC1522" i="4" s="1"/>
  <c r="AD1522" i="4" s="1"/>
  <c r="AE1537" i="4"/>
  <c r="AB1535" i="4"/>
  <c r="AC1535" i="4" s="1"/>
  <c r="AD1535" i="4" s="1"/>
  <c r="AB1529" i="4"/>
  <c r="AC1529" i="4" s="1"/>
  <c r="AD1529" i="4" s="1"/>
  <c r="AB1531" i="4"/>
  <c r="AC1531" i="4" s="1"/>
  <c r="AD1531" i="4" s="1"/>
  <c r="AE1520" i="4"/>
  <c r="AB1519" i="4"/>
  <c r="AC1519" i="4" s="1"/>
  <c r="AD1519" i="4" s="1"/>
  <c r="AB1518" i="4"/>
  <c r="AC1518" i="4" s="1"/>
  <c r="AD1518" i="4" s="1"/>
  <c r="AB1517" i="4"/>
  <c r="AC1517" i="4" s="1"/>
  <c r="AD1517" i="4" s="1"/>
  <c r="AB1516" i="4"/>
  <c r="AC1516" i="4" s="1"/>
  <c r="AD1516" i="4" s="1"/>
  <c r="AE1515" i="4"/>
  <c r="AB1534" i="4"/>
  <c r="AC1534" i="4" s="1"/>
  <c r="AD1534" i="4" s="1"/>
  <c r="AB1525" i="4"/>
  <c r="AC1525" i="4" s="1"/>
  <c r="AD1525" i="4" s="1"/>
  <c r="AB1523" i="4"/>
  <c r="AC1523" i="4" s="1"/>
  <c r="AD1523" i="4" s="1"/>
  <c r="AB1539" i="4"/>
  <c r="AC1539" i="4" s="1"/>
  <c r="AD1539" i="4" s="1"/>
  <c r="AB1538" i="4"/>
  <c r="AC1538" i="4" s="1"/>
  <c r="AD1538" i="4" s="1"/>
  <c r="AB1533" i="4"/>
  <c r="AC1533" i="4" s="1"/>
  <c r="AD1533" i="4" s="1"/>
  <c r="AB1532" i="4"/>
  <c r="AC1532" i="4" s="1"/>
  <c r="AD1532" i="4" s="1"/>
  <c r="AB1530" i="4"/>
  <c r="AC1530" i="4" s="1"/>
  <c r="AD1530" i="4" s="1"/>
  <c r="AB1528" i="4"/>
  <c r="AC1528" i="4" s="1"/>
  <c r="AD1528" i="4" s="1"/>
  <c r="AB1524" i="4"/>
  <c r="AC1524" i="4" s="1"/>
  <c r="AD1524" i="4" s="1"/>
  <c r="AB1521" i="4"/>
  <c r="AC1521" i="4" s="1"/>
  <c r="AD1521" i="4" s="1"/>
  <c r="AB1536" i="4"/>
  <c r="AC1536" i="4" s="1"/>
  <c r="AD1536" i="4" s="1"/>
  <c r="AB1526" i="4"/>
  <c r="AC1526" i="4" s="1"/>
  <c r="AD1526" i="4" s="1"/>
  <c r="AB1514" i="4"/>
  <c r="AC1514" i="4" s="1"/>
  <c r="AD1514" i="4" s="1"/>
  <c r="AE1491" i="4"/>
  <c r="AB1510" i="4"/>
  <c r="AC1510" i="4" s="1"/>
  <c r="AD1510" i="4" s="1"/>
  <c r="AB1508" i="4"/>
  <c r="AC1508" i="4" s="1"/>
  <c r="AD1508" i="4" s="1"/>
  <c r="AB1507" i="4"/>
  <c r="AC1507" i="4" s="1"/>
  <c r="AD1507" i="4" s="1"/>
  <c r="AB1489" i="4"/>
  <c r="AC1489" i="4" s="1"/>
  <c r="AD1489" i="4" s="1"/>
  <c r="AB1493" i="4"/>
  <c r="AC1493" i="4" s="1"/>
  <c r="AD1493" i="4" s="1"/>
  <c r="AB1490" i="4"/>
  <c r="AC1490" i="4" s="1"/>
  <c r="AD1490" i="4" s="1"/>
  <c r="AB1488" i="4"/>
  <c r="AC1488" i="4" s="1"/>
  <c r="AD1488" i="4" s="1"/>
  <c r="AB1506" i="4"/>
  <c r="AC1506" i="4" s="1"/>
  <c r="AD1506" i="4" s="1"/>
  <c r="AB1499" i="4"/>
  <c r="AC1499" i="4" s="1"/>
  <c r="AD1499" i="4" s="1"/>
  <c r="AB1496" i="4"/>
  <c r="AC1496" i="4" s="1"/>
  <c r="AD1496" i="4" s="1"/>
  <c r="AB1504" i="4"/>
  <c r="AC1504" i="4" s="1"/>
  <c r="AD1504" i="4" s="1"/>
  <c r="AB1498" i="4"/>
  <c r="AC1498" i="4" s="1"/>
  <c r="AD1498" i="4" s="1"/>
  <c r="AB1503" i="4"/>
  <c r="AC1503" i="4" s="1"/>
  <c r="AD1503" i="4" s="1"/>
  <c r="AB1492" i="4"/>
  <c r="AC1492" i="4" s="1"/>
  <c r="AD1492" i="4" s="1"/>
  <c r="AE1509" i="4"/>
  <c r="AB1511" i="4"/>
  <c r="AC1511" i="4" s="1"/>
  <c r="AD1511" i="4" s="1"/>
  <c r="AE1501" i="4"/>
  <c r="AB1512" i="4"/>
  <c r="AC1512" i="4" s="1"/>
  <c r="AD1512" i="4" s="1"/>
  <c r="AE1512" i="4" s="1"/>
  <c r="AB1502" i="4"/>
  <c r="AC1502" i="4" s="1"/>
  <c r="AD1502" i="4" s="1"/>
  <c r="AE1502" i="4" s="1"/>
  <c r="AB1505" i="4"/>
  <c r="AC1505" i="4" s="1"/>
  <c r="AD1505" i="4" s="1"/>
  <c r="AE1505" i="4" s="1"/>
  <c r="AB1494" i="4"/>
  <c r="AC1494" i="4" s="1"/>
  <c r="AD1494" i="4" s="1"/>
  <c r="AE1494" i="4" s="1"/>
  <c r="AE1495" i="4"/>
  <c r="AB1497" i="4"/>
  <c r="AC1497" i="4" s="1"/>
  <c r="AD1497" i="4" s="1"/>
  <c r="AE1497" i="4" s="1"/>
  <c r="AB1487" i="4"/>
  <c r="AC1487" i="4" s="1"/>
  <c r="AD1487" i="4" s="1"/>
  <c r="AE1487" i="4" s="1"/>
  <c r="AB1484" i="4"/>
  <c r="AC1484" i="4" s="1"/>
  <c r="AD1484" i="4" s="1"/>
  <c r="AB1481" i="4"/>
  <c r="AC1481" i="4" s="1"/>
  <c r="AD1481" i="4" s="1"/>
  <c r="AB1476" i="4"/>
  <c r="AC1476" i="4" s="1"/>
  <c r="AD1476" i="4" s="1"/>
  <c r="AB1475" i="4"/>
  <c r="AC1475" i="4" s="1"/>
  <c r="AD1475" i="4" s="1"/>
  <c r="AB1464" i="4"/>
  <c r="AC1464" i="4" s="1"/>
  <c r="AD1464" i="4" s="1"/>
  <c r="AB1474" i="4"/>
  <c r="AC1474" i="4" s="1"/>
  <c r="AD1474" i="4" s="1"/>
  <c r="AB1472" i="4"/>
  <c r="AC1472" i="4" s="1"/>
  <c r="AD1472" i="4" s="1"/>
  <c r="AE1469" i="4"/>
  <c r="AB1462" i="4"/>
  <c r="AC1462" i="4" s="1"/>
  <c r="AD1462" i="4" s="1"/>
  <c r="AB1482" i="4"/>
  <c r="AC1482" i="4" s="1"/>
  <c r="AD1482" i="4" s="1"/>
  <c r="AB1479" i="4"/>
  <c r="AC1479" i="4" s="1"/>
  <c r="AD1479" i="4" s="1"/>
  <c r="AB1465" i="4"/>
  <c r="AC1465" i="4" s="1"/>
  <c r="AD1465" i="4" s="1"/>
  <c r="AB1473" i="4"/>
  <c r="AC1473" i="4" s="1"/>
  <c r="AD1473" i="4" s="1"/>
  <c r="AB1471" i="4"/>
  <c r="AC1471" i="4" s="1"/>
  <c r="AD1471" i="4" s="1"/>
  <c r="AB1461" i="4"/>
  <c r="AC1461" i="4" s="1"/>
  <c r="AD1461" i="4" s="1"/>
  <c r="AB1485" i="4"/>
  <c r="AC1485" i="4" s="1"/>
  <c r="AD1485" i="4" s="1"/>
  <c r="AB1463" i="4"/>
  <c r="AC1463" i="4" s="1"/>
  <c r="AD1463" i="4" s="1"/>
  <c r="AB1467" i="4"/>
  <c r="AC1467" i="4" s="1"/>
  <c r="AD1467" i="4" s="1"/>
  <c r="AB1477" i="4"/>
  <c r="AC1477" i="4" s="1"/>
  <c r="AD1477" i="4" s="1"/>
  <c r="AB1478" i="4"/>
  <c r="AC1478" i="4" s="1"/>
  <c r="AD1478" i="4" s="1"/>
  <c r="AE1468" i="4"/>
  <c r="AB1470" i="4"/>
  <c r="AC1470" i="4" s="1"/>
  <c r="AD1470" i="4" s="1"/>
  <c r="AB1483" i="4"/>
  <c r="AC1483" i="4" s="1"/>
  <c r="AD1483" i="4" s="1"/>
  <c r="AB1460" i="4"/>
  <c r="AC1460" i="4" s="1"/>
  <c r="AD1460" i="4" s="1"/>
  <c r="AB1457" i="4"/>
  <c r="AC1457" i="4" s="1"/>
  <c r="AD1457" i="4" s="1"/>
  <c r="AB1456" i="4"/>
  <c r="AC1456" i="4" s="1"/>
  <c r="AD1456" i="4" s="1"/>
  <c r="AE1449" i="4"/>
  <c r="AB1445" i="4"/>
  <c r="AC1445" i="4" s="1"/>
  <c r="AD1445" i="4" s="1"/>
  <c r="AB1438" i="4"/>
  <c r="AC1438" i="4" s="1"/>
  <c r="AD1438" i="4" s="1"/>
  <c r="AB1437" i="4"/>
  <c r="AC1437" i="4" s="1"/>
  <c r="AD1437" i="4" s="1"/>
  <c r="AE1434" i="4"/>
  <c r="AB1435" i="4"/>
  <c r="AC1435" i="4" s="1"/>
  <c r="AD1435" i="4" s="1"/>
  <c r="AB1440" i="4"/>
  <c r="AC1440" i="4" s="1"/>
  <c r="AD1440" i="4" s="1"/>
  <c r="AB1452" i="4"/>
  <c r="AC1452" i="4" s="1"/>
  <c r="AD1452" i="4" s="1"/>
  <c r="AB1448" i="4"/>
  <c r="AC1448" i="4" s="1"/>
  <c r="AD1448" i="4" s="1"/>
  <c r="AE1448" i="4" s="1"/>
  <c r="AB1455" i="4"/>
  <c r="AC1455" i="4" s="1"/>
  <c r="AD1455" i="4" s="1"/>
  <c r="AE1451" i="4"/>
  <c r="AB1442" i="4"/>
  <c r="AC1442" i="4" s="1"/>
  <c r="AD1442" i="4" s="1"/>
  <c r="AB1441" i="4"/>
  <c r="AC1441" i="4" s="1"/>
  <c r="AD1441" i="4" s="1"/>
  <c r="AB1443" i="4"/>
  <c r="AC1443" i="4" s="1"/>
  <c r="AD1443" i="4" s="1"/>
  <c r="AB1458" i="4"/>
  <c r="AC1458" i="4" s="1"/>
  <c r="AD1458" i="4" s="1"/>
  <c r="AB1446" i="4"/>
  <c r="AC1446" i="4" s="1"/>
  <c r="AD1446" i="4" s="1"/>
  <c r="AE1436" i="4"/>
  <c r="AB1444" i="4"/>
  <c r="AC1444" i="4" s="1"/>
  <c r="AD1444" i="4" s="1"/>
  <c r="AB1454" i="4"/>
  <c r="AC1454" i="4" s="1"/>
  <c r="AD1454" i="4" s="1"/>
  <c r="AB1450" i="4"/>
  <c r="AC1450" i="4" s="1"/>
  <c r="AD1450" i="4" s="1"/>
  <c r="AE1433" i="4"/>
  <c r="AB1447" i="4"/>
  <c r="AC1447" i="4" s="1"/>
  <c r="AD1447" i="4" s="1"/>
  <c r="AE1447" i="4" s="1"/>
  <c r="AB1423" i="4"/>
  <c r="AC1423" i="4" s="1"/>
  <c r="AD1423" i="4" s="1"/>
  <c r="AB1415" i="4"/>
  <c r="AC1415" i="4" s="1"/>
  <c r="AD1415" i="4" s="1"/>
  <c r="AB1418" i="4"/>
  <c r="AC1418" i="4" s="1"/>
  <c r="AD1418" i="4" s="1"/>
  <c r="AB1422" i="4"/>
  <c r="AC1422" i="4" s="1"/>
  <c r="AD1422" i="4" s="1"/>
  <c r="AB1409" i="4"/>
  <c r="AC1409" i="4" s="1"/>
  <c r="AD1409" i="4" s="1"/>
  <c r="AB1408" i="4"/>
  <c r="AC1408" i="4" s="1"/>
  <c r="AD1408" i="4" s="1"/>
  <c r="AB1431" i="4"/>
  <c r="AC1431" i="4" s="1"/>
  <c r="AD1431" i="4" s="1"/>
  <c r="AB1416" i="4"/>
  <c r="AC1416" i="4" s="1"/>
  <c r="AD1416" i="4" s="1"/>
  <c r="AB1414" i="4"/>
  <c r="AC1414" i="4" s="1"/>
  <c r="AD1414" i="4" s="1"/>
  <c r="AB1421" i="4"/>
  <c r="AC1421" i="4" s="1"/>
  <c r="AD1421" i="4" s="1"/>
  <c r="AE1424" i="4"/>
  <c r="AB1430" i="4"/>
  <c r="AC1430" i="4" s="1"/>
  <c r="AD1430" i="4" s="1"/>
  <c r="AB1425" i="4"/>
  <c r="AC1425" i="4" s="1"/>
  <c r="AD1425" i="4" s="1"/>
  <c r="AB1420" i="4"/>
  <c r="AC1420" i="4" s="1"/>
  <c r="AD1420" i="4" s="1"/>
  <c r="AB1417" i="4"/>
  <c r="AC1417" i="4" s="1"/>
  <c r="AD1417" i="4" s="1"/>
  <c r="AB1411" i="4"/>
  <c r="AC1411" i="4" s="1"/>
  <c r="AD1411" i="4" s="1"/>
  <c r="AB1407" i="4"/>
  <c r="AC1407" i="4" s="1"/>
  <c r="AD1407" i="4" s="1"/>
  <c r="AB1427" i="4"/>
  <c r="AC1427" i="4" s="1"/>
  <c r="AD1427" i="4" s="1"/>
  <c r="AB1419" i="4"/>
  <c r="AC1419" i="4" s="1"/>
  <c r="AD1419" i="4" s="1"/>
  <c r="AE1429" i="4"/>
  <c r="AB1428" i="4"/>
  <c r="AC1428" i="4" s="1"/>
  <c r="AD1428" i="4" s="1"/>
  <c r="AE1428" i="4" s="1"/>
  <c r="AB1413" i="4"/>
  <c r="AC1413" i="4" s="1"/>
  <c r="AD1413" i="4" s="1"/>
  <c r="AE1413" i="4" s="1"/>
  <c r="AE1406" i="4"/>
  <c r="AB1404" i="4"/>
  <c r="AC1404" i="4" s="1"/>
  <c r="AD1404" i="4" s="1"/>
  <c r="AB1396" i="4"/>
  <c r="AC1396" i="4" s="1"/>
  <c r="AD1396" i="4" s="1"/>
  <c r="AB1395" i="4"/>
  <c r="AC1395" i="4" s="1"/>
  <c r="AD1395" i="4" s="1"/>
  <c r="AB1392" i="4"/>
  <c r="AC1392" i="4" s="1"/>
  <c r="AD1392" i="4" s="1"/>
  <c r="AB1390" i="4"/>
  <c r="AC1390" i="4" s="1"/>
  <c r="AD1390" i="4" s="1"/>
  <c r="AB1380" i="4"/>
  <c r="AC1380" i="4" s="1"/>
  <c r="AD1380" i="4" s="1"/>
  <c r="AB1387" i="4"/>
  <c r="AC1387" i="4" s="1"/>
  <c r="AD1387" i="4" s="1"/>
  <c r="AB1388" i="4"/>
  <c r="AC1388" i="4" s="1"/>
  <c r="AD1388" i="4" s="1"/>
  <c r="AB1397" i="4"/>
  <c r="AC1397" i="4" s="1"/>
  <c r="AD1397" i="4" s="1"/>
  <c r="AB1382" i="4"/>
  <c r="AC1382" i="4" s="1"/>
  <c r="AD1382" i="4" s="1"/>
  <c r="AB1386" i="4"/>
  <c r="AC1386" i="4" s="1"/>
  <c r="AD1386" i="4" s="1"/>
  <c r="AB1401" i="4"/>
  <c r="AC1401" i="4" s="1"/>
  <c r="AD1401" i="4" s="1"/>
  <c r="AB1403" i="4"/>
  <c r="AC1403" i="4" s="1"/>
  <c r="AD1403" i="4" s="1"/>
  <c r="AB1398" i="4"/>
  <c r="AC1398" i="4" s="1"/>
  <c r="AD1398" i="4" s="1"/>
  <c r="AB1384" i="4"/>
  <c r="AC1384" i="4" s="1"/>
  <c r="AD1384" i="4" s="1"/>
  <c r="AB1391" i="4"/>
  <c r="AC1391" i="4" s="1"/>
  <c r="AD1391" i="4" s="1"/>
  <c r="AE1389" i="4"/>
  <c r="AB1381" i="4"/>
  <c r="AC1381" i="4" s="1"/>
  <c r="AD1381" i="4" s="1"/>
  <c r="AB1402" i="4"/>
  <c r="AC1402" i="4" s="1"/>
  <c r="AD1402" i="4" s="1"/>
  <c r="AB1400" i="4"/>
  <c r="AC1400" i="4" s="1"/>
  <c r="AD1400" i="4" s="1"/>
  <c r="AB1394" i="4"/>
  <c r="AC1394" i="4" s="1"/>
  <c r="AD1394" i="4" s="1"/>
  <c r="AB1393" i="4"/>
  <c r="AC1393" i="4" s="1"/>
  <c r="AD1393" i="4" s="1"/>
  <c r="AB1379" i="4"/>
  <c r="AC1379" i="4" s="1"/>
  <c r="AD1379" i="4" s="1"/>
  <c r="AB1377" i="4"/>
  <c r="AC1377" i="4" s="1"/>
  <c r="AD1377" i="4" s="1"/>
  <c r="AB1374" i="4"/>
  <c r="AC1374" i="4" s="1"/>
  <c r="AD1374" i="4" s="1"/>
  <c r="AE1373" i="4"/>
  <c r="AD1373" i="4"/>
  <c r="AB1369" i="4"/>
  <c r="AC1369" i="4" s="1"/>
  <c r="AD1369" i="4" s="1"/>
  <c r="AB1368" i="4"/>
  <c r="AC1368" i="4" s="1"/>
  <c r="AD1368" i="4" s="1"/>
  <c r="AB1372" i="4"/>
  <c r="AC1372" i="4" s="1"/>
  <c r="AD1372" i="4" s="1"/>
  <c r="AB1363" i="4"/>
  <c r="AC1363" i="4" s="1"/>
  <c r="AD1363" i="4" s="1"/>
  <c r="AB1362" i="4"/>
  <c r="AC1362" i="4" s="1"/>
  <c r="AD1362" i="4" s="1"/>
  <c r="AB1366" i="4"/>
  <c r="AC1366" i="4" s="1"/>
  <c r="AD1366" i="4" s="1"/>
  <c r="AB1370" i="4"/>
  <c r="AC1370" i="4" s="1"/>
  <c r="AD1370" i="4" s="1"/>
  <c r="AB1367" i="4"/>
  <c r="AC1367" i="4" s="1"/>
  <c r="AD1367" i="4" s="1"/>
  <c r="AB1364" i="4"/>
  <c r="AC1364" i="4" s="1"/>
  <c r="AD1364" i="4" s="1"/>
  <c r="AB1376" i="4"/>
  <c r="AC1376" i="4" s="1"/>
  <c r="AD1376" i="4" s="1"/>
  <c r="AB1371" i="4"/>
  <c r="AC1371" i="4" s="1"/>
  <c r="AD1371" i="4" s="1"/>
  <c r="AB1365" i="4"/>
  <c r="AC1365" i="4" s="1"/>
  <c r="AD1365" i="4" s="1"/>
  <c r="AB1375" i="4"/>
  <c r="AC1375" i="4" s="1"/>
  <c r="AD1375" i="4" s="1"/>
  <c r="AB1361" i="4"/>
  <c r="AC1361" i="4" s="1"/>
  <c r="AD1361" i="4" s="1"/>
  <c r="AE1360" i="4"/>
  <c r="AB1359" i="4"/>
  <c r="AC1359" i="4" s="1"/>
  <c r="AD1359" i="4" s="1"/>
  <c r="AB1358" i="4"/>
  <c r="AC1358" i="4" s="1"/>
  <c r="AD1358" i="4"/>
  <c r="AB1357" i="4"/>
  <c r="AC1357" i="4" s="1"/>
  <c r="AD1357" i="4" s="1"/>
  <c r="AB1356" i="4"/>
  <c r="AC1356" i="4" s="1"/>
  <c r="AD1356" i="4" s="1"/>
  <c r="AB1355" i="4"/>
  <c r="AC1355" i="4" s="1"/>
  <c r="AD1355" i="4" s="1"/>
  <c r="AB1354" i="4"/>
  <c r="AC1354" i="4" s="1"/>
  <c r="AD1354" i="4" s="1"/>
  <c r="AB1353" i="4"/>
  <c r="AC1353" i="4" s="1"/>
  <c r="AD1353" i="4" s="1"/>
  <c r="AE1352" i="4"/>
  <c r="AB1350" i="4"/>
  <c r="AC1350" i="4" s="1"/>
  <c r="AD1350" i="4" s="1"/>
  <c r="AB1349" i="4"/>
  <c r="AC1349" i="4" s="1"/>
  <c r="AD1349" i="4" s="1"/>
  <c r="AB1348" i="4"/>
  <c r="AC1348" i="4" s="1"/>
  <c r="AD1348" i="4" s="1"/>
  <c r="AE1348" i="4" s="1"/>
  <c r="AB1347" i="4"/>
  <c r="AC1347" i="4" s="1"/>
  <c r="AD1347" i="4" s="1"/>
  <c r="AB1317" i="4"/>
  <c r="AC1317" i="4" s="1"/>
  <c r="AD1317" i="4" s="1"/>
  <c r="AB1346" i="4"/>
  <c r="AC1346" i="4" s="1"/>
  <c r="AD1346" i="4" s="1"/>
  <c r="AB1345" i="4"/>
  <c r="AC1345" i="4" s="1"/>
  <c r="AD1345" i="4" s="1"/>
  <c r="AB1344" i="4"/>
  <c r="AC1344" i="4" s="1"/>
  <c r="AD1344" i="4" s="1"/>
  <c r="AB1342" i="4"/>
  <c r="AC1342" i="4" s="1"/>
  <c r="AD1342" i="4" s="1"/>
  <c r="AB1341" i="4"/>
  <c r="AC1341" i="4" s="1"/>
  <c r="AD1341" i="4" s="1"/>
  <c r="AE1341" i="4" s="1"/>
  <c r="AB1340" i="4"/>
  <c r="AC1340" i="4" s="1"/>
  <c r="AD1340" i="4" s="1"/>
  <c r="AB1335" i="4"/>
  <c r="AC1335" i="4" s="1"/>
  <c r="AD1335" i="4" s="1"/>
  <c r="AB1333" i="4"/>
  <c r="AC1333" i="4" s="1"/>
  <c r="AD1333" i="4" s="1"/>
  <c r="AB1337" i="4"/>
  <c r="AC1337" i="4" s="1"/>
  <c r="AD1337" i="4" s="1"/>
  <c r="AB1343" i="4"/>
  <c r="AC1343" i="4" s="1"/>
  <c r="AD1343" i="4" s="1"/>
  <c r="AB1332" i="4"/>
  <c r="AC1332" i="4" s="1"/>
  <c r="AD1332" i="4" s="1"/>
  <c r="AB1331" i="4"/>
  <c r="AC1331" i="4" s="1"/>
  <c r="AD1331" i="4" s="1"/>
  <c r="AB1330" i="4"/>
  <c r="AC1330" i="4" s="1"/>
  <c r="AD1330" i="4" s="1"/>
  <c r="AB1329" i="4"/>
  <c r="AC1329" i="4" s="1"/>
  <c r="AD1329" i="4" s="1"/>
  <c r="AE1329" i="4" s="1"/>
  <c r="AB1328" i="4"/>
  <c r="AC1328" i="4" s="1"/>
  <c r="AD1328" i="4" s="1"/>
  <c r="AB1326" i="4"/>
  <c r="AC1326" i="4" s="1"/>
  <c r="AD1326" i="4" s="1"/>
  <c r="AE1327" i="4"/>
  <c r="AB1334" i="4"/>
  <c r="AC1334" i="4" s="1"/>
  <c r="AD1334" i="4" s="1"/>
  <c r="AB1339" i="4"/>
  <c r="AC1339" i="4" s="1"/>
  <c r="AD1339" i="4" s="1"/>
  <c r="AB1338" i="4"/>
  <c r="AC1338" i="4" s="1"/>
  <c r="AD1338" i="4" s="1"/>
  <c r="AB1336" i="4"/>
  <c r="AC1336" i="4" s="1"/>
  <c r="AD1336" i="4" s="1"/>
  <c r="AE1336" i="4" s="1"/>
  <c r="AB1325" i="4"/>
  <c r="AC1325" i="4" s="1"/>
  <c r="AD1325" i="4" s="1"/>
  <c r="AB1322" i="4"/>
  <c r="AC1322" i="4" s="1"/>
  <c r="AD1322" i="4" s="1"/>
  <c r="AB1312" i="4"/>
  <c r="AC1312" i="4" s="1"/>
  <c r="AD1312" i="4" s="1"/>
  <c r="AB1314" i="4"/>
  <c r="AC1314" i="4" s="1"/>
  <c r="AD1314" i="4" s="1"/>
  <c r="AB1316" i="4"/>
  <c r="AC1316" i="4" s="1"/>
  <c r="AD1316" i="4" s="1"/>
  <c r="AB1321" i="4"/>
  <c r="AC1321" i="4" s="1"/>
  <c r="AD1321" i="4" s="1"/>
  <c r="AE1319" i="4"/>
  <c r="AB1320" i="4"/>
  <c r="AC1320" i="4" s="1"/>
  <c r="AD1320" i="4" s="1"/>
  <c r="AB1318" i="4"/>
  <c r="AC1318" i="4" s="1"/>
  <c r="AD1318" i="4" s="1"/>
  <c r="AB1313" i="4"/>
  <c r="AC1313" i="4" s="1"/>
  <c r="AD1313" i="4" s="1"/>
  <c r="AB1323" i="4"/>
  <c r="AC1323" i="4" s="1"/>
  <c r="AD1323" i="4" s="1"/>
  <c r="AB1315" i="4"/>
  <c r="AC1315" i="4" s="1"/>
  <c r="AD1315" i="4" s="1"/>
  <c r="AB1310" i="4"/>
  <c r="AC1310" i="4" s="1"/>
  <c r="AD1310" i="4" s="1"/>
  <c r="AB1311" i="4"/>
  <c r="AC1311" i="4" s="1"/>
  <c r="AD1311" i="4" s="1"/>
  <c r="AE1309" i="4"/>
  <c r="AB1308" i="4"/>
  <c r="AC1308" i="4" s="1"/>
  <c r="AD1308" i="4" s="1"/>
  <c r="AB1307" i="4"/>
  <c r="AC1307" i="4" s="1"/>
  <c r="AD1307" i="4" s="1"/>
  <c r="AB1306" i="4"/>
  <c r="AC1306" i="4" s="1"/>
  <c r="AD1306" i="4" s="1"/>
  <c r="AE1305" i="4"/>
  <c r="AB1303" i="4"/>
  <c r="AC1303" i="4" s="1"/>
  <c r="AD1303" i="4" s="1"/>
  <c r="AB1302" i="4"/>
  <c r="AC1302" i="4" s="1"/>
  <c r="AD1302" i="4" s="1"/>
  <c r="AB1300" i="4"/>
  <c r="AC1300" i="4" s="1"/>
  <c r="AD1300" i="4" s="1"/>
  <c r="AE1298" i="4"/>
  <c r="AB1299" i="4"/>
  <c r="AC1299" i="4" s="1"/>
  <c r="AD1299" i="4" s="1"/>
  <c r="AB1301" i="4"/>
  <c r="AC1301" i="4" s="1"/>
  <c r="AD1301" i="4" s="1"/>
  <c r="AB1282" i="4"/>
  <c r="AC1282" i="4" s="1"/>
  <c r="AD1282" i="4" s="1"/>
  <c r="AB1288" i="4"/>
  <c r="AC1288" i="4" s="1"/>
  <c r="AD1288" i="4" s="1"/>
  <c r="AB1295" i="4"/>
  <c r="AC1295" i="4" s="1"/>
  <c r="AD1295" i="4" s="1"/>
  <c r="AB1294" i="4"/>
  <c r="AC1294" i="4" s="1"/>
  <c r="AD1294" i="4" s="1"/>
  <c r="AB1293" i="4"/>
  <c r="AC1293" i="4" s="1"/>
  <c r="AD1293" i="4" s="1"/>
  <c r="AB1292" i="4"/>
  <c r="AC1292" i="4" s="1"/>
  <c r="AD1292" i="4" s="1"/>
  <c r="AB1275" i="4"/>
  <c r="AC1275" i="4" s="1"/>
  <c r="AD1275" i="4" s="1"/>
  <c r="AB1291" i="4"/>
  <c r="AC1291" i="4" s="1"/>
  <c r="AD1291" i="4" s="1"/>
  <c r="AB1276" i="4"/>
  <c r="AC1276" i="4" s="1"/>
  <c r="AD1276" i="4" s="1"/>
  <c r="AE1273" i="4"/>
  <c r="AB1286" i="4"/>
  <c r="AC1286" i="4" s="1"/>
  <c r="AD1286" i="4" s="1"/>
  <c r="AB1280" i="4"/>
  <c r="AC1280" i="4" s="1"/>
  <c r="AD1280" i="4" s="1"/>
  <c r="AB1278" i="4"/>
  <c r="AC1278" i="4" s="1"/>
  <c r="AD1278" i="4" s="1"/>
  <c r="AB1272" i="4"/>
  <c r="AC1272" i="4" s="1"/>
  <c r="AD1272" i="4" s="1"/>
  <c r="AB1287" i="4"/>
  <c r="AC1287" i="4" s="1"/>
  <c r="AD1287" i="4" s="1"/>
  <c r="AE1289" i="4"/>
  <c r="AB1274" i="4"/>
  <c r="AC1274" i="4" s="1"/>
  <c r="AD1274" i="4" s="1"/>
  <c r="AB1279" i="4"/>
  <c r="AC1279" i="4" s="1"/>
  <c r="AD1279" i="4" s="1"/>
  <c r="AB1290" i="4"/>
  <c r="AC1290" i="4" s="1"/>
  <c r="AD1290" i="4" s="1"/>
  <c r="AE1285" i="4"/>
  <c r="AB1284" i="4"/>
  <c r="AC1284" i="4" s="1"/>
  <c r="AD1284" i="4" s="1"/>
  <c r="AB1281" i="4"/>
  <c r="AC1281" i="4" s="1"/>
  <c r="AD1281" i="4" s="1"/>
  <c r="AB1296" i="4"/>
  <c r="AC1296" i="4" s="1"/>
  <c r="AD1296" i="4" s="1"/>
  <c r="AB1283" i="4"/>
  <c r="AC1283" i="4" s="1"/>
  <c r="AD1283" i="4" s="1"/>
  <c r="AE1283" i="4" s="1"/>
  <c r="AE1271" i="4"/>
  <c r="AB1269" i="4"/>
  <c r="AC1269" i="4" s="1"/>
  <c r="AD1269" i="4" s="1"/>
  <c r="AB1266" i="4"/>
  <c r="AC1266" i="4" s="1"/>
  <c r="AD1266" i="4" s="1"/>
  <c r="AB1258" i="4"/>
  <c r="AC1258" i="4" s="1"/>
  <c r="AD1258" i="4" s="1"/>
  <c r="AB1257" i="4"/>
  <c r="AC1257" i="4" s="1"/>
  <c r="AD1257" i="4" s="1"/>
  <c r="AB1254" i="4"/>
  <c r="AC1254" i="4" s="1"/>
  <c r="AD1254" i="4" s="1"/>
  <c r="AB1253" i="4"/>
  <c r="AC1253" i="4" s="1"/>
  <c r="AD1253" i="4" s="1"/>
  <c r="AB1252" i="4"/>
  <c r="AC1252" i="4" s="1"/>
  <c r="AD1252" i="4" s="1"/>
  <c r="AB1249" i="4"/>
  <c r="AC1249" i="4" s="1"/>
  <c r="AD1249" i="4" s="1"/>
  <c r="AB1246" i="4"/>
  <c r="AC1246" i="4" s="1"/>
  <c r="AD1246" i="4" s="1"/>
  <c r="AB1245" i="4"/>
  <c r="AC1245" i="4" s="1"/>
  <c r="AD1245" i="4" s="1"/>
  <c r="AB1244" i="4"/>
  <c r="AC1244" i="4" s="1"/>
  <c r="AD1244" i="4" s="1"/>
  <c r="AB1260" i="4"/>
  <c r="AC1260" i="4" s="1"/>
  <c r="AD1260" i="4" s="1"/>
  <c r="AD1263" i="4"/>
  <c r="AE1263" i="4"/>
  <c r="AB1262" i="4"/>
  <c r="AC1262" i="4" s="1"/>
  <c r="AD1262" i="4" s="1"/>
  <c r="AB1256" i="4"/>
  <c r="AC1256" i="4" s="1"/>
  <c r="AD1256" i="4" s="1"/>
  <c r="AB1267" i="4"/>
  <c r="AC1267" i="4" s="1"/>
  <c r="AD1267" i="4" s="1"/>
  <c r="AB1247" i="4"/>
  <c r="AC1247" i="4" s="1"/>
  <c r="AD1247" i="4" s="1"/>
  <c r="AB1251" i="4"/>
  <c r="AC1251" i="4" s="1"/>
  <c r="AD1251" i="4" s="1"/>
  <c r="AB1255" i="4"/>
  <c r="AC1255" i="4" s="1"/>
  <c r="AD1255" i="4" s="1"/>
  <c r="AB1259" i="4"/>
  <c r="AC1259" i="4" s="1"/>
  <c r="AD1259" i="4" s="1"/>
  <c r="AB1268" i="4"/>
  <c r="AC1268" i="4" s="1"/>
  <c r="AD1268" i="4" s="1"/>
  <c r="AB1264" i="4"/>
  <c r="AC1264" i="4" s="1"/>
  <c r="AD1264" i="4" s="1"/>
  <c r="AB1261" i="4"/>
  <c r="AC1261" i="4" s="1"/>
  <c r="AD1261" i="4" s="1"/>
  <c r="AB1265" i="4"/>
  <c r="AC1265" i="4" s="1"/>
  <c r="AD1265" i="4" s="1"/>
  <c r="AE1265" i="4" s="1"/>
  <c r="AE1248" i="4"/>
  <c r="AB1237" i="4"/>
  <c r="AC1237" i="4" s="1"/>
  <c r="AD1237" i="4" s="1"/>
  <c r="AB1234" i="4"/>
  <c r="AC1234" i="4" s="1"/>
  <c r="AD1234" i="4" s="1"/>
  <c r="AB1232" i="4"/>
  <c r="AC1232" i="4" s="1"/>
  <c r="AD1232" i="4" s="1"/>
  <c r="AE1222" i="4"/>
  <c r="AB1238" i="4"/>
  <c r="AC1238" i="4" s="1"/>
  <c r="AD1238" i="4" s="1"/>
  <c r="AB1226" i="4"/>
  <c r="AC1226" i="4" s="1"/>
  <c r="AD1226" i="4" s="1"/>
  <c r="AE1227" i="4"/>
  <c r="AE1239" i="4"/>
  <c r="AB1233" i="4"/>
  <c r="AC1233" i="4" s="1"/>
  <c r="AD1233" i="4" s="1"/>
  <c r="AB1236" i="4"/>
  <c r="AC1236" i="4" s="1"/>
  <c r="AD1236" i="4" s="1"/>
  <c r="AB1241" i="4"/>
  <c r="AC1241" i="4" s="1"/>
  <c r="AD1241" i="4" s="1"/>
  <c r="AB1224" i="4"/>
  <c r="AC1224" i="4" s="1"/>
  <c r="AD1224" i="4" s="1"/>
  <c r="AB1228" i="4"/>
  <c r="AC1228" i="4" s="1"/>
  <c r="AD1228" i="4" s="1"/>
  <c r="AE1229" i="4"/>
  <c r="AE1219" i="4"/>
  <c r="AB1242" i="4"/>
  <c r="AC1242" i="4" s="1"/>
  <c r="AD1242" i="4" s="1"/>
  <c r="AB1235" i="4"/>
  <c r="AC1235" i="4" s="1"/>
  <c r="AD1235" i="4" s="1"/>
  <c r="AB1225" i="4"/>
  <c r="AC1225" i="4" s="1"/>
  <c r="AD1225" i="4" s="1"/>
  <c r="AB1231" i="4"/>
  <c r="AC1231" i="4" s="1"/>
  <c r="AD1231" i="4" s="1"/>
  <c r="AE1230" i="4"/>
  <c r="AE1240" i="4"/>
  <c r="AB1218" i="4"/>
  <c r="AC1218" i="4" s="1"/>
  <c r="AD1218" i="4" s="1"/>
  <c r="AB1217" i="4"/>
  <c r="AC1217" i="4" s="1"/>
  <c r="AD1217" i="4" s="1"/>
  <c r="AB1221" i="4"/>
  <c r="AC1221" i="4" s="1"/>
  <c r="AD1221" i="4" s="1"/>
  <c r="AB1220" i="4"/>
  <c r="AC1220" i="4" s="1"/>
  <c r="AD1220" i="4" s="1"/>
  <c r="AE1220" i="4" s="1"/>
  <c r="AB1201" i="4"/>
  <c r="AC1201" i="4" s="1"/>
  <c r="AD1201" i="4" s="1"/>
  <c r="AB1205" i="4"/>
  <c r="AC1205" i="4" s="1"/>
  <c r="AD1205" i="4" s="1"/>
  <c r="AB1208" i="4"/>
  <c r="AC1208" i="4" s="1"/>
  <c r="AD1208" i="4" s="1"/>
  <c r="AB1213" i="4"/>
  <c r="AC1213" i="4" s="1"/>
  <c r="AD1213" i="4" s="1"/>
  <c r="AB1210" i="4"/>
  <c r="AC1210" i="4" s="1"/>
  <c r="AD1210" i="4" s="1"/>
  <c r="AB1211" i="4"/>
  <c r="AC1211" i="4" s="1"/>
  <c r="AD1211" i="4" s="1"/>
  <c r="AB1207" i="4"/>
  <c r="AC1207" i="4" s="1"/>
  <c r="AD1207" i="4" s="1"/>
  <c r="AB1209" i="4"/>
  <c r="AC1209" i="4" s="1"/>
  <c r="AD1209" i="4" s="1"/>
  <c r="AB1215" i="4"/>
  <c r="AC1215" i="4" s="1"/>
  <c r="AD1215" i="4" s="1"/>
  <c r="AB1214" i="4"/>
  <c r="AC1214" i="4" s="1"/>
  <c r="AD1214" i="4" s="1"/>
  <c r="AB1212" i="4"/>
  <c r="AC1212" i="4" s="1"/>
  <c r="AD1212" i="4" s="1"/>
  <c r="AB1204" i="4"/>
  <c r="AC1204" i="4" s="1"/>
  <c r="AD1204" i="4" s="1"/>
  <c r="AB1203" i="4"/>
  <c r="AC1203" i="4" s="1"/>
  <c r="AD1203" i="4" s="1"/>
  <c r="AB1202" i="4"/>
  <c r="AC1202" i="4" s="1"/>
  <c r="AD1202" i="4" s="1"/>
  <c r="AB1200" i="4"/>
  <c r="AC1200" i="4" s="1"/>
  <c r="AD1200" i="4" s="1"/>
  <c r="AB1206" i="4"/>
  <c r="AC1206" i="4" s="1"/>
  <c r="AD1206" i="4" s="1"/>
  <c r="AB1199" i="4"/>
  <c r="AC1199" i="4" s="1"/>
  <c r="AD1199" i="4" s="1"/>
  <c r="AB1198" i="4"/>
  <c r="AC1198" i="4" s="1"/>
  <c r="AD1198" i="4" s="1"/>
  <c r="AB1197" i="4"/>
  <c r="AC1197" i="4" s="1"/>
  <c r="AD1197" i="4" s="1"/>
  <c r="AB1195" i="4"/>
  <c r="AC1195" i="4" s="1"/>
  <c r="AD1195" i="4" s="1"/>
  <c r="AB1194" i="4"/>
  <c r="AC1194" i="4" s="1"/>
  <c r="AD1194" i="4" s="1"/>
  <c r="AB1193" i="4"/>
  <c r="AC1193" i="4" s="1"/>
  <c r="AD1193" i="4" s="1"/>
  <c r="AB1192" i="4"/>
  <c r="AC1192" i="4" s="1"/>
  <c r="AD1192" i="4" s="1"/>
  <c r="AB1187" i="4"/>
  <c r="AC1187" i="4" s="1"/>
  <c r="AD1187" i="4" s="1"/>
  <c r="AB1170" i="4"/>
  <c r="AC1170" i="4" s="1"/>
  <c r="AD1170" i="4" s="1"/>
  <c r="AB1173" i="4"/>
  <c r="AC1173" i="4" s="1"/>
  <c r="AD1173" i="4" s="1"/>
  <c r="AB1178" i="4"/>
  <c r="AC1178" i="4" s="1"/>
  <c r="AD1178" i="4" s="1"/>
  <c r="AB1181" i="4"/>
  <c r="AC1181" i="4" s="1"/>
  <c r="AD1181" i="4" s="1"/>
  <c r="AB1183" i="4"/>
  <c r="AC1183" i="4" s="1"/>
  <c r="AD1183" i="4" s="1"/>
  <c r="AB1185" i="4"/>
  <c r="AC1185" i="4" s="1"/>
  <c r="AD1185" i="4" s="1"/>
  <c r="AB1175" i="4"/>
  <c r="AC1175" i="4" s="1"/>
  <c r="AD1175" i="4" s="1"/>
  <c r="AB1182" i="4"/>
  <c r="AC1182" i="4" s="1"/>
  <c r="AD1182" i="4" s="1"/>
  <c r="AB1180" i="4"/>
  <c r="AC1180" i="4" s="1"/>
  <c r="AD1180" i="4" s="1"/>
  <c r="AB1188" i="4"/>
  <c r="AC1188" i="4" s="1"/>
  <c r="AD1188" i="4" s="1"/>
  <c r="AB1167" i="4"/>
  <c r="AC1167" i="4" s="1"/>
  <c r="AD1167" i="4" s="1"/>
  <c r="AB1165" i="4"/>
  <c r="AC1165" i="4" s="1"/>
  <c r="AD1165" i="4" s="1"/>
  <c r="AB1184" i="4"/>
  <c r="AC1184" i="4" s="1"/>
  <c r="AD1184" i="4" s="1"/>
  <c r="AB1172" i="4"/>
  <c r="AC1172" i="4" s="1"/>
  <c r="AD1172" i="4" s="1"/>
  <c r="AB1166" i="4"/>
  <c r="AC1166" i="4" s="1"/>
  <c r="AD1166" i="4" s="1"/>
  <c r="AB1176" i="4"/>
  <c r="AC1176" i="4" s="1"/>
  <c r="AD1176" i="4" s="1"/>
  <c r="AB1174" i="4"/>
  <c r="AC1174" i="4" s="1"/>
  <c r="AD1174" i="4" s="1"/>
  <c r="AB1186" i="4"/>
  <c r="AC1186" i="4" s="1"/>
  <c r="AD1186" i="4" s="1"/>
  <c r="AB1179" i="4"/>
  <c r="AC1179" i="4" s="1"/>
  <c r="AD1179" i="4" s="1"/>
  <c r="AB1177" i="4"/>
  <c r="AC1177" i="4" s="1"/>
  <c r="AD1177" i="4" s="1"/>
  <c r="AB1168" i="4"/>
  <c r="AC1168" i="4" s="1"/>
  <c r="AD1168" i="4" s="1"/>
  <c r="AB1171" i="4"/>
  <c r="AC1171" i="4" s="1"/>
  <c r="AD1171" i="4" s="1"/>
  <c r="AB1158" i="4"/>
  <c r="AC1158" i="4" s="1"/>
  <c r="AD1158" i="4" s="1"/>
  <c r="AB1152" i="4"/>
  <c r="AC1152" i="4" s="1"/>
  <c r="AD1152" i="4" s="1"/>
  <c r="AB1151" i="4"/>
  <c r="AC1151" i="4" s="1"/>
  <c r="AD1151" i="4" s="1"/>
  <c r="AB1147" i="4"/>
  <c r="AC1147" i="4" s="1"/>
  <c r="AD1147" i="4" s="1"/>
  <c r="AB1142" i="4"/>
  <c r="AC1142" i="4" s="1"/>
  <c r="AD1142" i="4" s="1"/>
  <c r="AB1140" i="4"/>
  <c r="AC1140" i="4" s="1"/>
  <c r="AD1140" i="4" s="1"/>
  <c r="AB1139" i="4"/>
  <c r="AC1139" i="4" s="1"/>
  <c r="AD1139" i="4" s="1"/>
  <c r="AB1148" i="4"/>
  <c r="AC1148" i="4" s="1"/>
  <c r="AD1148" i="4" s="1"/>
  <c r="AB1141" i="4"/>
  <c r="AC1141" i="4" s="1"/>
  <c r="AD1141" i="4" s="1"/>
  <c r="AB1149" i="4"/>
  <c r="AC1149" i="4" s="1"/>
  <c r="AD1149" i="4" s="1"/>
  <c r="AB1161" i="4"/>
  <c r="AC1161" i="4" s="1"/>
  <c r="AD1161" i="4" s="1"/>
  <c r="AB1154" i="4"/>
  <c r="AC1154" i="4" s="1"/>
  <c r="AD1154" i="4" s="1"/>
  <c r="AB1155" i="4"/>
  <c r="AC1155" i="4" s="1"/>
  <c r="AD1155" i="4" s="1"/>
  <c r="AB1146" i="4"/>
  <c r="AC1146" i="4" s="1"/>
  <c r="AD1146" i="4" s="1"/>
  <c r="AB1145" i="4"/>
  <c r="AC1145" i="4" s="1"/>
  <c r="AD1145" i="4" s="1"/>
  <c r="AB1156" i="4"/>
  <c r="AC1156" i="4" s="1"/>
  <c r="AD1156" i="4" s="1"/>
  <c r="AB1138" i="4"/>
  <c r="AC1138" i="4" s="1"/>
  <c r="AD1138" i="4" s="1"/>
  <c r="AB1153" i="4"/>
  <c r="AC1153" i="4" s="1"/>
  <c r="AD1153" i="4" s="1"/>
  <c r="AB1159" i="4"/>
  <c r="AC1159" i="4" s="1"/>
  <c r="AD1159" i="4" s="1"/>
  <c r="AB1157" i="4"/>
  <c r="AC1157" i="4" s="1"/>
  <c r="AD1157" i="4" s="1"/>
  <c r="AE1157" i="4" s="1"/>
  <c r="AB1143" i="4"/>
  <c r="AC1143" i="4" s="1"/>
  <c r="AD1143" i="4" s="1"/>
  <c r="AB1160" i="4"/>
  <c r="AC1160" i="4" s="1"/>
  <c r="AD1160" i="4" s="1"/>
  <c r="AB1144" i="4"/>
  <c r="AC1144" i="4" s="1"/>
  <c r="AD1144" i="4" s="1"/>
  <c r="AE1144" i="4" s="1"/>
  <c r="AB1150" i="4"/>
  <c r="AC1150" i="4" s="1"/>
  <c r="AD1150" i="4" s="1"/>
  <c r="AE1150" i="4" s="1"/>
  <c r="AB1113" i="4"/>
  <c r="AC1113" i="4" s="1"/>
  <c r="AD1113" i="4" s="1"/>
  <c r="AB1121" i="4"/>
  <c r="AC1121" i="4" s="1"/>
  <c r="AD1121" i="4" s="1"/>
  <c r="AB1131" i="4"/>
  <c r="AC1131" i="4" s="1"/>
  <c r="AD1131" i="4" s="1"/>
  <c r="AB1125" i="4"/>
  <c r="AC1125" i="4" s="1"/>
  <c r="AD1125" i="4" s="1"/>
  <c r="AB1114" i="4"/>
  <c r="AC1114" i="4" s="1"/>
  <c r="AD1114" i="4" s="1"/>
  <c r="AB1122" i="4"/>
  <c r="AC1122" i="4" s="1"/>
  <c r="AD1122" i="4" s="1"/>
  <c r="AB1120" i="4"/>
  <c r="AC1120" i="4" s="1"/>
  <c r="AD1120" i="4" s="1"/>
  <c r="AB1119" i="4"/>
  <c r="AC1119" i="4" s="1"/>
  <c r="AD1119" i="4" s="1"/>
  <c r="AB1127" i="4"/>
  <c r="AC1127" i="4" s="1"/>
  <c r="AD1127" i="4" s="1"/>
  <c r="AB1134" i="4"/>
  <c r="AC1134" i="4" s="1"/>
  <c r="AD1134" i="4" s="1"/>
  <c r="AB1132" i="4"/>
  <c r="AC1132" i="4" s="1"/>
  <c r="AD1132" i="4" s="1"/>
  <c r="AB1115" i="4"/>
  <c r="AC1115" i="4" s="1"/>
  <c r="AD1115" i="4" s="1"/>
  <c r="AB1130" i="4"/>
  <c r="AC1130" i="4" s="1"/>
  <c r="AD1130" i="4" s="1"/>
  <c r="AB1118" i="4"/>
  <c r="AC1118" i="4" s="1"/>
  <c r="AD1118" i="4" s="1"/>
  <c r="AB1129" i="4"/>
  <c r="AC1129" i="4" s="1"/>
  <c r="AD1129" i="4" s="1"/>
  <c r="AB1128" i="4"/>
  <c r="AC1128" i="4" s="1"/>
  <c r="AD1128" i="4" s="1"/>
  <c r="AB1111" i="4"/>
  <c r="AC1111" i="4" s="1"/>
  <c r="AD1111" i="4" s="1"/>
  <c r="AB1126" i="4"/>
  <c r="AC1126" i="4" s="1"/>
  <c r="AD1126" i="4" s="1"/>
  <c r="AB1124" i="4"/>
  <c r="AC1124" i="4" s="1"/>
  <c r="AD1124" i="4" s="1"/>
  <c r="AE1124" i="4" s="1"/>
  <c r="AB1112" i="4"/>
  <c r="AC1112" i="4" s="1"/>
  <c r="AD1112" i="4" s="1"/>
  <c r="AE1112" i="4" s="1"/>
  <c r="AB1116" i="4"/>
  <c r="AC1116" i="4" s="1"/>
  <c r="AD1116" i="4" s="1"/>
  <c r="AE1116" i="4" s="1"/>
  <c r="AB1133" i="4"/>
  <c r="AC1133" i="4" s="1"/>
  <c r="AD1133" i="4" s="1"/>
  <c r="AE1133" i="4" s="1"/>
  <c r="AB1117" i="4"/>
  <c r="AC1117" i="4" s="1"/>
  <c r="AD1117" i="4" s="1"/>
  <c r="AE1117" i="4" s="1"/>
  <c r="AB1123" i="4"/>
  <c r="AC1123" i="4" s="1"/>
  <c r="AD1123" i="4" s="1"/>
  <c r="AE1123" i="4" s="1"/>
  <c r="AB1088" i="4"/>
  <c r="AC1088" i="4" s="1"/>
  <c r="AD1088" i="4" s="1"/>
  <c r="AB1089" i="4"/>
  <c r="AC1089" i="4" s="1"/>
  <c r="AD1089" i="4" s="1"/>
  <c r="AB1095" i="4"/>
  <c r="AC1095" i="4" s="1"/>
  <c r="AD1095" i="4" s="1"/>
  <c r="AB1100" i="4"/>
  <c r="AC1100" i="4" s="1"/>
  <c r="AD1100" i="4" s="1"/>
  <c r="AB1102" i="4"/>
  <c r="AC1102" i="4" s="1"/>
  <c r="AD1102" i="4" s="1"/>
  <c r="AB1104" i="4"/>
  <c r="AC1104" i="4" s="1"/>
  <c r="AD1104" i="4" s="1"/>
  <c r="AB1107" i="4"/>
  <c r="AC1107" i="4" s="1"/>
  <c r="AD1107" i="4" s="1"/>
  <c r="AB1103" i="4"/>
  <c r="AC1103" i="4" s="1"/>
  <c r="AD1103" i="4" s="1"/>
  <c r="AB1098" i="4"/>
  <c r="AC1098" i="4" s="1"/>
  <c r="AD1098" i="4" s="1"/>
  <c r="AB1099" i="4"/>
  <c r="AC1099" i="4" s="1"/>
  <c r="AD1099" i="4" s="1"/>
  <c r="AB1101" i="4"/>
  <c r="AC1101" i="4" s="1"/>
  <c r="AD1101" i="4" s="1"/>
  <c r="AB1093" i="4"/>
  <c r="AC1093" i="4" s="1"/>
  <c r="AD1093" i="4" s="1"/>
  <c r="AB1106" i="4"/>
  <c r="AC1106" i="4" s="1"/>
  <c r="AD1106" i="4" s="1"/>
  <c r="AB1091" i="4"/>
  <c r="AC1091" i="4" s="1"/>
  <c r="AD1091" i="4" s="1"/>
  <c r="AB1086" i="4"/>
  <c r="AC1086" i="4" s="1"/>
  <c r="AD1086" i="4" s="1"/>
  <c r="AB1084" i="4"/>
  <c r="AC1084" i="4" s="1"/>
  <c r="AD1084" i="4" s="1"/>
  <c r="AB1105" i="4"/>
  <c r="AC1105" i="4" s="1"/>
  <c r="AD1105" i="4" s="1"/>
  <c r="AB1096" i="4"/>
  <c r="AC1096" i="4" s="1"/>
  <c r="AD1096" i="4" s="1"/>
  <c r="AB1087" i="4"/>
  <c r="AC1087" i="4" s="1"/>
  <c r="AD1087" i="4" s="1"/>
  <c r="AB1094" i="4"/>
  <c r="AC1094" i="4" s="1"/>
  <c r="AD1094" i="4" s="1"/>
  <c r="AB1092" i="4"/>
  <c r="AC1092" i="4" s="1"/>
  <c r="AD1092" i="4" s="1"/>
  <c r="AB1097" i="4"/>
  <c r="AC1097" i="4" s="1"/>
  <c r="AD1097" i="4" s="1"/>
  <c r="AB1085" i="4"/>
  <c r="AC1085" i="4" s="1"/>
  <c r="AD1085" i="4" s="1"/>
  <c r="AB1090" i="4"/>
  <c r="AC1090" i="4" s="1"/>
  <c r="AD1090" i="4" s="1"/>
  <c r="AE1090" i="4" s="1"/>
  <c r="AB1079" i="4"/>
  <c r="AC1079" i="4" s="1"/>
  <c r="AD1079" i="4" s="1"/>
  <c r="AB1075" i="4"/>
  <c r="AC1075" i="4" s="1"/>
  <c r="AD1075" i="4" s="1"/>
  <c r="AB1073" i="4"/>
  <c r="AC1073" i="4" s="1"/>
  <c r="AD1073" i="4" s="1"/>
  <c r="AB1072" i="4"/>
  <c r="AC1072" i="4" s="1"/>
  <c r="AD1072" i="4" s="1"/>
  <c r="AB1062" i="4"/>
  <c r="AC1062" i="4" s="1"/>
  <c r="AD1062" i="4" s="1"/>
  <c r="AB1071" i="4"/>
  <c r="AC1071" i="4" s="1"/>
  <c r="AD1071" i="4" s="1"/>
  <c r="AB1059" i="4"/>
  <c r="AC1059" i="4" s="1"/>
  <c r="AD1059" i="4" s="1"/>
  <c r="AB1061" i="4"/>
  <c r="AC1061" i="4" s="1"/>
  <c r="AD1061" i="4" s="1"/>
  <c r="AB1077" i="4"/>
  <c r="AC1077" i="4" s="1"/>
  <c r="AD1077" i="4" s="1"/>
  <c r="AB1063" i="4"/>
  <c r="AC1063" i="4" s="1"/>
  <c r="AD1063" i="4" s="1"/>
  <c r="AB1069" i="4"/>
  <c r="AC1069" i="4" s="1"/>
  <c r="AD1069" i="4" s="1"/>
  <c r="AB1068" i="4"/>
  <c r="AC1068" i="4" s="1"/>
  <c r="AD1068" i="4" s="1"/>
  <c r="AB1066" i="4"/>
  <c r="AC1066" i="4" s="1"/>
  <c r="AD1066" i="4" s="1"/>
  <c r="AB1080" i="4"/>
  <c r="AC1080" i="4" s="1"/>
  <c r="AD1080" i="4" s="1"/>
  <c r="AB1060" i="4"/>
  <c r="AC1060" i="4" s="1"/>
  <c r="AD1060" i="4" s="1"/>
  <c r="AB1067" i="4"/>
  <c r="AC1067" i="4" s="1"/>
  <c r="AD1067" i="4" s="1"/>
  <c r="AB1076" i="4"/>
  <c r="AC1076" i="4" s="1"/>
  <c r="AD1076" i="4" s="1"/>
  <c r="AB1070" i="4"/>
  <c r="AC1070" i="4" s="1"/>
  <c r="AD1070" i="4" s="1"/>
  <c r="AB1074" i="4"/>
  <c r="AC1074" i="4" s="1"/>
  <c r="AD1074" i="4" s="1"/>
  <c r="AB1078" i="4"/>
  <c r="AC1078" i="4" s="1"/>
  <c r="AD1078" i="4" s="1"/>
  <c r="AB1064" i="4"/>
  <c r="AC1064" i="4" s="1"/>
  <c r="AD1064" i="4" s="1"/>
  <c r="AB1065" i="4"/>
  <c r="AC1065" i="4" s="1"/>
  <c r="AD1065" i="4" s="1"/>
  <c r="AB1044" i="4"/>
  <c r="AC1044" i="4" s="1"/>
  <c r="AD1044" i="4" s="1"/>
  <c r="AB1039" i="4"/>
  <c r="AC1039" i="4" s="1"/>
  <c r="AD1039" i="4" s="1"/>
  <c r="AB1031" i="4"/>
  <c r="AC1031" i="4" s="1"/>
  <c r="AD1031" i="4" s="1"/>
  <c r="AB1034" i="4"/>
  <c r="AC1034" i="4" s="1"/>
  <c r="AD1034" i="4" s="1"/>
  <c r="AB1058" i="4"/>
  <c r="AC1058" i="4" s="1"/>
  <c r="AD1058" i="4" s="1"/>
  <c r="AB1057" i="4"/>
  <c r="AC1057" i="4" s="1"/>
  <c r="AD1057" i="4" s="1"/>
  <c r="AB1051" i="4"/>
  <c r="AC1051" i="4" s="1"/>
  <c r="AD1051" i="4" s="1"/>
  <c r="AB1048" i="4"/>
  <c r="AC1048" i="4" s="1"/>
  <c r="AD1048" i="4" s="1"/>
  <c r="AB1041" i="4"/>
  <c r="AC1041" i="4" s="1"/>
  <c r="AD1041" i="4" s="1"/>
  <c r="AB1036" i="4"/>
  <c r="AC1036" i="4" s="1"/>
  <c r="AD1036" i="4" s="1"/>
  <c r="AB1035" i="4"/>
  <c r="AC1035" i="4" s="1"/>
  <c r="AD1035" i="4" s="1"/>
  <c r="AB1033" i="4"/>
  <c r="AC1033" i="4" s="1"/>
  <c r="AD1033" i="4" s="1"/>
  <c r="AB1037" i="4"/>
  <c r="AC1037" i="4" s="1"/>
  <c r="AD1037" i="4" s="1"/>
  <c r="AB1042" i="4"/>
  <c r="AC1042" i="4" s="1"/>
  <c r="AD1042" i="4" s="1"/>
  <c r="AB1040" i="4"/>
  <c r="AC1040" i="4" s="1"/>
  <c r="AD1040" i="4" s="1"/>
  <c r="AB1053" i="4"/>
  <c r="AC1053" i="4" s="1"/>
  <c r="AD1053" i="4" s="1"/>
  <c r="AB1047" i="4"/>
  <c r="AC1047" i="4" s="1"/>
  <c r="AD1047" i="4" s="1"/>
  <c r="AB1030" i="4"/>
  <c r="AC1030" i="4" s="1"/>
  <c r="AD1030" i="4" s="1"/>
  <c r="AB1046" i="4"/>
  <c r="AC1046" i="4" s="1"/>
  <c r="AD1046" i="4" s="1"/>
  <c r="AB1038" i="4"/>
  <c r="AC1038" i="4" s="1"/>
  <c r="AD1038" i="4" s="1"/>
  <c r="AB1043" i="4"/>
  <c r="AC1043" i="4" s="1"/>
  <c r="AD1043" i="4" s="1"/>
  <c r="AB1050" i="4"/>
  <c r="AC1050" i="4" s="1"/>
  <c r="AD1050" i="4" s="1"/>
  <c r="AB1032" i="4"/>
  <c r="AC1032" i="4" s="1"/>
  <c r="AD1032" i="4" s="1"/>
  <c r="AB1049" i="4"/>
  <c r="AC1049" i="4" s="1"/>
  <c r="AD1049" i="4" s="1"/>
  <c r="AB1045" i="4"/>
  <c r="AC1045" i="4" s="1"/>
  <c r="AD1045" i="4" s="1"/>
  <c r="AB1052" i="4"/>
  <c r="AC1052" i="4" s="1"/>
  <c r="AD1052" i="4" s="1"/>
  <c r="AB1018" i="4"/>
  <c r="AC1018" i="4" s="1"/>
  <c r="AD1018" i="4" s="1"/>
  <c r="AB1013" i="4"/>
  <c r="AC1013" i="4" s="1"/>
  <c r="AD1013" i="4" s="1"/>
  <c r="AB1010" i="4"/>
  <c r="AC1010" i="4" s="1"/>
  <c r="AD1010" i="4" s="1"/>
  <c r="AB1007" i="4"/>
  <c r="AC1007" i="4" s="1"/>
  <c r="AD1007" i="4" s="1"/>
  <c r="AB1023" i="4"/>
  <c r="AC1023" i="4" s="1"/>
  <c r="AD1023" i="4" s="1"/>
  <c r="AB1011" i="4"/>
  <c r="AC1011" i="4" s="1"/>
  <c r="AD1011" i="4" s="1"/>
  <c r="AB1017" i="4"/>
  <c r="AC1017" i="4" s="1"/>
  <c r="AD1017" i="4" s="1"/>
  <c r="AB1020" i="4"/>
  <c r="AC1020" i="4" s="1"/>
  <c r="AD1020" i="4" s="1"/>
  <c r="AB1006" i="4"/>
  <c r="AC1006" i="4" s="1"/>
  <c r="AD1006" i="4" s="1"/>
  <c r="AB1003" i="4"/>
  <c r="AC1003" i="4" s="1"/>
  <c r="AD1003" i="4" s="1"/>
  <c r="AB1024" i="4"/>
  <c r="AC1024" i="4" s="1"/>
  <c r="AD1024" i="4" s="1"/>
  <c r="AB1019" i="4"/>
  <c r="AC1019" i="4" s="1"/>
  <c r="AD1019" i="4" s="1"/>
  <c r="AB1008" i="4"/>
  <c r="AC1008" i="4" s="1"/>
  <c r="AD1008" i="4" s="1"/>
  <c r="AB1025" i="4"/>
  <c r="AC1025" i="4" s="1"/>
  <c r="AD1025" i="4" s="1"/>
  <c r="AB1014" i="4"/>
  <c r="AC1014" i="4" s="1"/>
  <c r="AD1014" i="4" s="1"/>
  <c r="AB1026" i="4"/>
  <c r="AC1026" i="4" s="1"/>
  <c r="AD1026" i="4" s="1"/>
  <c r="AB1021" i="4"/>
  <c r="AC1021" i="4" s="1"/>
  <c r="AD1021" i="4" s="1"/>
  <c r="AB1009" i="4"/>
  <c r="AC1009" i="4" s="1"/>
  <c r="AD1009" i="4" s="1"/>
  <c r="AB1022" i="4"/>
  <c r="AC1022" i="4" s="1"/>
  <c r="AD1022" i="4" s="1"/>
  <c r="AB1016" i="4"/>
  <c r="AC1016" i="4" s="1"/>
  <c r="AD1016" i="4" s="1"/>
  <c r="AB1015" i="4"/>
  <c r="AC1015" i="4" s="1"/>
  <c r="AD1015" i="4" s="1"/>
  <c r="AB1012" i="4"/>
  <c r="AC1012" i="4" s="1"/>
  <c r="AD1012" i="4" s="1"/>
  <c r="AB1005" i="4"/>
  <c r="AC1005" i="4" s="1"/>
  <c r="AD1005" i="4" s="1"/>
  <c r="AE1005" i="4" s="1"/>
  <c r="AB1004" i="4"/>
  <c r="AC1004" i="4" s="1"/>
  <c r="AD1004" i="4" s="1"/>
  <c r="AB977" i="4"/>
  <c r="AC977" i="4" s="1"/>
  <c r="AD977" i="4" s="1"/>
  <c r="AB981" i="4"/>
  <c r="AC981" i="4" s="1"/>
  <c r="AD981" i="4" s="1"/>
  <c r="AB986" i="4"/>
  <c r="AC986" i="4" s="1"/>
  <c r="AD986" i="4" s="1"/>
  <c r="AB990" i="4"/>
  <c r="AC990" i="4" s="1"/>
  <c r="AD990" i="4" s="1"/>
  <c r="AB993" i="4"/>
  <c r="AC993" i="4" s="1"/>
  <c r="AD993" i="4" s="1"/>
  <c r="AB994" i="4"/>
  <c r="AC994" i="4" s="1"/>
  <c r="AD994" i="4" s="1"/>
  <c r="AB995" i="4"/>
  <c r="AC995" i="4" s="1"/>
  <c r="AD995" i="4" s="1"/>
  <c r="AB983" i="4"/>
  <c r="AC983" i="4" s="1"/>
  <c r="AD983" i="4" s="1"/>
  <c r="AB976" i="4"/>
  <c r="AC976" i="4" s="1"/>
  <c r="AD976" i="4" s="1"/>
  <c r="AB980" i="4"/>
  <c r="AC980" i="4" s="1"/>
  <c r="AD980" i="4" s="1"/>
  <c r="AB989" i="4"/>
  <c r="AC989" i="4" s="1"/>
  <c r="AD989" i="4" s="1"/>
  <c r="AB992" i="4"/>
  <c r="AC992" i="4" s="1"/>
  <c r="AD992" i="4" s="1"/>
  <c r="AB998" i="4"/>
  <c r="AC998" i="4" s="1"/>
  <c r="AD998" i="4" s="1"/>
  <c r="AB987" i="4"/>
  <c r="AC987" i="4" s="1"/>
  <c r="AD987" i="4" s="1"/>
  <c r="AB984" i="4"/>
  <c r="AC984" i="4" s="1"/>
  <c r="AD984" i="4" s="1"/>
  <c r="AB997" i="4"/>
  <c r="AC997" i="4" s="1"/>
  <c r="AD997" i="4" s="1"/>
  <c r="AB999" i="4"/>
  <c r="AC999" i="4" s="1"/>
  <c r="AD999" i="4" s="1"/>
  <c r="AB996" i="4"/>
  <c r="AC996" i="4" s="1"/>
  <c r="AD996" i="4" s="1"/>
  <c r="AB979" i="4"/>
  <c r="AC979" i="4" s="1"/>
  <c r="AD979" i="4" s="1"/>
  <c r="AB985" i="4"/>
  <c r="AC985" i="4" s="1"/>
  <c r="AD985" i="4" s="1"/>
  <c r="AB991" i="4"/>
  <c r="AC991" i="4" s="1"/>
  <c r="AD991" i="4" s="1"/>
  <c r="AB988" i="4"/>
  <c r="AC988" i="4" s="1"/>
  <c r="AD988" i="4" s="1"/>
  <c r="AB982" i="4"/>
  <c r="AC982" i="4" s="1"/>
  <c r="AD982" i="4" s="1"/>
  <c r="AB967" i="4"/>
  <c r="AC967" i="4" s="1"/>
  <c r="AD967" i="4" s="1"/>
  <c r="AB956" i="4"/>
  <c r="AC956" i="4" s="1"/>
  <c r="AD956" i="4" s="1"/>
  <c r="AB958" i="4"/>
  <c r="AC958" i="4" s="1"/>
  <c r="AD958" i="4" s="1"/>
  <c r="AB953" i="4"/>
  <c r="AC953" i="4" s="1"/>
  <c r="AD953" i="4" s="1"/>
  <c r="AB963" i="4"/>
  <c r="AC963" i="4" s="1"/>
  <c r="AD963" i="4" s="1"/>
  <c r="AB954" i="4"/>
  <c r="AC954" i="4" s="1"/>
  <c r="AD954" i="4" s="1"/>
  <c r="AB965" i="4"/>
  <c r="AC965" i="4" s="1"/>
  <c r="AD965" i="4" s="1"/>
  <c r="AB952" i="4"/>
  <c r="AC952" i="4" s="1"/>
  <c r="AD952" i="4" s="1"/>
  <c r="AB968" i="4"/>
  <c r="AC968" i="4" s="1"/>
  <c r="AD968" i="4" s="1"/>
  <c r="AB950" i="4"/>
  <c r="AC950" i="4" s="1"/>
  <c r="AD950" i="4" s="1"/>
  <c r="AB955" i="4"/>
  <c r="AC955" i="4" s="1"/>
  <c r="AD955" i="4" s="1"/>
  <c r="AB961" i="4"/>
  <c r="AC961" i="4" s="1"/>
  <c r="AD961" i="4" s="1"/>
  <c r="AB959" i="4"/>
  <c r="AC959" i="4" s="1"/>
  <c r="AD959" i="4" s="1"/>
  <c r="AB969" i="4"/>
  <c r="AC969" i="4" s="1"/>
  <c r="AD969" i="4" s="1"/>
  <c r="AB972" i="4"/>
  <c r="AC972" i="4" s="1"/>
  <c r="AD972" i="4" s="1"/>
  <c r="AB962" i="4"/>
  <c r="AC962" i="4" s="1"/>
  <c r="AD962" i="4" s="1"/>
  <c r="AB971" i="4"/>
  <c r="AC971" i="4" s="1"/>
  <c r="AD971" i="4" s="1"/>
  <c r="AB966" i="4"/>
  <c r="AC966" i="4" s="1"/>
  <c r="AD966" i="4" s="1"/>
  <c r="AB960" i="4"/>
  <c r="AC960" i="4" s="1"/>
  <c r="AD960" i="4" s="1"/>
  <c r="AB970" i="4"/>
  <c r="AC970" i="4" s="1"/>
  <c r="AD970" i="4" s="1"/>
  <c r="AB964" i="4"/>
  <c r="AC964" i="4" s="1"/>
  <c r="AD964" i="4" s="1"/>
  <c r="AE964" i="4" s="1"/>
  <c r="AB957" i="4"/>
  <c r="AC957" i="4" s="1"/>
  <c r="AD957" i="4" s="1"/>
  <c r="AE957" i="4" s="1"/>
  <c r="AB949" i="4"/>
  <c r="AC949" i="4" s="1"/>
  <c r="AD949" i="4" s="1"/>
  <c r="AE949" i="4" s="1"/>
  <c r="AB924" i="4"/>
  <c r="AC924" i="4" s="1"/>
  <c r="AD924" i="4" s="1"/>
  <c r="AB930" i="4"/>
  <c r="AC930" i="4" s="1"/>
  <c r="AD930" i="4" s="1"/>
  <c r="AB931" i="4"/>
  <c r="AC931" i="4" s="1"/>
  <c r="AD931" i="4" s="1"/>
  <c r="AB932" i="4"/>
  <c r="AC932" i="4" s="1"/>
  <c r="AD932" i="4" s="1"/>
  <c r="AB934" i="4"/>
  <c r="AC934" i="4" s="1"/>
  <c r="AD934" i="4" s="1"/>
  <c r="AB935" i="4"/>
  <c r="AC935" i="4" s="1"/>
  <c r="AD935" i="4" s="1"/>
  <c r="AB937" i="4"/>
  <c r="AC937" i="4" s="1"/>
  <c r="AD937" i="4" s="1"/>
  <c r="AB942" i="4"/>
  <c r="AC942" i="4" s="1"/>
  <c r="AD942" i="4" s="1"/>
  <c r="AB936" i="4"/>
  <c r="AC936" i="4" s="1"/>
  <c r="AD936" i="4" s="1"/>
  <c r="AB933" i="4"/>
  <c r="AC933" i="4" s="1"/>
  <c r="AD933" i="4" s="1"/>
  <c r="AB940" i="4"/>
  <c r="AC940" i="4" s="1"/>
  <c r="AD940" i="4" s="1"/>
  <c r="AB944" i="4"/>
  <c r="AC944" i="4" s="1"/>
  <c r="AD944" i="4" s="1"/>
  <c r="AB945" i="4"/>
  <c r="AC945" i="4" s="1"/>
  <c r="AD945" i="4" s="1"/>
  <c r="AB938" i="4"/>
  <c r="AC938" i="4" s="1"/>
  <c r="AD938" i="4" s="1"/>
  <c r="AB923" i="4"/>
  <c r="AC923" i="4" s="1"/>
  <c r="AD923" i="4" s="1"/>
  <c r="AB928" i="4"/>
  <c r="AC928" i="4" s="1"/>
  <c r="AD928" i="4" s="1"/>
  <c r="AB939" i="4"/>
  <c r="AC939" i="4" s="1"/>
  <c r="AD939" i="4" s="1"/>
  <c r="AB943" i="4"/>
  <c r="AC943" i="4" s="1"/>
  <c r="AD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B927" i="4"/>
  <c r="AC927" i="4" s="1"/>
  <c r="AD927" i="4" s="1"/>
  <c r="AB926" i="4"/>
  <c r="AC926" i="4" s="1"/>
  <c r="AD926" i="4" s="1"/>
  <c r="AB925" i="4"/>
  <c r="AC925" i="4" s="1"/>
  <c r="AD925" i="4" s="1"/>
  <c r="AB922" i="4"/>
  <c r="AC922" i="4" s="1"/>
  <c r="AD922" i="4" s="1"/>
  <c r="AB941" i="4"/>
  <c r="AC941" i="4" s="1"/>
  <c r="AD941" i="4" s="1"/>
  <c r="AB929" i="4"/>
  <c r="AC929" i="4" s="1"/>
  <c r="AD929" i="4" s="1"/>
  <c r="AB918" i="4"/>
  <c r="AC918" i="4" s="1"/>
  <c r="AD918" i="4" s="1"/>
  <c r="AB917" i="4"/>
  <c r="AC917" i="4" s="1"/>
  <c r="AD917" i="4" s="1"/>
  <c r="AB916" i="4"/>
  <c r="AC916" i="4" s="1"/>
  <c r="AD916" i="4" s="1"/>
  <c r="AB915" i="4"/>
  <c r="AC915" i="4" s="1"/>
  <c r="AD915" i="4" s="1"/>
  <c r="AB913" i="4"/>
  <c r="AC913" i="4" s="1"/>
  <c r="AD913" i="4" s="1"/>
  <c r="AB912" i="4"/>
  <c r="AC912" i="4" s="1"/>
  <c r="AD912" i="4" s="1"/>
  <c r="AB911" i="4"/>
  <c r="AC911" i="4" s="1"/>
  <c r="AD911" i="4" s="1"/>
  <c r="AB910" i="4"/>
  <c r="AC910" i="4" s="1"/>
  <c r="AD910" i="4" s="1"/>
  <c r="AB909" i="4"/>
  <c r="AC909" i="4" s="1"/>
  <c r="AD909" i="4" s="1"/>
  <c r="AB908" i="4"/>
  <c r="AC908" i="4" s="1"/>
  <c r="AD908" i="4" s="1"/>
  <c r="AB907" i="4"/>
  <c r="AC907" i="4" s="1"/>
  <c r="AD907" i="4" s="1"/>
  <c r="AB906" i="4"/>
  <c r="AC906" i="4" s="1"/>
  <c r="AD906" i="4" s="1"/>
  <c r="AB905" i="4"/>
  <c r="AC905" i="4" s="1"/>
  <c r="AD905" i="4" s="1"/>
  <c r="AB904" i="4"/>
  <c r="AC904" i="4" s="1"/>
  <c r="AD904" i="4" s="1"/>
  <c r="AB903" i="4"/>
  <c r="AC903" i="4" s="1"/>
  <c r="AD903" i="4" s="1"/>
  <c r="AB902" i="4"/>
  <c r="AC902" i="4" s="1"/>
  <c r="AD902" i="4" s="1"/>
  <c r="AB901" i="4"/>
  <c r="AC901" i="4" s="1"/>
  <c r="AD901" i="4" s="1"/>
  <c r="AB900" i="4"/>
  <c r="AC900" i="4" s="1"/>
  <c r="AD900" i="4" s="1"/>
  <c r="AB899" i="4"/>
  <c r="AC899" i="4" s="1"/>
  <c r="AD899" i="4" s="1"/>
  <c r="AB898" i="4"/>
  <c r="AC898" i="4" s="1"/>
  <c r="AD898" i="4" s="1"/>
  <c r="AB897" i="4"/>
  <c r="AC897" i="4" s="1"/>
  <c r="AD897" i="4" s="1"/>
  <c r="AB895" i="4"/>
  <c r="AC895" i="4" s="1"/>
  <c r="AD895" i="4" s="1"/>
  <c r="AB914" i="4"/>
  <c r="AC914" i="4" s="1"/>
  <c r="AD914" i="4" s="1"/>
  <c r="AB896" i="4"/>
  <c r="AC896" i="4" s="1"/>
  <c r="AD896" i="4" s="1"/>
  <c r="AB891" i="4"/>
  <c r="AC891" i="4" s="1"/>
  <c r="AD891" i="4" s="1"/>
  <c r="AB890" i="4"/>
  <c r="AC890" i="4" s="1"/>
  <c r="AD890" i="4" s="1"/>
  <c r="AB888" i="4"/>
  <c r="AC888" i="4" s="1"/>
  <c r="AD888" i="4" s="1"/>
  <c r="AB886" i="4"/>
  <c r="AC886" i="4" s="1"/>
  <c r="AD886" i="4" s="1"/>
  <c r="AB884" i="4"/>
  <c r="AC884" i="4" s="1"/>
  <c r="AD884" i="4" s="1"/>
  <c r="AB883" i="4"/>
  <c r="AC883" i="4" s="1"/>
  <c r="AD883" i="4" s="1"/>
  <c r="AB882" i="4"/>
  <c r="AC882" i="4" s="1"/>
  <c r="AD882" i="4" s="1"/>
  <c r="AB881" i="4"/>
  <c r="AC881" i="4" s="1"/>
  <c r="AD881" i="4" s="1"/>
  <c r="AB880" i="4"/>
  <c r="AC880" i="4" s="1"/>
  <c r="AD880" i="4" s="1"/>
  <c r="AB879" i="4"/>
  <c r="AC879" i="4" s="1"/>
  <c r="AD879" i="4" s="1"/>
  <c r="AB877" i="4"/>
  <c r="AC877" i="4" s="1"/>
  <c r="AD877" i="4" s="1"/>
  <c r="AB876" i="4"/>
  <c r="AC876" i="4" s="1"/>
  <c r="AD876" i="4" s="1"/>
  <c r="AB873" i="4"/>
  <c r="AC873" i="4" s="1"/>
  <c r="AD873" i="4" s="1"/>
  <c r="AB872" i="4"/>
  <c r="AC872" i="4" s="1"/>
  <c r="AD872" i="4" s="1"/>
  <c r="AB871" i="4"/>
  <c r="AC871" i="4" s="1"/>
  <c r="AD871" i="4" s="1"/>
  <c r="AB870" i="4"/>
  <c r="AC870" i="4" s="1"/>
  <c r="AD870" i="4" s="1"/>
  <c r="AB869" i="4"/>
  <c r="AC869" i="4" s="1"/>
  <c r="AD869" i="4" s="1"/>
  <c r="AB868" i="4"/>
  <c r="AC868" i="4" s="1"/>
  <c r="AD868" i="4" s="1"/>
  <c r="AB874" i="4"/>
  <c r="AC874" i="4" s="1"/>
  <c r="AD874" i="4" s="1"/>
  <c r="AB887" i="4"/>
  <c r="AC887" i="4" s="1"/>
  <c r="AD887" i="4" s="1"/>
  <c r="AB875" i="4"/>
  <c r="AC875" i="4" s="1"/>
  <c r="AD875" i="4" s="1"/>
  <c r="AB889" i="4"/>
  <c r="AC889" i="4" s="1"/>
  <c r="AD889" i="4" s="1"/>
  <c r="AB878" i="4"/>
  <c r="AC878" i="4" s="1"/>
  <c r="AD878" i="4" s="1"/>
  <c r="AB885" i="4"/>
  <c r="AC885" i="4" s="1"/>
  <c r="AD885" i="4" s="1"/>
  <c r="N26" i="7"/>
  <c r="AB34" i="4"/>
  <c r="AE34" i="4" s="1"/>
  <c r="N7" i="7"/>
  <c r="AB52" i="4"/>
  <c r="N25" i="7"/>
  <c r="AB40" i="4"/>
  <c r="AE40" i="4" s="1"/>
  <c r="N13" i="7"/>
  <c r="AB33" i="4"/>
  <c r="AE33" i="4" s="1"/>
  <c r="N6" i="7"/>
  <c r="AB32" i="4"/>
  <c r="N5" i="7"/>
  <c r="AB39" i="4"/>
  <c r="AE39" i="4" s="1"/>
  <c r="N12" i="7"/>
  <c r="AB44" i="4"/>
  <c r="AC44" i="4" s="1"/>
  <c r="AD44" i="4" s="1"/>
  <c r="N17" i="7"/>
  <c r="AB48" i="4"/>
  <c r="AE48" i="4" s="1"/>
  <c r="N21" i="7"/>
  <c r="AB37" i="4"/>
  <c r="AE37" i="4" s="1"/>
  <c r="N10" i="7"/>
  <c r="N27" i="7"/>
  <c r="AB50" i="4"/>
  <c r="N23" i="7"/>
  <c r="AB42" i="4"/>
  <c r="N15" i="7"/>
  <c r="AB45" i="4"/>
  <c r="AE45" i="4" s="1"/>
  <c r="N18" i="7"/>
  <c r="AB41" i="4"/>
  <c r="N14" i="7"/>
  <c r="AB49" i="4"/>
  <c r="AC49" i="4" s="1"/>
  <c r="AD49" i="4" s="1"/>
  <c r="AE49" i="4" s="1"/>
  <c r="N22" i="7"/>
  <c r="AB47" i="4"/>
  <c r="AC47" i="4" s="1"/>
  <c r="AD47" i="4" s="1"/>
  <c r="AE47" i="4" s="1"/>
  <c r="N20" i="7"/>
  <c r="AB46" i="4"/>
  <c r="AE46" i="4" s="1"/>
  <c r="N19" i="7"/>
  <c r="AB38" i="4"/>
  <c r="N11" i="7"/>
  <c r="AB35" i="4"/>
  <c r="AE35" i="4" s="1"/>
  <c r="N8" i="7"/>
  <c r="AB30" i="4"/>
  <c r="AE30" i="4" s="1"/>
  <c r="N3" i="7"/>
  <c r="AB31" i="4"/>
  <c r="N4" i="7"/>
  <c r="AB51" i="4"/>
  <c r="N24" i="7"/>
  <c r="AB43" i="4"/>
  <c r="N16" i="7"/>
  <c r="AB36" i="4"/>
  <c r="N9" i="7"/>
  <c r="AB54" i="4"/>
  <c r="AE54" i="4" s="1"/>
  <c r="AD852" i="4"/>
  <c r="AB844" i="4"/>
  <c r="AC844" i="4" s="1"/>
  <c r="AD844" i="4" s="1"/>
  <c r="AB845" i="4"/>
  <c r="AC845" i="4" s="1"/>
  <c r="AD845" i="4" s="1"/>
  <c r="AB846" i="4"/>
  <c r="AC846" i="4" s="1"/>
  <c r="AD846" i="4" s="1"/>
  <c r="AB848" i="4"/>
  <c r="AC848" i="4" s="1"/>
  <c r="AD848" i="4" s="1"/>
  <c r="AB849" i="4"/>
  <c r="AC849" i="4" s="1"/>
  <c r="AD849" i="4" s="1"/>
  <c r="AB855" i="4"/>
  <c r="AC855" i="4" s="1"/>
  <c r="AD855" i="4" s="1"/>
  <c r="AB856" i="4"/>
  <c r="AC856" i="4" s="1"/>
  <c r="AD856" i="4" s="1"/>
  <c r="AB864" i="4"/>
  <c r="AC864" i="4" s="1"/>
  <c r="AD864" i="4" s="1"/>
  <c r="AB843" i="4"/>
  <c r="AC843" i="4" s="1"/>
  <c r="AD843" i="4" s="1"/>
  <c r="AB860" i="4"/>
  <c r="AC860" i="4" s="1"/>
  <c r="AD860" i="4" s="1"/>
  <c r="AB857" i="4"/>
  <c r="AC857" i="4" s="1"/>
  <c r="AD857" i="4" s="1"/>
  <c r="AB842" i="4"/>
  <c r="AC842" i="4" s="1"/>
  <c r="AD842" i="4" s="1"/>
  <c r="AB853" i="4"/>
  <c r="AC853" i="4" s="1"/>
  <c r="AD853" i="4" s="1"/>
  <c r="AE852" i="4"/>
  <c r="AB851" i="4"/>
  <c r="AC851" i="4" s="1"/>
  <c r="AD851" i="4" s="1"/>
  <c r="AB841" i="4"/>
  <c r="AC841" i="4" s="1"/>
  <c r="AD841" i="4" s="1"/>
  <c r="AB862" i="4"/>
  <c r="AC862" i="4" s="1"/>
  <c r="AD862" i="4" s="1"/>
  <c r="AB859" i="4"/>
  <c r="AC859" i="4" s="1"/>
  <c r="AD859" i="4" s="1"/>
  <c r="AB858" i="4"/>
  <c r="AC858" i="4" s="1"/>
  <c r="AD858" i="4" s="1"/>
  <c r="AB854" i="4"/>
  <c r="AC854" i="4" s="1"/>
  <c r="AD854" i="4" s="1"/>
  <c r="AB861" i="4"/>
  <c r="AC861" i="4" s="1"/>
  <c r="AD861" i="4" s="1"/>
  <c r="AB863" i="4"/>
  <c r="AC863" i="4" s="1"/>
  <c r="AD863" i="4" s="1"/>
  <c r="AB850" i="4"/>
  <c r="AC850" i="4" s="1"/>
  <c r="AD850" i="4" s="1"/>
  <c r="AB847" i="4"/>
  <c r="AC847" i="4" s="1"/>
  <c r="AD847" i="4" s="1"/>
  <c r="AB816" i="4"/>
  <c r="AC816" i="4" s="1"/>
  <c r="AD816" i="4" s="1"/>
  <c r="AB818" i="4"/>
  <c r="AC818" i="4" s="1"/>
  <c r="AD818" i="4" s="1"/>
  <c r="AB821" i="4"/>
  <c r="AC821" i="4" s="1"/>
  <c r="AD821" i="4" s="1"/>
  <c r="AB832" i="4"/>
  <c r="AC832" i="4" s="1"/>
  <c r="AD832" i="4" s="1"/>
  <c r="AB831" i="4"/>
  <c r="AC831" i="4" s="1"/>
  <c r="AD831" i="4" s="1"/>
  <c r="AB829" i="4"/>
  <c r="AC829" i="4" s="1"/>
  <c r="AD829" i="4" s="1"/>
  <c r="AB828" i="4"/>
  <c r="AC828" i="4" s="1"/>
  <c r="AD828" i="4" s="1"/>
  <c r="AD833" i="4"/>
  <c r="AE833" i="4"/>
  <c r="AB837" i="4"/>
  <c r="AC837" i="4" s="1"/>
  <c r="AD837" i="4" s="1"/>
  <c r="AB819" i="4"/>
  <c r="AC819" i="4" s="1"/>
  <c r="AD819" i="4" s="1"/>
  <c r="AB820" i="4"/>
  <c r="AC820" i="4" s="1"/>
  <c r="AD820" i="4" s="1"/>
  <c r="AB825" i="4"/>
  <c r="AC825" i="4" s="1"/>
  <c r="AD825" i="4" s="1"/>
  <c r="AD822" i="4"/>
  <c r="AE822" i="4"/>
  <c r="AB835" i="4"/>
  <c r="AC835" i="4" s="1"/>
  <c r="AD835" i="4" s="1"/>
  <c r="AB834" i="4"/>
  <c r="AC834" i="4" s="1"/>
  <c r="AD834" i="4" s="1"/>
  <c r="AB836" i="4"/>
  <c r="AC836" i="4" s="1"/>
  <c r="AD836" i="4" s="1"/>
  <c r="AD830" i="4"/>
  <c r="AE830" i="4"/>
  <c r="AB826" i="4"/>
  <c r="AC826" i="4" s="1"/>
  <c r="AD826" i="4" s="1"/>
  <c r="AB814" i="4"/>
  <c r="AC814" i="4" s="1"/>
  <c r="AD814" i="4" s="1"/>
  <c r="AB827" i="4"/>
  <c r="AC827" i="4" s="1"/>
  <c r="AD827" i="4" s="1"/>
  <c r="AE827" i="4" s="1"/>
  <c r="AB815" i="4"/>
  <c r="AC815" i="4" s="1"/>
  <c r="AD815" i="4" s="1"/>
  <c r="AE815" i="4" s="1"/>
  <c r="AB817" i="4"/>
  <c r="AC817" i="4" s="1"/>
  <c r="AD817" i="4" s="1"/>
  <c r="AB824" i="4"/>
  <c r="AC824" i="4" s="1"/>
  <c r="AD824" i="4" s="1"/>
  <c r="AE824" i="4" s="1"/>
  <c r="AB823" i="4"/>
  <c r="AC823" i="4" s="1"/>
  <c r="AD823" i="4" s="1"/>
  <c r="AB809" i="4"/>
  <c r="AC809" i="4" s="1"/>
  <c r="AD809" i="4" s="1"/>
  <c r="AB805" i="4"/>
  <c r="AC805" i="4" s="1"/>
  <c r="AD805" i="4" s="1"/>
  <c r="AB807" i="4"/>
  <c r="AC807" i="4" s="1"/>
  <c r="AD807" i="4" s="1"/>
  <c r="AB792" i="4"/>
  <c r="AC792" i="4" s="1"/>
  <c r="AD792" i="4" s="1"/>
  <c r="AB802" i="4"/>
  <c r="AC802" i="4" s="1"/>
  <c r="AD802" i="4" s="1"/>
  <c r="AB808" i="4"/>
  <c r="AC808" i="4" s="1"/>
  <c r="AD808" i="4" s="1"/>
  <c r="AB797" i="4"/>
  <c r="AC797" i="4" s="1"/>
  <c r="AD797" i="4" s="1"/>
  <c r="AB794" i="4"/>
  <c r="AC794" i="4" s="1"/>
  <c r="AD794" i="4" s="1"/>
  <c r="AB790" i="4"/>
  <c r="AC790" i="4" s="1"/>
  <c r="AD790" i="4" s="1"/>
  <c r="AB795" i="4"/>
  <c r="AC795" i="4" s="1"/>
  <c r="AD795" i="4" s="1"/>
  <c r="AB806" i="4"/>
  <c r="AC806" i="4" s="1"/>
  <c r="AD806" i="4" s="1"/>
  <c r="AB791" i="4"/>
  <c r="AC791" i="4" s="1"/>
  <c r="AD791" i="4" s="1"/>
  <c r="AB804" i="4"/>
  <c r="AC804" i="4" s="1"/>
  <c r="AD804" i="4" s="1"/>
  <c r="AB788" i="4"/>
  <c r="AC788" i="4" s="1"/>
  <c r="AD788" i="4" s="1"/>
  <c r="AB796" i="4"/>
  <c r="AC796" i="4" s="1"/>
  <c r="AD796" i="4" s="1"/>
  <c r="AB789" i="4"/>
  <c r="AC789" i="4" s="1"/>
  <c r="AD789" i="4" s="1"/>
  <c r="AE810" i="4"/>
  <c r="AB800" i="4"/>
  <c r="AC800" i="4" s="1"/>
  <c r="AD800" i="4" s="1"/>
  <c r="AB801" i="4"/>
  <c r="AC801" i="4" s="1"/>
  <c r="AD801" i="4" s="1"/>
  <c r="AB793" i="4"/>
  <c r="AC793" i="4" s="1"/>
  <c r="AD793" i="4" s="1"/>
  <c r="AB798" i="4"/>
  <c r="AC798" i="4" s="1"/>
  <c r="AD798" i="4" s="1"/>
  <c r="AB799" i="4"/>
  <c r="AC799" i="4" s="1"/>
  <c r="AD799" i="4" s="1"/>
  <c r="AB787" i="4"/>
  <c r="AC787" i="4" s="1"/>
  <c r="AD787" i="4" s="1"/>
  <c r="AB803" i="4"/>
  <c r="AC803" i="4" s="1"/>
  <c r="AD803" i="4" s="1"/>
  <c r="AE803" i="4" s="1"/>
  <c r="AB782" i="4"/>
  <c r="AC782" i="4" s="1"/>
  <c r="AD782" i="4" s="1"/>
  <c r="AB778" i="4"/>
  <c r="AC778" i="4" s="1"/>
  <c r="AD778" i="4" s="1"/>
  <c r="AB762" i="4"/>
  <c r="AC762" i="4" s="1"/>
  <c r="AD762" i="4" s="1"/>
  <c r="AB776" i="4"/>
  <c r="AC776" i="4" s="1"/>
  <c r="AD776" i="4" s="1"/>
  <c r="AB777" i="4"/>
  <c r="AC777" i="4" s="1"/>
  <c r="AD777" i="4" s="1"/>
  <c r="AD781" i="4"/>
  <c r="AE781" i="4"/>
  <c r="AB783" i="4"/>
  <c r="AC783" i="4" s="1"/>
  <c r="AD783" i="4" s="1"/>
  <c r="AB771" i="4"/>
  <c r="AC771" i="4" s="1"/>
  <c r="AD771" i="4" s="1"/>
  <c r="AB779" i="4"/>
  <c r="AC779" i="4" s="1"/>
  <c r="AD779" i="4" s="1"/>
  <c r="AD765" i="4"/>
  <c r="AE765" i="4"/>
  <c r="AB766" i="4"/>
  <c r="AC766" i="4" s="1"/>
  <c r="AD766" i="4" s="1"/>
  <c r="AB769" i="4"/>
  <c r="AC769" i="4" s="1"/>
  <c r="AD769" i="4" s="1"/>
  <c r="AB768" i="4"/>
  <c r="AC768" i="4" s="1"/>
  <c r="AD768" i="4" s="1"/>
  <c r="AB775" i="4"/>
  <c r="AC775" i="4" s="1"/>
  <c r="AD775" i="4" s="1"/>
  <c r="AB764" i="4"/>
  <c r="AC764" i="4" s="1"/>
  <c r="AD764" i="4" s="1"/>
  <c r="AB760" i="4"/>
  <c r="AC760" i="4" s="1"/>
  <c r="AD760" i="4" s="1"/>
  <c r="AB773" i="4"/>
  <c r="AC773" i="4" s="1"/>
  <c r="AD773" i="4" s="1"/>
  <c r="AB774" i="4"/>
  <c r="AC774" i="4" s="1"/>
  <c r="AD774" i="4" s="1"/>
  <c r="AB767" i="4"/>
  <c r="AC767" i="4" s="1"/>
  <c r="AD767" i="4" s="1"/>
  <c r="AB763" i="4"/>
  <c r="AC763" i="4" s="1"/>
  <c r="AD763" i="4" s="1"/>
  <c r="AB772" i="4"/>
  <c r="AC772" i="4" s="1"/>
  <c r="AD772" i="4" s="1"/>
  <c r="AB770" i="4"/>
  <c r="AC770" i="4" s="1"/>
  <c r="AD770" i="4" s="1"/>
  <c r="AB780" i="4"/>
  <c r="AC780" i="4" s="1"/>
  <c r="AD780" i="4" s="1"/>
  <c r="AB761" i="4"/>
  <c r="AC761" i="4" s="1"/>
  <c r="AD761" i="4" s="1"/>
  <c r="AB736" i="4"/>
  <c r="AC736" i="4" s="1"/>
  <c r="AD736" i="4" s="1"/>
  <c r="AB734" i="4"/>
  <c r="AC734" i="4" s="1"/>
  <c r="AD734" i="4" s="1"/>
  <c r="AB743" i="4"/>
  <c r="AC743" i="4" s="1"/>
  <c r="AD743" i="4" s="1"/>
  <c r="AB742" i="4"/>
  <c r="AC742" i="4" s="1"/>
  <c r="AD742" i="4" s="1"/>
  <c r="AB753" i="4"/>
  <c r="AC753" i="4" s="1"/>
  <c r="AD753" i="4" s="1"/>
  <c r="AB746" i="4"/>
  <c r="AC746" i="4" s="1"/>
  <c r="AD746" i="4" s="1"/>
  <c r="AB738" i="4"/>
  <c r="AC738" i="4" s="1"/>
  <c r="AD738" i="4" s="1"/>
  <c r="AB751" i="4"/>
  <c r="AC751" i="4" s="1"/>
  <c r="AD751" i="4" s="1"/>
  <c r="AB748" i="4"/>
  <c r="AC748" i="4" s="1"/>
  <c r="AD748" i="4" s="1"/>
  <c r="AB752" i="4"/>
  <c r="AC752" i="4" s="1"/>
  <c r="AD752" i="4" s="1"/>
  <c r="AB750" i="4"/>
  <c r="AC750" i="4" s="1"/>
  <c r="AD750" i="4" s="1"/>
  <c r="AB747" i="4"/>
  <c r="AC747" i="4" s="1"/>
  <c r="AD747" i="4" s="1"/>
  <c r="AB745" i="4"/>
  <c r="AC745" i="4" s="1"/>
  <c r="AD745" i="4" s="1"/>
  <c r="AB754" i="4"/>
  <c r="AC754" i="4" s="1"/>
  <c r="AD754" i="4" s="1"/>
  <c r="AB740" i="4"/>
  <c r="AC740" i="4" s="1"/>
  <c r="AD740" i="4" s="1"/>
  <c r="AD733" i="4"/>
  <c r="AE733" i="4"/>
  <c r="AD744" i="4"/>
  <c r="AE744" i="4"/>
  <c r="AB737" i="4"/>
  <c r="AC737" i="4" s="1"/>
  <c r="AD737" i="4" s="1"/>
  <c r="AB749" i="4"/>
  <c r="AC749" i="4" s="1"/>
  <c r="AD749" i="4" s="1"/>
  <c r="AB756" i="4"/>
  <c r="AC756" i="4" s="1"/>
  <c r="AD756" i="4" s="1"/>
  <c r="AB741" i="4"/>
  <c r="AC741" i="4" s="1"/>
  <c r="AD741" i="4" s="1"/>
  <c r="AB735" i="4"/>
  <c r="AC735" i="4" s="1"/>
  <c r="AD735" i="4" s="1"/>
  <c r="AB739" i="4"/>
  <c r="AC739" i="4" s="1"/>
  <c r="AD739" i="4" s="1"/>
  <c r="AB755" i="4"/>
  <c r="AC755" i="4" s="1"/>
  <c r="AD755" i="4" s="1"/>
  <c r="AB719" i="4"/>
  <c r="AC719" i="4" s="1"/>
  <c r="AD719" i="4" s="1"/>
  <c r="AB709" i="4"/>
  <c r="AC709" i="4" s="1"/>
  <c r="AD709" i="4" s="1"/>
  <c r="AB711" i="4"/>
  <c r="AC711" i="4" s="1"/>
  <c r="AD711" i="4" s="1"/>
  <c r="AB726" i="4"/>
  <c r="AC726" i="4" s="1"/>
  <c r="AD726" i="4" s="1"/>
  <c r="AB728" i="4"/>
  <c r="AC728" i="4" s="1"/>
  <c r="AD728" i="4" s="1"/>
  <c r="AB721" i="4"/>
  <c r="AC721" i="4" s="1"/>
  <c r="AD721" i="4" s="1"/>
  <c r="AB722" i="4"/>
  <c r="AC722" i="4" s="1"/>
  <c r="AD722" i="4" s="1"/>
  <c r="AB712" i="4"/>
  <c r="AC712" i="4" s="1"/>
  <c r="AD712" i="4" s="1"/>
  <c r="AD725" i="4"/>
  <c r="AE725" i="4"/>
  <c r="AD723" i="4"/>
  <c r="AE723" i="4"/>
  <c r="AB715" i="4"/>
  <c r="AC715" i="4" s="1"/>
  <c r="AD715" i="4" s="1"/>
  <c r="AB724" i="4"/>
  <c r="AC724" i="4" s="1"/>
  <c r="AD724" i="4" s="1"/>
  <c r="AD714" i="4"/>
  <c r="AE714" i="4"/>
  <c r="AD717" i="4"/>
  <c r="AE717" i="4"/>
  <c r="AD710" i="4"/>
  <c r="AE710" i="4"/>
  <c r="AB727" i="4"/>
  <c r="AC727" i="4" s="1"/>
  <c r="AD727" i="4" s="1"/>
  <c r="AB713" i="4"/>
  <c r="AC713" i="4" s="1"/>
  <c r="AD713" i="4" s="1"/>
  <c r="AB707" i="4"/>
  <c r="AC707" i="4" s="1"/>
  <c r="AD707" i="4" s="1"/>
  <c r="AB729" i="4"/>
  <c r="AC729" i="4" s="1"/>
  <c r="AD729" i="4" s="1"/>
  <c r="AB720" i="4"/>
  <c r="AC720" i="4" s="1"/>
  <c r="AD720" i="4" s="1"/>
  <c r="AB716" i="4"/>
  <c r="AC716" i="4" s="1"/>
  <c r="AD716" i="4" s="1"/>
  <c r="AB706" i="4"/>
  <c r="AC706" i="4" s="1"/>
  <c r="AD706" i="4" s="1"/>
  <c r="AB708" i="4"/>
  <c r="AC708" i="4" s="1"/>
  <c r="AD708" i="4" s="1"/>
  <c r="AB718" i="4"/>
  <c r="AC718" i="4" s="1"/>
  <c r="AD718" i="4" s="1"/>
  <c r="AB699" i="4"/>
  <c r="AC699" i="4" s="1"/>
  <c r="AD699" i="4" s="1"/>
  <c r="AB691" i="4"/>
  <c r="AC691" i="4" s="1"/>
  <c r="AD691" i="4" s="1"/>
  <c r="AB682" i="4"/>
  <c r="AC682" i="4" s="1"/>
  <c r="AD682" i="4" s="1"/>
  <c r="AE682" i="4" s="1"/>
  <c r="AB679" i="4"/>
  <c r="AC679" i="4" s="1"/>
  <c r="AD679" i="4" s="1"/>
  <c r="AB687" i="4"/>
  <c r="AC687" i="4" s="1"/>
  <c r="AD687" i="4" s="1"/>
  <c r="AB698" i="4"/>
  <c r="AC698" i="4" s="1"/>
  <c r="AD698" i="4" s="1"/>
  <c r="AB701" i="4"/>
  <c r="AC701" i="4" s="1"/>
  <c r="AD701" i="4" s="1"/>
  <c r="AE701" i="4" s="1"/>
  <c r="AB683" i="4"/>
  <c r="AC683" i="4" s="1"/>
  <c r="AD683" i="4" s="1"/>
  <c r="AB680" i="4"/>
  <c r="AC680" i="4" s="1"/>
  <c r="AD680" i="4" s="1"/>
  <c r="AB686" i="4"/>
  <c r="AC686" i="4" s="1"/>
  <c r="AD686" i="4" s="1"/>
  <c r="AB697" i="4"/>
  <c r="AC697" i="4" s="1"/>
  <c r="AD697" i="4" s="1"/>
  <c r="AB685" i="4"/>
  <c r="AC685" i="4" s="1"/>
  <c r="AD685" i="4" s="1"/>
  <c r="AB692" i="4"/>
  <c r="AC692" i="4" s="1"/>
  <c r="AD692" i="4" s="1"/>
  <c r="AD693" i="4"/>
  <c r="AE693" i="4" s="1"/>
  <c r="AD689" i="4"/>
  <c r="AE689" i="4"/>
  <c r="AB702" i="4"/>
  <c r="AC702" i="4" s="1"/>
  <c r="AD702" i="4" s="1"/>
  <c r="AB695" i="4"/>
  <c r="AC695" i="4" s="1"/>
  <c r="AD695" i="4" s="1"/>
  <c r="AB688" i="4"/>
  <c r="AC688" i="4" s="1"/>
  <c r="AD688" i="4" s="1"/>
  <c r="AB684" i="4"/>
  <c r="AC684" i="4" s="1"/>
  <c r="AD684" i="4" s="1"/>
  <c r="AB681" i="4"/>
  <c r="AC681" i="4" s="1"/>
  <c r="AD681" i="4" s="1"/>
  <c r="AB696" i="4"/>
  <c r="AC696" i="4" s="1"/>
  <c r="AD696" i="4" s="1"/>
  <c r="AB700" i="4"/>
  <c r="AC700" i="4" s="1"/>
  <c r="AD700" i="4" s="1"/>
  <c r="AB694" i="4"/>
  <c r="AC694" i="4" s="1"/>
  <c r="AD694" i="4" s="1"/>
  <c r="AB690" i="4"/>
  <c r="AC690" i="4" s="1"/>
  <c r="AD690" i="4" s="1"/>
  <c r="AB670" i="4"/>
  <c r="AC670" i="4" s="1"/>
  <c r="AD670" i="4" s="1"/>
  <c r="AE670" i="4" s="1"/>
  <c r="AB671" i="4"/>
  <c r="AC671" i="4" s="1"/>
  <c r="AD671" i="4" s="1"/>
  <c r="AB653" i="4"/>
  <c r="AC653" i="4" s="1"/>
  <c r="AD653" i="4" s="1"/>
  <c r="AB672" i="4"/>
  <c r="AC672" i="4" s="1"/>
  <c r="AD672" i="4" s="1"/>
  <c r="AB664" i="4"/>
  <c r="AC664" i="4" s="1"/>
  <c r="AD664" i="4" s="1"/>
  <c r="AB663" i="4"/>
  <c r="AC663" i="4" s="1"/>
  <c r="AD663" i="4" s="1"/>
  <c r="AB659" i="4"/>
  <c r="AC659" i="4" s="1"/>
  <c r="AD659" i="4" s="1"/>
  <c r="AB661" i="4"/>
  <c r="AC661" i="4" s="1"/>
  <c r="AD661" i="4" s="1"/>
  <c r="AB674" i="4"/>
  <c r="AC674" i="4" s="1"/>
  <c r="AD674" i="4" s="1"/>
  <c r="AB667" i="4"/>
  <c r="AC667" i="4" s="1"/>
  <c r="AD667" i="4" s="1"/>
  <c r="AB665" i="4"/>
  <c r="AC665" i="4" s="1"/>
  <c r="AD665" i="4" s="1"/>
  <c r="AD655" i="4"/>
  <c r="AE655" i="4"/>
  <c r="AD673" i="4"/>
  <c r="AE673" i="4"/>
  <c r="AD657" i="4"/>
  <c r="AE657" i="4" s="1"/>
  <c r="AB652" i="4"/>
  <c r="AC652" i="4" s="1"/>
  <c r="AD652" i="4" s="1"/>
  <c r="AB656" i="4"/>
  <c r="AC656" i="4" s="1"/>
  <c r="AD656" i="4" s="1"/>
  <c r="AB666" i="4"/>
  <c r="AC666" i="4" s="1"/>
  <c r="AD666" i="4" s="1"/>
  <c r="AB668" i="4"/>
  <c r="AC668" i="4" s="1"/>
  <c r="AD668" i="4" s="1"/>
  <c r="AB660" i="4"/>
  <c r="AC660" i="4" s="1"/>
  <c r="AD660" i="4" s="1"/>
  <c r="AB654" i="4"/>
  <c r="AC654" i="4" s="1"/>
  <c r="AD654" i="4" s="1"/>
  <c r="AB669" i="4"/>
  <c r="AC669" i="4" s="1"/>
  <c r="AD669" i="4" s="1"/>
  <c r="AB662" i="4"/>
  <c r="AC662" i="4" s="1"/>
  <c r="AD662" i="4" s="1"/>
  <c r="AB658" i="4"/>
  <c r="AC658" i="4" s="1"/>
  <c r="AD658" i="4" s="1"/>
  <c r="AB645" i="4"/>
  <c r="AC645" i="4" s="1"/>
  <c r="AD645" i="4" s="1"/>
  <c r="AB626" i="4"/>
  <c r="AC626" i="4" s="1"/>
  <c r="AD626" i="4" s="1"/>
  <c r="AB630" i="4"/>
  <c r="AC630" i="4" s="1"/>
  <c r="AD630" i="4" s="1"/>
  <c r="AB642" i="4"/>
  <c r="AC642" i="4" s="1"/>
  <c r="AD642" i="4" s="1"/>
  <c r="AB632" i="4"/>
  <c r="AC632" i="4" s="1"/>
  <c r="AD632" i="4" s="1"/>
  <c r="AE632" i="4" s="1"/>
  <c r="AB631" i="4"/>
  <c r="AC631" i="4" s="1"/>
  <c r="AD631" i="4" s="1"/>
  <c r="AB640" i="4"/>
  <c r="AC640" i="4" s="1"/>
  <c r="AD640" i="4" s="1"/>
  <c r="AB633" i="4"/>
  <c r="AC633" i="4" s="1"/>
  <c r="AD633" i="4" s="1"/>
  <c r="AB644" i="4"/>
  <c r="AC644" i="4" s="1"/>
  <c r="AD644" i="4" s="1"/>
  <c r="AB627" i="4"/>
  <c r="AC627" i="4" s="1"/>
  <c r="AD627" i="4" s="1"/>
  <c r="AD637" i="4"/>
  <c r="AE637" i="4"/>
  <c r="AB625" i="4"/>
  <c r="AC625" i="4" s="1"/>
  <c r="AD625" i="4" s="1"/>
  <c r="AD647" i="4"/>
  <c r="AE647" i="4"/>
  <c r="AB638" i="4"/>
  <c r="AC638" i="4" s="1"/>
  <c r="AD638" i="4" s="1"/>
  <c r="AD635" i="4"/>
  <c r="AE635" i="4"/>
  <c r="AB634" i="4"/>
  <c r="AC634" i="4" s="1"/>
  <c r="AD634" i="4" s="1"/>
  <c r="AB648" i="4"/>
  <c r="AC648" i="4" s="1"/>
  <c r="AD648" i="4"/>
  <c r="AB639" i="4"/>
  <c r="AC639" i="4" s="1"/>
  <c r="AD639" i="4" s="1"/>
  <c r="AB629" i="4"/>
  <c r="AC629" i="4" s="1"/>
  <c r="AD629" i="4" s="1"/>
  <c r="AB641" i="4"/>
  <c r="AC641" i="4" s="1"/>
  <c r="AD641" i="4" s="1"/>
  <c r="AB636" i="4"/>
  <c r="AC636" i="4" s="1"/>
  <c r="AD636" i="4" s="1"/>
  <c r="AE636" i="4" s="1"/>
  <c r="AB643" i="4"/>
  <c r="AC643" i="4" s="1"/>
  <c r="AD643" i="4" s="1"/>
  <c r="AB646" i="4"/>
  <c r="AC646" i="4" s="1"/>
  <c r="AD646" i="4" s="1"/>
  <c r="AB628" i="4"/>
  <c r="AC628" i="4" s="1"/>
  <c r="AD628" i="4" s="1"/>
  <c r="AB621" i="4"/>
  <c r="AC621" i="4" s="1"/>
  <c r="AD621" i="4" s="1"/>
  <c r="AB608" i="4"/>
  <c r="AC608" i="4" s="1"/>
  <c r="AD608" i="4" s="1"/>
  <c r="AB604" i="4"/>
  <c r="AC604" i="4" s="1"/>
  <c r="AD604" i="4" s="1"/>
  <c r="AB598" i="4"/>
  <c r="AC598" i="4" s="1"/>
  <c r="AD598" i="4" s="1"/>
  <c r="AB617" i="4"/>
  <c r="AC617" i="4" s="1"/>
  <c r="AD617" i="4" s="1"/>
  <c r="AB606" i="4"/>
  <c r="AC606" i="4" s="1"/>
  <c r="AD606" i="4" s="1"/>
  <c r="AB618" i="4"/>
  <c r="AC618" i="4" s="1"/>
  <c r="AD618" i="4" s="1"/>
  <c r="AB607" i="4"/>
  <c r="AC607" i="4" s="1"/>
  <c r="AD607" i="4" s="1"/>
  <c r="AB599" i="4"/>
  <c r="AC599" i="4" s="1"/>
  <c r="AD599" i="4" s="1"/>
  <c r="AB613" i="4"/>
  <c r="AC613" i="4" s="1"/>
  <c r="AD613" i="4" s="1"/>
  <c r="AB605" i="4"/>
  <c r="AC605" i="4" s="1"/>
  <c r="AD605" i="4" s="1"/>
  <c r="AB611" i="4"/>
  <c r="AC611" i="4" s="1"/>
  <c r="AD611" i="4" s="1"/>
  <c r="AD603" i="4"/>
  <c r="AE603" i="4"/>
  <c r="AB619" i="4"/>
  <c r="AC619" i="4" s="1"/>
  <c r="AD619" i="4" s="1"/>
  <c r="AB601" i="4"/>
  <c r="AC601" i="4" s="1"/>
  <c r="AD601" i="4" s="1"/>
  <c r="AB620" i="4"/>
  <c r="AC620" i="4" s="1"/>
  <c r="AD620" i="4" s="1"/>
  <c r="AB616" i="4"/>
  <c r="AC616" i="4" s="1"/>
  <c r="AD616" i="4" s="1"/>
  <c r="AB614" i="4"/>
  <c r="AC614" i="4" s="1"/>
  <c r="AD614" i="4" s="1"/>
  <c r="AB615" i="4"/>
  <c r="AC615" i="4" s="1"/>
  <c r="AD615" i="4" s="1"/>
  <c r="AB602" i="4"/>
  <c r="AC602" i="4" s="1"/>
  <c r="AD602" i="4" s="1"/>
  <c r="AB612" i="4"/>
  <c r="AC612" i="4" s="1"/>
  <c r="AD612" i="4" s="1"/>
  <c r="AB609" i="4"/>
  <c r="AC609" i="4" s="1"/>
  <c r="AD609" i="4" s="1"/>
  <c r="AB610" i="4"/>
  <c r="AC610" i="4" s="1"/>
  <c r="AD610" i="4" s="1"/>
  <c r="AB589" i="4"/>
  <c r="AC589" i="4" s="1"/>
  <c r="AD589" i="4" s="1"/>
  <c r="AE587" i="4"/>
  <c r="AD587" i="4"/>
  <c r="AB585" i="4"/>
  <c r="AC585" i="4" s="1"/>
  <c r="AD585" i="4" s="1"/>
  <c r="AB578" i="4"/>
  <c r="AC578" i="4" s="1"/>
  <c r="AD578" i="4" s="1"/>
  <c r="AB575" i="4"/>
  <c r="AC575" i="4" s="1"/>
  <c r="AD575" i="4" s="1"/>
  <c r="AB576" i="4"/>
  <c r="AC576" i="4" s="1"/>
  <c r="AD576" i="4" s="1"/>
  <c r="AB577" i="4"/>
  <c r="AC577" i="4" s="1"/>
  <c r="AD577" i="4" s="1"/>
  <c r="AB581" i="4"/>
  <c r="AC581" i="4" s="1"/>
  <c r="AD581" i="4" s="1"/>
  <c r="AB573" i="4"/>
  <c r="AC573" i="4" s="1"/>
  <c r="AD573" i="4" s="1"/>
  <c r="AB571" i="4"/>
  <c r="AC571" i="4" s="1"/>
  <c r="AD571" i="4" s="1"/>
  <c r="AB594" i="4"/>
  <c r="AC594" i="4" s="1"/>
  <c r="AD594" i="4" s="1"/>
  <c r="AB590" i="4"/>
  <c r="AC590" i="4" s="1"/>
  <c r="AD590" i="4" s="1"/>
  <c r="AB582" i="4"/>
  <c r="AC582" i="4" s="1"/>
  <c r="AD582" i="4" s="1"/>
  <c r="AB579" i="4"/>
  <c r="AC579" i="4" s="1"/>
  <c r="AD579" i="4" s="1"/>
  <c r="AB593" i="4"/>
  <c r="AC593" i="4" s="1"/>
  <c r="AD593" i="4" s="1"/>
  <c r="AD574" i="4"/>
  <c r="AE574" i="4"/>
  <c r="AB591" i="4"/>
  <c r="AC591" i="4" s="1"/>
  <c r="AD591" i="4" s="1"/>
  <c r="AB584" i="4"/>
  <c r="AC584" i="4" s="1"/>
  <c r="AD584" i="4" s="1"/>
  <c r="AB572" i="4"/>
  <c r="AC572" i="4" s="1"/>
  <c r="AD572" i="4" s="1"/>
  <c r="AB583" i="4"/>
  <c r="AC583" i="4" s="1"/>
  <c r="AD583" i="4" s="1"/>
  <c r="AB580" i="4"/>
  <c r="AC580" i="4" s="1"/>
  <c r="AD580" i="4" s="1"/>
  <c r="AB592" i="4"/>
  <c r="AC592" i="4" s="1"/>
  <c r="AD592" i="4" s="1"/>
  <c r="AB600" i="4"/>
  <c r="AC600" i="4" s="1"/>
  <c r="AD600" i="4" s="1"/>
  <c r="AB588" i="4"/>
  <c r="AC588" i="4" s="1"/>
  <c r="AD588" i="4" s="1"/>
  <c r="AE588" i="4" s="1"/>
  <c r="AB586" i="4"/>
  <c r="AC586" i="4" s="1"/>
  <c r="AD586" i="4" s="1"/>
  <c r="AE586" i="4" s="1"/>
  <c r="AE1191" i="4"/>
  <c r="AB1164" i="4"/>
  <c r="AC1164" i="4" s="1"/>
  <c r="AD1164" i="4" s="1"/>
  <c r="AB1137" i="4"/>
  <c r="AC1137" i="4" s="1"/>
  <c r="AD1137" i="4" s="1"/>
  <c r="AB1110" i="4"/>
  <c r="AC1110" i="4" s="1"/>
  <c r="AD1110" i="4" s="1"/>
  <c r="AB1083" i="4"/>
  <c r="AC1083" i="4" s="1"/>
  <c r="AD1083" i="4" s="1"/>
  <c r="AB1056" i="4"/>
  <c r="AC1056" i="4" s="1"/>
  <c r="AD1056" i="4" s="1"/>
  <c r="AB1029" i="4"/>
  <c r="AC1029" i="4" s="1"/>
  <c r="AD1029" i="4" s="1"/>
  <c r="AB1002" i="4"/>
  <c r="AC1002" i="4" s="1"/>
  <c r="AD1002" i="4" s="1"/>
  <c r="AB975" i="4"/>
  <c r="AC975" i="4" s="1"/>
  <c r="AD975" i="4" s="1"/>
  <c r="AB948" i="4"/>
  <c r="AC948" i="4" s="1"/>
  <c r="AD948" i="4" s="1"/>
  <c r="AE921" i="4"/>
  <c r="AD921" i="4"/>
  <c r="AB894" i="4"/>
  <c r="AC894" i="4" s="1"/>
  <c r="AD894" i="4" s="1"/>
  <c r="AB867" i="4"/>
  <c r="AC867" i="4" s="1"/>
  <c r="AD867" i="4" s="1"/>
  <c r="AB840" i="4"/>
  <c r="AC840" i="4" s="1"/>
  <c r="AD840" i="4" s="1"/>
  <c r="AB813" i="4"/>
  <c r="AC813" i="4" s="1"/>
  <c r="AD813" i="4" s="1"/>
  <c r="AB786" i="4"/>
  <c r="AC786" i="4" s="1"/>
  <c r="AD786" i="4" s="1"/>
  <c r="AB759" i="4"/>
  <c r="AC759" i="4" s="1"/>
  <c r="AD759" i="4" s="1"/>
  <c r="AB732" i="4"/>
  <c r="AC732" i="4" s="1"/>
  <c r="AD732" i="4" s="1"/>
  <c r="AB705" i="4"/>
  <c r="AC705" i="4" s="1"/>
  <c r="AD705" i="4" s="1"/>
  <c r="AB678" i="4"/>
  <c r="AC678" i="4" s="1"/>
  <c r="AD678" i="4" s="1"/>
  <c r="AB651" i="4"/>
  <c r="AC651" i="4" s="1"/>
  <c r="AD651" i="4" s="1"/>
  <c r="AB624" i="4"/>
  <c r="AC624" i="4" s="1"/>
  <c r="AD624" i="4" s="1"/>
  <c r="AB597" i="4"/>
  <c r="AC597" i="4" s="1"/>
  <c r="AD597" i="4" s="1"/>
  <c r="AB570" i="4"/>
  <c r="AC570" i="4" s="1"/>
  <c r="AD570" i="4" s="1"/>
  <c r="AB1190" i="4"/>
  <c r="AC1190" i="4" s="1"/>
  <c r="AD1190" i="4" s="1"/>
  <c r="AB1163" i="4"/>
  <c r="AC1163" i="4" s="1"/>
  <c r="AD1163" i="4" s="1"/>
  <c r="AE1136" i="4"/>
  <c r="AD1136" i="4"/>
  <c r="AE1109" i="4"/>
  <c r="AD1109" i="4"/>
  <c r="AB1082" i="4"/>
  <c r="AC1082" i="4" s="1"/>
  <c r="AD1082" i="4" s="1"/>
  <c r="AB1055" i="4"/>
  <c r="AC1055" i="4" s="1"/>
  <c r="AD1055" i="4" s="1"/>
  <c r="AE1028" i="4"/>
  <c r="AD1028" i="4"/>
  <c r="AB1001" i="4"/>
  <c r="AC1001" i="4" s="1"/>
  <c r="AD1001" i="4" s="1"/>
  <c r="AE974" i="4"/>
  <c r="AD974" i="4"/>
  <c r="AB947" i="4"/>
  <c r="AC947" i="4" s="1"/>
  <c r="AD947" i="4" s="1"/>
  <c r="AB920" i="4"/>
  <c r="AC920" i="4" s="1"/>
  <c r="AD920" i="4" s="1"/>
  <c r="AB893" i="4"/>
  <c r="AC893" i="4" s="1"/>
  <c r="AD893" i="4" s="1"/>
  <c r="AB866" i="4"/>
  <c r="AC866" i="4" s="1"/>
  <c r="AD866" i="4" s="1"/>
  <c r="AB839" i="4"/>
  <c r="AC839" i="4" s="1"/>
  <c r="AD839" i="4" s="1"/>
  <c r="AB812" i="4"/>
  <c r="AC812" i="4" s="1"/>
  <c r="AD812" i="4" s="1"/>
  <c r="AE785" i="4"/>
  <c r="AD785" i="4"/>
  <c r="AE758" i="4"/>
  <c r="AD758" i="4"/>
  <c r="AB731" i="4"/>
  <c r="AC731" i="4" s="1"/>
  <c r="AD731" i="4" s="1"/>
  <c r="AB704" i="4"/>
  <c r="AC704" i="4" s="1"/>
  <c r="AD704" i="4" s="1"/>
  <c r="AB677" i="4"/>
  <c r="AC677" i="4" s="1"/>
  <c r="AD677" i="4" s="1"/>
  <c r="AB650" i="4"/>
  <c r="AC650" i="4" s="1"/>
  <c r="AD650" i="4" s="1"/>
  <c r="AB623" i="4"/>
  <c r="AC623" i="4" s="1"/>
  <c r="AD623" i="4" s="1"/>
  <c r="AB596" i="4"/>
  <c r="AC596" i="4" s="1"/>
  <c r="AD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E569" i="4"/>
  <c r="AB567" i="4"/>
  <c r="AC567" i="4" s="1"/>
  <c r="AD567" i="4" s="1"/>
  <c r="AB566" i="4"/>
  <c r="AC566" i="4" s="1"/>
  <c r="AD566" i="4" s="1"/>
  <c r="AE565" i="4"/>
  <c r="AB564" i="4"/>
  <c r="AC564" i="4" s="1"/>
  <c r="AD564" i="4" s="1"/>
  <c r="AE563" i="4"/>
  <c r="AE562" i="4"/>
  <c r="AE561" i="4"/>
  <c r="AE560" i="4"/>
  <c r="AE559" i="4"/>
  <c r="AE558" i="4"/>
  <c r="AB557" i="4"/>
  <c r="AC557" i="4" s="1"/>
  <c r="AD557" i="4" s="1"/>
  <c r="AE556" i="4"/>
  <c r="AE555" i="4"/>
  <c r="AE554" i="4"/>
  <c r="AB553" i="4"/>
  <c r="AC553" i="4" s="1"/>
  <c r="AD553" i="4" s="1"/>
  <c r="AE552" i="4"/>
  <c r="AE551" i="4"/>
  <c r="AE550" i="4"/>
  <c r="AB549" i="4"/>
  <c r="AC549" i="4" s="1"/>
  <c r="AD549" i="4" s="1"/>
  <c r="AB548" i="4"/>
  <c r="AC548" i="4" s="1"/>
  <c r="AD548" i="4" s="1"/>
  <c r="AE547" i="4"/>
  <c r="AE546" i="4"/>
  <c r="AB545" i="4"/>
  <c r="AC545" i="4" s="1"/>
  <c r="AD545" i="4" s="1"/>
  <c r="AB544" i="4"/>
  <c r="AC544" i="4" s="1"/>
  <c r="AD544" i="4" s="1"/>
  <c r="AE543" i="4"/>
  <c r="AB540" i="4"/>
  <c r="AC540" i="4" s="1"/>
  <c r="AD540" i="4" s="1"/>
  <c r="AE537" i="4"/>
  <c r="AB536" i="4"/>
  <c r="AC536" i="4" s="1"/>
  <c r="AD536" i="4" s="1"/>
  <c r="AE534" i="4"/>
  <c r="AB532" i="4"/>
  <c r="AC532" i="4" s="1"/>
  <c r="AD532" i="4" s="1"/>
  <c r="AE531" i="4"/>
  <c r="AE526" i="4"/>
  <c r="AB524" i="4"/>
  <c r="AC524" i="4" s="1"/>
  <c r="AD524" i="4" s="1"/>
  <c r="AB522" i="4"/>
  <c r="AC522" i="4" s="1"/>
  <c r="AD522" i="4" s="1"/>
  <c r="AE520" i="4"/>
  <c r="AE519" i="4"/>
  <c r="AB518" i="4"/>
  <c r="AC518" i="4" s="1"/>
  <c r="AD518" i="4" s="1"/>
  <c r="AE535" i="4"/>
  <c r="AD539" i="4"/>
  <c r="AE539" i="4"/>
  <c r="AB530" i="4"/>
  <c r="AC530" i="4" s="1"/>
  <c r="AD530" i="4" s="1"/>
  <c r="AE533" i="4"/>
  <c r="AB523" i="4"/>
  <c r="AC523" i="4" s="1"/>
  <c r="AD523" i="4" s="1"/>
  <c r="AE529" i="4"/>
  <c r="AB516" i="4"/>
  <c r="AC516" i="4" s="1"/>
  <c r="AD516" i="4" s="1"/>
  <c r="AE525" i="4"/>
  <c r="AE528" i="4"/>
  <c r="AE517" i="4"/>
  <c r="AE538" i="4"/>
  <c r="AB527" i="4"/>
  <c r="AC527" i="4" s="1"/>
  <c r="AD527" i="4" s="1"/>
  <c r="AE521" i="4"/>
  <c r="AE498" i="4"/>
  <c r="AE508" i="4"/>
  <c r="AE507" i="4"/>
  <c r="AE505" i="4"/>
  <c r="AB502" i="4"/>
  <c r="AC502" i="4" s="1"/>
  <c r="AD502" i="4" s="1"/>
  <c r="AE501" i="4"/>
  <c r="AE499" i="4"/>
  <c r="AE490" i="4"/>
  <c r="AE492" i="4"/>
  <c r="AE493" i="4"/>
  <c r="AE489" i="4"/>
  <c r="AE511" i="4"/>
  <c r="AE497" i="4"/>
  <c r="AB495" i="4"/>
  <c r="AC495" i="4" s="1"/>
  <c r="AD495" i="4" s="1"/>
  <c r="AE500" i="4"/>
  <c r="AB494" i="4"/>
  <c r="AC494" i="4" s="1"/>
  <c r="AD494" i="4" s="1"/>
  <c r="AB491" i="4"/>
  <c r="AC491" i="4" s="1"/>
  <c r="AD491" i="4" s="1"/>
  <c r="AB510" i="4"/>
  <c r="AC510" i="4" s="1"/>
  <c r="AD510" i="4" s="1"/>
  <c r="AB513" i="4"/>
  <c r="AC513" i="4" s="1"/>
  <c r="AD513" i="4" s="1"/>
  <c r="AE506" i="4"/>
  <c r="AE504" i="4"/>
  <c r="AE503" i="4"/>
  <c r="AD512" i="4"/>
  <c r="AE512" i="4"/>
  <c r="AE509" i="4"/>
  <c r="AE496" i="4"/>
  <c r="AE480" i="4"/>
  <c r="AB478" i="4"/>
  <c r="AC478" i="4" s="1"/>
  <c r="AD478" i="4" s="1"/>
  <c r="AB476" i="4"/>
  <c r="AC476" i="4" s="1"/>
  <c r="AD476" i="4" s="1"/>
  <c r="AE475" i="4"/>
  <c r="AE469" i="4"/>
  <c r="AE473" i="4"/>
  <c r="AE481" i="4"/>
  <c r="AE463" i="4"/>
  <c r="AB467" i="4"/>
  <c r="AC467" i="4" s="1"/>
  <c r="AD467" i="4" s="1"/>
  <c r="AB486" i="4"/>
  <c r="AC486" i="4" s="1"/>
  <c r="AD486" i="4" s="1"/>
  <c r="AE482" i="4"/>
  <c r="AE470" i="4"/>
  <c r="AB483" i="4"/>
  <c r="AC483" i="4" s="1"/>
  <c r="AD483" i="4" s="1"/>
  <c r="AE479" i="4"/>
  <c r="AB462" i="4"/>
  <c r="AC462" i="4" s="1"/>
  <c r="AD462" i="4" s="1"/>
  <c r="AE484" i="4"/>
  <c r="AB464" i="4"/>
  <c r="AC464" i="4" s="1"/>
  <c r="AD464" i="4" s="1"/>
  <c r="AE471" i="4"/>
  <c r="AD468" i="4"/>
  <c r="AE468" i="4"/>
  <c r="AE485" i="4"/>
  <c r="AB477" i="4"/>
  <c r="AC477" i="4" s="1"/>
  <c r="AD477" i="4" s="1"/>
  <c r="AE474" i="4"/>
  <c r="AD472" i="4"/>
  <c r="AE472" i="4" s="1"/>
  <c r="AE466" i="4"/>
  <c r="AD326" i="4"/>
  <c r="AE542" i="4"/>
  <c r="AE515" i="4"/>
  <c r="AE488" i="4"/>
  <c r="AE461" i="4"/>
  <c r="AD2" i="1"/>
  <c r="AD18" i="1"/>
  <c r="AD19" i="1"/>
  <c r="AD20" i="1"/>
  <c r="AD21" i="1"/>
  <c r="AD17" i="1"/>
  <c r="AB459" i="4"/>
  <c r="AC459" i="4" s="1"/>
  <c r="AD459" i="4" s="1"/>
  <c r="AD456" i="4"/>
  <c r="AE456" i="4"/>
  <c r="AB453" i="4"/>
  <c r="AC453" i="4" s="1"/>
  <c r="AD453" i="4" s="1"/>
  <c r="AD442" i="4"/>
  <c r="AE442" i="4"/>
  <c r="AD440" i="4"/>
  <c r="AE440" i="4"/>
  <c r="AB439" i="4"/>
  <c r="AC439" i="4" s="1"/>
  <c r="AD439" i="4" s="1"/>
  <c r="AB438" i="4"/>
  <c r="AC438" i="4" s="1"/>
  <c r="AD438" i="4" s="1"/>
  <c r="AB446" i="4"/>
  <c r="AC446" i="4" s="1"/>
  <c r="AD446" i="4" s="1"/>
  <c r="AD448" i="4"/>
  <c r="AE448" i="4"/>
  <c r="AB441" i="4"/>
  <c r="AC441" i="4" s="1"/>
  <c r="AD441" i="4" s="1"/>
  <c r="AD458" i="4"/>
  <c r="AE458" i="4"/>
  <c r="AB437" i="4"/>
  <c r="AC437" i="4" s="1"/>
  <c r="AD437" i="4" s="1"/>
  <c r="AB435" i="4"/>
  <c r="AC435" i="4" s="1"/>
  <c r="AD435" i="4" s="1"/>
  <c r="AB445" i="4"/>
  <c r="AC445" i="4" s="1"/>
  <c r="AD445" i="4" s="1"/>
  <c r="AB450" i="4"/>
  <c r="AC450" i="4" s="1"/>
  <c r="AD450" i="4" s="1"/>
  <c r="AE454" i="4"/>
  <c r="AE455" i="4"/>
  <c r="AE452" i="4"/>
  <c r="AD443" i="4"/>
  <c r="AE443" i="4"/>
  <c r="AB447" i="4"/>
  <c r="AC447" i="4" s="1"/>
  <c r="AD447" i="4" s="1"/>
  <c r="AD457" i="4"/>
  <c r="AE457" i="4"/>
  <c r="AB451" i="4"/>
  <c r="AC451" i="4" s="1"/>
  <c r="AD451" i="4" s="1"/>
  <c r="AB449" i="4"/>
  <c r="AC449" i="4" s="1"/>
  <c r="AD449" i="4" s="1"/>
  <c r="AB444" i="4"/>
  <c r="AC444" i="4" s="1"/>
  <c r="AD444" i="4" s="1"/>
  <c r="AE436" i="4"/>
  <c r="AE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E408" i="4"/>
  <c r="AD413" i="4"/>
  <c r="AE413" i="4"/>
  <c r="AE428" i="4"/>
  <c r="AE431" i="4"/>
  <c r="AB432" i="4"/>
  <c r="AC432" i="4" s="1"/>
  <c r="AD432" i="4" s="1"/>
  <c r="AE430" i="4"/>
  <c r="AE417" i="4"/>
  <c r="AE426" i="4"/>
  <c r="AB416" i="4"/>
  <c r="AC416" i="4" s="1"/>
  <c r="AD416" i="4" s="1"/>
  <c r="AE411" i="4"/>
  <c r="AB410" i="4"/>
  <c r="AC410" i="4" s="1"/>
  <c r="AD410" i="4" s="1"/>
  <c r="AE425" i="4"/>
  <c r="AD425" i="4"/>
  <c r="AB423" i="4"/>
  <c r="AC423" i="4" s="1"/>
  <c r="AD423" i="4" s="1"/>
  <c r="AB421" i="4"/>
  <c r="AC421" i="4" s="1"/>
  <c r="AD421" i="4" s="1"/>
  <c r="AB420" i="4"/>
  <c r="AC420" i="4" s="1"/>
  <c r="AD420" i="4" s="1"/>
  <c r="AB427" i="4"/>
  <c r="AC427" i="4" s="1"/>
  <c r="AD427" i="4" s="1"/>
  <c r="AD414" i="4"/>
  <c r="AE414" i="4"/>
  <c r="AB429" i="4"/>
  <c r="AC429" i="4" s="1"/>
  <c r="AD429" i="4" s="1"/>
  <c r="AD422" i="4"/>
  <c r="AE422" i="4"/>
  <c r="AB415" i="4"/>
  <c r="AC415" i="4" s="1"/>
  <c r="AD415" i="4" s="1"/>
  <c r="AD424" i="4"/>
  <c r="AE424" i="4"/>
  <c r="AB419" i="4"/>
  <c r="AC419" i="4" s="1"/>
  <c r="AD419" i="4" s="1"/>
  <c r="AD418" i="4"/>
  <c r="AE418" i="4" s="1"/>
  <c r="AD412" i="4"/>
  <c r="AE412" i="4" s="1"/>
  <c r="AE409" i="4"/>
  <c r="AE407" i="4"/>
  <c r="AD191" i="4"/>
  <c r="AE191" i="4" s="1"/>
  <c r="AD382" i="4"/>
  <c r="AE382" i="4"/>
  <c r="AB401" i="4"/>
  <c r="AC401" i="4" s="1"/>
  <c r="AD401" i="4" s="1"/>
  <c r="AD393" i="4"/>
  <c r="AE393" i="4"/>
  <c r="AB392" i="4"/>
  <c r="AC392" i="4" s="1"/>
  <c r="AD392" i="4" s="1"/>
  <c r="AB389" i="4"/>
  <c r="AC389" i="4" s="1"/>
  <c r="AD389" i="4" s="1"/>
  <c r="AD386" i="4"/>
  <c r="AE386" i="4"/>
  <c r="AB404" i="4"/>
  <c r="AC404" i="4" s="1"/>
  <c r="AD404" i="4" s="1"/>
  <c r="AB396" i="4"/>
  <c r="AC396" i="4" s="1"/>
  <c r="AD396" i="4" s="1"/>
  <c r="AB400" i="4"/>
  <c r="AC400" i="4" s="1"/>
  <c r="AD400" i="4" s="1"/>
  <c r="AB395" i="4"/>
  <c r="AC395" i="4" s="1"/>
  <c r="AD395" i="4" s="1"/>
  <c r="AD397" i="4"/>
  <c r="AE397" i="4"/>
  <c r="AD383" i="4"/>
  <c r="AE383" i="4"/>
  <c r="AB385" i="4"/>
  <c r="AC385" i="4" s="1"/>
  <c r="AD385" i="4" s="1"/>
  <c r="AB399" i="4"/>
  <c r="AC399" i="4" s="1"/>
  <c r="AD399" i="4" s="1"/>
  <c r="AD398" i="4"/>
  <c r="AE398" i="4"/>
  <c r="AB388" i="4"/>
  <c r="AC388" i="4" s="1"/>
  <c r="AD388" i="4" s="1"/>
  <c r="AB394" i="4"/>
  <c r="AC394" i="4" s="1"/>
  <c r="AD394" i="4" s="1"/>
  <c r="AB381" i="4"/>
  <c r="AC381" i="4" s="1"/>
  <c r="AD381" i="4" s="1"/>
  <c r="AB387" i="4"/>
  <c r="AC387" i="4" s="1"/>
  <c r="AD387" i="4" s="1"/>
  <c r="AB402" i="4"/>
  <c r="AC402" i="4" s="1"/>
  <c r="AD402" i="4" s="1"/>
  <c r="AB390" i="4"/>
  <c r="AC390" i="4" s="1"/>
  <c r="AD390" i="4" s="1"/>
  <c r="AD391" i="4"/>
  <c r="AE391" i="4"/>
  <c r="AB405" i="4"/>
  <c r="AC405" i="4" s="1"/>
  <c r="AD405" i="4" s="1"/>
  <c r="AD403" i="4"/>
  <c r="AE403" i="4"/>
  <c r="AB384" i="4"/>
  <c r="AC384" i="4" s="1"/>
  <c r="AD384" i="4" s="1"/>
  <c r="AB354" i="4"/>
  <c r="AC354" i="4" s="1"/>
  <c r="AD354" i="4" s="1"/>
  <c r="AD373" i="4"/>
  <c r="AE373" i="4"/>
  <c r="AB369" i="4"/>
  <c r="AC369" i="4" s="1"/>
  <c r="AD369" i="4" s="1"/>
  <c r="AB370" i="4"/>
  <c r="AC370" i="4" s="1"/>
  <c r="AD370" i="4" s="1"/>
  <c r="AD359" i="4"/>
  <c r="AE359" i="4"/>
  <c r="AB360" i="4"/>
  <c r="AC360" i="4" s="1"/>
  <c r="AD360" i="4" s="1"/>
  <c r="AB374" i="4"/>
  <c r="AC374" i="4" s="1"/>
  <c r="AD374" i="4" s="1"/>
  <c r="AD361" i="4"/>
  <c r="AE361" i="4"/>
  <c r="AB368" i="4"/>
  <c r="AC368" i="4" s="1"/>
  <c r="AD368" i="4" s="1"/>
  <c r="AB356" i="4"/>
  <c r="AC356" i="4" s="1"/>
  <c r="AD356" i="4" s="1"/>
  <c r="AD355" i="4"/>
  <c r="AE355" i="4"/>
  <c r="AB362" i="4"/>
  <c r="AC362" i="4" s="1"/>
  <c r="AD362" i="4" s="1"/>
  <c r="AB372" i="4"/>
  <c r="AC372" i="4" s="1"/>
  <c r="AD372" i="4" s="1"/>
  <c r="AB358" i="4"/>
  <c r="AC358" i="4" s="1"/>
  <c r="AD358" i="4" s="1"/>
  <c r="AD375" i="4"/>
  <c r="AE375" i="4"/>
  <c r="AB371" i="4"/>
  <c r="AC371" i="4" s="1"/>
  <c r="AD371" i="4" s="1"/>
  <c r="AD366" i="4"/>
  <c r="AE366" i="4"/>
  <c r="AB367" i="4"/>
  <c r="AC367" i="4" s="1"/>
  <c r="AD367" i="4" s="1"/>
  <c r="AB376" i="4"/>
  <c r="AC376" i="4" s="1"/>
  <c r="AD376" i="4" s="1"/>
  <c r="AB378" i="4"/>
  <c r="AC378" i="4" s="1"/>
  <c r="AD378" i="4" s="1"/>
  <c r="AB377" i="4"/>
  <c r="AC377" i="4" s="1"/>
  <c r="AD377" i="4" s="1"/>
  <c r="AB363" i="4"/>
  <c r="AC363" i="4" s="1"/>
  <c r="AD363" i="4" s="1"/>
  <c r="AD357" i="4"/>
  <c r="AE357" i="4"/>
  <c r="AE365" i="4"/>
  <c r="AD365" i="4"/>
  <c r="AD83" i="4"/>
  <c r="AE83" i="4"/>
  <c r="AD353" i="4"/>
  <c r="AE353" i="4"/>
  <c r="AD81" i="4"/>
  <c r="AE81" i="4"/>
  <c r="AB364" i="4"/>
  <c r="AC364" i="4" s="1"/>
  <c r="AD364" i="4" s="1"/>
  <c r="AE326" i="4"/>
  <c r="AD216" i="4"/>
  <c r="AE216" i="4"/>
  <c r="AE380" i="4"/>
  <c r="AE243" i="4"/>
  <c r="AE108" i="4"/>
  <c r="AE218" i="4"/>
  <c r="AE137" i="4"/>
  <c r="AB162" i="4"/>
  <c r="AC162" i="4" s="1"/>
  <c r="AD162" i="4" s="1"/>
  <c r="AB297" i="4"/>
  <c r="AB135" i="4"/>
  <c r="AC135" i="4" s="1"/>
  <c r="AD135" i="4" s="1"/>
  <c r="AB56" i="4"/>
  <c r="AC56" i="4" s="1"/>
  <c r="AD56" i="4" s="1"/>
  <c r="AB272" i="4"/>
  <c r="AC272" i="4" s="1"/>
  <c r="AD272" i="4" s="1"/>
  <c r="AE351" i="4"/>
  <c r="AE110" i="4"/>
  <c r="AE189" i="4"/>
  <c r="AE245" i="4"/>
  <c r="AE164" i="4"/>
  <c r="AE270" i="4"/>
  <c r="AB319" i="4"/>
  <c r="AC319" i="4" s="1"/>
  <c r="AD319" i="4" s="1"/>
  <c r="AD315" i="4"/>
  <c r="AE315" i="4"/>
  <c r="AE310" i="4"/>
  <c r="AD310" i="4"/>
  <c r="AE307" i="4"/>
  <c r="AB305" i="4"/>
  <c r="AC305" i="4" s="1"/>
  <c r="AD305" i="4" s="1"/>
  <c r="AB302" i="4"/>
  <c r="AC302" i="4" s="1"/>
  <c r="AD302" i="4" s="1"/>
  <c r="AB321" i="4"/>
  <c r="AC321" i="4" s="1"/>
  <c r="AD321" i="4" s="1"/>
  <c r="AB308" i="4"/>
  <c r="AC308" i="4" s="1"/>
  <c r="AD308" i="4" s="1"/>
  <c r="AB322" i="4"/>
  <c r="AC322" i="4" s="1"/>
  <c r="AD322" i="4" s="1"/>
  <c r="AB317" i="4"/>
  <c r="AC317" i="4" s="1"/>
  <c r="AD317" i="4" s="1"/>
  <c r="AB304" i="4"/>
  <c r="AC304" i="4" s="1"/>
  <c r="AD304" i="4" s="1"/>
  <c r="AB312" i="4"/>
  <c r="AC312" i="4" s="1"/>
  <c r="AD312" i="4" s="1"/>
  <c r="AB318" i="4"/>
  <c r="AC318" i="4" s="1"/>
  <c r="AD318" i="4" s="1"/>
  <c r="AB313" i="4"/>
  <c r="AC313" i="4" s="1"/>
  <c r="AD313" i="4" s="1"/>
  <c r="AB311" i="4"/>
  <c r="AC311" i="4" s="1"/>
  <c r="AD311" i="4" s="1"/>
  <c r="AB306" i="4"/>
  <c r="AC306" i="4" s="1"/>
  <c r="AD306" i="4" s="1"/>
  <c r="AD323" i="4"/>
  <c r="AE323" i="4"/>
  <c r="AE301" i="4"/>
  <c r="AB300" i="4"/>
  <c r="AC300" i="4" s="1"/>
  <c r="AD300" i="4" s="1"/>
  <c r="AB314" i="4"/>
  <c r="AC314" i="4" s="1"/>
  <c r="AD314" i="4" s="1"/>
  <c r="AB316" i="4"/>
  <c r="AC316" i="4" s="1"/>
  <c r="AD316" i="4" s="1"/>
  <c r="AE316" i="4" s="1"/>
  <c r="AB309" i="4"/>
  <c r="AC309" i="4" s="1"/>
  <c r="AD309" i="4" s="1"/>
  <c r="AB296" i="4"/>
  <c r="AC296" i="4" s="1"/>
  <c r="AD296" i="4" s="1"/>
  <c r="AB274" i="4"/>
  <c r="AC274" i="4" s="1"/>
  <c r="AD274" i="4" s="1"/>
  <c r="AB275" i="4"/>
  <c r="AC275" i="4" s="1"/>
  <c r="AD275" i="4" s="1"/>
  <c r="AB276" i="4"/>
  <c r="AC276" i="4" s="1"/>
  <c r="AD276" i="4" s="1"/>
  <c r="AB277" i="4"/>
  <c r="AC277" i="4" s="1"/>
  <c r="AD277" i="4" s="1"/>
  <c r="AB278" i="4"/>
  <c r="AC278" i="4" s="1"/>
  <c r="AD278" i="4" s="1"/>
  <c r="AB279" i="4"/>
  <c r="AC279" i="4" s="1"/>
  <c r="AD279" i="4" s="1"/>
  <c r="AE281" i="4"/>
  <c r="AB285" i="4"/>
  <c r="AC285" i="4" s="1"/>
  <c r="AD285" i="4" s="1"/>
  <c r="AB287" i="4"/>
  <c r="AC287" i="4" s="1"/>
  <c r="AD287" i="4" s="1"/>
  <c r="AB290" i="4"/>
  <c r="AC290" i="4" s="1"/>
  <c r="AD290" i="4" s="1"/>
  <c r="AB289" i="4"/>
  <c r="AC289" i="4" s="1"/>
  <c r="AD289" i="4" s="1"/>
  <c r="AE293" i="4"/>
  <c r="AD294" i="4"/>
  <c r="AE294" i="4"/>
  <c r="AB283" i="4"/>
  <c r="AC283" i="4" s="1"/>
  <c r="AD283" i="4" s="1"/>
  <c r="AB286" i="4"/>
  <c r="AC286" i="4" s="1"/>
  <c r="AD286" i="4" s="1"/>
  <c r="AB292" i="4"/>
  <c r="AC292" i="4" s="1"/>
  <c r="AD292" i="4" s="1"/>
  <c r="AE280" i="4"/>
  <c r="AB282" i="4"/>
  <c r="AC282" i="4" s="1"/>
  <c r="AD282" i="4" s="1"/>
  <c r="AB273" i="4"/>
  <c r="AC273" i="4" s="1"/>
  <c r="AD273" i="4" s="1"/>
  <c r="AB295" i="4"/>
  <c r="AC295" i="4" s="1"/>
  <c r="AD295" i="4" s="1"/>
  <c r="AB288" i="4"/>
  <c r="AC288" i="4" s="1"/>
  <c r="AD288" i="4" s="1"/>
  <c r="AB291" i="4"/>
  <c r="AC291" i="4" s="1"/>
  <c r="AD291" i="4" s="1"/>
  <c r="AE291" i="4" s="1"/>
  <c r="AB284" i="4"/>
  <c r="AC284" i="4" s="1"/>
  <c r="AD284" i="4" s="1"/>
  <c r="AE284" i="4" s="1"/>
  <c r="AB260" i="4"/>
  <c r="AC260" i="4" s="1"/>
  <c r="AD260" i="4" s="1"/>
  <c r="AB259" i="4"/>
  <c r="AC259" i="4" s="1"/>
  <c r="AD259" i="4" s="1"/>
  <c r="AE251" i="4"/>
  <c r="AB257" i="4"/>
  <c r="AC257" i="4" s="1"/>
  <c r="AD257" i="4" s="1"/>
  <c r="AB249" i="4"/>
  <c r="AC249" i="4" s="1"/>
  <c r="AD249" i="4" s="1"/>
  <c r="AB248" i="4"/>
  <c r="AC248" i="4" s="1"/>
  <c r="AD248" i="4" s="1"/>
  <c r="AB250" i="4"/>
  <c r="AC250" i="4" s="1"/>
  <c r="AD250" i="4" s="1"/>
  <c r="AB258" i="4"/>
  <c r="AC258" i="4" s="1"/>
  <c r="AD258" i="4" s="1"/>
  <c r="AB247" i="4"/>
  <c r="AC247" i="4" s="1"/>
  <c r="AD247" i="4" s="1"/>
  <c r="AB256" i="4"/>
  <c r="AC256" i="4" s="1"/>
  <c r="AD256" i="4" s="1"/>
  <c r="AB255" i="4"/>
  <c r="AC255" i="4" s="1"/>
  <c r="AD255" i="4" s="1"/>
  <c r="AB262" i="4"/>
  <c r="AC262" i="4" s="1"/>
  <c r="AD262" i="4" s="1"/>
  <c r="AE264" i="4"/>
  <c r="AE266" i="4"/>
  <c r="AB253" i="4"/>
  <c r="AC253" i="4" s="1"/>
  <c r="AD253" i="4" s="1"/>
  <c r="AB261" i="4"/>
  <c r="AC261" i="4" s="1"/>
  <c r="AD261" i="4" s="1"/>
  <c r="AB269" i="4"/>
  <c r="AC269" i="4" s="1"/>
  <c r="AD269" i="4" s="1"/>
  <c r="AB263" i="4"/>
  <c r="AC263" i="4" s="1"/>
  <c r="AD263" i="4" s="1"/>
  <c r="AE265" i="4"/>
  <c r="AB268" i="4"/>
  <c r="AC268" i="4" s="1"/>
  <c r="AD268" i="4" s="1"/>
  <c r="AB254" i="4"/>
  <c r="AC254" i="4" s="1"/>
  <c r="AD254" i="4" s="1"/>
  <c r="AB252" i="4"/>
  <c r="AC252" i="4" s="1"/>
  <c r="AD252" i="4" s="1"/>
  <c r="AB246" i="4"/>
  <c r="AC246" i="4" s="1"/>
  <c r="AD246" i="4" s="1"/>
  <c r="AB242" i="4"/>
  <c r="AC242" i="4" s="1"/>
  <c r="AD242" i="4" s="1"/>
  <c r="AE239" i="4"/>
  <c r="AE237" i="4"/>
  <c r="AB236" i="4"/>
  <c r="AC236" i="4" s="1"/>
  <c r="AD236" i="4" s="1"/>
  <c r="AE229" i="4"/>
  <c r="AB231" i="4"/>
  <c r="AC231" i="4" s="1"/>
  <c r="AD231" i="4" s="1"/>
  <c r="AE220" i="4"/>
  <c r="AB232" i="4"/>
  <c r="AC232" i="4" s="1"/>
  <c r="AD232" i="4" s="1"/>
  <c r="AB241" i="4"/>
  <c r="AC241" i="4" s="1"/>
  <c r="AD241" i="4" s="1"/>
  <c r="AB222" i="4"/>
  <c r="AC222" i="4" s="1"/>
  <c r="AD222" i="4" s="1"/>
  <c r="AB223" i="4"/>
  <c r="AC223" i="4" s="1"/>
  <c r="AD223" i="4" s="1"/>
  <c r="AD234" i="4"/>
  <c r="AE234" i="4"/>
  <c r="AD233" i="4"/>
  <c r="AE233" i="4"/>
  <c r="AB235" i="4"/>
  <c r="AC235" i="4" s="1"/>
  <c r="AD235" i="4" s="1"/>
  <c r="AB227" i="4"/>
  <c r="AC227" i="4" s="1"/>
  <c r="AD227" i="4" s="1"/>
  <c r="AE224" i="4"/>
  <c r="AB221" i="4"/>
  <c r="AC221" i="4" s="1"/>
  <c r="AD221" i="4" s="1"/>
  <c r="AB228" i="4"/>
  <c r="AC228" i="4" s="1"/>
  <c r="AD228" i="4" s="1"/>
  <c r="AE226" i="4"/>
  <c r="AB230" i="4"/>
  <c r="AC230" i="4" s="1"/>
  <c r="AD230" i="4" s="1"/>
  <c r="AD219" i="4"/>
  <c r="AE219" i="4"/>
  <c r="AD238" i="4"/>
  <c r="AE238" i="4"/>
  <c r="AB225" i="4"/>
  <c r="AC225" i="4" s="1"/>
  <c r="AB198" i="4"/>
  <c r="AC198" i="4" s="1"/>
  <c r="AD198" i="4" s="1"/>
  <c r="AB215" i="4"/>
  <c r="AE197" i="4"/>
  <c r="AB206" i="4"/>
  <c r="AC206" i="4" s="1"/>
  <c r="AD206" i="4" s="1"/>
  <c r="AB203" i="4"/>
  <c r="AC203" i="4" s="1"/>
  <c r="AD203" i="4" s="1"/>
  <c r="AB196" i="4"/>
  <c r="AC196" i="4" s="1"/>
  <c r="AD196" i="4" s="1"/>
  <c r="AB199" i="4"/>
  <c r="AC199" i="4" s="1"/>
  <c r="AD199" i="4" s="1"/>
  <c r="AB200" i="4"/>
  <c r="AC200" i="4" s="1"/>
  <c r="AD200" i="4" s="1"/>
  <c r="AB210" i="4"/>
  <c r="AC210" i="4" s="1"/>
  <c r="AD210" i="4" s="1"/>
  <c r="AE212" i="4"/>
  <c r="AB194" i="4"/>
  <c r="AC194" i="4" s="1"/>
  <c r="AD194" i="4" s="1"/>
  <c r="AB209" i="4"/>
  <c r="AC209" i="4" s="1"/>
  <c r="AD209" i="4" s="1"/>
  <c r="AB204" i="4"/>
  <c r="AC204" i="4" s="1"/>
  <c r="AD204" i="4" s="1"/>
  <c r="AE193" i="4"/>
  <c r="AE213" i="4"/>
  <c r="AE202" i="4"/>
  <c r="AD207" i="4"/>
  <c r="AE207" i="4"/>
  <c r="AB205" i="4"/>
  <c r="AC205" i="4" s="1"/>
  <c r="AD205" i="4" s="1"/>
  <c r="AB211" i="4"/>
  <c r="AC211" i="4" s="1"/>
  <c r="AD211" i="4" s="1"/>
  <c r="AB208" i="4"/>
  <c r="AC208" i="4" s="1"/>
  <c r="AD208" i="4" s="1"/>
  <c r="AE208" i="4" s="1"/>
  <c r="AB201" i="4"/>
  <c r="AC201" i="4" s="1"/>
  <c r="AD201" i="4" s="1"/>
  <c r="AE201" i="4" s="1"/>
  <c r="AE192" i="4"/>
  <c r="AD214" i="4"/>
  <c r="AE214" i="4" s="1"/>
  <c r="AB350" i="4"/>
  <c r="AC350" i="4" s="1"/>
  <c r="AD350" i="4" s="1"/>
  <c r="AB349" i="4"/>
  <c r="AC349" i="4" s="1"/>
  <c r="AD349" i="4" s="1"/>
  <c r="AB346" i="4"/>
  <c r="AC346" i="4" s="1"/>
  <c r="AD346" i="4" s="1"/>
  <c r="AE345" i="4"/>
  <c r="AB344" i="4"/>
  <c r="AC344" i="4" s="1"/>
  <c r="AD344" i="4" s="1"/>
  <c r="AB343" i="4"/>
  <c r="AC343" i="4" s="1"/>
  <c r="AD343" i="4" s="1"/>
  <c r="AB342" i="4"/>
  <c r="AC342" i="4" s="1"/>
  <c r="AD342" i="4" s="1"/>
  <c r="AB341" i="4"/>
  <c r="AC341" i="4" s="1"/>
  <c r="AD341" i="4" s="1"/>
  <c r="AB340" i="4"/>
  <c r="AC340" i="4" s="1"/>
  <c r="AD340" i="4" s="1"/>
  <c r="AB339" i="4"/>
  <c r="AC339" i="4" s="1"/>
  <c r="AD339" i="4" s="1"/>
  <c r="AD338" i="4"/>
  <c r="AE338" i="4"/>
  <c r="AE333" i="4"/>
  <c r="AD332" i="4"/>
  <c r="AE332" i="4"/>
  <c r="AE337" i="4"/>
  <c r="AB334" i="4"/>
  <c r="AC334" i="4" s="1"/>
  <c r="AD334" i="4" s="1"/>
  <c r="AB329" i="4"/>
  <c r="AC329" i="4" s="1"/>
  <c r="AD329" i="4" s="1"/>
  <c r="AE348" i="4"/>
  <c r="AE331" i="4"/>
  <c r="AB335" i="4"/>
  <c r="AC335" i="4" s="1"/>
  <c r="AD335" i="4" s="1"/>
  <c r="AB336" i="4"/>
  <c r="AC336" i="4" s="1"/>
  <c r="AD336" i="4" s="1"/>
  <c r="AE328" i="4"/>
  <c r="AD328" i="4"/>
  <c r="AE327" i="4"/>
  <c r="AB188" i="4"/>
  <c r="AC188" i="4" s="1"/>
  <c r="AD188" i="4" s="1"/>
  <c r="AB187" i="4"/>
  <c r="AC187" i="4" s="1"/>
  <c r="AD187" i="4" s="1"/>
  <c r="AB186" i="4"/>
  <c r="AC186" i="4" s="1"/>
  <c r="AD186" i="4" s="1"/>
  <c r="AE185" i="4"/>
  <c r="AB184" i="4"/>
  <c r="AC184" i="4" s="1"/>
  <c r="AD184" i="4" s="1"/>
  <c r="AE183" i="4"/>
  <c r="AB182" i="4"/>
  <c r="AC182" i="4" s="1"/>
  <c r="AD182" i="4" s="1"/>
  <c r="AB181" i="4"/>
  <c r="AC181" i="4" s="1"/>
  <c r="AD181" i="4" s="1"/>
  <c r="AE180" i="4"/>
  <c r="AB179" i="4"/>
  <c r="AC179" i="4" s="1"/>
  <c r="AD179" i="4" s="1"/>
  <c r="AB178" i="4"/>
  <c r="AC178" i="4" s="1"/>
  <c r="AD178" i="4" s="1"/>
  <c r="AE178" i="4" s="1"/>
  <c r="AE177" i="4"/>
  <c r="AD177" i="4"/>
  <c r="AB176" i="4"/>
  <c r="AC176" i="4" s="1"/>
  <c r="AD176" i="4" s="1"/>
  <c r="AE175" i="4"/>
  <c r="AB174" i="4"/>
  <c r="AC174" i="4" s="1"/>
  <c r="AD174" i="4" s="1"/>
  <c r="AB173" i="4"/>
  <c r="AC173" i="4" s="1"/>
  <c r="AD173" i="4" s="1"/>
  <c r="AB172" i="4"/>
  <c r="AC172" i="4" s="1"/>
  <c r="AD172" i="4" s="1"/>
  <c r="AB171" i="4"/>
  <c r="AC171" i="4" s="1"/>
  <c r="AD171" i="4" s="1"/>
  <c r="AB170" i="4"/>
  <c r="AC170" i="4" s="1"/>
  <c r="AD170" i="4" s="1"/>
  <c r="AB169" i="4"/>
  <c r="AC169" i="4" s="1"/>
  <c r="AD169" i="4" s="1"/>
  <c r="AB168" i="4"/>
  <c r="AC168" i="4" s="1"/>
  <c r="AD168" i="4" s="1"/>
  <c r="AB167" i="4"/>
  <c r="AC167" i="4" s="1"/>
  <c r="AD167" i="4" s="1"/>
  <c r="AB166" i="4"/>
  <c r="AC166" i="4" s="1"/>
  <c r="AD166" i="4" s="1"/>
  <c r="AB165" i="4"/>
  <c r="AC165" i="4" s="1"/>
  <c r="AD165" i="4" s="1"/>
  <c r="AB143" i="4"/>
  <c r="AC143" i="4" s="1"/>
  <c r="AD143" i="4" s="1"/>
  <c r="AB152" i="4"/>
  <c r="AC152" i="4" s="1"/>
  <c r="AD152" i="4" s="1"/>
  <c r="AB154" i="4"/>
  <c r="AC154" i="4" s="1"/>
  <c r="AD154" i="4" s="1"/>
  <c r="AB155" i="4"/>
  <c r="AC155" i="4" s="1"/>
  <c r="AD155" i="4" s="1"/>
  <c r="AE158" i="4"/>
  <c r="AB142" i="4"/>
  <c r="AC142" i="4" s="1"/>
  <c r="AD142" i="4" s="1"/>
  <c r="AB141" i="4"/>
  <c r="AC141" i="4" s="1"/>
  <c r="AD141" i="4" s="1"/>
  <c r="AB146" i="4"/>
  <c r="AC146" i="4" s="1"/>
  <c r="AD146" i="4" s="1"/>
  <c r="AB150" i="4"/>
  <c r="AC150" i="4" s="1"/>
  <c r="AD150" i="4" s="1"/>
  <c r="AB145" i="4"/>
  <c r="AC145" i="4" s="1"/>
  <c r="AD145" i="4" s="1"/>
  <c r="AB156" i="4"/>
  <c r="AC156" i="4" s="1"/>
  <c r="AD156" i="4" s="1"/>
  <c r="AB139" i="4"/>
  <c r="AC139" i="4" s="1"/>
  <c r="AD139" i="4" s="1"/>
  <c r="AB151" i="4"/>
  <c r="AC151" i="4" s="1"/>
  <c r="AD151" i="4" s="1"/>
  <c r="AB144" i="4"/>
  <c r="AC144" i="4" s="1"/>
  <c r="AD144" i="4" s="1"/>
  <c r="AB140" i="4"/>
  <c r="AC140" i="4" s="1"/>
  <c r="AD140" i="4" s="1"/>
  <c r="AD159" i="4"/>
  <c r="AE159" i="4"/>
  <c r="AE148" i="4"/>
  <c r="AE138" i="4"/>
  <c r="AB161" i="4"/>
  <c r="AC161" i="4" s="1"/>
  <c r="AD161" i="4" s="1"/>
  <c r="AB147" i="4"/>
  <c r="AC147" i="4" s="1"/>
  <c r="AD147" i="4" s="1"/>
  <c r="AB149" i="4"/>
  <c r="AC149" i="4" s="1"/>
  <c r="AD149" i="4" s="1"/>
  <c r="AD157" i="4"/>
  <c r="AE157" i="4"/>
  <c r="AB160" i="4"/>
  <c r="AC160" i="4" s="1"/>
  <c r="AD160" i="4" s="1"/>
  <c r="AE160" i="4" s="1"/>
  <c r="AE153" i="4"/>
  <c r="AB134" i="4"/>
  <c r="AC134" i="4" s="1"/>
  <c r="AD134" i="4" s="1"/>
  <c r="AB133" i="4"/>
  <c r="AC133" i="4" s="1"/>
  <c r="AD133" i="4" s="1"/>
  <c r="AD132" i="4"/>
  <c r="AE132" i="4"/>
  <c r="AD130" i="4"/>
  <c r="AE130" i="4"/>
  <c r="AB126" i="4"/>
  <c r="AC126" i="4" s="1"/>
  <c r="AD126" i="4" s="1"/>
  <c r="AB125" i="4"/>
  <c r="AC125" i="4" s="1"/>
  <c r="AD125" i="4" s="1"/>
  <c r="AE123" i="4"/>
  <c r="AB114" i="4"/>
  <c r="AC114" i="4" s="1"/>
  <c r="AD114" i="4" s="1"/>
  <c r="AE119" i="4"/>
  <c r="AE116" i="4"/>
  <c r="AB113" i="4"/>
  <c r="AC113" i="4" s="1"/>
  <c r="AD113" i="4" s="1"/>
  <c r="AB115" i="4"/>
  <c r="AC115" i="4" s="1"/>
  <c r="AD115" i="4" s="1"/>
  <c r="AE121" i="4"/>
  <c r="AE112" i="4"/>
  <c r="AB124" i="4"/>
  <c r="AC124" i="4" s="1"/>
  <c r="AD124" i="4" s="1"/>
  <c r="AB122" i="4"/>
  <c r="AC122" i="4" s="1"/>
  <c r="AD122" i="4" s="1"/>
  <c r="AB117" i="4"/>
  <c r="AC117" i="4" s="1"/>
  <c r="AD117" i="4" s="1"/>
  <c r="AB127" i="4"/>
  <c r="AC127" i="4" s="1"/>
  <c r="AD127" i="4" s="1"/>
  <c r="AB120" i="4"/>
  <c r="AC120" i="4" s="1"/>
  <c r="AD120" i="4" s="1"/>
  <c r="AB129" i="4"/>
  <c r="AC129" i="4" s="1"/>
  <c r="AD129" i="4" s="1"/>
  <c r="AE131" i="4"/>
  <c r="AB128" i="4"/>
  <c r="AC128" i="4" s="1"/>
  <c r="AD128" i="4" s="1"/>
  <c r="AE118" i="4"/>
  <c r="AE107" i="4"/>
  <c r="AD107" i="4"/>
  <c r="AE101" i="4"/>
  <c r="AD101" i="4"/>
  <c r="AD98" i="4"/>
  <c r="AE98" i="4"/>
  <c r="AE100" i="4"/>
  <c r="AD100" i="4"/>
  <c r="AB99" i="4"/>
  <c r="AC99" i="4" s="1"/>
  <c r="AD99" i="4" s="1"/>
  <c r="AB102" i="4"/>
  <c r="AC102" i="4" s="1"/>
  <c r="AD102" i="4" s="1"/>
  <c r="AE104" i="4"/>
  <c r="AD96" i="4"/>
  <c r="AE96" i="4"/>
  <c r="AB94" i="4"/>
  <c r="AC94" i="4" s="1"/>
  <c r="AD94" i="4" s="1"/>
  <c r="AE92" i="4"/>
  <c r="AE91" i="4"/>
  <c r="AD89" i="4"/>
  <c r="AE89" i="4"/>
  <c r="AD88" i="4"/>
  <c r="AE88" i="4"/>
  <c r="AD87" i="4"/>
  <c r="AE87" i="4"/>
  <c r="AD86" i="4"/>
  <c r="AE86" i="4"/>
  <c r="AB97" i="4"/>
  <c r="AC97" i="4" s="1"/>
  <c r="AD97" i="4" s="1"/>
  <c r="AD93" i="4"/>
  <c r="AE93" i="4"/>
  <c r="AB111" i="4"/>
  <c r="AC111" i="4" s="1"/>
  <c r="AD111" i="4" s="1"/>
  <c r="AE95" i="4"/>
  <c r="AD95" i="4"/>
  <c r="AE103" i="4"/>
  <c r="AD90" i="4"/>
  <c r="AE90" i="4" s="1"/>
  <c r="AB106" i="4"/>
  <c r="AC106" i="4" s="1"/>
  <c r="AD106" i="4" s="1"/>
  <c r="AD85" i="4"/>
  <c r="AE85" i="4" s="1"/>
  <c r="AB84" i="4"/>
  <c r="AC84" i="4" s="1"/>
  <c r="AD84" i="4" s="1"/>
  <c r="AE84" i="4" s="1"/>
  <c r="AB53" i="4"/>
  <c r="AE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D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E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E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E74" i="4"/>
  <c r="AE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E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C68" i="4"/>
  <c r="AD68" i="4" s="1"/>
  <c r="AE68" i="4"/>
  <c r="AC62" i="4"/>
  <c r="AD62" i="4" s="1"/>
  <c r="AE62" i="4"/>
  <c r="AC71" i="4"/>
  <c r="AD71" i="4" s="1"/>
  <c r="AE71" i="4"/>
  <c r="AE63" i="4"/>
  <c r="AE65" i="4"/>
  <c r="AE60" i="4"/>
  <c r="AE76" i="4"/>
  <c r="AE70" i="4"/>
  <c r="AE67" i="4"/>
  <c r="AE75" i="4"/>
  <c r="AE52" i="4"/>
  <c r="AF52" i="4" s="1"/>
  <c r="AE64" i="4"/>
  <c r="AE66" i="4"/>
  <c r="AE72" i="4"/>
  <c r="AE61" i="4"/>
  <c r="AE69" i="4"/>
  <c r="AE57" i="4"/>
  <c r="AE59" i="4"/>
  <c r="AE79" i="4"/>
  <c r="AB29" i="4"/>
  <c r="AE29" i="4" s="1"/>
  <c r="N2" i="7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J47" i="3" s="1"/>
  <c r="C35" i="3"/>
  <c r="I8" i="3"/>
  <c r="I20" i="3"/>
  <c r="I11" i="3"/>
  <c r="I19" i="3"/>
  <c r="E44" i="3"/>
  <c r="D51" i="3"/>
  <c r="F50" i="3"/>
  <c r="F30" i="3"/>
  <c r="E23" i="3"/>
  <c r="J23" i="3" s="1"/>
  <c r="E15" i="3"/>
  <c r="J15" i="3" s="1"/>
  <c r="D24" i="3"/>
  <c r="E37" i="3"/>
  <c r="J37" i="3" s="1"/>
  <c r="E6" i="3"/>
  <c r="J6" i="3" s="1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0" i="3"/>
  <c r="J41" i="3"/>
  <c r="J11" i="3"/>
  <c r="J43" i="3"/>
  <c r="I29" i="3"/>
  <c r="J34" i="3"/>
  <c r="I41" i="3"/>
  <c r="I28" i="3"/>
  <c r="I4" i="3"/>
  <c r="J8" i="3"/>
  <c r="AE1907" i="4" l="1"/>
  <c r="AE1837" i="4"/>
  <c r="AE1783" i="4"/>
  <c r="AE1702" i="4"/>
  <c r="AE1675" i="4"/>
  <c r="AE1729" i="4"/>
  <c r="AE1594" i="4"/>
  <c r="AE1567" i="4"/>
  <c r="AE1621" i="4"/>
  <c r="AE1540" i="4"/>
  <c r="AE1459" i="4"/>
  <c r="AE1378" i="4"/>
  <c r="AE1486" i="4"/>
  <c r="AE1351" i="4"/>
  <c r="AE1297" i="4"/>
  <c r="AE1270" i="4"/>
  <c r="AE1162" i="4"/>
  <c r="AE1216" i="4"/>
  <c r="AE1108" i="4"/>
  <c r="AE1243" i="4"/>
  <c r="AE1135" i="4"/>
  <c r="AE1189" i="4"/>
  <c r="AE1081" i="4"/>
  <c r="AE1027" i="4"/>
  <c r="AE1054" i="4"/>
  <c r="AE919" i="4"/>
  <c r="AE946" i="4"/>
  <c r="AE973" i="4"/>
  <c r="AE838" i="4"/>
  <c r="AE1000" i="4"/>
  <c r="AE784" i="4"/>
  <c r="AE811" i="4"/>
  <c r="AE730" i="4"/>
  <c r="AE757" i="4"/>
  <c r="AE703" i="4"/>
  <c r="AE1966" i="4"/>
  <c r="AF514" i="4"/>
  <c r="AF190" i="4"/>
  <c r="AF406" i="4"/>
  <c r="AF676" i="4"/>
  <c r="AF55" i="4"/>
  <c r="AF136" i="4"/>
  <c r="AF217" i="4"/>
  <c r="AF325" i="4"/>
  <c r="AF298" i="4"/>
  <c r="AF244" i="4"/>
  <c r="AF163" i="4"/>
  <c r="AF649" i="4"/>
  <c r="AF379" i="4"/>
  <c r="AF622" i="4"/>
  <c r="AF271" i="4"/>
  <c r="AF82" i="4"/>
  <c r="AF568" i="4"/>
  <c r="AF595" i="4"/>
  <c r="AF487" i="4"/>
  <c r="AF109" i="4"/>
  <c r="AF433" i="4"/>
  <c r="AF460" i="4"/>
  <c r="AF541" i="4"/>
  <c r="AF352" i="4"/>
  <c r="AE1971" i="4"/>
  <c r="AE1950" i="4"/>
  <c r="AE1972" i="4"/>
  <c r="AE1965" i="4"/>
  <c r="AE1964" i="4"/>
  <c r="AE1949" i="4"/>
  <c r="AE1946" i="4"/>
  <c r="AE1944" i="4"/>
  <c r="AE1957" i="4"/>
  <c r="AE1963" i="4"/>
  <c r="AE1970" i="4"/>
  <c r="AE1934" i="4"/>
  <c r="AE1945" i="4"/>
  <c r="AE1920" i="4"/>
  <c r="AE1922" i="4"/>
  <c r="AE1935" i="4"/>
  <c r="AE1924" i="4"/>
  <c r="AE1943" i="4"/>
  <c r="AE1930" i="4"/>
  <c r="AE1928" i="4"/>
  <c r="AE1936" i="4"/>
  <c r="AE1937" i="4"/>
  <c r="AE1927" i="4"/>
  <c r="AE1893" i="4"/>
  <c r="AE1918" i="4"/>
  <c r="AE1917" i="4"/>
  <c r="AE1895" i="4"/>
  <c r="AE1915" i="4"/>
  <c r="AE1908" i="4"/>
  <c r="AE1904" i="4"/>
  <c r="AE1906" i="4"/>
  <c r="AE1900" i="4"/>
  <c r="AE1873" i="4"/>
  <c r="AE1881" i="4"/>
  <c r="AE1883" i="4"/>
  <c r="AE1880" i="4"/>
  <c r="AE1882" i="4"/>
  <c r="AE1870" i="4"/>
  <c r="AE1879" i="4"/>
  <c r="AE1886" i="4"/>
  <c r="AE1890" i="4"/>
  <c r="AE1888" i="4"/>
  <c r="AE1867" i="4"/>
  <c r="AE1868" i="4"/>
  <c r="AE1889" i="4"/>
  <c r="AE1869" i="4"/>
  <c r="AE1891" i="4"/>
  <c r="AE1866" i="4"/>
  <c r="AE1864" i="4"/>
  <c r="AE1852" i="4"/>
  <c r="AE1863" i="4"/>
  <c r="AE1856" i="4"/>
  <c r="AE1848" i="4"/>
  <c r="AE1862" i="4"/>
  <c r="AE1841" i="4"/>
  <c r="AF116" i="4"/>
  <c r="AF118" i="4"/>
  <c r="AF157" i="4"/>
  <c r="AF130" i="4"/>
  <c r="AF79" i="4"/>
  <c r="AF108" i="4"/>
  <c r="AF93" i="4"/>
  <c r="AF100" i="4"/>
  <c r="AF101" i="4"/>
  <c r="AF103" i="4"/>
  <c r="AF30" i="4"/>
  <c r="AF57" i="4"/>
  <c r="AF84" i="4"/>
  <c r="AF34" i="4"/>
  <c r="AF61" i="4"/>
  <c r="AF88" i="4"/>
  <c r="AF54" i="4"/>
  <c r="AF81" i="4"/>
  <c r="AF62" i="4"/>
  <c r="AF35" i="4"/>
  <c r="AF89" i="4"/>
  <c r="AF45" i="4"/>
  <c r="AF72" i="4"/>
  <c r="AF66" i="4"/>
  <c r="AF39" i="4"/>
  <c r="AF46" i="4"/>
  <c r="AF73" i="4"/>
  <c r="AF33" i="4"/>
  <c r="AF60" i="4"/>
  <c r="AF87" i="4"/>
  <c r="AF47" i="4"/>
  <c r="AF74" i="4"/>
  <c r="AF91" i="4"/>
  <c r="AF37" i="4"/>
  <c r="AF64" i="4"/>
  <c r="AF67" i="4"/>
  <c r="AF40" i="4"/>
  <c r="AF49" i="4"/>
  <c r="AF76" i="4"/>
  <c r="AF29" i="4"/>
  <c r="AF48" i="4"/>
  <c r="AF75" i="4"/>
  <c r="O28" i="7"/>
  <c r="AE1831" i="4"/>
  <c r="AE1835" i="4"/>
  <c r="AE1830" i="4"/>
  <c r="AE1818" i="4"/>
  <c r="AE1836" i="4"/>
  <c r="AE1829" i="4"/>
  <c r="AE1802" i="4"/>
  <c r="AE1799" i="4"/>
  <c r="AE1800" i="4"/>
  <c r="AE1801" i="4"/>
  <c r="AE1803" i="4"/>
  <c r="AE1796" i="4"/>
  <c r="AE1795" i="4"/>
  <c r="AE1789" i="4"/>
  <c r="AE1791" i="4"/>
  <c r="AE1786" i="4"/>
  <c r="AE1787" i="4"/>
  <c r="AE1788" i="4"/>
  <c r="AE1779" i="4"/>
  <c r="AE1772" i="4"/>
  <c r="AE1768" i="4"/>
  <c r="AE1769" i="4"/>
  <c r="AE1771" i="4"/>
  <c r="AE1760" i="4"/>
  <c r="AE1776" i="4"/>
  <c r="AE1773" i="4"/>
  <c r="AE1764" i="4"/>
  <c r="AE1766" i="4"/>
  <c r="AE1782" i="4"/>
  <c r="AE1733" i="4"/>
  <c r="AE1757" i="4"/>
  <c r="AE1735" i="4"/>
  <c r="AE1737" i="4"/>
  <c r="AE1746" i="4"/>
  <c r="AE1745" i="4"/>
  <c r="AE1734" i="4"/>
  <c r="AE1742" i="4"/>
  <c r="AE1749" i="4"/>
  <c r="AE1750" i="4"/>
  <c r="AE1751" i="4"/>
  <c r="AE1740" i="4"/>
  <c r="AE1731" i="4"/>
  <c r="AE1755" i="4"/>
  <c r="AE1744" i="4"/>
  <c r="AE1722" i="4"/>
  <c r="AE1727" i="4"/>
  <c r="AE1710" i="4"/>
  <c r="AE1712" i="4"/>
  <c r="AE1715" i="4"/>
  <c r="AE1717" i="4"/>
  <c r="AE1719" i="4"/>
  <c r="AE1720" i="4"/>
  <c r="AE1706" i="4"/>
  <c r="AE1708" i="4"/>
  <c r="AE1725" i="4"/>
  <c r="AE1683" i="4"/>
  <c r="AE1679" i="4"/>
  <c r="AE1690" i="4"/>
  <c r="AE1701" i="4"/>
  <c r="AE1687" i="4"/>
  <c r="AE1680" i="4"/>
  <c r="AE1678" i="4"/>
  <c r="AE1670" i="4"/>
  <c r="AE1674" i="4"/>
  <c r="AE1660" i="4"/>
  <c r="AE1667" i="4"/>
  <c r="AE1664" i="4"/>
  <c r="AE1659" i="4"/>
  <c r="AE1655" i="4"/>
  <c r="AE1652" i="4"/>
  <c r="AE1633" i="4"/>
  <c r="AE1627" i="4"/>
  <c r="AE1645" i="4"/>
  <c r="AE1646" i="4"/>
  <c r="AE1628" i="4"/>
  <c r="AE1631" i="4"/>
  <c r="AE1638" i="4"/>
  <c r="AE1641" i="4"/>
  <c r="AE1634" i="4"/>
  <c r="AE1624" i="4"/>
  <c r="AE1644" i="4"/>
  <c r="AE1639" i="4"/>
  <c r="AE1630" i="4"/>
  <c r="AE1632" i="4"/>
  <c r="AE1635" i="4"/>
  <c r="AE1642" i="4"/>
  <c r="AE1647" i="4"/>
  <c r="AE1625" i="4"/>
  <c r="AE1640" i="4"/>
  <c r="AE1623" i="4"/>
  <c r="AE1643" i="4"/>
  <c r="AE1629" i="4"/>
  <c r="AE1622" i="4"/>
  <c r="AE1637" i="4"/>
  <c r="AE1606" i="4"/>
  <c r="AE1615" i="4"/>
  <c r="AE1620" i="4"/>
  <c r="AE1636" i="4"/>
  <c r="AE1610" i="4"/>
  <c r="AE1598" i="4"/>
  <c r="AE1611" i="4"/>
  <c r="AE1607" i="4"/>
  <c r="AE1609" i="4"/>
  <c r="AE1605" i="4"/>
  <c r="AE1597" i="4"/>
  <c r="AE1600" i="4"/>
  <c r="AE1601" i="4"/>
  <c r="AE1613" i="4"/>
  <c r="AE1596" i="4"/>
  <c r="AE1614" i="4"/>
  <c r="AE1618" i="4"/>
  <c r="AE1602" i="4"/>
  <c r="AE1604" i="4"/>
  <c r="AE1612" i="4"/>
  <c r="AE1617" i="4"/>
  <c r="AE1599" i="4"/>
  <c r="AE1616" i="4"/>
  <c r="AE1608" i="4"/>
  <c r="AE1592" i="4"/>
  <c r="AE1587" i="4"/>
  <c r="AE1593" i="4"/>
  <c r="AE1579" i="4"/>
  <c r="AE1580" i="4"/>
  <c r="AE1590" i="4"/>
  <c r="AE1585" i="4"/>
  <c r="AE1578" i="4"/>
  <c r="AE1586" i="4"/>
  <c r="AE1569" i="4"/>
  <c r="AE1582" i="4"/>
  <c r="AE1588" i="4"/>
  <c r="AE1576" i="4"/>
  <c r="AE1577" i="4"/>
  <c r="AE1573" i="4"/>
  <c r="AE1572" i="4"/>
  <c r="AE1583" i="4"/>
  <c r="AE1584" i="4"/>
  <c r="AE1589" i="4"/>
  <c r="AE1565" i="4"/>
  <c r="AC1591" i="4"/>
  <c r="AD1591" i="4" s="1"/>
  <c r="AE1591" i="4" s="1"/>
  <c r="AE1554" i="4"/>
  <c r="AE1549" i="4"/>
  <c r="AE1557" i="4"/>
  <c r="AE1546" i="4"/>
  <c r="AE1555" i="4"/>
  <c r="AE1566" i="4"/>
  <c r="AE1545" i="4"/>
  <c r="AE1542" i="4"/>
  <c r="AE1560" i="4"/>
  <c r="AE1559" i="4"/>
  <c r="AE1550" i="4"/>
  <c r="AE1556" i="4"/>
  <c r="AE1548" i="4"/>
  <c r="AE1552" i="4"/>
  <c r="AE1558" i="4"/>
  <c r="AE1543" i="4"/>
  <c r="AE1544" i="4"/>
  <c r="AE1563" i="4"/>
  <c r="AE1529" i="4"/>
  <c r="AE1551" i="4"/>
  <c r="AE1535" i="4"/>
  <c r="AE1547" i="4"/>
  <c r="AE1541" i="4"/>
  <c r="AE1522" i="4"/>
  <c r="AE1519" i="4"/>
  <c r="AE1531" i="4"/>
  <c r="AE1516" i="4"/>
  <c r="AE1518" i="4"/>
  <c r="AE1517" i="4"/>
  <c r="AE1525" i="4"/>
  <c r="AE1524" i="4"/>
  <c r="AE1539" i="4"/>
  <c r="AE1534" i="4"/>
  <c r="AE1523" i="4"/>
  <c r="AE1533" i="4"/>
  <c r="AE1536" i="4"/>
  <c r="AE1530" i="4"/>
  <c r="AE1532" i="4"/>
  <c r="AE1521" i="4"/>
  <c r="AE1538" i="4"/>
  <c r="AE1528" i="4"/>
  <c r="AE1514" i="4"/>
  <c r="AE1526" i="4"/>
  <c r="AE1510" i="4"/>
  <c r="AE1508" i="4"/>
  <c r="AE1507" i="4"/>
  <c r="AE1489" i="4"/>
  <c r="AE1493" i="4"/>
  <c r="AE1490" i="4"/>
  <c r="AE1488" i="4"/>
  <c r="AE1499" i="4"/>
  <c r="AE1506" i="4"/>
  <c r="AE1496" i="4"/>
  <c r="AE1503" i="4"/>
  <c r="AE1498" i="4"/>
  <c r="AE1504" i="4"/>
  <c r="AE1492" i="4"/>
  <c r="AE1511" i="4"/>
  <c r="AE1484" i="4"/>
  <c r="AE1481" i="4"/>
  <c r="AE1476" i="4"/>
  <c r="AE1464" i="4"/>
  <c r="AE1475" i="4"/>
  <c r="AE1479" i="4"/>
  <c r="AE1462" i="4"/>
  <c r="AE1472" i="4"/>
  <c r="AE1474" i="4"/>
  <c r="AE1473" i="4"/>
  <c r="AE1461" i="4"/>
  <c r="AE1465" i="4"/>
  <c r="AE1482" i="4"/>
  <c r="AE1471" i="4"/>
  <c r="AE1485" i="4"/>
  <c r="AE1463" i="4"/>
  <c r="AE1467" i="4"/>
  <c r="AE1477" i="4"/>
  <c r="AE1478" i="4"/>
  <c r="AE1456" i="4"/>
  <c r="AE1470" i="4"/>
  <c r="AE1460" i="4"/>
  <c r="AE1483" i="4"/>
  <c r="AE1445" i="4"/>
  <c r="AE1437" i="4"/>
  <c r="AE1457" i="4"/>
  <c r="AE1438" i="4"/>
  <c r="AE1435" i="4"/>
  <c r="AE1440" i="4"/>
  <c r="AE1452" i="4"/>
  <c r="AE1455" i="4"/>
  <c r="AE1442" i="4"/>
  <c r="AE1443" i="4"/>
  <c r="AE1441" i="4"/>
  <c r="AE1458" i="4"/>
  <c r="AE1446" i="4"/>
  <c r="AE1444" i="4"/>
  <c r="AE1454" i="4"/>
  <c r="AE1415" i="4"/>
  <c r="AE1450" i="4"/>
  <c r="AE1423" i="4"/>
  <c r="AE1418" i="4"/>
  <c r="AE1422" i="4"/>
  <c r="AE1409" i="4"/>
  <c r="AE1431" i="4"/>
  <c r="AE1408" i="4"/>
  <c r="AE1414" i="4"/>
  <c r="AE1416" i="4"/>
  <c r="AE1421" i="4"/>
  <c r="AE1420" i="4"/>
  <c r="AE1430" i="4"/>
  <c r="AE1417" i="4"/>
  <c r="AE1425" i="4"/>
  <c r="AE1411" i="4"/>
  <c r="AE1407" i="4"/>
  <c r="AE1427" i="4"/>
  <c r="AE1419" i="4"/>
  <c r="AE1404" i="4"/>
  <c r="AE1380" i="4"/>
  <c r="AE1396" i="4"/>
  <c r="AE1392" i="4"/>
  <c r="AE1395" i="4"/>
  <c r="AE1388" i="4"/>
  <c r="AE1387" i="4"/>
  <c r="AE1390" i="4"/>
  <c r="AE1397" i="4"/>
  <c r="AE1382" i="4"/>
  <c r="AE1386" i="4"/>
  <c r="AE1401" i="4"/>
  <c r="AE1403" i="4"/>
  <c r="AE1398" i="4"/>
  <c r="AE1391" i="4"/>
  <c r="AE1384" i="4"/>
  <c r="AE1402" i="4"/>
  <c r="AE1381" i="4"/>
  <c r="AE1379" i="4"/>
  <c r="AE1394" i="4"/>
  <c r="AE1369" i="4"/>
  <c r="AE1400" i="4"/>
  <c r="AE1393" i="4"/>
  <c r="AE1374" i="4"/>
  <c r="AE1377" i="4"/>
  <c r="AE1368" i="4"/>
  <c r="AE1372" i="4"/>
  <c r="AE1362" i="4"/>
  <c r="AE1363" i="4"/>
  <c r="AE1370" i="4"/>
  <c r="AE1366" i="4"/>
  <c r="AE1367" i="4"/>
  <c r="AE1371" i="4"/>
  <c r="AE1376" i="4"/>
  <c r="AE1364" i="4"/>
  <c r="AE1375" i="4"/>
  <c r="AE1365" i="4"/>
  <c r="AE1361" i="4"/>
  <c r="AE1354" i="4"/>
  <c r="AE1359" i="4"/>
  <c r="AE1357" i="4"/>
  <c r="AE1358" i="4"/>
  <c r="AE1356" i="4"/>
  <c r="AE1353" i="4"/>
  <c r="AE1355" i="4"/>
  <c r="AE1347" i="4"/>
  <c r="AE1350" i="4"/>
  <c r="AE1349" i="4"/>
  <c r="AE1317" i="4"/>
  <c r="AE1345" i="4"/>
  <c r="AE1346" i="4"/>
  <c r="AE1342" i="4"/>
  <c r="AE1344" i="4"/>
  <c r="AE1333" i="4"/>
  <c r="AE1340" i="4"/>
  <c r="AE1335" i="4"/>
  <c r="AE1330" i="4"/>
  <c r="AE1331" i="4"/>
  <c r="AE1332" i="4"/>
  <c r="AE1337" i="4"/>
  <c r="AE1343" i="4"/>
  <c r="AE1328" i="4"/>
  <c r="AE1326" i="4"/>
  <c r="AE1334" i="4"/>
  <c r="AE1339" i="4"/>
  <c r="AE1338" i="4"/>
  <c r="AE1322" i="4"/>
  <c r="AE1325" i="4"/>
  <c r="AE1312" i="4"/>
  <c r="AE1314" i="4"/>
  <c r="AE1316" i="4"/>
  <c r="AE1321" i="4"/>
  <c r="AE1320" i="4"/>
  <c r="AE1313" i="4"/>
  <c r="AE1323" i="4"/>
  <c r="AE1318" i="4"/>
  <c r="AE1315" i="4"/>
  <c r="AE1306" i="4"/>
  <c r="AE1310" i="4"/>
  <c r="AE1311" i="4"/>
  <c r="AE1308" i="4"/>
  <c r="AE1300" i="4"/>
  <c r="AE1307" i="4"/>
  <c r="AE1303" i="4"/>
  <c r="AE1302" i="4"/>
  <c r="AE1299" i="4"/>
  <c r="AE1301" i="4"/>
  <c r="AE1293" i="4"/>
  <c r="AE1291" i="4"/>
  <c r="AE1282" i="4"/>
  <c r="AE1294" i="4"/>
  <c r="AE1295" i="4"/>
  <c r="AE1292" i="4"/>
  <c r="AE1288" i="4"/>
  <c r="AE1275" i="4"/>
  <c r="AE1280" i="4"/>
  <c r="AE1276" i="4"/>
  <c r="AE1286" i="4"/>
  <c r="AE1272" i="4"/>
  <c r="AE1278" i="4"/>
  <c r="AE1287" i="4"/>
  <c r="AE1274" i="4"/>
  <c r="AE1279" i="4"/>
  <c r="AE1290" i="4"/>
  <c r="AE1281" i="4"/>
  <c r="AE1284" i="4"/>
  <c r="AE1296" i="4"/>
  <c r="AE1249" i="4"/>
  <c r="AE1257" i="4"/>
  <c r="AE1269" i="4"/>
  <c r="AE1266" i="4"/>
  <c r="AE1246" i="4"/>
  <c r="AE1254" i="4"/>
  <c r="AE1258" i="4"/>
  <c r="AE1252" i="4"/>
  <c r="AE1244" i="4"/>
  <c r="AE1253" i="4"/>
  <c r="AE1245" i="4"/>
  <c r="AE1260" i="4"/>
  <c r="AE1267" i="4"/>
  <c r="AE1262" i="4"/>
  <c r="AE1256" i="4"/>
  <c r="AE1251" i="4"/>
  <c r="AE1247" i="4"/>
  <c r="AE1255" i="4"/>
  <c r="AE1268" i="4"/>
  <c r="AE1259" i="4"/>
  <c r="AE1264" i="4"/>
  <c r="AE1261" i="4"/>
  <c r="AE1232" i="4"/>
  <c r="AE1234" i="4"/>
  <c r="AE1237" i="4"/>
  <c r="AE1238" i="4"/>
  <c r="AE1226" i="4"/>
  <c r="AE1233" i="4"/>
  <c r="AE1236" i="4"/>
  <c r="AE1224" i="4"/>
  <c r="AE1241" i="4"/>
  <c r="AE1228" i="4"/>
  <c r="AE1235" i="4"/>
  <c r="AE1242" i="4"/>
  <c r="AE1225" i="4"/>
  <c r="AE1231" i="4"/>
  <c r="AE1221" i="4"/>
  <c r="AE1218" i="4"/>
  <c r="AE1217" i="4"/>
  <c r="AE1209" i="4"/>
  <c r="AE1205" i="4"/>
  <c r="AE1201" i="4"/>
  <c r="AE1208" i="4"/>
  <c r="AE1211" i="4"/>
  <c r="AE1207" i="4"/>
  <c r="AE1210" i="4"/>
  <c r="AE1213" i="4"/>
  <c r="AE1212" i="4"/>
  <c r="AE1214" i="4"/>
  <c r="AE1215" i="4"/>
  <c r="AE1203" i="4"/>
  <c r="AE1204" i="4"/>
  <c r="AE1194" i="4"/>
  <c r="AE1202" i="4"/>
  <c r="AE1198" i="4"/>
  <c r="AE1206" i="4"/>
  <c r="AE1200" i="4"/>
  <c r="AE1197" i="4"/>
  <c r="AE1199" i="4"/>
  <c r="AE1195" i="4"/>
  <c r="AE1193" i="4"/>
  <c r="AE1192" i="4"/>
  <c r="AE1178" i="4"/>
  <c r="AE1170" i="4"/>
  <c r="AE1187" i="4"/>
  <c r="AE1173" i="4"/>
  <c r="AE1181" i="4"/>
  <c r="AE1183" i="4"/>
  <c r="AE1175" i="4"/>
  <c r="AE1185" i="4"/>
  <c r="AE1182" i="4"/>
  <c r="AE1167" i="4"/>
  <c r="AE1188" i="4"/>
  <c r="AE1180" i="4"/>
  <c r="AE1165" i="4"/>
  <c r="AE1184" i="4"/>
  <c r="AE1166" i="4"/>
  <c r="AE1172" i="4"/>
  <c r="AE1176" i="4"/>
  <c r="AE1177" i="4"/>
  <c r="AE1174" i="4"/>
  <c r="AE1179" i="4"/>
  <c r="AE1168" i="4"/>
  <c r="AE1186" i="4"/>
  <c r="AE1171" i="4"/>
  <c r="AE1158" i="4"/>
  <c r="AE1152" i="4"/>
  <c r="AE1142" i="4"/>
  <c r="AE1147" i="4"/>
  <c r="AE1151" i="4"/>
  <c r="AE1148" i="4"/>
  <c r="AE1139" i="4"/>
  <c r="AE1140" i="4"/>
  <c r="AE1141" i="4"/>
  <c r="AE1149" i="4"/>
  <c r="AE1161" i="4"/>
  <c r="AE1154" i="4"/>
  <c r="AE1155" i="4"/>
  <c r="AE1146" i="4"/>
  <c r="AE1156" i="4"/>
  <c r="AE1145" i="4"/>
  <c r="AE1138" i="4"/>
  <c r="AE1159" i="4"/>
  <c r="AE1153" i="4"/>
  <c r="AE1113" i="4"/>
  <c r="AE1143" i="4"/>
  <c r="AE1131" i="4"/>
  <c r="AE1160" i="4"/>
  <c r="AE1121" i="4"/>
  <c r="AE1125" i="4"/>
  <c r="AE1114" i="4"/>
  <c r="AE1122" i="4"/>
  <c r="AE1134" i="4"/>
  <c r="AE1120" i="4"/>
  <c r="AE1119" i="4"/>
  <c r="AE1132" i="4"/>
  <c r="AE1127" i="4"/>
  <c r="AE1115" i="4"/>
  <c r="AE1128" i="4"/>
  <c r="AE1130" i="4"/>
  <c r="AE1111" i="4"/>
  <c r="AE1129" i="4"/>
  <c r="AE1118" i="4"/>
  <c r="AE1126" i="4"/>
  <c r="AE1095" i="4"/>
  <c r="AE1088" i="4"/>
  <c r="AE1102" i="4"/>
  <c r="AE1089" i="4"/>
  <c r="AE1100" i="4"/>
  <c r="AE1098" i="4"/>
  <c r="AE1103" i="4"/>
  <c r="AE1104" i="4"/>
  <c r="AE1107" i="4"/>
  <c r="AE1099" i="4"/>
  <c r="AE1093" i="4"/>
  <c r="AE1101" i="4"/>
  <c r="AE1106" i="4"/>
  <c r="AE1084" i="4"/>
  <c r="AE1091" i="4"/>
  <c r="AE1096" i="4"/>
  <c r="AE1105" i="4"/>
  <c r="AE1086" i="4"/>
  <c r="AE1087" i="4"/>
  <c r="AE1092" i="4"/>
  <c r="AE1094" i="4"/>
  <c r="AE1097" i="4"/>
  <c r="AE1085" i="4"/>
  <c r="AE1073" i="4"/>
  <c r="AE1075" i="4"/>
  <c r="AE1079" i="4"/>
  <c r="AE1072" i="4"/>
  <c r="AE1062" i="4"/>
  <c r="AE1077" i="4"/>
  <c r="AE1061" i="4"/>
  <c r="AE1071" i="4"/>
  <c r="AE1059" i="4"/>
  <c r="AE1069" i="4"/>
  <c r="AE1063" i="4"/>
  <c r="AE1068" i="4"/>
  <c r="AE1066" i="4"/>
  <c r="AE1067" i="4"/>
  <c r="AE1080" i="4"/>
  <c r="AE1060" i="4"/>
  <c r="AE1074" i="4"/>
  <c r="AE1078" i="4"/>
  <c r="AE1070" i="4"/>
  <c r="AE1076" i="4"/>
  <c r="AE1064" i="4"/>
  <c r="AE1031" i="4"/>
  <c r="AE1039" i="4"/>
  <c r="AE1065" i="4"/>
  <c r="AE1044" i="4"/>
  <c r="AE1034" i="4"/>
  <c r="AE1057" i="4"/>
  <c r="AE1058" i="4"/>
  <c r="AE1051" i="4"/>
  <c r="AE1041" i="4"/>
  <c r="AE1048" i="4"/>
  <c r="AE1036" i="4"/>
  <c r="AE1042" i="4"/>
  <c r="AE1035" i="4"/>
  <c r="AE1033" i="4"/>
  <c r="AE1037" i="4"/>
  <c r="AE1053" i="4"/>
  <c r="AE1040" i="4"/>
  <c r="AE1030" i="4"/>
  <c r="AE1046" i="4"/>
  <c r="AE1047" i="4"/>
  <c r="AE1038" i="4"/>
  <c r="AE1050" i="4"/>
  <c r="AE1043" i="4"/>
  <c r="AE1049" i="4"/>
  <c r="AE1032" i="4"/>
  <c r="AE1052" i="4"/>
  <c r="AE1045" i="4"/>
  <c r="AE1013" i="4"/>
  <c r="AE1018" i="4"/>
  <c r="AE1010" i="4"/>
  <c r="AE1011" i="4"/>
  <c r="AE1007" i="4"/>
  <c r="AE1023" i="4"/>
  <c r="AE1006" i="4"/>
  <c r="AE1020" i="4"/>
  <c r="AE1017" i="4"/>
  <c r="AE1024" i="4"/>
  <c r="AE1003" i="4"/>
  <c r="AE1008" i="4"/>
  <c r="AE1019" i="4"/>
  <c r="AE1014" i="4"/>
  <c r="AE1025" i="4"/>
  <c r="AE1021" i="4"/>
  <c r="AE1026" i="4"/>
  <c r="AE1016" i="4"/>
  <c r="AE1022" i="4"/>
  <c r="AE1009" i="4"/>
  <c r="AE1012" i="4"/>
  <c r="AE1015" i="4"/>
  <c r="AE1004" i="4"/>
  <c r="AE977" i="4"/>
  <c r="AE993" i="4"/>
  <c r="AE981" i="4"/>
  <c r="AE986" i="4"/>
  <c r="AE990" i="4"/>
  <c r="AE995" i="4"/>
  <c r="AE994" i="4"/>
  <c r="AE983" i="4"/>
  <c r="AE976" i="4"/>
  <c r="AE980" i="4"/>
  <c r="AE989" i="4"/>
  <c r="AE992" i="4"/>
  <c r="AE998" i="4"/>
  <c r="AE984" i="4"/>
  <c r="AE987" i="4"/>
  <c r="AE997" i="4"/>
  <c r="AE996" i="4"/>
  <c r="AE999" i="4"/>
  <c r="AE979" i="4"/>
  <c r="AE985" i="4"/>
  <c r="AE991" i="4"/>
  <c r="AE988" i="4"/>
  <c r="AE982" i="4"/>
  <c r="AE967" i="4"/>
  <c r="AE958" i="4"/>
  <c r="AE956" i="4"/>
  <c r="AE965" i="4"/>
  <c r="AE953" i="4"/>
  <c r="AE963" i="4"/>
  <c r="AE954" i="4"/>
  <c r="AE955" i="4"/>
  <c r="AE952" i="4"/>
  <c r="AE968" i="4"/>
  <c r="AE950" i="4"/>
  <c r="AE961" i="4"/>
  <c r="AE972" i="4"/>
  <c r="AE959" i="4"/>
  <c r="AE969" i="4"/>
  <c r="AE970" i="4"/>
  <c r="AE971" i="4"/>
  <c r="AE962" i="4"/>
  <c r="AE966" i="4"/>
  <c r="AE960" i="4"/>
  <c r="AE930" i="4"/>
  <c r="AE924" i="4"/>
  <c r="AE937" i="4"/>
  <c r="AE944" i="4"/>
  <c r="AE934" i="4"/>
  <c r="AE931" i="4"/>
  <c r="AE935" i="4"/>
  <c r="AE936" i="4"/>
  <c r="AE932" i="4"/>
  <c r="AE942" i="4"/>
  <c r="AE940" i="4"/>
  <c r="AE933" i="4"/>
  <c r="AE945" i="4"/>
  <c r="AE923" i="4"/>
  <c r="AE938" i="4"/>
  <c r="AE939" i="4"/>
  <c r="AE928" i="4"/>
  <c r="AE943" i="4"/>
  <c r="AE927" i="4"/>
  <c r="AE925" i="4"/>
  <c r="AE926" i="4"/>
  <c r="AE922" i="4"/>
  <c r="AE44" i="4"/>
  <c r="AE941" i="4"/>
  <c r="AE917" i="4"/>
  <c r="AE918" i="4"/>
  <c r="AE929" i="4"/>
  <c r="AE909" i="4"/>
  <c r="AE912" i="4"/>
  <c r="AE916" i="4"/>
  <c r="AE907" i="4"/>
  <c r="AE915" i="4"/>
  <c r="AE910" i="4"/>
  <c r="AE908" i="4"/>
  <c r="AE913" i="4"/>
  <c r="AE911" i="4"/>
  <c r="AE904" i="4"/>
  <c r="AC33" i="4"/>
  <c r="AD33" i="4" s="1"/>
  <c r="AE906" i="4"/>
  <c r="AE905" i="4"/>
  <c r="AE899" i="4"/>
  <c r="AE903" i="4"/>
  <c r="AE902" i="4"/>
  <c r="AE901" i="4"/>
  <c r="AE897" i="4"/>
  <c r="AE898" i="4"/>
  <c r="AE895" i="4"/>
  <c r="AE900" i="4"/>
  <c r="AE896" i="4"/>
  <c r="AE914" i="4"/>
  <c r="AE891" i="4"/>
  <c r="AE888" i="4"/>
  <c r="AE890" i="4"/>
  <c r="AE884" i="4"/>
  <c r="AE886" i="4"/>
  <c r="AE883" i="4"/>
  <c r="AE882" i="4"/>
  <c r="AE876" i="4"/>
  <c r="AE881" i="4"/>
  <c r="AE879" i="4"/>
  <c r="AE880" i="4"/>
  <c r="AE877" i="4"/>
  <c r="AE872" i="4"/>
  <c r="AE873" i="4"/>
  <c r="AE870" i="4"/>
  <c r="AE868" i="4"/>
  <c r="AE871" i="4"/>
  <c r="AE869" i="4"/>
  <c r="AE874" i="4"/>
  <c r="AE887" i="4"/>
  <c r="AE875" i="4"/>
  <c r="AE878" i="4"/>
  <c r="AE889" i="4"/>
  <c r="AE885" i="4"/>
  <c r="O27" i="7"/>
  <c r="AC35" i="4"/>
  <c r="AD35" i="4" s="1"/>
  <c r="O8" i="7"/>
  <c r="AC45" i="4"/>
  <c r="AD45" i="4" s="1"/>
  <c r="O18" i="7"/>
  <c r="AC39" i="4"/>
  <c r="AD39" i="4" s="1"/>
  <c r="O12" i="7"/>
  <c r="AC36" i="4"/>
  <c r="AD36" i="4" s="1"/>
  <c r="AE36" i="4" s="1"/>
  <c r="O9" i="7"/>
  <c r="AC38" i="4"/>
  <c r="AD38" i="4" s="1"/>
  <c r="AE38" i="4" s="1"/>
  <c r="O11" i="7"/>
  <c r="AC42" i="4"/>
  <c r="AD42" i="4" s="1"/>
  <c r="AE42" i="4" s="1"/>
  <c r="O15" i="7"/>
  <c r="AC32" i="4"/>
  <c r="AD32" i="4" s="1"/>
  <c r="AE32" i="4" s="1"/>
  <c r="O5" i="7"/>
  <c r="AC43" i="4"/>
  <c r="AD43" i="4" s="1"/>
  <c r="AE43" i="4" s="1"/>
  <c r="O16" i="7"/>
  <c r="AC46" i="4"/>
  <c r="AD46" i="4" s="1"/>
  <c r="O19" i="7"/>
  <c r="AC50" i="4"/>
  <c r="AD50" i="4" s="1"/>
  <c r="AE50" i="4" s="1"/>
  <c r="O23" i="7"/>
  <c r="O6" i="7"/>
  <c r="AC51" i="4"/>
  <c r="AD51" i="4" s="1"/>
  <c r="AE51" i="4" s="1"/>
  <c r="O24" i="7"/>
  <c r="O20" i="7"/>
  <c r="AC53" i="4"/>
  <c r="AD53" i="4" s="1"/>
  <c r="O26" i="7"/>
  <c r="AC37" i="4"/>
  <c r="AD37" i="4" s="1"/>
  <c r="O10" i="7"/>
  <c r="AC40" i="4"/>
  <c r="AD40" i="4" s="1"/>
  <c r="O13" i="7"/>
  <c r="AC31" i="4"/>
  <c r="AD31" i="4" s="1"/>
  <c r="AE31" i="4" s="1"/>
  <c r="O4" i="7"/>
  <c r="O22" i="7"/>
  <c r="AC48" i="4"/>
  <c r="AD48" i="4" s="1"/>
  <c r="O21" i="7"/>
  <c r="AC52" i="4"/>
  <c r="AD52" i="4" s="1"/>
  <c r="O25" i="7"/>
  <c r="AC30" i="4"/>
  <c r="AD30" i="4" s="1"/>
  <c r="O3" i="7"/>
  <c r="AC41" i="4"/>
  <c r="AD41" i="4" s="1"/>
  <c r="AE41" i="4" s="1"/>
  <c r="O14" i="7"/>
  <c r="O17" i="7"/>
  <c r="AC34" i="4"/>
  <c r="AD34" i="4" s="1"/>
  <c r="O7" i="7"/>
  <c r="AC54" i="4"/>
  <c r="AD54" i="4" s="1"/>
  <c r="AE844" i="4"/>
  <c r="AE846" i="4"/>
  <c r="AE845" i="4"/>
  <c r="AE855" i="4"/>
  <c r="AE848" i="4"/>
  <c r="AE843" i="4"/>
  <c r="AE849" i="4"/>
  <c r="AE856" i="4"/>
  <c r="AE860" i="4"/>
  <c r="AE864" i="4"/>
  <c r="AE857" i="4"/>
  <c r="AE842" i="4"/>
  <c r="AE859" i="4"/>
  <c r="AE862" i="4"/>
  <c r="AE853" i="4"/>
  <c r="AE851" i="4"/>
  <c r="AE858" i="4"/>
  <c r="AE841" i="4"/>
  <c r="AE854" i="4"/>
  <c r="AE861" i="4"/>
  <c r="AE850" i="4"/>
  <c r="AE863" i="4"/>
  <c r="AE847" i="4"/>
  <c r="AE831" i="4"/>
  <c r="AE821" i="4"/>
  <c r="AE816" i="4"/>
  <c r="AE832" i="4"/>
  <c r="AE829" i="4"/>
  <c r="AE818" i="4"/>
  <c r="AE825" i="4"/>
  <c r="AE828" i="4"/>
  <c r="AE837" i="4"/>
  <c r="AE819" i="4"/>
  <c r="AE820" i="4"/>
  <c r="AE814" i="4"/>
  <c r="AE834" i="4"/>
  <c r="AE835" i="4"/>
  <c r="AE836" i="4"/>
  <c r="AE826" i="4"/>
  <c r="AE817" i="4"/>
  <c r="AE823" i="4"/>
  <c r="AE809" i="4"/>
  <c r="AE792" i="4"/>
  <c r="AE805" i="4"/>
  <c r="AE802" i="4"/>
  <c r="AE807" i="4"/>
  <c r="AE808" i="4"/>
  <c r="AE797" i="4"/>
  <c r="AE806" i="4"/>
  <c r="AE790" i="4"/>
  <c r="AE794" i="4"/>
  <c r="AE795" i="4"/>
  <c r="AE791" i="4"/>
  <c r="AE804" i="4"/>
  <c r="AE788" i="4"/>
  <c r="AE796" i="4"/>
  <c r="AE789" i="4"/>
  <c r="AE798" i="4"/>
  <c r="AE800" i="4"/>
  <c r="AE801" i="4"/>
  <c r="AE793" i="4"/>
  <c r="AE799" i="4"/>
  <c r="AE787" i="4"/>
  <c r="AE777" i="4"/>
  <c r="AE776" i="4"/>
  <c r="AE778" i="4"/>
  <c r="AE782" i="4"/>
  <c r="AE762" i="4"/>
  <c r="AE771" i="4"/>
  <c r="AE783" i="4"/>
  <c r="AE766" i="4"/>
  <c r="AE779" i="4"/>
  <c r="AE769" i="4"/>
  <c r="AE768" i="4"/>
  <c r="AE763" i="4"/>
  <c r="AE760" i="4"/>
  <c r="AE764" i="4"/>
  <c r="AE775" i="4"/>
  <c r="AE774" i="4"/>
  <c r="AE767" i="4"/>
  <c r="AE773" i="4"/>
  <c r="AE770" i="4"/>
  <c r="AE772" i="4"/>
  <c r="AE748" i="4"/>
  <c r="AE780" i="4"/>
  <c r="AE743" i="4"/>
  <c r="AE761" i="4"/>
  <c r="AE738" i="4"/>
  <c r="AE745" i="4"/>
  <c r="AE707" i="4"/>
  <c r="AE750" i="4"/>
  <c r="AE755" i="4"/>
  <c r="AE736" i="4"/>
  <c r="AE740" i="4"/>
  <c r="AE753" i="4"/>
  <c r="AE742" i="4"/>
  <c r="AE747" i="4"/>
  <c r="AE751" i="4"/>
  <c r="AE712" i="4"/>
  <c r="AE756" i="4"/>
  <c r="AE739" i="4"/>
  <c r="AE749" i="4"/>
  <c r="AE754" i="4"/>
  <c r="AE752" i="4"/>
  <c r="AE746" i="4"/>
  <c r="AE734" i="4"/>
  <c r="AE735" i="4"/>
  <c r="AE737" i="4"/>
  <c r="AE741" i="4"/>
  <c r="AE720" i="4"/>
  <c r="AE690" i="4"/>
  <c r="AE718" i="4"/>
  <c r="AE715" i="4"/>
  <c r="AE680" i="4"/>
  <c r="AE702" i="4"/>
  <c r="AE706" i="4"/>
  <c r="AE727" i="4"/>
  <c r="AE726" i="4"/>
  <c r="AE716" i="4"/>
  <c r="AE713" i="4"/>
  <c r="AE724" i="4"/>
  <c r="AE722" i="4"/>
  <c r="AE711" i="4"/>
  <c r="AE721" i="4"/>
  <c r="AE709" i="4"/>
  <c r="AE708" i="4"/>
  <c r="AE729" i="4"/>
  <c r="AE728" i="4"/>
  <c r="AE719" i="4"/>
  <c r="AE687" i="4"/>
  <c r="AE697" i="4"/>
  <c r="AE699" i="4"/>
  <c r="AE681" i="4"/>
  <c r="AE692" i="4"/>
  <c r="AE685" i="4"/>
  <c r="AE683" i="4"/>
  <c r="AE679" i="4"/>
  <c r="AE694" i="4"/>
  <c r="AE684" i="4"/>
  <c r="AE686" i="4"/>
  <c r="AE698" i="4"/>
  <c r="AE691" i="4"/>
  <c r="AE700" i="4"/>
  <c r="AE688" i="4"/>
  <c r="AE696" i="4"/>
  <c r="AE695" i="4"/>
  <c r="AE653" i="4"/>
  <c r="AE665" i="4"/>
  <c r="AE666" i="4"/>
  <c r="AE643" i="4"/>
  <c r="AE669" i="4"/>
  <c r="AE656" i="4"/>
  <c r="AE641" i="4"/>
  <c r="AE654" i="4"/>
  <c r="AE645" i="4"/>
  <c r="AE639" i="4"/>
  <c r="AE659" i="4"/>
  <c r="AE661" i="4"/>
  <c r="AE672" i="4"/>
  <c r="AE599" i="4"/>
  <c r="AE658" i="4"/>
  <c r="AE660" i="4"/>
  <c r="AE652" i="4"/>
  <c r="AE667" i="4"/>
  <c r="AE663" i="4"/>
  <c r="AE671" i="4"/>
  <c r="AE662" i="4"/>
  <c r="AE668" i="4"/>
  <c r="AE674" i="4"/>
  <c r="AE664" i="4"/>
  <c r="AE640" i="4"/>
  <c r="AE628" i="4"/>
  <c r="AE618" i="4"/>
  <c r="AE634" i="4"/>
  <c r="AE630" i="4"/>
  <c r="AE644" i="4"/>
  <c r="AE604" i="4"/>
  <c r="AE633" i="4"/>
  <c r="AE642" i="4"/>
  <c r="AE609" i="4"/>
  <c r="AE648" i="4"/>
  <c r="AE625" i="4"/>
  <c r="AE606" i="4"/>
  <c r="AE646" i="4"/>
  <c r="AE629" i="4"/>
  <c r="AE627" i="4"/>
  <c r="AE631" i="4"/>
  <c r="AE626" i="4"/>
  <c r="AE614" i="4"/>
  <c r="AE613" i="4"/>
  <c r="AE638" i="4"/>
  <c r="AE602" i="4"/>
  <c r="AE611" i="4"/>
  <c r="AE620" i="4"/>
  <c r="AE605" i="4"/>
  <c r="AE608" i="4"/>
  <c r="AE619" i="4"/>
  <c r="AE621" i="4"/>
  <c r="AE617" i="4"/>
  <c r="AE607" i="4"/>
  <c r="AE598" i="4"/>
  <c r="AE610" i="4"/>
  <c r="AE615" i="4"/>
  <c r="AE601" i="4"/>
  <c r="AE612" i="4"/>
  <c r="AE616" i="4"/>
  <c r="AE585" i="4"/>
  <c r="AE589" i="4"/>
  <c r="AE578" i="4"/>
  <c r="AE573" i="4"/>
  <c r="AE576" i="4"/>
  <c r="AE575" i="4"/>
  <c r="AE577" i="4"/>
  <c r="AE571" i="4"/>
  <c r="AE581" i="4"/>
  <c r="AE590" i="4"/>
  <c r="AE594" i="4"/>
  <c r="AE579" i="4"/>
  <c r="AE582" i="4"/>
  <c r="AE593" i="4"/>
  <c r="AE584" i="4"/>
  <c r="AE572" i="4"/>
  <c r="AE591" i="4"/>
  <c r="AE580" i="4"/>
  <c r="AE583" i="4"/>
  <c r="AE592" i="4"/>
  <c r="AE600" i="4"/>
  <c r="AE1164" i="4"/>
  <c r="AE948" i="4"/>
  <c r="AE1056" i="4"/>
  <c r="AE1110" i="4"/>
  <c r="AE1002" i="4"/>
  <c r="AE1029" i="4"/>
  <c r="AE1137" i="4"/>
  <c r="AE975" i="4"/>
  <c r="AE1083" i="4"/>
  <c r="AE867" i="4"/>
  <c r="AE894" i="4"/>
  <c r="AE813" i="4"/>
  <c r="AE624" i="4"/>
  <c r="AE651" i="4"/>
  <c r="AE840" i="4"/>
  <c r="AE705" i="4"/>
  <c r="AE732" i="4"/>
  <c r="AE759" i="4"/>
  <c r="AE678" i="4"/>
  <c r="AE786" i="4"/>
  <c r="AE1190" i="4"/>
  <c r="AE839" i="4"/>
  <c r="AE570" i="4"/>
  <c r="AE597" i="4"/>
  <c r="AE1082" i="4"/>
  <c r="AE1001" i="4"/>
  <c r="AE1163" i="4"/>
  <c r="AE650" i="4"/>
  <c r="AE1055" i="4"/>
  <c r="AE920" i="4"/>
  <c r="AE677" i="4"/>
  <c r="AE893" i="4"/>
  <c r="AE947" i="4"/>
  <c r="AE812" i="4"/>
  <c r="AE866" i="4"/>
  <c r="AE704" i="4"/>
  <c r="AE623" i="4"/>
  <c r="AE731" i="4"/>
  <c r="AE596" i="4"/>
  <c r="AE566" i="4"/>
  <c r="AE567" i="4"/>
  <c r="AE564" i="4"/>
  <c r="AE557" i="4"/>
  <c r="AE548" i="4"/>
  <c r="AE553" i="4"/>
  <c r="AE549" i="4"/>
  <c r="AE545" i="4"/>
  <c r="AE532" i="4"/>
  <c r="AE536" i="4"/>
  <c r="AE544" i="4"/>
  <c r="AE540" i="4"/>
  <c r="AE518" i="4"/>
  <c r="AE530" i="4"/>
  <c r="AE524" i="4"/>
  <c r="AE522" i="4"/>
  <c r="AE523" i="4"/>
  <c r="AE516" i="4"/>
  <c r="AE527" i="4"/>
  <c r="AE502" i="4"/>
  <c r="J51" i="3"/>
  <c r="AE513" i="4"/>
  <c r="AE495" i="4"/>
  <c r="AE491" i="4"/>
  <c r="AE494" i="4"/>
  <c r="AE510" i="4"/>
  <c r="AE478" i="4"/>
  <c r="AE476" i="4"/>
  <c r="J30" i="3"/>
  <c r="AE486" i="4"/>
  <c r="AE467" i="4"/>
  <c r="AE483" i="4"/>
  <c r="AE462" i="4"/>
  <c r="AE464" i="4"/>
  <c r="AE477" i="4"/>
  <c r="AE459" i="4"/>
  <c r="AE453" i="4"/>
  <c r="AE439" i="4"/>
  <c r="AE446" i="4"/>
  <c r="AE438" i="4"/>
  <c r="AE441" i="4"/>
  <c r="AE437" i="4"/>
  <c r="AE450" i="4"/>
  <c r="AE435" i="4"/>
  <c r="AE445" i="4"/>
  <c r="AE449" i="4"/>
  <c r="AE447" i="4"/>
  <c r="AE451" i="4"/>
  <c r="AE444" i="4"/>
  <c r="A2" i="11"/>
  <c r="AE432" i="4"/>
  <c r="AE416" i="4"/>
  <c r="AE410" i="4"/>
  <c r="AE420" i="4"/>
  <c r="AE423" i="4"/>
  <c r="AE427" i="4"/>
  <c r="AE421" i="4"/>
  <c r="AE429" i="4"/>
  <c r="AE415" i="4"/>
  <c r="AE419" i="4"/>
  <c r="AE404" i="4"/>
  <c r="AE396" i="4"/>
  <c r="AE392" i="4"/>
  <c r="AE401" i="4"/>
  <c r="AE389" i="4"/>
  <c r="AE400" i="4"/>
  <c r="AE385" i="4"/>
  <c r="AE395" i="4"/>
  <c r="AE399" i="4"/>
  <c r="AE394" i="4"/>
  <c r="AE381" i="4"/>
  <c r="AE388" i="4"/>
  <c r="AE387" i="4"/>
  <c r="AE390" i="4"/>
  <c r="AE402" i="4"/>
  <c r="AE405" i="4"/>
  <c r="AE384" i="4"/>
  <c r="AE354" i="4"/>
  <c r="AE369" i="4"/>
  <c r="AE370" i="4"/>
  <c r="AE360" i="4"/>
  <c r="AE374" i="4"/>
  <c r="AE368" i="4"/>
  <c r="AE362" i="4"/>
  <c r="AE356" i="4"/>
  <c r="AE372" i="4"/>
  <c r="AE367" i="4"/>
  <c r="AE358" i="4"/>
  <c r="AE371" i="4"/>
  <c r="AE377" i="4"/>
  <c r="AE376" i="4"/>
  <c r="AE378" i="4"/>
  <c r="AE363" i="4"/>
  <c r="AE364" i="4"/>
  <c r="J33" i="3"/>
  <c r="AE56" i="4"/>
  <c r="AF56" i="4" s="1"/>
  <c r="J46" i="3"/>
  <c r="AE162" i="4"/>
  <c r="AE135" i="4"/>
  <c r="AC297" i="4"/>
  <c r="AD297" i="4" s="1"/>
  <c r="AE297" i="4"/>
  <c r="AE272" i="4"/>
  <c r="AE319" i="4"/>
  <c r="AE302" i="4"/>
  <c r="AE305" i="4"/>
  <c r="AE322" i="4"/>
  <c r="AE321" i="4"/>
  <c r="AE308" i="4"/>
  <c r="AE317" i="4"/>
  <c r="AE304" i="4"/>
  <c r="AE312" i="4"/>
  <c r="AE313" i="4"/>
  <c r="AE318" i="4"/>
  <c r="AE311" i="4"/>
  <c r="AE306" i="4"/>
  <c r="AE300" i="4"/>
  <c r="AE314" i="4"/>
  <c r="AE309" i="4"/>
  <c r="AE278" i="4"/>
  <c r="AE296" i="4"/>
  <c r="AE274" i="4"/>
  <c r="AE275" i="4"/>
  <c r="AE277" i="4"/>
  <c r="AE276" i="4"/>
  <c r="AE279" i="4"/>
  <c r="AE287" i="4"/>
  <c r="AE285" i="4"/>
  <c r="AE292" i="4"/>
  <c r="AE289" i="4"/>
  <c r="AE290" i="4"/>
  <c r="AE283" i="4"/>
  <c r="AE286" i="4"/>
  <c r="AE282" i="4"/>
  <c r="AE273" i="4"/>
  <c r="AE295" i="4"/>
  <c r="AE260" i="4"/>
  <c r="AE288" i="4"/>
  <c r="AE259" i="4"/>
  <c r="AE257" i="4"/>
  <c r="AE248" i="4"/>
  <c r="AE249" i="4"/>
  <c r="AE256" i="4"/>
  <c r="AE250" i="4"/>
  <c r="AE258" i="4"/>
  <c r="AE247" i="4"/>
  <c r="AE255" i="4"/>
  <c r="AE262" i="4"/>
  <c r="AE269" i="4"/>
  <c r="AE253" i="4"/>
  <c r="AE261" i="4"/>
  <c r="AE263" i="4"/>
  <c r="AE252" i="4"/>
  <c r="AE268" i="4"/>
  <c r="AE254" i="4"/>
  <c r="AE246" i="4"/>
  <c r="AE242" i="4"/>
  <c r="AE232" i="4"/>
  <c r="AE236" i="4"/>
  <c r="AE231" i="4"/>
  <c r="AE241" i="4"/>
  <c r="AE222" i="4"/>
  <c r="AE235" i="4"/>
  <c r="AE223" i="4"/>
  <c r="AE221" i="4"/>
  <c r="AE227" i="4"/>
  <c r="AE230" i="4"/>
  <c r="AE228" i="4"/>
  <c r="AC215" i="4"/>
  <c r="AD215" i="4" s="1"/>
  <c r="AE215" i="4"/>
  <c r="AD225" i="4"/>
  <c r="AE225" i="4" s="1"/>
  <c r="AE200" i="4"/>
  <c r="AE198" i="4"/>
  <c r="AE206" i="4"/>
  <c r="AE210" i="4"/>
  <c r="AE203" i="4"/>
  <c r="AE196" i="4"/>
  <c r="AE199" i="4"/>
  <c r="AE194" i="4"/>
  <c r="AE209" i="4"/>
  <c r="AE204" i="4"/>
  <c r="AE205" i="4"/>
  <c r="AE211" i="4"/>
  <c r="AE344" i="4"/>
  <c r="AE350" i="4"/>
  <c r="AE340" i="4"/>
  <c r="AE342" i="4"/>
  <c r="AE343" i="4"/>
  <c r="AE346" i="4"/>
  <c r="AE349" i="4"/>
  <c r="AE341" i="4"/>
  <c r="AE339" i="4"/>
  <c r="AE335" i="4"/>
  <c r="AE334" i="4"/>
  <c r="AE329" i="4"/>
  <c r="AE336" i="4"/>
  <c r="AE188" i="4"/>
  <c r="AE186" i="4"/>
  <c r="AE187" i="4"/>
  <c r="AE184" i="4"/>
  <c r="AE182" i="4"/>
  <c r="AE179" i="4"/>
  <c r="AE181" i="4"/>
  <c r="AE174" i="4"/>
  <c r="AE176" i="4"/>
  <c r="AE173" i="4"/>
  <c r="AE171" i="4"/>
  <c r="AE172" i="4"/>
  <c r="AE170" i="4"/>
  <c r="AE169" i="4"/>
  <c r="AE167" i="4"/>
  <c r="AE166" i="4"/>
  <c r="AE168" i="4"/>
  <c r="AE143" i="4"/>
  <c r="AE165" i="4"/>
  <c r="AE152" i="4"/>
  <c r="AE154" i="4"/>
  <c r="AE142" i="4"/>
  <c r="AE155" i="4"/>
  <c r="AE141" i="4"/>
  <c r="AE150" i="4"/>
  <c r="AE146" i="4"/>
  <c r="AE145" i="4"/>
  <c r="AE140" i="4"/>
  <c r="AE139" i="4"/>
  <c r="AE156" i="4"/>
  <c r="AE151" i="4"/>
  <c r="AE144" i="4"/>
  <c r="AE161" i="4"/>
  <c r="AE147" i="4"/>
  <c r="AE149" i="4"/>
  <c r="AE134" i="4"/>
  <c r="AE133" i="4"/>
  <c r="AE125" i="4"/>
  <c r="AE126" i="4"/>
  <c r="AE114" i="4"/>
  <c r="AE113" i="4"/>
  <c r="AE115" i="4"/>
  <c r="AE122" i="4"/>
  <c r="AE124" i="4"/>
  <c r="AE127" i="4"/>
  <c r="AE117" i="4"/>
  <c r="AE120" i="4"/>
  <c r="AE111" i="4"/>
  <c r="AE129" i="4"/>
  <c r="AE128" i="4"/>
  <c r="AE99" i="4"/>
  <c r="AE102" i="4"/>
  <c r="AF102" i="4" s="1"/>
  <c r="AE94" i="4"/>
  <c r="AF94" i="4" s="1"/>
  <c r="AE97" i="4"/>
  <c r="AE106" i="4"/>
  <c r="J28" i="3"/>
  <c r="AE53" i="4"/>
  <c r="AC29" i="4"/>
  <c r="AD29" i="4" s="1"/>
  <c r="J10" i="3"/>
  <c r="O2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K7" i="3" s="1"/>
  <c r="I38" i="3"/>
  <c r="J42" i="3"/>
  <c r="J26" i="3"/>
  <c r="J21" i="3"/>
  <c r="I51" i="3"/>
  <c r="J35" i="3"/>
  <c r="I23" i="3"/>
  <c r="J12" i="3"/>
  <c r="K12" i="3" s="1"/>
  <c r="I43" i="3"/>
  <c r="J39" i="3"/>
  <c r="J17" i="3"/>
  <c r="J36" i="3"/>
  <c r="J31" i="3"/>
  <c r="I47" i="3"/>
  <c r="I36" i="3"/>
  <c r="J24" i="3"/>
  <c r="J22" i="3"/>
  <c r="J44" i="3"/>
  <c r="AF1108" i="4" l="1"/>
  <c r="AF1162" i="4"/>
  <c r="AF1540" i="4"/>
  <c r="AF1567" i="4"/>
  <c r="AF1351" i="4"/>
  <c r="AF1324" i="4"/>
  <c r="AF1594" i="4"/>
  <c r="AF730" i="4"/>
  <c r="AF1405" i="4"/>
  <c r="AF1756" i="4"/>
  <c r="AF1810" i="4"/>
  <c r="AF1081" i="4"/>
  <c r="AF865" i="4"/>
  <c r="AF1864" i="4"/>
  <c r="AF1675" i="4"/>
  <c r="AF1216" i="4"/>
  <c r="AF919" i="4"/>
  <c r="AF1513" i="4"/>
  <c r="AF703" i="4"/>
  <c r="AF838" i="4"/>
  <c r="AF1459" i="4"/>
  <c r="AF1378" i="4"/>
  <c r="AF1243" i="4"/>
  <c r="AF1837" i="4"/>
  <c r="AF1432" i="4"/>
  <c r="AF1135" i="4"/>
  <c r="AF1054" i="4"/>
  <c r="AF1270" i="4"/>
  <c r="AF1000" i="4"/>
  <c r="AF1648" i="4"/>
  <c r="AF1702" i="4"/>
  <c r="AF946" i="4"/>
  <c r="AF892" i="4"/>
  <c r="AF1729" i="4"/>
  <c r="AF784" i="4"/>
  <c r="AF811" i="4"/>
  <c r="AF1621" i="4"/>
  <c r="AF973" i="4"/>
  <c r="AF1783" i="4"/>
  <c r="AF757" i="4"/>
  <c r="AF1297" i="4"/>
  <c r="AF1486" i="4"/>
  <c r="AF1189" i="4"/>
  <c r="AF1027" i="4"/>
  <c r="AF2458" i="4"/>
  <c r="AF2620" i="4"/>
  <c r="AF2269" i="4"/>
  <c r="AF2134" i="4"/>
  <c r="AF2593" i="4"/>
  <c r="AF2512" i="4"/>
  <c r="AF1945" i="4"/>
  <c r="AF2107" i="4"/>
  <c r="AF2188" i="4"/>
  <c r="AF2890" i="4"/>
  <c r="AF1891" i="4"/>
  <c r="AF2674" i="4"/>
  <c r="AF1918" i="4"/>
  <c r="AF2701" i="4"/>
  <c r="AF2377" i="4"/>
  <c r="AF2053" i="4"/>
  <c r="AF2539" i="4"/>
  <c r="AF2485" i="4"/>
  <c r="AF2242" i="4"/>
  <c r="AF2647" i="4"/>
  <c r="AF2404" i="4"/>
  <c r="AF2566" i="4"/>
  <c r="AF2809" i="4"/>
  <c r="AF2431" i="4"/>
  <c r="AF2728" i="4"/>
  <c r="AF2080" i="4"/>
  <c r="AF2782" i="4"/>
  <c r="AF1999" i="4"/>
  <c r="AF2755" i="4"/>
  <c r="AF2161" i="4"/>
  <c r="AF2350" i="4"/>
  <c r="AF2026" i="4"/>
  <c r="AF1972" i="4"/>
  <c r="AF2215" i="4"/>
  <c r="AF2323" i="4"/>
  <c r="AF2863" i="4"/>
  <c r="AF2296" i="4"/>
  <c r="AF2836" i="4"/>
  <c r="AF319" i="4"/>
  <c r="AF588" i="4"/>
  <c r="AF345" i="4"/>
  <c r="AF569" i="4"/>
  <c r="AF326" i="4"/>
  <c r="AF670" i="4"/>
  <c r="AF958" i="4"/>
  <c r="AF2234" i="4"/>
  <c r="AF947" i="4"/>
  <c r="AF939" i="4"/>
  <c r="AF1225" i="4"/>
  <c r="AF1372" i="4"/>
  <c r="AF508" i="4"/>
  <c r="AF2451" i="4"/>
  <c r="AF2127" i="4"/>
  <c r="AF202" i="4"/>
  <c r="AF1965" i="4"/>
  <c r="AF253" i="4"/>
  <c r="AF1479" i="4"/>
  <c r="AF307" i="4"/>
  <c r="AF2180" i="4"/>
  <c r="AF1425" i="4"/>
  <c r="AF2668" i="4"/>
  <c r="AF2845" i="4"/>
  <c r="AF107" i="4"/>
  <c r="AF134" i="4"/>
  <c r="AF242" i="4"/>
  <c r="AF350" i="4"/>
  <c r="AF458" i="4"/>
  <c r="AF566" i="4"/>
  <c r="AF674" i="4"/>
  <c r="AF782" i="4"/>
  <c r="AF890" i="4"/>
  <c r="AF998" i="4"/>
  <c r="AF1106" i="4"/>
  <c r="AF161" i="4"/>
  <c r="AF269" i="4"/>
  <c r="AF377" i="4"/>
  <c r="AF485" i="4"/>
  <c r="AF593" i="4"/>
  <c r="AF701" i="4"/>
  <c r="AF188" i="4"/>
  <c r="AF296" i="4"/>
  <c r="AF404" i="4"/>
  <c r="AF512" i="4"/>
  <c r="AF620" i="4"/>
  <c r="AF728" i="4"/>
  <c r="AF836" i="4"/>
  <c r="AF944" i="4"/>
  <c r="AF1052" i="4"/>
  <c r="AF215" i="4"/>
  <c r="AF971" i="4"/>
  <c r="AF323" i="4"/>
  <c r="AF755" i="4"/>
  <c r="AF431" i="4"/>
  <c r="AF1160" i="4"/>
  <c r="AF1268" i="4"/>
  <c r="AF1376" i="4"/>
  <c r="AF1484" i="4"/>
  <c r="AF1592" i="4"/>
  <c r="AF539" i="4"/>
  <c r="AF809" i="4"/>
  <c r="AF1025" i="4"/>
  <c r="AF1187" i="4"/>
  <c r="AF1295" i="4"/>
  <c r="AF1403" i="4"/>
  <c r="AF1511" i="4"/>
  <c r="AF1619" i="4"/>
  <c r="AF863" i="4"/>
  <c r="AF917" i="4"/>
  <c r="AF1133" i="4"/>
  <c r="AF1241" i="4"/>
  <c r="AF1349" i="4"/>
  <c r="AF1538" i="4"/>
  <c r="AF1673" i="4"/>
  <c r="AF1079" i="4"/>
  <c r="AF1214" i="4"/>
  <c r="AF1916" i="4"/>
  <c r="AF647" i="4"/>
  <c r="AF1565" i="4"/>
  <c r="AF1943" i="4"/>
  <c r="AF2051" i="4"/>
  <c r="AF2159" i="4"/>
  <c r="AF2267" i="4"/>
  <c r="AF1727" i="4"/>
  <c r="AF1430" i="4"/>
  <c r="AF1646" i="4"/>
  <c r="AF1754" i="4"/>
  <c r="AF1781" i="4"/>
  <c r="AF1322" i="4"/>
  <c r="AF1997" i="4"/>
  <c r="AF2078" i="4"/>
  <c r="AF1862" i="4"/>
  <c r="AF2456" i="4"/>
  <c r="AF2564" i="4"/>
  <c r="AF2672" i="4"/>
  <c r="AF2780" i="4"/>
  <c r="AF2888" i="4"/>
  <c r="AF2240" i="4"/>
  <c r="AF1970" i="4"/>
  <c r="AF1835" i="4"/>
  <c r="AF2213" i="4"/>
  <c r="AF2483" i="4"/>
  <c r="AF2591" i="4"/>
  <c r="AF2699" i="4"/>
  <c r="AF2807" i="4"/>
  <c r="AF1700" i="4"/>
  <c r="AF2186" i="4"/>
  <c r="AF2510" i="4"/>
  <c r="AF2618" i="4"/>
  <c r="AF2726" i="4"/>
  <c r="AF2834" i="4"/>
  <c r="AF2024" i="4"/>
  <c r="AF2132" i="4"/>
  <c r="AF2348" i="4"/>
  <c r="AF2375" i="4"/>
  <c r="AF1457" i="4"/>
  <c r="AF2294" i="4"/>
  <c r="AF2321" i="4"/>
  <c r="AF2402" i="4"/>
  <c r="AF2537" i="4"/>
  <c r="AF2861" i="4"/>
  <c r="AF2645" i="4"/>
  <c r="AF2753" i="4"/>
  <c r="AF1889" i="4"/>
  <c r="AF2429" i="4"/>
  <c r="AF1808" i="4"/>
  <c r="AF2105" i="4"/>
  <c r="AF235" i="4"/>
  <c r="AF856" i="4"/>
  <c r="AF802" i="4"/>
  <c r="AF1585" i="4"/>
  <c r="AF1315" i="4"/>
  <c r="AF2368" i="4"/>
  <c r="AF2557" i="4"/>
  <c r="AF2800" i="4"/>
  <c r="AF181" i="4"/>
  <c r="AF343" i="4"/>
  <c r="AF1045" i="4"/>
  <c r="AF1018" i="4"/>
  <c r="AF1639" i="4"/>
  <c r="AF1504" i="4"/>
  <c r="AF2395" i="4"/>
  <c r="AF1936" i="4"/>
  <c r="AF2665" i="4"/>
  <c r="AF289" i="4"/>
  <c r="AF451" i="4"/>
  <c r="AF883" i="4"/>
  <c r="AF964" i="4"/>
  <c r="AF1855" i="4"/>
  <c r="AF1909" i="4"/>
  <c r="AF2854" i="4"/>
  <c r="AF1990" i="4"/>
  <c r="AF2476" i="4"/>
  <c r="AF397" i="4"/>
  <c r="AF559" i="4"/>
  <c r="AF1126" i="4"/>
  <c r="AF1558" i="4"/>
  <c r="AF1423" i="4"/>
  <c r="AF2503" i="4"/>
  <c r="AF2422" i="4"/>
  <c r="AF2071" i="4"/>
  <c r="AF2773" i="4"/>
  <c r="AF505" i="4"/>
  <c r="AF667" i="4"/>
  <c r="AF1234" i="4"/>
  <c r="AF1720" i="4"/>
  <c r="AF1450" i="4"/>
  <c r="AF2611" i="4"/>
  <c r="AF2530" i="4"/>
  <c r="AF2260" i="4"/>
  <c r="AF2692" i="4"/>
  <c r="AF613" i="4"/>
  <c r="AF154" i="4"/>
  <c r="AF910" i="4"/>
  <c r="AF1747" i="4"/>
  <c r="AF1882" i="4"/>
  <c r="AF2719" i="4"/>
  <c r="AF2638" i="4"/>
  <c r="AF1288" i="4"/>
  <c r="AF2206" i="4"/>
  <c r="AF721" i="4"/>
  <c r="AF262" i="4"/>
  <c r="AF1072" i="4"/>
  <c r="AF1774" i="4"/>
  <c r="AF1099" i="4"/>
  <c r="AF1666" i="4"/>
  <c r="AF2746" i="4"/>
  <c r="AF1531" i="4"/>
  <c r="AF2881" i="4"/>
  <c r="AF208" i="4"/>
  <c r="AF370" i="4"/>
  <c r="AF937" i="4"/>
  <c r="AF1693" i="4"/>
  <c r="AF1369" i="4"/>
  <c r="AF2152" i="4"/>
  <c r="AF2098" i="4"/>
  <c r="AF2233" i="4"/>
  <c r="AF2827" i="4"/>
  <c r="AF316" i="4"/>
  <c r="AF478" i="4"/>
  <c r="AF1153" i="4"/>
  <c r="AF1801" i="4"/>
  <c r="AF1396" i="4"/>
  <c r="AF1180" i="4"/>
  <c r="AF2314" i="4"/>
  <c r="AF1963" i="4"/>
  <c r="AF424" i="4"/>
  <c r="AF586" i="4"/>
  <c r="AF1261" i="4"/>
  <c r="AF1828" i="4"/>
  <c r="AF1477" i="4"/>
  <c r="AF2017" i="4"/>
  <c r="AF1612" i="4"/>
  <c r="AF2044" i="4"/>
  <c r="AF532" i="4"/>
  <c r="AF829" i="4"/>
  <c r="AF640" i="4"/>
  <c r="AF775" i="4"/>
  <c r="AF1342" i="4"/>
  <c r="AF2125" i="4"/>
  <c r="AF2287" i="4"/>
  <c r="AF2179" i="4"/>
  <c r="AF127" i="4"/>
  <c r="AF1207" i="4"/>
  <c r="AF748" i="4"/>
  <c r="AF991" i="4"/>
  <c r="AF694" i="4"/>
  <c r="AF2341" i="4"/>
  <c r="AF2449" i="4"/>
  <c r="AF2584" i="4"/>
  <c r="AF105" i="4"/>
  <c r="AF159" i="4"/>
  <c r="AF267" i="4"/>
  <c r="AF375" i="4"/>
  <c r="AF483" i="4"/>
  <c r="AF591" i="4"/>
  <c r="AF699" i="4"/>
  <c r="AF807" i="4"/>
  <c r="AF915" i="4"/>
  <c r="AF1023" i="4"/>
  <c r="AF186" i="4"/>
  <c r="AF294" i="4"/>
  <c r="AF402" i="4"/>
  <c r="AF510" i="4"/>
  <c r="AF618" i="4"/>
  <c r="AF726" i="4"/>
  <c r="AF834" i="4"/>
  <c r="AF942" i="4"/>
  <c r="AF1050" i="4"/>
  <c r="AF213" i="4"/>
  <c r="AF321" i="4"/>
  <c r="AF429" i="4"/>
  <c r="AF537" i="4"/>
  <c r="AF645" i="4"/>
  <c r="AF753" i="4"/>
  <c r="AF861" i="4"/>
  <c r="AF969" i="4"/>
  <c r="AF1077" i="4"/>
  <c r="AF132" i="4"/>
  <c r="AF240" i="4"/>
  <c r="AF348" i="4"/>
  <c r="AF456" i="4"/>
  <c r="AF564" i="4"/>
  <c r="AF672" i="4"/>
  <c r="AF780" i="4"/>
  <c r="AF888" i="4"/>
  <c r="AF996" i="4"/>
  <c r="AF1104" i="4"/>
  <c r="AF1158" i="4"/>
  <c r="AF1266" i="4"/>
  <c r="AF1374" i="4"/>
  <c r="AF1482" i="4"/>
  <c r="AF1185" i="4"/>
  <c r="AF1293" i="4"/>
  <c r="AF1401" i="4"/>
  <c r="AF1509" i="4"/>
  <c r="AF1617" i="4"/>
  <c r="AF1725" i="4"/>
  <c r="AF1212" i="4"/>
  <c r="AF1320" i="4"/>
  <c r="AF1428" i="4"/>
  <c r="AF1536" i="4"/>
  <c r="AF1644" i="4"/>
  <c r="AF1131" i="4"/>
  <c r="AF1239" i="4"/>
  <c r="AF1347" i="4"/>
  <c r="AF1455" i="4"/>
  <c r="AF1563" i="4"/>
  <c r="AF1671" i="4"/>
  <c r="AF1779" i="4"/>
  <c r="AF1914" i="4"/>
  <c r="AF2022" i="4"/>
  <c r="AF2130" i="4"/>
  <c r="AF2238" i="4"/>
  <c r="AF2346" i="4"/>
  <c r="AF1941" i="4"/>
  <c r="AF1752" i="4"/>
  <c r="AF1698" i="4"/>
  <c r="AF1806" i="4"/>
  <c r="AF1968" i="4"/>
  <c r="AF2076" i="4"/>
  <c r="AF1590" i="4"/>
  <c r="AF1833" i="4"/>
  <c r="AF2211" i="4"/>
  <c r="AF2481" i="4"/>
  <c r="AF2589" i="4"/>
  <c r="AF2697" i="4"/>
  <c r="AF2805" i="4"/>
  <c r="AF2049" i="4"/>
  <c r="AF2184" i="4"/>
  <c r="AF2157" i="4"/>
  <c r="AF2508" i="4"/>
  <c r="AF2616" i="4"/>
  <c r="AF2724" i="4"/>
  <c r="AF2832" i="4"/>
  <c r="AF2373" i="4"/>
  <c r="AF2400" i="4"/>
  <c r="AF2859" i="4"/>
  <c r="AF1887" i="4"/>
  <c r="AF2103" i="4"/>
  <c r="AF2319" i="4"/>
  <c r="AF2427" i="4"/>
  <c r="AF2535" i="4"/>
  <c r="AF2643" i="4"/>
  <c r="AF2751" i="4"/>
  <c r="AF1860" i="4"/>
  <c r="AF2265" i="4"/>
  <c r="AF2454" i="4"/>
  <c r="AF2562" i="4"/>
  <c r="AF2670" i="4"/>
  <c r="AF2778" i="4"/>
  <c r="AF2886" i="4"/>
  <c r="AF1995" i="4"/>
  <c r="AF2292" i="4"/>
  <c r="AF2559" i="4"/>
  <c r="AF2343" i="4"/>
  <c r="AF1830" i="4"/>
  <c r="AF1587" i="4"/>
  <c r="AF1533" i="4"/>
  <c r="AF696" i="4"/>
  <c r="AF453" i="4"/>
  <c r="AF210" i="4"/>
  <c r="AF2729" i="4"/>
  <c r="AF2054" i="4"/>
  <c r="AF2756" i="4"/>
  <c r="AF2243" i="4"/>
  <c r="AF1298" i="4"/>
  <c r="AF1487" i="4"/>
  <c r="AF515" i="4"/>
  <c r="AF677" i="4"/>
  <c r="AF434" i="4"/>
  <c r="AF2776" i="4"/>
  <c r="AF2425" i="4"/>
  <c r="AF2830" i="4"/>
  <c r="AF1480" i="4"/>
  <c r="AF1696" i="4"/>
  <c r="AF1237" i="4"/>
  <c r="AF805" i="4"/>
  <c r="AF211" i="4"/>
  <c r="AF1552" i="4"/>
  <c r="AF1849" i="4"/>
  <c r="AF2200" i="4"/>
  <c r="AF1822" i="4"/>
  <c r="AF1525" i="4"/>
  <c r="AF1444" i="4"/>
  <c r="AF1093" i="4"/>
  <c r="AF310" i="4"/>
  <c r="AF661" i="4"/>
  <c r="AF2548" i="4"/>
  <c r="AF2116" i="4"/>
  <c r="AF1927" i="4"/>
  <c r="AF1252" i="4"/>
  <c r="AF1306" i="4"/>
  <c r="AF1036" i="4"/>
  <c r="AF1171" i="4"/>
  <c r="AF415" i="4"/>
  <c r="AF145" i="4"/>
  <c r="AF2558" i="4"/>
  <c r="AF106" i="4"/>
  <c r="AF133" i="4"/>
  <c r="AF403" i="4"/>
  <c r="AF1105" i="4"/>
  <c r="AF592" i="4"/>
  <c r="AF1240" i="4"/>
  <c r="AF2455" i="4"/>
  <c r="AF2590" i="4"/>
  <c r="AF700" i="4"/>
  <c r="AF1915" i="4"/>
  <c r="AF241" i="4"/>
  <c r="AF511" i="4"/>
  <c r="AF1159" i="4"/>
  <c r="AF970" i="4"/>
  <c r="AF1402" i="4"/>
  <c r="AF2563" i="4"/>
  <c r="AF2698" i="4"/>
  <c r="AF1996" i="4"/>
  <c r="AF2293" i="4"/>
  <c r="AF349" i="4"/>
  <c r="AF619" i="4"/>
  <c r="AF1267" i="4"/>
  <c r="AF1537" i="4"/>
  <c r="AF1456" i="4"/>
  <c r="AF2671" i="4"/>
  <c r="AF2050" i="4"/>
  <c r="AF2077" i="4"/>
  <c r="AF2617" i="4"/>
  <c r="AF457" i="4"/>
  <c r="AF727" i="4"/>
  <c r="AF808" i="4"/>
  <c r="AF1672" i="4"/>
  <c r="AF1699" i="4"/>
  <c r="AF2239" i="4"/>
  <c r="AF2185" i="4"/>
  <c r="AF2833" i="4"/>
  <c r="AF2752" i="4"/>
  <c r="AF565" i="4"/>
  <c r="AF214" i="4"/>
  <c r="AF1024" i="4"/>
  <c r="AF1618" i="4"/>
  <c r="AF1807" i="4"/>
  <c r="AF1483" i="4"/>
  <c r="AF1375" i="4"/>
  <c r="AF2725" i="4"/>
  <c r="AF2860" i="4"/>
  <c r="AF673" i="4"/>
  <c r="AF322" i="4"/>
  <c r="AF835" i="4"/>
  <c r="AF1564" i="4"/>
  <c r="AF1132" i="4"/>
  <c r="AF1969" i="4"/>
  <c r="AF2158" i="4"/>
  <c r="AF1942" i="4"/>
  <c r="AF2104" i="4"/>
  <c r="AF160" i="4"/>
  <c r="AF430" i="4"/>
  <c r="AF1186" i="4"/>
  <c r="AF1726" i="4"/>
  <c r="AF1294" i="4"/>
  <c r="AF2806" i="4"/>
  <c r="AF2509" i="4"/>
  <c r="AF2536" i="4"/>
  <c r="AF2320" i="4"/>
  <c r="AF268" i="4"/>
  <c r="AF538" i="4"/>
  <c r="AF862" i="4"/>
  <c r="AF916" i="4"/>
  <c r="AF1510" i="4"/>
  <c r="AF1348" i="4"/>
  <c r="AF2023" i="4"/>
  <c r="AF2644" i="4"/>
  <c r="AF376" i="4"/>
  <c r="AF646" i="4"/>
  <c r="AF1051" i="4"/>
  <c r="AF1429" i="4"/>
  <c r="AF943" i="4"/>
  <c r="AF1591" i="4"/>
  <c r="AF2131" i="4"/>
  <c r="AF2428" i="4"/>
  <c r="AF484" i="4"/>
  <c r="AF754" i="4"/>
  <c r="AF889" i="4"/>
  <c r="AF1645" i="4"/>
  <c r="AF1321" i="4"/>
  <c r="AF1834" i="4"/>
  <c r="AF2347" i="4"/>
  <c r="AF1888" i="4"/>
  <c r="AF187" i="4"/>
  <c r="AF781" i="4"/>
  <c r="AF1213" i="4"/>
  <c r="AF1753" i="4"/>
  <c r="AF1861" i="4"/>
  <c r="AF2212" i="4"/>
  <c r="AF2374" i="4"/>
  <c r="AF2779" i="4"/>
  <c r="AF295" i="4"/>
  <c r="AF997" i="4"/>
  <c r="AF1078" i="4"/>
  <c r="AF1780" i="4"/>
  <c r="AF2266" i="4"/>
  <c r="AF2482" i="4"/>
  <c r="AF2401" i="4"/>
  <c r="AF2887" i="4"/>
  <c r="AF92" i="4"/>
  <c r="AF146" i="4"/>
  <c r="AF254" i="4"/>
  <c r="AF362" i="4"/>
  <c r="AF470" i="4"/>
  <c r="AF578" i="4"/>
  <c r="AF686" i="4"/>
  <c r="AF794" i="4"/>
  <c r="AF902" i="4"/>
  <c r="AF1010" i="4"/>
  <c r="AF1118" i="4"/>
  <c r="AF173" i="4"/>
  <c r="AF281" i="4"/>
  <c r="AF389" i="4"/>
  <c r="AF497" i="4"/>
  <c r="AF605" i="4"/>
  <c r="AF713" i="4"/>
  <c r="AF200" i="4"/>
  <c r="AF308" i="4"/>
  <c r="AF416" i="4"/>
  <c r="AF524" i="4"/>
  <c r="AF632" i="4"/>
  <c r="AF740" i="4"/>
  <c r="AF848" i="4"/>
  <c r="AF956" i="4"/>
  <c r="AF1064" i="4"/>
  <c r="AF875" i="4"/>
  <c r="AF119" i="4"/>
  <c r="AF659" i="4"/>
  <c r="AF227" i="4"/>
  <c r="AF1172" i="4"/>
  <c r="AF1280" i="4"/>
  <c r="AF1388" i="4"/>
  <c r="AF1496" i="4"/>
  <c r="AF335" i="4"/>
  <c r="AF929" i="4"/>
  <c r="AF443" i="4"/>
  <c r="AF551" i="4"/>
  <c r="AF1091" i="4"/>
  <c r="AF1199" i="4"/>
  <c r="AF1307" i="4"/>
  <c r="AF1415" i="4"/>
  <c r="AF1523" i="4"/>
  <c r="AF1631" i="4"/>
  <c r="AF767" i="4"/>
  <c r="AF983" i="4"/>
  <c r="AF821" i="4"/>
  <c r="AF1145" i="4"/>
  <c r="AF1253" i="4"/>
  <c r="AF1361" i="4"/>
  <c r="AF1577" i="4"/>
  <c r="AF1442" i="4"/>
  <c r="AF1469" i="4"/>
  <c r="AF1928" i="4"/>
  <c r="AF1334" i="4"/>
  <c r="AF1658" i="4"/>
  <c r="AF1226" i="4"/>
  <c r="AF1604" i="4"/>
  <c r="AF1739" i="4"/>
  <c r="AF1955" i="4"/>
  <c r="AF2063" i="4"/>
  <c r="AF2171" i="4"/>
  <c r="AF2279" i="4"/>
  <c r="AF1712" i="4"/>
  <c r="AF1766" i="4"/>
  <c r="AF1793" i="4"/>
  <c r="AF1550" i="4"/>
  <c r="AF1820" i="4"/>
  <c r="AF1982" i="4"/>
  <c r="AF2252" i="4"/>
  <c r="AF2468" i="4"/>
  <c r="AF2576" i="4"/>
  <c r="AF2684" i="4"/>
  <c r="AF2792" i="4"/>
  <c r="AF2225" i="4"/>
  <c r="AF1901" i="4"/>
  <c r="AF2198" i="4"/>
  <c r="AF1685" i="4"/>
  <c r="AF1874" i="4"/>
  <c r="AF2495" i="4"/>
  <c r="AF2603" i="4"/>
  <c r="AF2711" i="4"/>
  <c r="AF2819" i="4"/>
  <c r="AF2036" i="4"/>
  <c r="AF1037" i="4"/>
  <c r="AF2144" i="4"/>
  <c r="AF2360" i="4"/>
  <c r="AF1847" i="4"/>
  <c r="AF2387" i="4"/>
  <c r="AF2522" i="4"/>
  <c r="AF2630" i="4"/>
  <c r="AF2738" i="4"/>
  <c r="AF2846" i="4"/>
  <c r="AF2117" i="4"/>
  <c r="AF2333" i="4"/>
  <c r="AF2414" i="4"/>
  <c r="AF2765" i="4"/>
  <c r="AF2873" i="4"/>
  <c r="AF2549" i="4"/>
  <c r="AF2441" i="4"/>
  <c r="AF2009" i="4"/>
  <c r="AF2090" i="4"/>
  <c r="AF2657" i="4"/>
  <c r="AF2306" i="4"/>
  <c r="AF1973" i="4"/>
  <c r="AF1129" i="4"/>
  <c r="AF2821" i="4"/>
  <c r="AF2659" i="4"/>
  <c r="AF1417" i="4"/>
  <c r="AF2450" i="4"/>
  <c r="AF115" i="4"/>
  <c r="AF925" i="4"/>
  <c r="AF1033" i="4"/>
  <c r="AF1330" i="4"/>
  <c r="AF1843" i="4"/>
  <c r="AF1573" i="4"/>
  <c r="AF2113" i="4"/>
  <c r="AF1978" i="4"/>
  <c r="AF223" i="4"/>
  <c r="AF1195" i="4"/>
  <c r="AF1141" i="4"/>
  <c r="AF1492" i="4"/>
  <c r="AF1546" i="4"/>
  <c r="AF1924" i="4"/>
  <c r="AF2329" i="4"/>
  <c r="AF2059" i="4"/>
  <c r="AF169" i="4"/>
  <c r="AF331" i="4"/>
  <c r="AF952" i="4"/>
  <c r="AF1249" i="4"/>
  <c r="AF1654" i="4"/>
  <c r="AF1870" i="4"/>
  <c r="AF2167" i="4"/>
  <c r="AF2410" i="4"/>
  <c r="AF2761" i="4"/>
  <c r="AF277" i="4"/>
  <c r="AF439" i="4"/>
  <c r="AF1087" i="4"/>
  <c r="AF898" i="4"/>
  <c r="AF1735" i="4"/>
  <c r="AF1168" i="4"/>
  <c r="AF2032" i="4"/>
  <c r="AF2005" i="4"/>
  <c r="AF2653" i="4"/>
  <c r="AF385" i="4"/>
  <c r="AF547" i="4"/>
  <c r="AF979" i="4"/>
  <c r="AF1060" i="4"/>
  <c r="AF1303" i="4"/>
  <c r="AF1681" i="4"/>
  <c r="AF2842" i="4"/>
  <c r="AF2302" i="4"/>
  <c r="AF2221" i="4"/>
  <c r="AF493" i="4"/>
  <c r="AF655" i="4"/>
  <c r="AF1222" i="4"/>
  <c r="AF736" i="4"/>
  <c r="AF1708" i="4"/>
  <c r="AF1627" i="4"/>
  <c r="AF2140" i="4"/>
  <c r="AF2437" i="4"/>
  <c r="AF2815" i="4"/>
  <c r="AF601" i="4"/>
  <c r="AF763" i="4"/>
  <c r="AF682" i="4"/>
  <c r="AF844" i="4"/>
  <c r="AF1762" i="4"/>
  <c r="AF1897" i="4"/>
  <c r="AF2356" i="4"/>
  <c r="AF2545" i="4"/>
  <c r="AF2788" i="4"/>
  <c r="AF709" i="4"/>
  <c r="AF142" i="4"/>
  <c r="AF790" i="4"/>
  <c r="AF1411" i="4"/>
  <c r="AF871" i="4"/>
  <c r="AF1438" i="4"/>
  <c r="AF2383" i="4"/>
  <c r="AF2086" i="4"/>
  <c r="AF2572" i="4"/>
  <c r="AF196" i="4"/>
  <c r="AF250" i="4"/>
  <c r="AF1006" i="4"/>
  <c r="AF1465" i="4"/>
  <c r="AF1519" i="4"/>
  <c r="AF2194" i="4"/>
  <c r="AF2518" i="4"/>
  <c r="AF2275" i="4"/>
  <c r="AF2248" i="4"/>
  <c r="AF304" i="4"/>
  <c r="AF358" i="4"/>
  <c r="AF1114" i="4"/>
  <c r="AF1357" i="4"/>
  <c r="AF1789" i="4"/>
  <c r="AF2491" i="4"/>
  <c r="AF2626" i="4"/>
  <c r="AF2869" i="4"/>
  <c r="AF412" i="4"/>
  <c r="AF466" i="4"/>
  <c r="AF628" i="4"/>
  <c r="AF1384" i="4"/>
  <c r="AF1816" i="4"/>
  <c r="AF2599" i="4"/>
  <c r="AF2734" i="4"/>
  <c r="AF2464" i="4"/>
  <c r="AF520" i="4"/>
  <c r="AF574" i="4"/>
  <c r="AF817" i="4"/>
  <c r="AF1600" i="4"/>
  <c r="AF1276" i="4"/>
  <c r="AF2707" i="4"/>
  <c r="AF1951" i="4"/>
  <c r="AF2680" i="4"/>
  <c r="AF1034" i="4"/>
  <c r="AF656" i="4"/>
  <c r="AF143" i="4"/>
  <c r="AF1115" i="4"/>
  <c r="AF1709" i="4"/>
  <c r="AF2492" i="4"/>
  <c r="AF2627" i="4"/>
  <c r="AF2762" i="4"/>
  <c r="AF197" i="4"/>
  <c r="AF764" i="4"/>
  <c r="AF251" i="4"/>
  <c r="AF845" i="4"/>
  <c r="AF1763" i="4"/>
  <c r="AF2600" i="4"/>
  <c r="AF2735" i="4"/>
  <c r="AF2870" i="4"/>
  <c r="AF305" i="4"/>
  <c r="AF872" i="4"/>
  <c r="AF1223" i="4"/>
  <c r="AF1169" i="4"/>
  <c r="AF1790" i="4"/>
  <c r="AF2708" i="4"/>
  <c r="AF2843" i="4"/>
  <c r="AF1628" i="4"/>
  <c r="AF413" i="4"/>
  <c r="AF980" i="4"/>
  <c r="AF1331" i="4"/>
  <c r="AF1277" i="4"/>
  <c r="AF1817" i="4"/>
  <c r="AF2816" i="4"/>
  <c r="AF1952" i="4"/>
  <c r="AF2276" i="4"/>
  <c r="AF170" i="4"/>
  <c r="AF521" i="4"/>
  <c r="AF1088" i="4"/>
  <c r="AF1439" i="4"/>
  <c r="AF1385" i="4"/>
  <c r="AF1844" i="4"/>
  <c r="AF1574" i="4"/>
  <c r="AF2114" i="4"/>
  <c r="AF2060" i="4"/>
  <c r="AF278" i="4"/>
  <c r="AF629" i="4"/>
  <c r="AF899" i="4"/>
  <c r="AF1547" i="4"/>
  <c r="AF575" i="4"/>
  <c r="AF1979" i="4"/>
  <c r="AF1925" i="4"/>
  <c r="AF2330" i="4"/>
  <c r="AF2222" i="4"/>
  <c r="AF386" i="4"/>
  <c r="AF737" i="4"/>
  <c r="AF1061" i="4"/>
  <c r="AF1655" i="4"/>
  <c r="AF1142" i="4"/>
  <c r="AF2087" i="4"/>
  <c r="AF2168" i="4"/>
  <c r="AF2411" i="4"/>
  <c r="AF2249" i="4"/>
  <c r="AF494" i="4"/>
  <c r="AF1196" i="4"/>
  <c r="AF359" i="4"/>
  <c r="AF1466" i="4"/>
  <c r="AF2195" i="4"/>
  <c r="AF2033" i="4"/>
  <c r="AF1250" i="4"/>
  <c r="AF2465" i="4"/>
  <c r="AF602" i="4"/>
  <c r="AF224" i="4"/>
  <c r="AF1304" i="4"/>
  <c r="AF683" i="4"/>
  <c r="AF1358" i="4"/>
  <c r="AF2303" i="4"/>
  <c r="AF2141" i="4"/>
  <c r="AF2006" i="4"/>
  <c r="AF2681" i="4"/>
  <c r="AF710" i="4"/>
  <c r="AF332" i="4"/>
  <c r="AF1412" i="4"/>
  <c r="AF791" i="4"/>
  <c r="AF1601" i="4"/>
  <c r="AF1871" i="4"/>
  <c r="AF2357" i="4"/>
  <c r="AF2438" i="4"/>
  <c r="AF2573" i="4"/>
  <c r="AF818" i="4"/>
  <c r="AF440" i="4"/>
  <c r="AF1520" i="4"/>
  <c r="AF1007" i="4"/>
  <c r="AF1493" i="4"/>
  <c r="AF1682" i="4"/>
  <c r="AF2384" i="4"/>
  <c r="AF2546" i="4"/>
  <c r="AF2789" i="4"/>
  <c r="AF926" i="4"/>
  <c r="AF548" i="4"/>
  <c r="AF953" i="4"/>
  <c r="AF467" i="4"/>
  <c r="AF1736" i="4"/>
  <c r="AF1898" i="4"/>
  <c r="AF2519" i="4"/>
  <c r="AF2654" i="4"/>
  <c r="AF98" i="4"/>
  <c r="AF206" i="4"/>
  <c r="AF314" i="4"/>
  <c r="AF422" i="4"/>
  <c r="AF530" i="4"/>
  <c r="AF638" i="4"/>
  <c r="AF746" i="4"/>
  <c r="AF854" i="4"/>
  <c r="AF962" i="4"/>
  <c r="AF1070" i="4"/>
  <c r="AF125" i="4"/>
  <c r="AF233" i="4"/>
  <c r="AF341" i="4"/>
  <c r="AF449" i="4"/>
  <c r="AF557" i="4"/>
  <c r="AF665" i="4"/>
  <c r="AF152" i="4"/>
  <c r="AF260" i="4"/>
  <c r="AF368" i="4"/>
  <c r="AF476" i="4"/>
  <c r="AF584" i="4"/>
  <c r="AF692" i="4"/>
  <c r="AF800" i="4"/>
  <c r="AF908" i="4"/>
  <c r="AF1016" i="4"/>
  <c r="AF827" i="4"/>
  <c r="AF1043" i="4"/>
  <c r="AF1124" i="4"/>
  <c r="AF1232" i="4"/>
  <c r="AF1340" i="4"/>
  <c r="AF1448" i="4"/>
  <c r="AF1556" i="4"/>
  <c r="AF611" i="4"/>
  <c r="AF881" i="4"/>
  <c r="AF719" i="4"/>
  <c r="AF1151" i="4"/>
  <c r="AF1259" i="4"/>
  <c r="AF1367" i="4"/>
  <c r="AF1475" i="4"/>
  <c r="AF1583" i="4"/>
  <c r="AF1691" i="4"/>
  <c r="AF935" i="4"/>
  <c r="AF287" i="4"/>
  <c r="AF773" i="4"/>
  <c r="AF989" i="4"/>
  <c r="AF1097" i="4"/>
  <c r="AF503" i="4"/>
  <c r="AF1205" i="4"/>
  <c r="AF1313" i="4"/>
  <c r="AF1421" i="4"/>
  <c r="AF1718" i="4"/>
  <c r="AF1772" i="4"/>
  <c r="AF1799" i="4"/>
  <c r="AF395" i="4"/>
  <c r="AF1637" i="4"/>
  <c r="AF1826" i="4"/>
  <c r="AF1853" i="4"/>
  <c r="AF179" i="4"/>
  <c r="AF1880" i="4"/>
  <c r="AF1394" i="4"/>
  <c r="AF1907" i="4"/>
  <c r="AF2015" i="4"/>
  <c r="AF2123" i="4"/>
  <c r="AF2231" i="4"/>
  <c r="AF2339" i="4"/>
  <c r="AF1502" i="4"/>
  <c r="AF1178" i="4"/>
  <c r="AF1286" i="4"/>
  <c r="AF1610" i="4"/>
  <c r="AF1745" i="4"/>
  <c r="AF1664" i="4"/>
  <c r="AF2366" i="4"/>
  <c r="AF2393" i="4"/>
  <c r="AF2420" i="4"/>
  <c r="AF2528" i="4"/>
  <c r="AF2636" i="4"/>
  <c r="AF2744" i="4"/>
  <c r="AF2852" i="4"/>
  <c r="AF2096" i="4"/>
  <c r="AF2312" i="4"/>
  <c r="AF2285" i="4"/>
  <c r="AF2447" i="4"/>
  <c r="AF2555" i="4"/>
  <c r="AF2663" i="4"/>
  <c r="AF2771" i="4"/>
  <c r="AF2879" i="4"/>
  <c r="AF1934" i="4"/>
  <c r="AF1988" i="4"/>
  <c r="AF2258" i="4"/>
  <c r="AF2069" i="4"/>
  <c r="AF1529" i="4"/>
  <c r="AF2474" i="4"/>
  <c r="AF2582" i="4"/>
  <c r="AF2690" i="4"/>
  <c r="AF2798" i="4"/>
  <c r="AF2204" i="4"/>
  <c r="AF2150" i="4"/>
  <c r="AF2042" i="4"/>
  <c r="AF2717" i="4"/>
  <c r="AF1961" i="4"/>
  <c r="AF2825" i="4"/>
  <c r="AF2501" i="4"/>
  <c r="AF2609" i="4"/>
  <c r="AF2177" i="4"/>
  <c r="AF2235" i="4"/>
  <c r="AF2289" i="4"/>
  <c r="AF2019" i="4"/>
  <c r="AF1776" i="4"/>
  <c r="AF1371" i="4"/>
  <c r="AF1317" i="4"/>
  <c r="AF480" i="4"/>
  <c r="AF237" i="4"/>
  <c r="AF831" i="4"/>
  <c r="AF2837" i="4"/>
  <c r="AF2783" i="4"/>
  <c r="AF2540" i="4"/>
  <c r="AF2027" i="4"/>
  <c r="AF1055" i="4"/>
  <c r="AF1271" i="4"/>
  <c r="AF407" i="4"/>
  <c r="AF461" i="4"/>
  <c r="AF218" i="4"/>
  <c r="AF2803" i="4"/>
  <c r="AF2101" i="4"/>
  <c r="AF2182" i="4"/>
  <c r="AF1345" i="4"/>
  <c r="AF1723" i="4"/>
  <c r="AF913" i="4"/>
  <c r="AF562" i="4"/>
  <c r="AF400" i="4"/>
  <c r="AF2713" i="4"/>
  <c r="AF2524" i="4"/>
  <c r="AF1930" i="4"/>
  <c r="AF2551" i="4"/>
  <c r="AF1012" i="4"/>
  <c r="AF1687" i="4"/>
  <c r="AF1174" i="4"/>
  <c r="AF715" i="4"/>
  <c r="AF445" i="4"/>
  <c r="AF2872" i="4"/>
  <c r="AF2386" i="4"/>
  <c r="AF1684" i="4"/>
  <c r="AF1819" i="4"/>
  <c r="AF1360" i="4"/>
  <c r="AF1009" i="4"/>
  <c r="AF901" i="4"/>
  <c r="AF199" i="4"/>
  <c r="AF2693" i="4"/>
  <c r="AF2288" i="4"/>
  <c r="AF1379" i="4"/>
  <c r="AF2632" i="4"/>
  <c r="AF1228" i="4"/>
  <c r="AF553" i="4"/>
  <c r="AF193" i="4"/>
  <c r="AF301" i="4"/>
  <c r="AF409" i="4"/>
  <c r="AF517" i="4"/>
  <c r="AF625" i="4"/>
  <c r="AF733" i="4"/>
  <c r="AF112" i="4"/>
  <c r="AF220" i="4"/>
  <c r="AF328" i="4"/>
  <c r="AF436" i="4"/>
  <c r="AF544" i="4"/>
  <c r="AF139" i="4"/>
  <c r="AF247" i="4"/>
  <c r="AF355" i="4"/>
  <c r="AF463" i="4"/>
  <c r="AF571" i="4"/>
  <c r="AF679" i="4"/>
  <c r="AF166" i="4"/>
  <c r="AF274" i="4"/>
  <c r="AF382" i="4"/>
  <c r="AF490" i="4"/>
  <c r="AF598" i="4"/>
  <c r="AF652" i="4"/>
  <c r="AF706" i="4"/>
  <c r="AF949" i="4"/>
  <c r="AF1084" i="4"/>
  <c r="AF1219" i="4"/>
  <c r="AF976" i="4"/>
  <c r="AF760" i="4"/>
  <c r="AF787" i="4"/>
  <c r="AF1003" i="4"/>
  <c r="AF1138" i="4"/>
  <c r="AF1246" i="4"/>
  <c r="AF814" i="4"/>
  <c r="AF1030" i="4"/>
  <c r="AF1111" i="4"/>
  <c r="AF841" i="4"/>
  <c r="AF1165" i="4"/>
  <c r="AF1273" i="4"/>
  <c r="AF1057" i="4"/>
  <c r="AF922" i="4"/>
  <c r="AF1192" i="4"/>
  <c r="AF1354" i="4"/>
  <c r="AF1489" i="4"/>
  <c r="AF1651" i="4"/>
  <c r="AF1759" i="4"/>
  <c r="AF1327" i="4"/>
  <c r="AF1705" i="4"/>
  <c r="AF1786" i="4"/>
  <c r="AF1300" i="4"/>
  <c r="AF1516" i="4"/>
  <c r="AF1813" i="4"/>
  <c r="AF1840" i="4"/>
  <c r="AF868" i="4"/>
  <c r="AF1867" i="4"/>
  <c r="AF1543" i="4"/>
  <c r="AF1624" i="4"/>
  <c r="AF1894" i="4"/>
  <c r="AF895" i="4"/>
  <c r="AF1678" i="4"/>
  <c r="AF1570" i="4"/>
  <c r="AF1921" i="4"/>
  <c r="AF1381" i="4"/>
  <c r="AF1408" i="4"/>
  <c r="AF1462" i="4"/>
  <c r="AF1597" i="4"/>
  <c r="AF1732" i="4"/>
  <c r="AF2137" i="4"/>
  <c r="AF2353" i="4"/>
  <c r="AF2515" i="4"/>
  <c r="AF2623" i="4"/>
  <c r="AF2731" i="4"/>
  <c r="AF2380" i="4"/>
  <c r="AF2407" i="4"/>
  <c r="AF1948" i="4"/>
  <c r="AF2110" i="4"/>
  <c r="AF2326" i="4"/>
  <c r="AF2299" i="4"/>
  <c r="AF2434" i="4"/>
  <c r="AF2542" i="4"/>
  <c r="AF2650" i="4"/>
  <c r="AF2758" i="4"/>
  <c r="AF2002" i="4"/>
  <c r="AF2083" i="4"/>
  <c r="AF2272" i="4"/>
  <c r="AF2245" i="4"/>
  <c r="AF2461" i="4"/>
  <c r="AF2569" i="4"/>
  <c r="AF1975" i="4"/>
  <c r="AF2056" i="4"/>
  <c r="AF2218" i="4"/>
  <c r="AF2029" i="4"/>
  <c r="AF2164" i="4"/>
  <c r="AF2866" i="4"/>
  <c r="AF2191" i="4"/>
  <c r="AF2677" i="4"/>
  <c r="AF2596" i="4"/>
  <c r="AF2839" i="4"/>
  <c r="AF2812" i="4"/>
  <c r="AF1435" i="4"/>
  <c r="AF2488" i="4"/>
  <c r="AF2704" i="4"/>
  <c r="AF2785" i="4"/>
  <c r="AF104" i="4"/>
  <c r="AF158" i="4"/>
  <c r="AF266" i="4"/>
  <c r="AF374" i="4"/>
  <c r="AF482" i="4"/>
  <c r="AF590" i="4"/>
  <c r="AF698" i="4"/>
  <c r="AF806" i="4"/>
  <c r="AF914" i="4"/>
  <c r="AF1022" i="4"/>
  <c r="AF185" i="4"/>
  <c r="AF293" i="4"/>
  <c r="AF401" i="4"/>
  <c r="AF509" i="4"/>
  <c r="AF617" i="4"/>
  <c r="AF725" i="4"/>
  <c r="AF212" i="4"/>
  <c r="AF320" i="4"/>
  <c r="AF428" i="4"/>
  <c r="AF536" i="4"/>
  <c r="AF644" i="4"/>
  <c r="AF752" i="4"/>
  <c r="AF860" i="4"/>
  <c r="AF968" i="4"/>
  <c r="AF1076" i="4"/>
  <c r="AF779" i="4"/>
  <c r="AF995" i="4"/>
  <c r="AF1103" i="4"/>
  <c r="AF131" i="4"/>
  <c r="AF1184" i="4"/>
  <c r="AF1292" i="4"/>
  <c r="AF1400" i="4"/>
  <c r="AF1508" i="4"/>
  <c r="AF239" i="4"/>
  <c r="AF671" i="4"/>
  <c r="AF833" i="4"/>
  <c r="AF347" i="4"/>
  <c r="AF455" i="4"/>
  <c r="AF1049" i="4"/>
  <c r="AF1211" i="4"/>
  <c r="AF1319" i="4"/>
  <c r="AF1427" i="4"/>
  <c r="AF1535" i="4"/>
  <c r="AF1643" i="4"/>
  <c r="AF563" i="4"/>
  <c r="AF887" i="4"/>
  <c r="AF941" i="4"/>
  <c r="AF1157" i="4"/>
  <c r="AF1265" i="4"/>
  <c r="AF1373" i="4"/>
  <c r="AF1670" i="4"/>
  <c r="AF1616" i="4"/>
  <c r="AF1562" i="4"/>
  <c r="AF1940" i="4"/>
  <c r="AF1724" i="4"/>
  <c r="AF1751" i="4"/>
  <c r="AF1697" i="4"/>
  <c r="AF1778" i="4"/>
  <c r="AF1805" i="4"/>
  <c r="AF1967" i="4"/>
  <c r="AF2075" i="4"/>
  <c r="AF2183" i="4"/>
  <c r="AF2291" i="4"/>
  <c r="AF1238" i="4"/>
  <c r="AF1454" i="4"/>
  <c r="AF1589" i="4"/>
  <c r="AF1832" i="4"/>
  <c r="AF1859" i="4"/>
  <c r="AF2237" i="4"/>
  <c r="AF1481" i="4"/>
  <c r="AF2210" i="4"/>
  <c r="AF2480" i="4"/>
  <c r="AF2588" i="4"/>
  <c r="AF2696" i="4"/>
  <c r="AF2804" i="4"/>
  <c r="AF1346" i="4"/>
  <c r="AF2048" i="4"/>
  <c r="AF2156" i="4"/>
  <c r="AF2507" i="4"/>
  <c r="AF2615" i="4"/>
  <c r="AF2723" i="4"/>
  <c r="AF2831" i="4"/>
  <c r="AF2372" i="4"/>
  <c r="AF2021" i="4"/>
  <c r="AF2129" i="4"/>
  <c r="AF2345" i="4"/>
  <c r="AF2399" i="4"/>
  <c r="AF1886" i="4"/>
  <c r="AF2102" i="4"/>
  <c r="AF2318" i="4"/>
  <c r="AF2426" i="4"/>
  <c r="AF2534" i="4"/>
  <c r="AF2642" i="4"/>
  <c r="AF2750" i="4"/>
  <c r="AF2858" i="4"/>
  <c r="AF1913" i="4"/>
  <c r="AF1130" i="4"/>
  <c r="AF2264" i="4"/>
  <c r="AF2777" i="4"/>
  <c r="AF1994" i="4"/>
  <c r="AF2561" i="4"/>
  <c r="AF2885" i="4"/>
  <c r="AF2453" i="4"/>
  <c r="AF2669" i="4"/>
  <c r="AF171" i="4"/>
  <c r="AF279" i="4"/>
  <c r="AF387" i="4"/>
  <c r="AF495" i="4"/>
  <c r="AF603" i="4"/>
  <c r="AF711" i="4"/>
  <c r="AF819" i="4"/>
  <c r="AF927" i="4"/>
  <c r="AF198" i="4"/>
  <c r="AF306" i="4"/>
  <c r="AF414" i="4"/>
  <c r="AF522" i="4"/>
  <c r="AF630" i="4"/>
  <c r="AF738" i="4"/>
  <c r="AF846" i="4"/>
  <c r="AF954" i="4"/>
  <c r="AF1062" i="4"/>
  <c r="AF117" i="4"/>
  <c r="AF225" i="4"/>
  <c r="AF333" i="4"/>
  <c r="AF441" i="4"/>
  <c r="AF549" i="4"/>
  <c r="AF657" i="4"/>
  <c r="AF765" i="4"/>
  <c r="AF873" i="4"/>
  <c r="AF981" i="4"/>
  <c r="AF1089" i="4"/>
  <c r="AF144" i="4"/>
  <c r="AF252" i="4"/>
  <c r="AF360" i="4"/>
  <c r="AF468" i="4"/>
  <c r="AF576" i="4"/>
  <c r="AF684" i="4"/>
  <c r="AF792" i="4"/>
  <c r="AF900" i="4"/>
  <c r="AF1008" i="4"/>
  <c r="AF1170" i="4"/>
  <c r="AF1278" i="4"/>
  <c r="AF1386" i="4"/>
  <c r="AF1494" i="4"/>
  <c r="AF1197" i="4"/>
  <c r="AF1305" i="4"/>
  <c r="AF1413" i="4"/>
  <c r="AF1521" i="4"/>
  <c r="AF1629" i="4"/>
  <c r="AF1224" i="4"/>
  <c r="AF1332" i="4"/>
  <c r="AF1440" i="4"/>
  <c r="AF1548" i="4"/>
  <c r="AF1656" i="4"/>
  <c r="AF1143" i="4"/>
  <c r="AF1251" i="4"/>
  <c r="AF1359" i="4"/>
  <c r="AF1467" i="4"/>
  <c r="AF1575" i="4"/>
  <c r="AF1683" i="4"/>
  <c r="AF1791" i="4"/>
  <c r="AF1926" i="4"/>
  <c r="AF2034" i="4"/>
  <c r="AF2142" i="4"/>
  <c r="AF2250" i="4"/>
  <c r="AF2358" i="4"/>
  <c r="AF1602" i="4"/>
  <c r="AF1737" i="4"/>
  <c r="AF1953" i="4"/>
  <c r="AF1710" i="4"/>
  <c r="AF1764" i="4"/>
  <c r="AF1818" i="4"/>
  <c r="AF1845" i="4"/>
  <c r="AF1980" i="4"/>
  <c r="AF2088" i="4"/>
  <c r="AF1116" i="4"/>
  <c r="AF1872" i="4"/>
  <c r="AF2061" i="4"/>
  <c r="AF2223" i="4"/>
  <c r="AF1899" i="4"/>
  <c r="AF2196" i="4"/>
  <c r="AF2493" i="4"/>
  <c r="AF2601" i="4"/>
  <c r="AF2709" i="4"/>
  <c r="AF2817" i="4"/>
  <c r="AF2169" i="4"/>
  <c r="AF1035" i="4"/>
  <c r="AF2385" i="4"/>
  <c r="AF2520" i="4"/>
  <c r="AF2628" i="4"/>
  <c r="AF2736" i="4"/>
  <c r="AF2844" i="4"/>
  <c r="AF2115" i="4"/>
  <c r="AF2331" i="4"/>
  <c r="AF2412" i="4"/>
  <c r="AF2007" i="4"/>
  <c r="AF2304" i="4"/>
  <c r="AF2439" i="4"/>
  <c r="AF2547" i="4"/>
  <c r="AF2655" i="4"/>
  <c r="AF2763" i="4"/>
  <c r="AF2871" i="4"/>
  <c r="AF2466" i="4"/>
  <c r="AF2574" i="4"/>
  <c r="AF2682" i="4"/>
  <c r="AF2790" i="4"/>
  <c r="AF2277" i="4"/>
  <c r="AF2073" i="4"/>
  <c r="AF1911" i="4"/>
  <c r="AF2829" i="4"/>
  <c r="AF1749" i="4"/>
  <c r="AF1263" i="4"/>
  <c r="AF1209" i="4"/>
  <c r="AF372" i="4"/>
  <c r="AF129" i="4"/>
  <c r="AF723" i="4"/>
  <c r="AF2378" i="4"/>
  <c r="AF2675" i="4"/>
  <c r="AF2432" i="4"/>
  <c r="AF1919" i="4"/>
  <c r="AF1433" i="4"/>
  <c r="AF1163" i="4"/>
  <c r="AF1028" i="4"/>
  <c r="AF353" i="4"/>
  <c r="AF110" i="4"/>
  <c r="AF2641" i="4"/>
  <c r="AF2398" i="4"/>
  <c r="AF2047" i="4"/>
  <c r="AF1858" i="4"/>
  <c r="AF1156" i="4"/>
  <c r="AF886" i="4"/>
  <c r="AF454" i="4"/>
  <c r="AF292" i="4"/>
  <c r="AF2416" i="4"/>
  <c r="AF2308" i="4"/>
  <c r="AF1903" i="4"/>
  <c r="AF2443" i="4"/>
  <c r="AF796" i="4"/>
  <c r="AF1120" i="4"/>
  <c r="AF931" i="4"/>
  <c r="AF607" i="4"/>
  <c r="AF337" i="4"/>
  <c r="AF1630" i="4"/>
  <c r="AF1954" i="4"/>
  <c r="AF2818" i="4"/>
  <c r="AF1549" i="4"/>
  <c r="AF1333" i="4"/>
  <c r="AF793" i="4"/>
  <c r="AF658" i="4"/>
  <c r="AF496" i="4"/>
  <c r="AF2477" i="4"/>
  <c r="AF2747" i="4"/>
  <c r="AF2802" i="4"/>
  <c r="AF2856" i="4"/>
  <c r="AF2721" i="4"/>
  <c r="AF1722" i="4"/>
  <c r="AF1155" i="4"/>
  <c r="AF1047" i="4"/>
  <c r="AF264" i="4"/>
  <c r="AF1074" i="4"/>
  <c r="AF615" i="4"/>
  <c r="AF1649" i="4"/>
  <c r="AF2567" i="4"/>
  <c r="AF2405" i="4"/>
  <c r="AF1676" i="4"/>
  <c r="AF1325" i="4"/>
  <c r="AF1109" i="4"/>
  <c r="AF920" i="4"/>
  <c r="AF245" i="4"/>
  <c r="AF1939" i="4"/>
  <c r="AF2263" i="4"/>
  <c r="AF2344" i="4"/>
  <c r="AF1966" i="4"/>
  <c r="AF1399" i="4"/>
  <c r="AF1561" i="4"/>
  <c r="AF724" i="4"/>
  <c r="AF346" i="4"/>
  <c r="AF184" i="4"/>
  <c r="AF2389" i="4"/>
  <c r="AF2092" i="4"/>
  <c r="AF2686" i="4"/>
  <c r="AF2281" i="4"/>
  <c r="AF1660" i="4"/>
  <c r="AF1039" i="4"/>
  <c r="AF1066" i="4"/>
  <c r="AF499" i="4"/>
  <c r="AF229" i="4"/>
  <c r="AF2764" i="4"/>
  <c r="AF2359" i="4"/>
  <c r="AF2197" i="4"/>
  <c r="AF1792" i="4"/>
  <c r="AF1468" i="4"/>
  <c r="AF982" i="4"/>
  <c r="AF550" i="4"/>
  <c r="AF388" i="4"/>
  <c r="AF2585" i="4"/>
  <c r="AF2639" i="4"/>
  <c r="AF1811" i="4"/>
  <c r="AF1846" i="4"/>
  <c r="AF99" i="4"/>
  <c r="AF315" i="4"/>
  <c r="AF666" i="4"/>
  <c r="AF909" i="4"/>
  <c r="AF1314" i="4"/>
  <c r="AF1368" i="4"/>
  <c r="AF1773" i="4"/>
  <c r="AF2151" i="4"/>
  <c r="AF2556" i="4"/>
  <c r="AF2502" i="4"/>
  <c r="AF423" i="4"/>
  <c r="AF774" i="4"/>
  <c r="AF1017" i="4"/>
  <c r="AF1422" i="4"/>
  <c r="AF1476" i="4"/>
  <c r="AF1962" i="4"/>
  <c r="AF2124" i="4"/>
  <c r="AF2664" i="4"/>
  <c r="AF2610" i="4"/>
  <c r="AF531" i="4"/>
  <c r="AF882" i="4"/>
  <c r="AF180" i="4"/>
  <c r="AF1530" i="4"/>
  <c r="AF1584" i="4"/>
  <c r="AF2070" i="4"/>
  <c r="AF2340" i="4"/>
  <c r="AF2772" i="4"/>
  <c r="AF2718" i="4"/>
  <c r="AF639" i="4"/>
  <c r="AF990" i="4"/>
  <c r="AF288" i="4"/>
  <c r="AF1125" i="4"/>
  <c r="AF1692" i="4"/>
  <c r="AF2178" i="4"/>
  <c r="AF2367" i="4"/>
  <c r="AF2880" i="4"/>
  <c r="AF2826" i="4"/>
  <c r="AF747" i="4"/>
  <c r="AF1098" i="4"/>
  <c r="AF396" i="4"/>
  <c r="AF1233" i="4"/>
  <c r="AF1179" i="4"/>
  <c r="AF2286" i="4"/>
  <c r="AF2421" i="4"/>
  <c r="AF1935" i="4"/>
  <c r="AF2043" i="4"/>
  <c r="AF855" i="4"/>
  <c r="AF153" i="4"/>
  <c r="AF504" i="4"/>
  <c r="AF1341" i="4"/>
  <c r="AF1287" i="4"/>
  <c r="AF2394" i="4"/>
  <c r="AF2529" i="4"/>
  <c r="AF1989" i="4"/>
  <c r="AF2205" i="4"/>
  <c r="AF963" i="4"/>
  <c r="AF261" i="4"/>
  <c r="AF612" i="4"/>
  <c r="AF1449" i="4"/>
  <c r="AF1395" i="4"/>
  <c r="AF1800" i="4"/>
  <c r="AF2637" i="4"/>
  <c r="AF2259" i="4"/>
  <c r="AF126" i="4"/>
  <c r="AF369" i="4"/>
  <c r="AF720" i="4"/>
  <c r="AF1557" i="4"/>
  <c r="AF1503" i="4"/>
  <c r="AF1638" i="4"/>
  <c r="AF2745" i="4"/>
  <c r="AF2232" i="4"/>
  <c r="AF234" i="4"/>
  <c r="AF477" i="4"/>
  <c r="AF828" i="4"/>
  <c r="AF1665" i="4"/>
  <c r="AF1611" i="4"/>
  <c r="AF1854" i="4"/>
  <c r="AF2853" i="4"/>
  <c r="AF2475" i="4"/>
  <c r="AF342" i="4"/>
  <c r="AF585" i="4"/>
  <c r="AF936" i="4"/>
  <c r="AF1071" i="4"/>
  <c r="AF1719" i="4"/>
  <c r="AF1881" i="4"/>
  <c r="AF2097" i="4"/>
  <c r="AF2583" i="4"/>
  <c r="AF450" i="4"/>
  <c r="AF693" i="4"/>
  <c r="AF1044" i="4"/>
  <c r="AF1152" i="4"/>
  <c r="AF1827" i="4"/>
  <c r="AF1908" i="4"/>
  <c r="AF2313" i="4"/>
  <c r="AF2691" i="4"/>
  <c r="AF207" i="4"/>
  <c r="AF558" i="4"/>
  <c r="AF801" i="4"/>
  <c r="AF1206" i="4"/>
  <c r="AF1260" i="4"/>
  <c r="AF1746" i="4"/>
  <c r="AF2016" i="4"/>
  <c r="AF2448" i="4"/>
  <c r="AF2799" i="4"/>
  <c r="AF2694" i="4"/>
  <c r="AF2748" i="4"/>
  <c r="AF2613" i="4"/>
  <c r="AF2370" i="4"/>
  <c r="AF1668" i="4"/>
  <c r="AF1506" i="4"/>
  <c r="AF156" i="4"/>
  <c r="AF966" i="4"/>
  <c r="AF507" i="4"/>
  <c r="AF2189" i="4"/>
  <c r="AF2459" i="4"/>
  <c r="AF2324" i="4"/>
  <c r="AF191" i="4"/>
  <c r="AF1217" i="4"/>
  <c r="AF1001" i="4"/>
  <c r="AF812" i="4"/>
  <c r="AF137" i="4"/>
  <c r="AF1291" i="4"/>
  <c r="AF2236" i="4"/>
  <c r="AF2128" i="4"/>
  <c r="AF2695" i="4"/>
  <c r="AF1831" i="4"/>
  <c r="AF1264" i="4"/>
  <c r="AF1210" i="4"/>
  <c r="AF238" i="4"/>
  <c r="AF697" i="4"/>
  <c r="AF2848" i="4"/>
  <c r="AF2362" i="4"/>
  <c r="AF2578" i="4"/>
  <c r="AF1633" i="4"/>
  <c r="AF1498" i="4"/>
  <c r="AF850" i="4"/>
  <c r="AF904" i="4"/>
  <c r="AF391" i="4"/>
  <c r="AF121" i="4"/>
  <c r="AF2251" i="4"/>
  <c r="AF2143" i="4"/>
  <c r="AF1900" i="4"/>
  <c r="AF1765" i="4"/>
  <c r="AF1387" i="4"/>
  <c r="AF766" i="4"/>
  <c r="AF442" i="4"/>
  <c r="AF280" i="4"/>
  <c r="AF2801" i="4"/>
  <c r="AF2531" i="4"/>
  <c r="AF2135" i="4"/>
  <c r="AF1063" i="4"/>
  <c r="AF95" i="4"/>
  <c r="AF122" i="4"/>
  <c r="AF230" i="4"/>
  <c r="AF338" i="4"/>
  <c r="AF446" i="4"/>
  <c r="AF554" i="4"/>
  <c r="AF662" i="4"/>
  <c r="AF770" i="4"/>
  <c r="AF878" i="4"/>
  <c r="AF986" i="4"/>
  <c r="AF1094" i="4"/>
  <c r="AF149" i="4"/>
  <c r="AF257" i="4"/>
  <c r="AF365" i="4"/>
  <c r="AF473" i="4"/>
  <c r="AF581" i="4"/>
  <c r="AF689" i="4"/>
  <c r="AF176" i="4"/>
  <c r="AF284" i="4"/>
  <c r="AF392" i="4"/>
  <c r="AF500" i="4"/>
  <c r="AF608" i="4"/>
  <c r="AF716" i="4"/>
  <c r="AF824" i="4"/>
  <c r="AF932" i="4"/>
  <c r="AF1040" i="4"/>
  <c r="AF311" i="4"/>
  <c r="AF851" i="4"/>
  <c r="AF1121" i="4"/>
  <c r="AF419" i="4"/>
  <c r="AF527" i="4"/>
  <c r="AF1148" i="4"/>
  <c r="AF1256" i="4"/>
  <c r="AF1364" i="4"/>
  <c r="AF1472" i="4"/>
  <c r="AF1580" i="4"/>
  <c r="AF905" i="4"/>
  <c r="AF1067" i="4"/>
  <c r="AF1175" i="4"/>
  <c r="AF1283" i="4"/>
  <c r="AF1391" i="4"/>
  <c r="AF1499" i="4"/>
  <c r="AF1607" i="4"/>
  <c r="AF959" i="4"/>
  <c r="AF797" i="4"/>
  <c r="AF1013" i="4"/>
  <c r="AF203" i="4"/>
  <c r="AF1229" i="4"/>
  <c r="AF1337" i="4"/>
  <c r="AF1634" i="4"/>
  <c r="AF743" i="4"/>
  <c r="AF1202" i="4"/>
  <c r="AF1688" i="4"/>
  <c r="AF1418" i="4"/>
  <c r="AF1445" i="4"/>
  <c r="AF1904" i="4"/>
  <c r="AF635" i="4"/>
  <c r="AF1310" i="4"/>
  <c r="AF1661" i="4"/>
  <c r="AF1931" i="4"/>
  <c r="AF2039" i="4"/>
  <c r="AF2147" i="4"/>
  <c r="AF2255" i="4"/>
  <c r="AF1526" i="4"/>
  <c r="AF2093" i="4"/>
  <c r="AF2309" i="4"/>
  <c r="AF2282" i="4"/>
  <c r="AF2444" i="4"/>
  <c r="AF2552" i="4"/>
  <c r="AF2660" i="4"/>
  <c r="AF2768" i="4"/>
  <c r="AF2876" i="4"/>
  <c r="AF1823" i="4"/>
  <c r="AF1769" i="4"/>
  <c r="AF1985" i="4"/>
  <c r="AF2066" i="4"/>
  <c r="AF2228" i="4"/>
  <c r="AF2471" i="4"/>
  <c r="AF2579" i="4"/>
  <c r="AF2687" i="4"/>
  <c r="AF2795" i="4"/>
  <c r="AF1877" i="4"/>
  <c r="AF2201" i="4"/>
  <c r="AF1715" i="4"/>
  <c r="AF1958" i="4"/>
  <c r="AF2174" i="4"/>
  <c r="AF2498" i="4"/>
  <c r="AF2606" i="4"/>
  <c r="AF2714" i="4"/>
  <c r="AF2822" i="4"/>
  <c r="AF1796" i="4"/>
  <c r="AF1553" i="4"/>
  <c r="AF1742" i="4"/>
  <c r="AF2012" i="4"/>
  <c r="AF2417" i="4"/>
  <c r="AF2525" i="4"/>
  <c r="AF2633" i="4"/>
  <c r="AF1850" i="4"/>
  <c r="AF2120" i="4"/>
  <c r="AF2336" i="4"/>
  <c r="AF2363" i="4"/>
  <c r="AF2741" i="4"/>
  <c r="AF2849" i="4"/>
  <c r="AF2390" i="4"/>
  <c r="AF2586" i="4"/>
  <c r="AF2640" i="4"/>
  <c r="AF2505" i="4"/>
  <c r="AF2262" i="4"/>
  <c r="AF1560" i="4"/>
  <c r="AF1398" i="4"/>
  <c r="AF1101" i="4"/>
  <c r="AF858" i="4"/>
  <c r="AF399" i="4"/>
  <c r="AF1406" i="4"/>
  <c r="AF2270" i="4"/>
  <c r="AF2108" i="4"/>
  <c r="AF1622" i="4"/>
  <c r="AF299" i="4"/>
  <c r="AF785" i="4"/>
  <c r="AF704" i="4"/>
  <c r="AF1082" i="4"/>
  <c r="AF2857" i="4"/>
  <c r="AF1318" i="4"/>
  <c r="AF2020" i="4"/>
  <c r="AF2587" i="4"/>
  <c r="AF1642" i="4"/>
  <c r="AF1075" i="4"/>
  <c r="AF1048" i="4"/>
  <c r="AF589" i="4"/>
  <c r="AF2740" i="4"/>
  <c r="AF2146" i="4"/>
  <c r="AF2470" i="4"/>
  <c r="AF1957" i="4"/>
  <c r="AF1336" i="4"/>
  <c r="AF742" i="4"/>
  <c r="AF1255" i="4"/>
  <c r="AF283" i="4"/>
  <c r="AF2629" i="4"/>
  <c r="AF1981" i="4"/>
  <c r="AF820" i="4"/>
  <c r="AF2224" i="4"/>
  <c r="AF1711" i="4"/>
  <c r="AF1144" i="4"/>
  <c r="AF1198" i="4"/>
  <c r="AF334" i="4"/>
  <c r="AF172" i="4"/>
  <c r="AF2261" i="4"/>
  <c r="AF2423" i="4"/>
  <c r="AF2317" i="4"/>
  <c r="AF1657" i="4"/>
  <c r="AF205" i="4"/>
  <c r="AF313" i="4"/>
  <c r="AF421" i="4"/>
  <c r="AF529" i="4"/>
  <c r="AF637" i="4"/>
  <c r="AF745" i="4"/>
  <c r="AF124" i="4"/>
  <c r="AF232" i="4"/>
  <c r="AF340" i="4"/>
  <c r="AF448" i="4"/>
  <c r="AF556" i="4"/>
  <c r="AF151" i="4"/>
  <c r="AF259" i="4"/>
  <c r="AF367" i="4"/>
  <c r="AF475" i="4"/>
  <c r="AF583" i="4"/>
  <c r="AF691" i="4"/>
  <c r="AF178" i="4"/>
  <c r="AF286" i="4"/>
  <c r="AF394" i="4"/>
  <c r="AF502" i="4"/>
  <c r="AF610" i="4"/>
  <c r="AF1042" i="4"/>
  <c r="AF853" i="4"/>
  <c r="AF1123" i="4"/>
  <c r="AF1231" i="4"/>
  <c r="AF664" i="4"/>
  <c r="AF880" i="4"/>
  <c r="AF718" i="4"/>
  <c r="AF907" i="4"/>
  <c r="AF1069" i="4"/>
  <c r="AF1150" i="4"/>
  <c r="AF934" i="4"/>
  <c r="AF961" i="4"/>
  <c r="AF1177" i="4"/>
  <c r="AF1285" i="4"/>
  <c r="AF826" i="4"/>
  <c r="AF1258" i="4"/>
  <c r="AF1555" i="4"/>
  <c r="AF1798" i="4"/>
  <c r="AF1636" i="4"/>
  <c r="AF1825" i="4"/>
  <c r="AF1852" i="4"/>
  <c r="AF1204" i="4"/>
  <c r="AF1690" i="4"/>
  <c r="AF1879" i="4"/>
  <c r="AF772" i="4"/>
  <c r="AF988" i="4"/>
  <c r="AF1582" i="4"/>
  <c r="AF1393" i="4"/>
  <c r="AF1420" i="4"/>
  <c r="AF1447" i="4"/>
  <c r="AF1096" i="4"/>
  <c r="AF1366" i="4"/>
  <c r="AF1474" i="4"/>
  <c r="AF1906" i="4"/>
  <c r="AF1339" i="4"/>
  <c r="AF1501" i="4"/>
  <c r="AF799" i="4"/>
  <c r="AF1015" i="4"/>
  <c r="AF1312" i="4"/>
  <c r="AF1609" i="4"/>
  <c r="AF1528" i="4"/>
  <c r="AF1663" i="4"/>
  <c r="AF1933" i="4"/>
  <c r="AF1717" i="4"/>
  <c r="AF1771" i="4"/>
  <c r="AF1744" i="4"/>
  <c r="AF2122" i="4"/>
  <c r="AF2338" i="4"/>
  <c r="AF2392" i="4"/>
  <c r="AF2419" i="4"/>
  <c r="AF2527" i="4"/>
  <c r="AF2635" i="4"/>
  <c r="AF2743" i="4"/>
  <c r="AF2014" i="4"/>
  <c r="AF2095" i="4"/>
  <c r="AF2311" i="4"/>
  <c r="AF2284" i="4"/>
  <c r="AF2446" i="4"/>
  <c r="AF2554" i="4"/>
  <c r="AF2662" i="4"/>
  <c r="AF2770" i="4"/>
  <c r="AF1987" i="4"/>
  <c r="AF2257" i="4"/>
  <c r="AF2068" i="4"/>
  <c r="AF2230" i="4"/>
  <c r="AF2473" i="4"/>
  <c r="AF2581" i="4"/>
  <c r="AF2203" i="4"/>
  <c r="AF2041" i="4"/>
  <c r="AF2365" i="4"/>
  <c r="AF1960" i="4"/>
  <c r="AF2797" i="4"/>
  <c r="AF2176" i="4"/>
  <c r="AF2716" i="4"/>
  <c r="AF2824" i="4"/>
  <c r="AF2689" i="4"/>
  <c r="AF2878" i="4"/>
  <c r="AF2149" i="4"/>
  <c r="AF2608" i="4"/>
  <c r="AF2851" i="4"/>
  <c r="AF2500" i="4"/>
  <c r="AF2478" i="4"/>
  <c r="AF2532" i="4"/>
  <c r="AF2181" i="4"/>
  <c r="AF2154" i="4"/>
  <c r="AF1452" i="4"/>
  <c r="AF1290" i="4"/>
  <c r="AF993" i="4"/>
  <c r="AF750" i="4"/>
  <c r="AF291" i="4"/>
  <c r="AF2810" i="4"/>
  <c r="AF2081" i="4"/>
  <c r="AF1946" i="4"/>
  <c r="AF1892" i="4"/>
  <c r="AF893" i="4"/>
  <c r="AF1568" i="4"/>
  <c r="AF596" i="4"/>
  <c r="AF974" i="4"/>
  <c r="AF2884" i="4"/>
  <c r="AF940" i="4"/>
  <c r="AF1507" i="4"/>
  <c r="AF2479" i="4"/>
  <c r="AF1588" i="4"/>
  <c r="AF967" i="4"/>
  <c r="AF859" i="4"/>
  <c r="AF751" i="4"/>
  <c r="AF481" i="4"/>
  <c r="AF2605" i="4"/>
  <c r="AF2038" i="4"/>
  <c r="AF2227" i="4"/>
  <c r="AF1768" i="4"/>
  <c r="AF1309" i="4"/>
  <c r="AF580" i="4"/>
  <c r="AF1147" i="4"/>
  <c r="AF175" i="4"/>
  <c r="AF2440" i="4"/>
  <c r="AF2305" i="4"/>
  <c r="AF2170" i="4"/>
  <c r="AF2062" i="4"/>
  <c r="AF1279" i="4"/>
  <c r="AF1414" i="4"/>
  <c r="AF1090" i="4"/>
  <c r="AF226" i="4"/>
  <c r="AF685" i="4"/>
  <c r="AF2072" i="4"/>
  <c r="AF2369" i="4"/>
  <c r="AF2722" i="4"/>
  <c r="AF2521" i="4"/>
  <c r="AF459" i="4"/>
  <c r="AF810" i="4"/>
  <c r="AF216" i="4"/>
  <c r="AF1458" i="4"/>
  <c r="AF1620" i="4"/>
  <c r="AF2322" i="4"/>
  <c r="AF2673" i="4"/>
  <c r="AF2160" i="4"/>
  <c r="AF2025" i="4"/>
  <c r="AF567" i="4"/>
  <c r="AF918" i="4"/>
  <c r="AF324" i="4"/>
  <c r="AF1107" i="4"/>
  <c r="AF1215" i="4"/>
  <c r="AF1674" i="4"/>
  <c r="AF2781" i="4"/>
  <c r="AF2511" i="4"/>
  <c r="AF2349" i="4"/>
  <c r="AF675" i="4"/>
  <c r="AF1026" i="4"/>
  <c r="AF432" i="4"/>
  <c r="AF1161" i="4"/>
  <c r="AF1323" i="4"/>
  <c r="AF1917" i="4"/>
  <c r="AF2889" i="4"/>
  <c r="AF2619" i="4"/>
  <c r="AF1809" i="4"/>
  <c r="AF783" i="4"/>
  <c r="AF189" i="4"/>
  <c r="AF540" i="4"/>
  <c r="AF1269" i="4"/>
  <c r="AF1431" i="4"/>
  <c r="AF1566" i="4"/>
  <c r="AF2241" i="4"/>
  <c r="AF2727" i="4"/>
  <c r="AF2376" i="4"/>
  <c r="AF891" i="4"/>
  <c r="AF297" i="4"/>
  <c r="AF648" i="4"/>
  <c r="AF1377" i="4"/>
  <c r="AF1539" i="4"/>
  <c r="AF1944" i="4"/>
  <c r="AF1971" i="4"/>
  <c r="AF2835" i="4"/>
  <c r="AF999" i="4"/>
  <c r="AF405" i="4"/>
  <c r="AF756" i="4"/>
  <c r="AF1485" i="4"/>
  <c r="AF1647" i="4"/>
  <c r="AF2052" i="4"/>
  <c r="AF1782" i="4"/>
  <c r="AF2430" i="4"/>
  <c r="AF162" i="4"/>
  <c r="AF513" i="4"/>
  <c r="AF864" i="4"/>
  <c r="AF1593" i="4"/>
  <c r="AF1755" i="4"/>
  <c r="AF1728" i="4"/>
  <c r="AF1836" i="4"/>
  <c r="AF2538" i="4"/>
  <c r="AF270" i="4"/>
  <c r="AF621" i="4"/>
  <c r="AF972" i="4"/>
  <c r="AF1701" i="4"/>
  <c r="AF1863" i="4"/>
  <c r="AF2295" i="4"/>
  <c r="AF2484" i="4"/>
  <c r="AF2646" i="4"/>
  <c r="AF378" i="4"/>
  <c r="AF729" i="4"/>
  <c r="AF1080" i="4"/>
  <c r="AF1188" i="4"/>
  <c r="AF1890" i="4"/>
  <c r="AF2079" i="4"/>
  <c r="AF2592" i="4"/>
  <c r="AF2754" i="4"/>
  <c r="AF135" i="4"/>
  <c r="AF486" i="4"/>
  <c r="AF837" i="4"/>
  <c r="AF1134" i="4"/>
  <c r="AF1296" i="4"/>
  <c r="AF1998" i="4"/>
  <c r="AF2268" i="4"/>
  <c r="AF2700" i="4"/>
  <c r="AF2862" i="4"/>
  <c r="AF243" i="4"/>
  <c r="AF594" i="4"/>
  <c r="AF945" i="4"/>
  <c r="AF1242" i="4"/>
  <c r="AF1404" i="4"/>
  <c r="AF2106" i="4"/>
  <c r="AF2457" i="4"/>
  <c r="AF2808" i="4"/>
  <c r="AF2403" i="4"/>
  <c r="AF351" i="4"/>
  <c r="AF702" i="4"/>
  <c r="AF1053" i="4"/>
  <c r="AF1350" i="4"/>
  <c r="AF1512" i="4"/>
  <c r="AF2214" i="4"/>
  <c r="AF2565" i="4"/>
  <c r="AF2187" i="4"/>
  <c r="AF2133" i="4"/>
  <c r="AF2208" i="4"/>
  <c r="AF2424" i="4"/>
  <c r="AF1614" i="4"/>
  <c r="AF2046" i="4"/>
  <c r="AF1344" i="4"/>
  <c r="AF1182" i="4"/>
  <c r="AF885" i="4"/>
  <c r="AF642" i="4"/>
  <c r="AF183" i="4"/>
  <c r="AF2702" i="4"/>
  <c r="AF2297" i="4"/>
  <c r="AF1784" i="4"/>
  <c r="AF1541" i="4"/>
  <c r="AF731" i="4"/>
  <c r="AF1460" i="4"/>
  <c r="AF488" i="4"/>
  <c r="AF866" i="4"/>
  <c r="AF2749" i="4"/>
  <c r="AF2290" i="4"/>
  <c r="AF2371" i="4"/>
  <c r="AF2209" i="4"/>
  <c r="AF1453" i="4"/>
  <c r="AF1615" i="4"/>
  <c r="AF616" i="4"/>
  <c r="AF643" i="4"/>
  <c r="AF373" i="4"/>
  <c r="AF2875" i="4"/>
  <c r="AF1795" i="4"/>
  <c r="AF2794" i="4"/>
  <c r="AF1741" i="4"/>
  <c r="AF1471" i="4"/>
  <c r="AF1201" i="4"/>
  <c r="AF877" i="4"/>
  <c r="AF472" i="4"/>
  <c r="AF2656" i="4"/>
  <c r="AF2089" i="4"/>
  <c r="AF2035" i="4"/>
  <c r="AF2683" i="4"/>
  <c r="AF1738" i="4"/>
  <c r="AF847" i="4"/>
  <c r="AF955" i="4"/>
  <c r="AF577" i="4"/>
  <c r="AF1937" i="4"/>
  <c r="AF1750" i="4"/>
  <c r="AF1873" i="4"/>
  <c r="AF209" i="4"/>
  <c r="AF776" i="4"/>
  <c r="AF1127" i="4"/>
  <c r="AF1181" i="4"/>
  <c r="AF1586" i="4"/>
  <c r="AF2045" i="4"/>
  <c r="AF1505" i="4"/>
  <c r="AF317" i="4"/>
  <c r="AF884" i="4"/>
  <c r="AF1235" i="4"/>
  <c r="AF1289" i="4"/>
  <c r="AF1640" i="4"/>
  <c r="AF425" i="4"/>
  <c r="AF992" i="4"/>
  <c r="AF1343" i="4"/>
  <c r="AF1397" i="4"/>
  <c r="AF1856" i="4"/>
  <c r="AF2504" i="4"/>
  <c r="AF182" i="4"/>
  <c r="AF533" i="4"/>
  <c r="AF1100" i="4"/>
  <c r="AF1451" i="4"/>
  <c r="AF587" i="4"/>
  <c r="AF479" i="4"/>
  <c r="AF2612" i="4"/>
  <c r="AF290" i="4"/>
  <c r="AF641" i="4"/>
  <c r="AF803" i="4"/>
  <c r="AF1559" i="4"/>
  <c r="AF1262" i="4"/>
  <c r="AF1883" i="4"/>
  <c r="AF2720" i="4"/>
  <c r="AF398" i="4"/>
  <c r="AF749" i="4"/>
  <c r="AF1019" i="4"/>
  <c r="AF1667" i="4"/>
  <c r="AF1721" i="4"/>
  <c r="AF1991" i="4"/>
  <c r="AF2828" i="4"/>
  <c r="AF2855" i="4"/>
  <c r="AF506" i="4"/>
  <c r="AF128" i="4"/>
  <c r="AF1208" i="4"/>
  <c r="AF263" i="4"/>
  <c r="AF1748" i="4"/>
  <c r="AF2099" i="4"/>
  <c r="AF2153" i="4"/>
  <c r="AF1910" i="4"/>
  <c r="AF614" i="4"/>
  <c r="AF236" i="4"/>
  <c r="AF1316" i="4"/>
  <c r="AF911" i="4"/>
  <c r="AF1154" i="4"/>
  <c r="AF2207" i="4"/>
  <c r="AF2018" i="4"/>
  <c r="AF1613" i="4"/>
  <c r="AF722" i="4"/>
  <c r="AF344" i="4"/>
  <c r="AF1424" i="4"/>
  <c r="AF371" i="4"/>
  <c r="AF1775" i="4"/>
  <c r="AF2315" i="4"/>
  <c r="AF2126" i="4"/>
  <c r="AF830" i="4"/>
  <c r="AF452" i="4"/>
  <c r="AF1532" i="4"/>
  <c r="AF1073" i="4"/>
  <c r="AF1694" i="4"/>
  <c r="AF1370" i="4"/>
  <c r="AF2342" i="4"/>
  <c r="AF938" i="4"/>
  <c r="AF560" i="4"/>
  <c r="AF857" i="4"/>
  <c r="AF695" i="4"/>
  <c r="AF1046" i="4"/>
  <c r="AF668" i="4"/>
  <c r="AF155" i="4"/>
  <c r="AF965" i="4"/>
  <c r="AF1829" i="4"/>
  <c r="AF1964" i="4"/>
  <c r="AF2396" i="4"/>
  <c r="AF651" i="4"/>
  <c r="AF1002" i="4"/>
  <c r="AF300" i="4"/>
  <c r="AF1137" i="4"/>
  <c r="AF1299" i="4"/>
  <c r="AF2298" i="4"/>
  <c r="AF2325" i="4"/>
  <c r="AF2784" i="4"/>
  <c r="AF2838" i="4"/>
  <c r="AF759" i="4"/>
  <c r="AF1110" i="4"/>
  <c r="AF408" i="4"/>
  <c r="AF1245" i="4"/>
  <c r="AF1407" i="4"/>
  <c r="AF2406" i="4"/>
  <c r="AF2433" i="4"/>
  <c r="AF2055" i="4"/>
  <c r="AF2163" i="4"/>
  <c r="AF867" i="4"/>
  <c r="AF165" i="4"/>
  <c r="AF516" i="4"/>
  <c r="AF1353" i="4"/>
  <c r="AF1515" i="4"/>
  <c r="AF1866" i="4"/>
  <c r="AF2541" i="4"/>
  <c r="AF2217" i="4"/>
  <c r="AF975" i="4"/>
  <c r="AF273" i="4"/>
  <c r="AF624" i="4"/>
  <c r="AF1461" i="4"/>
  <c r="AF1623" i="4"/>
  <c r="AF1542" i="4"/>
  <c r="AF2649" i="4"/>
  <c r="AF2487" i="4"/>
  <c r="AF138" i="4"/>
  <c r="AF381" i="4"/>
  <c r="AF732" i="4"/>
  <c r="AF1569" i="4"/>
  <c r="AF1731" i="4"/>
  <c r="AF1893" i="4"/>
  <c r="AF2757" i="4"/>
  <c r="AF2595" i="4"/>
  <c r="AF246" i="4"/>
  <c r="AF489" i="4"/>
  <c r="AF840" i="4"/>
  <c r="AF1677" i="4"/>
  <c r="AF1839" i="4"/>
  <c r="AF1920" i="4"/>
  <c r="AF2865" i="4"/>
  <c r="AF2703" i="4"/>
  <c r="AF354" i="4"/>
  <c r="AF597" i="4"/>
  <c r="AF948" i="4"/>
  <c r="AF1164" i="4"/>
  <c r="AF1704" i="4"/>
  <c r="AF2028" i="4"/>
  <c r="AF2001" i="4"/>
  <c r="AF2811" i="4"/>
  <c r="AF111" i="4"/>
  <c r="AF462" i="4"/>
  <c r="AF705" i="4"/>
  <c r="AF1056" i="4"/>
  <c r="AF1272" i="4"/>
  <c r="AF1785" i="4"/>
  <c r="AF1650" i="4"/>
  <c r="AF2271" i="4"/>
  <c r="AF2136" i="4"/>
  <c r="AF219" i="4"/>
  <c r="AF570" i="4"/>
  <c r="AF813" i="4"/>
  <c r="AF1083" i="4"/>
  <c r="AF1380" i="4"/>
  <c r="AF1812" i="4"/>
  <c r="AF1758" i="4"/>
  <c r="AF2244" i="4"/>
  <c r="AF2352" i="4"/>
  <c r="AF327" i="4"/>
  <c r="AF678" i="4"/>
  <c r="AF921" i="4"/>
  <c r="AF1218" i="4"/>
  <c r="AF1488" i="4"/>
  <c r="AF1974" i="4"/>
  <c r="AF2379" i="4"/>
  <c r="AF2460" i="4"/>
  <c r="AF2514" i="4"/>
  <c r="AF435" i="4"/>
  <c r="AF786" i="4"/>
  <c r="AF1029" i="4"/>
  <c r="AF1326" i="4"/>
  <c r="AF1596" i="4"/>
  <c r="AF2082" i="4"/>
  <c r="AF1947" i="4"/>
  <c r="AF2568" i="4"/>
  <c r="AF2622" i="4"/>
  <c r="AF543" i="4"/>
  <c r="AF894" i="4"/>
  <c r="AF192" i="4"/>
  <c r="AF1434" i="4"/>
  <c r="AF1191" i="4"/>
  <c r="AF2190" i="4"/>
  <c r="AF2109" i="4"/>
  <c r="AF2676" i="4"/>
  <c r="AF2730" i="4"/>
  <c r="AF795" i="4"/>
  <c r="AF201" i="4"/>
  <c r="AF444" i="4"/>
  <c r="AF1281" i="4"/>
  <c r="AF1443" i="4"/>
  <c r="AF1740" i="4"/>
  <c r="AF2199" i="4"/>
  <c r="AF2631" i="4"/>
  <c r="AF2091" i="4"/>
  <c r="AF903" i="4"/>
  <c r="AF309" i="4"/>
  <c r="AF552" i="4"/>
  <c r="AF1389" i="4"/>
  <c r="AF1551" i="4"/>
  <c r="AF1956" i="4"/>
  <c r="AF2172" i="4"/>
  <c r="AF2739" i="4"/>
  <c r="AF1011" i="4"/>
  <c r="AF417" i="4"/>
  <c r="AF660" i="4"/>
  <c r="AF1497" i="4"/>
  <c r="AF1659" i="4"/>
  <c r="AF2064" i="4"/>
  <c r="AF2496" i="4"/>
  <c r="AF2847" i="4"/>
  <c r="AF174" i="4"/>
  <c r="AF525" i="4"/>
  <c r="AF768" i="4"/>
  <c r="AF1605" i="4"/>
  <c r="AF1767" i="4"/>
  <c r="AF1794" i="4"/>
  <c r="AF2604" i="4"/>
  <c r="AF2280" i="4"/>
  <c r="AF282" i="4"/>
  <c r="AF633" i="4"/>
  <c r="AF876" i="4"/>
  <c r="AF1713" i="4"/>
  <c r="AF1875" i="4"/>
  <c r="AF1686" i="4"/>
  <c r="AF2712" i="4"/>
  <c r="AF2442" i="4"/>
  <c r="AF390" i="4"/>
  <c r="AF741" i="4"/>
  <c r="AF984" i="4"/>
  <c r="AF1200" i="4"/>
  <c r="AF1578" i="4"/>
  <c r="AF1821" i="4"/>
  <c r="AF2820" i="4"/>
  <c r="AF2550" i="4"/>
  <c r="AF147" i="4"/>
  <c r="AF498" i="4"/>
  <c r="AF849" i="4"/>
  <c r="AF1092" i="4"/>
  <c r="AF1308" i="4"/>
  <c r="AF1902" i="4"/>
  <c r="AF1983" i="4"/>
  <c r="AF2037" i="4"/>
  <c r="AF2658" i="4"/>
  <c r="AF255" i="4"/>
  <c r="AF606" i="4"/>
  <c r="AF957" i="4"/>
  <c r="AF1146" i="4"/>
  <c r="AF1416" i="4"/>
  <c r="AF2010" i="4"/>
  <c r="AF2253" i="4"/>
  <c r="AF2145" i="4"/>
  <c r="AF2766" i="4"/>
  <c r="AF363" i="4"/>
  <c r="AF714" i="4"/>
  <c r="AF1065" i="4"/>
  <c r="AF1254" i="4"/>
  <c r="AF1524" i="4"/>
  <c r="AF2118" i="4"/>
  <c r="AF2469" i="4"/>
  <c r="AF2361" i="4"/>
  <c r="AF2874" i="4"/>
  <c r="AF471" i="4"/>
  <c r="AF822" i="4"/>
  <c r="AF120" i="4"/>
  <c r="AF1362" i="4"/>
  <c r="AF1632" i="4"/>
  <c r="AF2226" i="4"/>
  <c r="AF2577" i="4"/>
  <c r="AF1848" i="4"/>
  <c r="AF1119" i="4"/>
  <c r="AF579" i="4"/>
  <c r="AF930" i="4"/>
  <c r="AF228" i="4"/>
  <c r="AF1470" i="4"/>
  <c r="AF1227" i="4"/>
  <c r="AF2334" i="4"/>
  <c r="AF2685" i="4"/>
  <c r="AF2388" i="4"/>
  <c r="AF2307" i="4"/>
  <c r="AF687" i="4"/>
  <c r="AF1038" i="4"/>
  <c r="AF336" i="4"/>
  <c r="AF1173" i="4"/>
  <c r="AF1335" i="4"/>
  <c r="AF1929" i="4"/>
  <c r="AF2793" i="4"/>
  <c r="AF2523" i="4"/>
  <c r="AF2415" i="4"/>
  <c r="AF194" i="4"/>
  <c r="AF302" i="4"/>
  <c r="AF410" i="4"/>
  <c r="AF518" i="4"/>
  <c r="AF626" i="4"/>
  <c r="AF734" i="4"/>
  <c r="AF842" i="4"/>
  <c r="AF950" i="4"/>
  <c r="AF1058" i="4"/>
  <c r="AF113" i="4"/>
  <c r="AF221" i="4"/>
  <c r="AF329" i="4"/>
  <c r="AF437" i="4"/>
  <c r="AF545" i="4"/>
  <c r="AF653" i="4"/>
  <c r="AF140" i="4"/>
  <c r="AF248" i="4"/>
  <c r="AF356" i="4"/>
  <c r="AF464" i="4"/>
  <c r="AF572" i="4"/>
  <c r="AF680" i="4"/>
  <c r="AF788" i="4"/>
  <c r="AF896" i="4"/>
  <c r="AF1004" i="4"/>
  <c r="AF1112" i="4"/>
  <c r="AF923" i="4"/>
  <c r="AF599" i="4"/>
  <c r="AF707" i="4"/>
  <c r="AF1085" i="4"/>
  <c r="AF1220" i="4"/>
  <c r="AF1328" i="4"/>
  <c r="AF1436" i="4"/>
  <c r="AF1544" i="4"/>
  <c r="AF977" i="4"/>
  <c r="AF761" i="4"/>
  <c r="AF1139" i="4"/>
  <c r="AF1247" i="4"/>
  <c r="AF1355" i="4"/>
  <c r="AF1463" i="4"/>
  <c r="AF1571" i="4"/>
  <c r="AF1679" i="4"/>
  <c r="AF815" i="4"/>
  <c r="AF1031" i="4"/>
  <c r="AF167" i="4"/>
  <c r="AF383" i="4"/>
  <c r="AF869" i="4"/>
  <c r="AF1193" i="4"/>
  <c r="AF1301" i="4"/>
  <c r="AF1409" i="4"/>
  <c r="AF1382" i="4"/>
  <c r="AF1598" i="4"/>
  <c r="AF1733" i="4"/>
  <c r="AF1490" i="4"/>
  <c r="AF1652" i="4"/>
  <c r="AF1760" i="4"/>
  <c r="AF1706" i="4"/>
  <c r="AF1787" i="4"/>
  <c r="AF1517" i="4"/>
  <c r="AF1814" i="4"/>
  <c r="AF1841" i="4"/>
  <c r="AF1274" i="4"/>
  <c r="AF1868" i="4"/>
  <c r="AF1166" i="4"/>
  <c r="AF1625" i="4"/>
  <c r="AF1895" i="4"/>
  <c r="AF2003" i="4"/>
  <c r="AF2111" i="4"/>
  <c r="AF2219" i="4"/>
  <c r="AF2327" i="4"/>
  <c r="AF491" i="4"/>
  <c r="AF2030" i="4"/>
  <c r="AF2165" i="4"/>
  <c r="AF2138" i="4"/>
  <c r="AF2354" i="4"/>
  <c r="AF2516" i="4"/>
  <c r="AF2624" i="4"/>
  <c r="AF2732" i="4"/>
  <c r="AF2840" i="4"/>
  <c r="AF2381" i="4"/>
  <c r="AF2408" i="4"/>
  <c r="AF1949" i="4"/>
  <c r="AF2300" i="4"/>
  <c r="AF2435" i="4"/>
  <c r="AF2543" i="4"/>
  <c r="AF2651" i="4"/>
  <c r="AF2759" i="4"/>
  <c r="AF2867" i="4"/>
  <c r="AF2084" i="4"/>
  <c r="AF2273" i="4"/>
  <c r="AF275" i="4"/>
  <c r="AF2246" i="4"/>
  <c r="AF2462" i="4"/>
  <c r="AF2570" i="4"/>
  <c r="AF2678" i="4"/>
  <c r="AF2786" i="4"/>
  <c r="AF1976" i="4"/>
  <c r="AF1922" i="4"/>
  <c r="AF2192" i="4"/>
  <c r="AF2705" i="4"/>
  <c r="AF2057" i="4"/>
  <c r="AF2597" i="4"/>
  <c r="AF2813" i="4"/>
  <c r="AF2489" i="4"/>
  <c r="AF2883" i="4"/>
  <c r="AF2316" i="4"/>
  <c r="AF1992" i="4"/>
  <c r="AF1938" i="4"/>
  <c r="AF1236" i="4"/>
  <c r="AF1020" i="4"/>
  <c r="AF777" i="4"/>
  <c r="AF534" i="4"/>
  <c r="AF2162" i="4"/>
  <c r="AF2594" i="4"/>
  <c r="AF2000" i="4"/>
  <c r="AF1703" i="4"/>
  <c r="AF1865" i="4"/>
  <c r="AF839" i="4"/>
  <c r="AF1352" i="4"/>
  <c r="AF380" i="4"/>
  <c r="AF758" i="4"/>
  <c r="AF2560" i="4"/>
  <c r="AF1993" i="4"/>
  <c r="AF2614" i="4"/>
  <c r="AF1669" i="4"/>
  <c r="AF1426" i="4"/>
  <c r="AF1102" i="4"/>
  <c r="AF832" i="4"/>
  <c r="AF535" i="4"/>
  <c r="AF265" i="4"/>
  <c r="AF2335" i="4"/>
  <c r="AF2497" i="4"/>
  <c r="AF2254" i="4"/>
  <c r="AF1714" i="4"/>
  <c r="AF1363" i="4"/>
  <c r="AF985" i="4"/>
  <c r="AF634" i="4"/>
  <c r="AF364" i="4"/>
  <c r="AF2278" i="4"/>
  <c r="AF2008" i="4"/>
  <c r="AF2710" i="4"/>
  <c r="AF2575" i="4"/>
  <c r="AF1522" i="4"/>
  <c r="AF1441" i="4"/>
  <c r="AF928" i="4"/>
  <c r="AF739" i="4"/>
  <c r="AF469" i="4"/>
  <c r="AF2882" i="4"/>
  <c r="AF1478" i="4"/>
  <c r="AF2621" i="4"/>
  <c r="AF627" i="4"/>
  <c r="AF978" i="4"/>
  <c r="AF168" i="4"/>
  <c r="AF1518" i="4"/>
  <c r="AF1167" i="4"/>
  <c r="AF2274" i="4"/>
  <c r="AF2355" i="4"/>
  <c r="AF2760" i="4"/>
  <c r="AF2814" i="4"/>
  <c r="AF735" i="4"/>
  <c r="AF1086" i="4"/>
  <c r="AF276" i="4"/>
  <c r="AF1221" i="4"/>
  <c r="AF1275" i="4"/>
  <c r="AF2382" i="4"/>
  <c r="AF2517" i="4"/>
  <c r="AF2868" i="4"/>
  <c r="AF1977" i="4"/>
  <c r="AF843" i="4"/>
  <c r="AF141" i="4"/>
  <c r="AF384" i="4"/>
  <c r="AF1329" i="4"/>
  <c r="AF1383" i="4"/>
  <c r="AF1761" i="4"/>
  <c r="AF2625" i="4"/>
  <c r="AF2085" i="4"/>
  <c r="AF2220" i="4"/>
  <c r="AF951" i="4"/>
  <c r="AF249" i="4"/>
  <c r="AF492" i="4"/>
  <c r="AF1437" i="4"/>
  <c r="AF1491" i="4"/>
  <c r="AF1788" i="4"/>
  <c r="AF2733" i="4"/>
  <c r="AF2247" i="4"/>
  <c r="AF114" i="4"/>
  <c r="AF357" i="4"/>
  <c r="AF600" i="4"/>
  <c r="AF1545" i="4"/>
  <c r="AF1599" i="4"/>
  <c r="AF1842" i="4"/>
  <c r="AF2841" i="4"/>
  <c r="AF2463" i="4"/>
  <c r="AF222" i="4"/>
  <c r="AF465" i="4"/>
  <c r="AF708" i="4"/>
  <c r="AF1653" i="4"/>
  <c r="AF1707" i="4"/>
  <c r="AF1869" i="4"/>
  <c r="AF2112" i="4"/>
  <c r="AF2571" i="4"/>
  <c r="AF330" i="4"/>
  <c r="AF573" i="4"/>
  <c r="AF816" i="4"/>
  <c r="AF1140" i="4"/>
  <c r="AF1815" i="4"/>
  <c r="AF1626" i="4"/>
  <c r="AF2328" i="4"/>
  <c r="AF2679" i="4"/>
  <c r="AF438" i="4"/>
  <c r="AF681" i="4"/>
  <c r="AF924" i="4"/>
  <c r="AF1248" i="4"/>
  <c r="AF1059" i="4"/>
  <c r="AF1896" i="4"/>
  <c r="AF2409" i="4"/>
  <c r="AF2787" i="4"/>
  <c r="AF195" i="4"/>
  <c r="AF546" i="4"/>
  <c r="AF789" i="4"/>
  <c r="AF1032" i="4"/>
  <c r="AF1356" i="4"/>
  <c r="AF1734" i="4"/>
  <c r="AF2004" i="4"/>
  <c r="AF2301" i="4"/>
  <c r="AF2193" i="4"/>
  <c r="AF303" i="4"/>
  <c r="AF654" i="4"/>
  <c r="AF897" i="4"/>
  <c r="AF1194" i="4"/>
  <c r="AF1464" i="4"/>
  <c r="AF1950" i="4"/>
  <c r="AF1923" i="4"/>
  <c r="AF2436" i="4"/>
  <c r="AF2490" i="4"/>
  <c r="AF411" i="4"/>
  <c r="AF762" i="4"/>
  <c r="AF1005" i="4"/>
  <c r="AF1302" i="4"/>
  <c r="AF1572" i="4"/>
  <c r="AF2058" i="4"/>
  <c r="AF2031" i="4"/>
  <c r="AF2544" i="4"/>
  <c r="AF2598" i="4"/>
  <c r="AF519" i="4"/>
  <c r="AF870" i="4"/>
  <c r="AF1113" i="4"/>
  <c r="AF1410" i="4"/>
  <c r="AF1680" i="4"/>
  <c r="AF2166" i="4"/>
  <c r="AF2139" i="4"/>
  <c r="AF2652" i="4"/>
  <c r="AF2706" i="4"/>
  <c r="AF2775" i="4"/>
  <c r="AF2100" i="4"/>
  <c r="AF1884" i="4"/>
  <c r="AF1803" i="4"/>
  <c r="AF1128" i="4"/>
  <c r="AF912" i="4"/>
  <c r="AF669" i="4"/>
  <c r="AF426" i="4"/>
  <c r="AF1730" i="4"/>
  <c r="AF2486" i="4"/>
  <c r="AF1757" i="4"/>
  <c r="AF1190" i="4"/>
  <c r="AF1838" i="4"/>
  <c r="AF623" i="4"/>
  <c r="AF1244" i="4"/>
  <c r="AF272" i="4"/>
  <c r="AF650" i="4"/>
  <c r="AF2074" i="4"/>
  <c r="AF1912" i="4"/>
  <c r="AF2506" i="4"/>
  <c r="AF1534" i="4"/>
  <c r="AF1804" i="4"/>
  <c r="AF994" i="4"/>
  <c r="AF1183" i="4"/>
  <c r="AF427" i="4"/>
  <c r="AF2767" i="4"/>
  <c r="AF2173" i="4"/>
  <c r="AF2065" i="4"/>
  <c r="AF1282" i="4"/>
  <c r="AF1390" i="4"/>
  <c r="AF769" i="4"/>
  <c r="AF526" i="4"/>
  <c r="AF256" i="4"/>
  <c r="AF2737" i="4"/>
  <c r="AF2413" i="4"/>
  <c r="AF2602" i="4"/>
  <c r="AF2467" i="4"/>
  <c r="AF1603" i="4"/>
  <c r="AF874" i="4"/>
  <c r="AF712" i="4"/>
  <c r="AF631" i="4"/>
  <c r="AF361" i="4"/>
  <c r="AF2774" i="4"/>
  <c r="AF1802" i="4"/>
  <c r="AF2648" i="4"/>
  <c r="AF1876" i="4"/>
  <c r="AF96" i="4"/>
  <c r="AF123" i="4"/>
  <c r="AF231" i="4"/>
  <c r="AF339" i="4"/>
  <c r="AF447" i="4"/>
  <c r="AF555" i="4"/>
  <c r="AF663" i="4"/>
  <c r="AF771" i="4"/>
  <c r="AF879" i="4"/>
  <c r="AF987" i="4"/>
  <c r="AF150" i="4"/>
  <c r="AF258" i="4"/>
  <c r="AF366" i="4"/>
  <c r="AF474" i="4"/>
  <c r="AF582" i="4"/>
  <c r="AF690" i="4"/>
  <c r="AF798" i="4"/>
  <c r="AF906" i="4"/>
  <c r="AF1014" i="4"/>
  <c r="AF1122" i="4"/>
  <c r="AF177" i="4"/>
  <c r="AF285" i="4"/>
  <c r="AF393" i="4"/>
  <c r="AF501" i="4"/>
  <c r="AF609" i="4"/>
  <c r="AF717" i="4"/>
  <c r="AF825" i="4"/>
  <c r="AF933" i="4"/>
  <c r="AF1041" i="4"/>
  <c r="AF204" i="4"/>
  <c r="AF312" i="4"/>
  <c r="AF420" i="4"/>
  <c r="AF528" i="4"/>
  <c r="AF636" i="4"/>
  <c r="AF744" i="4"/>
  <c r="AF852" i="4"/>
  <c r="AF960" i="4"/>
  <c r="AF1068" i="4"/>
  <c r="AF1230" i="4"/>
  <c r="AF1338" i="4"/>
  <c r="AF1446" i="4"/>
  <c r="AF1149" i="4"/>
  <c r="AF1257" i="4"/>
  <c r="AF1365" i="4"/>
  <c r="AF1473" i="4"/>
  <c r="AF1581" i="4"/>
  <c r="AF1689" i="4"/>
  <c r="AF1176" i="4"/>
  <c r="AF1284" i="4"/>
  <c r="AF1392" i="4"/>
  <c r="AF1500" i="4"/>
  <c r="AF1608" i="4"/>
  <c r="AF1095" i="4"/>
  <c r="AF1203" i="4"/>
  <c r="AF1311" i="4"/>
  <c r="AF1419" i="4"/>
  <c r="AF1527" i="4"/>
  <c r="AF1635" i="4"/>
  <c r="AF1743" i="4"/>
  <c r="AF1851" i="4"/>
  <c r="AF1824" i="4"/>
  <c r="AF1878" i="4"/>
  <c r="AF1986" i="4"/>
  <c r="AF2094" i="4"/>
  <c r="AF2202" i="4"/>
  <c r="AF2310" i="4"/>
  <c r="AF2418" i="4"/>
  <c r="AF1905" i="4"/>
  <c r="AF1662" i="4"/>
  <c r="AF1932" i="4"/>
  <c r="AF2040" i="4"/>
  <c r="AF1554" i="4"/>
  <c r="AF1797" i="4"/>
  <c r="AF2013" i="4"/>
  <c r="AF2283" i="4"/>
  <c r="AF2445" i="4"/>
  <c r="AF2553" i="4"/>
  <c r="AF2661" i="4"/>
  <c r="AF2769" i="4"/>
  <c r="AF2877" i="4"/>
  <c r="AF2256" i="4"/>
  <c r="AF1770" i="4"/>
  <c r="AF2067" i="4"/>
  <c r="AF2229" i="4"/>
  <c r="AF2472" i="4"/>
  <c r="AF2580" i="4"/>
  <c r="AF2688" i="4"/>
  <c r="AF2796" i="4"/>
  <c r="AF1716" i="4"/>
  <c r="AF1959" i="4"/>
  <c r="AF2175" i="4"/>
  <c r="AF2499" i="4"/>
  <c r="AF2607" i="4"/>
  <c r="AF2715" i="4"/>
  <c r="AF2823" i="4"/>
  <c r="AF2121" i="4"/>
  <c r="AF2337" i="4"/>
  <c r="AF2391" i="4"/>
  <c r="AF2526" i="4"/>
  <c r="AF2634" i="4"/>
  <c r="AF2742" i="4"/>
  <c r="AF2850" i="4"/>
  <c r="AF2148" i="4"/>
  <c r="AF2364" i="4"/>
  <c r="AF2667" i="4"/>
  <c r="AF2397" i="4"/>
  <c r="AF1857" i="4"/>
  <c r="AF1695" i="4"/>
  <c r="AF1641" i="4"/>
  <c r="AF804" i="4"/>
  <c r="AF561" i="4"/>
  <c r="AF318" i="4"/>
  <c r="AF2513" i="4"/>
  <c r="AF2216" i="4"/>
  <c r="AF2864" i="4"/>
  <c r="AF2351" i="4"/>
  <c r="AF1514" i="4"/>
  <c r="AF1595" i="4"/>
  <c r="AF1136" i="4"/>
  <c r="AF164" i="4"/>
  <c r="AF542" i="4"/>
  <c r="AF2452" i="4"/>
  <c r="AF2533" i="4"/>
  <c r="AF2155" i="4"/>
  <c r="AF1885" i="4"/>
  <c r="AF1777" i="4"/>
  <c r="AF778" i="4"/>
  <c r="AF1021" i="4"/>
  <c r="AF2011" i="4"/>
  <c r="AF2119" i="4"/>
  <c r="AF823" i="4"/>
  <c r="AF1984" i="4"/>
  <c r="AF1606" i="4"/>
  <c r="AF1579" i="4"/>
  <c r="AF688" i="4"/>
  <c r="AF418" i="4"/>
  <c r="AF148" i="4"/>
  <c r="AF2791" i="4"/>
  <c r="AF2332" i="4"/>
  <c r="AF2494" i="4"/>
  <c r="AF1576" i="4"/>
  <c r="AF1495" i="4"/>
  <c r="AF1117" i="4"/>
  <c r="AF604" i="4"/>
  <c r="AF523" i="4"/>
  <c r="AF2666" i="4"/>
  <c r="AF97" i="4"/>
  <c r="AF80" i="4"/>
  <c r="AF53" i="4"/>
  <c r="AF42" i="4"/>
  <c r="AF69" i="4"/>
  <c r="AF78" i="4"/>
  <c r="AF51" i="4"/>
  <c r="AF38" i="4"/>
  <c r="AF65" i="4"/>
  <c r="AF44" i="4"/>
  <c r="AF71" i="4"/>
  <c r="AF83" i="4"/>
  <c r="AF31" i="4"/>
  <c r="AF58" i="4"/>
  <c r="AF85" i="4"/>
  <c r="AF50" i="4"/>
  <c r="AF77" i="4"/>
  <c r="AF90" i="4"/>
  <c r="AF36" i="4"/>
  <c r="AF63" i="4"/>
  <c r="AF43" i="4"/>
  <c r="AF70" i="4"/>
  <c r="AF68" i="4"/>
  <c r="AF41" i="4"/>
  <c r="AF32" i="4"/>
  <c r="AF59" i="4"/>
  <c r="AF86" i="4"/>
  <c r="AF4" i="4"/>
  <c r="AF9" i="4"/>
  <c r="AF13" i="4"/>
  <c r="AF18" i="4"/>
  <c r="AF27" i="4"/>
  <c r="AF10" i="4"/>
  <c r="AF14" i="4"/>
  <c r="AF19" i="4"/>
  <c r="AF5" i="4"/>
  <c r="AF11" i="4"/>
  <c r="AF26" i="4"/>
  <c r="AF20" i="4"/>
  <c r="AF6" i="4"/>
  <c r="AF12" i="4"/>
  <c r="AF15" i="4"/>
  <c r="AF21" i="4"/>
  <c r="AF7" i="4"/>
  <c r="AF24" i="4"/>
  <c r="AF16" i="4"/>
  <c r="AF22" i="4"/>
  <c r="AF23" i="4"/>
  <c r="AF8" i="4"/>
  <c r="AF3" i="4"/>
  <c r="AF25" i="4"/>
  <c r="AF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<sst xmlns="http://schemas.openxmlformats.org/spreadsheetml/2006/main" count="1577" uniqueCount="423">
  <si>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</si>
  <si>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</si>
  <si>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</si>
  <si>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</si>
  <si>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</si>
  <si>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</si>
  <si>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</si>
  <si>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</si>
  <si>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</si>
  <si>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</si>
  <si>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</si>
  <si>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</si>
  <si>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</si>
  <si>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</si>
  <si>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</si>
  <si>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</si>
  <si>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</si>
  <si>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</si>
  <si>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</si>
  <si>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</si>
  <si>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</si>
  <si>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</si>
  <si>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</si>
  <si>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</si>
  <si>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</si>
  <si>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</si>
  <si>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</si>
  <si>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</si>
  <si>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</si>
  <si>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</si>
  <si>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</si>
  <si>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</si>
  <si>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</si>
  <si>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</si>
  <si>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</si>
  <si>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</si>
  <si>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</si>
  <si>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</si>
  <si>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</si>
  <si>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</si>
  <si>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</si>
  <si>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</si>
  <si>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</si>
  <si>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</si>
  <si>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</si>
  <si>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</si>
  <si>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</si>
  <si>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</si>
  <si>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</si>
  <si>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</si>
  <si>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</si>
  <si>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</si>
  <si>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</si>
  <si>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</si>
  <si>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</si>
  <si>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</si>
  <si>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</si>
  <si>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</si>
  <si>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</si>
  <si>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</si>
  <si>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</si>
  <si>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</si>
  <si>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</si>
  <si>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</si>
  <si>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</si>
  <si>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</si>
  <si>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</si>
  <si>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</si>
  <si>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</si>
  <si>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</si>
  <si>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</si>
  <si>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</si>
  <si>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</si>
  <si>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</si>
  <si>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</si>
  <si>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</si>
  <si>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</si>
  <si>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</si>
  <si>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</si>
  <si>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</si>
  <si>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</si>
  <si>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</si>
  <si>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</si>
  <si>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</si>
  <si>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</si>
  <si>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</si>
  <si>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</si>
  <si>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</si>
  <si>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</si>
  <si>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</si>
  <si>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</si>
  <si>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</si>
  <si>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</si>
  <si>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</si>
  <si>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</si>
  <si>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</si>
  <si>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</si>
  <si>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</si>
  <si>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</si>
  <si>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</si>
  <si>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</si>
  <si>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</si>
  <si>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</si>
  <si>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</si>
  <si>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</si>
  <si>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</si>
  <si>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</si>
  <si>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</si>
  <si>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</si>
  <si>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</si>
  <si>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</si>
  <si>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</si>
  <si>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</si>
  <si>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</si>
  <si>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</si>
  <si>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</si>
  <si>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</si>
  <si>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</si>
  <si>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</si>
  <si>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</si>
  <si>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</si>
  <si>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</si>
  <si>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</si>
  <si>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</si>
  <si>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</si>
  <si>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</si>
  <si>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</si>
  <si>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</si>
  <si>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</si>
  <si>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</si>
  <si>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</si>
  <si>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</si>
  <si>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</si>
  <si>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</si>
  <si>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</si>
  <si>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</si>
  <si>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</si>
  <si>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</si>
  <si>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</si>
  <si>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</si>
  <si>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</si>
  <si>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</si>
  <si>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</si>
  <si>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</si>
  <si>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</si>
  <si>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</si>
  <si>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</si>
  <si>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</si>
  <si>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</si>
  <si>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</si>
  <si>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</si>
  <si>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</si>
  <si>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</si>
  <si>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</si>
  <si>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</si>
  <si>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</si>
  <si>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</si>
  <si>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</si>
  <si>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</si>
  <si>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</si>
  <si>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</si>
  <si>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</si>
  <si>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</si>
  <si>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</si>
  <si>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</si>
  <si>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</si>
  <si>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</si>
  <si>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</si>
  <si>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</si>
  <si>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</si>
  <si>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</si>
  <si>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</si>
  <si>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</si>
  <si>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</si>
  <si>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</si>
  <si>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</si>
  <si>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</si>
  <si>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</si>
  <si>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</si>
  <si>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</si>
  <si>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</si>
  <si>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</si>
  <si>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</si>
  <si>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</si>
  <si>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</si>
  <si>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</si>
  <si>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</si>
  <si>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</si>
  <si>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</si>
  <si>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</si>
  <si>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</si>
  <si>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</si>
  <si>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</si>
  <si>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</si>
  <si>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</si>
  <si>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</si>
  <si>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</si>
  <si>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</si>
  <si>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</si>
  <si>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</si>
  <si>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</si>
  <si>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</si>
  <si>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</si>
  <si>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</si>
  <si>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</si>
  <si>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</si>
  <si>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</si>
  <si>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</si>
  <si>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</si>
  <si>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</si>
  <si>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</si>
  <si>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</si>
  <si>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</si>
  <si>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</si>
  <si>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</si>
  <si>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</si>
  <si>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</si>
  <si>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</si>
  <si>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</si>
  <si>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</si>
  <si>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</si>
  <si>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</si>
  <si>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</si>
  <si>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</si>
  <si>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</si>
  <si>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</si>
  <si>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</si>
  <si>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</si>
  <si>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</si>
  <si>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</si>
  <si>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</si>
  <si>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</si>
  <si>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</si>
  <si>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</si>
  <si>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</si>
  <si>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</si>
  <si>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</si>
  <si>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</si>
  <si>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</si>
  <si>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</si>
  <si>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</si>
  <si>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</si>
  <si>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</si>
  <si>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</si>
  <si>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</si>
  <si>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</si>
  <si>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</si>
  <si>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</si>
  <si>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</si>
  <si>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</si>
  <si>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</si>
  <si>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</si>
  <si>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</si>
  <si>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</si>
  <si>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</si>
  <si>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</si>
  <si>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</si>
  <si>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</si>
  <si>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</si>
  <si>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</si>
  <si>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</si>
  <si>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</si>
  <si>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</si>
  <si>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</si>
  <si>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</si>
  <si>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</si>
  <si>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</si>
  <si>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</si>
  <si>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</si>
  <si>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</si>
  <si>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</si>
  <si>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</si>
  <si>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</si>
  <si>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</si>
  <si>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</si>
  <si>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</si>
  <si>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</si>
  <si>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</si>
  <si>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</si>
  <si>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</si>
  <si>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</si>
  <si>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</si>
  <si>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</si>
  <si>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</si>
  <si>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</si>
  <si>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</si>
  <si>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</si>
  <si>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</si>
  <si>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</si>
  <si>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</si>
  <si>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</si>
  <si>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</si>
  <si>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</si>
  <si>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</si>
  <si>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</si>
  <si>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</si>
  <si>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</si>
  <si>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</si>
  <si>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</si>
  <si>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</si>
  <si>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</si>
  <si>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</si>
  <si>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</si>
  <si>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</si>
  <si>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</si>
  <si>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</si>
  <si>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</si>
  <si>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</si>
  <si>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</si>
  <si>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</si>
  <si>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</si>
  <si>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</si>
  <si>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</si>
  <si>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</si>
  <si>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</si>
  <si>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</si>
  <si>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</si>
  <si>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</si>
  <si>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</si>
  <si>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</si>
  <si>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</si>
  <si>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</si>
  <si>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</si>
  <si>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</si>
  <si>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</si>
  <si>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</si>
  <si>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</si>
  <si>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</si>
  <si>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</si>
  <si>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</si>
  <si>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</si>
  <si>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</si>
  <si>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</si>
  <si>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</si>
  <si>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</si>
  <si>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</si>
  <si>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</si>
  <si>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</si>
  <si>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</si>
  <si>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</si>
  <si>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</si>
  <si>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</si>
  <si>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</si>
  <si>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</si>
  <si>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</si>
  <si>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</si>
  <si>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</si>
  <si>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</si>
  <si>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</si>
  <si>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</si>
  <si>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</si>
  <si>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</si>
  <si>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</si>
  <si>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</si>
  <si>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</si>
  <si>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</si>
  <si>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</si>
  <si>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</si>
  <si>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</si>
  <si>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</si>
  <si>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</si>
  <si>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</si>
  <si>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</si>
  <si>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</si>
  <si>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</si>
  <si>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</si>
  <si>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</si>
  <si>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</si>
  <si>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</si>
  <si>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</si>
  <si>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</si>
  <si>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</si>
  <si>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</si>
  <si>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</si>
  <si>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</si>
  <si>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</si>
  <si>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</si>
  <si>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</si>
  <si>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</si>
  <si>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</si>
  <si>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</si>
  <si>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</si>
  <si>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</si>
  <si>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</si>
  <si>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</si>
  <si>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</si>
  <si>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</si>
  <si>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</si>
  <si>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</si>
  <si>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</si>
  <si>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</si>
  <si>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</si>
  <si>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</si>
  <si>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</si>
  <si>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</si>
  <si>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</si>
  <si>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</si>
  <si>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</si>
  <si>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</si>
  <si>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</si>
  <si>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</si>
  <si>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</si>
  <si>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</si>
  <si>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</si>
  <si>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</si>
  <si>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</si>
  <si>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</si>
  <si>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</si>
  <si>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</si>
  <si>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</si>
  <si>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</si>
  <si>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</si>
  <si>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</si>
  <si>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</si>
  <si>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</si>
  <si>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</si>
  <si>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</si>
  <si>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</si>
  <si>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</si>
  <si>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</si>
  <si>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</si>
  <si>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</si>
  <si>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Max. de score_exact_flag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</si>
</sst>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54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NumberForma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0" fillId="5" borderId="0" xfId="0" applyFill="1" applyBorder="1" applyAlignment="1">
      <alignment horizontal="center" vertical="center"/>
    </xf>
    <xf numFmtId="0" fontId="0" fillId="5" borderId="0" xfId="0" applyFill="1" applyBorder="1" applyAlignment="1">
      <alignment horizontal="left" vertical="center" indent="1"/>
    </xf>
    <xf numFmtId="0" fontId="0" fillId="5" borderId="0" xfId="0" applyFill="1" applyBorder="1" applyAlignment="1">
      <alignment horizontal="center"/>
    </xf>
    <xf numFmtId="1" fontId="0" fillId="5" borderId="0" xfId="0" applyNumberFormat="1" applyFill="1" applyBorder="1" applyAlignment="1">
      <alignment horizontal="center"/>
    </xf>
    <xf numFmtId="0" fontId="0" fillId="6" borderId="0" xfId="0" applyFill="1" applyBorder="1" applyAlignment="1">
      <alignment horizontal="center" vertical="center"/>
    </xf>
    <xf numFmtId="0" fontId="0" fillId="6" borderId="0" xfId="0" applyFill="1" applyBorder="1" applyAlignment="1">
      <alignment horizontal="left" vertical="center" indent="1"/>
    </xf>
    <xf numFmtId="0" fontId="0" fillId="6" borderId="0" xfId="0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2" fillId="6" borderId="0" xfId="0" applyFont="1" applyFill="1" applyBorder="1" applyAlignment="1">
      <alignment horizontal="center"/>
    </xf>
    <xf numFmtId="0" fontId="5" fillId="5" borderId="0" xfId="0" applyFont="1" applyFill="1" applyBorder="1" applyAlignment="1">
      <alignment horizontal="center"/>
    </xf>
    <xf numFmtId="1" fontId="5" fillId="5" borderId="0" xfId="0" applyNumberFormat="1" applyFont="1" applyFill="1" applyBorder="1" applyAlignment="1">
      <alignment horizontal="center"/>
    </xf>
    <xf numFmtId="0" fontId="5" fillId="6" borderId="0" xfId="0" applyFont="1" applyFill="1" applyBorder="1" applyAlignment="1">
      <alignment horizontal="center"/>
    </xf>
    <xf numFmtId="1" fontId="5" fillId="6" borderId="0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57"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font>
        <b/>
      </font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F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201.7591068287" createdVersion="8" refreshedVersion="8" minRefreshableVersion="3" recordCount="2890" xr:uid="{97278E2D-1D46-4F8F-89E8-17AC55B5A4B4}">
  <cacheSource type="worksheet">
    <worksheetSource ref="A1:AF1048576" sheet="Pronostics"/>
  </cacheSource>
  <cacheFields count="32">
    <cacheField name="match_id" numFmtId="0">
      <sharedItems containsString="0" containsBlank="1" containsNumber="1" containsInteger="1" minValue="0" maxValue="106" count="108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m/>
      </sharedItems>
    </cacheField>
    <cacheField name="profile_id" numFmtId="1">
      <sharedItems containsString="0" containsBlank="1" containsNumber="1" containsInteger="1" minValue="1" maxValue="27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ntainsBlank="1" count="28">
        <s v="_Nicolas_LM_"/>
        <s v="leaelaz"/>
        <s v="PasMetalleux"/>
        <s v="Popo444"/>
        <s v="_Jujul"/>
        <s v="Julay"/>
        <s v="__Vince__"/>
        <s v="Louuiiis"/>
        <s v="Aurelien_dpq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  <s v="maryemkappa"/>
        <m/>
      </sharedItems>
    </cacheField>
    <cacheField name="profile_name" numFmtId="0">
      <sharedItems containsBlank="1"/>
    </cacheField>
    <cacheField name="profile_color_1" numFmtId="0">
      <sharedItems containsBlank="1"/>
    </cacheField>
    <cacheField name="profile_color_2" numFmtId="0">
      <sharedItems containsBlank="1"/>
    </cacheField>
    <cacheField name="phase" numFmtId="0">
      <sharedItems containsBlank="1"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20"/>
    </cacheField>
    <cacheField name="prono_score2" numFmtId="0">
      <sharedItems containsString="0" containsBlank="1" containsNumber="1" containsInteger="1" minValue="0" maxValue="6"/>
    </cacheField>
    <cacheField name="bonus_double_flag" numFmtId="0">
      <sharedItems containsString="0" containsBlank="1" containsNumber="1" containsInteger="1" minValue="0" maxValue="1" count="3">
        <m/>
        <n v="0"/>
        <n v="1"/>
      </sharedItems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 count="3">
        <m/>
        <s v="Terminé"/>
        <s v="À venir"/>
      </sharedItems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5"/>
    </cacheField>
    <cacheField name="is_sleeping" numFmtId="1">
      <sharedItems containsString="0" containsBlank="1" containsNumber="1" containsInteger="1" minValue="0" maxValue="1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6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70"/>
    </cacheField>
    <cacheField name="points" numFmtId="0">
      <sharedItems containsBlank="1" containsMixedTypes="1" containsNumber="1" containsInteger="1" minValue="0" maxValue="346" count="89">
        <m/>
        <n v="49"/>
        <n v="69"/>
        <n v="0"/>
        <n v="96"/>
        <n v="116"/>
        <n v="137"/>
        <n v="117"/>
        <n v="74"/>
        <n v="141"/>
        <n v="161"/>
        <n v="142"/>
        <n v="94"/>
        <n v="44"/>
        <n v="126"/>
        <n v="176"/>
        <n v="15"/>
        <n v="115"/>
        <n v="135"/>
        <n v="138"/>
        <n v="108"/>
        <n v="72"/>
        <n v="166"/>
        <n v="216"/>
        <n v="122"/>
        <n v="145"/>
        <n v="125"/>
        <n v="76"/>
        <n v="46"/>
        <n v="30"/>
        <n v="43"/>
        <n v="93"/>
        <n v="38"/>
        <n v="88"/>
        <n v="160"/>
        <n v="140"/>
        <n v="59"/>
        <n v="73"/>
        <n v="132"/>
        <n v="112"/>
        <n v="71"/>
        <n v="58"/>
        <n v="91"/>
        <n v="182"/>
        <n v="21"/>
        <n v="41"/>
        <n v="146"/>
        <n v="67"/>
        <n v="68"/>
        <n v="143"/>
        <n v="346"/>
        <n v="173"/>
        <n v="31"/>
        <n v="81"/>
        <n v="109"/>
        <n v="63"/>
        <n v="22"/>
        <n v="42"/>
        <n v="64"/>
        <n v="97"/>
        <n v="24"/>
        <n v="177"/>
        <n v="127"/>
        <n v="36"/>
        <n v="86"/>
        <n v="77"/>
        <n v="87"/>
        <n v="29"/>
        <n v="48"/>
        <n v="98"/>
        <n v="53"/>
        <n v="56"/>
        <n v="106"/>
        <n v="128"/>
        <n v="104"/>
        <n v="154"/>
        <n v="54"/>
        <n v="153"/>
        <n v="123"/>
        <n v="57"/>
        <n v="32"/>
        <n v="134"/>
        <n v="114"/>
        <n v="62"/>
        <n v="102"/>
        <n v="113"/>
        <n v="103"/>
        <n v="82"/>
        <s v=""/>
      </sharedItems>
    </cacheField>
    <cacheField name="points_cumulative" numFmtId="0">
      <sharedItems containsString="0" containsBlank="1" containsNumber="1" containsInteger="1" minValue="0" maxValue="30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90">
  <r>
    <x v="0"/>
    <n v="1"/>
    <d v="2026-06-11T21:00:00"/>
    <x v="0"/>
    <s v="Nicolas LE MOUEL"/>
    <s v="#F7C79D"/>
    <s v="#FFBE85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x v="0"/>
    <m/>
    <m/>
    <m/>
    <x v="0"/>
    <m/>
    <m/>
    <n v="0"/>
    <m/>
    <m/>
    <m/>
    <m/>
    <m/>
    <x v="0"/>
    <n v="0"/>
  </r>
  <r>
    <x v="0"/>
    <n v="26"/>
    <d v="2026-06-11T21:00:00"/>
    <x v="25"/>
    <s v="Mohamad EL KAWAS"/>
    <s v="#EB8787"/>
    <s v="#368E2C"/>
    <s v="Avant l'ouverture"/>
    <s v=""/>
    <m/>
    <m/>
    <m/>
    <m/>
    <m/>
    <m/>
    <m/>
    <m/>
    <x v="0"/>
    <m/>
    <m/>
    <m/>
    <x v="0"/>
    <m/>
    <m/>
    <n v="0"/>
    <m/>
    <m/>
    <m/>
    <m/>
    <m/>
    <x v="0"/>
    <n v="0"/>
  </r>
  <r>
    <x v="0"/>
    <n v="27"/>
    <d v="2026-06-11T21:00:00"/>
    <x v="26"/>
    <s v="Maryem GUIZANI"/>
    <s v="#BCA2F4"/>
    <s v="#6D3DD5"/>
    <s v="Avant l'ouverture"/>
    <s v=""/>
    <m/>
    <m/>
    <m/>
    <m/>
    <m/>
    <m/>
    <m/>
    <m/>
    <x v="0"/>
    <m/>
    <m/>
    <m/>
    <x v="0"/>
    <m/>
    <m/>
    <n v="0"/>
    <m/>
    <m/>
    <m/>
    <m/>
    <m/>
    <x v="0"/>
    <n v="0"/>
  </r>
  <r>
    <x v="1"/>
    <n v="1"/>
    <d v="2026-06-11T21:00:00"/>
    <x v="0"/>
    <s v="Nicolas LE MOUEL"/>
    <s v="#F7C79D"/>
    <s v="#FFBE85"/>
    <s v="Tour 1"/>
    <s v="A"/>
    <s v="Mexique"/>
    <s v="MEX"/>
    <s v="Afrique du Sud"/>
    <s v="ZAF"/>
    <s v="Mexique City"/>
    <s v="Estadio Azteca"/>
    <n v="3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2"/>
    <d v="2026-06-11T21:00:00"/>
    <x v="1"/>
    <s v="Léa EL ASERY"/>
    <s v="#FFBEBE"/>
    <s v="#DF6868"/>
    <s v="Tour 1"/>
    <s v="A"/>
    <s v="Mexique"/>
    <s v="MEX"/>
    <s v="Afrique du Sud"/>
    <s v="ZAF"/>
    <s v="Mexique City"/>
    <s v="Estadio Azteca"/>
    <n v="2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3"/>
    <d v="2026-06-11T21:00:00"/>
    <x v="2"/>
    <s v="Elwenn JOUBREL"/>
    <s v="#F5C7FC"/>
    <s v="#C489CF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4"/>
    <d v="2026-06-11T21:00:00"/>
    <x v="3"/>
    <s v="Pauline OLIVIER"/>
    <s v="#A5EA7F"/>
    <s v="#80C65A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5"/>
    <d v="2026-06-11T21:00:00"/>
    <x v="4"/>
    <s v="Julie BOISSIERE"/>
    <s v="#D890FF"/>
    <s v="#B750EF"/>
    <s v="Tour 1"/>
    <s v="A"/>
    <s v="Mexique"/>
    <s v="MEX"/>
    <s v="Afrique du Sud"/>
    <s v="ZAF"/>
    <s v="Mexique City"/>
    <s v="Estadio Azteca"/>
    <n v="1"/>
    <n v="1"/>
    <x v="1"/>
    <n v="49"/>
    <n v="125"/>
    <n v="148"/>
    <x v="1"/>
    <n v="2"/>
    <n v="0"/>
    <n v="0"/>
    <n v="0"/>
    <n v="0"/>
    <n v="0"/>
    <s v=""/>
    <n v="0"/>
    <x v="3"/>
    <n v="0"/>
  </r>
  <r>
    <x v="1"/>
    <n v="6"/>
    <d v="2026-06-11T21:00:00"/>
    <x v="5"/>
    <s v="Julie BOUCHARD"/>
    <s v="#A6F7B1"/>
    <s v="#6EC179"/>
    <s v="Tour 1"/>
    <s v="A"/>
    <s v="Mexique"/>
    <s v="MEX"/>
    <s v="Afrique du Sud"/>
    <s v="ZAF"/>
    <s v="Mexique City"/>
    <s v="Estadio Azteca"/>
    <n v="2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7"/>
    <d v="2026-06-11T21:00:00"/>
    <x v="6"/>
    <s v="Vincent FRAYSSE"/>
    <s v="#B2EAE8"/>
    <s v="#6CB4B1"/>
    <s v="Tour 1"/>
    <s v="A"/>
    <s v="Mexique"/>
    <s v="MEX"/>
    <s v="Afrique du Sud"/>
    <s v="ZAF"/>
    <s v="Mexique City"/>
    <s v="Estadio Azteca"/>
    <n v="2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8"/>
    <d v="2026-06-11T21:00:00"/>
    <x v="7"/>
    <s v="Louis HARLE"/>
    <s v="#EEF7B1"/>
    <s v="#C1CB7D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9"/>
    <d v="2026-06-11T21:00:00"/>
    <x v="8"/>
    <s v="Aurélien DE POULPIQUET"/>
    <s v="#F4EA9D"/>
    <s v="#D2C458"/>
    <s v="Tour 1"/>
    <s v="A"/>
    <s v="Mexique"/>
    <s v="MEX"/>
    <s v="Afrique du Sud"/>
    <s v="ZAF"/>
    <s v="Mexique City"/>
    <s v="Estadio Azteca"/>
    <n v="2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10"/>
    <d v="2026-06-11T21:00:00"/>
    <x v="9"/>
    <s v="Paul MONTESINOS"/>
    <s v="#C4B0FF"/>
    <s v="#7F66C8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11"/>
    <d v="2026-06-11T21:00:00"/>
    <x v="10"/>
    <s v="Kinsley ROQUE"/>
    <s v="#CBEBBA"/>
    <s v="#70BC6E"/>
    <s v="Tour 1"/>
    <s v="A"/>
    <s v="Mexique"/>
    <s v="MEX"/>
    <s v="Afrique du Sud"/>
    <s v="ZAF"/>
    <s v="Mexique City"/>
    <s v="Estadio Azteca"/>
    <n v="0"/>
    <n v="1"/>
    <x v="1"/>
    <n v="49"/>
    <n v="125"/>
    <n v="148"/>
    <x v="1"/>
    <n v="2"/>
    <n v="0"/>
    <n v="0"/>
    <n v="0"/>
    <n v="0"/>
    <n v="0"/>
    <s v=""/>
    <n v="0"/>
    <x v="3"/>
    <n v="0"/>
  </r>
  <r>
    <x v="1"/>
    <n v="12"/>
    <d v="2026-06-11T21:00:00"/>
    <x v="11"/>
    <s v="Jaouad SETTI"/>
    <s v="#C2D4FF"/>
    <s v="#6586D5"/>
    <s v="Tour 1"/>
    <s v="A"/>
    <s v="Mexique"/>
    <s v="MEX"/>
    <s v="Afrique du Sud"/>
    <s v="ZAF"/>
    <s v="Mexique City"/>
    <s v="Estadio Azteca"/>
    <n v="1"/>
    <n v="0"/>
    <x v="1"/>
    <n v="49"/>
    <n v="125"/>
    <n v="148"/>
    <x v="1"/>
    <n v="2"/>
    <n v="0"/>
    <n v="0"/>
    <n v="1"/>
    <n v="49"/>
    <n v="0"/>
    <s v=""/>
    <n v="0"/>
    <x v="1"/>
    <n v="49"/>
  </r>
  <r>
    <x v="1"/>
    <n v="13"/>
    <d v="2026-06-11T21:00:00"/>
    <x v="12"/>
    <s v="Julien INGE"/>
    <s v="#C1E0EF"/>
    <s v="#4F91B2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14"/>
    <d v="2026-06-11T21:00:00"/>
    <x v="13"/>
    <s v="Marie EXBRAYAT"/>
    <s v="#FFAFD2"/>
    <s v="#F2589B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15"/>
    <d v="2026-06-11T21:00:00"/>
    <x v="14"/>
    <s v="Amine ZARROUKI"/>
    <s v="#FF9898"/>
    <s v="#FF5D5D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16"/>
    <d v="2026-06-11T21:00:00"/>
    <x v="15"/>
    <s v="Laura GIULIANO"/>
    <s v="#86A4FE"/>
    <s v="#3769FF"/>
    <s v="Tour 1"/>
    <s v="A"/>
    <s v="Mexique"/>
    <s v="MEX"/>
    <s v="Afrique du Sud"/>
    <s v="ZAF"/>
    <s v="Mexique City"/>
    <s v="Estadio Azteca"/>
    <n v="0"/>
    <n v="2"/>
    <x v="1"/>
    <n v="49"/>
    <n v="125"/>
    <n v="148"/>
    <x v="1"/>
    <n v="2"/>
    <n v="0"/>
    <n v="0"/>
    <n v="0"/>
    <n v="0"/>
    <n v="0"/>
    <s v=""/>
    <n v="0"/>
    <x v="3"/>
    <n v="0"/>
  </r>
  <r>
    <x v="1"/>
    <n v="17"/>
    <d v="2026-06-11T21:00:00"/>
    <x v="16"/>
    <s v="Julien CRIMOTEL"/>
    <s v="#FFB0B0"/>
    <s v="#F25757"/>
    <s v="Tour 1"/>
    <s v="A"/>
    <s v="Mexique"/>
    <s v="MEX"/>
    <s v="Afrique du Sud"/>
    <s v="ZAF"/>
    <s v="Mexique City"/>
    <s v="Estadio Azteca"/>
    <n v="1"/>
    <n v="2"/>
    <x v="1"/>
    <n v="49"/>
    <n v="125"/>
    <n v="148"/>
    <x v="1"/>
    <n v="2"/>
    <n v="0"/>
    <n v="0"/>
    <n v="0"/>
    <n v="0"/>
    <n v="0"/>
    <s v=""/>
    <n v="0"/>
    <x v="3"/>
    <n v="0"/>
  </r>
  <r>
    <x v="1"/>
    <n v="18"/>
    <d v="2026-06-11T21:00:00"/>
    <x v="17"/>
    <s v="Quentin CARTON"/>
    <s v="#F0BC42"/>
    <s v="#8E1F2F"/>
    <s v="Tour 1"/>
    <s v="A"/>
    <s v="Mexique"/>
    <s v="MEX"/>
    <s v="Afrique du Sud"/>
    <s v="ZAF"/>
    <s v="Mexique City"/>
    <s v="Estadio Azteca"/>
    <n v="1"/>
    <n v="1"/>
    <x v="2"/>
    <n v="49"/>
    <n v="125"/>
    <n v="148"/>
    <x v="1"/>
    <n v="2"/>
    <n v="0"/>
    <n v="0"/>
    <n v="0"/>
    <n v="0"/>
    <n v="0"/>
    <s v=""/>
    <n v="0"/>
    <x v="3"/>
    <n v="0"/>
  </r>
  <r>
    <x v="1"/>
    <n v="19"/>
    <d v="2026-06-11T21:00:00"/>
    <x v="18"/>
    <s v="Eyram TETSHIE"/>
    <s v="#E8B28F"/>
    <s v="#E65568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20"/>
    <d v="2026-06-11T21:00:00"/>
    <x v="19"/>
    <s v="Anis LEBIK"/>
    <s v="#60DC8C"/>
    <s v="#22A34F"/>
    <s v="Tour 1"/>
    <s v="A"/>
    <s v="Mexique"/>
    <s v="MEX"/>
    <s v="Afrique du Sud"/>
    <s v="ZAF"/>
    <s v="Mexique City"/>
    <s v="Estadio Azteca"/>
    <n v="2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21"/>
    <d v="2026-06-11T21:00:00"/>
    <x v="20"/>
    <s v="Julia BOUANAN"/>
    <s v="#2FAEE0"/>
    <s v="#BEA064"/>
    <s v="Tour 1"/>
    <s v="A"/>
    <s v="Mexique"/>
    <s v="MEX"/>
    <s v="Afrique du Sud"/>
    <s v="ZAF"/>
    <s v="Mexique City"/>
    <s v="Estadio Azteca"/>
    <n v="2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22"/>
    <d v="2026-06-11T21:00:00"/>
    <x v="21"/>
    <s v="Julie Mansard"/>
    <s v="#41DEF0"/>
    <s v="#0BA6B7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23"/>
    <d v="2026-06-11T21:00:00"/>
    <x v="22"/>
    <s v="Juliette"/>
    <s v="#F2A2A2"/>
    <s v="#C25D5D"/>
    <s v="Tour 1"/>
    <s v="A"/>
    <s v="Mexique"/>
    <s v="MEX"/>
    <s v="Afrique du Sud"/>
    <s v="ZAF"/>
    <s v="Mexique City"/>
    <s v="Estadio Azteca"/>
    <n v="2"/>
    <n v="0"/>
    <x v="1"/>
    <n v="49"/>
    <n v="125"/>
    <n v="148"/>
    <x v="1"/>
    <n v="2"/>
    <n v="0"/>
    <n v="0"/>
    <n v="1"/>
    <n v="49"/>
    <n v="1"/>
    <s v="Exact"/>
    <n v="20"/>
    <x v="2"/>
    <n v="69"/>
  </r>
  <r>
    <x v="1"/>
    <n v="24"/>
    <d v="2026-06-11T21:00:00"/>
    <x v="23"/>
    <s v="Samya ALAOUI"/>
    <s v="#A2F2C7"/>
    <s v="#5DC18C"/>
    <s v="Tour 1"/>
    <s v="A"/>
    <s v="Mexique"/>
    <s v="MEX"/>
    <s v="Afrique du Sud"/>
    <s v="ZAF"/>
    <s v="Mexique City"/>
    <s v="Estadio Azteca"/>
    <m/>
    <m/>
    <x v="1"/>
    <n v="49"/>
    <n v="125"/>
    <n v="148"/>
    <x v="1"/>
    <n v="2"/>
    <n v="0"/>
    <n v="1"/>
    <s v=""/>
    <n v="0"/>
    <n v="0"/>
    <s v=""/>
    <s v=""/>
    <x v="3"/>
    <n v="0"/>
  </r>
  <r>
    <x v="1"/>
    <n v="25"/>
    <d v="2026-06-11T21:00:00"/>
    <x v="24"/>
    <s v="Léa WALOCQ"/>
    <s v="#D1B9EB"/>
    <s v="#B58BC7"/>
    <s v="Tour 1"/>
    <s v="A"/>
    <s v="Mexique"/>
    <s v="MEX"/>
    <s v="Afrique du Sud"/>
    <s v="ZAF"/>
    <s v="Mexique City"/>
    <s v="Estadio Azteca"/>
    <n v="2"/>
    <n v="2"/>
    <x v="1"/>
    <n v="49"/>
    <n v="125"/>
    <n v="148"/>
    <x v="1"/>
    <n v="2"/>
    <n v="0"/>
    <n v="0"/>
    <n v="0"/>
    <n v="0"/>
    <n v="0"/>
    <s v=""/>
    <n v="0"/>
    <x v="3"/>
    <n v="0"/>
  </r>
  <r>
    <x v="1"/>
    <n v="26"/>
    <d v="2026-06-11T21:00:00"/>
    <x v="25"/>
    <s v="Mohamad EL KAWAS"/>
    <s v="#EB8787"/>
    <s v="#368E2C"/>
    <s v="Tour 1"/>
    <s v="A"/>
    <s v="Mexique"/>
    <s v="MEX"/>
    <s v="Afrique du Sud"/>
    <s v="ZAF"/>
    <m/>
    <m/>
    <n v="3"/>
    <n v="1"/>
    <x v="1"/>
    <n v="49"/>
    <n v="125"/>
    <n v="148"/>
    <x v="1"/>
    <n v="2"/>
    <n v="0"/>
    <n v="0"/>
    <n v="1"/>
    <n v="49"/>
    <n v="0"/>
    <s v=""/>
    <n v="0"/>
    <x v="1"/>
    <n v="49"/>
  </r>
  <r>
    <x v="1"/>
    <n v="27"/>
    <d v="2026-06-11T21:00:00"/>
    <x v="26"/>
    <s v="Maryem GUIZANI"/>
    <s v="#BCA2F4"/>
    <s v="#6D3DD5"/>
    <s v="Tour 1"/>
    <s v="A"/>
    <s v="Mexique"/>
    <s v="MEX"/>
    <s v="Afrique du Sud"/>
    <s v="ZAF"/>
    <m/>
    <m/>
    <m/>
    <m/>
    <x v="1"/>
    <n v="49"/>
    <n v="125"/>
    <n v="148"/>
    <x v="1"/>
    <n v="2"/>
    <n v="0"/>
    <n v="1"/>
    <s v=""/>
    <n v="0"/>
    <n v="0"/>
    <s v=""/>
    <s v=""/>
    <x v="3"/>
    <n v="0"/>
  </r>
  <r>
    <x v="2"/>
    <n v="1"/>
    <d v="2026-06-12T04:00:00"/>
    <x v="0"/>
    <s v="Nicolas LE MOUEL"/>
    <s v="#F7C79D"/>
    <s v="#FFBE85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49"/>
  </r>
  <r>
    <x v="2"/>
    <n v="2"/>
    <d v="2026-06-12T04:00:00"/>
    <x v="1"/>
    <s v="Léa EL ASERY"/>
    <s v="#FFBEBE"/>
    <s v="#DF6868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49"/>
  </r>
  <r>
    <x v="2"/>
    <n v="3"/>
    <d v="2026-06-12T04:00:00"/>
    <x v="2"/>
    <s v="Elwenn JOUBREL"/>
    <s v="#F5C7FC"/>
    <s v="#C489CF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69"/>
  </r>
  <r>
    <x v="2"/>
    <n v="4"/>
    <d v="2026-06-12T04:00:00"/>
    <x v="3"/>
    <s v="Pauline OLIVIER"/>
    <s v="#A5EA7F"/>
    <s v="#80C65A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69"/>
  </r>
  <r>
    <x v="2"/>
    <n v="5"/>
    <d v="2026-06-12T04:00:00"/>
    <x v="4"/>
    <s v="Julie BOISSIERE"/>
    <s v="#D890FF"/>
    <s v="#B750EF"/>
    <s v="Tour 1"/>
    <s v="A"/>
    <s v="Corée du Sud"/>
    <s v="KOR"/>
    <s v="Tchéquie"/>
    <s v="CZE"/>
    <s v="Zapopan"/>
    <s v="Estadio Akron"/>
    <n v="1"/>
    <n v="0"/>
    <x v="1"/>
    <n v="96"/>
    <n v="107"/>
    <n v="91"/>
    <x v="1"/>
    <n v="2"/>
    <n v="1"/>
    <n v="0"/>
    <n v="1"/>
    <n v="96"/>
    <n v="0"/>
    <s v=""/>
    <n v="0"/>
    <x v="4"/>
    <n v="96"/>
  </r>
  <r>
    <x v="2"/>
    <n v="6"/>
    <d v="2026-06-12T04:00:00"/>
    <x v="5"/>
    <s v="Julie BOUCHARD"/>
    <s v="#A6F7B1"/>
    <s v="#6EC179"/>
    <s v="Tour 1"/>
    <s v="A"/>
    <s v="Corée du Sud"/>
    <s v="KOR"/>
    <s v="Tchéquie"/>
    <s v="CZE"/>
    <s v="Zapopan"/>
    <s v="Estadio Akron"/>
    <n v="0"/>
    <n v="2"/>
    <x v="1"/>
    <n v="96"/>
    <n v="107"/>
    <n v="91"/>
    <x v="1"/>
    <n v="2"/>
    <n v="1"/>
    <n v="0"/>
    <n v="0"/>
    <n v="0"/>
    <n v="0"/>
    <s v=""/>
    <n v="0"/>
    <x v="3"/>
    <n v="49"/>
  </r>
  <r>
    <x v="2"/>
    <n v="7"/>
    <d v="2026-06-12T04:00:00"/>
    <x v="6"/>
    <s v="Vincent FRAYSSE"/>
    <s v="#B2EAE8"/>
    <s v="#6CB4B1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49"/>
  </r>
  <r>
    <x v="2"/>
    <n v="8"/>
    <d v="2026-06-12T04:00:00"/>
    <x v="7"/>
    <s v="Louis HARLE"/>
    <s v="#EEF7B1"/>
    <s v="#C1CB7D"/>
    <s v="Tour 1"/>
    <s v="A"/>
    <s v="Corée du Sud"/>
    <s v="KOR"/>
    <s v="Tchéquie"/>
    <s v="CZE"/>
    <s v="Zapopan"/>
    <s v="Estadio Akron"/>
    <n v="1"/>
    <n v="2"/>
    <x v="1"/>
    <n v="96"/>
    <n v="107"/>
    <n v="91"/>
    <x v="1"/>
    <n v="2"/>
    <n v="1"/>
    <n v="0"/>
    <n v="0"/>
    <n v="0"/>
    <n v="0"/>
    <s v=""/>
    <n v="0"/>
    <x v="3"/>
    <n v="69"/>
  </r>
  <r>
    <x v="2"/>
    <n v="9"/>
    <d v="2026-06-12T04:00:00"/>
    <x v="8"/>
    <s v="Aurélien DE POULPIQUET"/>
    <s v="#F4EA9D"/>
    <s v="#D2C458"/>
    <s v="Tour 1"/>
    <s v="A"/>
    <s v="Corée du Sud"/>
    <s v="KOR"/>
    <s v="Tchéquie"/>
    <s v="CZE"/>
    <s v="Zapopan"/>
    <s v="Estadio Akron"/>
    <n v="1"/>
    <n v="0"/>
    <x v="1"/>
    <n v="96"/>
    <n v="107"/>
    <n v="91"/>
    <x v="1"/>
    <n v="2"/>
    <n v="1"/>
    <n v="0"/>
    <n v="1"/>
    <n v="96"/>
    <n v="0"/>
    <s v=""/>
    <n v="0"/>
    <x v="4"/>
    <n v="145"/>
  </r>
  <r>
    <x v="2"/>
    <n v="10"/>
    <d v="2026-06-12T04:00:00"/>
    <x v="9"/>
    <s v="Paul MONTESINOS"/>
    <s v="#C4B0FF"/>
    <s v="#7F66C8"/>
    <s v="Tour 1"/>
    <s v="A"/>
    <s v="Corée du Sud"/>
    <s v="KOR"/>
    <s v="Tchéquie"/>
    <s v="CZE"/>
    <s v="Zapopan"/>
    <s v="Estadio Akron"/>
    <n v="0"/>
    <n v="1"/>
    <x v="1"/>
    <n v="96"/>
    <n v="107"/>
    <n v="91"/>
    <x v="1"/>
    <n v="2"/>
    <n v="1"/>
    <n v="0"/>
    <n v="0"/>
    <n v="0"/>
    <n v="0"/>
    <s v=""/>
    <n v="0"/>
    <x v="3"/>
    <n v="69"/>
  </r>
  <r>
    <x v="2"/>
    <n v="11"/>
    <d v="2026-06-12T04:00:00"/>
    <x v="10"/>
    <s v="Kinsley ROQUE"/>
    <s v="#CBEBBA"/>
    <s v="#70BC6E"/>
    <s v="Tour 1"/>
    <s v="A"/>
    <s v="Corée du Sud"/>
    <s v="KOR"/>
    <s v="Tchéquie"/>
    <s v="CZE"/>
    <s v="Zapopan"/>
    <s v="Estadio Akron"/>
    <n v="1"/>
    <n v="0"/>
    <x v="1"/>
    <n v="96"/>
    <n v="107"/>
    <n v="91"/>
    <x v="1"/>
    <n v="2"/>
    <n v="1"/>
    <n v="0"/>
    <n v="1"/>
    <n v="96"/>
    <n v="0"/>
    <s v=""/>
    <n v="0"/>
    <x v="4"/>
    <n v="96"/>
  </r>
  <r>
    <x v="2"/>
    <n v="12"/>
    <d v="2026-06-12T04:00:00"/>
    <x v="11"/>
    <s v="Jaouad SETTI"/>
    <s v="#C2D4FF"/>
    <s v="#6586D5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49"/>
  </r>
  <r>
    <x v="2"/>
    <n v="13"/>
    <d v="2026-06-12T04:00:00"/>
    <x v="12"/>
    <s v="Julien INGE"/>
    <s v="#C1E0EF"/>
    <s v="#4F91B2"/>
    <s v="Tour 1"/>
    <s v="A"/>
    <s v="Corée du Sud"/>
    <s v="KOR"/>
    <s v="Tchéquie"/>
    <s v="CZE"/>
    <s v="Zapopan"/>
    <s v="Estadio Akron"/>
    <n v="3"/>
    <n v="1"/>
    <x v="1"/>
    <n v="96"/>
    <n v="107"/>
    <n v="91"/>
    <x v="1"/>
    <n v="2"/>
    <n v="1"/>
    <n v="0"/>
    <n v="1"/>
    <n v="96"/>
    <n v="0"/>
    <s v=""/>
    <n v="0"/>
    <x v="4"/>
    <n v="165"/>
  </r>
  <r>
    <x v="2"/>
    <n v="14"/>
    <d v="2026-06-12T04:00:00"/>
    <x v="13"/>
    <s v="Marie EXBRAYAT"/>
    <s v="#FFAFD2"/>
    <s v="#F2589B"/>
    <s v="Tour 1"/>
    <s v="A"/>
    <s v="Corée du Sud"/>
    <s v="KOR"/>
    <s v="Tchéquie"/>
    <s v="CZE"/>
    <s v="Zapopan"/>
    <s v="Estadio Akron"/>
    <n v="2"/>
    <n v="1"/>
    <x v="1"/>
    <n v="96"/>
    <n v="107"/>
    <n v="91"/>
    <x v="1"/>
    <n v="2"/>
    <n v="1"/>
    <n v="0"/>
    <n v="1"/>
    <n v="96"/>
    <n v="1"/>
    <s v="Exact"/>
    <n v="20"/>
    <x v="5"/>
    <n v="185"/>
  </r>
  <r>
    <x v="2"/>
    <n v="15"/>
    <d v="2026-06-12T04:00:00"/>
    <x v="14"/>
    <s v="Amine ZARROUKI"/>
    <s v="#FF9898"/>
    <s v="#FF5D5D"/>
    <s v="Tour 1"/>
    <s v="A"/>
    <s v="Corée du Sud"/>
    <s v="KOR"/>
    <s v="Tchéquie"/>
    <s v="CZE"/>
    <s v="Zapopan"/>
    <s v="Estadio Akron"/>
    <n v="1"/>
    <n v="2"/>
    <x v="1"/>
    <n v="96"/>
    <n v="107"/>
    <n v="91"/>
    <x v="1"/>
    <n v="2"/>
    <n v="1"/>
    <n v="0"/>
    <n v="0"/>
    <n v="0"/>
    <n v="0"/>
    <s v=""/>
    <n v="0"/>
    <x v="3"/>
    <n v="69"/>
  </r>
  <r>
    <x v="2"/>
    <n v="16"/>
    <d v="2026-06-12T04:00:00"/>
    <x v="15"/>
    <s v="Laura GIULIANO"/>
    <s v="#86A4FE"/>
    <s v="#3769FF"/>
    <s v="Tour 1"/>
    <s v="A"/>
    <s v="Corée du Sud"/>
    <s v="KOR"/>
    <s v="Tchéquie"/>
    <s v="CZE"/>
    <s v="Zapopan"/>
    <s v="Estadio Akron"/>
    <n v="0"/>
    <n v="2"/>
    <x v="2"/>
    <n v="96"/>
    <n v="107"/>
    <n v="91"/>
    <x v="1"/>
    <n v="2"/>
    <n v="1"/>
    <n v="0"/>
    <n v="0"/>
    <n v="0"/>
    <n v="0"/>
    <s v=""/>
    <n v="0"/>
    <x v="3"/>
    <n v="0"/>
  </r>
  <r>
    <x v="2"/>
    <n v="17"/>
    <d v="2026-06-12T04:00:00"/>
    <x v="16"/>
    <s v="Julien CRIMOTEL"/>
    <s v="#FFB0B0"/>
    <s v="#F25757"/>
    <s v="Tour 1"/>
    <s v="A"/>
    <s v="Corée du Sud"/>
    <s v="KOR"/>
    <s v="Tchéquie"/>
    <s v="CZE"/>
    <s v="Zapopan"/>
    <s v="Estadio Akron"/>
    <n v="2"/>
    <n v="1"/>
    <x v="1"/>
    <n v="96"/>
    <n v="107"/>
    <n v="91"/>
    <x v="1"/>
    <n v="2"/>
    <n v="1"/>
    <n v="0"/>
    <n v="1"/>
    <n v="96"/>
    <n v="1"/>
    <s v="Exact"/>
    <n v="20"/>
    <x v="5"/>
    <n v="116"/>
  </r>
  <r>
    <x v="2"/>
    <n v="18"/>
    <d v="2026-06-12T04:00:00"/>
    <x v="17"/>
    <s v="Quentin CARTON"/>
    <s v="#F0BC42"/>
    <s v="#8E1F2F"/>
    <s v="Tour 1"/>
    <s v="A"/>
    <s v="Corée du Sud"/>
    <s v="KOR"/>
    <s v="Tchéquie"/>
    <s v="CZE"/>
    <s v="Zapopan"/>
    <s v="Estadio Akron"/>
    <n v="0"/>
    <n v="1"/>
    <x v="1"/>
    <n v="96"/>
    <n v="107"/>
    <n v="91"/>
    <x v="1"/>
    <n v="2"/>
    <n v="1"/>
    <n v="0"/>
    <n v="0"/>
    <n v="0"/>
    <n v="0"/>
    <s v=""/>
    <n v="0"/>
    <x v="3"/>
    <n v="0"/>
  </r>
  <r>
    <x v="2"/>
    <n v="19"/>
    <d v="2026-06-12T04:00:00"/>
    <x v="18"/>
    <s v="Eyram TETSHIE"/>
    <s v="#E8B28F"/>
    <s v="#E65568"/>
    <s v="Tour 1"/>
    <s v="A"/>
    <s v="Corée du Sud"/>
    <s v="KOR"/>
    <s v="Tchéquie"/>
    <s v="CZE"/>
    <s v="Zapopan"/>
    <s v="Estadio Akron"/>
    <n v="1"/>
    <n v="1"/>
    <x v="2"/>
    <n v="96"/>
    <n v="107"/>
    <n v="91"/>
    <x v="1"/>
    <n v="2"/>
    <n v="1"/>
    <n v="0"/>
    <n v="0"/>
    <n v="0"/>
    <n v="0"/>
    <s v=""/>
    <n v="0"/>
    <x v="3"/>
    <n v="69"/>
  </r>
  <r>
    <x v="2"/>
    <n v="20"/>
    <d v="2026-06-12T04:00:00"/>
    <x v="19"/>
    <s v="Anis LEBIK"/>
    <s v="#60DC8C"/>
    <s v="#22A34F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49"/>
  </r>
  <r>
    <x v="2"/>
    <n v="21"/>
    <d v="2026-06-12T04:00:00"/>
    <x v="20"/>
    <s v="Julia BOUANAN"/>
    <s v="#2FAEE0"/>
    <s v="#BEA064"/>
    <s v="Tour 1"/>
    <s v="A"/>
    <s v="Corée du Sud"/>
    <s v="KOR"/>
    <s v="Tchéquie"/>
    <s v="CZE"/>
    <s v="Zapopan"/>
    <s v="Estadio Akron"/>
    <n v="2"/>
    <n v="1"/>
    <x v="1"/>
    <n v="96"/>
    <n v="107"/>
    <n v="91"/>
    <x v="1"/>
    <n v="2"/>
    <n v="1"/>
    <n v="0"/>
    <n v="1"/>
    <n v="96"/>
    <n v="1"/>
    <s v="Exact"/>
    <n v="20"/>
    <x v="5"/>
    <n v="165"/>
  </r>
  <r>
    <x v="2"/>
    <n v="22"/>
    <d v="2026-06-12T04:00:00"/>
    <x v="21"/>
    <s v="Julie Mansard"/>
    <s v="#41DEF0"/>
    <s v="#0BA6B7"/>
    <s v="Tour 1"/>
    <s v="A"/>
    <s v="Corée du Sud"/>
    <s v="KOR"/>
    <s v="Tchéquie"/>
    <s v="CZE"/>
    <s v="Zapopan"/>
    <s v="Estadio Akron"/>
    <n v="1"/>
    <n v="1"/>
    <x v="1"/>
    <n v="96"/>
    <n v="107"/>
    <n v="91"/>
    <x v="1"/>
    <n v="2"/>
    <n v="1"/>
    <n v="0"/>
    <n v="0"/>
    <n v="0"/>
    <n v="0"/>
    <s v=""/>
    <n v="0"/>
    <x v="3"/>
    <n v="69"/>
  </r>
  <r>
    <x v="2"/>
    <n v="23"/>
    <d v="2026-06-12T04:00:00"/>
    <x v="22"/>
    <s v="Juliette"/>
    <s v="#F2A2A2"/>
    <s v="#C25D5D"/>
    <s v="Tour 1"/>
    <s v="A"/>
    <s v="Corée du Sud"/>
    <s v="KOR"/>
    <s v="Tchéquie"/>
    <s v="CZE"/>
    <s v="Zapopan"/>
    <s v="Estadio Akron"/>
    <n v="1"/>
    <n v="0"/>
    <x v="1"/>
    <n v="96"/>
    <n v="107"/>
    <n v="91"/>
    <x v="1"/>
    <n v="2"/>
    <n v="1"/>
    <n v="0"/>
    <n v="1"/>
    <n v="96"/>
    <n v="0"/>
    <s v=""/>
    <n v="0"/>
    <x v="4"/>
    <n v="165"/>
  </r>
  <r>
    <x v="2"/>
    <n v="24"/>
    <d v="2026-06-12T04:00:00"/>
    <x v="23"/>
    <s v="Samya ALAOUI"/>
    <s v="#A2F2C7"/>
    <s v="#5DC18C"/>
    <s v="Tour 1"/>
    <s v="A"/>
    <s v="Corée du Sud"/>
    <s v="KOR"/>
    <s v="Tchéquie"/>
    <s v="CZE"/>
    <s v="Zapopan"/>
    <s v="Estadio Akron"/>
    <n v="2"/>
    <n v="0"/>
    <x v="1"/>
    <n v="96"/>
    <n v="107"/>
    <n v="91"/>
    <x v="1"/>
    <n v="2"/>
    <n v="1"/>
    <n v="0"/>
    <n v="1"/>
    <n v="96"/>
    <n v="0"/>
    <s v=""/>
    <n v="0"/>
    <x v="4"/>
    <n v="96"/>
  </r>
  <r>
    <x v="2"/>
    <n v="25"/>
    <d v="2026-06-12T04:00:00"/>
    <x v="24"/>
    <s v="Léa WALOCQ"/>
    <s v="#D1B9EB"/>
    <s v="#B58BC7"/>
    <s v="Tour 1"/>
    <s v="A"/>
    <s v="Corée du Sud"/>
    <s v="KOR"/>
    <s v="Tchéquie"/>
    <s v="CZE"/>
    <s v="Zapopan"/>
    <s v="Estadio Akron"/>
    <n v="2"/>
    <n v="0"/>
    <x v="1"/>
    <n v="96"/>
    <n v="107"/>
    <n v="91"/>
    <x v="1"/>
    <n v="2"/>
    <n v="1"/>
    <n v="0"/>
    <n v="1"/>
    <n v="96"/>
    <n v="0"/>
    <s v=""/>
    <n v="0"/>
    <x v="4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x v="1"/>
    <n v="96"/>
    <n v="107"/>
    <n v="91"/>
    <x v="1"/>
    <n v="2"/>
    <n v="1"/>
    <n v="0"/>
    <n v="0"/>
    <n v="0"/>
    <n v="0"/>
    <s v=""/>
    <n v="0"/>
    <x v="3"/>
    <n v="49"/>
  </r>
  <r>
    <x v="2"/>
    <n v="27"/>
    <d v="2026-06-12T04:00:00"/>
    <x v="26"/>
    <s v="Maryem GUIZANI"/>
    <s v="#BCA2F4"/>
    <s v="#6D3DD5"/>
    <s v="Tour 1"/>
    <s v="A"/>
    <s v="Corée du Sud"/>
    <s v="KOR"/>
    <s v="Tchéquie"/>
    <s v="CZE"/>
    <m/>
    <m/>
    <m/>
    <m/>
    <x v="1"/>
    <n v="96"/>
    <n v="107"/>
    <n v="91"/>
    <x v="1"/>
    <n v="2"/>
    <n v="1"/>
    <n v="1"/>
    <s v=""/>
    <n v="0"/>
    <n v="0"/>
    <s v=""/>
    <s v=""/>
    <x v="3"/>
    <n v="0"/>
  </r>
  <r>
    <x v="3"/>
    <n v="1"/>
    <d v="2026-06-12T21:00:00"/>
    <x v="0"/>
    <s v="Nicolas LE MOUEL"/>
    <s v="#F7C79D"/>
    <s v="#FFBE85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49"/>
  </r>
  <r>
    <x v="3"/>
    <n v="2"/>
    <d v="2026-06-12T21:00:00"/>
    <x v="1"/>
    <s v="Léa EL ASERY"/>
    <s v="#FFBEBE"/>
    <s v="#DF6868"/>
    <s v="Tour 1"/>
    <s v="B"/>
    <s v="Canada"/>
    <s v="CAN"/>
    <s v="Bosnie-Herzégovine"/>
    <s v="BIH"/>
    <s v="Toronto"/>
    <s v="BMO Field"/>
    <n v="1"/>
    <n v="0"/>
    <x v="1"/>
    <n v="65"/>
    <n v="117"/>
    <n v="125"/>
    <x v="1"/>
    <n v="1"/>
    <n v="1"/>
    <n v="0"/>
    <n v="0"/>
    <n v="0"/>
    <n v="0"/>
    <s v=""/>
    <n v="0"/>
    <x v="3"/>
    <n v="49"/>
  </r>
  <r>
    <x v="3"/>
    <n v="3"/>
    <d v="2026-06-12T21:00:00"/>
    <x v="2"/>
    <s v="Elwenn JOUBREL"/>
    <s v="#F5C7FC"/>
    <s v="#C489CF"/>
    <s v="Tour 1"/>
    <s v="B"/>
    <s v="Canada"/>
    <s v="CAN"/>
    <s v="Bosnie-Herzégovine"/>
    <s v="BIH"/>
    <s v="Toronto"/>
    <s v="BMO Field"/>
    <n v="1"/>
    <n v="1"/>
    <x v="1"/>
    <n v="65"/>
    <n v="117"/>
    <n v="125"/>
    <x v="1"/>
    <n v="1"/>
    <n v="1"/>
    <n v="0"/>
    <n v="1"/>
    <n v="117"/>
    <n v="1"/>
    <s v="Exact"/>
    <n v="20"/>
    <x v="6"/>
    <n v="206"/>
  </r>
  <r>
    <x v="3"/>
    <n v="4"/>
    <d v="2026-06-12T21:00:00"/>
    <x v="3"/>
    <s v="Pauline OLIVIER"/>
    <s v="#A5EA7F"/>
    <s v="#80C65A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69"/>
  </r>
  <r>
    <x v="3"/>
    <n v="5"/>
    <d v="2026-06-12T21:00:00"/>
    <x v="4"/>
    <s v="Julie BOISSIERE"/>
    <s v="#D890FF"/>
    <s v="#B750EF"/>
    <s v="Tour 1"/>
    <s v="B"/>
    <s v="Canada"/>
    <s v="CAN"/>
    <s v="Bosnie-Herzégovine"/>
    <s v="BIH"/>
    <s v="Toronto"/>
    <s v="BMO Field"/>
    <n v="2"/>
    <n v="0"/>
    <x v="1"/>
    <n v="65"/>
    <n v="117"/>
    <n v="125"/>
    <x v="1"/>
    <n v="1"/>
    <n v="1"/>
    <n v="0"/>
    <n v="0"/>
    <n v="0"/>
    <n v="0"/>
    <s v=""/>
    <n v="0"/>
    <x v="3"/>
    <n v="96"/>
  </r>
  <r>
    <x v="3"/>
    <n v="6"/>
    <d v="2026-06-12T21:00:00"/>
    <x v="5"/>
    <s v="Julie BOUCHARD"/>
    <s v="#A6F7B1"/>
    <s v="#6EC179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49"/>
  </r>
  <r>
    <x v="3"/>
    <n v="7"/>
    <d v="2026-06-12T21:00:00"/>
    <x v="6"/>
    <s v="Vincent FRAYSSE"/>
    <s v="#B2EAE8"/>
    <s v="#6CB4B1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49"/>
  </r>
  <r>
    <x v="3"/>
    <n v="8"/>
    <d v="2026-06-12T21:00:00"/>
    <x v="7"/>
    <s v="Louis HARLE"/>
    <s v="#EEF7B1"/>
    <s v="#C1CB7D"/>
    <s v="Tour 1"/>
    <s v="B"/>
    <s v="Canada"/>
    <s v="CAN"/>
    <s v="Bosnie-Herzégovine"/>
    <s v="BIH"/>
    <s v="Toronto"/>
    <s v="BMO Field"/>
    <n v="1"/>
    <n v="1"/>
    <x v="1"/>
    <n v="65"/>
    <n v="117"/>
    <n v="125"/>
    <x v="1"/>
    <n v="1"/>
    <n v="1"/>
    <n v="0"/>
    <n v="1"/>
    <n v="117"/>
    <n v="1"/>
    <s v="Exact"/>
    <n v="20"/>
    <x v="6"/>
    <n v="206"/>
  </r>
  <r>
    <x v="3"/>
    <n v="9"/>
    <d v="2026-06-12T21:00:00"/>
    <x v="8"/>
    <s v="Aurélien DE POULPIQUET"/>
    <s v="#F4EA9D"/>
    <s v="#D2C458"/>
    <s v="Tour 1"/>
    <s v="B"/>
    <s v="Canada"/>
    <s v="CAN"/>
    <s v="Bosnie-Herzégovine"/>
    <s v="BIH"/>
    <s v="Toronto"/>
    <s v="BMO Field"/>
    <n v="3"/>
    <n v="1"/>
    <x v="1"/>
    <n v="65"/>
    <n v="117"/>
    <n v="125"/>
    <x v="1"/>
    <n v="1"/>
    <n v="1"/>
    <n v="0"/>
    <n v="0"/>
    <n v="0"/>
    <n v="0"/>
    <s v=""/>
    <n v="0"/>
    <x v="3"/>
    <n v="145"/>
  </r>
  <r>
    <x v="3"/>
    <n v="10"/>
    <d v="2026-06-12T21:00:00"/>
    <x v="9"/>
    <s v="Paul MONTESINOS"/>
    <s v="#C4B0FF"/>
    <s v="#7F66C8"/>
    <s v="Tour 1"/>
    <s v="B"/>
    <s v="Canada"/>
    <s v="CAN"/>
    <s v="Bosnie-Herzégovine"/>
    <s v="BIH"/>
    <s v="Toronto"/>
    <s v="BMO Field"/>
    <n v="2"/>
    <n v="0"/>
    <x v="1"/>
    <n v="65"/>
    <n v="117"/>
    <n v="125"/>
    <x v="1"/>
    <n v="1"/>
    <n v="1"/>
    <n v="0"/>
    <n v="0"/>
    <n v="0"/>
    <n v="0"/>
    <s v=""/>
    <n v="0"/>
    <x v="3"/>
    <n v="69"/>
  </r>
  <r>
    <x v="3"/>
    <n v="11"/>
    <d v="2026-06-12T21:00:00"/>
    <x v="10"/>
    <s v="Kinsley ROQUE"/>
    <s v="#CBEBBA"/>
    <s v="#70BC6E"/>
    <s v="Tour 1"/>
    <s v="B"/>
    <s v="Canada"/>
    <s v="CAN"/>
    <s v="Bosnie-Herzégovine"/>
    <s v="BIH"/>
    <s v="Toronto"/>
    <s v="BMO Field"/>
    <n v="1"/>
    <n v="0"/>
    <x v="1"/>
    <n v="65"/>
    <n v="117"/>
    <n v="125"/>
    <x v="1"/>
    <n v="1"/>
    <n v="1"/>
    <n v="0"/>
    <n v="0"/>
    <n v="0"/>
    <n v="0"/>
    <s v=""/>
    <n v="0"/>
    <x v="3"/>
    <n v="96"/>
  </r>
  <r>
    <x v="3"/>
    <n v="12"/>
    <d v="2026-06-12T21:00:00"/>
    <x v="11"/>
    <s v="Jaouad SETTI"/>
    <s v="#C2D4FF"/>
    <s v="#6586D5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49"/>
  </r>
  <r>
    <x v="3"/>
    <n v="13"/>
    <d v="2026-06-12T21:00:00"/>
    <x v="12"/>
    <s v="Julien INGE"/>
    <s v="#C1E0EF"/>
    <s v="#4F91B2"/>
    <s v="Tour 1"/>
    <s v="B"/>
    <s v="Canada"/>
    <s v="CAN"/>
    <s v="Bosnie-Herzégovine"/>
    <s v="BIH"/>
    <s v="Toronto"/>
    <s v="BMO Field"/>
    <n v="1"/>
    <n v="0"/>
    <x v="1"/>
    <n v="65"/>
    <n v="117"/>
    <n v="125"/>
    <x v="1"/>
    <n v="1"/>
    <n v="1"/>
    <n v="0"/>
    <n v="0"/>
    <n v="0"/>
    <n v="0"/>
    <s v=""/>
    <n v="0"/>
    <x v="3"/>
    <n v="165"/>
  </r>
  <r>
    <x v="3"/>
    <n v="14"/>
    <d v="2026-06-12T21:00:00"/>
    <x v="13"/>
    <s v="Marie EXBRAYAT"/>
    <s v="#FFAFD2"/>
    <s v="#F2589B"/>
    <s v="Tour 1"/>
    <s v="B"/>
    <s v="Canada"/>
    <s v="CAN"/>
    <s v="Bosnie-Herzégovine"/>
    <s v="BIH"/>
    <s v="Toronto"/>
    <s v="BMO Field"/>
    <n v="1"/>
    <n v="3"/>
    <x v="1"/>
    <n v="65"/>
    <n v="117"/>
    <n v="125"/>
    <x v="1"/>
    <n v="1"/>
    <n v="1"/>
    <n v="0"/>
    <n v="0"/>
    <n v="0"/>
    <n v="0"/>
    <s v=""/>
    <n v="0"/>
    <x v="3"/>
    <n v="185"/>
  </r>
  <r>
    <x v="3"/>
    <n v="15"/>
    <d v="2026-06-12T21:00:00"/>
    <x v="14"/>
    <s v="Amine ZARROUKI"/>
    <s v="#FF9898"/>
    <s v="#FF5D5D"/>
    <s v="Tour 1"/>
    <s v="B"/>
    <s v="Canada"/>
    <s v="CAN"/>
    <s v="Bosnie-Herzégovine"/>
    <s v="BIH"/>
    <s v="Toronto"/>
    <s v="BMO Field"/>
    <n v="1"/>
    <n v="0"/>
    <x v="1"/>
    <n v="65"/>
    <n v="117"/>
    <n v="125"/>
    <x v="1"/>
    <n v="1"/>
    <n v="1"/>
    <n v="0"/>
    <n v="0"/>
    <n v="0"/>
    <n v="0"/>
    <s v=""/>
    <n v="0"/>
    <x v="3"/>
    <n v="69"/>
  </r>
  <r>
    <x v="3"/>
    <n v="16"/>
    <d v="2026-06-12T21:00:00"/>
    <x v="15"/>
    <s v="Laura GIULIANO"/>
    <s v="#86A4FE"/>
    <s v="#3769FF"/>
    <s v="Tour 1"/>
    <s v="B"/>
    <s v="Canada"/>
    <s v="CAN"/>
    <s v="Bosnie-Herzégovine"/>
    <s v="BIH"/>
    <s v="Toronto"/>
    <s v="BMO Field"/>
    <n v="1"/>
    <n v="2"/>
    <x v="1"/>
    <n v="65"/>
    <n v="117"/>
    <n v="125"/>
    <x v="1"/>
    <n v="1"/>
    <n v="1"/>
    <n v="0"/>
    <n v="0"/>
    <n v="0"/>
    <n v="0"/>
    <s v=""/>
    <n v="0"/>
    <x v="3"/>
    <n v="0"/>
  </r>
  <r>
    <x v="3"/>
    <n v="17"/>
    <d v="2026-06-12T21:00:00"/>
    <x v="16"/>
    <s v="Julien CRIMOTEL"/>
    <s v="#FFB0B0"/>
    <s v="#F25757"/>
    <s v="Tour 1"/>
    <s v="B"/>
    <s v="Canada"/>
    <s v="CAN"/>
    <s v="Bosnie-Herzégovine"/>
    <s v="BIH"/>
    <s v="Toronto"/>
    <s v="BMO Field"/>
    <n v="2"/>
    <n v="0"/>
    <x v="1"/>
    <n v="65"/>
    <n v="117"/>
    <n v="125"/>
    <x v="1"/>
    <n v="1"/>
    <n v="1"/>
    <n v="0"/>
    <n v="0"/>
    <n v="0"/>
    <n v="0"/>
    <s v=""/>
    <n v="0"/>
    <x v="3"/>
    <n v="116"/>
  </r>
  <r>
    <x v="3"/>
    <n v="18"/>
    <d v="2026-06-12T21:00:00"/>
    <x v="17"/>
    <s v="Quentin CARTON"/>
    <s v="#F0BC42"/>
    <s v="#8E1F2F"/>
    <s v="Tour 1"/>
    <s v="B"/>
    <s v="Canada"/>
    <s v="CAN"/>
    <s v="Bosnie-Herzégovine"/>
    <s v="BIH"/>
    <s v="Toronto"/>
    <s v="BMO Field"/>
    <n v="1"/>
    <n v="2"/>
    <x v="1"/>
    <n v="65"/>
    <n v="117"/>
    <n v="125"/>
    <x v="1"/>
    <n v="1"/>
    <n v="1"/>
    <n v="0"/>
    <n v="0"/>
    <n v="0"/>
    <n v="0"/>
    <s v=""/>
    <n v="0"/>
    <x v="3"/>
    <n v="0"/>
  </r>
  <r>
    <x v="3"/>
    <n v="19"/>
    <d v="2026-06-12T21:00:00"/>
    <x v="18"/>
    <s v="Eyram TETSHIE"/>
    <s v="#E8B28F"/>
    <s v="#E65568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69"/>
  </r>
  <r>
    <x v="3"/>
    <n v="20"/>
    <d v="2026-06-12T21:00:00"/>
    <x v="19"/>
    <s v="Anis LEBIK"/>
    <s v="#60DC8C"/>
    <s v="#22A34F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49"/>
  </r>
  <r>
    <x v="3"/>
    <n v="21"/>
    <d v="2026-06-12T21:00:00"/>
    <x v="20"/>
    <s v="Julia BOUANAN"/>
    <s v="#2FAEE0"/>
    <s v="#BEA064"/>
    <s v="Tour 1"/>
    <s v="B"/>
    <s v="Canada"/>
    <s v="CAN"/>
    <s v="Bosnie-Herzégovine"/>
    <s v="BIH"/>
    <s v="Toronto"/>
    <s v="BMO Field"/>
    <n v="0"/>
    <n v="0"/>
    <x v="1"/>
    <n v="65"/>
    <n v="117"/>
    <n v="125"/>
    <x v="1"/>
    <n v="1"/>
    <n v="1"/>
    <n v="0"/>
    <n v="1"/>
    <n v="117"/>
    <n v="0"/>
    <s v=""/>
    <n v="0"/>
    <x v="7"/>
    <n v="282"/>
  </r>
  <r>
    <x v="3"/>
    <n v="22"/>
    <d v="2026-06-12T21:00:00"/>
    <x v="21"/>
    <s v="Julie Mansard"/>
    <s v="#41DEF0"/>
    <s v="#0BA6B7"/>
    <s v="Tour 1"/>
    <s v="B"/>
    <s v="Canada"/>
    <s v="CAN"/>
    <s v="Bosnie-Herzégovine"/>
    <s v="BIH"/>
    <s v="Toronto"/>
    <s v="BMO Field"/>
    <n v="2"/>
    <n v="1"/>
    <x v="1"/>
    <n v="65"/>
    <n v="117"/>
    <n v="125"/>
    <x v="1"/>
    <n v="1"/>
    <n v="1"/>
    <n v="0"/>
    <n v="0"/>
    <n v="0"/>
    <n v="0"/>
    <s v=""/>
    <n v="0"/>
    <x v="3"/>
    <n v="69"/>
  </r>
  <r>
    <x v="3"/>
    <n v="23"/>
    <d v="2026-06-12T21:00:00"/>
    <x v="22"/>
    <s v="Juliette"/>
    <s v="#F2A2A2"/>
    <s v="#C25D5D"/>
    <s v="Tour 1"/>
    <s v="B"/>
    <s v="Canada"/>
    <s v="CAN"/>
    <s v="Bosnie-Herzégovine"/>
    <s v="BIH"/>
    <s v="Toronto"/>
    <s v="BMO Field"/>
    <m/>
    <m/>
    <x v="1"/>
    <n v="65"/>
    <n v="117"/>
    <n v="125"/>
    <x v="1"/>
    <n v="1"/>
    <n v="1"/>
    <n v="1"/>
    <s v=""/>
    <n v="117"/>
    <n v="0"/>
    <s v=""/>
    <s v=""/>
    <x v="3"/>
    <n v="165"/>
  </r>
  <r>
    <x v="3"/>
    <n v="24"/>
    <d v="2026-06-12T21:00:00"/>
    <x v="23"/>
    <s v="Samya ALAOUI"/>
    <s v="#A2F2C7"/>
    <s v="#5DC18C"/>
    <s v="Tour 1"/>
    <s v="B"/>
    <s v="Canada"/>
    <s v="CAN"/>
    <s v="Bosnie-Herzégovine"/>
    <s v="BIH"/>
    <s v="Toronto"/>
    <s v="BMO Field"/>
    <n v="1"/>
    <n v="1"/>
    <x v="1"/>
    <n v="65"/>
    <n v="117"/>
    <n v="125"/>
    <x v="1"/>
    <n v="1"/>
    <n v="1"/>
    <n v="0"/>
    <n v="1"/>
    <n v="117"/>
    <n v="1"/>
    <s v="Exact"/>
    <n v="20"/>
    <x v="6"/>
    <n v="233"/>
  </r>
  <r>
    <x v="3"/>
    <n v="25"/>
    <d v="2026-06-12T21:00:00"/>
    <x v="24"/>
    <s v="Léa WALOCQ"/>
    <s v="#D1B9EB"/>
    <s v="#B58BC7"/>
    <s v="Tour 1"/>
    <s v="B"/>
    <s v="Canada"/>
    <s v="CAN"/>
    <s v="Bosnie-Herzégovine"/>
    <s v="BIH"/>
    <s v="Toronto"/>
    <s v="BMO Field"/>
    <n v="1"/>
    <n v="2"/>
    <x v="1"/>
    <n v="65"/>
    <n v="117"/>
    <n v="125"/>
    <x v="1"/>
    <n v="1"/>
    <n v="1"/>
    <n v="0"/>
    <n v="0"/>
    <n v="0"/>
    <n v="0"/>
    <s v=""/>
    <n v="0"/>
    <x v="3"/>
    <n v="96"/>
  </r>
  <r>
    <x v="3"/>
    <n v="26"/>
    <d v="2026-06-11T21:00:00"/>
    <x v="25"/>
    <s v="Mohamad EL KAWAS"/>
    <s v="#EB8787"/>
    <s v="#368E2C"/>
    <s v="Tour 1"/>
    <s v="B"/>
    <s v="Canada"/>
    <s v="CAN"/>
    <s v="Bosnie-Herzégovine"/>
    <s v="BIH"/>
    <m/>
    <m/>
    <n v="1"/>
    <n v="0"/>
    <x v="1"/>
    <n v="65"/>
    <n v="117"/>
    <n v="125"/>
    <x v="1"/>
    <n v="1"/>
    <n v="1"/>
    <n v="0"/>
    <n v="0"/>
    <n v="0"/>
    <n v="0"/>
    <s v=""/>
    <n v="0"/>
    <x v="3"/>
    <n v="49"/>
  </r>
  <r>
    <x v="3"/>
    <n v="27"/>
    <d v="2026-06-12T21:00:00"/>
    <x v="26"/>
    <s v="Maryem GUIZANI"/>
    <s v="#BCA2F4"/>
    <s v="#6D3DD5"/>
    <s v="Tour 1"/>
    <s v="B"/>
    <s v="Canada"/>
    <s v="CAN"/>
    <s v="Bosnie-Herzégovine"/>
    <s v="BIH"/>
    <m/>
    <m/>
    <m/>
    <m/>
    <x v="1"/>
    <n v="65"/>
    <n v="117"/>
    <n v="125"/>
    <x v="1"/>
    <n v="1"/>
    <n v="1"/>
    <n v="1"/>
    <s v=""/>
    <n v="117"/>
    <n v="0"/>
    <s v=""/>
    <s v=""/>
    <x v="3"/>
    <n v="0"/>
  </r>
  <r>
    <x v="4"/>
    <n v="1"/>
    <d v="2026-06-13T03:00:00"/>
    <x v="0"/>
    <s v="Nicolas LE MOUEL"/>
    <s v="#F7C79D"/>
    <s v="#FFBE85"/>
    <s v="Tour 1"/>
    <s v="D"/>
    <s v="Etats-Unis"/>
    <s v="USA"/>
    <s v="Paraguay"/>
    <s v="PRY"/>
    <s v="Inglewood, Los Angeles, California"/>
    <s v="SoFi Stadium"/>
    <n v="1"/>
    <n v="1"/>
    <x v="1"/>
    <n v="74"/>
    <n v="113"/>
    <n v="115"/>
    <x v="1"/>
    <n v="4"/>
    <n v="1"/>
    <n v="0"/>
    <n v="0"/>
    <n v="0"/>
    <n v="0"/>
    <s v=""/>
    <n v="0"/>
    <x v="3"/>
    <n v="49"/>
  </r>
  <r>
    <x v="4"/>
    <n v="2"/>
    <d v="2026-06-13T03:00:00"/>
    <x v="1"/>
    <s v="Léa EL ASERY"/>
    <s v="#FFBEBE"/>
    <s v="#DF6868"/>
    <s v="Tour 1"/>
    <s v="D"/>
    <s v="Etats-Unis"/>
    <s v="USA"/>
    <s v="Paraguay"/>
    <s v="PRY"/>
    <s v="Inglewood, Los Angeles, California"/>
    <s v="SoFi Stadium"/>
    <n v="2"/>
    <n v="0"/>
    <x v="1"/>
    <n v="74"/>
    <n v="113"/>
    <n v="115"/>
    <x v="1"/>
    <n v="4"/>
    <n v="1"/>
    <n v="0"/>
    <n v="1"/>
    <n v="74"/>
    <n v="0"/>
    <s v=""/>
    <n v="0"/>
    <x v="8"/>
    <n v="123"/>
  </r>
  <r>
    <x v="4"/>
    <n v="3"/>
    <d v="2026-06-13T03:00:00"/>
    <x v="2"/>
    <s v="Elwenn JOUBREL"/>
    <s v="#F5C7FC"/>
    <s v="#C489CF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280"/>
  </r>
  <r>
    <x v="4"/>
    <n v="4"/>
    <d v="2026-06-13T03:00:00"/>
    <x v="3"/>
    <s v="Pauline OLIVIER"/>
    <s v="#A5EA7F"/>
    <s v="#80C65A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143"/>
  </r>
  <r>
    <x v="4"/>
    <n v="5"/>
    <d v="2026-06-13T03:00:00"/>
    <x v="4"/>
    <s v="Julie BOISSIERE"/>
    <s v="#D890FF"/>
    <s v="#B750EF"/>
    <s v="Tour 1"/>
    <s v="D"/>
    <s v="Etats-Unis"/>
    <s v="USA"/>
    <s v="Paraguay"/>
    <s v="PRY"/>
    <s v="Inglewood, Los Angeles, California"/>
    <s v="SoFi Stadium"/>
    <n v="0"/>
    <n v="0"/>
    <x v="1"/>
    <n v="74"/>
    <n v="113"/>
    <n v="115"/>
    <x v="1"/>
    <n v="4"/>
    <n v="1"/>
    <n v="0"/>
    <n v="0"/>
    <n v="0"/>
    <n v="0"/>
    <s v=""/>
    <n v="0"/>
    <x v="3"/>
    <n v="96"/>
  </r>
  <r>
    <x v="4"/>
    <n v="6"/>
    <d v="2026-06-13T03:00:00"/>
    <x v="5"/>
    <s v="Julie BOUCHARD"/>
    <s v="#A6F7B1"/>
    <s v="#6EC179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123"/>
  </r>
  <r>
    <x v="4"/>
    <n v="7"/>
    <d v="2026-06-13T03:00:00"/>
    <x v="6"/>
    <s v="Vincent FRAYSSE"/>
    <s v="#B2EAE8"/>
    <s v="#6CB4B1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123"/>
  </r>
  <r>
    <x v="4"/>
    <n v="8"/>
    <d v="2026-06-13T03:00:00"/>
    <x v="7"/>
    <s v="Louis HARLE"/>
    <s v="#EEF7B1"/>
    <s v="#C1CB7D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280"/>
  </r>
  <r>
    <x v="4"/>
    <n v="9"/>
    <d v="2026-06-13T03:00:00"/>
    <x v="8"/>
    <s v="Aurélien DE POULPIQUET"/>
    <s v="#F4EA9D"/>
    <s v="#D2C458"/>
    <s v="Tour 1"/>
    <s v="D"/>
    <s v="Etats-Unis"/>
    <s v="USA"/>
    <s v="Paraguay"/>
    <s v="PRY"/>
    <s v="Inglewood, Los Angeles, California"/>
    <s v="SoFi Stadium"/>
    <n v="1"/>
    <n v="0"/>
    <x v="1"/>
    <n v="74"/>
    <n v="113"/>
    <n v="115"/>
    <x v="1"/>
    <n v="4"/>
    <n v="1"/>
    <n v="0"/>
    <n v="1"/>
    <n v="74"/>
    <n v="0"/>
    <s v=""/>
    <n v="0"/>
    <x v="8"/>
    <n v="219"/>
  </r>
  <r>
    <x v="4"/>
    <n v="10"/>
    <d v="2026-06-13T03:00:00"/>
    <x v="9"/>
    <s v="Paul MONTESINOS"/>
    <s v="#C4B0FF"/>
    <s v="#7F66C8"/>
    <s v="Tour 1"/>
    <s v="D"/>
    <s v="Etats-Unis"/>
    <s v="USA"/>
    <s v="Paraguay"/>
    <s v="PRY"/>
    <s v="Inglewood, Los Angeles, California"/>
    <s v="SoFi Stadium"/>
    <n v="4"/>
    <n v="0"/>
    <x v="1"/>
    <n v="74"/>
    <n v="113"/>
    <n v="115"/>
    <x v="1"/>
    <n v="4"/>
    <n v="1"/>
    <n v="0"/>
    <n v="1"/>
    <n v="74"/>
    <n v="0"/>
    <s v=""/>
    <n v="0"/>
    <x v="8"/>
    <n v="143"/>
  </r>
  <r>
    <x v="4"/>
    <n v="11"/>
    <d v="2026-06-13T03:00:00"/>
    <x v="10"/>
    <s v="Kinsley ROQUE"/>
    <s v="#CBEBBA"/>
    <s v="#70BC6E"/>
    <s v="Tour 1"/>
    <s v="D"/>
    <s v="Etats-Unis"/>
    <s v="USA"/>
    <s v="Paraguay"/>
    <s v="PRY"/>
    <s v="Inglewood, Los Angeles, California"/>
    <s v="SoFi Stadium"/>
    <n v="2"/>
    <n v="0"/>
    <x v="1"/>
    <n v="74"/>
    <n v="113"/>
    <n v="115"/>
    <x v="1"/>
    <n v="4"/>
    <n v="1"/>
    <n v="0"/>
    <n v="1"/>
    <n v="74"/>
    <n v="0"/>
    <s v=""/>
    <n v="0"/>
    <x v="8"/>
    <n v="170"/>
  </r>
  <r>
    <x v="4"/>
    <n v="12"/>
    <d v="2026-06-13T03:00:00"/>
    <x v="11"/>
    <s v="Jaouad SETTI"/>
    <s v="#C2D4FF"/>
    <s v="#6586D5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123"/>
  </r>
  <r>
    <x v="4"/>
    <n v="13"/>
    <d v="2026-06-13T03:00:00"/>
    <x v="12"/>
    <s v="Julien INGE"/>
    <s v="#C1E0EF"/>
    <s v="#4F91B2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239"/>
  </r>
  <r>
    <x v="4"/>
    <n v="14"/>
    <d v="2026-06-13T03:00:00"/>
    <x v="13"/>
    <s v="Marie EXBRAYAT"/>
    <s v="#FFAFD2"/>
    <s v="#F2589B"/>
    <s v="Tour 1"/>
    <s v="D"/>
    <s v="Etats-Unis"/>
    <s v="USA"/>
    <s v="Paraguay"/>
    <s v="PRY"/>
    <s v="Inglewood, Los Angeles, California"/>
    <s v="SoFi Stadium"/>
    <n v="1"/>
    <n v="2"/>
    <x v="1"/>
    <n v="74"/>
    <n v="113"/>
    <n v="115"/>
    <x v="1"/>
    <n v="4"/>
    <n v="1"/>
    <n v="0"/>
    <n v="0"/>
    <n v="0"/>
    <n v="0"/>
    <s v=""/>
    <n v="0"/>
    <x v="3"/>
    <n v="185"/>
  </r>
  <r>
    <x v="4"/>
    <n v="15"/>
    <d v="2026-06-13T03:00:00"/>
    <x v="14"/>
    <s v="Amine ZARROUKI"/>
    <s v="#FF9898"/>
    <s v="#FF5D5D"/>
    <s v="Tour 1"/>
    <s v="D"/>
    <s v="Etats-Unis"/>
    <s v="USA"/>
    <s v="Paraguay"/>
    <s v="PRY"/>
    <s v="Inglewood, Los Angeles, California"/>
    <s v="SoFi Stadium"/>
    <n v="2"/>
    <n v="1"/>
    <x v="1"/>
    <n v="74"/>
    <n v="113"/>
    <n v="115"/>
    <x v="1"/>
    <n v="4"/>
    <n v="1"/>
    <n v="0"/>
    <n v="1"/>
    <n v="74"/>
    <n v="0"/>
    <s v=""/>
    <n v="0"/>
    <x v="8"/>
    <n v="143"/>
  </r>
  <r>
    <x v="4"/>
    <n v="16"/>
    <d v="2026-06-13T03:00:00"/>
    <x v="15"/>
    <s v="Laura GIULIANO"/>
    <s v="#86A4FE"/>
    <s v="#3769FF"/>
    <s v="Tour 1"/>
    <s v="D"/>
    <s v="Etats-Unis"/>
    <s v="USA"/>
    <s v="Paraguay"/>
    <s v="PRY"/>
    <s v="Inglewood, Los Angeles, California"/>
    <s v="SoFi Stadium"/>
    <n v="1"/>
    <n v="1"/>
    <x v="1"/>
    <n v="74"/>
    <n v="113"/>
    <n v="115"/>
    <x v="1"/>
    <n v="4"/>
    <n v="1"/>
    <n v="0"/>
    <n v="0"/>
    <n v="0"/>
    <n v="0"/>
    <s v=""/>
    <n v="0"/>
    <x v="3"/>
    <n v="0"/>
  </r>
  <r>
    <x v="4"/>
    <n v="17"/>
    <d v="2026-06-13T03:00:00"/>
    <x v="16"/>
    <s v="Julien CRIMOTEL"/>
    <s v="#FFB0B0"/>
    <s v="#F25757"/>
    <s v="Tour 1"/>
    <s v="D"/>
    <s v="Etats-Unis"/>
    <s v="USA"/>
    <s v="Paraguay"/>
    <s v="PRY"/>
    <s v="Inglewood, Los Angeles, California"/>
    <s v="SoFi Stadium"/>
    <n v="1"/>
    <n v="2"/>
    <x v="1"/>
    <n v="74"/>
    <n v="113"/>
    <n v="115"/>
    <x v="1"/>
    <n v="4"/>
    <n v="1"/>
    <n v="0"/>
    <n v="0"/>
    <n v="0"/>
    <n v="0"/>
    <s v=""/>
    <n v="0"/>
    <x v="3"/>
    <n v="116"/>
  </r>
  <r>
    <x v="4"/>
    <n v="18"/>
    <d v="2026-06-13T03:00:00"/>
    <x v="17"/>
    <s v="Quentin CARTON"/>
    <s v="#F0BC42"/>
    <s v="#8E1F2F"/>
    <s v="Tour 1"/>
    <s v="D"/>
    <s v="Etats-Unis"/>
    <s v="USA"/>
    <s v="Paraguay"/>
    <s v="PRY"/>
    <s v="Inglewood, Los Angeles, California"/>
    <s v="SoFi Stadium"/>
    <n v="2"/>
    <n v="0"/>
    <x v="1"/>
    <n v="74"/>
    <n v="113"/>
    <n v="115"/>
    <x v="1"/>
    <n v="4"/>
    <n v="1"/>
    <n v="0"/>
    <n v="1"/>
    <n v="74"/>
    <n v="0"/>
    <s v=""/>
    <n v="0"/>
    <x v="8"/>
    <n v="74"/>
  </r>
  <r>
    <x v="4"/>
    <n v="19"/>
    <d v="2026-06-13T03:00:00"/>
    <x v="18"/>
    <s v="Eyram TETSHIE"/>
    <s v="#E8B28F"/>
    <s v="#E65568"/>
    <s v="Tour 1"/>
    <s v="D"/>
    <s v="Etats-Unis"/>
    <s v="USA"/>
    <s v="Paraguay"/>
    <s v="PRY"/>
    <s v="Inglewood, Los Angeles, California"/>
    <s v="SoFi Stadium"/>
    <n v="1"/>
    <n v="0"/>
    <x v="1"/>
    <n v="74"/>
    <n v="113"/>
    <n v="115"/>
    <x v="1"/>
    <n v="4"/>
    <n v="1"/>
    <n v="0"/>
    <n v="1"/>
    <n v="74"/>
    <n v="0"/>
    <s v=""/>
    <n v="0"/>
    <x v="8"/>
    <n v="143"/>
  </r>
  <r>
    <x v="4"/>
    <n v="20"/>
    <d v="2026-06-13T03:00:00"/>
    <x v="19"/>
    <s v="Anis LEBIK"/>
    <s v="#60DC8C"/>
    <s v="#22A34F"/>
    <s v="Tour 1"/>
    <s v="D"/>
    <s v="Etats-Unis"/>
    <s v="USA"/>
    <s v="Paraguay"/>
    <s v="PRY"/>
    <s v="Inglewood, Los Angeles, California"/>
    <s v="SoFi Stadium"/>
    <n v="2"/>
    <n v="0"/>
    <x v="1"/>
    <n v="74"/>
    <n v="113"/>
    <n v="115"/>
    <x v="1"/>
    <n v="4"/>
    <n v="1"/>
    <n v="0"/>
    <n v="1"/>
    <n v="74"/>
    <n v="0"/>
    <s v=""/>
    <n v="0"/>
    <x v="8"/>
    <n v="123"/>
  </r>
  <r>
    <x v="4"/>
    <n v="21"/>
    <d v="2026-06-13T03:00:00"/>
    <x v="20"/>
    <s v="Julia BOUANAN"/>
    <s v="#2FAEE0"/>
    <s v="#BEA064"/>
    <s v="Tour 1"/>
    <s v="D"/>
    <s v="Etats-Unis"/>
    <s v="USA"/>
    <s v="Paraguay"/>
    <s v="PRY"/>
    <s v="Inglewood, Los Angeles, California"/>
    <s v="SoFi Stadium"/>
    <n v="0"/>
    <n v="2"/>
    <x v="1"/>
    <n v="74"/>
    <n v="113"/>
    <n v="115"/>
    <x v="1"/>
    <n v="4"/>
    <n v="1"/>
    <n v="0"/>
    <n v="0"/>
    <n v="0"/>
    <n v="0"/>
    <s v=""/>
    <n v="0"/>
    <x v="3"/>
    <n v="282"/>
  </r>
  <r>
    <x v="4"/>
    <n v="22"/>
    <d v="2026-06-13T03:00:00"/>
    <x v="21"/>
    <s v="Julie Mansard"/>
    <s v="#41DEF0"/>
    <s v="#0BA6B7"/>
    <s v="Tour 1"/>
    <s v="D"/>
    <s v="Etats-Unis"/>
    <s v="USA"/>
    <s v="Paraguay"/>
    <s v="PRY"/>
    <s v="Inglewood, Los Angeles, California"/>
    <s v="SoFi Stadium"/>
    <n v="1"/>
    <n v="0"/>
    <x v="1"/>
    <n v="74"/>
    <n v="113"/>
    <n v="115"/>
    <x v="1"/>
    <n v="4"/>
    <n v="1"/>
    <n v="0"/>
    <n v="1"/>
    <n v="74"/>
    <n v="0"/>
    <s v=""/>
    <n v="0"/>
    <x v="8"/>
    <n v="143"/>
  </r>
  <r>
    <x v="4"/>
    <n v="23"/>
    <d v="2026-06-13T03:00:00"/>
    <x v="22"/>
    <s v="Juliette"/>
    <s v="#F2A2A2"/>
    <s v="#C25D5D"/>
    <s v="Tour 1"/>
    <s v="D"/>
    <s v="Etats-Unis"/>
    <s v="USA"/>
    <s v="Paraguay"/>
    <s v="PRY"/>
    <s v="Inglewood, Los Angeles, California"/>
    <s v="SoFi Stadium"/>
    <n v="0"/>
    <n v="1"/>
    <x v="1"/>
    <n v="74"/>
    <n v="113"/>
    <n v="115"/>
    <x v="1"/>
    <n v="4"/>
    <n v="1"/>
    <n v="0"/>
    <n v="0"/>
    <n v="0"/>
    <n v="0"/>
    <s v=""/>
    <n v="0"/>
    <x v="3"/>
    <n v="165"/>
  </r>
  <r>
    <x v="4"/>
    <n v="24"/>
    <d v="2026-06-13T03:00:00"/>
    <x v="23"/>
    <s v="Samya ALAOUI"/>
    <s v="#A2F2C7"/>
    <s v="#5DC18C"/>
    <s v="Tour 1"/>
    <s v="D"/>
    <s v="Etats-Unis"/>
    <s v="USA"/>
    <s v="Paraguay"/>
    <s v="PRY"/>
    <s v="Inglewood, Los Angeles, California"/>
    <s v="SoFi Stadium"/>
    <n v="1"/>
    <n v="2"/>
    <x v="1"/>
    <n v="74"/>
    <n v="113"/>
    <n v="115"/>
    <x v="1"/>
    <n v="4"/>
    <n v="1"/>
    <n v="0"/>
    <n v="0"/>
    <n v="0"/>
    <n v="0"/>
    <s v=""/>
    <n v="0"/>
    <x v="3"/>
    <n v="233"/>
  </r>
  <r>
    <x v="4"/>
    <n v="25"/>
    <d v="2026-06-13T03:00:00"/>
    <x v="24"/>
    <s v="Léa WALOCQ"/>
    <s v="#D1B9EB"/>
    <s v="#B58BC7"/>
    <s v="Tour 1"/>
    <s v="D"/>
    <s v="Etats-Unis"/>
    <s v="USA"/>
    <s v="Paraguay"/>
    <s v="PRY"/>
    <s v="Inglewood, Los Angeles, California"/>
    <s v="SoFi Stadium"/>
    <n v="1"/>
    <n v="2"/>
    <x v="1"/>
    <n v="74"/>
    <n v="113"/>
    <n v="115"/>
    <x v="1"/>
    <n v="4"/>
    <n v="1"/>
    <n v="0"/>
    <n v="0"/>
    <n v="0"/>
    <n v="0"/>
    <s v=""/>
    <n v="0"/>
    <x v="3"/>
    <n v="96"/>
  </r>
  <r>
    <x v="4"/>
    <n v="26"/>
    <d v="2026-06-11T21:00:00"/>
    <x v="25"/>
    <s v="Mohamad EL KAWAS"/>
    <s v="#EB8787"/>
    <s v="#368E2C"/>
    <s v="Tour 1"/>
    <s v="D"/>
    <s v="Etats-Unis"/>
    <s v="USA"/>
    <s v="Paraguay"/>
    <s v="PRY"/>
    <m/>
    <m/>
    <n v="3"/>
    <n v="0"/>
    <x v="1"/>
    <n v="74"/>
    <n v="113"/>
    <n v="115"/>
    <x v="1"/>
    <n v="4"/>
    <n v="1"/>
    <n v="0"/>
    <n v="1"/>
    <n v="74"/>
    <n v="0"/>
    <s v=""/>
    <n v="0"/>
    <x v="8"/>
    <n v="123"/>
  </r>
  <r>
    <x v="4"/>
    <n v="27"/>
    <d v="2026-06-13T03:00:00"/>
    <x v="26"/>
    <s v="Maryem GUIZANI"/>
    <s v="#BCA2F4"/>
    <s v="#6D3DD5"/>
    <s v="Tour 1"/>
    <s v="D"/>
    <s v="Etats-Unis"/>
    <s v="USA"/>
    <s v="Paraguay"/>
    <s v="PRY"/>
    <m/>
    <m/>
    <m/>
    <m/>
    <x v="1"/>
    <n v="74"/>
    <n v="113"/>
    <n v="115"/>
    <x v="1"/>
    <n v="4"/>
    <n v="1"/>
    <n v="1"/>
    <s v=""/>
    <n v="0"/>
    <n v="0"/>
    <s v=""/>
    <s v=""/>
    <x v="3"/>
    <n v="0"/>
  </r>
  <r>
    <x v="5"/>
    <n v="1"/>
    <d v="2026-06-13T21:00:00"/>
    <x v="0"/>
    <s v="Nicolas LE MOUEL"/>
    <s v="#F7C79D"/>
    <s v="#FFBE85"/>
    <s v="Tour 1"/>
    <s v="B"/>
    <s v="Qatar"/>
    <s v="QAT"/>
    <s v="Suisse"/>
    <s v="CHE"/>
    <s v="Santa Clara, Californie"/>
    <s v="Levi's Stadium"/>
    <n v="0"/>
    <n v="2"/>
    <x v="1"/>
    <n v="172"/>
    <n v="141"/>
    <n v="33"/>
    <x v="1"/>
    <n v="1"/>
    <n v="1"/>
    <n v="0"/>
    <n v="0"/>
    <n v="0"/>
    <n v="0"/>
    <s v=""/>
    <n v="0"/>
    <x v="3"/>
    <n v="49"/>
  </r>
  <r>
    <x v="5"/>
    <n v="2"/>
    <d v="2026-06-13T21:00:00"/>
    <x v="1"/>
    <s v="Léa EL ASERY"/>
    <s v="#FFBEBE"/>
    <s v="#DF6868"/>
    <s v="Tour 1"/>
    <s v="B"/>
    <s v="Qatar"/>
    <s v="QAT"/>
    <s v="Suisse"/>
    <s v="CHE"/>
    <s v="Santa Clara, Californie"/>
    <s v="Levi's Stadium"/>
    <n v="0"/>
    <n v="2"/>
    <x v="1"/>
    <n v="172"/>
    <n v="141"/>
    <n v="33"/>
    <x v="1"/>
    <n v="1"/>
    <n v="1"/>
    <n v="0"/>
    <n v="0"/>
    <n v="0"/>
    <n v="0"/>
    <s v=""/>
    <n v="0"/>
    <x v="3"/>
    <n v="123"/>
  </r>
  <r>
    <x v="5"/>
    <n v="3"/>
    <d v="2026-06-13T21:00:00"/>
    <x v="2"/>
    <s v="Elwenn JOUBREL"/>
    <s v="#F5C7FC"/>
    <s v="#C489CF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280"/>
  </r>
  <r>
    <x v="5"/>
    <n v="4"/>
    <d v="2026-06-13T21:00:00"/>
    <x v="3"/>
    <s v="Pauline OLIVIER"/>
    <s v="#A5EA7F"/>
    <s v="#80C65A"/>
    <s v="Tour 1"/>
    <s v="B"/>
    <s v="Qatar"/>
    <s v="QAT"/>
    <s v="Suisse"/>
    <s v="CHE"/>
    <s v="Santa Clara, Californie"/>
    <s v="Levi's Stadium"/>
    <n v="0"/>
    <n v="2"/>
    <x v="1"/>
    <n v="172"/>
    <n v="141"/>
    <n v="33"/>
    <x v="1"/>
    <n v="1"/>
    <n v="1"/>
    <n v="0"/>
    <n v="0"/>
    <n v="0"/>
    <n v="0"/>
    <s v=""/>
    <n v="0"/>
    <x v="3"/>
    <n v="143"/>
  </r>
  <r>
    <x v="5"/>
    <n v="5"/>
    <d v="2026-06-13T21:00:00"/>
    <x v="4"/>
    <s v="Julie BOISSIERE"/>
    <s v="#D890FF"/>
    <s v="#B750EF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96"/>
  </r>
  <r>
    <x v="5"/>
    <n v="6"/>
    <d v="2026-06-13T21:00:00"/>
    <x v="5"/>
    <s v="Julie BOUCHARD"/>
    <s v="#A6F7B1"/>
    <s v="#6EC179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123"/>
  </r>
  <r>
    <x v="5"/>
    <n v="7"/>
    <d v="2026-06-13T21:00:00"/>
    <x v="6"/>
    <s v="Vincent FRAYSSE"/>
    <s v="#B2EAE8"/>
    <s v="#6CB4B1"/>
    <s v="Tour 1"/>
    <s v="B"/>
    <s v="Qatar"/>
    <s v="QAT"/>
    <s v="Suisse"/>
    <s v="CHE"/>
    <s v="Santa Clara, Californie"/>
    <s v="Levi's Stadium"/>
    <n v="1"/>
    <n v="4"/>
    <x v="1"/>
    <n v="172"/>
    <n v="141"/>
    <n v="33"/>
    <x v="1"/>
    <n v="1"/>
    <n v="1"/>
    <n v="0"/>
    <n v="0"/>
    <n v="0"/>
    <n v="0"/>
    <s v=""/>
    <n v="0"/>
    <x v="3"/>
    <n v="123"/>
  </r>
  <r>
    <x v="5"/>
    <n v="8"/>
    <d v="2026-06-13T21:00:00"/>
    <x v="7"/>
    <s v="Louis HARLE"/>
    <s v="#EEF7B1"/>
    <s v="#C1CB7D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280"/>
  </r>
  <r>
    <x v="5"/>
    <n v="9"/>
    <d v="2026-06-13T21:00:00"/>
    <x v="8"/>
    <s v="Aurélien DE POULPIQUET"/>
    <s v="#F4EA9D"/>
    <s v="#D2C458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219"/>
  </r>
  <r>
    <x v="5"/>
    <n v="10"/>
    <d v="2026-06-13T21:00:00"/>
    <x v="9"/>
    <s v="Paul MONTESINOS"/>
    <s v="#C4B0FF"/>
    <s v="#7F66C8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143"/>
  </r>
  <r>
    <x v="5"/>
    <n v="11"/>
    <d v="2026-06-13T21:00:00"/>
    <x v="10"/>
    <s v="Kinsley ROQUE"/>
    <s v="#CBEBBA"/>
    <s v="#70BC6E"/>
    <s v="Tour 1"/>
    <s v="B"/>
    <s v="Qatar"/>
    <s v="QAT"/>
    <s v="Suisse"/>
    <s v="CHE"/>
    <s v="Santa Clara, Californie"/>
    <s v="Levi's Stadium"/>
    <n v="0"/>
    <n v="1"/>
    <x v="1"/>
    <n v="172"/>
    <n v="141"/>
    <n v="33"/>
    <x v="1"/>
    <n v="1"/>
    <n v="1"/>
    <n v="0"/>
    <n v="0"/>
    <n v="0"/>
    <n v="0"/>
    <s v=""/>
    <n v="0"/>
    <x v="3"/>
    <n v="170"/>
  </r>
  <r>
    <x v="5"/>
    <n v="12"/>
    <d v="2026-06-13T21:00:00"/>
    <x v="11"/>
    <s v="Jaouad SETTI"/>
    <s v="#C2D4FF"/>
    <s v="#6586D5"/>
    <s v="Tour 1"/>
    <s v="B"/>
    <s v="Qatar"/>
    <s v="QAT"/>
    <s v="Suisse"/>
    <s v="CHE"/>
    <s v="Santa Clara, Californie"/>
    <s v="Levi's Stadium"/>
    <n v="0"/>
    <n v="2"/>
    <x v="1"/>
    <n v="172"/>
    <n v="141"/>
    <n v="33"/>
    <x v="1"/>
    <n v="1"/>
    <n v="1"/>
    <n v="0"/>
    <n v="0"/>
    <n v="0"/>
    <n v="0"/>
    <s v=""/>
    <n v="0"/>
    <x v="3"/>
    <n v="123"/>
  </r>
  <r>
    <x v="5"/>
    <n v="13"/>
    <d v="2026-06-13T21:00:00"/>
    <x v="12"/>
    <s v="Julien INGE"/>
    <s v="#C1E0EF"/>
    <s v="#4F91B2"/>
    <s v="Tour 1"/>
    <s v="B"/>
    <s v="Qatar"/>
    <s v="QAT"/>
    <s v="Suisse"/>
    <s v="CHE"/>
    <s v="Santa Clara, Californie"/>
    <s v="Levi's Stadium"/>
    <n v="0"/>
    <n v="0"/>
    <x v="1"/>
    <n v="172"/>
    <n v="141"/>
    <n v="33"/>
    <x v="1"/>
    <n v="1"/>
    <n v="1"/>
    <n v="0"/>
    <n v="1"/>
    <n v="141"/>
    <n v="0"/>
    <s v=""/>
    <n v="0"/>
    <x v="9"/>
    <n v="380"/>
  </r>
  <r>
    <x v="5"/>
    <n v="14"/>
    <d v="2026-06-13T21:00:00"/>
    <x v="13"/>
    <s v="Marie EXBRAYAT"/>
    <s v="#FFAFD2"/>
    <s v="#F2589B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185"/>
  </r>
  <r>
    <x v="5"/>
    <n v="15"/>
    <d v="2026-06-13T21:00:00"/>
    <x v="14"/>
    <s v="Amine ZARROUKI"/>
    <s v="#FF9898"/>
    <s v="#FF5D5D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143"/>
  </r>
  <r>
    <x v="5"/>
    <n v="16"/>
    <d v="2026-06-13T21:00:00"/>
    <x v="15"/>
    <s v="Laura GIULIANO"/>
    <s v="#86A4FE"/>
    <s v="#3769FF"/>
    <s v="Tour 1"/>
    <s v="B"/>
    <s v="Qatar"/>
    <s v="QAT"/>
    <s v="Suisse"/>
    <s v="CHE"/>
    <s v="Santa Clara, Californie"/>
    <s v="Levi's Stadium"/>
    <n v="1"/>
    <n v="0"/>
    <x v="1"/>
    <n v="172"/>
    <n v="141"/>
    <n v="33"/>
    <x v="1"/>
    <n v="1"/>
    <n v="1"/>
    <n v="0"/>
    <n v="0"/>
    <n v="0"/>
    <n v="0"/>
    <s v=""/>
    <n v="0"/>
    <x v="3"/>
    <n v="0"/>
  </r>
  <r>
    <x v="5"/>
    <n v="17"/>
    <d v="2026-06-13T21:00:00"/>
    <x v="16"/>
    <s v="Julien CRIMOTEL"/>
    <s v="#FFB0B0"/>
    <s v="#F25757"/>
    <s v="Tour 1"/>
    <s v="B"/>
    <s v="Qatar"/>
    <s v="QAT"/>
    <s v="Suisse"/>
    <s v="CHE"/>
    <s v="Santa Clara, Californie"/>
    <s v="Levi's Stadium"/>
    <n v="1"/>
    <n v="1"/>
    <x v="1"/>
    <n v="172"/>
    <n v="141"/>
    <n v="33"/>
    <x v="1"/>
    <n v="1"/>
    <n v="1"/>
    <n v="0"/>
    <n v="1"/>
    <n v="141"/>
    <n v="1"/>
    <s v="Exact"/>
    <n v="20"/>
    <x v="10"/>
    <n v="277"/>
  </r>
  <r>
    <x v="5"/>
    <n v="18"/>
    <d v="2026-06-13T21:00:00"/>
    <x v="17"/>
    <s v="Quentin CARTON"/>
    <s v="#F0BC42"/>
    <s v="#8E1F2F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74"/>
  </r>
  <r>
    <x v="5"/>
    <n v="19"/>
    <d v="2026-06-13T21:00:00"/>
    <x v="18"/>
    <s v="Eyram TETSHIE"/>
    <s v="#E8B28F"/>
    <s v="#E65568"/>
    <s v="Tour 1"/>
    <s v="B"/>
    <s v="Qatar"/>
    <s v="QAT"/>
    <s v="Suisse"/>
    <s v="CHE"/>
    <s v="Santa Clara, Californie"/>
    <s v="Levi's Stadium"/>
    <n v="1"/>
    <n v="2"/>
    <x v="1"/>
    <n v="172"/>
    <n v="141"/>
    <n v="33"/>
    <x v="1"/>
    <n v="1"/>
    <n v="1"/>
    <n v="0"/>
    <n v="0"/>
    <n v="0"/>
    <n v="0"/>
    <s v=""/>
    <n v="0"/>
    <x v="3"/>
    <n v="143"/>
  </r>
  <r>
    <x v="5"/>
    <n v="20"/>
    <d v="2026-06-13T21:00:00"/>
    <x v="19"/>
    <s v="Anis LEBIK"/>
    <s v="#60DC8C"/>
    <s v="#22A34F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123"/>
  </r>
  <r>
    <x v="5"/>
    <n v="21"/>
    <d v="2026-06-13T21:00:00"/>
    <x v="20"/>
    <s v="Julia BOUANAN"/>
    <s v="#2FAEE0"/>
    <s v="#BEA064"/>
    <s v="Tour 1"/>
    <s v="B"/>
    <s v="Qatar"/>
    <s v="QAT"/>
    <s v="Suisse"/>
    <s v="CHE"/>
    <s v="Santa Clara, Californie"/>
    <s v="Levi's Stadium"/>
    <n v="0"/>
    <n v="0"/>
    <x v="1"/>
    <n v="172"/>
    <n v="141"/>
    <n v="33"/>
    <x v="1"/>
    <n v="1"/>
    <n v="1"/>
    <n v="0"/>
    <n v="1"/>
    <n v="141"/>
    <n v="0"/>
    <s v=""/>
    <n v="0"/>
    <x v="9"/>
    <n v="423"/>
  </r>
  <r>
    <x v="5"/>
    <n v="22"/>
    <d v="2026-06-13T21:00:00"/>
    <x v="21"/>
    <s v="Julie Mansard"/>
    <s v="#41DEF0"/>
    <s v="#0BA6B7"/>
    <s v="Tour 1"/>
    <s v="B"/>
    <s v="Qatar"/>
    <s v="QAT"/>
    <s v="Suisse"/>
    <s v="CHE"/>
    <s v="Santa Clara, Californie"/>
    <s v="Levi's Stadium"/>
    <n v="0"/>
    <n v="3"/>
    <x v="1"/>
    <n v="172"/>
    <n v="141"/>
    <n v="33"/>
    <x v="1"/>
    <n v="1"/>
    <n v="1"/>
    <n v="0"/>
    <n v="0"/>
    <n v="0"/>
    <n v="0"/>
    <s v=""/>
    <n v="0"/>
    <x v="3"/>
    <n v="143"/>
  </r>
  <r>
    <x v="5"/>
    <n v="23"/>
    <d v="2026-06-13T21:00:00"/>
    <x v="22"/>
    <s v="Juliette"/>
    <s v="#F2A2A2"/>
    <s v="#C25D5D"/>
    <s v="Tour 1"/>
    <s v="B"/>
    <s v="Qatar"/>
    <s v="QAT"/>
    <s v="Suisse"/>
    <s v="CHE"/>
    <s v="Santa Clara, Californie"/>
    <s v="Levi's Stadium"/>
    <n v="0"/>
    <n v="2"/>
    <x v="1"/>
    <n v="172"/>
    <n v="141"/>
    <n v="33"/>
    <x v="1"/>
    <n v="1"/>
    <n v="1"/>
    <n v="0"/>
    <n v="0"/>
    <n v="0"/>
    <n v="0"/>
    <s v=""/>
    <n v="0"/>
    <x v="3"/>
    <n v="165"/>
  </r>
  <r>
    <x v="5"/>
    <n v="24"/>
    <d v="2026-06-13T21:00:00"/>
    <x v="23"/>
    <s v="Samya ALAOUI"/>
    <s v="#A2F2C7"/>
    <s v="#5DC18C"/>
    <s v="Tour 1"/>
    <s v="B"/>
    <s v="Qatar"/>
    <s v="QAT"/>
    <s v="Suisse"/>
    <s v="CHE"/>
    <s v="Santa Clara, Californie"/>
    <s v="Levi's Stadium"/>
    <n v="1"/>
    <n v="1"/>
    <x v="1"/>
    <n v="172"/>
    <n v="141"/>
    <n v="33"/>
    <x v="1"/>
    <n v="1"/>
    <n v="1"/>
    <n v="0"/>
    <n v="1"/>
    <n v="141"/>
    <n v="1"/>
    <s v="Exact"/>
    <n v="20"/>
    <x v="10"/>
    <n v="394"/>
  </r>
  <r>
    <x v="5"/>
    <n v="25"/>
    <d v="2026-06-13T21:00:00"/>
    <x v="24"/>
    <s v="Léa WALOCQ"/>
    <s v="#D1B9EB"/>
    <s v="#B58BC7"/>
    <s v="Tour 1"/>
    <s v="B"/>
    <s v="Qatar"/>
    <s v="QAT"/>
    <s v="Suisse"/>
    <s v="CHE"/>
    <s v="Santa Clara, Californie"/>
    <s v="Levi's Stadium"/>
    <n v="0"/>
    <n v="1"/>
    <x v="1"/>
    <n v="172"/>
    <n v="141"/>
    <n v="33"/>
    <x v="1"/>
    <n v="1"/>
    <n v="1"/>
    <n v="0"/>
    <n v="0"/>
    <n v="0"/>
    <n v="0"/>
    <s v=""/>
    <n v="0"/>
    <x v="3"/>
    <n v="96"/>
  </r>
  <r>
    <x v="5"/>
    <n v="26"/>
    <d v="2026-06-11T21:00:00"/>
    <x v="25"/>
    <s v="Mohamad EL KAWAS"/>
    <s v="#EB8787"/>
    <s v="#368E2C"/>
    <s v="Tour 1"/>
    <s v="B"/>
    <s v="Qatar"/>
    <s v="QAT"/>
    <s v="Suisse"/>
    <s v="CHE"/>
    <m/>
    <m/>
    <n v="0"/>
    <n v="2"/>
    <x v="1"/>
    <n v="172"/>
    <n v="141"/>
    <n v="33"/>
    <x v="1"/>
    <n v="1"/>
    <n v="1"/>
    <n v="0"/>
    <n v="0"/>
    <n v="0"/>
    <n v="0"/>
    <s v=""/>
    <n v="0"/>
    <x v="3"/>
    <n v="123"/>
  </r>
  <r>
    <x v="5"/>
    <n v="27"/>
    <d v="2026-06-13T21:00:00"/>
    <x v="26"/>
    <s v="Maryem GUIZANI"/>
    <s v="#BCA2F4"/>
    <s v="#6D3DD5"/>
    <s v="Tour 1"/>
    <s v="B"/>
    <s v="Qatar"/>
    <s v="QAT"/>
    <s v="Suisse"/>
    <s v="CHE"/>
    <m/>
    <m/>
    <m/>
    <m/>
    <x v="1"/>
    <n v="172"/>
    <n v="141"/>
    <n v="33"/>
    <x v="1"/>
    <n v="1"/>
    <n v="1"/>
    <n v="1"/>
    <s v=""/>
    <n v="141"/>
    <n v="0"/>
    <s v=""/>
    <s v=""/>
    <x v="3"/>
    <n v="0"/>
  </r>
  <r>
    <x v="6"/>
    <n v="1"/>
    <d v="2026-06-14T00:00:00"/>
    <x v="0"/>
    <s v="Nicolas LE MOUEL"/>
    <s v="#F7C79D"/>
    <s v="#FFBE85"/>
    <s v="Tour 1"/>
    <s v="C"/>
    <s v="Brésil"/>
    <s v="BRA"/>
    <s v="Maroc"/>
    <s v="MAR"/>
    <s v="East Rutherford, New Jersey/New York"/>
    <s v="MetLife Stadium"/>
    <n v="1"/>
    <n v="1"/>
    <x v="1"/>
    <n v="55"/>
    <n v="122"/>
    <n v="140"/>
    <x v="1"/>
    <n v="1"/>
    <n v="1"/>
    <n v="0"/>
    <n v="1"/>
    <n v="122"/>
    <n v="1"/>
    <s v="Exact"/>
    <n v="20"/>
    <x v="11"/>
    <n v="191"/>
  </r>
  <r>
    <x v="6"/>
    <n v="2"/>
    <d v="2026-06-14T00:00:00"/>
    <x v="1"/>
    <s v="Léa EL ASERY"/>
    <s v="#FFBEBE"/>
    <s v="#DF6868"/>
    <s v="Tour 1"/>
    <s v="C"/>
    <s v="Brésil"/>
    <s v="BRA"/>
    <s v="Maroc"/>
    <s v="MAR"/>
    <s v="East Rutherford, New Jersey/New York"/>
    <s v="MetLife Stadium"/>
    <n v="0"/>
    <n v="1"/>
    <x v="1"/>
    <n v="55"/>
    <n v="122"/>
    <n v="140"/>
    <x v="1"/>
    <n v="1"/>
    <n v="1"/>
    <n v="0"/>
    <n v="0"/>
    <n v="0"/>
    <n v="0"/>
    <s v=""/>
    <n v="0"/>
    <x v="3"/>
    <n v="123"/>
  </r>
  <r>
    <x v="6"/>
    <n v="3"/>
    <d v="2026-06-14T00:00:00"/>
    <x v="2"/>
    <s v="Elwenn JOUBREL"/>
    <s v="#F5C7FC"/>
    <s v="#C489CF"/>
    <s v="Tour 1"/>
    <s v="C"/>
    <s v="Brésil"/>
    <s v="BRA"/>
    <s v="Maroc"/>
    <s v="MAR"/>
    <s v="East Rutherford, New Jersey/New York"/>
    <s v="MetLife Stadium"/>
    <n v="1"/>
    <n v="2"/>
    <x v="1"/>
    <n v="55"/>
    <n v="122"/>
    <n v="140"/>
    <x v="1"/>
    <n v="1"/>
    <n v="1"/>
    <n v="0"/>
    <n v="0"/>
    <n v="0"/>
    <n v="0"/>
    <s v=""/>
    <n v="0"/>
    <x v="3"/>
    <n v="280"/>
  </r>
  <r>
    <x v="6"/>
    <n v="4"/>
    <d v="2026-06-14T00:00:00"/>
    <x v="3"/>
    <s v="Pauline OLIVIER"/>
    <s v="#A5EA7F"/>
    <s v="#80C65A"/>
    <s v="Tour 1"/>
    <s v="C"/>
    <s v="Brésil"/>
    <s v="BRA"/>
    <s v="Maroc"/>
    <s v="MAR"/>
    <s v="East Rutherford, New Jersey/New York"/>
    <s v="MetLife Stadium"/>
    <n v="2"/>
    <n v="1"/>
    <x v="1"/>
    <n v="55"/>
    <n v="122"/>
    <n v="140"/>
    <x v="1"/>
    <n v="1"/>
    <n v="1"/>
    <n v="0"/>
    <n v="0"/>
    <n v="0"/>
    <n v="0"/>
    <s v=""/>
    <n v="0"/>
    <x v="3"/>
    <n v="143"/>
  </r>
  <r>
    <x v="6"/>
    <n v="5"/>
    <d v="2026-06-14T00:00:00"/>
    <x v="4"/>
    <s v="Julie BOISSIERE"/>
    <s v="#D890FF"/>
    <s v="#B750EF"/>
    <s v="Tour 1"/>
    <s v="C"/>
    <s v="Brésil"/>
    <s v="BRA"/>
    <s v="Maroc"/>
    <s v="MAR"/>
    <s v="East Rutherford, New Jersey/New York"/>
    <s v="MetLife Stadium"/>
    <n v="3"/>
    <n v="2"/>
    <x v="1"/>
    <n v="55"/>
    <n v="122"/>
    <n v="140"/>
    <x v="1"/>
    <n v="1"/>
    <n v="1"/>
    <n v="0"/>
    <n v="0"/>
    <n v="0"/>
    <n v="0"/>
    <s v=""/>
    <n v="0"/>
    <x v="3"/>
    <n v="96"/>
  </r>
  <r>
    <x v="6"/>
    <n v="6"/>
    <d v="2026-06-14T00:00:00"/>
    <x v="5"/>
    <s v="Julie BOUCHARD"/>
    <s v="#A6F7B1"/>
    <s v="#6EC179"/>
    <s v="Tour 1"/>
    <s v="C"/>
    <s v="Brésil"/>
    <s v="BRA"/>
    <s v="Maroc"/>
    <s v="MAR"/>
    <s v="East Rutherford, New Jersey/New York"/>
    <s v="MetLife Stadium"/>
    <n v="2"/>
    <n v="1"/>
    <x v="1"/>
    <n v="55"/>
    <n v="122"/>
    <n v="140"/>
    <x v="1"/>
    <n v="1"/>
    <n v="1"/>
    <n v="0"/>
    <n v="0"/>
    <n v="0"/>
    <n v="0"/>
    <s v=""/>
    <n v="0"/>
    <x v="3"/>
    <n v="123"/>
  </r>
  <r>
    <x v="6"/>
    <n v="7"/>
    <d v="2026-06-14T00:00:00"/>
    <x v="6"/>
    <s v="Vincent FRAYSSE"/>
    <s v="#B2EAE8"/>
    <s v="#6CB4B1"/>
    <s v="Tour 1"/>
    <s v="C"/>
    <s v="Brésil"/>
    <s v="BRA"/>
    <s v="Maroc"/>
    <s v="MAR"/>
    <s v="East Rutherford, New Jersey/New York"/>
    <s v="MetLife Stadium"/>
    <n v="3"/>
    <n v="1"/>
    <x v="1"/>
    <n v="55"/>
    <n v="122"/>
    <n v="140"/>
    <x v="1"/>
    <n v="1"/>
    <n v="1"/>
    <n v="0"/>
    <n v="0"/>
    <n v="0"/>
    <n v="0"/>
    <s v=""/>
    <n v="0"/>
    <x v="3"/>
    <n v="123"/>
  </r>
  <r>
    <x v="6"/>
    <n v="8"/>
    <d v="2026-06-14T00:00:00"/>
    <x v="7"/>
    <s v="Louis HARLE"/>
    <s v="#EEF7B1"/>
    <s v="#C1CB7D"/>
    <s v="Tour 1"/>
    <s v="C"/>
    <s v="Brésil"/>
    <s v="BRA"/>
    <s v="Maroc"/>
    <s v="MAR"/>
    <s v="East Rutherford, New Jersey/New York"/>
    <s v="MetLife Stadium"/>
    <n v="2"/>
    <n v="0"/>
    <x v="1"/>
    <n v="55"/>
    <n v="122"/>
    <n v="140"/>
    <x v="1"/>
    <n v="1"/>
    <n v="1"/>
    <n v="0"/>
    <n v="0"/>
    <n v="0"/>
    <n v="0"/>
    <s v=""/>
    <n v="0"/>
    <x v="3"/>
    <n v="280"/>
  </r>
  <r>
    <x v="6"/>
    <n v="9"/>
    <d v="2026-06-14T00:00:00"/>
    <x v="8"/>
    <s v="Aurélien DE POULPIQUET"/>
    <s v="#F4EA9D"/>
    <s v="#D2C458"/>
    <s v="Tour 1"/>
    <s v="C"/>
    <s v="Brésil"/>
    <s v="BRA"/>
    <s v="Maroc"/>
    <s v="MAR"/>
    <s v="East Rutherford, New Jersey/New York"/>
    <s v="MetLife Stadium"/>
    <n v="1"/>
    <n v="1"/>
    <x v="1"/>
    <n v="55"/>
    <n v="122"/>
    <n v="140"/>
    <x v="1"/>
    <n v="1"/>
    <n v="1"/>
    <n v="0"/>
    <n v="1"/>
    <n v="122"/>
    <n v="1"/>
    <s v="Exact"/>
    <n v="20"/>
    <x v="11"/>
    <n v="361"/>
  </r>
  <r>
    <x v="6"/>
    <n v="10"/>
    <d v="2026-06-14T00:00:00"/>
    <x v="9"/>
    <s v="Paul MONTESINOS"/>
    <s v="#C4B0FF"/>
    <s v="#7F66C8"/>
    <s v="Tour 1"/>
    <s v="C"/>
    <s v="Brésil"/>
    <s v="BRA"/>
    <s v="Maroc"/>
    <s v="MAR"/>
    <s v="East Rutherford, New Jersey/New York"/>
    <s v="MetLife Stadium"/>
    <n v="1"/>
    <n v="1"/>
    <x v="1"/>
    <n v="55"/>
    <n v="122"/>
    <n v="140"/>
    <x v="1"/>
    <n v="1"/>
    <n v="1"/>
    <n v="0"/>
    <n v="1"/>
    <n v="122"/>
    <n v="1"/>
    <s v="Exact"/>
    <n v="20"/>
    <x v="11"/>
    <n v="285"/>
  </r>
  <r>
    <x v="6"/>
    <n v="11"/>
    <d v="2026-06-14T00:00:00"/>
    <x v="10"/>
    <s v="Kinsley ROQUE"/>
    <s v="#CBEBBA"/>
    <s v="#70BC6E"/>
    <s v="Tour 1"/>
    <s v="C"/>
    <s v="Brésil"/>
    <s v="BRA"/>
    <s v="Maroc"/>
    <s v="MAR"/>
    <s v="East Rutherford, New Jersey/New York"/>
    <s v="MetLife Stadium"/>
    <n v="4"/>
    <n v="2"/>
    <x v="1"/>
    <n v="55"/>
    <n v="122"/>
    <n v="140"/>
    <x v="1"/>
    <n v="1"/>
    <n v="1"/>
    <n v="0"/>
    <n v="0"/>
    <n v="0"/>
    <n v="0"/>
    <s v=""/>
    <n v="0"/>
    <x v="3"/>
    <n v="170"/>
  </r>
  <r>
    <x v="6"/>
    <n v="12"/>
    <d v="2026-06-14T00:00:00"/>
    <x v="11"/>
    <s v="Jaouad SETTI"/>
    <s v="#C2D4FF"/>
    <s v="#6586D5"/>
    <s v="Tour 1"/>
    <s v="C"/>
    <s v="Brésil"/>
    <s v="BRA"/>
    <s v="Maroc"/>
    <s v="MAR"/>
    <s v="East Rutherford, New Jersey/New York"/>
    <s v="MetLife Stadium"/>
    <n v="1"/>
    <n v="1"/>
    <x v="1"/>
    <n v="55"/>
    <n v="122"/>
    <n v="140"/>
    <x v="1"/>
    <n v="1"/>
    <n v="1"/>
    <n v="0"/>
    <n v="1"/>
    <n v="122"/>
    <n v="1"/>
    <s v="Exact"/>
    <n v="20"/>
    <x v="11"/>
    <n v="265"/>
  </r>
  <r>
    <x v="6"/>
    <n v="13"/>
    <d v="2026-06-14T00:00:00"/>
    <x v="12"/>
    <s v="Julien INGE"/>
    <s v="#C1E0EF"/>
    <s v="#4F91B2"/>
    <s v="Tour 1"/>
    <s v="C"/>
    <s v="Brésil"/>
    <s v="BRA"/>
    <s v="Maroc"/>
    <s v="MAR"/>
    <s v="East Rutherford, New Jersey/New York"/>
    <s v="MetLife Stadium"/>
    <n v="1"/>
    <n v="2"/>
    <x v="1"/>
    <n v="55"/>
    <n v="122"/>
    <n v="140"/>
    <x v="1"/>
    <n v="1"/>
    <n v="1"/>
    <n v="0"/>
    <n v="0"/>
    <n v="0"/>
    <n v="0"/>
    <s v=""/>
    <n v="0"/>
    <x v="3"/>
    <n v="380"/>
  </r>
  <r>
    <x v="6"/>
    <n v="14"/>
    <d v="2026-06-14T00:00:00"/>
    <x v="13"/>
    <s v="Marie EXBRAYAT"/>
    <s v="#FFAFD2"/>
    <s v="#F2589B"/>
    <s v="Tour 1"/>
    <s v="C"/>
    <s v="Brésil"/>
    <s v="BRA"/>
    <s v="Maroc"/>
    <s v="MAR"/>
    <s v="East Rutherford, New Jersey/New York"/>
    <s v="MetLife Stadium"/>
    <n v="3"/>
    <n v="2"/>
    <x v="1"/>
    <n v="55"/>
    <n v="122"/>
    <n v="140"/>
    <x v="1"/>
    <n v="1"/>
    <n v="1"/>
    <n v="0"/>
    <n v="0"/>
    <n v="0"/>
    <n v="0"/>
    <s v=""/>
    <n v="0"/>
    <x v="3"/>
    <n v="185"/>
  </r>
  <r>
    <x v="6"/>
    <n v="15"/>
    <d v="2026-06-14T00:00:00"/>
    <x v="14"/>
    <s v="Amine ZARROUKI"/>
    <s v="#FF9898"/>
    <s v="#FF5D5D"/>
    <s v="Tour 1"/>
    <s v="C"/>
    <s v="Brésil"/>
    <s v="BRA"/>
    <s v="Maroc"/>
    <s v="MAR"/>
    <s v="East Rutherford, New Jersey/New York"/>
    <s v="MetLife Stadium"/>
    <n v="1"/>
    <n v="1"/>
    <x v="1"/>
    <n v="55"/>
    <n v="122"/>
    <n v="140"/>
    <x v="1"/>
    <n v="1"/>
    <n v="1"/>
    <n v="0"/>
    <n v="1"/>
    <n v="122"/>
    <n v="1"/>
    <s v="Exact"/>
    <n v="20"/>
    <x v="11"/>
    <n v="285"/>
  </r>
  <r>
    <x v="6"/>
    <n v="16"/>
    <d v="2026-06-14T00:00:00"/>
    <x v="15"/>
    <s v="Laura GIULIANO"/>
    <s v="#86A4FE"/>
    <s v="#3769FF"/>
    <s v="Tour 1"/>
    <s v="C"/>
    <s v="Brésil"/>
    <s v="BRA"/>
    <s v="Maroc"/>
    <s v="MAR"/>
    <s v="East Rutherford, New Jersey/New York"/>
    <s v="MetLife Stadium"/>
    <n v="2"/>
    <n v="1"/>
    <x v="1"/>
    <n v="55"/>
    <n v="122"/>
    <n v="140"/>
    <x v="1"/>
    <n v="1"/>
    <n v="1"/>
    <n v="0"/>
    <n v="0"/>
    <n v="0"/>
    <n v="0"/>
    <s v=""/>
    <n v="0"/>
    <x v="3"/>
    <n v="0"/>
  </r>
  <r>
    <x v="6"/>
    <n v="17"/>
    <d v="2026-06-14T00:00:00"/>
    <x v="16"/>
    <s v="Julien CRIMOTEL"/>
    <s v="#FFB0B0"/>
    <s v="#F25757"/>
    <s v="Tour 1"/>
    <s v="C"/>
    <s v="Brésil"/>
    <s v="BRA"/>
    <s v="Maroc"/>
    <s v="MAR"/>
    <s v="East Rutherford, New Jersey/New York"/>
    <s v="MetLife Stadium"/>
    <n v="3"/>
    <n v="0"/>
    <x v="1"/>
    <n v="55"/>
    <n v="122"/>
    <n v="140"/>
    <x v="1"/>
    <n v="1"/>
    <n v="1"/>
    <n v="0"/>
    <n v="0"/>
    <n v="0"/>
    <n v="0"/>
    <s v=""/>
    <n v="0"/>
    <x v="3"/>
    <n v="277"/>
  </r>
  <r>
    <x v="6"/>
    <n v="18"/>
    <d v="2026-06-14T00:00:00"/>
    <x v="17"/>
    <s v="Quentin CARTON"/>
    <s v="#F0BC42"/>
    <s v="#8E1F2F"/>
    <s v="Tour 1"/>
    <s v="C"/>
    <s v="Brésil"/>
    <s v="BRA"/>
    <s v="Maroc"/>
    <s v="MAR"/>
    <s v="East Rutherford, New Jersey/New York"/>
    <s v="MetLife Stadium"/>
    <n v="3"/>
    <n v="1"/>
    <x v="1"/>
    <n v="55"/>
    <n v="122"/>
    <n v="140"/>
    <x v="1"/>
    <n v="1"/>
    <n v="1"/>
    <n v="0"/>
    <n v="0"/>
    <n v="0"/>
    <n v="0"/>
    <s v=""/>
    <n v="0"/>
    <x v="3"/>
    <n v="74"/>
  </r>
  <r>
    <x v="6"/>
    <n v="19"/>
    <d v="2026-06-14T00:00:00"/>
    <x v="18"/>
    <s v="Eyram TETSHIE"/>
    <s v="#E8B28F"/>
    <s v="#E65568"/>
    <s v="Tour 1"/>
    <s v="C"/>
    <s v="Brésil"/>
    <s v="BRA"/>
    <s v="Maroc"/>
    <s v="MAR"/>
    <s v="East Rutherford, New Jersey/New York"/>
    <s v="MetLife Stadium"/>
    <n v="2"/>
    <n v="3"/>
    <x v="1"/>
    <n v="55"/>
    <n v="122"/>
    <n v="140"/>
    <x v="1"/>
    <n v="1"/>
    <n v="1"/>
    <n v="0"/>
    <n v="0"/>
    <n v="0"/>
    <n v="0"/>
    <s v=""/>
    <n v="0"/>
    <x v="3"/>
    <n v="143"/>
  </r>
  <r>
    <x v="6"/>
    <n v="20"/>
    <d v="2026-06-14T00:00:00"/>
    <x v="19"/>
    <s v="Anis LEBIK"/>
    <s v="#60DC8C"/>
    <s v="#22A34F"/>
    <s v="Tour 1"/>
    <s v="C"/>
    <s v="Brésil"/>
    <s v="BRA"/>
    <s v="Maroc"/>
    <s v="MAR"/>
    <s v="East Rutherford, New Jersey/New York"/>
    <s v="MetLife Stadium"/>
    <n v="2"/>
    <n v="1"/>
    <x v="1"/>
    <n v="55"/>
    <n v="122"/>
    <n v="140"/>
    <x v="1"/>
    <n v="1"/>
    <n v="1"/>
    <n v="0"/>
    <n v="0"/>
    <n v="0"/>
    <n v="0"/>
    <s v=""/>
    <n v="0"/>
    <x v="3"/>
    <n v="123"/>
  </r>
  <r>
    <x v="6"/>
    <n v="21"/>
    <d v="2026-06-14T00:00:00"/>
    <x v="20"/>
    <s v="Julia BOUANAN"/>
    <s v="#2FAEE0"/>
    <s v="#BEA064"/>
    <s v="Tour 1"/>
    <s v="C"/>
    <s v="Brésil"/>
    <s v="BRA"/>
    <s v="Maroc"/>
    <s v="MAR"/>
    <s v="East Rutherford, New Jersey/New York"/>
    <s v="MetLife Stadium"/>
    <n v="3"/>
    <n v="2"/>
    <x v="1"/>
    <n v="55"/>
    <n v="122"/>
    <n v="140"/>
    <x v="1"/>
    <n v="1"/>
    <n v="1"/>
    <n v="0"/>
    <n v="0"/>
    <n v="0"/>
    <n v="0"/>
    <s v=""/>
    <n v="0"/>
    <x v="3"/>
    <n v="423"/>
  </r>
  <r>
    <x v="6"/>
    <n v="22"/>
    <d v="2026-06-14T00:00:00"/>
    <x v="21"/>
    <s v="Julie Mansard"/>
    <s v="#41DEF0"/>
    <s v="#0BA6B7"/>
    <s v="Tour 1"/>
    <s v="C"/>
    <s v="Brésil"/>
    <s v="BRA"/>
    <s v="Maroc"/>
    <s v="MAR"/>
    <s v="East Rutherford, New Jersey/New York"/>
    <s v="MetLife Stadium"/>
    <n v="2"/>
    <n v="1"/>
    <x v="1"/>
    <n v="55"/>
    <n v="122"/>
    <n v="140"/>
    <x v="1"/>
    <n v="1"/>
    <n v="1"/>
    <n v="0"/>
    <n v="0"/>
    <n v="0"/>
    <n v="0"/>
    <s v=""/>
    <n v="0"/>
    <x v="3"/>
    <n v="143"/>
  </r>
  <r>
    <x v="6"/>
    <n v="23"/>
    <d v="2026-06-14T00:00:00"/>
    <x v="22"/>
    <s v="Juliette"/>
    <s v="#F2A2A2"/>
    <s v="#C25D5D"/>
    <s v="Tour 1"/>
    <s v="C"/>
    <s v="Brésil"/>
    <s v="BRA"/>
    <s v="Maroc"/>
    <s v="MAR"/>
    <s v="East Rutherford, New Jersey/New York"/>
    <s v="MetLife Stadium"/>
    <n v="2"/>
    <n v="1"/>
    <x v="1"/>
    <n v="55"/>
    <n v="122"/>
    <n v="140"/>
    <x v="1"/>
    <n v="1"/>
    <n v="1"/>
    <n v="0"/>
    <n v="0"/>
    <n v="0"/>
    <n v="0"/>
    <s v=""/>
    <n v="0"/>
    <x v="3"/>
    <n v="165"/>
  </r>
  <r>
    <x v="6"/>
    <n v="24"/>
    <d v="2026-06-14T00:00:00"/>
    <x v="23"/>
    <s v="Samya ALAOUI"/>
    <s v="#A2F2C7"/>
    <s v="#5DC18C"/>
    <s v="Tour 1"/>
    <s v="C"/>
    <s v="Brésil"/>
    <s v="BRA"/>
    <s v="Maroc"/>
    <s v="MAR"/>
    <s v="East Rutherford, New Jersey/New York"/>
    <s v="MetLife Stadium"/>
    <n v="1"/>
    <n v="2"/>
    <x v="2"/>
    <n v="55"/>
    <n v="122"/>
    <n v="140"/>
    <x v="1"/>
    <n v="1"/>
    <n v="1"/>
    <n v="0"/>
    <n v="0"/>
    <n v="0"/>
    <n v="0"/>
    <s v=""/>
    <n v="0"/>
    <x v="3"/>
    <n v="394"/>
  </r>
  <r>
    <x v="6"/>
    <n v="25"/>
    <d v="2026-06-14T00:00:00"/>
    <x v="24"/>
    <s v="Léa WALOCQ"/>
    <s v="#D1B9EB"/>
    <s v="#B58BC7"/>
    <s v="Tour 1"/>
    <s v="C"/>
    <s v="Brésil"/>
    <s v="BRA"/>
    <s v="Maroc"/>
    <s v="MAR"/>
    <s v="East Rutherford, New Jersey/New York"/>
    <s v="MetLife Stadium"/>
    <n v="3"/>
    <n v="2"/>
    <x v="1"/>
    <n v="55"/>
    <n v="122"/>
    <n v="140"/>
    <x v="1"/>
    <n v="1"/>
    <n v="1"/>
    <n v="0"/>
    <n v="0"/>
    <n v="0"/>
    <n v="0"/>
    <s v=""/>
    <n v="0"/>
    <x v="3"/>
    <n v="96"/>
  </r>
  <r>
    <x v="6"/>
    <n v="26"/>
    <d v="2026-06-11T21:00:00"/>
    <x v="25"/>
    <s v="Mohamad EL KAWAS"/>
    <s v="#EB8787"/>
    <s v="#368E2C"/>
    <s v="Tour 1"/>
    <s v="C"/>
    <s v="Brésil"/>
    <s v="BRA"/>
    <s v="Maroc"/>
    <s v="MAR"/>
    <m/>
    <m/>
    <n v="1"/>
    <n v="2"/>
    <x v="1"/>
    <n v="55"/>
    <n v="122"/>
    <n v="140"/>
    <x v="1"/>
    <n v="1"/>
    <n v="1"/>
    <n v="0"/>
    <n v="0"/>
    <n v="0"/>
    <n v="0"/>
    <s v=""/>
    <n v="0"/>
    <x v="3"/>
    <n v="123"/>
  </r>
  <r>
    <x v="6"/>
    <n v="27"/>
    <d v="2026-06-14T00:00:00"/>
    <x v="26"/>
    <s v="Maryem GUIZANI"/>
    <s v="#BCA2F4"/>
    <s v="#6D3DD5"/>
    <s v="Tour 1"/>
    <s v="C"/>
    <s v="Brésil"/>
    <s v="BRA"/>
    <s v="Maroc"/>
    <s v="MAR"/>
    <m/>
    <m/>
    <m/>
    <m/>
    <x v="1"/>
    <n v="55"/>
    <n v="122"/>
    <n v="140"/>
    <x v="1"/>
    <n v="1"/>
    <n v="1"/>
    <n v="1"/>
    <s v=""/>
    <n v="122"/>
    <n v="0"/>
    <s v=""/>
    <s v=""/>
    <x v="3"/>
    <n v="0"/>
  </r>
  <r>
    <x v="7"/>
    <n v="1"/>
    <d v="2026-06-14T03:00:00"/>
    <x v="0"/>
    <s v="Nicolas LE MOUEL"/>
    <s v="#F7C79D"/>
    <s v="#FFBE85"/>
    <s v="Tour 1"/>
    <s v="C"/>
    <s v="Haïti"/>
    <s v="HTI"/>
    <s v="Ecosse"/>
    <s v="SCO"/>
    <s v="Foxborough"/>
    <s v="Gillette Stadium"/>
    <n v="0"/>
    <n v="1"/>
    <x v="1"/>
    <n v="154"/>
    <n v="131"/>
    <n v="44"/>
    <x v="1"/>
    <n v="0"/>
    <n v="1"/>
    <n v="0"/>
    <n v="1"/>
    <n v="44"/>
    <n v="1"/>
    <s v="Très rare"/>
    <n v="50"/>
    <x v="12"/>
    <n v="285"/>
  </r>
  <r>
    <x v="7"/>
    <n v="2"/>
    <d v="2026-06-14T03:00:00"/>
    <x v="1"/>
    <s v="Léa EL ASERY"/>
    <s v="#FFBEBE"/>
    <s v="#DF6868"/>
    <s v="Tour 1"/>
    <s v="C"/>
    <s v="Haïti"/>
    <s v="HTI"/>
    <s v="Ecosse"/>
    <s v="SCO"/>
    <s v="Foxborough"/>
    <s v="Gillette Stadium"/>
    <n v="0"/>
    <n v="1"/>
    <x v="1"/>
    <n v="154"/>
    <n v="131"/>
    <n v="44"/>
    <x v="1"/>
    <n v="0"/>
    <n v="1"/>
    <n v="0"/>
    <n v="1"/>
    <n v="44"/>
    <n v="1"/>
    <s v="Très rare"/>
    <n v="50"/>
    <x v="12"/>
    <n v="217"/>
  </r>
  <r>
    <x v="7"/>
    <n v="3"/>
    <d v="2026-06-14T03:00:00"/>
    <x v="2"/>
    <s v="Elwenn JOUBREL"/>
    <s v="#F5C7FC"/>
    <s v="#C489CF"/>
    <s v="Tour 1"/>
    <s v="C"/>
    <s v="Haïti"/>
    <s v="HTI"/>
    <s v="Ecosse"/>
    <s v="SCO"/>
    <s v="Foxborough"/>
    <s v="Gillette Stadium"/>
    <n v="0"/>
    <n v="3"/>
    <x v="1"/>
    <n v="154"/>
    <n v="131"/>
    <n v="44"/>
    <x v="1"/>
    <n v="0"/>
    <n v="1"/>
    <n v="0"/>
    <n v="1"/>
    <n v="44"/>
    <n v="0"/>
    <s v=""/>
    <n v="0"/>
    <x v="13"/>
    <n v="324"/>
  </r>
  <r>
    <x v="7"/>
    <n v="4"/>
    <d v="2026-06-14T03:00:00"/>
    <x v="3"/>
    <s v="Pauline OLIVIER"/>
    <s v="#A5EA7F"/>
    <s v="#80C65A"/>
    <s v="Tour 1"/>
    <s v="C"/>
    <s v="Haïti"/>
    <s v="HTI"/>
    <s v="Ecosse"/>
    <s v="SCO"/>
    <s v="Foxborough"/>
    <s v="Gillette Stadium"/>
    <n v="0"/>
    <n v="3"/>
    <x v="1"/>
    <n v="154"/>
    <n v="131"/>
    <n v="44"/>
    <x v="1"/>
    <n v="0"/>
    <n v="1"/>
    <n v="0"/>
    <n v="1"/>
    <n v="44"/>
    <n v="0"/>
    <s v=""/>
    <n v="0"/>
    <x v="13"/>
    <n v="187"/>
  </r>
  <r>
    <x v="7"/>
    <n v="5"/>
    <d v="2026-06-14T03:00:00"/>
    <x v="4"/>
    <s v="Julie BOISSIERE"/>
    <s v="#D890FF"/>
    <s v="#B750EF"/>
    <s v="Tour 1"/>
    <s v="C"/>
    <s v="Haïti"/>
    <s v="HTI"/>
    <s v="Ecosse"/>
    <s v="SCO"/>
    <s v="Foxborough"/>
    <s v="Gillette Stadium"/>
    <m/>
    <m/>
    <x v="1"/>
    <n v="154"/>
    <n v="131"/>
    <n v="44"/>
    <x v="1"/>
    <n v="0"/>
    <n v="1"/>
    <n v="1"/>
    <s v=""/>
    <n v="0"/>
    <n v="0"/>
    <s v=""/>
    <s v=""/>
    <x v="3"/>
    <n v="96"/>
  </r>
  <r>
    <x v="7"/>
    <n v="6"/>
    <d v="2026-06-14T03:00:00"/>
    <x v="5"/>
    <s v="Julie BOUCHARD"/>
    <s v="#A6F7B1"/>
    <s v="#6EC179"/>
    <s v="Tour 1"/>
    <s v="C"/>
    <s v="Haïti"/>
    <s v="HTI"/>
    <s v="Ecosse"/>
    <s v="SCO"/>
    <s v="Foxborough"/>
    <s v="Gillette Stadium"/>
    <n v="1"/>
    <n v="3"/>
    <x v="1"/>
    <n v="154"/>
    <n v="131"/>
    <n v="44"/>
    <x v="1"/>
    <n v="0"/>
    <n v="1"/>
    <n v="0"/>
    <n v="1"/>
    <n v="44"/>
    <n v="0"/>
    <s v=""/>
    <n v="0"/>
    <x v="13"/>
    <n v="167"/>
  </r>
  <r>
    <x v="7"/>
    <n v="7"/>
    <d v="2026-06-14T03:00:00"/>
    <x v="6"/>
    <s v="Vincent FRAYSSE"/>
    <s v="#B2EAE8"/>
    <s v="#6CB4B1"/>
    <s v="Tour 1"/>
    <s v="C"/>
    <s v="Haïti"/>
    <s v="HTI"/>
    <s v="Ecosse"/>
    <s v="SCO"/>
    <s v="Foxborough"/>
    <s v="Gillette Stadium"/>
    <n v="1"/>
    <n v="0"/>
    <x v="1"/>
    <n v="154"/>
    <n v="131"/>
    <n v="44"/>
    <x v="1"/>
    <n v="0"/>
    <n v="1"/>
    <n v="0"/>
    <n v="0"/>
    <n v="0"/>
    <n v="0"/>
    <s v=""/>
    <n v="0"/>
    <x v="3"/>
    <n v="123"/>
  </r>
  <r>
    <x v="7"/>
    <n v="8"/>
    <d v="2026-06-14T03:00:00"/>
    <x v="7"/>
    <s v="Louis HARLE"/>
    <s v="#EEF7B1"/>
    <s v="#C1CB7D"/>
    <s v="Tour 1"/>
    <s v="C"/>
    <s v="Haïti"/>
    <s v="HTI"/>
    <s v="Ecosse"/>
    <s v="SCO"/>
    <s v="Foxborough"/>
    <s v="Gillette Stadium"/>
    <n v="0"/>
    <n v="4"/>
    <x v="1"/>
    <n v="154"/>
    <n v="131"/>
    <n v="44"/>
    <x v="1"/>
    <n v="0"/>
    <n v="1"/>
    <n v="0"/>
    <n v="1"/>
    <n v="44"/>
    <n v="0"/>
    <s v=""/>
    <n v="0"/>
    <x v="13"/>
    <n v="324"/>
  </r>
  <r>
    <x v="7"/>
    <n v="9"/>
    <d v="2026-06-14T03:00:00"/>
    <x v="8"/>
    <s v="Aurélien DE POULPIQUET"/>
    <s v="#F4EA9D"/>
    <s v="#D2C458"/>
    <s v="Tour 1"/>
    <s v="C"/>
    <s v="Haïti"/>
    <s v="HTI"/>
    <s v="Ecosse"/>
    <s v="SCO"/>
    <s v="Foxborough"/>
    <s v="Gillette Stadium"/>
    <n v="1"/>
    <n v="3"/>
    <x v="1"/>
    <n v="154"/>
    <n v="131"/>
    <n v="44"/>
    <x v="1"/>
    <n v="0"/>
    <n v="1"/>
    <n v="0"/>
    <n v="1"/>
    <n v="44"/>
    <n v="0"/>
    <s v=""/>
    <n v="0"/>
    <x v="13"/>
    <n v="405"/>
  </r>
  <r>
    <x v="7"/>
    <n v="10"/>
    <d v="2026-06-14T03:00:00"/>
    <x v="9"/>
    <s v="Paul MONTESINOS"/>
    <s v="#C4B0FF"/>
    <s v="#7F66C8"/>
    <s v="Tour 1"/>
    <s v="C"/>
    <s v="Haïti"/>
    <s v="HTI"/>
    <s v="Ecosse"/>
    <s v="SCO"/>
    <s v="Foxborough"/>
    <s v="Gillette Stadium"/>
    <n v="0"/>
    <n v="5"/>
    <x v="1"/>
    <n v="154"/>
    <n v="131"/>
    <n v="44"/>
    <x v="1"/>
    <n v="0"/>
    <n v="1"/>
    <n v="0"/>
    <n v="1"/>
    <n v="44"/>
    <n v="0"/>
    <s v=""/>
    <n v="0"/>
    <x v="13"/>
    <n v="329"/>
  </r>
  <r>
    <x v="7"/>
    <n v="11"/>
    <d v="2026-06-14T03:00:00"/>
    <x v="10"/>
    <s v="Kinsley ROQUE"/>
    <s v="#CBEBBA"/>
    <s v="#70BC6E"/>
    <s v="Tour 1"/>
    <s v="C"/>
    <s v="Haïti"/>
    <s v="HTI"/>
    <s v="Ecosse"/>
    <s v="SCO"/>
    <s v="Foxborough"/>
    <s v="Gillette Stadium"/>
    <n v="0"/>
    <n v="1"/>
    <x v="1"/>
    <n v="154"/>
    <n v="131"/>
    <n v="44"/>
    <x v="1"/>
    <n v="0"/>
    <n v="1"/>
    <n v="0"/>
    <n v="1"/>
    <n v="44"/>
    <n v="1"/>
    <s v="Très rare"/>
    <n v="50"/>
    <x v="12"/>
    <n v="264"/>
  </r>
  <r>
    <x v="7"/>
    <n v="12"/>
    <d v="2026-06-14T03:00:00"/>
    <x v="11"/>
    <s v="Jaouad SETTI"/>
    <s v="#C2D4FF"/>
    <s v="#6586D5"/>
    <s v="Tour 1"/>
    <s v="C"/>
    <s v="Haïti"/>
    <s v="HTI"/>
    <s v="Ecosse"/>
    <s v="SCO"/>
    <s v="Foxborough"/>
    <s v="Gillette Stadium"/>
    <n v="0"/>
    <n v="2"/>
    <x v="1"/>
    <n v="154"/>
    <n v="131"/>
    <n v="44"/>
    <x v="1"/>
    <n v="0"/>
    <n v="1"/>
    <n v="0"/>
    <n v="1"/>
    <n v="44"/>
    <n v="0"/>
    <s v=""/>
    <n v="0"/>
    <x v="13"/>
    <n v="309"/>
  </r>
  <r>
    <x v="7"/>
    <n v="13"/>
    <d v="2026-06-14T03:00:00"/>
    <x v="12"/>
    <s v="Julien INGE"/>
    <s v="#C1E0EF"/>
    <s v="#4F91B2"/>
    <s v="Tour 1"/>
    <s v="C"/>
    <s v="Haïti"/>
    <s v="HTI"/>
    <s v="Ecosse"/>
    <s v="SCO"/>
    <s v="Foxborough"/>
    <s v="Gillette Stadium"/>
    <n v="0"/>
    <n v="0"/>
    <x v="1"/>
    <n v="154"/>
    <n v="131"/>
    <n v="44"/>
    <x v="1"/>
    <n v="0"/>
    <n v="1"/>
    <n v="0"/>
    <n v="0"/>
    <n v="0"/>
    <n v="0"/>
    <s v=""/>
    <n v="0"/>
    <x v="3"/>
    <n v="380"/>
  </r>
  <r>
    <x v="7"/>
    <n v="14"/>
    <d v="2026-06-14T03:00:00"/>
    <x v="13"/>
    <s v="Marie EXBRAYAT"/>
    <s v="#FFAFD2"/>
    <s v="#F2589B"/>
    <s v="Tour 1"/>
    <s v="C"/>
    <s v="Haïti"/>
    <s v="HTI"/>
    <s v="Ecosse"/>
    <s v="SCO"/>
    <s v="Foxborough"/>
    <s v="Gillette Stadium"/>
    <n v="0"/>
    <n v="3"/>
    <x v="1"/>
    <n v="154"/>
    <n v="131"/>
    <n v="44"/>
    <x v="1"/>
    <n v="0"/>
    <n v="1"/>
    <n v="0"/>
    <n v="1"/>
    <n v="44"/>
    <n v="0"/>
    <s v=""/>
    <n v="0"/>
    <x v="13"/>
    <n v="229"/>
  </r>
  <r>
    <x v="7"/>
    <n v="15"/>
    <d v="2026-06-14T03:00:00"/>
    <x v="14"/>
    <s v="Amine ZARROUKI"/>
    <s v="#FF9898"/>
    <s v="#FF5D5D"/>
    <s v="Tour 1"/>
    <s v="C"/>
    <s v="Haïti"/>
    <s v="HTI"/>
    <s v="Ecosse"/>
    <s v="SCO"/>
    <s v="Foxborough"/>
    <s v="Gillette Stadium"/>
    <n v="0"/>
    <n v="2"/>
    <x v="1"/>
    <n v="154"/>
    <n v="131"/>
    <n v="44"/>
    <x v="1"/>
    <n v="0"/>
    <n v="1"/>
    <n v="0"/>
    <n v="1"/>
    <n v="44"/>
    <n v="0"/>
    <s v=""/>
    <n v="0"/>
    <x v="13"/>
    <n v="329"/>
  </r>
  <r>
    <x v="7"/>
    <n v="16"/>
    <d v="2026-06-14T03:00:00"/>
    <x v="15"/>
    <s v="Laura GIULIANO"/>
    <s v="#86A4FE"/>
    <s v="#3769FF"/>
    <s v="Tour 1"/>
    <s v="C"/>
    <s v="Haïti"/>
    <s v="HTI"/>
    <s v="Ecosse"/>
    <s v="SCO"/>
    <s v="Foxborough"/>
    <s v="Gillette Stadium"/>
    <n v="0"/>
    <n v="0"/>
    <x v="1"/>
    <n v="154"/>
    <n v="131"/>
    <n v="44"/>
    <x v="1"/>
    <n v="0"/>
    <n v="1"/>
    <n v="0"/>
    <n v="0"/>
    <n v="0"/>
    <n v="0"/>
    <s v=""/>
    <n v="0"/>
    <x v="3"/>
    <n v="0"/>
  </r>
  <r>
    <x v="7"/>
    <n v="17"/>
    <d v="2026-06-14T03:00:00"/>
    <x v="16"/>
    <s v="Julien CRIMOTEL"/>
    <s v="#FFB0B0"/>
    <s v="#F25757"/>
    <s v="Tour 1"/>
    <s v="C"/>
    <s v="Haïti"/>
    <s v="HTI"/>
    <s v="Ecosse"/>
    <s v="SCO"/>
    <s v="Foxborough"/>
    <s v="Gillette Stadium"/>
    <n v="0"/>
    <n v="2"/>
    <x v="1"/>
    <n v="154"/>
    <n v="131"/>
    <n v="44"/>
    <x v="1"/>
    <n v="0"/>
    <n v="1"/>
    <n v="0"/>
    <n v="1"/>
    <n v="44"/>
    <n v="0"/>
    <s v=""/>
    <n v="0"/>
    <x v="13"/>
    <n v="321"/>
  </r>
  <r>
    <x v="7"/>
    <n v="18"/>
    <d v="2026-06-14T03:00:00"/>
    <x v="17"/>
    <s v="Quentin CARTON"/>
    <s v="#F0BC42"/>
    <s v="#8E1F2F"/>
    <s v="Tour 1"/>
    <s v="C"/>
    <s v="Haïti"/>
    <s v="HTI"/>
    <s v="Ecosse"/>
    <s v="SCO"/>
    <s v="Foxborough"/>
    <s v="Gillette Stadium"/>
    <n v="0"/>
    <n v="1"/>
    <x v="1"/>
    <n v="154"/>
    <n v="131"/>
    <n v="44"/>
    <x v="1"/>
    <n v="0"/>
    <n v="1"/>
    <n v="0"/>
    <n v="1"/>
    <n v="44"/>
    <n v="1"/>
    <s v="Très rare"/>
    <n v="50"/>
    <x v="12"/>
    <n v="168"/>
  </r>
  <r>
    <x v="7"/>
    <n v="19"/>
    <d v="2026-06-14T03:00:00"/>
    <x v="18"/>
    <s v="Eyram TETSHIE"/>
    <s v="#E8B28F"/>
    <s v="#E65568"/>
    <s v="Tour 1"/>
    <s v="C"/>
    <s v="Haïti"/>
    <s v="HTI"/>
    <s v="Ecosse"/>
    <s v="SCO"/>
    <s v="Foxborough"/>
    <s v="Gillette Stadium"/>
    <n v="0"/>
    <n v="3"/>
    <x v="1"/>
    <n v="154"/>
    <n v="131"/>
    <n v="44"/>
    <x v="1"/>
    <n v="0"/>
    <n v="1"/>
    <n v="0"/>
    <n v="1"/>
    <n v="44"/>
    <n v="0"/>
    <s v=""/>
    <n v="0"/>
    <x v="13"/>
    <n v="187"/>
  </r>
  <r>
    <x v="7"/>
    <n v="20"/>
    <d v="2026-06-14T03:00:00"/>
    <x v="19"/>
    <s v="Anis LEBIK"/>
    <s v="#60DC8C"/>
    <s v="#22A34F"/>
    <s v="Tour 1"/>
    <s v="C"/>
    <s v="Haïti"/>
    <s v="HTI"/>
    <s v="Ecosse"/>
    <s v="SCO"/>
    <s v="Foxborough"/>
    <s v="Gillette Stadium"/>
    <n v="0"/>
    <n v="4"/>
    <x v="1"/>
    <n v="154"/>
    <n v="131"/>
    <n v="44"/>
    <x v="1"/>
    <n v="0"/>
    <n v="1"/>
    <n v="0"/>
    <n v="1"/>
    <n v="44"/>
    <n v="0"/>
    <s v=""/>
    <n v="0"/>
    <x v="13"/>
    <n v="167"/>
  </r>
  <r>
    <x v="7"/>
    <n v="21"/>
    <d v="2026-06-14T03:00:00"/>
    <x v="20"/>
    <s v="Julia BOUANAN"/>
    <s v="#2FAEE0"/>
    <s v="#BEA064"/>
    <s v="Tour 1"/>
    <s v="C"/>
    <s v="Haïti"/>
    <s v="HTI"/>
    <s v="Ecosse"/>
    <s v="SCO"/>
    <s v="Foxborough"/>
    <s v="Gillette Stadium"/>
    <n v="0"/>
    <n v="2"/>
    <x v="1"/>
    <n v="154"/>
    <n v="131"/>
    <n v="44"/>
    <x v="1"/>
    <n v="0"/>
    <n v="1"/>
    <n v="0"/>
    <n v="1"/>
    <n v="44"/>
    <n v="0"/>
    <s v=""/>
    <n v="0"/>
    <x v="13"/>
    <n v="467"/>
  </r>
  <r>
    <x v="7"/>
    <n v="22"/>
    <d v="2026-06-14T03:00:00"/>
    <x v="21"/>
    <s v="Julie Mansard"/>
    <s v="#41DEF0"/>
    <s v="#0BA6B7"/>
    <s v="Tour 1"/>
    <s v="C"/>
    <s v="Haïti"/>
    <s v="HTI"/>
    <s v="Ecosse"/>
    <s v="SCO"/>
    <s v="Foxborough"/>
    <s v="Gillette Stadium"/>
    <n v="0"/>
    <n v="3"/>
    <x v="1"/>
    <n v="154"/>
    <n v="131"/>
    <n v="44"/>
    <x v="1"/>
    <n v="0"/>
    <n v="1"/>
    <n v="0"/>
    <n v="1"/>
    <n v="44"/>
    <n v="0"/>
    <s v=""/>
    <n v="0"/>
    <x v="13"/>
    <n v="187"/>
  </r>
  <r>
    <x v="7"/>
    <n v="23"/>
    <d v="2026-06-14T03:00:00"/>
    <x v="22"/>
    <s v="Juliette"/>
    <s v="#F2A2A2"/>
    <s v="#C25D5D"/>
    <s v="Tour 1"/>
    <s v="C"/>
    <s v="Haïti"/>
    <s v="HTI"/>
    <s v="Ecosse"/>
    <s v="SCO"/>
    <s v="Foxborough"/>
    <s v="Gillette Stadium"/>
    <n v="0"/>
    <n v="2"/>
    <x v="1"/>
    <n v="154"/>
    <n v="131"/>
    <n v="44"/>
    <x v="1"/>
    <n v="0"/>
    <n v="1"/>
    <n v="0"/>
    <n v="1"/>
    <n v="44"/>
    <n v="0"/>
    <s v=""/>
    <n v="0"/>
    <x v="13"/>
    <n v="209"/>
  </r>
  <r>
    <x v="7"/>
    <n v="24"/>
    <d v="2026-06-14T03:00:00"/>
    <x v="23"/>
    <s v="Samya ALAOUI"/>
    <s v="#A2F2C7"/>
    <s v="#5DC18C"/>
    <s v="Tour 1"/>
    <s v="C"/>
    <s v="Haïti"/>
    <s v="HTI"/>
    <s v="Ecosse"/>
    <s v="SCO"/>
    <s v="Foxborough"/>
    <s v="Gillette Stadium"/>
    <n v="0"/>
    <n v="1"/>
    <x v="1"/>
    <n v="154"/>
    <n v="131"/>
    <n v="44"/>
    <x v="1"/>
    <n v="0"/>
    <n v="1"/>
    <n v="0"/>
    <n v="1"/>
    <n v="44"/>
    <n v="1"/>
    <s v="Très rare"/>
    <n v="50"/>
    <x v="12"/>
    <n v="488"/>
  </r>
  <r>
    <x v="7"/>
    <n v="25"/>
    <d v="2026-06-14T03:00:00"/>
    <x v="24"/>
    <s v="Léa WALOCQ"/>
    <s v="#D1B9EB"/>
    <s v="#B58BC7"/>
    <s v="Tour 1"/>
    <s v="C"/>
    <s v="Haïti"/>
    <s v="HTI"/>
    <s v="Ecosse"/>
    <s v="SCO"/>
    <s v="Foxborough"/>
    <s v="Gillette Stadium"/>
    <n v="1"/>
    <n v="1"/>
    <x v="1"/>
    <n v="154"/>
    <n v="131"/>
    <n v="44"/>
    <x v="1"/>
    <n v="0"/>
    <n v="1"/>
    <n v="0"/>
    <n v="0"/>
    <n v="0"/>
    <n v="0"/>
    <s v=""/>
    <n v="0"/>
    <x v="3"/>
    <n v="96"/>
  </r>
  <r>
    <x v="7"/>
    <n v="26"/>
    <d v="2026-06-11T21:00:00"/>
    <x v="25"/>
    <s v="Mohamad EL KAWAS"/>
    <s v="#EB8787"/>
    <s v="#368E2C"/>
    <s v="Tour 1"/>
    <s v="C"/>
    <s v="Haïti"/>
    <s v="HTI"/>
    <s v="Ecosse"/>
    <s v="SCO"/>
    <m/>
    <m/>
    <n v="0"/>
    <n v="3"/>
    <x v="1"/>
    <n v="154"/>
    <n v="131"/>
    <n v="44"/>
    <x v="1"/>
    <n v="0"/>
    <n v="1"/>
    <n v="0"/>
    <n v="1"/>
    <n v="44"/>
    <n v="0"/>
    <s v=""/>
    <n v="0"/>
    <x v="13"/>
    <n v="167"/>
  </r>
  <r>
    <x v="7"/>
    <n v="27"/>
    <d v="2026-06-14T03:00:00"/>
    <x v="26"/>
    <s v="Maryem GUIZANI"/>
    <s v="#BCA2F4"/>
    <s v="#6D3DD5"/>
    <s v="Tour 1"/>
    <s v="C"/>
    <s v="Haïti"/>
    <s v="HTI"/>
    <s v="Ecosse"/>
    <s v="SCO"/>
    <m/>
    <m/>
    <m/>
    <m/>
    <x v="1"/>
    <n v="154"/>
    <n v="131"/>
    <n v="44"/>
    <x v="1"/>
    <n v="0"/>
    <n v="1"/>
    <n v="1"/>
    <s v=""/>
    <n v="0"/>
    <n v="0"/>
    <s v=""/>
    <s v=""/>
    <x v="3"/>
    <n v="0"/>
  </r>
  <r>
    <x v="8"/>
    <n v="1"/>
    <d v="2026-06-14T06:00:00"/>
    <x v="0"/>
    <s v="Nicolas LE MOUEL"/>
    <s v="#F7C79D"/>
    <s v="#FFBE85"/>
    <s v="Tour 1"/>
    <s v="D"/>
    <s v="Australie"/>
    <s v="AUS"/>
    <s v="Turquie"/>
    <s v="TUR"/>
    <s v="Vancouver"/>
    <s v="BC Place"/>
    <n v="0"/>
    <n v="1"/>
    <x v="1"/>
    <n v="126"/>
    <n v="115"/>
    <n v="66"/>
    <x v="1"/>
    <n v="2"/>
    <n v="0"/>
    <n v="0"/>
    <n v="0"/>
    <n v="0"/>
    <n v="0"/>
    <s v=""/>
    <n v="0"/>
    <x v="3"/>
    <n v="285"/>
  </r>
  <r>
    <x v="8"/>
    <n v="2"/>
    <d v="2026-06-14T06:00:00"/>
    <x v="1"/>
    <s v="Léa EL ASERY"/>
    <s v="#FFBEBE"/>
    <s v="#DF6868"/>
    <s v="Tour 1"/>
    <s v="D"/>
    <s v="Australie"/>
    <s v="AUS"/>
    <s v="Turquie"/>
    <s v="TUR"/>
    <s v="Vancouver"/>
    <s v="BC Place"/>
    <n v="1"/>
    <n v="0"/>
    <x v="1"/>
    <n v="126"/>
    <n v="115"/>
    <n v="66"/>
    <x v="1"/>
    <n v="2"/>
    <n v="0"/>
    <n v="0"/>
    <n v="1"/>
    <n v="126"/>
    <n v="0"/>
    <s v=""/>
    <n v="0"/>
    <x v="14"/>
    <n v="343"/>
  </r>
  <r>
    <x v="8"/>
    <n v="3"/>
    <d v="2026-06-14T06:00:00"/>
    <x v="2"/>
    <s v="Elwenn JOUBREL"/>
    <s v="#F5C7FC"/>
    <s v="#C489CF"/>
    <s v="Tour 1"/>
    <s v="D"/>
    <s v="Australie"/>
    <s v="AUS"/>
    <s v="Turquie"/>
    <s v="TUR"/>
    <s v="Vancouver"/>
    <s v="BC Place"/>
    <n v="1"/>
    <n v="2"/>
    <x v="1"/>
    <n v="126"/>
    <n v="115"/>
    <n v="66"/>
    <x v="1"/>
    <n v="2"/>
    <n v="0"/>
    <n v="0"/>
    <n v="0"/>
    <n v="0"/>
    <n v="0"/>
    <s v=""/>
    <n v="0"/>
    <x v="3"/>
    <n v="324"/>
  </r>
  <r>
    <x v="8"/>
    <n v="4"/>
    <d v="2026-06-14T06:00:00"/>
    <x v="3"/>
    <s v="Pauline OLIVIER"/>
    <s v="#A5EA7F"/>
    <s v="#80C65A"/>
    <s v="Tour 1"/>
    <s v="D"/>
    <s v="Australie"/>
    <s v="AUS"/>
    <s v="Turquie"/>
    <s v="TUR"/>
    <s v="Vancouver"/>
    <s v="BC Place"/>
    <n v="0"/>
    <n v="1"/>
    <x v="1"/>
    <n v="126"/>
    <n v="115"/>
    <n v="66"/>
    <x v="1"/>
    <n v="2"/>
    <n v="0"/>
    <n v="0"/>
    <n v="0"/>
    <n v="0"/>
    <n v="0"/>
    <s v=""/>
    <n v="0"/>
    <x v="3"/>
    <n v="187"/>
  </r>
  <r>
    <x v="8"/>
    <n v="5"/>
    <d v="2026-06-14T06:00:00"/>
    <x v="4"/>
    <s v="Julie BOISSIERE"/>
    <s v="#D890FF"/>
    <s v="#B750EF"/>
    <s v="Tour 1"/>
    <s v="D"/>
    <s v="Australie"/>
    <s v="AUS"/>
    <s v="Turquie"/>
    <s v="TUR"/>
    <s v="Vancouver"/>
    <s v="BC Place"/>
    <n v="1"/>
    <n v="1"/>
    <x v="1"/>
    <n v="126"/>
    <n v="115"/>
    <n v="66"/>
    <x v="1"/>
    <n v="2"/>
    <n v="0"/>
    <n v="0"/>
    <n v="0"/>
    <n v="0"/>
    <n v="0"/>
    <s v=""/>
    <n v="0"/>
    <x v="3"/>
    <n v="96"/>
  </r>
  <r>
    <x v="8"/>
    <n v="6"/>
    <d v="2026-06-14T06:00:00"/>
    <x v="5"/>
    <s v="Julie BOUCHARD"/>
    <s v="#A6F7B1"/>
    <s v="#6EC179"/>
    <s v="Tour 1"/>
    <s v="D"/>
    <s v="Australie"/>
    <s v="AUS"/>
    <s v="Turquie"/>
    <s v="TUR"/>
    <s v="Vancouver"/>
    <s v="BC Place"/>
    <n v="1"/>
    <n v="1"/>
    <x v="1"/>
    <n v="126"/>
    <n v="115"/>
    <n v="66"/>
    <x v="1"/>
    <n v="2"/>
    <n v="0"/>
    <n v="0"/>
    <n v="0"/>
    <n v="0"/>
    <n v="0"/>
    <s v=""/>
    <n v="0"/>
    <x v="3"/>
    <n v="167"/>
  </r>
  <r>
    <x v="8"/>
    <n v="7"/>
    <d v="2026-06-14T06:00:00"/>
    <x v="6"/>
    <s v="Vincent FRAYSSE"/>
    <s v="#B2EAE8"/>
    <s v="#6CB4B1"/>
    <s v="Tour 1"/>
    <s v="D"/>
    <s v="Australie"/>
    <s v="AUS"/>
    <s v="Turquie"/>
    <s v="TUR"/>
    <s v="Vancouver"/>
    <s v="BC Place"/>
    <n v="0"/>
    <n v="1"/>
    <x v="1"/>
    <n v="126"/>
    <n v="115"/>
    <n v="66"/>
    <x v="1"/>
    <n v="2"/>
    <n v="0"/>
    <n v="0"/>
    <n v="0"/>
    <n v="0"/>
    <n v="0"/>
    <s v=""/>
    <n v="0"/>
    <x v="3"/>
    <n v="123"/>
  </r>
  <r>
    <x v="8"/>
    <n v="8"/>
    <d v="2026-06-14T06:00:00"/>
    <x v="7"/>
    <s v="Louis HARLE"/>
    <s v="#EEF7B1"/>
    <s v="#C1CB7D"/>
    <s v="Tour 1"/>
    <s v="D"/>
    <s v="Australie"/>
    <s v="AUS"/>
    <s v="Turquie"/>
    <s v="TUR"/>
    <s v="Vancouver"/>
    <s v="BC Place"/>
    <n v="2"/>
    <n v="0"/>
    <x v="1"/>
    <n v="126"/>
    <n v="115"/>
    <n v="66"/>
    <x v="1"/>
    <n v="2"/>
    <n v="0"/>
    <n v="0"/>
    <n v="1"/>
    <n v="126"/>
    <n v="1"/>
    <s v="Très rare"/>
    <n v="50"/>
    <x v="15"/>
    <n v="500"/>
  </r>
  <r>
    <x v="8"/>
    <n v="9"/>
    <d v="2026-06-14T06:00:00"/>
    <x v="8"/>
    <s v="Aurélien DE POULPIQUET"/>
    <s v="#F4EA9D"/>
    <s v="#D2C458"/>
    <s v="Tour 1"/>
    <s v="D"/>
    <s v="Australie"/>
    <s v="AUS"/>
    <s v="Turquie"/>
    <s v="TUR"/>
    <s v="Vancouver"/>
    <s v="BC Place"/>
    <n v="0"/>
    <n v="1"/>
    <x v="1"/>
    <n v="126"/>
    <n v="115"/>
    <n v="66"/>
    <x v="1"/>
    <n v="2"/>
    <n v="0"/>
    <n v="0"/>
    <n v="0"/>
    <n v="0"/>
    <n v="0"/>
    <s v=""/>
    <n v="0"/>
    <x v="3"/>
    <n v="405"/>
  </r>
  <r>
    <x v="8"/>
    <n v="10"/>
    <d v="2026-06-14T06:00:00"/>
    <x v="9"/>
    <s v="Paul MONTESINOS"/>
    <s v="#C4B0FF"/>
    <s v="#7F66C8"/>
    <s v="Tour 1"/>
    <s v="D"/>
    <s v="Australie"/>
    <s v="AUS"/>
    <s v="Turquie"/>
    <s v="TUR"/>
    <s v="Vancouver"/>
    <s v="BC Place"/>
    <n v="0"/>
    <n v="2"/>
    <x v="1"/>
    <n v="126"/>
    <n v="115"/>
    <n v="66"/>
    <x v="1"/>
    <n v="2"/>
    <n v="0"/>
    <n v="0"/>
    <n v="0"/>
    <n v="0"/>
    <n v="0"/>
    <s v=""/>
    <n v="0"/>
    <x v="3"/>
    <n v="329"/>
  </r>
  <r>
    <x v="8"/>
    <n v="11"/>
    <d v="2026-06-14T06:00:00"/>
    <x v="10"/>
    <s v="Kinsley ROQUE"/>
    <s v="#CBEBBA"/>
    <s v="#70BC6E"/>
    <s v="Tour 1"/>
    <s v="D"/>
    <s v="Australie"/>
    <s v="AUS"/>
    <s v="Turquie"/>
    <s v="TUR"/>
    <s v="Vancouver"/>
    <s v="BC Place"/>
    <n v="0"/>
    <n v="1"/>
    <x v="1"/>
    <n v="126"/>
    <n v="115"/>
    <n v="66"/>
    <x v="1"/>
    <n v="2"/>
    <n v="0"/>
    <n v="0"/>
    <n v="0"/>
    <n v="0"/>
    <n v="0"/>
    <s v=""/>
    <n v="0"/>
    <x v="3"/>
    <n v="264"/>
  </r>
  <r>
    <x v="8"/>
    <n v="12"/>
    <d v="2026-06-14T06:00:00"/>
    <x v="11"/>
    <s v="Jaouad SETTI"/>
    <s v="#C2D4FF"/>
    <s v="#6586D5"/>
    <s v="Tour 1"/>
    <s v="D"/>
    <s v="Australie"/>
    <s v="AUS"/>
    <s v="Turquie"/>
    <s v="TUR"/>
    <s v="Vancouver"/>
    <s v="BC Place"/>
    <n v="1"/>
    <n v="2"/>
    <x v="1"/>
    <n v="126"/>
    <n v="115"/>
    <n v="66"/>
    <x v="1"/>
    <n v="2"/>
    <n v="0"/>
    <n v="0"/>
    <n v="0"/>
    <n v="0"/>
    <n v="0"/>
    <s v=""/>
    <n v="0"/>
    <x v="3"/>
    <n v="309"/>
  </r>
  <r>
    <x v="8"/>
    <n v="13"/>
    <d v="2026-06-14T06:00:00"/>
    <x v="12"/>
    <s v="Julien INGE"/>
    <s v="#C1E0EF"/>
    <s v="#4F91B2"/>
    <s v="Tour 1"/>
    <s v="D"/>
    <s v="Australie"/>
    <s v="AUS"/>
    <s v="Turquie"/>
    <s v="TUR"/>
    <s v="Vancouver"/>
    <s v="BC Place"/>
    <n v="0"/>
    <n v="1"/>
    <x v="1"/>
    <n v="126"/>
    <n v="115"/>
    <n v="66"/>
    <x v="1"/>
    <n v="2"/>
    <n v="0"/>
    <n v="0"/>
    <n v="0"/>
    <n v="0"/>
    <n v="0"/>
    <s v=""/>
    <n v="0"/>
    <x v="3"/>
    <n v="380"/>
  </r>
  <r>
    <x v="8"/>
    <n v="14"/>
    <d v="2026-06-14T06:00:00"/>
    <x v="13"/>
    <s v="Marie EXBRAYAT"/>
    <s v="#FFAFD2"/>
    <s v="#F2589B"/>
    <s v="Tour 1"/>
    <s v="D"/>
    <s v="Australie"/>
    <s v="AUS"/>
    <s v="Turquie"/>
    <s v="TUR"/>
    <s v="Vancouver"/>
    <s v="BC Place"/>
    <n v="1"/>
    <n v="2"/>
    <x v="1"/>
    <n v="126"/>
    <n v="115"/>
    <n v="66"/>
    <x v="1"/>
    <n v="2"/>
    <n v="0"/>
    <n v="0"/>
    <n v="0"/>
    <n v="0"/>
    <n v="0"/>
    <s v=""/>
    <n v="0"/>
    <x v="3"/>
    <n v="229"/>
  </r>
  <r>
    <x v="8"/>
    <n v="15"/>
    <d v="2026-06-14T06:00:00"/>
    <x v="14"/>
    <s v="Amine ZARROUKI"/>
    <s v="#FF9898"/>
    <s v="#FF5D5D"/>
    <s v="Tour 1"/>
    <s v="D"/>
    <s v="Australie"/>
    <s v="AUS"/>
    <s v="Turquie"/>
    <s v="TUR"/>
    <s v="Vancouver"/>
    <s v="BC Place"/>
    <n v="1"/>
    <n v="2"/>
    <x v="1"/>
    <n v="126"/>
    <n v="115"/>
    <n v="66"/>
    <x v="1"/>
    <n v="2"/>
    <n v="0"/>
    <n v="0"/>
    <n v="0"/>
    <n v="0"/>
    <n v="0"/>
    <s v=""/>
    <n v="0"/>
    <x v="3"/>
    <n v="329"/>
  </r>
  <r>
    <x v="8"/>
    <n v="16"/>
    <d v="2026-06-14T06:00:00"/>
    <x v="15"/>
    <s v="Laura GIULIANO"/>
    <s v="#86A4FE"/>
    <s v="#3769FF"/>
    <s v="Tour 1"/>
    <s v="D"/>
    <s v="Australie"/>
    <s v="AUS"/>
    <s v="Turquie"/>
    <s v="TUR"/>
    <s v="Vancouver"/>
    <s v="BC Place"/>
    <n v="0"/>
    <n v="2"/>
    <x v="1"/>
    <n v="126"/>
    <n v="115"/>
    <n v="66"/>
    <x v="1"/>
    <n v="2"/>
    <n v="0"/>
    <n v="0"/>
    <n v="0"/>
    <n v="0"/>
    <n v="0"/>
    <s v=""/>
    <n v="0"/>
    <x v="3"/>
    <n v="0"/>
  </r>
  <r>
    <x v="8"/>
    <n v="17"/>
    <d v="2026-06-14T06:00:00"/>
    <x v="16"/>
    <s v="Julien CRIMOTEL"/>
    <s v="#FFB0B0"/>
    <s v="#F25757"/>
    <s v="Tour 1"/>
    <s v="D"/>
    <s v="Australie"/>
    <s v="AUS"/>
    <s v="Turquie"/>
    <s v="TUR"/>
    <s v="Vancouver"/>
    <s v="BC Place"/>
    <n v="1"/>
    <n v="1"/>
    <x v="1"/>
    <n v="126"/>
    <n v="115"/>
    <n v="66"/>
    <x v="1"/>
    <n v="2"/>
    <n v="0"/>
    <n v="0"/>
    <n v="0"/>
    <n v="0"/>
    <n v="0"/>
    <s v=""/>
    <n v="0"/>
    <x v="3"/>
    <n v="321"/>
  </r>
  <r>
    <x v="8"/>
    <n v="18"/>
    <d v="2026-06-14T06:00:00"/>
    <x v="17"/>
    <s v="Quentin CARTON"/>
    <s v="#F0BC42"/>
    <s v="#8E1F2F"/>
    <s v="Tour 1"/>
    <s v="D"/>
    <s v="Australie"/>
    <s v="AUS"/>
    <s v="Turquie"/>
    <s v="TUR"/>
    <s v="Vancouver"/>
    <s v="BC Place"/>
    <n v="0"/>
    <n v="2"/>
    <x v="1"/>
    <n v="126"/>
    <n v="115"/>
    <n v="66"/>
    <x v="1"/>
    <n v="2"/>
    <n v="0"/>
    <n v="0"/>
    <n v="0"/>
    <n v="0"/>
    <n v="0"/>
    <s v=""/>
    <n v="0"/>
    <x v="3"/>
    <n v="168"/>
  </r>
  <r>
    <x v="8"/>
    <n v="19"/>
    <d v="2026-06-14T06:00:00"/>
    <x v="18"/>
    <s v="Eyram TETSHIE"/>
    <s v="#E8B28F"/>
    <s v="#E65568"/>
    <s v="Tour 1"/>
    <s v="D"/>
    <s v="Australie"/>
    <s v="AUS"/>
    <s v="Turquie"/>
    <s v="TUR"/>
    <s v="Vancouver"/>
    <s v="BC Place"/>
    <n v="1"/>
    <n v="3"/>
    <x v="1"/>
    <n v="126"/>
    <n v="115"/>
    <n v="66"/>
    <x v="1"/>
    <n v="2"/>
    <n v="0"/>
    <n v="0"/>
    <n v="0"/>
    <n v="0"/>
    <n v="0"/>
    <s v=""/>
    <n v="0"/>
    <x v="3"/>
    <n v="187"/>
  </r>
  <r>
    <x v="8"/>
    <n v="20"/>
    <d v="2026-06-14T06:00:00"/>
    <x v="19"/>
    <s v="Anis LEBIK"/>
    <s v="#60DC8C"/>
    <s v="#22A34F"/>
    <s v="Tour 1"/>
    <s v="D"/>
    <s v="Australie"/>
    <s v="AUS"/>
    <s v="Turquie"/>
    <s v="TUR"/>
    <s v="Vancouver"/>
    <s v="BC Place"/>
    <n v="1"/>
    <n v="3"/>
    <x v="1"/>
    <n v="126"/>
    <n v="115"/>
    <n v="66"/>
    <x v="1"/>
    <n v="2"/>
    <n v="0"/>
    <n v="0"/>
    <n v="0"/>
    <n v="0"/>
    <n v="0"/>
    <s v=""/>
    <n v="0"/>
    <x v="3"/>
    <n v="167"/>
  </r>
  <r>
    <x v="8"/>
    <n v="21"/>
    <d v="2026-06-14T06:00:00"/>
    <x v="20"/>
    <s v="Julia BOUANAN"/>
    <s v="#2FAEE0"/>
    <s v="#BEA064"/>
    <s v="Tour 1"/>
    <s v="D"/>
    <s v="Australie"/>
    <s v="AUS"/>
    <s v="Turquie"/>
    <s v="TUR"/>
    <s v="Vancouver"/>
    <s v="BC Place"/>
    <n v="1"/>
    <n v="0"/>
    <x v="1"/>
    <n v="126"/>
    <n v="115"/>
    <n v="66"/>
    <x v="1"/>
    <n v="2"/>
    <n v="0"/>
    <n v="0"/>
    <n v="1"/>
    <n v="126"/>
    <n v="0"/>
    <s v=""/>
    <n v="0"/>
    <x v="14"/>
    <n v="593"/>
  </r>
  <r>
    <x v="8"/>
    <n v="22"/>
    <d v="2026-06-14T06:00:00"/>
    <x v="21"/>
    <s v="Julie Mansard"/>
    <s v="#41DEF0"/>
    <s v="#0BA6B7"/>
    <s v="Tour 1"/>
    <s v="D"/>
    <s v="Australie"/>
    <s v="AUS"/>
    <s v="Turquie"/>
    <s v="TUR"/>
    <s v="Vancouver"/>
    <s v="BC Place"/>
    <n v="1"/>
    <n v="4"/>
    <x v="1"/>
    <n v="126"/>
    <n v="115"/>
    <n v="66"/>
    <x v="1"/>
    <n v="2"/>
    <n v="0"/>
    <n v="0"/>
    <n v="0"/>
    <n v="0"/>
    <n v="0"/>
    <s v=""/>
    <n v="0"/>
    <x v="3"/>
    <n v="187"/>
  </r>
  <r>
    <x v="8"/>
    <n v="23"/>
    <d v="2026-06-14T06:00:00"/>
    <x v="22"/>
    <s v="Juliette"/>
    <s v="#F2A2A2"/>
    <s v="#C25D5D"/>
    <s v="Tour 1"/>
    <s v="D"/>
    <s v="Australie"/>
    <s v="AUS"/>
    <s v="Turquie"/>
    <s v="TUR"/>
    <s v="Vancouver"/>
    <s v="BC Place"/>
    <m/>
    <m/>
    <x v="1"/>
    <n v="126"/>
    <n v="115"/>
    <n v="66"/>
    <x v="1"/>
    <n v="2"/>
    <n v="0"/>
    <n v="1"/>
    <s v=""/>
    <n v="0"/>
    <n v="0"/>
    <s v=""/>
    <s v=""/>
    <x v="3"/>
    <n v="209"/>
  </r>
  <r>
    <x v="8"/>
    <n v="24"/>
    <d v="2026-06-14T06:00:00"/>
    <x v="23"/>
    <s v="Samya ALAOUI"/>
    <s v="#A2F2C7"/>
    <s v="#5DC18C"/>
    <s v="Tour 1"/>
    <s v="D"/>
    <s v="Australie"/>
    <s v="AUS"/>
    <s v="Turquie"/>
    <s v="TUR"/>
    <s v="Vancouver"/>
    <s v="BC Place"/>
    <n v="1"/>
    <n v="2"/>
    <x v="1"/>
    <n v="126"/>
    <n v="115"/>
    <n v="66"/>
    <x v="1"/>
    <n v="2"/>
    <n v="0"/>
    <n v="0"/>
    <n v="0"/>
    <n v="0"/>
    <n v="0"/>
    <s v=""/>
    <n v="0"/>
    <x v="3"/>
    <n v="488"/>
  </r>
  <r>
    <x v="8"/>
    <n v="25"/>
    <d v="2026-06-14T06:00:00"/>
    <x v="24"/>
    <s v="Léa WALOCQ"/>
    <s v="#D1B9EB"/>
    <s v="#B58BC7"/>
    <s v="Tour 1"/>
    <s v="D"/>
    <s v="Australie"/>
    <s v="AUS"/>
    <s v="Turquie"/>
    <s v="TUR"/>
    <s v="Vancouver"/>
    <s v="BC Place"/>
    <n v="1"/>
    <n v="2"/>
    <x v="1"/>
    <n v="126"/>
    <n v="115"/>
    <n v="66"/>
    <x v="1"/>
    <n v="2"/>
    <n v="0"/>
    <n v="0"/>
    <n v="0"/>
    <n v="0"/>
    <n v="0"/>
    <s v=""/>
    <n v="0"/>
    <x v="3"/>
    <n v="96"/>
  </r>
  <r>
    <x v="8"/>
    <n v="26"/>
    <d v="2026-06-11T21:00:00"/>
    <x v="25"/>
    <s v="Mohamad EL KAWAS"/>
    <s v="#EB8787"/>
    <s v="#368E2C"/>
    <s v="Tour 1"/>
    <s v="D"/>
    <s v="Australie"/>
    <s v="AUS"/>
    <s v="Turquie"/>
    <s v="TUR"/>
    <m/>
    <m/>
    <n v="0"/>
    <n v="3"/>
    <x v="1"/>
    <n v="126"/>
    <n v="115"/>
    <n v="66"/>
    <x v="1"/>
    <n v="2"/>
    <n v="0"/>
    <n v="0"/>
    <n v="0"/>
    <n v="0"/>
    <n v="0"/>
    <s v=""/>
    <n v="0"/>
    <x v="3"/>
    <n v="167"/>
  </r>
  <r>
    <x v="8"/>
    <n v="27"/>
    <d v="2026-06-14T06:00:00"/>
    <x v="26"/>
    <s v="Maryem GUIZANI"/>
    <s v="#BCA2F4"/>
    <s v="#6D3DD5"/>
    <s v="Tour 1"/>
    <s v="D"/>
    <s v="Australie"/>
    <s v="AUS"/>
    <s v="Turquie"/>
    <s v="TUR"/>
    <m/>
    <m/>
    <m/>
    <m/>
    <x v="1"/>
    <n v="126"/>
    <n v="115"/>
    <n v="66"/>
    <x v="1"/>
    <n v="2"/>
    <n v="0"/>
    <n v="1"/>
    <s v=""/>
    <n v="0"/>
    <n v="0"/>
    <s v=""/>
    <s v=""/>
    <x v="3"/>
    <n v="0"/>
  </r>
  <r>
    <x v="9"/>
    <n v="1"/>
    <d v="2026-06-14T19:00:00"/>
    <x v="0"/>
    <s v="Nicolas LE MOUEL"/>
    <s v="#F7C79D"/>
    <s v="#FFBE85"/>
    <s v="Tour 1"/>
    <s v="E"/>
    <s v="Allemagne"/>
    <s v="DEU"/>
    <s v="Curaçao"/>
    <s v="CUW"/>
    <s v="Houston, Texas"/>
    <s v="NRG Stadium"/>
    <n v="4"/>
    <n v="0"/>
    <x v="1"/>
    <n v="15"/>
    <n v="179"/>
    <n v="222"/>
    <x v="1"/>
    <n v="7"/>
    <n v="1"/>
    <n v="0"/>
    <n v="1"/>
    <n v="15"/>
    <n v="0"/>
    <s v=""/>
    <n v="0"/>
    <x v="16"/>
    <n v="300"/>
  </r>
  <r>
    <x v="9"/>
    <n v="2"/>
    <d v="2026-06-14T19:00:00"/>
    <x v="1"/>
    <s v="Léa EL ASERY"/>
    <s v="#FFBEBE"/>
    <s v="#DF6868"/>
    <s v="Tour 1"/>
    <s v="E"/>
    <s v="Allemagne"/>
    <s v="DEU"/>
    <s v="Curaçao"/>
    <s v="CUW"/>
    <s v="Houston, Texas"/>
    <s v="NRG Stadium"/>
    <n v="3"/>
    <n v="0"/>
    <x v="1"/>
    <n v="15"/>
    <n v="179"/>
    <n v="222"/>
    <x v="1"/>
    <n v="7"/>
    <n v="1"/>
    <n v="0"/>
    <n v="1"/>
    <n v="15"/>
    <n v="0"/>
    <s v=""/>
    <n v="0"/>
    <x v="16"/>
    <n v="358"/>
  </r>
  <r>
    <x v="9"/>
    <n v="3"/>
    <d v="2026-06-14T19:00:00"/>
    <x v="2"/>
    <s v="Elwenn JOUBREL"/>
    <s v="#F5C7FC"/>
    <s v="#C489CF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339"/>
  </r>
  <r>
    <x v="9"/>
    <n v="4"/>
    <d v="2026-06-14T19:00:00"/>
    <x v="3"/>
    <s v="Pauline OLIVIER"/>
    <s v="#A5EA7F"/>
    <s v="#80C65A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202"/>
  </r>
  <r>
    <x v="9"/>
    <n v="5"/>
    <d v="2026-06-14T19:00:00"/>
    <x v="4"/>
    <s v="Julie BOISSIERE"/>
    <s v="#D890FF"/>
    <s v="#B750EF"/>
    <s v="Tour 1"/>
    <s v="E"/>
    <s v="Allemagne"/>
    <s v="DEU"/>
    <s v="Curaçao"/>
    <s v="CUW"/>
    <s v="Houston, Texas"/>
    <s v="NRG Stadium"/>
    <n v="1"/>
    <n v="2"/>
    <x v="1"/>
    <n v="15"/>
    <n v="179"/>
    <n v="222"/>
    <x v="1"/>
    <n v="7"/>
    <n v="1"/>
    <n v="0"/>
    <n v="0"/>
    <n v="0"/>
    <n v="0"/>
    <s v=""/>
    <n v="0"/>
    <x v="3"/>
    <n v="96"/>
  </r>
  <r>
    <x v="9"/>
    <n v="6"/>
    <d v="2026-06-14T19:00:00"/>
    <x v="5"/>
    <s v="Julie BOUCHARD"/>
    <s v="#A6F7B1"/>
    <s v="#6EC179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182"/>
  </r>
  <r>
    <x v="9"/>
    <n v="7"/>
    <d v="2026-06-14T19:00:00"/>
    <x v="6"/>
    <s v="Vincent FRAYSSE"/>
    <s v="#B2EAE8"/>
    <s v="#6CB4B1"/>
    <s v="Tour 1"/>
    <s v="E"/>
    <s v="Allemagne"/>
    <s v="DEU"/>
    <s v="Curaçao"/>
    <s v="CUW"/>
    <s v="Houston, Texas"/>
    <s v="NRG Stadium"/>
    <n v="6"/>
    <n v="0"/>
    <x v="1"/>
    <n v="15"/>
    <n v="179"/>
    <n v="222"/>
    <x v="1"/>
    <n v="7"/>
    <n v="1"/>
    <n v="0"/>
    <n v="1"/>
    <n v="15"/>
    <n v="0"/>
    <s v=""/>
    <n v="0"/>
    <x v="16"/>
    <n v="138"/>
  </r>
  <r>
    <x v="9"/>
    <n v="8"/>
    <d v="2026-06-14T19:00:00"/>
    <x v="7"/>
    <s v="Louis HARLE"/>
    <s v="#EEF7B1"/>
    <s v="#C1CB7D"/>
    <s v="Tour 1"/>
    <s v="E"/>
    <s v="Allemagne"/>
    <s v="DEU"/>
    <s v="Curaçao"/>
    <s v="CUW"/>
    <s v="Houston, Texas"/>
    <s v="NRG Stadium"/>
    <n v="3"/>
    <n v="0"/>
    <x v="1"/>
    <n v="15"/>
    <n v="179"/>
    <n v="222"/>
    <x v="1"/>
    <n v="7"/>
    <n v="1"/>
    <n v="0"/>
    <n v="1"/>
    <n v="15"/>
    <n v="0"/>
    <s v=""/>
    <n v="0"/>
    <x v="16"/>
    <n v="515"/>
  </r>
  <r>
    <x v="9"/>
    <n v="9"/>
    <d v="2026-06-14T19:00:00"/>
    <x v="8"/>
    <s v="Aurélien DE POULPIQUET"/>
    <s v="#F4EA9D"/>
    <s v="#D2C458"/>
    <s v="Tour 1"/>
    <s v="E"/>
    <s v="Allemagne"/>
    <s v="DEU"/>
    <s v="Curaçao"/>
    <s v="CUW"/>
    <s v="Houston, Texas"/>
    <s v="NRG Stadium"/>
    <n v="4"/>
    <n v="1"/>
    <x v="1"/>
    <n v="15"/>
    <n v="179"/>
    <n v="222"/>
    <x v="1"/>
    <n v="7"/>
    <n v="1"/>
    <n v="0"/>
    <n v="1"/>
    <n v="15"/>
    <n v="0"/>
    <s v=""/>
    <n v="0"/>
    <x v="16"/>
    <n v="420"/>
  </r>
  <r>
    <x v="9"/>
    <n v="10"/>
    <d v="2026-06-14T19:00:00"/>
    <x v="9"/>
    <s v="Paul MONTESINOS"/>
    <s v="#C4B0FF"/>
    <s v="#7F66C8"/>
    <s v="Tour 1"/>
    <s v="E"/>
    <s v="Allemagne"/>
    <s v="DEU"/>
    <s v="Curaçao"/>
    <s v="CUW"/>
    <s v="Houston, Texas"/>
    <s v="NRG Stadium"/>
    <n v="8"/>
    <n v="0"/>
    <x v="1"/>
    <n v="15"/>
    <n v="179"/>
    <n v="222"/>
    <x v="1"/>
    <n v="7"/>
    <n v="1"/>
    <n v="0"/>
    <n v="1"/>
    <n v="15"/>
    <n v="0"/>
    <s v=""/>
    <n v="0"/>
    <x v="16"/>
    <n v="344"/>
  </r>
  <r>
    <x v="9"/>
    <n v="11"/>
    <d v="2026-06-14T19:00:00"/>
    <x v="10"/>
    <s v="Kinsley ROQUE"/>
    <s v="#CBEBBA"/>
    <s v="#70BC6E"/>
    <s v="Tour 1"/>
    <s v="E"/>
    <s v="Allemagne"/>
    <s v="DEU"/>
    <s v="Curaçao"/>
    <s v="CUW"/>
    <s v="Houston, Texas"/>
    <s v="NRG Stadium"/>
    <n v="2"/>
    <n v="0"/>
    <x v="1"/>
    <n v="15"/>
    <n v="179"/>
    <n v="222"/>
    <x v="1"/>
    <n v="7"/>
    <n v="1"/>
    <n v="0"/>
    <n v="1"/>
    <n v="15"/>
    <n v="0"/>
    <s v=""/>
    <n v="0"/>
    <x v="16"/>
    <n v="279"/>
  </r>
  <r>
    <x v="9"/>
    <n v="12"/>
    <d v="2026-06-14T19:00:00"/>
    <x v="11"/>
    <s v="Jaouad SETTI"/>
    <s v="#C2D4FF"/>
    <s v="#6586D5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324"/>
  </r>
  <r>
    <x v="9"/>
    <n v="13"/>
    <d v="2026-06-14T19:00:00"/>
    <x v="12"/>
    <s v="Julien INGE"/>
    <s v="#C1E0EF"/>
    <s v="#4F91B2"/>
    <s v="Tour 1"/>
    <s v="E"/>
    <s v="Allemagne"/>
    <s v="DEU"/>
    <s v="Curaçao"/>
    <s v="CUW"/>
    <s v="Houston, Texas"/>
    <s v="NRG Stadium"/>
    <n v="2"/>
    <n v="2"/>
    <x v="1"/>
    <n v="15"/>
    <n v="179"/>
    <n v="222"/>
    <x v="1"/>
    <n v="7"/>
    <n v="1"/>
    <n v="0"/>
    <n v="0"/>
    <n v="0"/>
    <n v="0"/>
    <s v=""/>
    <n v="0"/>
    <x v="3"/>
    <n v="380"/>
  </r>
  <r>
    <x v="9"/>
    <n v="14"/>
    <d v="2026-06-14T19:00:00"/>
    <x v="13"/>
    <s v="Marie EXBRAYAT"/>
    <s v="#FFAFD2"/>
    <s v="#F2589B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244"/>
  </r>
  <r>
    <x v="9"/>
    <n v="15"/>
    <d v="2026-06-14T19:00:00"/>
    <x v="14"/>
    <s v="Amine ZARROUKI"/>
    <s v="#FF9898"/>
    <s v="#FF5D5D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344"/>
  </r>
  <r>
    <x v="9"/>
    <n v="16"/>
    <d v="2026-06-14T19:00:00"/>
    <x v="15"/>
    <s v="Laura GIULIANO"/>
    <s v="#86A4FE"/>
    <s v="#3769FF"/>
    <s v="Tour 1"/>
    <s v="E"/>
    <s v="Allemagne"/>
    <s v="DEU"/>
    <s v="Curaçao"/>
    <s v="CUW"/>
    <s v="Houston, Texas"/>
    <s v="NRG Stadium"/>
    <n v="2"/>
    <n v="1"/>
    <x v="1"/>
    <n v="15"/>
    <n v="179"/>
    <n v="222"/>
    <x v="1"/>
    <n v="7"/>
    <n v="1"/>
    <n v="0"/>
    <n v="1"/>
    <n v="15"/>
    <n v="0"/>
    <s v=""/>
    <n v="0"/>
    <x v="16"/>
    <n v="15"/>
  </r>
  <r>
    <x v="9"/>
    <n v="17"/>
    <d v="2026-06-14T19:00:00"/>
    <x v="16"/>
    <s v="Julien CRIMOTEL"/>
    <s v="#FFB0B0"/>
    <s v="#F25757"/>
    <s v="Tour 1"/>
    <s v="E"/>
    <s v="Allemagne"/>
    <s v="DEU"/>
    <s v="Curaçao"/>
    <s v="CUW"/>
    <s v="Houston, Texas"/>
    <s v="NRG Stadium"/>
    <n v="4"/>
    <n v="0"/>
    <x v="1"/>
    <n v="15"/>
    <n v="179"/>
    <n v="222"/>
    <x v="1"/>
    <n v="7"/>
    <n v="1"/>
    <n v="0"/>
    <n v="1"/>
    <n v="15"/>
    <n v="0"/>
    <s v=""/>
    <n v="0"/>
    <x v="16"/>
    <n v="336"/>
  </r>
  <r>
    <x v="9"/>
    <n v="18"/>
    <d v="2026-06-14T19:00:00"/>
    <x v="17"/>
    <s v="Quentin CARTON"/>
    <s v="#F0BC42"/>
    <s v="#8E1F2F"/>
    <s v="Tour 1"/>
    <s v="E"/>
    <s v="Allemagne"/>
    <s v="DEU"/>
    <s v="Curaçao"/>
    <s v="CUW"/>
    <s v="Houston, Texas"/>
    <s v="NRG Stadium"/>
    <n v="7"/>
    <n v="0"/>
    <x v="1"/>
    <n v="15"/>
    <n v="179"/>
    <n v="222"/>
    <x v="1"/>
    <n v="7"/>
    <n v="1"/>
    <n v="0"/>
    <n v="1"/>
    <n v="15"/>
    <n v="0"/>
    <s v=""/>
    <n v="0"/>
    <x v="16"/>
    <n v="183"/>
  </r>
  <r>
    <x v="9"/>
    <n v="19"/>
    <d v="2026-06-14T19:00:00"/>
    <x v="18"/>
    <s v="Eyram TETSHIE"/>
    <s v="#E8B28F"/>
    <s v="#E65568"/>
    <s v="Tour 1"/>
    <s v="E"/>
    <s v="Allemagne"/>
    <s v="DEU"/>
    <s v="Curaçao"/>
    <s v="CUW"/>
    <s v="Houston, Texas"/>
    <s v="NRG Stadium"/>
    <n v="3"/>
    <n v="0"/>
    <x v="1"/>
    <n v="15"/>
    <n v="179"/>
    <n v="222"/>
    <x v="1"/>
    <n v="7"/>
    <n v="1"/>
    <n v="0"/>
    <n v="1"/>
    <n v="15"/>
    <n v="0"/>
    <s v=""/>
    <n v="0"/>
    <x v="16"/>
    <n v="202"/>
  </r>
  <r>
    <x v="9"/>
    <n v="20"/>
    <d v="2026-06-14T19:00:00"/>
    <x v="19"/>
    <s v="Anis LEBIK"/>
    <s v="#60DC8C"/>
    <s v="#22A34F"/>
    <s v="Tour 1"/>
    <s v="E"/>
    <s v="Allemagne"/>
    <s v="DEU"/>
    <s v="Curaçao"/>
    <s v="CUW"/>
    <s v="Houston, Texas"/>
    <s v="NRG Stadium"/>
    <n v="5"/>
    <n v="0"/>
    <x v="1"/>
    <n v="15"/>
    <n v="179"/>
    <n v="222"/>
    <x v="1"/>
    <n v="7"/>
    <n v="1"/>
    <n v="0"/>
    <n v="1"/>
    <n v="15"/>
    <n v="0"/>
    <s v=""/>
    <n v="0"/>
    <x v="16"/>
    <n v="182"/>
  </r>
  <r>
    <x v="9"/>
    <n v="21"/>
    <d v="2026-06-14T19:00:00"/>
    <x v="20"/>
    <s v="Julia BOUANAN"/>
    <s v="#2FAEE0"/>
    <s v="#BEA064"/>
    <s v="Tour 1"/>
    <s v="E"/>
    <s v="Allemagne"/>
    <s v="DEU"/>
    <s v="Curaçao"/>
    <s v="CUW"/>
    <s v="Houston, Texas"/>
    <s v="NRG Stadium"/>
    <n v="3"/>
    <n v="0"/>
    <x v="1"/>
    <n v="15"/>
    <n v="179"/>
    <n v="222"/>
    <x v="1"/>
    <n v="7"/>
    <n v="1"/>
    <n v="0"/>
    <n v="1"/>
    <n v="15"/>
    <n v="0"/>
    <s v=""/>
    <n v="0"/>
    <x v="16"/>
    <n v="608"/>
  </r>
  <r>
    <x v="9"/>
    <n v="22"/>
    <d v="2026-06-14T19:00:00"/>
    <x v="21"/>
    <s v="Julie Mansard"/>
    <s v="#41DEF0"/>
    <s v="#0BA6B7"/>
    <s v="Tour 1"/>
    <s v="E"/>
    <s v="Allemagne"/>
    <s v="DEU"/>
    <s v="Curaçao"/>
    <s v="CUW"/>
    <s v="Houston, Texas"/>
    <s v="NRG Stadium"/>
    <n v="4"/>
    <n v="1"/>
    <x v="1"/>
    <n v="15"/>
    <n v="179"/>
    <n v="222"/>
    <x v="1"/>
    <n v="7"/>
    <n v="1"/>
    <n v="0"/>
    <n v="1"/>
    <n v="15"/>
    <n v="0"/>
    <s v=""/>
    <n v="0"/>
    <x v="16"/>
    <n v="202"/>
  </r>
  <r>
    <x v="9"/>
    <n v="23"/>
    <d v="2026-06-14T19:00:00"/>
    <x v="22"/>
    <s v="Juliette"/>
    <s v="#F2A2A2"/>
    <s v="#C25D5D"/>
    <s v="Tour 1"/>
    <s v="E"/>
    <s v="Allemagne"/>
    <s v="DEU"/>
    <s v="Curaçao"/>
    <s v="CUW"/>
    <s v="Houston, Texas"/>
    <s v="NRG Stadium"/>
    <m/>
    <m/>
    <x v="1"/>
    <n v="15"/>
    <n v="179"/>
    <n v="222"/>
    <x v="1"/>
    <n v="7"/>
    <n v="1"/>
    <n v="1"/>
    <s v=""/>
    <n v="0"/>
    <n v="0"/>
    <s v=""/>
    <s v=""/>
    <x v="3"/>
    <n v="209"/>
  </r>
  <r>
    <x v="9"/>
    <n v="24"/>
    <d v="2026-06-14T19:00:00"/>
    <x v="23"/>
    <s v="Samya ALAOUI"/>
    <s v="#A2F2C7"/>
    <s v="#5DC18C"/>
    <s v="Tour 1"/>
    <s v="E"/>
    <s v="Allemagne"/>
    <s v="DEU"/>
    <s v="Curaçao"/>
    <s v="CUW"/>
    <s v="Houston, Texas"/>
    <s v="NRG Stadium"/>
    <n v="2"/>
    <n v="0"/>
    <x v="1"/>
    <n v="15"/>
    <n v="179"/>
    <n v="222"/>
    <x v="1"/>
    <n v="7"/>
    <n v="1"/>
    <n v="0"/>
    <n v="1"/>
    <n v="15"/>
    <n v="0"/>
    <s v=""/>
    <n v="0"/>
    <x v="16"/>
    <n v="503"/>
  </r>
  <r>
    <x v="9"/>
    <n v="25"/>
    <d v="2026-06-14T19:00:00"/>
    <x v="24"/>
    <s v="Léa WALOCQ"/>
    <s v="#D1B9EB"/>
    <s v="#B58BC7"/>
    <s v="Tour 1"/>
    <s v="E"/>
    <s v="Allemagne"/>
    <s v="DEU"/>
    <s v="Curaçao"/>
    <s v="CUW"/>
    <s v="Houston, Texas"/>
    <s v="NRG Stadium"/>
    <n v="3"/>
    <n v="0"/>
    <x v="1"/>
    <n v="15"/>
    <n v="179"/>
    <n v="222"/>
    <x v="1"/>
    <n v="7"/>
    <n v="1"/>
    <n v="0"/>
    <n v="1"/>
    <n v="15"/>
    <n v="0"/>
    <s v=""/>
    <n v="0"/>
    <x v="16"/>
    <n v="111"/>
  </r>
  <r>
    <x v="9"/>
    <n v="26"/>
    <d v="2026-06-11T21:00:00"/>
    <x v="25"/>
    <s v="Mohamad EL KAWAS"/>
    <s v="#EB8787"/>
    <s v="#368E2C"/>
    <s v="Tour 1"/>
    <s v="E"/>
    <s v="Allemagne"/>
    <s v="DEU"/>
    <s v="Curaçao"/>
    <s v="CUW"/>
    <m/>
    <m/>
    <n v="4"/>
    <n v="0"/>
    <x v="1"/>
    <n v="15"/>
    <n v="179"/>
    <n v="222"/>
    <x v="1"/>
    <n v="7"/>
    <n v="1"/>
    <n v="0"/>
    <n v="1"/>
    <n v="15"/>
    <n v="0"/>
    <s v=""/>
    <n v="0"/>
    <x v="16"/>
    <n v="182"/>
  </r>
  <r>
    <x v="9"/>
    <n v="27"/>
    <d v="2026-06-14T19:00:00"/>
    <x v="26"/>
    <s v="Maryem GUIZANI"/>
    <s v="#BCA2F4"/>
    <s v="#6D3DD5"/>
    <s v="Tour 1"/>
    <s v="E"/>
    <s v="Allemagne"/>
    <s v="DEU"/>
    <s v="Curaçao"/>
    <s v="CUW"/>
    <m/>
    <m/>
    <m/>
    <m/>
    <x v="1"/>
    <n v="15"/>
    <n v="179"/>
    <n v="222"/>
    <x v="1"/>
    <n v="7"/>
    <n v="1"/>
    <n v="1"/>
    <s v=""/>
    <n v="0"/>
    <n v="0"/>
    <s v=""/>
    <s v=""/>
    <x v="3"/>
    <n v="0"/>
  </r>
  <r>
    <x v="10"/>
    <n v="1"/>
    <d v="2026-06-14T22:00:00"/>
    <x v="0"/>
    <s v="Nicolas LE MOUEL"/>
    <s v="#F7C79D"/>
    <s v="#FFBE85"/>
    <s v="Tour 1"/>
    <s v="F"/>
    <s v="Pays-Bas"/>
    <s v="NLD"/>
    <s v="Japon"/>
    <s v="JAP"/>
    <s v="Arlington, Dallas, Texas"/>
    <s v="AT&amp;T Stadium"/>
    <n v="1"/>
    <n v="1"/>
    <x v="1"/>
    <n v="74"/>
    <n v="115"/>
    <n v="113"/>
    <x v="1"/>
    <n v="2"/>
    <n v="2"/>
    <n v="0"/>
    <n v="1"/>
    <n v="115"/>
    <n v="0"/>
    <s v=""/>
    <n v="0"/>
    <x v="17"/>
    <n v="415"/>
  </r>
  <r>
    <x v="10"/>
    <n v="2"/>
    <d v="2026-06-14T22:00:00"/>
    <x v="1"/>
    <s v="Léa EL ASERY"/>
    <s v="#FFBEBE"/>
    <s v="#DF6868"/>
    <s v="Tour 1"/>
    <s v="F"/>
    <s v="Pays-Bas"/>
    <s v="NLD"/>
    <s v="Japon"/>
    <s v="JAP"/>
    <s v="Arlington, Dallas, Texas"/>
    <s v="AT&amp;T Stadium"/>
    <n v="0"/>
    <n v="1"/>
    <x v="1"/>
    <n v="74"/>
    <n v="115"/>
    <n v="113"/>
    <x v="1"/>
    <n v="2"/>
    <n v="2"/>
    <n v="0"/>
    <n v="0"/>
    <n v="0"/>
    <n v="0"/>
    <s v=""/>
    <n v="0"/>
    <x v="3"/>
    <n v="358"/>
  </r>
  <r>
    <x v="10"/>
    <n v="3"/>
    <d v="2026-06-14T22:00:00"/>
    <x v="2"/>
    <s v="Elwenn JOUBREL"/>
    <s v="#F5C7FC"/>
    <s v="#C489CF"/>
    <s v="Tour 1"/>
    <s v="F"/>
    <s v="Pays-Bas"/>
    <s v="NLD"/>
    <s v="Japon"/>
    <s v="JAP"/>
    <s v="Arlington, Dallas, Texas"/>
    <s v="AT&amp;T Stadium"/>
    <n v="2"/>
    <n v="1"/>
    <x v="1"/>
    <n v="74"/>
    <n v="115"/>
    <n v="113"/>
    <x v="1"/>
    <n v="2"/>
    <n v="2"/>
    <n v="0"/>
    <n v="0"/>
    <n v="0"/>
    <n v="0"/>
    <s v=""/>
    <n v="0"/>
    <x v="3"/>
    <n v="339"/>
  </r>
  <r>
    <x v="10"/>
    <n v="4"/>
    <d v="2026-06-14T22:00:00"/>
    <x v="3"/>
    <s v="Pauline OLIVIER"/>
    <s v="#A5EA7F"/>
    <s v="#80C65A"/>
    <s v="Tour 1"/>
    <s v="F"/>
    <s v="Pays-Bas"/>
    <s v="NLD"/>
    <s v="Japon"/>
    <s v="JAP"/>
    <s v="Arlington, Dallas, Texas"/>
    <s v="AT&amp;T Stadium"/>
    <n v="3"/>
    <n v="0"/>
    <x v="1"/>
    <n v="74"/>
    <n v="115"/>
    <n v="113"/>
    <x v="1"/>
    <n v="2"/>
    <n v="2"/>
    <n v="0"/>
    <n v="0"/>
    <n v="0"/>
    <n v="0"/>
    <s v=""/>
    <n v="0"/>
    <x v="3"/>
    <n v="202"/>
  </r>
  <r>
    <x v="10"/>
    <n v="5"/>
    <d v="2026-06-14T22:00:00"/>
    <x v="4"/>
    <s v="Julie BOISSIERE"/>
    <s v="#D890FF"/>
    <s v="#B750EF"/>
    <s v="Tour 1"/>
    <s v="F"/>
    <s v="Pays-Bas"/>
    <s v="NLD"/>
    <s v="Japon"/>
    <s v="JAP"/>
    <s v="Arlington, Dallas, Texas"/>
    <s v="AT&amp;T Stadium"/>
    <n v="3"/>
    <n v="0"/>
    <x v="1"/>
    <n v="74"/>
    <n v="115"/>
    <n v="113"/>
    <x v="1"/>
    <n v="2"/>
    <n v="2"/>
    <n v="0"/>
    <n v="0"/>
    <n v="0"/>
    <n v="0"/>
    <s v=""/>
    <n v="0"/>
    <x v="3"/>
    <n v="96"/>
  </r>
  <r>
    <x v="10"/>
    <n v="6"/>
    <d v="2026-06-14T22:00:00"/>
    <x v="5"/>
    <s v="Julie BOUCHARD"/>
    <s v="#A6F7B1"/>
    <s v="#6EC179"/>
    <s v="Tour 1"/>
    <s v="F"/>
    <s v="Pays-Bas"/>
    <s v="NLD"/>
    <s v="Japon"/>
    <s v="JAP"/>
    <s v="Arlington, Dallas, Texas"/>
    <s v="AT&amp;T Stadium"/>
    <n v="2"/>
    <n v="1"/>
    <x v="1"/>
    <n v="74"/>
    <n v="115"/>
    <n v="113"/>
    <x v="1"/>
    <n v="2"/>
    <n v="2"/>
    <n v="0"/>
    <n v="0"/>
    <n v="0"/>
    <n v="0"/>
    <s v=""/>
    <n v="0"/>
    <x v="3"/>
    <n v="182"/>
  </r>
  <r>
    <x v="10"/>
    <n v="7"/>
    <d v="2026-06-14T22:00:00"/>
    <x v="6"/>
    <s v="Vincent FRAYSSE"/>
    <s v="#B2EAE8"/>
    <s v="#6CB4B1"/>
    <s v="Tour 1"/>
    <s v="F"/>
    <s v="Pays-Bas"/>
    <s v="NLD"/>
    <s v="Japon"/>
    <s v="JAP"/>
    <s v="Arlington, Dallas, Texas"/>
    <s v="AT&amp;T Stadium"/>
    <n v="3"/>
    <n v="1"/>
    <x v="1"/>
    <n v="74"/>
    <n v="115"/>
    <n v="113"/>
    <x v="1"/>
    <n v="2"/>
    <n v="2"/>
    <n v="0"/>
    <n v="0"/>
    <n v="0"/>
    <n v="0"/>
    <s v=""/>
    <n v="0"/>
    <x v="3"/>
    <n v="138"/>
  </r>
  <r>
    <x v="10"/>
    <n v="8"/>
    <d v="2026-06-14T22:00:00"/>
    <x v="7"/>
    <s v="Louis HARLE"/>
    <s v="#EEF7B1"/>
    <s v="#C1CB7D"/>
    <s v="Tour 1"/>
    <s v="F"/>
    <s v="Pays-Bas"/>
    <s v="NLD"/>
    <s v="Japon"/>
    <s v="JAP"/>
    <s v="Arlington, Dallas, Texas"/>
    <s v="AT&amp;T Stadium"/>
    <n v="2"/>
    <n v="1"/>
    <x v="1"/>
    <n v="74"/>
    <n v="115"/>
    <n v="113"/>
    <x v="1"/>
    <n v="2"/>
    <n v="2"/>
    <n v="0"/>
    <n v="0"/>
    <n v="0"/>
    <n v="0"/>
    <s v=""/>
    <n v="0"/>
    <x v="3"/>
    <n v="515"/>
  </r>
  <r>
    <x v="10"/>
    <n v="9"/>
    <d v="2026-06-14T22:00:00"/>
    <x v="8"/>
    <s v="Aurélien DE POULPIQUET"/>
    <s v="#F4EA9D"/>
    <s v="#D2C458"/>
    <s v="Tour 1"/>
    <s v="F"/>
    <s v="Pays-Bas"/>
    <s v="NLD"/>
    <s v="Japon"/>
    <s v="JAP"/>
    <s v="Arlington, Dallas, Texas"/>
    <s v="AT&amp;T Stadium"/>
    <n v="1"/>
    <n v="0"/>
    <x v="1"/>
    <n v="74"/>
    <n v="115"/>
    <n v="113"/>
    <x v="1"/>
    <n v="2"/>
    <n v="2"/>
    <n v="0"/>
    <n v="0"/>
    <n v="0"/>
    <n v="0"/>
    <s v=""/>
    <n v="0"/>
    <x v="3"/>
    <n v="420"/>
  </r>
  <r>
    <x v="10"/>
    <n v="10"/>
    <d v="2026-06-14T22:00:00"/>
    <x v="9"/>
    <s v="Paul MONTESINOS"/>
    <s v="#C4B0FF"/>
    <s v="#7F66C8"/>
    <s v="Tour 1"/>
    <s v="F"/>
    <s v="Pays-Bas"/>
    <s v="NLD"/>
    <s v="Japon"/>
    <s v="JAP"/>
    <s v="Arlington, Dallas, Texas"/>
    <s v="AT&amp;T Stadium"/>
    <n v="2"/>
    <n v="0"/>
    <x v="1"/>
    <n v="74"/>
    <n v="115"/>
    <n v="113"/>
    <x v="1"/>
    <n v="2"/>
    <n v="2"/>
    <n v="0"/>
    <n v="0"/>
    <n v="0"/>
    <n v="0"/>
    <s v=""/>
    <n v="0"/>
    <x v="3"/>
    <n v="344"/>
  </r>
  <r>
    <x v="10"/>
    <n v="11"/>
    <d v="2026-06-14T22:00:00"/>
    <x v="10"/>
    <s v="Kinsley ROQUE"/>
    <s v="#CBEBBA"/>
    <s v="#70BC6E"/>
    <s v="Tour 1"/>
    <s v="F"/>
    <s v="Pays-Bas"/>
    <s v="NLD"/>
    <s v="Japon"/>
    <s v="JAP"/>
    <s v="Arlington, Dallas, Texas"/>
    <s v="AT&amp;T Stadium"/>
    <n v="0"/>
    <n v="2"/>
    <x v="1"/>
    <n v="74"/>
    <n v="115"/>
    <n v="113"/>
    <x v="1"/>
    <n v="2"/>
    <n v="2"/>
    <n v="0"/>
    <n v="0"/>
    <n v="0"/>
    <n v="0"/>
    <s v=""/>
    <n v="0"/>
    <x v="3"/>
    <n v="279"/>
  </r>
  <r>
    <x v="10"/>
    <n v="12"/>
    <d v="2026-06-14T22:00:00"/>
    <x v="11"/>
    <s v="Jaouad SETTI"/>
    <s v="#C2D4FF"/>
    <s v="#6586D5"/>
    <s v="Tour 1"/>
    <s v="F"/>
    <s v="Pays-Bas"/>
    <s v="NLD"/>
    <s v="Japon"/>
    <s v="JAP"/>
    <s v="Arlington, Dallas, Texas"/>
    <s v="AT&amp;T Stadium"/>
    <n v="1"/>
    <n v="2"/>
    <x v="1"/>
    <n v="74"/>
    <n v="115"/>
    <n v="113"/>
    <x v="1"/>
    <n v="2"/>
    <n v="2"/>
    <n v="0"/>
    <n v="0"/>
    <n v="0"/>
    <n v="0"/>
    <s v=""/>
    <n v="0"/>
    <x v="3"/>
    <n v="324"/>
  </r>
  <r>
    <x v="10"/>
    <n v="13"/>
    <d v="2026-06-14T22:00:00"/>
    <x v="12"/>
    <s v="Julien INGE"/>
    <s v="#C1E0EF"/>
    <s v="#4F91B2"/>
    <s v="Tour 1"/>
    <s v="F"/>
    <s v="Pays-Bas"/>
    <s v="NLD"/>
    <s v="Japon"/>
    <s v="JAP"/>
    <s v="Arlington, Dallas, Texas"/>
    <s v="AT&amp;T Stadium"/>
    <n v="2"/>
    <n v="2"/>
    <x v="1"/>
    <n v="74"/>
    <n v="115"/>
    <n v="113"/>
    <x v="1"/>
    <n v="2"/>
    <n v="2"/>
    <n v="0"/>
    <n v="1"/>
    <n v="115"/>
    <n v="1"/>
    <s v="Exact"/>
    <n v="20"/>
    <x v="18"/>
    <n v="515"/>
  </r>
  <r>
    <x v="10"/>
    <n v="14"/>
    <d v="2026-06-14T22:00:00"/>
    <x v="13"/>
    <s v="Marie EXBRAYAT"/>
    <s v="#FFAFD2"/>
    <s v="#F2589B"/>
    <s v="Tour 1"/>
    <s v="F"/>
    <s v="Pays-Bas"/>
    <s v="NLD"/>
    <s v="Japon"/>
    <s v="JAP"/>
    <s v="Arlington, Dallas, Texas"/>
    <s v="AT&amp;T Stadium"/>
    <n v="3"/>
    <n v="2"/>
    <x v="1"/>
    <n v="74"/>
    <n v="115"/>
    <n v="113"/>
    <x v="1"/>
    <n v="2"/>
    <n v="2"/>
    <n v="0"/>
    <n v="0"/>
    <n v="0"/>
    <n v="0"/>
    <s v=""/>
    <n v="0"/>
    <x v="3"/>
    <n v="244"/>
  </r>
  <r>
    <x v="10"/>
    <n v="15"/>
    <d v="2026-06-14T22:00:00"/>
    <x v="14"/>
    <s v="Amine ZARROUKI"/>
    <s v="#FF9898"/>
    <s v="#FF5D5D"/>
    <s v="Tour 1"/>
    <s v="F"/>
    <s v="Pays-Bas"/>
    <s v="NLD"/>
    <s v="Japon"/>
    <s v="JAP"/>
    <s v="Arlington, Dallas, Texas"/>
    <s v="AT&amp;T Stadium"/>
    <n v="1"/>
    <n v="2"/>
    <x v="1"/>
    <n v="74"/>
    <n v="115"/>
    <n v="113"/>
    <x v="1"/>
    <n v="2"/>
    <n v="2"/>
    <n v="0"/>
    <n v="0"/>
    <n v="0"/>
    <n v="0"/>
    <s v=""/>
    <n v="0"/>
    <x v="3"/>
    <n v="344"/>
  </r>
  <r>
    <x v="10"/>
    <n v="16"/>
    <d v="2026-06-14T22:00:00"/>
    <x v="15"/>
    <s v="Laura GIULIANO"/>
    <s v="#86A4FE"/>
    <s v="#3769FF"/>
    <s v="Tour 1"/>
    <s v="F"/>
    <s v="Pays-Bas"/>
    <s v="NLD"/>
    <s v="Japon"/>
    <s v="JAP"/>
    <s v="Arlington, Dallas, Texas"/>
    <s v="AT&amp;T Stadium"/>
    <n v="3"/>
    <n v="0"/>
    <x v="1"/>
    <n v="74"/>
    <n v="115"/>
    <n v="113"/>
    <x v="1"/>
    <n v="2"/>
    <n v="2"/>
    <n v="0"/>
    <n v="0"/>
    <n v="0"/>
    <n v="0"/>
    <s v=""/>
    <n v="0"/>
    <x v="3"/>
    <n v="15"/>
  </r>
  <r>
    <x v="10"/>
    <n v="17"/>
    <d v="2026-06-14T22:00:00"/>
    <x v="16"/>
    <s v="Julien CRIMOTEL"/>
    <s v="#FFB0B0"/>
    <s v="#F25757"/>
    <s v="Tour 1"/>
    <s v="F"/>
    <s v="Pays-Bas"/>
    <s v="NLD"/>
    <s v="Japon"/>
    <s v="JAP"/>
    <s v="Arlington, Dallas, Texas"/>
    <s v="AT&amp;T Stadium"/>
    <n v="1"/>
    <n v="1"/>
    <x v="1"/>
    <n v="74"/>
    <n v="115"/>
    <n v="113"/>
    <x v="1"/>
    <n v="2"/>
    <n v="2"/>
    <n v="0"/>
    <n v="1"/>
    <n v="115"/>
    <n v="0"/>
    <s v=""/>
    <n v="0"/>
    <x v="17"/>
    <n v="451"/>
  </r>
  <r>
    <x v="10"/>
    <n v="18"/>
    <d v="2026-06-14T22:00:00"/>
    <x v="17"/>
    <s v="Quentin CARTON"/>
    <s v="#F0BC42"/>
    <s v="#8E1F2F"/>
    <s v="Tour 1"/>
    <s v="F"/>
    <s v="Pays-Bas"/>
    <s v="NLD"/>
    <s v="Japon"/>
    <s v="JAP"/>
    <s v="Arlington, Dallas, Texas"/>
    <s v="AT&amp;T Stadium"/>
    <n v="2"/>
    <n v="0"/>
    <x v="1"/>
    <n v="74"/>
    <n v="115"/>
    <n v="113"/>
    <x v="1"/>
    <n v="2"/>
    <n v="2"/>
    <n v="0"/>
    <n v="0"/>
    <n v="0"/>
    <n v="0"/>
    <s v=""/>
    <n v="0"/>
    <x v="3"/>
    <n v="183"/>
  </r>
  <r>
    <x v="10"/>
    <n v="19"/>
    <d v="2026-06-14T22:00:00"/>
    <x v="18"/>
    <s v="Eyram TETSHIE"/>
    <s v="#E8B28F"/>
    <s v="#E65568"/>
    <s v="Tour 1"/>
    <s v="F"/>
    <s v="Pays-Bas"/>
    <s v="NLD"/>
    <s v="Japon"/>
    <s v="JAP"/>
    <s v="Arlington, Dallas, Texas"/>
    <s v="AT&amp;T Stadium"/>
    <n v="2"/>
    <n v="1"/>
    <x v="1"/>
    <n v="74"/>
    <n v="115"/>
    <n v="113"/>
    <x v="1"/>
    <n v="2"/>
    <n v="2"/>
    <n v="0"/>
    <n v="0"/>
    <n v="0"/>
    <n v="0"/>
    <s v=""/>
    <n v="0"/>
    <x v="3"/>
    <n v="202"/>
  </r>
  <r>
    <x v="10"/>
    <n v="20"/>
    <d v="2026-06-14T22:00:00"/>
    <x v="19"/>
    <s v="Anis LEBIK"/>
    <s v="#60DC8C"/>
    <s v="#22A34F"/>
    <s v="Tour 1"/>
    <s v="F"/>
    <s v="Pays-Bas"/>
    <s v="NLD"/>
    <s v="Japon"/>
    <s v="JAP"/>
    <s v="Arlington, Dallas, Texas"/>
    <s v="AT&amp;T Stadium"/>
    <n v="2"/>
    <n v="2"/>
    <x v="1"/>
    <n v="74"/>
    <n v="115"/>
    <n v="113"/>
    <x v="1"/>
    <n v="2"/>
    <n v="2"/>
    <n v="0"/>
    <n v="1"/>
    <n v="115"/>
    <n v="1"/>
    <s v="Exact"/>
    <n v="20"/>
    <x v="18"/>
    <n v="317"/>
  </r>
  <r>
    <x v="10"/>
    <n v="21"/>
    <d v="2026-06-14T22:00:00"/>
    <x v="20"/>
    <s v="Julia BOUANAN"/>
    <s v="#2FAEE0"/>
    <s v="#BEA064"/>
    <s v="Tour 1"/>
    <s v="F"/>
    <s v="Pays-Bas"/>
    <s v="NLD"/>
    <s v="Japon"/>
    <s v="JAP"/>
    <s v="Arlington, Dallas, Texas"/>
    <s v="AT&amp;T Stadium"/>
    <n v="1"/>
    <n v="2"/>
    <x v="1"/>
    <n v="74"/>
    <n v="115"/>
    <n v="113"/>
    <x v="1"/>
    <n v="2"/>
    <n v="2"/>
    <n v="0"/>
    <n v="0"/>
    <n v="0"/>
    <n v="0"/>
    <s v=""/>
    <n v="0"/>
    <x v="3"/>
    <n v="608"/>
  </r>
  <r>
    <x v="10"/>
    <n v="22"/>
    <d v="2026-06-14T22:00:00"/>
    <x v="21"/>
    <s v="Julie Mansard"/>
    <s v="#41DEF0"/>
    <s v="#0BA6B7"/>
    <s v="Tour 1"/>
    <s v="F"/>
    <s v="Pays-Bas"/>
    <s v="NLD"/>
    <s v="Japon"/>
    <s v="JAP"/>
    <s v="Arlington, Dallas, Texas"/>
    <s v="AT&amp;T Stadium"/>
    <n v="2"/>
    <n v="1"/>
    <x v="1"/>
    <n v="74"/>
    <n v="115"/>
    <n v="113"/>
    <x v="1"/>
    <n v="2"/>
    <n v="2"/>
    <n v="0"/>
    <n v="0"/>
    <n v="0"/>
    <n v="0"/>
    <s v=""/>
    <n v="0"/>
    <x v="3"/>
    <n v="202"/>
  </r>
  <r>
    <x v="10"/>
    <n v="23"/>
    <d v="2026-06-14T22:00:00"/>
    <x v="22"/>
    <s v="Juliette"/>
    <s v="#F2A2A2"/>
    <s v="#C25D5D"/>
    <s v="Tour 1"/>
    <s v="F"/>
    <s v="Pays-Bas"/>
    <s v="NLD"/>
    <s v="Japon"/>
    <s v="JAP"/>
    <s v="Arlington, Dallas, Texas"/>
    <s v="AT&amp;T Stadium"/>
    <n v="3"/>
    <n v="2"/>
    <x v="1"/>
    <n v="74"/>
    <n v="115"/>
    <n v="113"/>
    <x v="1"/>
    <n v="2"/>
    <n v="2"/>
    <n v="0"/>
    <n v="0"/>
    <n v="0"/>
    <n v="0"/>
    <s v=""/>
    <n v="0"/>
    <x v="3"/>
    <n v="209"/>
  </r>
  <r>
    <x v="10"/>
    <n v="24"/>
    <d v="2026-06-14T22:00:00"/>
    <x v="23"/>
    <s v="Samya ALAOUI"/>
    <s v="#A2F2C7"/>
    <s v="#5DC18C"/>
    <s v="Tour 1"/>
    <s v="F"/>
    <s v="Pays-Bas"/>
    <s v="NLD"/>
    <s v="Japon"/>
    <s v="JAP"/>
    <s v="Arlington, Dallas, Texas"/>
    <s v="AT&amp;T Stadium"/>
    <n v="1"/>
    <n v="1"/>
    <x v="1"/>
    <n v="74"/>
    <n v="115"/>
    <n v="113"/>
    <x v="1"/>
    <n v="2"/>
    <n v="2"/>
    <n v="0"/>
    <n v="1"/>
    <n v="115"/>
    <n v="0"/>
    <s v=""/>
    <n v="0"/>
    <x v="17"/>
    <n v="618"/>
  </r>
  <r>
    <x v="10"/>
    <n v="25"/>
    <d v="2026-06-14T22:00:00"/>
    <x v="24"/>
    <s v="Léa WALOCQ"/>
    <s v="#D1B9EB"/>
    <s v="#B58BC7"/>
    <s v="Tour 1"/>
    <s v="F"/>
    <s v="Pays-Bas"/>
    <s v="NLD"/>
    <s v="Japon"/>
    <s v="JAP"/>
    <s v="Arlington, Dallas, Texas"/>
    <s v="AT&amp;T Stadium"/>
    <n v="2"/>
    <n v="3"/>
    <x v="1"/>
    <n v="74"/>
    <n v="115"/>
    <n v="113"/>
    <x v="1"/>
    <n v="2"/>
    <n v="2"/>
    <n v="0"/>
    <n v="0"/>
    <n v="0"/>
    <n v="0"/>
    <s v=""/>
    <n v="0"/>
    <x v="3"/>
    <n v="111"/>
  </r>
  <r>
    <x v="10"/>
    <n v="26"/>
    <d v="2026-06-11T21:00:00"/>
    <x v="25"/>
    <s v="Mohamad EL KAWAS"/>
    <s v="#EB8787"/>
    <s v="#368E2C"/>
    <s v="Tour 1"/>
    <s v="F"/>
    <s v="Pays-Bas"/>
    <s v="NLD"/>
    <s v="Japon"/>
    <s v="JAP"/>
    <m/>
    <m/>
    <n v="1"/>
    <n v="0"/>
    <x v="1"/>
    <n v="74"/>
    <n v="115"/>
    <n v="113"/>
    <x v="1"/>
    <n v="2"/>
    <n v="2"/>
    <n v="0"/>
    <n v="0"/>
    <n v="0"/>
    <n v="0"/>
    <s v=""/>
    <n v="0"/>
    <x v="3"/>
    <n v="182"/>
  </r>
  <r>
    <x v="10"/>
    <n v="27"/>
    <d v="2026-06-14T22:00:00"/>
    <x v="26"/>
    <s v="Maryem GUIZANI"/>
    <s v="#BCA2F4"/>
    <s v="#6D3DD5"/>
    <s v="Tour 1"/>
    <s v="F"/>
    <s v="Pays-Bas"/>
    <s v="NLD"/>
    <s v="Japon"/>
    <s v="JAP"/>
    <m/>
    <m/>
    <m/>
    <m/>
    <x v="1"/>
    <n v="74"/>
    <n v="115"/>
    <n v="113"/>
    <x v="1"/>
    <n v="2"/>
    <n v="2"/>
    <n v="1"/>
    <s v=""/>
    <n v="115"/>
    <n v="0"/>
    <s v=""/>
    <s v=""/>
    <x v="3"/>
    <n v="0"/>
  </r>
  <r>
    <x v="11"/>
    <n v="1"/>
    <d v="2026-06-15T01:00:00"/>
    <x v="0"/>
    <s v="Nicolas LE MOUEL"/>
    <s v="#F7C79D"/>
    <s v="#FFBE85"/>
    <s v="Tour 1"/>
    <s v="E"/>
    <s v="Côte d'Ivoire"/>
    <s v="CIV"/>
    <s v="Equateur"/>
    <s v="ECU"/>
    <s v="Philadelphia, Pennsylvania"/>
    <s v="Lincoln Financial Field"/>
    <n v="1"/>
    <n v="0"/>
    <x v="1"/>
    <n v="108"/>
    <n v="101"/>
    <n v="85"/>
    <x v="1"/>
    <n v="1"/>
    <n v="0"/>
    <n v="0"/>
    <n v="1"/>
    <n v="108"/>
    <n v="1"/>
    <s v="Rare"/>
    <n v="30"/>
    <x v="19"/>
    <n v="553"/>
  </r>
  <r>
    <x v="11"/>
    <n v="2"/>
    <d v="2026-06-15T01:00:00"/>
    <x v="1"/>
    <s v="Léa EL ASERY"/>
    <s v="#FFBEBE"/>
    <s v="#DF6868"/>
    <s v="Tour 1"/>
    <s v="E"/>
    <s v="Côte d'Ivoire"/>
    <s v="CIV"/>
    <s v="Equateur"/>
    <s v="ECU"/>
    <s v="Philadelphia, Pennsylvania"/>
    <s v="Lincoln Financial Field"/>
    <n v="2"/>
    <n v="0"/>
    <x v="1"/>
    <n v="108"/>
    <n v="101"/>
    <n v="85"/>
    <x v="1"/>
    <n v="1"/>
    <n v="0"/>
    <n v="0"/>
    <n v="1"/>
    <n v="108"/>
    <n v="0"/>
    <s v=""/>
    <n v="0"/>
    <x v="20"/>
    <n v="466"/>
  </r>
  <r>
    <x v="11"/>
    <n v="3"/>
    <d v="2026-06-15T01:00:00"/>
    <x v="2"/>
    <s v="Elwenn JOUBREL"/>
    <s v="#F5C7FC"/>
    <s v="#C489CF"/>
    <s v="Tour 1"/>
    <s v="E"/>
    <s v="Côte d'Ivoire"/>
    <s v="CIV"/>
    <s v="Equateur"/>
    <s v="ECU"/>
    <s v="Philadelphia, Pennsylvania"/>
    <s v="Lincoln Financial Field"/>
    <n v="2"/>
    <n v="0"/>
    <x v="1"/>
    <n v="108"/>
    <n v="101"/>
    <n v="85"/>
    <x v="1"/>
    <n v="1"/>
    <n v="0"/>
    <n v="0"/>
    <n v="1"/>
    <n v="108"/>
    <n v="0"/>
    <s v=""/>
    <n v="0"/>
    <x v="20"/>
    <n v="447"/>
  </r>
  <r>
    <x v="11"/>
    <n v="4"/>
    <d v="2026-06-15T01:00:00"/>
    <x v="3"/>
    <s v="Pauline OLIVIER"/>
    <s v="#A5EA7F"/>
    <s v="#80C65A"/>
    <s v="Tour 1"/>
    <s v="E"/>
    <s v="Côte d'Ivoire"/>
    <s v="CIV"/>
    <s v="Equateur"/>
    <s v="ECU"/>
    <s v="Philadelphia, Pennsylvania"/>
    <s v="Lincoln Financial Field"/>
    <n v="1"/>
    <n v="1"/>
    <x v="1"/>
    <n v="108"/>
    <n v="101"/>
    <n v="85"/>
    <x v="1"/>
    <n v="1"/>
    <n v="0"/>
    <n v="0"/>
    <n v="0"/>
    <n v="0"/>
    <n v="0"/>
    <s v=""/>
    <n v="0"/>
    <x v="3"/>
    <n v="202"/>
  </r>
  <r>
    <x v="11"/>
    <n v="5"/>
    <d v="2026-06-15T01:00:00"/>
    <x v="4"/>
    <s v="Julie BOISSIERE"/>
    <s v="#D890FF"/>
    <s v="#B750EF"/>
    <s v="Tour 1"/>
    <s v="E"/>
    <s v="Côte d'Ivoire"/>
    <s v="CIV"/>
    <s v="Equateur"/>
    <s v="ECU"/>
    <s v="Philadelphia, Pennsylvania"/>
    <s v="Lincoln Financial Field"/>
    <m/>
    <m/>
    <x v="1"/>
    <n v="108"/>
    <n v="101"/>
    <n v="85"/>
    <x v="1"/>
    <n v="1"/>
    <n v="0"/>
    <n v="1"/>
    <s v=""/>
    <n v="0"/>
    <n v="0"/>
    <s v=""/>
    <s v=""/>
    <x v="3"/>
    <n v="96"/>
  </r>
  <r>
    <x v="11"/>
    <n v="6"/>
    <d v="2026-06-15T01:00:00"/>
    <x v="5"/>
    <s v="Julie BOUCHARD"/>
    <s v="#A6F7B1"/>
    <s v="#6EC179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290"/>
  </r>
  <r>
    <x v="11"/>
    <n v="7"/>
    <d v="2026-06-15T01:00:00"/>
    <x v="6"/>
    <s v="Vincent FRAYSSE"/>
    <s v="#B2EAE8"/>
    <s v="#6CB4B1"/>
    <s v="Tour 1"/>
    <s v="E"/>
    <s v="Côte d'Ivoire"/>
    <s v="CIV"/>
    <s v="Equateur"/>
    <s v="ECU"/>
    <s v="Philadelphia, Pennsylvania"/>
    <s v="Lincoln Financial Field"/>
    <n v="1"/>
    <n v="1"/>
    <x v="1"/>
    <n v="108"/>
    <n v="101"/>
    <n v="85"/>
    <x v="1"/>
    <n v="1"/>
    <n v="0"/>
    <n v="0"/>
    <n v="0"/>
    <n v="0"/>
    <n v="0"/>
    <s v=""/>
    <n v="0"/>
    <x v="3"/>
    <n v="138"/>
  </r>
  <r>
    <x v="11"/>
    <n v="8"/>
    <d v="2026-06-15T01:00:00"/>
    <x v="7"/>
    <s v="Louis HARLE"/>
    <s v="#EEF7B1"/>
    <s v="#C1CB7D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623"/>
  </r>
  <r>
    <x v="11"/>
    <n v="9"/>
    <d v="2026-06-15T01:00:00"/>
    <x v="8"/>
    <s v="Aurélien DE POULPIQUET"/>
    <s v="#F4EA9D"/>
    <s v="#D2C458"/>
    <s v="Tour 1"/>
    <s v="E"/>
    <s v="Côte d'Ivoire"/>
    <s v="CIV"/>
    <s v="Equateur"/>
    <s v="ECU"/>
    <s v="Philadelphia, Pennsylvania"/>
    <s v="Lincoln Financial Field"/>
    <n v="1"/>
    <n v="2"/>
    <x v="1"/>
    <n v="108"/>
    <n v="101"/>
    <n v="85"/>
    <x v="1"/>
    <n v="1"/>
    <n v="0"/>
    <n v="0"/>
    <n v="0"/>
    <n v="0"/>
    <n v="0"/>
    <s v=""/>
    <n v="0"/>
    <x v="3"/>
    <n v="420"/>
  </r>
  <r>
    <x v="11"/>
    <n v="10"/>
    <d v="2026-06-15T01:00:00"/>
    <x v="9"/>
    <s v="Paul MONTESINOS"/>
    <s v="#C4B0FF"/>
    <s v="#7F66C8"/>
    <s v="Tour 1"/>
    <s v="E"/>
    <s v="Côte d'Ivoire"/>
    <s v="CIV"/>
    <s v="Equateur"/>
    <s v="ECU"/>
    <s v="Philadelphia, Pennsylvania"/>
    <s v="Lincoln Financial Field"/>
    <n v="1"/>
    <n v="1"/>
    <x v="1"/>
    <n v="108"/>
    <n v="101"/>
    <n v="85"/>
    <x v="1"/>
    <n v="1"/>
    <n v="0"/>
    <n v="0"/>
    <n v="0"/>
    <n v="0"/>
    <n v="0"/>
    <s v=""/>
    <n v="0"/>
    <x v="3"/>
    <n v="344"/>
  </r>
  <r>
    <x v="11"/>
    <n v="11"/>
    <d v="2026-06-15T01:00:00"/>
    <x v="10"/>
    <s v="Kinsley ROQUE"/>
    <s v="#CBEBBA"/>
    <s v="#70BC6E"/>
    <s v="Tour 1"/>
    <s v="E"/>
    <s v="Côte d'Ivoire"/>
    <s v="CIV"/>
    <s v="Equateur"/>
    <s v="ECU"/>
    <s v="Philadelphia, Pennsylvania"/>
    <s v="Lincoln Financial Field"/>
    <n v="1"/>
    <n v="0"/>
    <x v="1"/>
    <n v="108"/>
    <n v="101"/>
    <n v="85"/>
    <x v="1"/>
    <n v="1"/>
    <n v="0"/>
    <n v="0"/>
    <n v="1"/>
    <n v="108"/>
    <n v="1"/>
    <s v="Rare"/>
    <n v="30"/>
    <x v="19"/>
    <n v="417"/>
  </r>
  <r>
    <x v="11"/>
    <n v="12"/>
    <d v="2026-06-15T01:00:00"/>
    <x v="11"/>
    <s v="Jaouad SETTI"/>
    <s v="#C2D4FF"/>
    <s v="#6586D5"/>
    <s v="Tour 1"/>
    <s v="E"/>
    <s v="Côte d'Ivoire"/>
    <s v="CIV"/>
    <s v="Equateur"/>
    <s v="ECU"/>
    <s v="Philadelphia, Pennsylvania"/>
    <s v="Lincoln Financial Field"/>
    <n v="2"/>
    <n v="2"/>
    <x v="1"/>
    <n v="108"/>
    <n v="101"/>
    <n v="85"/>
    <x v="1"/>
    <n v="1"/>
    <n v="0"/>
    <n v="0"/>
    <n v="0"/>
    <n v="0"/>
    <n v="0"/>
    <s v=""/>
    <n v="0"/>
    <x v="3"/>
    <n v="324"/>
  </r>
  <r>
    <x v="11"/>
    <n v="13"/>
    <d v="2026-06-15T01:00:00"/>
    <x v="12"/>
    <s v="Julien INGE"/>
    <s v="#C1E0EF"/>
    <s v="#4F91B2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623"/>
  </r>
  <r>
    <x v="11"/>
    <n v="14"/>
    <d v="2026-06-15T01:00:00"/>
    <x v="13"/>
    <s v="Marie EXBRAYAT"/>
    <s v="#FFAFD2"/>
    <s v="#F2589B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352"/>
  </r>
  <r>
    <x v="11"/>
    <n v="15"/>
    <d v="2026-06-15T01:00:00"/>
    <x v="14"/>
    <s v="Amine ZARROUKI"/>
    <s v="#FF9898"/>
    <s v="#FF5D5D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452"/>
  </r>
  <r>
    <x v="11"/>
    <n v="16"/>
    <d v="2026-06-15T01:00:00"/>
    <x v="15"/>
    <s v="Laura GIULIANO"/>
    <s v="#86A4FE"/>
    <s v="#3769FF"/>
    <s v="Tour 1"/>
    <s v="E"/>
    <s v="Côte d'Ivoire"/>
    <s v="CIV"/>
    <s v="Equateur"/>
    <s v="ECU"/>
    <s v="Philadelphia, Pennsylvania"/>
    <s v="Lincoln Financial Field"/>
    <n v="1"/>
    <n v="0"/>
    <x v="1"/>
    <n v="108"/>
    <n v="101"/>
    <n v="85"/>
    <x v="1"/>
    <n v="1"/>
    <n v="0"/>
    <n v="0"/>
    <n v="1"/>
    <n v="108"/>
    <n v="1"/>
    <s v="Rare"/>
    <n v="30"/>
    <x v="19"/>
    <n v="153"/>
  </r>
  <r>
    <x v="11"/>
    <n v="17"/>
    <d v="2026-06-15T01:00:00"/>
    <x v="16"/>
    <s v="Julien CRIMOTEL"/>
    <s v="#FFB0B0"/>
    <s v="#F25757"/>
    <s v="Tour 1"/>
    <s v="E"/>
    <s v="Côte d'Ivoire"/>
    <s v="CIV"/>
    <s v="Equateur"/>
    <s v="ECU"/>
    <s v="Philadelphia, Pennsylvania"/>
    <s v="Lincoln Financial Field"/>
    <n v="2"/>
    <n v="2"/>
    <x v="1"/>
    <n v="108"/>
    <n v="101"/>
    <n v="85"/>
    <x v="1"/>
    <n v="1"/>
    <n v="0"/>
    <n v="0"/>
    <n v="0"/>
    <n v="0"/>
    <n v="0"/>
    <s v=""/>
    <n v="0"/>
    <x v="3"/>
    <n v="451"/>
  </r>
  <r>
    <x v="11"/>
    <n v="18"/>
    <d v="2026-06-15T01:00:00"/>
    <x v="17"/>
    <s v="Quentin CARTON"/>
    <s v="#F0BC42"/>
    <s v="#8E1F2F"/>
    <s v="Tour 1"/>
    <s v="E"/>
    <s v="Côte d'Ivoire"/>
    <s v="CIV"/>
    <s v="Equateur"/>
    <s v="ECU"/>
    <s v="Philadelphia, Pennsylvania"/>
    <s v="Lincoln Financial Field"/>
    <n v="1"/>
    <n v="0"/>
    <x v="1"/>
    <n v="108"/>
    <n v="101"/>
    <n v="85"/>
    <x v="1"/>
    <n v="1"/>
    <n v="0"/>
    <n v="0"/>
    <n v="1"/>
    <n v="108"/>
    <n v="1"/>
    <s v="Rare"/>
    <n v="30"/>
    <x v="19"/>
    <n v="321"/>
  </r>
  <r>
    <x v="11"/>
    <n v="19"/>
    <d v="2026-06-15T01:00:00"/>
    <x v="18"/>
    <s v="Eyram TETSHIE"/>
    <s v="#E8B28F"/>
    <s v="#E65568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310"/>
  </r>
  <r>
    <x v="11"/>
    <n v="20"/>
    <d v="2026-06-15T01:00:00"/>
    <x v="19"/>
    <s v="Anis LEBIK"/>
    <s v="#60DC8C"/>
    <s v="#22A34F"/>
    <s v="Tour 1"/>
    <s v="E"/>
    <s v="Côte d'Ivoire"/>
    <s v="CIV"/>
    <s v="Equateur"/>
    <s v="ECU"/>
    <s v="Philadelphia, Pennsylvania"/>
    <s v="Lincoln Financial Field"/>
    <n v="2"/>
    <n v="1"/>
    <x v="1"/>
    <n v="108"/>
    <n v="101"/>
    <n v="85"/>
    <x v="1"/>
    <n v="1"/>
    <n v="0"/>
    <n v="0"/>
    <n v="1"/>
    <n v="108"/>
    <n v="0"/>
    <s v=""/>
    <n v="0"/>
    <x v="20"/>
    <n v="425"/>
  </r>
  <r>
    <x v="11"/>
    <n v="21"/>
    <d v="2026-06-15T01:00:00"/>
    <x v="20"/>
    <s v="Julia BOUANAN"/>
    <s v="#2FAEE0"/>
    <s v="#BEA064"/>
    <s v="Tour 1"/>
    <s v="E"/>
    <s v="Côte d'Ivoire"/>
    <s v="CIV"/>
    <s v="Equateur"/>
    <s v="ECU"/>
    <s v="Philadelphia, Pennsylvania"/>
    <s v="Lincoln Financial Field"/>
    <n v="2"/>
    <n v="2"/>
    <x v="1"/>
    <n v="108"/>
    <n v="101"/>
    <n v="85"/>
    <x v="1"/>
    <n v="1"/>
    <n v="0"/>
    <n v="0"/>
    <n v="0"/>
    <n v="0"/>
    <n v="0"/>
    <s v=""/>
    <n v="0"/>
    <x v="3"/>
    <n v="608"/>
  </r>
  <r>
    <x v="11"/>
    <n v="22"/>
    <d v="2026-06-15T01:00:00"/>
    <x v="21"/>
    <s v="Julie Mansard"/>
    <s v="#41DEF0"/>
    <s v="#0BA6B7"/>
    <s v="Tour 1"/>
    <s v="E"/>
    <s v="Côte d'Ivoire"/>
    <s v="CIV"/>
    <s v="Equateur"/>
    <s v="ECU"/>
    <s v="Philadelphia, Pennsylvania"/>
    <s v="Lincoln Financial Field"/>
    <m/>
    <m/>
    <x v="1"/>
    <n v="108"/>
    <n v="101"/>
    <n v="85"/>
    <x v="1"/>
    <n v="1"/>
    <n v="0"/>
    <n v="1"/>
    <s v=""/>
    <n v="0"/>
    <n v="0"/>
    <s v=""/>
    <s v=""/>
    <x v="3"/>
    <n v="202"/>
  </r>
  <r>
    <x v="11"/>
    <n v="23"/>
    <d v="2026-06-15T01:00:00"/>
    <x v="22"/>
    <s v="Juliette"/>
    <s v="#F2A2A2"/>
    <s v="#C25D5D"/>
    <s v="Tour 1"/>
    <s v="E"/>
    <s v="Côte d'Ivoire"/>
    <s v="CIV"/>
    <s v="Equateur"/>
    <s v="ECU"/>
    <s v="Philadelphia, Pennsylvania"/>
    <s v="Lincoln Financial Field"/>
    <n v="1"/>
    <n v="1"/>
    <x v="1"/>
    <n v="108"/>
    <n v="101"/>
    <n v="85"/>
    <x v="1"/>
    <n v="1"/>
    <n v="0"/>
    <n v="0"/>
    <n v="0"/>
    <n v="0"/>
    <n v="0"/>
    <s v=""/>
    <n v="0"/>
    <x v="3"/>
    <n v="209"/>
  </r>
  <r>
    <x v="11"/>
    <n v="24"/>
    <d v="2026-06-15T01:00:00"/>
    <x v="23"/>
    <s v="Samya ALAOUI"/>
    <s v="#A2F2C7"/>
    <s v="#5DC18C"/>
    <s v="Tour 1"/>
    <s v="E"/>
    <s v="Côte d'Ivoire"/>
    <s v="CIV"/>
    <s v="Equateur"/>
    <s v="ECU"/>
    <s v="Philadelphia, Pennsylvania"/>
    <s v="Lincoln Financial Field"/>
    <n v="3"/>
    <n v="2"/>
    <x v="1"/>
    <n v="108"/>
    <n v="101"/>
    <n v="85"/>
    <x v="1"/>
    <n v="1"/>
    <n v="0"/>
    <n v="0"/>
    <n v="1"/>
    <n v="108"/>
    <n v="0"/>
    <s v=""/>
    <n v="0"/>
    <x v="20"/>
    <n v="726"/>
  </r>
  <r>
    <x v="11"/>
    <n v="25"/>
    <d v="2026-06-15T01:00:00"/>
    <x v="24"/>
    <s v="Léa WALOCQ"/>
    <s v="#D1B9EB"/>
    <s v="#B58BC7"/>
    <s v="Tour 1"/>
    <s v="E"/>
    <s v="Côte d'Ivoire"/>
    <s v="CIV"/>
    <s v="Equateur"/>
    <s v="ECU"/>
    <s v="Philadelphia, Pennsylvania"/>
    <s v="Lincoln Financial Field"/>
    <n v="2"/>
    <n v="0"/>
    <x v="1"/>
    <n v="108"/>
    <n v="101"/>
    <n v="85"/>
    <x v="1"/>
    <n v="1"/>
    <n v="0"/>
    <n v="0"/>
    <n v="1"/>
    <n v="108"/>
    <n v="0"/>
    <s v=""/>
    <n v="0"/>
    <x v="20"/>
    <n v="219"/>
  </r>
  <r>
    <x v="11"/>
    <n v="26"/>
    <d v="2026-06-11T21:00:00"/>
    <x v="25"/>
    <s v="Mohamad EL KAWAS"/>
    <s v="#EB8787"/>
    <s v="#368E2C"/>
    <s v="Tour 1"/>
    <s v="E"/>
    <s v="Côte d'Ivoire"/>
    <s v="CIV"/>
    <s v="Equateur"/>
    <s v="ECU"/>
    <m/>
    <m/>
    <n v="1"/>
    <n v="0"/>
    <x v="1"/>
    <n v="108"/>
    <n v="101"/>
    <n v="85"/>
    <x v="1"/>
    <n v="1"/>
    <n v="0"/>
    <n v="0"/>
    <n v="1"/>
    <n v="108"/>
    <n v="1"/>
    <s v="Rare"/>
    <n v="30"/>
    <x v="19"/>
    <n v="320"/>
  </r>
  <r>
    <x v="11"/>
    <n v="27"/>
    <d v="2026-06-15T01:00:00"/>
    <x v="26"/>
    <s v="Maryem GUIZANI"/>
    <s v="#BCA2F4"/>
    <s v="#6D3DD5"/>
    <s v="Tour 1"/>
    <s v="E"/>
    <s v="Côte d'Ivoire"/>
    <s v="CIV"/>
    <s v="Equateur"/>
    <s v="ECU"/>
    <m/>
    <m/>
    <m/>
    <m/>
    <x v="1"/>
    <n v="108"/>
    <n v="101"/>
    <n v="85"/>
    <x v="1"/>
    <n v="1"/>
    <n v="0"/>
    <n v="1"/>
    <s v=""/>
    <n v="0"/>
    <n v="0"/>
    <s v=""/>
    <s v=""/>
    <x v="3"/>
    <n v="0"/>
  </r>
  <r>
    <x v="12"/>
    <n v="1"/>
    <d v="2026-06-15T04:00:00"/>
    <x v="0"/>
    <s v="Nicolas LE MOUEL"/>
    <s v="#F7C79D"/>
    <s v="#FFBE85"/>
    <s v="Tour 1"/>
    <s v="F"/>
    <s v="Suède"/>
    <s v="SWE"/>
    <s v="Tunisie"/>
    <s v="TUN"/>
    <s v="Monterrey"/>
    <s v="Estadio BBVA"/>
    <n v="2"/>
    <n v="1"/>
    <x v="1"/>
    <n v="72"/>
    <n v="110"/>
    <n v="122"/>
    <x v="1"/>
    <n v="5"/>
    <n v="1"/>
    <n v="0"/>
    <n v="1"/>
    <n v="72"/>
    <n v="0"/>
    <s v=""/>
    <n v="0"/>
    <x v="21"/>
    <n v="625"/>
  </r>
  <r>
    <x v="12"/>
    <n v="2"/>
    <d v="2026-06-15T04:00:00"/>
    <x v="1"/>
    <s v="Léa EL ASERY"/>
    <s v="#FFBEBE"/>
    <s v="#DF6868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538"/>
  </r>
  <r>
    <x v="12"/>
    <n v="3"/>
    <d v="2026-06-15T04:00:00"/>
    <x v="2"/>
    <s v="Elwenn JOUBREL"/>
    <s v="#F5C7FC"/>
    <s v="#C489CF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519"/>
  </r>
  <r>
    <x v="12"/>
    <n v="4"/>
    <d v="2026-06-15T04:00:00"/>
    <x v="3"/>
    <s v="Pauline OLIVIER"/>
    <s v="#A5EA7F"/>
    <s v="#80C65A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274"/>
  </r>
  <r>
    <x v="12"/>
    <n v="5"/>
    <d v="2026-06-15T04:00:00"/>
    <x v="4"/>
    <s v="Julie BOISSIERE"/>
    <s v="#D890FF"/>
    <s v="#B750EF"/>
    <s v="Tour 1"/>
    <s v="F"/>
    <s v="Suède"/>
    <s v="SWE"/>
    <s v="Tunisie"/>
    <s v="TUN"/>
    <s v="Monterrey"/>
    <s v="Estadio BBVA"/>
    <m/>
    <m/>
    <x v="1"/>
    <n v="72"/>
    <n v="110"/>
    <n v="122"/>
    <x v="1"/>
    <n v="5"/>
    <n v="1"/>
    <n v="1"/>
    <s v=""/>
    <n v="0"/>
    <n v="0"/>
    <s v=""/>
    <s v=""/>
    <x v="3"/>
    <n v="96"/>
  </r>
  <r>
    <x v="12"/>
    <n v="6"/>
    <d v="2026-06-15T04:00:00"/>
    <x v="5"/>
    <s v="Julie BOUCHARD"/>
    <s v="#A6F7B1"/>
    <s v="#6EC179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362"/>
  </r>
  <r>
    <x v="12"/>
    <n v="7"/>
    <d v="2026-06-15T04:00:00"/>
    <x v="6"/>
    <s v="Vincent FRAYSSE"/>
    <s v="#B2EAE8"/>
    <s v="#6CB4B1"/>
    <s v="Tour 1"/>
    <s v="F"/>
    <s v="Suède"/>
    <s v="SWE"/>
    <s v="Tunisie"/>
    <s v="TUN"/>
    <s v="Monterrey"/>
    <s v="Estadio BBVA"/>
    <n v="1"/>
    <n v="1"/>
    <x v="1"/>
    <n v="72"/>
    <n v="110"/>
    <n v="122"/>
    <x v="1"/>
    <n v="5"/>
    <n v="1"/>
    <n v="0"/>
    <n v="0"/>
    <n v="0"/>
    <n v="0"/>
    <s v=""/>
    <n v="0"/>
    <x v="3"/>
    <n v="138"/>
  </r>
  <r>
    <x v="12"/>
    <n v="8"/>
    <d v="2026-06-15T04:00:00"/>
    <x v="7"/>
    <s v="Louis HARLE"/>
    <s v="#EEF7B1"/>
    <s v="#C1CB7D"/>
    <s v="Tour 1"/>
    <s v="F"/>
    <s v="Suède"/>
    <s v="SWE"/>
    <s v="Tunisie"/>
    <s v="TUN"/>
    <s v="Monterrey"/>
    <s v="Estadio BBVA"/>
    <n v="1"/>
    <n v="1"/>
    <x v="1"/>
    <n v="72"/>
    <n v="110"/>
    <n v="122"/>
    <x v="1"/>
    <n v="5"/>
    <n v="1"/>
    <n v="0"/>
    <n v="0"/>
    <n v="0"/>
    <n v="0"/>
    <s v=""/>
    <n v="0"/>
    <x v="3"/>
    <n v="623"/>
  </r>
  <r>
    <x v="12"/>
    <n v="9"/>
    <d v="2026-06-15T04:00:00"/>
    <x v="8"/>
    <s v="Aurélien DE POULPIQUET"/>
    <s v="#F4EA9D"/>
    <s v="#D2C458"/>
    <s v="Tour 1"/>
    <s v="F"/>
    <s v="Suède"/>
    <s v="SWE"/>
    <s v="Tunisie"/>
    <s v="TUN"/>
    <s v="Monterrey"/>
    <s v="Estadio BBVA"/>
    <n v="2"/>
    <n v="0"/>
    <x v="1"/>
    <n v="72"/>
    <n v="110"/>
    <n v="122"/>
    <x v="1"/>
    <n v="5"/>
    <n v="1"/>
    <n v="0"/>
    <n v="1"/>
    <n v="72"/>
    <n v="0"/>
    <s v=""/>
    <n v="0"/>
    <x v="21"/>
    <n v="492"/>
  </r>
  <r>
    <x v="12"/>
    <n v="10"/>
    <d v="2026-06-15T04:00:00"/>
    <x v="9"/>
    <s v="Paul MONTESINOS"/>
    <s v="#C4B0FF"/>
    <s v="#7F66C8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416"/>
  </r>
  <r>
    <x v="12"/>
    <n v="11"/>
    <d v="2026-06-15T04:00:00"/>
    <x v="10"/>
    <s v="Kinsley ROQUE"/>
    <s v="#CBEBBA"/>
    <s v="#70BC6E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489"/>
  </r>
  <r>
    <x v="12"/>
    <n v="12"/>
    <d v="2026-06-15T04:00:00"/>
    <x v="11"/>
    <s v="Jaouad SETTI"/>
    <s v="#C2D4FF"/>
    <s v="#6586D5"/>
    <s v="Tour 1"/>
    <s v="F"/>
    <s v="Suède"/>
    <s v="SWE"/>
    <s v="Tunisie"/>
    <s v="TUN"/>
    <s v="Monterrey"/>
    <s v="Estadio BBVA"/>
    <n v="2"/>
    <n v="0"/>
    <x v="1"/>
    <n v="72"/>
    <n v="110"/>
    <n v="122"/>
    <x v="1"/>
    <n v="5"/>
    <n v="1"/>
    <n v="0"/>
    <n v="1"/>
    <n v="72"/>
    <n v="0"/>
    <s v=""/>
    <n v="0"/>
    <x v="21"/>
    <n v="396"/>
  </r>
  <r>
    <x v="12"/>
    <n v="13"/>
    <d v="2026-06-15T04:00:00"/>
    <x v="12"/>
    <s v="Julien INGE"/>
    <s v="#C1E0EF"/>
    <s v="#4F91B2"/>
    <s v="Tour 1"/>
    <s v="F"/>
    <s v="Suède"/>
    <s v="SWE"/>
    <s v="Tunisie"/>
    <s v="TUN"/>
    <s v="Monterrey"/>
    <s v="Estadio BBVA"/>
    <n v="2"/>
    <n v="2"/>
    <x v="1"/>
    <n v="72"/>
    <n v="110"/>
    <n v="122"/>
    <x v="1"/>
    <n v="5"/>
    <n v="1"/>
    <n v="0"/>
    <n v="0"/>
    <n v="0"/>
    <n v="0"/>
    <s v=""/>
    <n v="0"/>
    <x v="3"/>
    <n v="623"/>
  </r>
  <r>
    <x v="12"/>
    <n v="14"/>
    <d v="2026-06-15T04:00:00"/>
    <x v="13"/>
    <s v="Marie EXBRAYAT"/>
    <s v="#FFAFD2"/>
    <s v="#F2589B"/>
    <s v="Tour 1"/>
    <s v="F"/>
    <s v="Suède"/>
    <s v="SWE"/>
    <s v="Tunisie"/>
    <s v="TUN"/>
    <s v="Monterrey"/>
    <s v="Estadio BBVA"/>
    <n v="3"/>
    <n v="0"/>
    <x v="1"/>
    <n v="72"/>
    <n v="110"/>
    <n v="122"/>
    <x v="1"/>
    <n v="5"/>
    <n v="1"/>
    <n v="0"/>
    <n v="1"/>
    <n v="72"/>
    <n v="0"/>
    <s v=""/>
    <n v="0"/>
    <x v="21"/>
    <n v="424"/>
  </r>
  <r>
    <x v="12"/>
    <n v="15"/>
    <d v="2026-06-15T04:00:00"/>
    <x v="14"/>
    <s v="Amine ZARROUKI"/>
    <s v="#FF9898"/>
    <s v="#FF5D5D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524"/>
  </r>
  <r>
    <x v="12"/>
    <n v="16"/>
    <d v="2026-06-15T04:00:00"/>
    <x v="15"/>
    <s v="Laura GIULIANO"/>
    <s v="#86A4FE"/>
    <s v="#3769FF"/>
    <s v="Tour 1"/>
    <s v="F"/>
    <s v="Suède"/>
    <s v="SWE"/>
    <s v="Tunisie"/>
    <s v="TUN"/>
    <s v="Monterrey"/>
    <s v="Estadio BBVA"/>
    <n v="1"/>
    <n v="2"/>
    <x v="1"/>
    <n v="72"/>
    <n v="110"/>
    <n v="122"/>
    <x v="1"/>
    <n v="5"/>
    <n v="1"/>
    <n v="0"/>
    <n v="0"/>
    <n v="0"/>
    <n v="0"/>
    <s v=""/>
    <n v="0"/>
    <x v="3"/>
    <n v="153"/>
  </r>
  <r>
    <x v="12"/>
    <n v="17"/>
    <d v="2026-06-15T04:00:00"/>
    <x v="16"/>
    <s v="Julien CRIMOTEL"/>
    <s v="#FFB0B0"/>
    <s v="#F25757"/>
    <s v="Tour 1"/>
    <s v="F"/>
    <s v="Suède"/>
    <s v="SWE"/>
    <s v="Tunisie"/>
    <s v="TUN"/>
    <s v="Monterrey"/>
    <s v="Estadio BBVA"/>
    <n v="1"/>
    <n v="2"/>
    <x v="1"/>
    <n v="72"/>
    <n v="110"/>
    <n v="122"/>
    <x v="1"/>
    <n v="5"/>
    <n v="1"/>
    <n v="0"/>
    <n v="0"/>
    <n v="0"/>
    <n v="0"/>
    <s v=""/>
    <n v="0"/>
    <x v="3"/>
    <n v="451"/>
  </r>
  <r>
    <x v="12"/>
    <n v="18"/>
    <d v="2026-06-15T04:00:00"/>
    <x v="17"/>
    <s v="Quentin CARTON"/>
    <s v="#F0BC42"/>
    <s v="#8E1F2F"/>
    <s v="Tour 1"/>
    <s v="F"/>
    <s v="Suède"/>
    <s v="SWE"/>
    <s v="Tunisie"/>
    <s v="TUN"/>
    <s v="Monterrey"/>
    <s v="Estadio BBVA"/>
    <n v="2"/>
    <n v="1"/>
    <x v="1"/>
    <n v="72"/>
    <n v="110"/>
    <n v="122"/>
    <x v="1"/>
    <n v="5"/>
    <n v="1"/>
    <n v="0"/>
    <n v="1"/>
    <n v="72"/>
    <n v="0"/>
    <s v=""/>
    <n v="0"/>
    <x v="21"/>
    <n v="393"/>
  </r>
  <r>
    <x v="12"/>
    <n v="19"/>
    <d v="2026-06-15T04:00:00"/>
    <x v="18"/>
    <s v="Eyram TETSHIE"/>
    <s v="#E8B28F"/>
    <s v="#E65568"/>
    <s v="Tour 1"/>
    <s v="F"/>
    <s v="Suède"/>
    <s v="SWE"/>
    <s v="Tunisie"/>
    <s v="TUN"/>
    <s v="Monterrey"/>
    <s v="Estadio BBVA"/>
    <n v="1"/>
    <n v="1"/>
    <x v="1"/>
    <n v="72"/>
    <n v="110"/>
    <n v="122"/>
    <x v="1"/>
    <n v="5"/>
    <n v="1"/>
    <n v="0"/>
    <n v="0"/>
    <n v="0"/>
    <n v="0"/>
    <s v=""/>
    <n v="0"/>
    <x v="3"/>
    <n v="310"/>
  </r>
  <r>
    <x v="12"/>
    <n v="20"/>
    <d v="2026-06-15T04:00:00"/>
    <x v="19"/>
    <s v="Anis LEBIK"/>
    <s v="#60DC8C"/>
    <s v="#22A34F"/>
    <s v="Tour 1"/>
    <s v="F"/>
    <s v="Suède"/>
    <s v="SWE"/>
    <s v="Tunisie"/>
    <s v="TUN"/>
    <s v="Monterrey"/>
    <s v="Estadio BBVA"/>
    <n v="2"/>
    <n v="1"/>
    <x v="1"/>
    <n v="72"/>
    <n v="110"/>
    <n v="122"/>
    <x v="1"/>
    <n v="5"/>
    <n v="1"/>
    <n v="0"/>
    <n v="1"/>
    <n v="72"/>
    <n v="0"/>
    <s v=""/>
    <n v="0"/>
    <x v="21"/>
    <n v="497"/>
  </r>
  <r>
    <x v="12"/>
    <n v="21"/>
    <d v="2026-06-15T04:00:00"/>
    <x v="20"/>
    <s v="Julia BOUANAN"/>
    <s v="#2FAEE0"/>
    <s v="#BEA064"/>
    <s v="Tour 1"/>
    <s v="F"/>
    <s v="Suède"/>
    <s v="SWE"/>
    <s v="Tunisie"/>
    <s v="TUN"/>
    <s v="Monterrey"/>
    <s v="Estadio BBVA"/>
    <n v="1"/>
    <n v="3"/>
    <x v="1"/>
    <n v="72"/>
    <n v="110"/>
    <n v="122"/>
    <x v="1"/>
    <n v="5"/>
    <n v="1"/>
    <n v="0"/>
    <n v="0"/>
    <n v="0"/>
    <n v="0"/>
    <s v=""/>
    <n v="0"/>
    <x v="3"/>
    <n v="608"/>
  </r>
  <r>
    <x v="12"/>
    <n v="22"/>
    <d v="2026-06-15T04:00:00"/>
    <x v="21"/>
    <s v="Julie Mansard"/>
    <s v="#41DEF0"/>
    <s v="#0BA6B7"/>
    <s v="Tour 1"/>
    <s v="F"/>
    <s v="Suède"/>
    <s v="SWE"/>
    <s v="Tunisie"/>
    <s v="TUN"/>
    <s v="Monterrey"/>
    <s v="Estadio BBVA"/>
    <m/>
    <m/>
    <x v="1"/>
    <n v="72"/>
    <n v="110"/>
    <n v="122"/>
    <x v="1"/>
    <n v="5"/>
    <n v="1"/>
    <n v="1"/>
    <s v=""/>
    <n v="0"/>
    <n v="0"/>
    <s v=""/>
    <s v=""/>
    <x v="3"/>
    <n v="202"/>
  </r>
  <r>
    <x v="12"/>
    <n v="23"/>
    <d v="2026-06-15T04:00:00"/>
    <x v="22"/>
    <s v="Juliette"/>
    <s v="#F2A2A2"/>
    <s v="#C25D5D"/>
    <s v="Tour 1"/>
    <s v="F"/>
    <s v="Suède"/>
    <s v="SWE"/>
    <s v="Tunisie"/>
    <s v="TUN"/>
    <s v="Monterrey"/>
    <s v="Estadio BBVA"/>
    <n v="1"/>
    <n v="0"/>
    <x v="1"/>
    <n v="72"/>
    <n v="110"/>
    <n v="122"/>
    <x v="1"/>
    <n v="5"/>
    <n v="1"/>
    <n v="0"/>
    <n v="1"/>
    <n v="72"/>
    <n v="0"/>
    <s v=""/>
    <n v="0"/>
    <x v="21"/>
    <n v="281"/>
  </r>
  <r>
    <x v="12"/>
    <n v="24"/>
    <d v="2026-06-15T04:00:00"/>
    <x v="23"/>
    <s v="Samya ALAOUI"/>
    <s v="#A2F2C7"/>
    <s v="#5DC18C"/>
    <s v="Tour 1"/>
    <s v="F"/>
    <s v="Suède"/>
    <s v="SWE"/>
    <s v="Tunisie"/>
    <s v="TUN"/>
    <s v="Monterrey"/>
    <s v="Estadio BBVA"/>
    <n v="1"/>
    <n v="1"/>
    <x v="1"/>
    <n v="72"/>
    <n v="110"/>
    <n v="122"/>
    <x v="1"/>
    <n v="5"/>
    <n v="1"/>
    <n v="0"/>
    <n v="0"/>
    <n v="0"/>
    <n v="0"/>
    <s v=""/>
    <n v="0"/>
    <x v="3"/>
    <n v="726"/>
  </r>
  <r>
    <x v="12"/>
    <n v="25"/>
    <d v="2026-06-15T04:00:00"/>
    <x v="24"/>
    <s v="Léa WALOCQ"/>
    <s v="#D1B9EB"/>
    <s v="#B58BC7"/>
    <s v="Tour 1"/>
    <s v="F"/>
    <s v="Suède"/>
    <s v="SWE"/>
    <s v="Tunisie"/>
    <s v="TUN"/>
    <s v="Monterrey"/>
    <s v="Estadio BBVA"/>
    <n v="2"/>
    <n v="1"/>
    <x v="1"/>
    <n v="72"/>
    <n v="110"/>
    <n v="122"/>
    <x v="1"/>
    <n v="5"/>
    <n v="1"/>
    <n v="0"/>
    <n v="1"/>
    <n v="72"/>
    <n v="0"/>
    <s v=""/>
    <n v="0"/>
    <x v="21"/>
    <n v="291"/>
  </r>
  <r>
    <x v="12"/>
    <n v="26"/>
    <d v="2026-06-11T21:00:00"/>
    <x v="25"/>
    <s v="Mohamad EL KAWAS"/>
    <s v="#EB8787"/>
    <s v="#368E2C"/>
    <s v="Tour 1"/>
    <s v="F"/>
    <s v="Suède"/>
    <s v="SWE"/>
    <s v="Tunisie"/>
    <s v="TUN"/>
    <m/>
    <m/>
    <n v="1"/>
    <n v="2"/>
    <x v="1"/>
    <n v="72"/>
    <n v="110"/>
    <n v="122"/>
    <x v="1"/>
    <n v="5"/>
    <n v="1"/>
    <n v="0"/>
    <n v="0"/>
    <n v="0"/>
    <n v="0"/>
    <s v=""/>
    <n v="0"/>
    <x v="3"/>
    <n v="320"/>
  </r>
  <r>
    <x v="12"/>
    <n v="27"/>
    <d v="2026-06-15T04:00:00"/>
    <x v="26"/>
    <s v="Maryem GUIZANI"/>
    <s v="#BCA2F4"/>
    <s v="#6D3DD5"/>
    <s v="Tour 1"/>
    <s v="F"/>
    <s v="Suède"/>
    <s v="SWE"/>
    <s v="Tunisie"/>
    <s v="TUN"/>
    <m/>
    <m/>
    <m/>
    <m/>
    <x v="1"/>
    <n v="72"/>
    <n v="110"/>
    <n v="122"/>
    <x v="1"/>
    <n v="5"/>
    <n v="1"/>
    <n v="1"/>
    <s v=""/>
    <n v="0"/>
    <n v="0"/>
    <s v=""/>
    <s v=""/>
    <x v="3"/>
    <n v="0"/>
  </r>
  <r>
    <x v="13"/>
    <n v="1"/>
    <d v="2026-06-15T18:00:00"/>
    <x v="0"/>
    <s v="Nicolas LE MOUEL"/>
    <s v="#F7C79D"/>
    <s v="#FFBE85"/>
    <s v="Tour 1"/>
    <s v="H"/>
    <s v="Espagne"/>
    <s v="ESP"/>
    <s v="Cap-Vert"/>
    <s v="CPV"/>
    <s v="Atlanta"/>
    <s v="Mercedes-Benz Stadium"/>
    <n v="8"/>
    <n v="0"/>
    <x v="1"/>
    <n v="16"/>
    <n v="166"/>
    <n v="217"/>
    <x v="1"/>
    <n v="0"/>
    <n v="0"/>
    <n v="0"/>
    <n v="0"/>
    <n v="0"/>
    <n v="0"/>
    <s v=""/>
    <n v="0"/>
    <x v="3"/>
    <n v="625"/>
  </r>
  <r>
    <x v="13"/>
    <n v="2"/>
    <d v="2026-06-15T18:00:00"/>
    <x v="1"/>
    <s v="Léa EL ASERY"/>
    <s v="#FFBEBE"/>
    <s v="#DF6868"/>
    <s v="Tour 1"/>
    <s v="H"/>
    <s v="Espagne"/>
    <s v="ESP"/>
    <s v="Cap-Vert"/>
    <s v="CPV"/>
    <s v="Atlanta"/>
    <s v="Mercedes-Benz Stadium"/>
    <n v="5"/>
    <n v="0"/>
    <x v="1"/>
    <n v="16"/>
    <n v="166"/>
    <n v="217"/>
    <x v="1"/>
    <n v="0"/>
    <n v="0"/>
    <n v="0"/>
    <n v="0"/>
    <n v="0"/>
    <n v="0"/>
    <s v=""/>
    <n v="0"/>
    <x v="3"/>
    <n v="538"/>
  </r>
  <r>
    <x v="13"/>
    <n v="3"/>
    <d v="2026-06-15T18:00:00"/>
    <x v="2"/>
    <s v="Elwenn JOUBREL"/>
    <s v="#F5C7FC"/>
    <s v="#C489CF"/>
    <s v="Tour 1"/>
    <s v="H"/>
    <s v="Espagne"/>
    <s v="ESP"/>
    <s v="Cap-Vert"/>
    <s v="CPV"/>
    <s v="Atlanta"/>
    <s v="Mercedes-Benz Stadium"/>
    <n v="5"/>
    <n v="0"/>
    <x v="1"/>
    <n v="16"/>
    <n v="166"/>
    <n v="217"/>
    <x v="1"/>
    <n v="0"/>
    <n v="0"/>
    <n v="0"/>
    <n v="0"/>
    <n v="0"/>
    <n v="0"/>
    <s v=""/>
    <n v="0"/>
    <x v="3"/>
    <n v="519"/>
  </r>
  <r>
    <x v="13"/>
    <n v="4"/>
    <d v="2026-06-15T18:00:00"/>
    <x v="3"/>
    <s v="Pauline OLIVIER"/>
    <s v="#A5EA7F"/>
    <s v="#80C65A"/>
    <s v="Tour 1"/>
    <s v="H"/>
    <s v="Espagne"/>
    <s v="ESP"/>
    <s v="Cap-Vert"/>
    <s v="CPV"/>
    <s v="Atlanta"/>
    <s v="Mercedes-Benz Stadium"/>
    <n v="5"/>
    <n v="0"/>
    <x v="1"/>
    <n v="16"/>
    <n v="166"/>
    <n v="217"/>
    <x v="1"/>
    <n v="0"/>
    <n v="0"/>
    <n v="0"/>
    <n v="0"/>
    <n v="0"/>
    <n v="0"/>
    <s v=""/>
    <n v="0"/>
    <x v="3"/>
    <n v="274"/>
  </r>
  <r>
    <x v="13"/>
    <n v="5"/>
    <d v="2026-06-15T18:00:00"/>
    <x v="4"/>
    <s v="Julie BOISSIERE"/>
    <s v="#D890FF"/>
    <s v="#B750EF"/>
    <s v="Tour 1"/>
    <s v="H"/>
    <s v="Espagne"/>
    <s v="ESP"/>
    <s v="Cap-Vert"/>
    <s v="CPV"/>
    <s v="Atlanta"/>
    <s v="Mercedes-Benz Stadium"/>
    <n v="1"/>
    <n v="1"/>
    <x v="1"/>
    <n v="16"/>
    <n v="166"/>
    <n v="217"/>
    <x v="1"/>
    <n v="0"/>
    <n v="0"/>
    <n v="0"/>
    <n v="1"/>
    <n v="166"/>
    <n v="0"/>
    <s v=""/>
    <n v="0"/>
    <x v="22"/>
    <n v="262"/>
  </r>
  <r>
    <x v="13"/>
    <n v="6"/>
    <d v="2026-06-15T18:00:00"/>
    <x v="5"/>
    <s v="Julie BOUCHARD"/>
    <s v="#A6F7B1"/>
    <s v="#6EC179"/>
    <s v="Tour 1"/>
    <s v="H"/>
    <s v="Espagne"/>
    <s v="ESP"/>
    <s v="Cap-Vert"/>
    <s v="CPV"/>
    <s v="Atlanta"/>
    <s v="Mercedes-Benz Stadium"/>
    <n v="3"/>
    <n v="1"/>
    <x v="1"/>
    <n v="16"/>
    <n v="166"/>
    <n v="217"/>
    <x v="1"/>
    <n v="0"/>
    <n v="0"/>
    <n v="0"/>
    <n v="0"/>
    <n v="0"/>
    <n v="0"/>
    <s v=""/>
    <n v="0"/>
    <x v="3"/>
    <n v="362"/>
  </r>
  <r>
    <x v="13"/>
    <n v="7"/>
    <d v="2026-06-15T18:00:00"/>
    <x v="6"/>
    <s v="Vincent FRAYSSE"/>
    <s v="#B2EAE8"/>
    <s v="#6CB4B1"/>
    <s v="Tour 1"/>
    <s v="H"/>
    <s v="Espagne"/>
    <s v="ESP"/>
    <s v="Cap-Vert"/>
    <s v="CPV"/>
    <s v="Atlanta"/>
    <s v="Mercedes-Benz Stadium"/>
    <n v="6"/>
    <n v="0"/>
    <x v="1"/>
    <n v="16"/>
    <n v="166"/>
    <n v="217"/>
    <x v="1"/>
    <n v="0"/>
    <n v="0"/>
    <n v="0"/>
    <n v="0"/>
    <n v="0"/>
    <n v="0"/>
    <s v=""/>
    <n v="0"/>
    <x v="3"/>
    <n v="138"/>
  </r>
  <r>
    <x v="13"/>
    <n v="8"/>
    <d v="2026-06-15T18:00:00"/>
    <x v="7"/>
    <s v="Louis HARLE"/>
    <s v="#EEF7B1"/>
    <s v="#C1CB7D"/>
    <s v="Tour 1"/>
    <s v="H"/>
    <s v="Espagne"/>
    <s v="ESP"/>
    <s v="Cap-Vert"/>
    <s v="CPV"/>
    <s v="Atlanta"/>
    <s v="Mercedes-Benz Stadium"/>
    <n v="6"/>
    <n v="0"/>
    <x v="1"/>
    <n v="16"/>
    <n v="166"/>
    <n v="217"/>
    <x v="1"/>
    <n v="0"/>
    <n v="0"/>
    <n v="0"/>
    <n v="0"/>
    <n v="0"/>
    <n v="0"/>
    <s v=""/>
    <n v="0"/>
    <x v="3"/>
    <n v="623"/>
  </r>
  <r>
    <x v="13"/>
    <n v="9"/>
    <d v="2026-06-15T18:00:00"/>
    <x v="8"/>
    <s v="Aurélien DE POULPIQUET"/>
    <s v="#F4EA9D"/>
    <s v="#D2C458"/>
    <s v="Tour 1"/>
    <s v="H"/>
    <s v="Espagne"/>
    <s v="ESP"/>
    <s v="Cap-Vert"/>
    <s v="CPV"/>
    <s v="Atlanta"/>
    <s v="Mercedes-Benz Stadium"/>
    <n v="5"/>
    <n v="1"/>
    <x v="1"/>
    <n v="16"/>
    <n v="166"/>
    <n v="217"/>
    <x v="1"/>
    <n v="0"/>
    <n v="0"/>
    <n v="0"/>
    <n v="0"/>
    <n v="0"/>
    <n v="0"/>
    <s v=""/>
    <n v="0"/>
    <x v="3"/>
    <n v="492"/>
  </r>
  <r>
    <x v="13"/>
    <n v="10"/>
    <d v="2026-06-15T18:00:00"/>
    <x v="9"/>
    <s v="Paul MONTESINOS"/>
    <s v="#C4B0FF"/>
    <s v="#7F66C8"/>
    <s v="Tour 1"/>
    <s v="H"/>
    <s v="Espagne"/>
    <s v="ESP"/>
    <s v="Cap-Vert"/>
    <s v="CPV"/>
    <s v="Atlanta"/>
    <s v="Mercedes-Benz Stadium"/>
    <n v="4"/>
    <n v="0"/>
    <x v="1"/>
    <n v="16"/>
    <n v="166"/>
    <n v="217"/>
    <x v="1"/>
    <n v="0"/>
    <n v="0"/>
    <n v="0"/>
    <n v="0"/>
    <n v="0"/>
    <n v="0"/>
    <s v=""/>
    <n v="0"/>
    <x v="3"/>
    <n v="416"/>
  </r>
  <r>
    <x v="13"/>
    <n v="11"/>
    <d v="2026-06-15T18:00:00"/>
    <x v="10"/>
    <s v="Kinsley ROQUE"/>
    <s v="#CBEBBA"/>
    <s v="#70BC6E"/>
    <s v="Tour 1"/>
    <s v="H"/>
    <s v="Espagne"/>
    <s v="ESP"/>
    <s v="Cap-Vert"/>
    <s v="CPV"/>
    <s v="Atlanta"/>
    <s v="Mercedes-Benz Stadium"/>
    <n v="2"/>
    <n v="0"/>
    <x v="1"/>
    <n v="16"/>
    <n v="166"/>
    <n v="217"/>
    <x v="1"/>
    <n v="0"/>
    <n v="0"/>
    <n v="0"/>
    <n v="0"/>
    <n v="0"/>
    <n v="0"/>
    <s v=""/>
    <n v="0"/>
    <x v="3"/>
    <n v="489"/>
  </r>
  <r>
    <x v="13"/>
    <n v="12"/>
    <d v="2026-06-15T18:00:00"/>
    <x v="11"/>
    <s v="Jaouad SETTI"/>
    <s v="#C2D4FF"/>
    <s v="#6586D5"/>
    <s v="Tour 1"/>
    <s v="H"/>
    <s v="Espagne"/>
    <s v="ESP"/>
    <s v="Cap-Vert"/>
    <s v="CPV"/>
    <s v="Atlanta"/>
    <s v="Mercedes-Benz Stadium"/>
    <n v="0"/>
    <n v="0"/>
    <x v="1"/>
    <n v="16"/>
    <n v="166"/>
    <n v="217"/>
    <x v="1"/>
    <n v="0"/>
    <n v="0"/>
    <n v="0"/>
    <n v="1"/>
    <n v="166"/>
    <n v="1"/>
    <s v="Très rare"/>
    <n v="50"/>
    <x v="23"/>
    <n v="612"/>
  </r>
  <r>
    <x v="13"/>
    <n v="13"/>
    <d v="2026-06-15T18:00:00"/>
    <x v="12"/>
    <s v="Julien INGE"/>
    <s v="#C1E0EF"/>
    <s v="#4F91B2"/>
    <s v="Tour 1"/>
    <s v="H"/>
    <s v="Espagne"/>
    <s v="ESP"/>
    <s v="Cap-Vert"/>
    <s v="CPV"/>
    <s v="Atlanta"/>
    <s v="Mercedes-Benz Stadium"/>
    <n v="1"/>
    <n v="1"/>
    <x v="1"/>
    <n v="16"/>
    <n v="166"/>
    <n v="217"/>
    <x v="1"/>
    <n v="0"/>
    <n v="0"/>
    <n v="0"/>
    <n v="1"/>
    <n v="166"/>
    <n v="0"/>
    <s v=""/>
    <n v="0"/>
    <x v="22"/>
    <n v="789"/>
  </r>
  <r>
    <x v="13"/>
    <n v="14"/>
    <d v="2026-06-15T18:00:00"/>
    <x v="13"/>
    <s v="Marie EXBRAYAT"/>
    <s v="#FFAFD2"/>
    <s v="#F2589B"/>
    <s v="Tour 1"/>
    <s v="H"/>
    <s v="Espagne"/>
    <s v="ESP"/>
    <s v="Cap-Vert"/>
    <s v="CPV"/>
    <s v="Atlanta"/>
    <s v="Mercedes-Benz Stadium"/>
    <n v="3"/>
    <n v="0"/>
    <x v="1"/>
    <n v="16"/>
    <n v="166"/>
    <n v="217"/>
    <x v="1"/>
    <n v="0"/>
    <n v="0"/>
    <n v="0"/>
    <n v="0"/>
    <n v="0"/>
    <n v="0"/>
    <s v=""/>
    <n v="0"/>
    <x v="3"/>
    <n v="424"/>
  </r>
  <r>
    <x v="13"/>
    <n v="15"/>
    <d v="2026-06-15T18:00:00"/>
    <x v="14"/>
    <s v="Amine ZARROUKI"/>
    <s v="#FF9898"/>
    <s v="#FF5D5D"/>
    <s v="Tour 1"/>
    <s v="H"/>
    <s v="Espagne"/>
    <s v="ESP"/>
    <s v="Cap-Vert"/>
    <s v="CPV"/>
    <s v="Atlanta"/>
    <s v="Mercedes-Benz Stadium"/>
    <n v="3"/>
    <n v="0"/>
    <x v="1"/>
    <n v="16"/>
    <n v="166"/>
    <n v="217"/>
    <x v="1"/>
    <n v="0"/>
    <n v="0"/>
    <n v="0"/>
    <n v="0"/>
    <n v="0"/>
    <n v="0"/>
    <s v=""/>
    <n v="0"/>
    <x v="3"/>
    <n v="524"/>
  </r>
  <r>
    <x v="13"/>
    <n v="16"/>
    <d v="2026-06-15T18:00:00"/>
    <x v="15"/>
    <s v="Laura GIULIANO"/>
    <s v="#86A4FE"/>
    <s v="#3769FF"/>
    <s v="Tour 1"/>
    <s v="H"/>
    <s v="Espagne"/>
    <s v="ESP"/>
    <s v="Cap-Vert"/>
    <s v="CPV"/>
    <s v="Atlanta"/>
    <s v="Mercedes-Benz Stadium"/>
    <n v="5"/>
    <n v="0"/>
    <x v="1"/>
    <n v="16"/>
    <n v="166"/>
    <n v="217"/>
    <x v="1"/>
    <n v="0"/>
    <n v="0"/>
    <n v="0"/>
    <n v="0"/>
    <n v="0"/>
    <n v="0"/>
    <s v=""/>
    <n v="0"/>
    <x v="3"/>
    <n v="153"/>
  </r>
  <r>
    <x v="13"/>
    <n v="17"/>
    <d v="2026-06-15T18:00:00"/>
    <x v="16"/>
    <s v="Julien CRIMOTEL"/>
    <s v="#FFB0B0"/>
    <s v="#F25757"/>
    <s v="Tour 1"/>
    <s v="H"/>
    <s v="Espagne"/>
    <s v="ESP"/>
    <s v="Cap-Vert"/>
    <s v="CPV"/>
    <s v="Atlanta"/>
    <s v="Mercedes-Benz Stadium"/>
    <n v="4"/>
    <n v="0"/>
    <x v="1"/>
    <n v="16"/>
    <n v="166"/>
    <n v="217"/>
    <x v="1"/>
    <n v="0"/>
    <n v="0"/>
    <n v="0"/>
    <n v="0"/>
    <n v="0"/>
    <n v="0"/>
    <s v=""/>
    <n v="0"/>
    <x v="3"/>
    <n v="451"/>
  </r>
  <r>
    <x v="13"/>
    <n v="18"/>
    <d v="2026-06-15T18:00:00"/>
    <x v="17"/>
    <s v="Quentin CARTON"/>
    <s v="#F0BC42"/>
    <s v="#8E1F2F"/>
    <s v="Tour 1"/>
    <s v="H"/>
    <s v="Espagne"/>
    <s v="ESP"/>
    <s v="Cap-Vert"/>
    <s v="CPV"/>
    <s v="Atlanta"/>
    <s v="Mercedes-Benz Stadium"/>
    <n v="7"/>
    <n v="0"/>
    <x v="1"/>
    <n v="16"/>
    <n v="166"/>
    <n v="217"/>
    <x v="1"/>
    <n v="0"/>
    <n v="0"/>
    <n v="0"/>
    <n v="0"/>
    <n v="0"/>
    <n v="0"/>
    <s v=""/>
    <n v="0"/>
    <x v="3"/>
    <n v="393"/>
  </r>
  <r>
    <x v="13"/>
    <n v="19"/>
    <d v="2026-06-15T18:00:00"/>
    <x v="18"/>
    <s v="Eyram TETSHIE"/>
    <s v="#E8B28F"/>
    <s v="#E65568"/>
    <s v="Tour 1"/>
    <s v="H"/>
    <s v="Espagne"/>
    <s v="ESP"/>
    <s v="Cap-Vert"/>
    <s v="CPV"/>
    <s v="Atlanta"/>
    <s v="Mercedes-Benz Stadium"/>
    <n v="3"/>
    <n v="0"/>
    <x v="1"/>
    <n v="16"/>
    <n v="166"/>
    <n v="217"/>
    <x v="1"/>
    <n v="0"/>
    <n v="0"/>
    <n v="0"/>
    <n v="0"/>
    <n v="0"/>
    <n v="0"/>
    <s v=""/>
    <n v="0"/>
    <x v="3"/>
    <n v="310"/>
  </r>
  <r>
    <x v="13"/>
    <n v="20"/>
    <d v="2026-06-15T18:00:00"/>
    <x v="19"/>
    <s v="Anis LEBIK"/>
    <s v="#60DC8C"/>
    <s v="#22A34F"/>
    <s v="Tour 1"/>
    <s v="H"/>
    <s v="Espagne"/>
    <s v="ESP"/>
    <s v="Cap-Vert"/>
    <s v="CPV"/>
    <s v="Atlanta"/>
    <s v="Mercedes-Benz Stadium"/>
    <n v="4"/>
    <n v="0"/>
    <x v="1"/>
    <n v="16"/>
    <n v="166"/>
    <n v="217"/>
    <x v="1"/>
    <n v="0"/>
    <n v="0"/>
    <n v="0"/>
    <n v="0"/>
    <n v="0"/>
    <n v="0"/>
    <s v=""/>
    <n v="0"/>
    <x v="3"/>
    <n v="497"/>
  </r>
  <r>
    <x v="13"/>
    <n v="21"/>
    <d v="2026-06-15T18:00:00"/>
    <x v="20"/>
    <s v="Julia BOUANAN"/>
    <s v="#2FAEE0"/>
    <s v="#BEA064"/>
    <s v="Tour 1"/>
    <s v="H"/>
    <s v="Espagne"/>
    <s v="ESP"/>
    <s v="Cap-Vert"/>
    <s v="CPV"/>
    <s v="Atlanta"/>
    <s v="Mercedes-Benz Stadium"/>
    <n v="4"/>
    <n v="1"/>
    <x v="1"/>
    <n v="16"/>
    <n v="166"/>
    <n v="217"/>
    <x v="1"/>
    <n v="0"/>
    <n v="0"/>
    <n v="0"/>
    <n v="0"/>
    <n v="0"/>
    <n v="0"/>
    <s v=""/>
    <n v="0"/>
    <x v="3"/>
    <n v="608"/>
  </r>
  <r>
    <x v="13"/>
    <n v="22"/>
    <d v="2026-06-15T18:00:00"/>
    <x v="21"/>
    <s v="Julie Mansard"/>
    <s v="#41DEF0"/>
    <s v="#0BA6B7"/>
    <s v="Tour 1"/>
    <s v="H"/>
    <s v="Espagne"/>
    <s v="ESP"/>
    <s v="Cap-Vert"/>
    <s v="CPV"/>
    <s v="Atlanta"/>
    <s v="Mercedes-Benz Stadium"/>
    <n v="5"/>
    <n v="1"/>
    <x v="1"/>
    <n v="16"/>
    <n v="166"/>
    <n v="217"/>
    <x v="1"/>
    <n v="0"/>
    <n v="0"/>
    <n v="0"/>
    <n v="0"/>
    <n v="0"/>
    <n v="0"/>
    <s v=""/>
    <n v="0"/>
    <x v="3"/>
    <n v="202"/>
  </r>
  <r>
    <x v="13"/>
    <n v="23"/>
    <d v="2026-06-15T18:00:00"/>
    <x v="22"/>
    <s v="Juliette"/>
    <s v="#F2A2A2"/>
    <s v="#C25D5D"/>
    <s v="Tour 1"/>
    <s v="H"/>
    <s v="Espagne"/>
    <s v="ESP"/>
    <s v="Cap-Vert"/>
    <s v="CPV"/>
    <s v="Atlanta"/>
    <s v="Mercedes-Benz Stadium"/>
    <n v="3"/>
    <n v="0"/>
    <x v="1"/>
    <n v="16"/>
    <n v="166"/>
    <n v="217"/>
    <x v="1"/>
    <n v="0"/>
    <n v="0"/>
    <n v="0"/>
    <n v="0"/>
    <n v="0"/>
    <n v="0"/>
    <s v=""/>
    <n v="0"/>
    <x v="3"/>
    <n v="281"/>
  </r>
  <r>
    <x v="13"/>
    <n v="24"/>
    <d v="2026-06-15T18:00:00"/>
    <x v="23"/>
    <s v="Samya ALAOUI"/>
    <s v="#A2F2C7"/>
    <s v="#5DC18C"/>
    <s v="Tour 1"/>
    <s v="H"/>
    <s v="Espagne"/>
    <s v="ESP"/>
    <s v="Cap-Vert"/>
    <s v="CPV"/>
    <s v="Atlanta"/>
    <s v="Mercedes-Benz Stadium"/>
    <n v="3"/>
    <n v="0"/>
    <x v="1"/>
    <n v="16"/>
    <n v="166"/>
    <n v="217"/>
    <x v="1"/>
    <n v="0"/>
    <n v="0"/>
    <n v="0"/>
    <n v="0"/>
    <n v="0"/>
    <n v="0"/>
    <s v=""/>
    <n v="0"/>
    <x v="3"/>
    <n v="726"/>
  </r>
  <r>
    <x v="13"/>
    <n v="25"/>
    <d v="2026-06-15T18:00:00"/>
    <x v="24"/>
    <s v="Léa WALOCQ"/>
    <s v="#D1B9EB"/>
    <s v="#B58BC7"/>
    <s v="Tour 1"/>
    <s v="H"/>
    <s v="Espagne"/>
    <s v="ESP"/>
    <s v="Cap-Vert"/>
    <s v="CPV"/>
    <s v="Atlanta"/>
    <s v="Mercedes-Benz Stadium"/>
    <n v="2"/>
    <n v="0"/>
    <x v="1"/>
    <n v="16"/>
    <n v="166"/>
    <n v="217"/>
    <x v="1"/>
    <n v="0"/>
    <n v="0"/>
    <n v="0"/>
    <n v="0"/>
    <n v="0"/>
    <n v="0"/>
    <s v=""/>
    <n v="0"/>
    <x v="3"/>
    <n v="291"/>
  </r>
  <r>
    <x v="13"/>
    <n v="26"/>
    <d v="2026-06-11T21:00:00"/>
    <x v="25"/>
    <s v="Mohamad EL KAWAS"/>
    <s v="#EB8787"/>
    <s v="#368E2C"/>
    <s v="Tour 1"/>
    <s v="H"/>
    <s v="Espagne"/>
    <s v="ESP"/>
    <s v="Cap-Vert"/>
    <s v="CPV"/>
    <m/>
    <m/>
    <n v="3"/>
    <n v="0"/>
    <x v="1"/>
    <n v="16"/>
    <n v="166"/>
    <n v="217"/>
    <x v="1"/>
    <n v="0"/>
    <n v="0"/>
    <n v="0"/>
    <n v="0"/>
    <n v="0"/>
    <n v="0"/>
    <s v=""/>
    <n v="0"/>
    <x v="3"/>
    <n v="320"/>
  </r>
  <r>
    <x v="13"/>
    <n v="27"/>
    <d v="2026-06-15T18:00:00"/>
    <x v="26"/>
    <s v="Maryem GUIZANI"/>
    <s v="#BCA2F4"/>
    <s v="#6D3DD5"/>
    <s v="Tour 1"/>
    <s v="H"/>
    <s v="Espagne"/>
    <s v="ESP"/>
    <s v="Cap-Vert"/>
    <s v="CPV"/>
    <m/>
    <m/>
    <m/>
    <m/>
    <x v="1"/>
    <n v="16"/>
    <n v="166"/>
    <n v="217"/>
    <x v="1"/>
    <n v="0"/>
    <n v="0"/>
    <n v="1"/>
    <s v=""/>
    <n v="166"/>
    <n v="0"/>
    <s v=""/>
    <s v=""/>
    <x v="3"/>
    <n v="0"/>
  </r>
  <r>
    <x v="14"/>
    <n v="1"/>
    <d v="2026-06-15T21:00:00"/>
    <x v="0"/>
    <s v="Nicolas LE MOUEL"/>
    <s v="#F7C79D"/>
    <s v="#FFBE85"/>
    <s v="Tour 1"/>
    <s v="G"/>
    <s v="Belgique"/>
    <s v="BEL"/>
    <s v="Egypte"/>
    <s v="EGY"/>
    <s v="Seattle"/>
    <s v="Lumen Field"/>
    <n v="1"/>
    <n v="1"/>
    <x v="1"/>
    <n v="57"/>
    <n v="122"/>
    <n v="135"/>
    <x v="1"/>
    <n v="1"/>
    <n v="1"/>
    <n v="0"/>
    <n v="1"/>
    <n v="122"/>
    <n v="1"/>
    <s v="Exact"/>
    <n v="20"/>
    <x v="11"/>
    <n v="767"/>
  </r>
  <r>
    <x v="14"/>
    <n v="2"/>
    <d v="2026-06-15T21:00:00"/>
    <x v="1"/>
    <s v="Léa EL ASERY"/>
    <s v="#FFBEBE"/>
    <s v="#DF6868"/>
    <s v="Tour 1"/>
    <s v="G"/>
    <s v="Belgique"/>
    <s v="BEL"/>
    <s v="Egypte"/>
    <s v="EGY"/>
    <s v="Seattle"/>
    <s v="Lumen Field"/>
    <n v="2"/>
    <n v="0"/>
    <x v="1"/>
    <n v="57"/>
    <n v="122"/>
    <n v="135"/>
    <x v="1"/>
    <n v="1"/>
    <n v="1"/>
    <n v="0"/>
    <n v="0"/>
    <n v="0"/>
    <n v="0"/>
    <s v=""/>
    <n v="0"/>
    <x v="3"/>
    <n v="538"/>
  </r>
  <r>
    <x v="14"/>
    <n v="3"/>
    <d v="2026-06-15T21:00:00"/>
    <x v="2"/>
    <s v="Elwenn JOUBREL"/>
    <s v="#F5C7FC"/>
    <s v="#C489CF"/>
    <s v="Tour 1"/>
    <s v="G"/>
    <s v="Belgique"/>
    <s v="BEL"/>
    <s v="Egypte"/>
    <s v="EGY"/>
    <s v="Seattle"/>
    <s v="Lumen Field"/>
    <n v="4"/>
    <n v="1"/>
    <x v="1"/>
    <n v="57"/>
    <n v="122"/>
    <n v="135"/>
    <x v="1"/>
    <n v="1"/>
    <n v="1"/>
    <n v="0"/>
    <n v="0"/>
    <n v="0"/>
    <n v="0"/>
    <s v=""/>
    <n v="0"/>
    <x v="3"/>
    <n v="519"/>
  </r>
  <r>
    <x v="14"/>
    <n v="4"/>
    <d v="2026-06-15T21:00:00"/>
    <x v="3"/>
    <s v="Pauline OLIVIER"/>
    <s v="#A5EA7F"/>
    <s v="#80C65A"/>
    <s v="Tour 1"/>
    <s v="G"/>
    <s v="Belgique"/>
    <s v="BEL"/>
    <s v="Egypte"/>
    <s v="EGY"/>
    <s v="Seattle"/>
    <s v="Lumen Field"/>
    <n v="2"/>
    <n v="1"/>
    <x v="1"/>
    <n v="57"/>
    <n v="122"/>
    <n v="135"/>
    <x v="1"/>
    <n v="1"/>
    <n v="1"/>
    <n v="0"/>
    <n v="0"/>
    <n v="0"/>
    <n v="0"/>
    <s v=""/>
    <n v="0"/>
    <x v="3"/>
    <n v="274"/>
  </r>
  <r>
    <x v="14"/>
    <n v="5"/>
    <d v="2026-06-15T21:00:00"/>
    <x v="4"/>
    <s v="Julie BOISSIERE"/>
    <s v="#D890FF"/>
    <s v="#B750EF"/>
    <s v="Tour 1"/>
    <s v="G"/>
    <s v="Belgique"/>
    <s v="BEL"/>
    <s v="Egypte"/>
    <s v="EGY"/>
    <s v="Seattle"/>
    <s v="Lumen Field"/>
    <n v="0"/>
    <n v="1"/>
    <x v="1"/>
    <n v="57"/>
    <n v="122"/>
    <n v="135"/>
    <x v="1"/>
    <n v="1"/>
    <n v="1"/>
    <n v="0"/>
    <n v="0"/>
    <n v="0"/>
    <n v="0"/>
    <s v=""/>
    <n v="0"/>
    <x v="3"/>
    <n v="262"/>
  </r>
  <r>
    <x v="14"/>
    <n v="6"/>
    <d v="2026-06-15T21:00:00"/>
    <x v="5"/>
    <s v="Julie BOUCHARD"/>
    <s v="#A6F7B1"/>
    <s v="#6EC179"/>
    <s v="Tour 1"/>
    <s v="G"/>
    <s v="Belgique"/>
    <s v="BEL"/>
    <s v="Egypte"/>
    <s v="EGY"/>
    <s v="Seattle"/>
    <s v="Lumen Field"/>
    <n v="2"/>
    <n v="1"/>
    <x v="1"/>
    <n v="57"/>
    <n v="122"/>
    <n v="135"/>
    <x v="1"/>
    <n v="1"/>
    <n v="1"/>
    <n v="0"/>
    <n v="0"/>
    <n v="0"/>
    <n v="0"/>
    <s v=""/>
    <n v="0"/>
    <x v="3"/>
    <n v="362"/>
  </r>
  <r>
    <x v="14"/>
    <n v="7"/>
    <d v="2026-06-15T21:00:00"/>
    <x v="6"/>
    <s v="Vincent FRAYSSE"/>
    <s v="#B2EAE8"/>
    <s v="#6CB4B1"/>
    <s v="Tour 1"/>
    <s v="G"/>
    <s v="Belgique"/>
    <s v="BEL"/>
    <s v="Egypte"/>
    <s v="EGY"/>
    <s v="Seattle"/>
    <s v="Lumen Field"/>
    <n v="3"/>
    <n v="0"/>
    <x v="1"/>
    <n v="57"/>
    <n v="122"/>
    <n v="135"/>
    <x v="1"/>
    <n v="1"/>
    <n v="1"/>
    <n v="0"/>
    <n v="0"/>
    <n v="0"/>
    <n v="0"/>
    <s v=""/>
    <n v="0"/>
    <x v="3"/>
    <n v="138"/>
  </r>
  <r>
    <x v="14"/>
    <n v="8"/>
    <d v="2026-06-15T21:00:00"/>
    <x v="7"/>
    <s v="Louis HARLE"/>
    <s v="#EEF7B1"/>
    <s v="#C1CB7D"/>
    <s v="Tour 1"/>
    <s v="G"/>
    <s v="Belgique"/>
    <s v="BEL"/>
    <s v="Egypte"/>
    <s v="EGY"/>
    <s v="Seattle"/>
    <s v="Lumen Field"/>
    <n v="2"/>
    <n v="0"/>
    <x v="1"/>
    <n v="57"/>
    <n v="122"/>
    <n v="135"/>
    <x v="1"/>
    <n v="1"/>
    <n v="1"/>
    <n v="0"/>
    <n v="0"/>
    <n v="0"/>
    <n v="0"/>
    <s v=""/>
    <n v="0"/>
    <x v="3"/>
    <n v="623"/>
  </r>
  <r>
    <x v="14"/>
    <n v="9"/>
    <d v="2026-06-15T21:00:00"/>
    <x v="8"/>
    <s v="Aurélien DE POULPIQUET"/>
    <s v="#F4EA9D"/>
    <s v="#D2C458"/>
    <s v="Tour 1"/>
    <s v="G"/>
    <s v="Belgique"/>
    <s v="BEL"/>
    <s v="Egypte"/>
    <s v="EGY"/>
    <s v="Seattle"/>
    <s v="Lumen Field"/>
    <n v="2"/>
    <n v="0"/>
    <x v="1"/>
    <n v="57"/>
    <n v="122"/>
    <n v="135"/>
    <x v="1"/>
    <n v="1"/>
    <n v="1"/>
    <n v="0"/>
    <n v="0"/>
    <n v="0"/>
    <n v="0"/>
    <s v=""/>
    <n v="0"/>
    <x v="3"/>
    <n v="492"/>
  </r>
  <r>
    <x v="14"/>
    <n v="10"/>
    <d v="2026-06-15T21:00:00"/>
    <x v="9"/>
    <s v="Paul MONTESINOS"/>
    <s v="#C4B0FF"/>
    <s v="#7F66C8"/>
    <s v="Tour 1"/>
    <s v="G"/>
    <s v="Belgique"/>
    <s v="BEL"/>
    <s v="Egypte"/>
    <s v="EGY"/>
    <s v="Seattle"/>
    <s v="Lumen Field"/>
    <n v="3"/>
    <n v="1"/>
    <x v="1"/>
    <n v="57"/>
    <n v="122"/>
    <n v="135"/>
    <x v="1"/>
    <n v="1"/>
    <n v="1"/>
    <n v="0"/>
    <n v="0"/>
    <n v="0"/>
    <n v="0"/>
    <s v=""/>
    <n v="0"/>
    <x v="3"/>
    <n v="416"/>
  </r>
  <r>
    <x v="14"/>
    <n v="11"/>
    <d v="2026-06-15T21:00:00"/>
    <x v="10"/>
    <s v="Kinsley ROQUE"/>
    <s v="#CBEBBA"/>
    <s v="#70BC6E"/>
    <s v="Tour 1"/>
    <s v="G"/>
    <s v="Belgique"/>
    <s v="BEL"/>
    <s v="Egypte"/>
    <s v="EGY"/>
    <s v="Seattle"/>
    <s v="Lumen Field"/>
    <n v="1"/>
    <n v="0"/>
    <x v="1"/>
    <n v="57"/>
    <n v="122"/>
    <n v="135"/>
    <x v="1"/>
    <n v="1"/>
    <n v="1"/>
    <n v="0"/>
    <n v="0"/>
    <n v="0"/>
    <n v="0"/>
    <s v=""/>
    <n v="0"/>
    <x v="3"/>
    <n v="489"/>
  </r>
  <r>
    <x v="14"/>
    <n v="12"/>
    <d v="2026-06-15T21:00:00"/>
    <x v="11"/>
    <s v="Jaouad SETTI"/>
    <s v="#C2D4FF"/>
    <s v="#6586D5"/>
    <s v="Tour 1"/>
    <s v="G"/>
    <s v="Belgique"/>
    <s v="BEL"/>
    <s v="Egypte"/>
    <s v="EGY"/>
    <s v="Seattle"/>
    <s v="Lumen Field"/>
    <n v="1"/>
    <n v="0"/>
    <x v="1"/>
    <n v="57"/>
    <n v="122"/>
    <n v="135"/>
    <x v="1"/>
    <n v="1"/>
    <n v="1"/>
    <n v="0"/>
    <n v="0"/>
    <n v="0"/>
    <n v="0"/>
    <s v=""/>
    <n v="0"/>
    <x v="3"/>
    <n v="612"/>
  </r>
  <r>
    <x v="14"/>
    <n v="13"/>
    <d v="2026-06-15T21:00:00"/>
    <x v="12"/>
    <s v="Julien INGE"/>
    <s v="#C1E0EF"/>
    <s v="#4F91B2"/>
    <s v="Tour 1"/>
    <s v="G"/>
    <s v="Belgique"/>
    <s v="BEL"/>
    <s v="Egypte"/>
    <s v="EGY"/>
    <s v="Seattle"/>
    <s v="Lumen Field"/>
    <n v="3"/>
    <n v="1"/>
    <x v="1"/>
    <n v="57"/>
    <n v="122"/>
    <n v="135"/>
    <x v="1"/>
    <n v="1"/>
    <n v="1"/>
    <n v="0"/>
    <n v="0"/>
    <n v="0"/>
    <n v="0"/>
    <s v=""/>
    <n v="0"/>
    <x v="3"/>
    <n v="789"/>
  </r>
  <r>
    <x v="14"/>
    <n v="14"/>
    <d v="2026-06-15T21:00:00"/>
    <x v="13"/>
    <s v="Marie EXBRAYAT"/>
    <s v="#FFAFD2"/>
    <s v="#F2589B"/>
    <s v="Tour 1"/>
    <s v="G"/>
    <s v="Belgique"/>
    <s v="BEL"/>
    <s v="Egypte"/>
    <s v="EGY"/>
    <s v="Seattle"/>
    <s v="Lumen Field"/>
    <n v="3"/>
    <n v="1"/>
    <x v="1"/>
    <n v="57"/>
    <n v="122"/>
    <n v="135"/>
    <x v="1"/>
    <n v="1"/>
    <n v="1"/>
    <n v="0"/>
    <n v="0"/>
    <n v="0"/>
    <n v="0"/>
    <s v=""/>
    <n v="0"/>
    <x v="3"/>
    <n v="424"/>
  </r>
  <r>
    <x v="14"/>
    <n v="15"/>
    <d v="2026-06-15T21:00:00"/>
    <x v="14"/>
    <s v="Amine ZARROUKI"/>
    <s v="#FF9898"/>
    <s v="#FF5D5D"/>
    <s v="Tour 1"/>
    <s v="G"/>
    <s v="Belgique"/>
    <s v="BEL"/>
    <s v="Egypte"/>
    <s v="EGY"/>
    <s v="Seattle"/>
    <s v="Lumen Field"/>
    <n v="2"/>
    <n v="0"/>
    <x v="1"/>
    <n v="57"/>
    <n v="122"/>
    <n v="135"/>
    <x v="1"/>
    <n v="1"/>
    <n v="1"/>
    <n v="0"/>
    <n v="0"/>
    <n v="0"/>
    <n v="0"/>
    <s v=""/>
    <n v="0"/>
    <x v="3"/>
    <n v="524"/>
  </r>
  <r>
    <x v="14"/>
    <n v="16"/>
    <d v="2026-06-15T21:00:00"/>
    <x v="15"/>
    <s v="Laura GIULIANO"/>
    <s v="#86A4FE"/>
    <s v="#3769FF"/>
    <s v="Tour 1"/>
    <s v="G"/>
    <s v="Belgique"/>
    <s v="BEL"/>
    <s v="Egypte"/>
    <s v="EGY"/>
    <s v="Seattle"/>
    <s v="Lumen Field"/>
    <n v="2"/>
    <n v="2"/>
    <x v="1"/>
    <n v="57"/>
    <n v="122"/>
    <n v="135"/>
    <x v="1"/>
    <n v="1"/>
    <n v="1"/>
    <n v="0"/>
    <n v="1"/>
    <n v="122"/>
    <n v="0"/>
    <s v=""/>
    <n v="0"/>
    <x v="24"/>
    <n v="275"/>
  </r>
  <r>
    <x v="14"/>
    <n v="17"/>
    <d v="2026-06-15T21:00:00"/>
    <x v="16"/>
    <s v="Julien CRIMOTEL"/>
    <s v="#FFB0B0"/>
    <s v="#F25757"/>
    <s v="Tour 1"/>
    <s v="G"/>
    <s v="Belgique"/>
    <s v="BEL"/>
    <s v="Egypte"/>
    <s v="EGY"/>
    <s v="Seattle"/>
    <s v="Lumen Field"/>
    <n v="3"/>
    <n v="0"/>
    <x v="1"/>
    <n v="57"/>
    <n v="122"/>
    <n v="135"/>
    <x v="1"/>
    <n v="1"/>
    <n v="1"/>
    <n v="0"/>
    <n v="0"/>
    <n v="0"/>
    <n v="0"/>
    <s v=""/>
    <n v="0"/>
    <x v="3"/>
    <n v="451"/>
  </r>
  <r>
    <x v="14"/>
    <n v="18"/>
    <d v="2026-06-15T21:00:00"/>
    <x v="17"/>
    <s v="Quentin CARTON"/>
    <s v="#F0BC42"/>
    <s v="#8E1F2F"/>
    <s v="Tour 1"/>
    <s v="G"/>
    <s v="Belgique"/>
    <s v="BEL"/>
    <s v="Egypte"/>
    <s v="EGY"/>
    <s v="Seattle"/>
    <s v="Lumen Field"/>
    <n v="2"/>
    <n v="2"/>
    <x v="1"/>
    <n v="57"/>
    <n v="122"/>
    <n v="135"/>
    <x v="1"/>
    <n v="1"/>
    <n v="1"/>
    <n v="0"/>
    <n v="1"/>
    <n v="122"/>
    <n v="0"/>
    <s v=""/>
    <n v="0"/>
    <x v="24"/>
    <n v="515"/>
  </r>
  <r>
    <x v="14"/>
    <n v="19"/>
    <d v="2026-06-15T21:00:00"/>
    <x v="18"/>
    <s v="Eyram TETSHIE"/>
    <s v="#E8B28F"/>
    <s v="#E65568"/>
    <s v="Tour 1"/>
    <s v="G"/>
    <s v="Belgique"/>
    <s v="BEL"/>
    <s v="Egypte"/>
    <s v="EGY"/>
    <s v="Seattle"/>
    <s v="Lumen Field"/>
    <n v="2"/>
    <n v="0"/>
    <x v="1"/>
    <n v="57"/>
    <n v="122"/>
    <n v="135"/>
    <x v="1"/>
    <n v="1"/>
    <n v="1"/>
    <n v="0"/>
    <n v="0"/>
    <n v="0"/>
    <n v="0"/>
    <s v=""/>
    <n v="0"/>
    <x v="3"/>
    <n v="310"/>
  </r>
  <r>
    <x v="14"/>
    <n v="20"/>
    <d v="2026-06-15T21:00:00"/>
    <x v="19"/>
    <s v="Anis LEBIK"/>
    <s v="#60DC8C"/>
    <s v="#22A34F"/>
    <s v="Tour 1"/>
    <s v="G"/>
    <s v="Belgique"/>
    <s v="BEL"/>
    <s v="Egypte"/>
    <s v="EGY"/>
    <s v="Seattle"/>
    <s v="Lumen Field"/>
    <n v="2"/>
    <n v="1"/>
    <x v="1"/>
    <n v="57"/>
    <n v="122"/>
    <n v="135"/>
    <x v="1"/>
    <n v="1"/>
    <n v="1"/>
    <n v="0"/>
    <n v="0"/>
    <n v="0"/>
    <n v="0"/>
    <s v=""/>
    <n v="0"/>
    <x v="3"/>
    <n v="497"/>
  </r>
  <r>
    <x v="14"/>
    <n v="21"/>
    <d v="2026-06-15T21:00:00"/>
    <x v="20"/>
    <s v="Julia BOUANAN"/>
    <s v="#2FAEE0"/>
    <s v="#BEA064"/>
    <s v="Tour 1"/>
    <s v="G"/>
    <s v="Belgique"/>
    <s v="BEL"/>
    <s v="Egypte"/>
    <s v="EGY"/>
    <s v="Seattle"/>
    <s v="Lumen Field"/>
    <n v="3"/>
    <n v="0"/>
    <x v="1"/>
    <n v="57"/>
    <n v="122"/>
    <n v="135"/>
    <x v="1"/>
    <n v="1"/>
    <n v="1"/>
    <n v="0"/>
    <n v="0"/>
    <n v="0"/>
    <n v="0"/>
    <s v=""/>
    <n v="0"/>
    <x v="3"/>
    <n v="608"/>
  </r>
  <r>
    <x v="14"/>
    <n v="22"/>
    <d v="2026-06-15T21:00:00"/>
    <x v="21"/>
    <s v="Julie Mansard"/>
    <s v="#41DEF0"/>
    <s v="#0BA6B7"/>
    <s v="Tour 1"/>
    <s v="G"/>
    <s v="Belgique"/>
    <s v="BEL"/>
    <s v="Egypte"/>
    <s v="EGY"/>
    <s v="Seattle"/>
    <s v="Lumen Field"/>
    <n v="3"/>
    <n v="1"/>
    <x v="1"/>
    <n v="57"/>
    <n v="122"/>
    <n v="135"/>
    <x v="1"/>
    <n v="1"/>
    <n v="1"/>
    <n v="0"/>
    <n v="0"/>
    <n v="0"/>
    <n v="0"/>
    <s v=""/>
    <n v="0"/>
    <x v="3"/>
    <n v="202"/>
  </r>
  <r>
    <x v="14"/>
    <n v="23"/>
    <d v="2026-06-15T21:00:00"/>
    <x v="22"/>
    <s v="Juliette"/>
    <s v="#F2A2A2"/>
    <s v="#C25D5D"/>
    <s v="Tour 1"/>
    <s v="G"/>
    <s v="Belgique"/>
    <s v="BEL"/>
    <s v="Egypte"/>
    <s v="EGY"/>
    <s v="Seattle"/>
    <s v="Lumen Field"/>
    <n v="1"/>
    <n v="0"/>
    <x v="1"/>
    <n v="57"/>
    <n v="122"/>
    <n v="135"/>
    <x v="1"/>
    <n v="1"/>
    <n v="1"/>
    <n v="0"/>
    <n v="0"/>
    <n v="0"/>
    <n v="0"/>
    <s v=""/>
    <n v="0"/>
    <x v="3"/>
    <n v="281"/>
  </r>
  <r>
    <x v="14"/>
    <n v="24"/>
    <d v="2026-06-15T21:00:00"/>
    <x v="23"/>
    <s v="Samya ALAOUI"/>
    <s v="#A2F2C7"/>
    <s v="#5DC18C"/>
    <s v="Tour 1"/>
    <s v="G"/>
    <s v="Belgique"/>
    <s v="BEL"/>
    <s v="Egypte"/>
    <s v="EGY"/>
    <s v="Seattle"/>
    <s v="Lumen Field"/>
    <n v="1"/>
    <n v="2"/>
    <x v="1"/>
    <n v="57"/>
    <n v="122"/>
    <n v="135"/>
    <x v="1"/>
    <n v="1"/>
    <n v="1"/>
    <n v="0"/>
    <n v="0"/>
    <n v="0"/>
    <n v="0"/>
    <s v=""/>
    <n v="0"/>
    <x v="3"/>
    <n v="726"/>
  </r>
  <r>
    <x v="14"/>
    <n v="25"/>
    <d v="2026-06-15T21:00:00"/>
    <x v="24"/>
    <s v="Léa WALOCQ"/>
    <s v="#D1B9EB"/>
    <s v="#B58BC7"/>
    <s v="Tour 1"/>
    <s v="G"/>
    <s v="Belgique"/>
    <s v="BEL"/>
    <s v="Egypte"/>
    <s v="EGY"/>
    <s v="Seattle"/>
    <s v="Lumen Field"/>
    <n v="3"/>
    <n v="0"/>
    <x v="1"/>
    <n v="57"/>
    <n v="122"/>
    <n v="135"/>
    <x v="1"/>
    <n v="1"/>
    <n v="1"/>
    <n v="0"/>
    <n v="0"/>
    <n v="0"/>
    <n v="0"/>
    <s v=""/>
    <n v="0"/>
    <x v="3"/>
    <n v="291"/>
  </r>
  <r>
    <x v="14"/>
    <n v="26"/>
    <d v="2026-06-11T21:00:00"/>
    <x v="25"/>
    <s v="Mohamad EL KAWAS"/>
    <s v="#EB8787"/>
    <s v="#368E2C"/>
    <s v="Tour 1"/>
    <s v="G"/>
    <s v="Belgique"/>
    <s v="BEL"/>
    <s v="Egypte"/>
    <s v="EGY"/>
    <m/>
    <m/>
    <n v="1"/>
    <n v="2"/>
    <x v="1"/>
    <n v="57"/>
    <n v="122"/>
    <n v="135"/>
    <x v="1"/>
    <n v="1"/>
    <n v="1"/>
    <n v="0"/>
    <n v="0"/>
    <n v="0"/>
    <n v="0"/>
    <s v=""/>
    <n v="0"/>
    <x v="3"/>
    <n v="320"/>
  </r>
  <r>
    <x v="14"/>
    <n v="27"/>
    <d v="2026-06-15T21:00:00"/>
    <x v="26"/>
    <s v="Maryem GUIZANI"/>
    <s v="#BCA2F4"/>
    <s v="#6D3DD5"/>
    <s v="Tour 1"/>
    <s v="G"/>
    <s v="Belgique"/>
    <s v="BEL"/>
    <s v="Egypte"/>
    <s v="EGY"/>
    <m/>
    <m/>
    <m/>
    <m/>
    <x v="1"/>
    <n v="57"/>
    <n v="122"/>
    <n v="135"/>
    <x v="1"/>
    <n v="1"/>
    <n v="1"/>
    <n v="1"/>
    <s v=""/>
    <n v="122"/>
    <n v="0"/>
    <s v=""/>
    <s v=""/>
    <x v="3"/>
    <n v="0"/>
  </r>
  <r>
    <x v="15"/>
    <n v="1"/>
    <d v="2026-06-16T00:00:00"/>
    <x v="0"/>
    <s v="Nicolas LE MOUEL"/>
    <s v="#F7C79D"/>
    <s v="#FFBE85"/>
    <s v="Tour 1"/>
    <s v="H"/>
    <s v="Arabie Saoudite"/>
    <s v="SAU"/>
    <s v="Uruguay"/>
    <s v="URY"/>
    <s v="Miami Gardens, Florida"/>
    <s v="Hard Rock Stadium"/>
    <n v="2"/>
    <n v="1"/>
    <x v="1"/>
    <n v="146"/>
    <n v="125"/>
    <n v="50"/>
    <x v="1"/>
    <n v="1"/>
    <n v="1"/>
    <n v="0"/>
    <n v="0"/>
    <n v="0"/>
    <n v="0"/>
    <s v=""/>
    <n v="0"/>
    <x v="3"/>
    <n v="767"/>
  </r>
  <r>
    <x v="15"/>
    <n v="2"/>
    <d v="2026-06-16T00:00:00"/>
    <x v="1"/>
    <s v="Léa EL ASERY"/>
    <s v="#FFBEBE"/>
    <s v="#DF6868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538"/>
  </r>
  <r>
    <x v="15"/>
    <n v="3"/>
    <d v="2026-06-16T00:00:00"/>
    <x v="2"/>
    <s v="Elwenn JOUBREL"/>
    <s v="#F5C7FC"/>
    <s v="#C489CF"/>
    <s v="Tour 1"/>
    <s v="H"/>
    <s v="Arabie Saoudite"/>
    <s v="SAU"/>
    <s v="Uruguay"/>
    <s v="URY"/>
    <s v="Miami Gardens, Florida"/>
    <s v="Hard Rock Stadium"/>
    <n v="1"/>
    <n v="1"/>
    <x v="1"/>
    <n v="146"/>
    <n v="125"/>
    <n v="50"/>
    <x v="1"/>
    <n v="1"/>
    <n v="1"/>
    <n v="0"/>
    <n v="1"/>
    <n v="125"/>
    <n v="1"/>
    <s v="Exact"/>
    <n v="20"/>
    <x v="25"/>
    <n v="664"/>
  </r>
  <r>
    <x v="15"/>
    <n v="4"/>
    <d v="2026-06-16T00:00:00"/>
    <x v="3"/>
    <s v="Pauline OLIVIER"/>
    <s v="#A5EA7F"/>
    <s v="#80C65A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274"/>
  </r>
  <r>
    <x v="15"/>
    <n v="5"/>
    <d v="2026-06-16T00:00:00"/>
    <x v="4"/>
    <s v="Julie BOISSIERE"/>
    <s v="#D890FF"/>
    <s v="#B750EF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262"/>
  </r>
  <r>
    <x v="15"/>
    <n v="6"/>
    <d v="2026-06-16T00:00:00"/>
    <x v="5"/>
    <s v="Julie BOUCHARD"/>
    <s v="#A6F7B1"/>
    <s v="#6EC179"/>
    <s v="Tour 1"/>
    <s v="H"/>
    <s v="Arabie Saoudite"/>
    <s v="SAU"/>
    <s v="Uruguay"/>
    <s v="URY"/>
    <s v="Miami Gardens, Florida"/>
    <s v="Hard Rock Stadium"/>
    <n v="1"/>
    <n v="1"/>
    <x v="1"/>
    <n v="146"/>
    <n v="125"/>
    <n v="50"/>
    <x v="1"/>
    <n v="1"/>
    <n v="1"/>
    <n v="0"/>
    <n v="1"/>
    <n v="125"/>
    <n v="1"/>
    <s v="Exact"/>
    <n v="20"/>
    <x v="25"/>
    <n v="507"/>
  </r>
  <r>
    <x v="15"/>
    <n v="7"/>
    <d v="2026-06-16T00:00:00"/>
    <x v="6"/>
    <s v="Vincent FRAYSSE"/>
    <s v="#B2EAE8"/>
    <s v="#6CB4B1"/>
    <s v="Tour 1"/>
    <s v="H"/>
    <s v="Arabie Saoudite"/>
    <s v="SAU"/>
    <s v="Uruguay"/>
    <s v="URY"/>
    <s v="Miami Gardens, Florida"/>
    <s v="Hard Rock Stadium"/>
    <n v="1"/>
    <n v="2"/>
    <x v="1"/>
    <n v="146"/>
    <n v="125"/>
    <n v="50"/>
    <x v="1"/>
    <n v="1"/>
    <n v="1"/>
    <n v="0"/>
    <n v="0"/>
    <n v="0"/>
    <n v="0"/>
    <s v=""/>
    <n v="0"/>
    <x v="3"/>
    <n v="138"/>
  </r>
  <r>
    <x v="15"/>
    <n v="8"/>
    <d v="2026-06-16T00:00:00"/>
    <x v="7"/>
    <s v="Louis HARLE"/>
    <s v="#EEF7B1"/>
    <s v="#C1CB7D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623"/>
  </r>
  <r>
    <x v="15"/>
    <n v="9"/>
    <d v="2026-06-16T00:00:00"/>
    <x v="8"/>
    <s v="Aurélien DE POULPIQUET"/>
    <s v="#F4EA9D"/>
    <s v="#D2C458"/>
    <s v="Tour 1"/>
    <s v="H"/>
    <s v="Arabie Saoudite"/>
    <s v="SAU"/>
    <s v="Uruguay"/>
    <s v="URY"/>
    <s v="Miami Gardens, Florida"/>
    <s v="Hard Rock Stadium"/>
    <n v="0"/>
    <n v="1"/>
    <x v="1"/>
    <n v="146"/>
    <n v="125"/>
    <n v="50"/>
    <x v="1"/>
    <n v="1"/>
    <n v="1"/>
    <n v="0"/>
    <n v="0"/>
    <n v="0"/>
    <n v="0"/>
    <s v=""/>
    <n v="0"/>
    <x v="3"/>
    <n v="492"/>
  </r>
  <r>
    <x v="15"/>
    <n v="10"/>
    <d v="2026-06-16T00:00:00"/>
    <x v="9"/>
    <s v="Paul MONTESINOS"/>
    <s v="#C4B0FF"/>
    <s v="#7F66C8"/>
    <s v="Tour 1"/>
    <s v="H"/>
    <s v="Arabie Saoudite"/>
    <s v="SAU"/>
    <s v="Uruguay"/>
    <s v="URY"/>
    <s v="Miami Gardens, Florida"/>
    <s v="Hard Rock Stadium"/>
    <n v="0"/>
    <n v="3"/>
    <x v="1"/>
    <n v="146"/>
    <n v="125"/>
    <n v="50"/>
    <x v="1"/>
    <n v="1"/>
    <n v="1"/>
    <n v="0"/>
    <n v="0"/>
    <n v="0"/>
    <n v="0"/>
    <s v=""/>
    <n v="0"/>
    <x v="3"/>
    <n v="416"/>
  </r>
  <r>
    <x v="15"/>
    <n v="11"/>
    <d v="2026-06-16T00:00:00"/>
    <x v="10"/>
    <s v="Kinsley ROQUE"/>
    <s v="#CBEBBA"/>
    <s v="#70BC6E"/>
    <s v="Tour 1"/>
    <s v="H"/>
    <s v="Arabie Saoudite"/>
    <s v="SAU"/>
    <s v="Uruguay"/>
    <s v="URY"/>
    <s v="Miami Gardens, Florida"/>
    <s v="Hard Rock Stadium"/>
    <n v="1"/>
    <n v="0"/>
    <x v="1"/>
    <n v="146"/>
    <n v="125"/>
    <n v="50"/>
    <x v="1"/>
    <n v="1"/>
    <n v="1"/>
    <n v="0"/>
    <n v="0"/>
    <n v="0"/>
    <n v="0"/>
    <s v=""/>
    <n v="0"/>
    <x v="3"/>
    <n v="489"/>
  </r>
  <r>
    <x v="15"/>
    <n v="12"/>
    <d v="2026-06-16T00:00:00"/>
    <x v="11"/>
    <s v="Jaouad SETTI"/>
    <s v="#C2D4FF"/>
    <s v="#6586D5"/>
    <s v="Tour 1"/>
    <s v="H"/>
    <s v="Arabie Saoudite"/>
    <s v="SAU"/>
    <s v="Uruguay"/>
    <s v="URY"/>
    <s v="Miami Gardens, Florida"/>
    <s v="Hard Rock Stadium"/>
    <n v="1"/>
    <n v="1"/>
    <x v="1"/>
    <n v="146"/>
    <n v="125"/>
    <n v="50"/>
    <x v="1"/>
    <n v="1"/>
    <n v="1"/>
    <n v="0"/>
    <n v="1"/>
    <n v="125"/>
    <n v="1"/>
    <s v="Exact"/>
    <n v="20"/>
    <x v="25"/>
    <n v="757"/>
  </r>
  <r>
    <x v="15"/>
    <n v="13"/>
    <d v="2026-06-16T00:00:00"/>
    <x v="12"/>
    <s v="Julien INGE"/>
    <s v="#C1E0EF"/>
    <s v="#4F91B2"/>
    <s v="Tour 1"/>
    <s v="H"/>
    <s v="Arabie Saoudite"/>
    <s v="SAU"/>
    <s v="Uruguay"/>
    <s v="URY"/>
    <s v="Miami Gardens, Florida"/>
    <s v="Hard Rock Stadium"/>
    <n v="0"/>
    <n v="0"/>
    <x v="1"/>
    <n v="146"/>
    <n v="125"/>
    <n v="50"/>
    <x v="1"/>
    <n v="1"/>
    <n v="1"/>
    <n v="0"/>
    <n v="1"/>
    <n v="125"/>
    <n v="0"/>
    <s v=""/>
    <n v="0"/>
    <x v="26"/>
    <n v="914"/>
  </r>
  <r>
    <x v="15"/>
    <n v="14"/>
    <d v="2026-06-16T00:00:00"/>
    <x v="13"/>
    <s v="Marie EXBRAYAT"/>
    <s v="#FFAFD2"/>
    <s v="#F2589B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424"/>
  </r>
  <r>
    <x v="15"/>
    <n v="15"/>
    <d v="2026-06-16T00:00:00"/>
    <x v="14"/>
    <s v="Amine ZARROUKI"/>
    <s v="#FF9898"/>
    <s v="#FF5D5D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524"/>
  </r>
  <r>
    <x v="15"/>
    <n v="16"/>
    <d v="2026-06-16T00:00:00"/>
    <x v="15"/>
    <s v="Laura GIULIANO"/>
    <s v="#86A4FE"/>
    <s v="#3769FF"/>
    <s v="Tour 1"/>
    <s v="H"/>
    <s v="Arabie Saoudite"/>
    <s v="SAU"/>
    <s v="Uruguay"/>
    <s v="URY"/>
    <s v="Miami Gardens, Florida"/>
    <s v="Hard Rock Stadium"/>
    <n v="0"/>
    <n v="1"/>
    <x v="1"/>
    <n v="146"/>
    <n v="125"/>
    <n v="50"/>
    <x v="1"/>
    <n v="1"/>
    <n v="1"/>
    <n v="0"/>
    <n v="0"/>
    <n v="0"/>
    <n v="0"/>
    <s v=""/>
    <n v="0"/>
    <x v="3"/>
    <n v="275"/>
  </r>
  <r>
    <x v="15"/>
    <n v="17"/>
    <d v="2026-06-16T00:00:00"/>
    <x v="16"/>
    <s v="Julien CRIMOTEL"/>
    <s v="#FFB0B0"/>
    <s v="#F25757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451"/>
  </r>
  <r>
    <x v="15"/>
    <n v="18"/>
    <d v="2026-06-16T00:00:00"/>
    <x v="17"/>
    <s v="Quentin CARTON"/>
    <s v="#F0BC42"/>
    <s v="#8E1F2F"/>
    <s v="Tour 1"/>
    <s v="H"/>
    <s v="Arabie Saoudite"/>
    <s v="SAU"/>
    <s v="Uruguay"/>
    <s v="URY"/>
    <s v="Miami Gardens, Florida"/>
    <s v="Hard Rock Stadium"/>
    <n v="0"/>
    <n v="1"/>
    <x v="1"/>
    <n v="146"/>
    <n v="125"/>
    <n v="50"/>
    <x v="1"/>
    <n v="1"/>
    <n v="1"/>
    <n v="0"/>
    <n v="0"/>
    <n v="0"/>
    <n v="0"/>
    <s v=""/>
    <n v="0"/>
    <x v="3"/>
    <n v="515"/>
  </r>
  <r>
    <x v="15"/>
    <n v="19"/>
    <d v="2026-06-16T00:00:00"/>
    <x v="18"/>
    <s v="Eyram TETSHIE"/>
    <s v="#E8B28F"/>
    <s v="#E65568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310"/>
  </r>
  <r>
    <x v="15"/>
    <n v="20"/>
    <d v="2026-06-16T00:00:00"/>
    <x v="19"/>
    <s v="Anis LEBIK"/>
    <s v="#60DC8C"/>
    <s v="#22A34F"/>
    <s v="Tour 1"/>
    <s v="H"/>
    <s v="Arabie Saoudite"/>
    <s v="SAU"/>
    <s v="Uruguay"/>
    <s v="URY"/>
    <s v="Miami Gardens, Florida"/>
    <s v="Hard Rock Stadium"/>
    <n v="0"/>
    <n v="3"/>
    <x v="1"/>
    <n v="146"/>
    <n v="125"/>
    <n v="50"/>
    <x v="1"/>
    <n v="1"/>
    <n v="1"/>
    <n v="0"/>
    <n v="0"/>
    <n v="0"/>
    <n v="0"/>
    <s v=""/>
    <n v="0"/>
    <x v="3"/>
    <n v="497"/>
  </r>
  <r>
    <x v="15"/>
    <n v="21"/>
    <d v="2026-06-16T00:00:00"/>
    <x v="20"/>
    <s v="Julia BOUANAN"/>
    <s v="#2FAEE0"/>
    <s v="#BEA064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608"/>
  </r>
  <r>
    <x v="15"/>
    <n v="22"/>
    <d v="2026-06-16T00:00:00"/>
    <x v="21"/>
    <s v="Julie Mansard"/>
    <s v="#41DEF0"/>
    <s v="#0BA6B7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202"/>
  </r>
  <r>
    <x v="15"/>
    <n v="23"/>
    <d v="2026-06-16T00:00:00"/>
    <x v="22"/>
    <s v="Juliette"/>
    <s v="#F2A2A2"/>
    <s v="#C25D5D"/>
    <s v="Tour 1"/>
    <s v="H"/>
    <s v="Arabie Saoudite"/>
    <s v="SAU"/>
    <s v="Uruguay"/>
    <s v="URY"/>
    <s v="Miami Gardens, Florida"/>
    <s v="Hard Rock Stadium"/>
    <n v="0"/>
    <n v="1"/>
    <x v="1"/>
    <n v="146"/>
    <n v="125"/>
    <n v="50"/>
    <x v="1"/>
    <n v="1"/>
    <n v="1"/>
    <n v="0"/>
    <n v="0"/>
    <n v="0"/>
    <n v="0"/>
    <s v=""/>
    <n v="0"/>
    <x v="3"/>
    <n v="281"/>
  </r>
  <r>
    <x v="15"/>
    <n v="24"/>
    <d v="2026-06-16T00:00:00"/>
    <x v="23"/>
    <s v="Samya ALAOUI"/>
    <s v="#A2F2C7"/>
    <s v="#5DC18C"/>
    <s v="Tour 1"/>
    <s v="H"/>
    <s v="Arabie Saoudite"/>
    <s v="SAU"/>
    <s v="Uruguay"/>
    <s v="URY"/>
    <s v="Miami Gardens, Florida"/>
    <s v="Hard Rock Stadium"/>
    <n v="1"/>
    <n v="2"/>
    <x v="1"/>
    <n v="146"/>
    <n v="125"/>
    <n v="50"/>
    <x v="1"/>
    <n v="1"/>
    <n v="1"/>
    <n v="0"/>
    <n v="0"/>
    <n v="0"/>
    <n v="0"/>
    <s v=""/>
    <n v="0"/>
    <x v="3"/>
    <n v="726"/>
  </r>
  <r>
    <x v="15"/>
    <n v="25"/>
    <d v="2026-06-16T00:00:00"/>
    <x v="24"/>
    <s v="Léa WALOCQ"/>
    <s v="#D1B9EB"/>
    <s v="#B58BC7"/>
    <s v="Tour 1"/>
    <s v="H"/>
    <s v="Arabie Saoudite"/>
    <s v="SAU"/>
    <s v="Uruguay"/>
    <s v="URY"/>
    <s v="Miami Gardens, Florida"/>
    <s v="Hard Rock Stadium"/>
    <n v="0"/>
    <n v="2"/>
    <x v="1"/>
    <n v="146"/>
    <n v="125"/>
    <n v="50"/>
    <x v="1"/>
    <n v="1"/>
    <n v="1"/>
    <n v="0"/>
    <n v="0"/>
    <n v="0"/>
    <n v="0"/>
    <s v=""/>
    <n v="0"/>
    <x v="3"/>
    <n v="291"/>
  </r>
  <r>
    <x v="15"/>
    <n v="26"/>
    <d v="2026-06-11T21:00:00"/>
    <x v="25"/>
    <s v="Mohamad EL KAWAS"/>
    <s v="#EB8787"/>
    <s v="#368E2C"/>
    <s v="Tour 1"/>
    <s v="H"/>
    <s v="Arabie Saoudite"/>
    <s v="SAU"/>
    <s v="Uruguay"/>
    <s v="URY"/>
    <m/>
    <m/>
    <n v="1"/>
    <n v="2"/>
    <x v="1"/>
    <n v="146"/>
    <n v="125"/>
    <n v="50"/>
    <x v="1"/>
    <n v="1"/>
    <n v="1"/>
    <n v="0"/>
    <n v="0"/>
    <n v="0"/>
    <n v="0"/>
    <s v=""/>
    <n v="0"/>
    <x v="3"/>
    <n v="320"/>
  </r>
  <r>
    <x v="15"/>
    <n v="27"/>
    <d v="2026-06-16T00:00:00"/>
    <x v="26"/>
    <s v="Maryem GUIZANI"/>
    <s v="#BCA2F4"/>
    <s v="#6D3DD5"/>
    <s v="Tour 1"/>
    <s v="H"/>
    <s v="Arabie Saoudite"/>
    <s v="SAU"/>
    <s v="Uruguay"/>
    <s v="URY"/>
    <m/>
    <m/>
    <m/>
    <m/>
    <x v="1"/>
    <n v="146"/>
    <n v="125"/>
    <n v="50"/>
    <x v="1"/>
    <n v="1"/>
    <n v="1"/>
    <n v="1"/>
    <s v=""/>
    <n v="125"/>
    <n v="0"/>
    <s v=""/>
    <s v=""/>
    <x v="3"/>
    <n v="0"/>
  </r>
  <r>
    <x v="16"/>
    <n v="1"/>
    <d v="2026-06-16T03:00:00"/>
    <x v="0"/>
    <s v="Nicolas LE MOUEL"/>
    <s v="#F7C79D"/>
    <s v="#FFBE85"/>
    <s v="Tour 1"/>
    <s v="G"/>
    <s v="Iran"/>
    <s v="IRN"/>
    <s v="Nouvelle-Zélande"/>
    <s v="NZL"/>
    <s v="Inglewood, Los Angeles, California"/>
    <s v="SoFi Stadium"/>
    <n v="1"/>
    <n v="2"/>
    <x v="1"/>
    <n v="63"/>
    <n v="116"/>
    <n v="130"/>
    <x v="1"/>
    <n v="2"/>
    <n v="2"/>
    <n v="0"/>
    <n v="0"/>
    <n v="0"/>
    <n v="0"/>
    <s v=""/>
    <n v="0"/>
    <x v="3"/>
    <n v="767"/>
  </r>
  <r>
    <x v="16"/>
    <n v="2"/>
    <d v="2026-06-16T03:00:00"/>
    <x v="1"/>
    <s v="Léa EL ASERY"/>
    <s v="#FFBEBE"/>
    <s v="#DF6868"/>
    <s v="Tour 1"/>
    <s v="G"/>
    <s v="Iran"/>
    <s v="IRN"/>
    <s v="Nouvelle-Zélande"/>
    <s v="NZL"/>
    <s v="Inglewood, Los Angeles, California"/>
    <s v="SoFi Stadium"/>
    <n v="1"/>
    <n v="0"/>
    <x v="1"/>
    <n v="63"/>
    <n v="116"/>
    <n v="130"/>
    <x v="1"/>
    <n v="2"/>
    <n v="2"/>
    <n v="0"/>
    <n v="0"/>
    <n v="0"/>
    <n v="0"/>
    <s v=""/>
    <n v="0"/>
    <x v="3"/>
    <n v="538"/>
  </r>
  <r>
    <x v="16"/>
    <n v="3"/>
    <d v="2026-06-16T03:00:00"/>
    <x v="2"/>
    <s v="Elwenn JOUBREL"/>
    <s v="#F5C7FC"/>
    <s v="#C489CF"/>
    <s v="Tour 1"/>
    <s v="G"/>
    <s v="Iran"/>
    <s v="IRN"/>
    <s v="Nouvelle-Zélande"/>
    <s v="NZL"/>
    <s v="Inglewood, Los Angeles, California"/>
    <s v="SoFi Stadium"/>
    <n v="0"/>
    <n v="0"/>
    <x v="1"/>
    <n v="63"/>
    <n v="116"/>
    <n v="130"/>
    <x v="1"/>
    <n v="2"/>
    <n v="2"/>
    <n v="0"/>
    <n v="1"/>
    <n v="116"/>
    <n v="0"/>
    <s v=""/>
    <n v="0"/>
    <x v="5"/>
    <n v="780"/>
  </r>
  <r>
    <x v="16"/>
    <n v="4"/>
    <d v="2026-06-16T03:00:00"/>
    <x v="3"/>
    <s v="Pauline OLIVIER"/>
    <s v="#A5EA7F"/>
    <s v="#80C65A"/>
    <s v="Tour 1"/>
    <s v="G"/>
    <s v="Iran"/>
    <s v="IRN"/>
    <s v="Nouvelle-Zélande"/>
    <s v="NZL"/>
    <s v="Inglewood, Los Angeles, California"/>
    <s v="SoFi Stadium"/>
    <n v="1"/>
    <n v="0"/>
    <x v="1"/>
    <n v="63"/>
    <n v="116"/>
    <n v="130"/>
    <x v="1"/>
    <n v="2"/>
    <n v="2"/>
    <n v="0"/>
    <n v="0"/>
    <n v="0"/>
    <n v="0"/>
    <s v=""/>
    <n v="0"/>
    <x v="3"/>
    <n v="274"/>
  </r>
  <r>
    <x v="16"/>
    <n v="5"/>
    <d v="2026-06-16T03:00:00"/>
    <x v="4"/>
    <s v="Julie BOISSIERE"/>
    <s v="#D890FF"/>
    <s v="#B750EF"/>
    <s v="Tour 1"/>
    <s v="G"/>
    <s v="Iran"/>
    <s v="IRN"/>
    <s v="Nouvelle-Zélande"/>
    <s v="NZL"/>
    <s v="Inglewood, Los Angeles, California"/>
    <s v="SoFi Stadium"/>
    <n v="2"/>
    <n v="0"/>
    <x v="1"/>
    <n v="63"/>
    <n v="116"/>
    <n v="130"/>
    <x v="1"/>
    <n v="2"/>
    <n v="2"/>
    <n v="0"/>
    <n v="0"/>
    <n v="0"/>
    <n v="0"/>
    <s v=""/>
    <n v="0"/>
    <x v="3"/>
    <n v="262"/>
  </r>
  <r>
    <x v="16"/>
    <n v="6"/>
    <d v="2026-06-16T03:00:00"/>
    <x v="5"/>
    <s v="Julie BOUCHARD"/>
    <s v="#A6F7B1"/>
    <s v="#6EC179"/>
    <s v="Tour 1"/>
    <s v="G"/>
    <s v="Iran"/>
    <s v="IRN"/>
    <s v="Nouvelle-Zélande"/>
    <s v="NZL"/>
    <s v="Inglewood, Los Angeles, California"/>
    <s v="SoFi Stadium"/>
    <n v="2"/>
    <n v="0"/>
    <x v="1"/>
    <n v="63"/>
    <n v="116"/>
    <n v="130"/>
    <x v="1"/>
    <n v="2"/>
    <n v="2"/>
    <n v="0"/>
    <n v="0"/>
    <n v="0"/>
    <n v="0"/>
    <s v=""/>
    <n v="0"/>
    <x v="3"/>
    <n v="507"/>
  </r>
  <r>
    <x v="16"/>
    <n v="7"/>
    <d v="2026-06-16T03:00:00"/>
    <x v="6"/>
    <s v="Vincent FRAYSSE"/>
    <s v="#B2EAE8"/>
    <s v="#6CB4B1"/>
    <s v="Tour 1"/>
    <s v="G"/>
    <s v="Iran"/>
    <s v="IRN"/>
    <s v="Nouvelle-Zélande"/>
    <s v="NZL"/>
    <s v="Inglewood, Los Angeles, California"/>
    <s v="SoFi Stadium"/>
    <n v="1"/>
    <n v="0"/>
    <x v="1"/>
    <n v="63"/>
    <n v="116"/>
    <n v="130"/>
    <x v="1"/>
    <n v="2"/>
    <n v="2"/>
    <n v="0"/>
    <n v="0"/>
    <n v="0"/>
    <n v="0"/>
    <s v=""/>
    <n v="0"/>
    <x v="3"/>
    <n v="138"/>
  </r>
  <r>
    <x v="16"/>
    <n v="8"/>
    <d v="2026-06-16T03:00:00"/>
    <x v="7"/>
    <s v="Louis HARLE"/>
    <s v="#EEF7B1"/>
    <s v="#C1CB7D"/>
    <s v="Tour 1"/>
    <s v="G"/>
    <s v="Iran"/>
    <s v="IRN"/>
    <s v="Nouvelle-Zélande"/>
    <s v="NZL"/>
    <s v="Inglewood, Los Angeles, California"/>
    <s v="SoFi Stadium"/>
    <n v="2"/>
    <n v="0"/>
    <x v="1"/>
    <n v="63"/>
    <n v="116"/>
    <n v="130"/>
    <x v="1"/>
    <n v="2"/>
    <n v="2"/>
    <n v="0"/>
    <n v="0"/>
    <n v="0"/>
    <n v="0"/>
    <s v=""/>
    <n v="0"/>
    <x v="3"/>
    <n v="623"/>
  </r>
  <r>
    <x v="16"/>
    <n v="9"/>
    <d v="2026-06-16T03:00:00"/>
    <x v="8"/>
    <s v="Aurélien DE POULPIQUET"/>
    <s v="#F4EA9D"/>
    <s v="#D2C458"/>
    <s v="Tour 1"/>
    <s v="G"/>
    <s v="Iran"/>
    <s v="IRN"/>
    <s v="Nouvelle-Zélande"/>
    <s v="NZL"/>
    <s v="Inglewood, Los Angeles, California"/>
    <s v="SoFi Stadium"/>
    <n v="3"/>
    <n v="1"/>
    <x v="1"/>
    <n v="63"/>
    <n v="116"/>
    <n v="130"/>
    <x v="1"/>
    <n v="2"/>
    <n v="2"/>
    <n v="0"/>
    <n v="0"/>
    <n v="0"/>
    <n v="0"/>
    <s v=""/>
    <n v="0"/>
    <x v="3"/>
    <n v="492"/>
  </r>
  <r>
    <x v="16"/>
    <n v="10"/>
    <d v="2026-06-16T03:00:00"/>
    <x v="9"/>
    <s v="Paul MONTESINOS"/>
    <s v="#C4B0FF"/>
    <s v="#7F66C8"/>
    <s v="Tour 1"/>
    <s v="G"/>
    <s v="Iran"/>
    <s v="IRN"/>
    <s v="Nouvelle-Zélande"/>
    <s v="NZL"/>
    <s v="Inglewood, Los Angeles, California"/>
    <s v="SoFi Stadium"/>
    <n v="1"/>
    <n v="1"/>
    <x v="1"/>
    <n v="63"/>
    <n v="116"/>
    <n v="130"/>
    <x v="1"/>
    <n v="2"/>
    <n v="2"/>
    <n v="0"/>
    <n v="1"/>
    <n v="116"/>
    <n v="0"/>
    <s v=""/>
    <n v="0"/>
    <x v="5"/>
    <n v="532"/>
  </r>
  <r>
    <x v="16"/>
    <n v="11"/>
    <d v="2026-06-16T03:00:00"/>
    <x v="10"/>
    <s v="Kinsley ROQUE"/>
    <s v="#CBEBBA"/>
    <s v="#70BC6E"/>
    <s v="Tour 1"/>
    <s v="G"/>
    <s v="Iran"/>
    <s v="IRN"/>
    <s v="Nouvelle-Zélande"/>
    <s v="NZL"/>
    <s v="Inglewood, Los Angeles, California"/>
    <s v="SoFi Stadium"/>
    <n v="0"/>
    <n v="0"/>
    <x v="1"/>
    <n v="63"/>
    <n v="116"/>
    <n v="130"/>
    <x v="1"/>
    <n v="2"/>
    <n v="2"/>
    <n v="0"/>
    <n v="1"/>
    <n v="116"/>
    <n v="0"/>
    <s v=""/>
    <n v="0"/>
    <x v="5"/>
    <n v="605"/>
  </r>
  <r>
    <x v="16"/>
    <n v="12"/>
    <d v="2026-06-16T03:00:00"/>
    <x v="11"/>
    <s v="Jaouad SETTI"/>
    <s v="#C2D4FF"/>
    <s v="#6586D5"/>
    <s v="Tour 1"/>
    <s v="G"/>
    <s v="Iran"/>
    <s v="IRN"/>
    <s v="Nouvelle-Zélande"/>
    <s v="NZL"/>
    <s v="Inglewood, Los Angeles, California"/>
    <s v="SoFi Stadium"/>
    <n v="1"/>
    <n v="0"/>
    <x v="1"/>
    <n v="63"/>
    <n v="116"/>
    <n v="130"/>
    <x v="1"/>
    <n v="2"/>
    <n v="2"/>
    <n v="0"/>
    <n v="0"/>
    <n v="0"/>
    <n v="0"/>
    <s v=""/>
    <n v="0"/>
    <x v="3"/>
    <n v="757"/>
  </r>
  <r>
    <x v="16"/>
    <n v="13"/>
    <d v="2026-06-16T03:00:00"/>
    <x v="12"/>
    <s v="Julien INGE"/>
    <s v="#C1E0EF"/>
    <s v="#4F91B2"/>
    <s v="Tour 1"/>
    <s v="G"/>
    <s v="Iran"/>
    <s v="IRN"/>
    <s v="Nouvelle-Zélande"/>
    <s v="NZL"/>
    <s v="Inglewood, Los Angeles, California"/>
    <s v="SoFi Stadium"/>
    <n v="3"/>
    <n v="0"/>
    <x v="1"/>
    <n v="63"/>
    <n v="116"/>
    <n v="130"/>
    <x v="1"/>
    <n v="2"/>
    <n v="2"/>
    <n v="0"/>
    <n v="0"/>
    <n v="0"/>
    <n v="0"/>
    <s v=""/>
    <n v="0"/>
    <x v="3"/>
    <n v="914"/>
  </r>
  <r>
    <x v="16"/>
    <n v="14"/>
    <d v="2026-06-16T03:00:00"/>
    <x v="13"/>
    <s v="Marie EXBRAYAT"/>
    <s v="#FFAFD2"/>
    <s v="#F2589B"/>
    <s v="Tour 1"/>
    <s v="G"/>
    <s v="Iran"/>
    <s v="IRN"/>
    <s v="Nouvelle-Zélande"/>
    <s v="NZL"/>
    <s v="Inglewood, Los Angeles, California"/>
    <s v="SoFi Stadium"/>
    <n v="1"/>
    <n v="1"/>
    <x v="1"/>
    <n v="63"/>
    <n v="116"/>
    <n v="130"/>
    <x v="1"/>
    <n v="2"/>
    <n v="2"/>
    <n v="0"/>
    <n v="1"/>
    <n v="116"/>
    <n v="0"/>
    <s v=""/>
    <n v="0"/>
    <x v="5"/>
    <n v="540"/>
  </r>
  <r>
    <x v="16"/>
    <n v="15"/>
    <d v="2026-06-16T03:00:00"/>
    <x v="14"/>
    <s v="Amine ZARROUKI"/>
    <s v="#FF9898"/>
    <s v="#FF5D5D"/>
    <s v="Tour 1"/>
    <s v="G"/>
    <s v="Iran"/>
    <s v="IRN"/>
    <s v="Nouvelle-Zélande"/>
    <s v="NZL"/>
    <s v="Inglewood, Los Angeles, California"/>
    <s v="SoFi Stadium"/>
    <n v="2"/>
    <n v="0"/>
    <x v="2"/>
    <n v="63"/>
    <n v="116"/>
    <n v="130"/>
    <x v="1"/>
    <n v="2"/>
    <n v="2"/>
    <n v="0"/>
    <n v="0"/>
    <n v="0"/>
    <n v="0"/>
    <s v=""/>
    <n v="0"/>
    <x v="3"/>
    <n v="524"/>
  </r>
  <r>
    <x v="16"/>
    <n v="16"/>
    <d v="2026-06-16T03:00:00"/>
    <x v="15"/>
    <s v="Laura GIULIANO"/>
    <s v="#86A4FE"/>
    <s v="#3769FF"/>
    <s v="Tour 1"/>
    <s v="G"/>
    <s v="Iran"/>
    <s v="IRN"/>
    <s v="Nouvelle-Zélande"/>
    <s v="NZL"/>
    <s v="Inglewood, Los Angeles, California"/>
    <s v="SoFi Stadium"/>
    <n v="0"/>
    <n v="0"/>
    <x v="1"/>
    <n v="63"/>
    <n v="116"/>
    <n v="130"/>
    <x v="1"/>
    <n v="2"/>
    <n v="2"/>
    <n v="0"/>
    <n v="1"/>
    <n v="116"/>
    <n v="0"/>
    <s v=""/>
    <n v="0"/>
    <x v="5"/>
    <n v="391"/>
  </r>
  <r>
    <x v="16"/>
    <n v="17"/>
    <d v="2026-06-16T03:00:00"/>
    <x v="16"/>
    <s v="Julien CRIMOTEL"/>
    <s v="#FFB0B0"/>
    <s v="#F25757"/>
    <s v="Tour 1"/>
    <s v="G"/>
    <s v="Iran"/>
    <s v="IRN"/>
    <s v="Nouvelle-Zélande"/>
    <s v="NZL"/>
    <s v="Inglewood, Los Angeles, California"/>
    <s v="SoFi Stadium"/>
    <n v="0"/>
    <n v="2"/>
    <x v="1"/>
    <n v="63"/>
    <n v="116"/>
    <n v="130"/>
    <x v="1"/>
    <n v="2"/>
    <n v="2"/>
    <n v="0"/>
    <n v="0"/>
    <n v="0"/>
    <n v="0"/>
    <s v=""/>
    <n v="0"/>
    <x v="3"/>
    <n v="451"/>
  </r>
  <r>
    <x v="16"/>
    <n v="18"/>
    <d v="2026-06-16T03:00:00"/>
    <x v="17"/>
    <s v="Quentin CARTON"/>
    <s v="#F0BC42"/>
    <s v="#8E1F2F"/>
    <s v="Tour 1"/>
    <s v="G"/>
    <s v="Iran"/>
    <s v="IRN"/>
    <s v="Nouvelle-Zélande"/>
    <s v="NZL"/>
    <s v="Inglewood, Los Angeles, California"/>
    <s v="SoFi Stadium"/>
    <n v="0"/>
    <n v="0"/>
    <x v="1"/>
    <n v="63"/>
    <n v="116"/>
    <n v="130"/>
    <x v="1"/>
    <n v="2"/>
    <n v="2"/>
    <n v="0"/>
    <n v="1"/>
    <n v="116"/>
    <n v="0"/>
    <s v=""/>
    <n v="0"/>
    <x v="5"/>
    <n v="631"/>
  </r>
  <r>
    <x v="16"/>
    <n v="19"/>
    <d v="2026-06-16T03:00:00"/>
    <x v="18"/>
    <s v="Eyram TETSHIE"/>
    <s v="#E8B28F"/>
    <s v="#E65568"/>
    <s v="Tour 1"/>
    <s v="G"/>
    <s v="Iran"/>
    <s v="IRN"/>
    <s v="Nouvelle-Zélande"/>
    <s v="NZL"/>
    <s v="Inglewood, Los Angeles, California"/>
    <s v="SoFi Stadium"/>
    <n v="1"/>
    <n v="1"/>
    <x v="1"/>
    <n v="63"/>
    <n v="116"/>
    <n v="130"/>
    <x v="1"/>
    <n v="2"/>
    <n v="2"/>
    <n v="0"/>
    <n v="1"/>
    <n v="116"/>
    <n v="0"/>
    <s v=""/>
    <n v="0"/>
    <x v="5"/>
    <n v="426"/>
  </r>
  <r>
    <x v="16"/>
    <n v="20"/>
    <d v="2026-06-16T03:00:00"/>
    <x v="19"/>
    <s v="Anis LEBIK"/>
    <s v="#60DC8C"/>
    <s v="#22A34F"/>
    <s v="Tour 1"/>
    <s v="G"/>
    <s v="Iran"/>
    <s v="IRN"/>
    <s v="Nouvelle-Zélande"/>
    <s v="NZL"/>
    <s v="Inglewood, Los Angeles, California"/>
    <s v="SoFi Stadium"/>
    <n v="2"/>
    <n v="1"/>
    <x v="1"/>
    <n v="63"/>
    <n v="116"/>
    <n v="130"/>
    <x v="1"/>
    <n v="2"/>
    <n v="2"/>
    <n v="0"/>
    <n v="0"/>
    <n v="0"/>
    <n v="0"/>
    <s v=""/>
    <n v="0"/>
    <x v="3"/>
    <n v="497"/>
  </r>
  <r>
    <x v="16"/>
    <n v="21"/>
    <d v="2026-06-16T03:00:00"/>
    <x v="20"/>
    <s v="Julia BOUANAN"/>
    <s v="#2FAEE0"/>
    <s v="#BEA064"/>
    <s v="Tour 1"/>
    <s v="G"/>
    <s v="Iran"/>
    <s v="IRN"/>
    <s v="Nouvelle-Zélande"/>
    <s v="NZL"/>
    <s v="Inglewood, Los Angeles, California"/>
    <s v="SoFi Stadium"/>
    <n v="0"/>
    <n v="1"/>
    <x v="1"/>
    <n v="63"/>
    <n v="116"/>
    <n v="130"/>
    <x v="1"/>
    <n v="2"/>
    <n v="2"/>
    <n v="0"/>
    <n v="0"/>
    <n v="0"/>
    <n v="0"/>
    <s v=""/>
    <n v="0"/>
    <x v="3"/>
    <n v="608"/>
  </r>
  <r>
    <x v="16"/>
    <n v="22"/>
    <d v="2026-06-16T03:00:00"/>
    <x v="21"/>
    <s v="Julie Mansard"/>
    <s v="#41DEF0"/>
    <s v="#0BA6B7"/>
    <s v="Tour 1"/>
    <s v="G"/>
    <s v="Iran"/>
    <s v="IRN"/>
    <s v="Nouvelle-Zélande"/>
    <s v="NZL"/>
    <s v="Inglewood, Los Angeles, California"/>
    <s v="SoFi Stadium"/>
    <n v="1"/>
    <n v="1"/>
    <x v="1"/>
    <n v="63"/>
    <n v="116"/>
    <n v="130"/>
    <x v="1"/>
    <n v="2"/>
    <n v="2"/>
    <n v="0"/>
    <n v="1"/>
    <n v="116"/>
    <n v="0"/>
    <s v=""/>
    <n v="0"/>
    <x v="5"/>
    <n v="318"/>
  </r>
  <r>
    <x v="16"/>
    <n v="23"/>
    <d v="2026-06-16T03:00:00"/>
    <x v="22"/>
    <s v="Juliette"/>
    <s v="#F2A2A2"/>
    <s v="#C25D5D"/>
    <s v="Tour 1"/>
    <s v="G"/>
    <s v="Iran"/>
    <s v="IRN"/>
    <s v="Nouvelle-Zélande"/>
    <s v="NZL"/>
    <s v="Inglewood, Los Angeles, California"/>
    <s v="SoFi Stadium"/>
    <n v="2"/>
    <n v="1"/>
    <x v="1"/>
    <n v="63"/>
    <n v="116"/>
    <n v="130"/>
    <x v="1"/>
    <n v="2"/>
    <n v="2"/>
    <n v="0"/>
    <n v="0"/>
    <n v="0"/>
    <n v="0"/>
    <s v=""/>
    <n v="0"/>
    <x v="3"/>
    <n v="281"/>
  </r>
  <r>
    <x v="16"/>
    <n v="24"/>
    <d v="2026-06-16T03:00:00"/>
    <x v="23"/>
    <s v="Samya ALAOUI"/>
    <s v="#A2F2C7"/>
    <s v="#5DC18C"/>
    <s v="Tour 1"/>
    <s v="G"/>
    <s v="Iran"/>
    <s v="IRN"/>
    <s v="Nouvelle-Zélande"/>
    <s v="NZL"/>
    <s v="Inglewood, Los Angeles, California"/>
    <s v="SoFi Stadium"/>
    <n v="1"/>
    <n v="1"/>
    <x v="1"/>
    <n v="63"/>
    <n v="116"/>
    <n v="130"/>
    <x v="1"/>
    <n v="2"/>
    <n v="2"/>
    <n v="0"/>
    <n v="1"/>
    <n v="116"/>
    <n v="0"/>
    <s v=""/>
    <n v="0"/>
    <x v="5"/>
    <n v="842"/>
  </r>
  <r>
    <x v="16"/>
    <n v="25"/>
    <d v="2026-06-16T03:00:00"/>
    <x v="24"/>
    <s v="Léa WALOCQ"/>
    <s v="#D1B9EB"/>
    <s v="#B58BC7"/>
    <s v="Tour 1"/>
    <s v="G"/>
    <s v="Iran"/>
    <s v="IRN"/>
    <s v="Nouvelle-Zélande"/>
    <s v="NZL"/>
    <s v="Inglewood, Los Angeles, California"/>
    <s v="SoFi Stadium"/>
    <n v="1"/>
    <n v="2"/>
    <x v="1"/>
    <n v="63"/>
    <n v="116"/>
    <n v="130"/>
    <x v="1"/>
    <n v="2"/>
    <n v="2"/>
    <n v="0"/>
    <n v="0"/>
    <n v="0"/>
    <n v="0"/>
    <s v=""/>
    <n v="0"/>
    <x v="3"/>
    <n v="291"/>
  </r>
  <r>
    <x v="16"/>
    <n v="26"/>
    <d v="2026-06-11T21:00:00"/>
    <x v="25"/>
    <s v="Mohamad EL KAWAS"/>
    <s v="#EB8787"/>
    <s v="#368E2C"/>
    <s v="Tour 1"/>
    <s v="G"/>
    <s v="Iran"/>
    <s v="IRN"/>
    <s v="Nouvelle-Zélande"/>
    <s v="NZL"/>
    <m/>
    <m/>
    <n v="2"/>
    <n v="0"/>
    <x v="1"/>
    <n v="63"/>
    <n v="116"/>
    <n v="130"/>
    <x v="1"/>
    <n v="2"/>
    <n v="2"/>
    <n v="0"/>
    <n v="0"/>
    <n v="0"/>
    <n v="0"/>
    <s v=""/>
    <n v="0"/>
    <x v="3"/>
    <n v="320"/>
  </r>
  <r>
    <x v="16"/>
    <n v="27"/>
    <d v="2026-06-16T03:00:00"/>
    <x v="26"/>
    <s v="Maryem GUIZANI"/>
    <s v="#BCA2F4"/>
    <s v="#6D3DD5"/>
    <s v="Tour 1"/>
    <s v="G"/>
    <s v="Iran"/>
    <s v="IRN"/>
    <s v="Nouvelle-Zélande"/>
    <s v="NZL"/>
    <m/>
    <m/>
    <m/>
    <m/>
    <x v="1"/>
    <n v="63"/>
    <n v="116"/>
    <n v="130"/>
    <x v="1"/>
    <n v="2"/>
    <n v="2"/>
    <n v="1"/>
    <s v=""/>
    <n v="116"/>
    <n v="0"/>
    <s v=""/>
    <s v=""/>
    <x v="3"/>
    <n v="0"/>
  </r>
  <r>
    <x v="17"/>
    <n v="1"/>
    <d v="2026-06-16T21:00:00"/>
    <x v="0"/>
    <s v="Nicolas LE MOUEL"/>
    <s v="#F7C79D"/>
    <s v="#FFBE85"/>
    <s v="Tour 1"/>
    <s v="I"/>
    <s v="France"/>
    <s v="FRA"/>
    <s v="Sénégal"/>
    <s v="SEN"/>
    <s v="East Rutherford, New Jersey/New York"/>
    <s v="MetLife Stadium"/>
    <n v="3"/>
    <n v="1"/>
    <x v="1"/>
    <n v="46"/>
    <n v="128"/>
    <n v="153"/>
    <x v="1"/>
    <n v="3"/>
    <n v="1"/>
    <n v="0"/>
    <n v="1"/>
    <n v="46"/>
    <n v="1"/>
    <s v="Rare"/>
    <n v="30"/>
    <x v="27"/>
    <n v="843"/>
  </r>
  <r>
    <x v="17"/>
    <n v="2"/>
    <d v="2026-06-16T21:00:00"/>
    <x v="1"/>
    <s v="Léa EL ASERY"/>
    <s v="#FFBEBE"/>
    <s v="#DF6868"/>
    <s v="Tour 1"/>
    <s v="I"/>
    <s v="France"/>
    <s v="FRA"/>
    <s v="Sénégal"/>
    <s v="SEN"/>
    <s v="East Rutherford, New Jersey/New York"/>
    <s v="MetLife Stadium"/>
    <n v="2"/>
    <n v="1"/>
    <x v="1"/>
    <n v="46"/>
    <n v="128"/>
    <n v="153"/>
    <x v="1"/>
    <n v="3"/>
    <n v="1"/>
    <n v="0"/>
    <n v="1"/>
    <n v="46"/>
    <n v="0"/>
    <s v=""/>
    <n v="0"/>
    <x v="28"/>
    <n v="584"/>
  </r>
  <r>
    <x v="17"/>
    <n v="3"/>
    <d v="2026-06-16T21:00:00"/>
    <x v="2"/>
    <s v="Elwenn JOUBREL"/>
    <s v="#F5C7FC"/>
    <s v="#C489CF"/>
    <s v="Tour 1"/>
    <s v="I"/>
    <s v="France"/>
    <s v="FRA"/>
    <s v="Sénégal"/>
    <s v="SEN"/>
    <s v="East Rutherford, New Jersey/New York"/>
    <s v="MetLife Stadium"/>
    <n v="3"/>
    <n v="2"/>
    <x v="1"/>
    <n v="46"/>
    <n v="128"/>
    <n v="153"/>
    <x v="1"/>
    <n v="3"/>
    <n v="1"/>
    <n v="0"/>
    <n v="1"/>
    <n v="46"/>
    <n v="0"/>
    <s v=""/>
    <n v="0"/>
    <x v="28"/>
    <n v="826"/>
  </r>
  <r>
    <x v="17"/>
    <n v="4"/>
    <d v="2026-06-16T21:00:00"/>
    <x v="3"/>
    <s v="Pauline OLIVIER"/>
    <s v="#A5EA7F"/>
    <s v="#80C65A"/>
    <s v="Tour 1"/>
    <s v="I"/>
    <s v="France"/>
    <s v="FRA"/>
    <s v="Sénégal"/>
    <s v="SEN"/>
    <s v="East Rutherford, New Jersey/New York"/>
    <s v="MetLife Stadium"/>
    <n v="2"/>
    <n v="0"/>
    <x v="1"/>
    <n v="46"/>
    <n v="128"/>
    <n v="153"/>
    <x v="1"/>
    <n v="3"/>
    <n v="1"/>
    <n v="0"/>
    <n v="1"/>
    <n v="46"/>
    <n v="0"/>
    <s v=""/>
    <n v="0"/>
    <x v="28"/>
    <n v="320"/>
  </r>
  <r>
    <x v="17"/>
    <n v="5"/>
    <d v="2026-06-16T21:00:00"/>
    <x v="4"/>
    <s v="Julie BOISSIERE"/>
    <s v="#D890FF"/>
    <s v="#B750EF"/>
    <s v="Tour 1"/>
    <s v="I"/>
    <s v="France"/>
    <s v="FRA"/>
    <s v="Sénégal"/>
    <s v="SEN"/>
    <s v="East Rutherford, New Jersey/New York"/>
    <s v="MetLife Stadium"/>
    <m/>
    <m/>
    <x v="1"/>
    <n v="46"/>
    <n v="128"/>
    <n v="153"/>
    <x v="1"/>
    <n v="3"/>
    <n v="1"/>
    <n v="1"/>
    <s v=""/>
    <n v="0"/>
    <n v="0"/>
    <s v=""/>
    <s v=""/>
    <x v="3"/>
    <n v="262"/>
  </r>
  <r>
    <x v="17"/>
    <n v="6"/>
    <d v="2026-06-16T21:00:00"/>
    <x v="5"/>
    <s v="Julie BOUCHARD"/>
    <s v="#A6F7B1"/>
    <s v="#6EC179"/>
    <s v="Tour 1"/>
    <s v="I"/>
    <s v="France"/>
    <s v="FRA"/>
    <s v="Sénégal"/>
    <s v="SEN"/>
    <s v="East Rutherford, New Jersey/New York"/>
    <s v="MetLife Stadium"/>
    <n v="3"/>
    <n v="1"/>
    <x v="1"/>
    <n v="46"/>
    <n v="128"/>
    <n v="153"/>
    <x v="1"/>
    <n v="3"/>
    <n v="1"/>
    <n v="0"/>
    <n v="1"/>
    <n v="46"/>
    <n v="1"/>
    <s v="Rare"/>
    <n v="30"/>
    <x v="27"/>
    <n v="583"/>
  </r>
  <r>
    <x v="17"/>
    <n v="7"/>
    <d v="2026-06-16T21:00:00"/>
    <x v="6"/>
    <s v="Vincent FRAYSSE"/>
    <s v="#B2EAE8"/>
    <s v="#6CB4B1"/>
    <s v="Tour 1"/>
    <s v="I"/>
    <s v="France"/>
    <s v="FRA"/>
    <s v="Sénégal"/>
    <s v="SEN"/>
    <s v="East Rutherford, New Jersey/New York"/>
    <s v="MetLife Stadium"/>
    <n v="3"/>
    <n v="0"/>
    <x v="1"/>
    <n v="46"/>
    <n v="128"/>
    <n v="153"/>
    <x v="1"/>
    <n v="3"/>
    <n v="1"/>
    <n v="0"/>
    <n v="1"/>
    <n v="46"/>
    <n v="0"/>
    <s v=""/>
    <n v="0"/>
    <x v="28"/>
    <n v="184"/>
  </r>
  <r>
    <x v="17"/>
    <n v="8"/>
    <d v="2026-06-16T21:00:00"/>
    <x v="7"/>
    <s v="Louis HARLE"/>
    <s v="#EEF7B1"/>
    <s v="#C1CB7D"/>
    <s v="Tour 1"/>
    <s v="I"/>
    <s v="France"/>
    <s v="FRA"/>
    <s v="Sénégal"/>
    <s v="SEN"/>
    <s v="East Rutherford, New Jersey/New York"/>
    <s v="MetLife Stadium"/>
    <n v="1"/>
    <n v="0"/>
    <x v="1"/>
    <n v="46"/>
    <n v="128"/>
    <n v="153"/>
    <x v="1"/>
    <n v="3"/>
    <n v="1"/>
    <n v="0"/>
    <n v="1"/>
    <n v="46"/>
    <n v="0"/>
    <s v=""/>
    <n v="0"/>
    <x v="28"/>
    <n v="669"/>
  </r>
  <r>
    <x v="17"/>
    <n v="9"/>
    <d v="2026-06-16T21:00:00"/>
    <x v="8"/>
    <s v="Aurélien DE POULPIQUET"/>
    <s v="#F4EA9D"/>
    <s v="#D2C458"/>
    <s v="Tour 1"/>
    <s v="I"/>
    <s v="France"/>
    <s v="FRA"/>
    <s v="Sénégal"/>
    <s v="SEN"/>
    <s v="East Rutherford, New Jersey/New York"/>
    <s v="MetLife Stadium"/>
    <n v="2"/>
    <n v="2"/>
    <x v="1"/>
    <n v="46"/>
    <n v="128"/>
    <n v="153"/>
    <x v="1"/>
    <n v="3"/>
    <n v="1"/>
    <n v="0"/>
    <n v="0"/>
    <n v="0"/>
    <n v="0"/>
    <s v=""/>
    <n v="0"/>
    <x v="3"/>
    <n v="492"/>
  </r>
  <r>
    <x v="17"/>
    <n v="10"/>
    <d v="2026-06-16T21:00:00"/>
    <x v="9"/>
    <s v="Paul MONTESINOS"/>
    <s v="#C4B0FF"/>
    <s v="#7F66C8"/>
    <s v="Tour 1"/>
    <s v="I"/>
    <s v="France"/>
    <s v="FRA"/>
    <s v="Sénégal"/>
    <s v="SEN"/>
    <s v="East Rutherford, New Jersey/New York"/>
    <s v="MetLife Stadium"/>
    <n v="3"/>
    <n v="0"/>
    <x v="1"/>
    <n v="46"/>
    <n v="128"/>
    <n v="153"/>
    <x v="1"/>
    <n v="3"/>
    <n v="1"/>
    <n v="0"/>
    <n v="1"/>
    <n v="46"/>
    <n v="0"/>
    <s v=""/>
    <n v="0"/>
    <x v="28"/>
    <n v="578"/>
  </r>
  <r>
    <x v="17"/>
    <n v="11"/>
    <d v="2026-06-16T21:00:00"/>
    <x v="10"/>
    <s v="Kinsley ROQUE"/>
    <s v="#CBEBBA"/>
    <s v="#70BC6E"/>
    <s v="Tour 1"/>
    <s v="I"/>
    <s v="France"/>
    <s v="FRA"/>
    <s v="Sénégal"/>
    <s v="SEN"/>
    <s v="East Rutherford, New Jersey/New York"/>
    <s v="MetLife Stadium"/>
    <n v="2"/>
    <n v="0"/>
    <x v="1"/>
    <n v="46"/>
    <n v="128"/>
    <n v="153"/>
    <x v="1"/>
    <n v="3"/>
    <n v="1"/>
    <n v="0"/>
    <n v="1"/>
    <n v="46"/>
    <n v="0"/>
    <s v=""/>
    <n v="0"/>
    <x v="28"/>
    <n v="651"/>
  </r>
  <r>
    <x v="17"/>
    <n v="12"/>
    <d v="2026-06-16T21:00:00"/>
    <x v="11"/>
    <s v="Jaouad SETTI"/>
    <s v="#C2D4FF"/>
    <s v="#6586D5"/>
    <s v="Tour 1"/>
    <s v="I"/>
    <s v="France"/>
    <s v="FRA"/>
    <s v="Sénégal"/>
    <s v="SEN"/>
    <s v="East Rutherford, New Jersey/New York"/>
    <s v="MetLife Stadium"/>
    <n v="3"/>
    <n v="1"/>
    <x v="1"/>
    <n v="46"/>
    <n v="128"/>
    <n v="153"/>
    <x v="1"/>
    <n v="3"/>
    <n v="1"/>
    <n v="0"/>
    <n v="1"/>
    <n v="46"/>
    <n v="1"/>
    <s v="Rare"/>
    <n v="30"/>
    <x v="27"/>
    <n v="833"/>
  </r>
  <r>
    <x v="17"/>
    <n v="13"/>
    <d v="2026-06-16T21:00:00"/>
    <x v="12"/>
    <s v="Julien INGE"/>
    <s v="#C1E0EF"/>
    <s v="#4F91B2"/>
    <s v="Tour 1"/>
    <s v="I"/>
    <s v="France"/>
    <s v="FRA"/>
    <s v="Sénégal"/>
    <s v="SEN"/>
    <s v="East Rutherford, New Jersey/New York"/>
    <s v="MetLife Stadium"/>
    <n v="4"/>
    <n v="2"/>
    <x v="1"/>
    <n v="46"/>
    <n v="128"/>
    <n v="153"/>
    <x v="1"/>
    <n v="3"/>
    <n v="1"/>
    <n v="0"/>
    <n v="1"/>
    <n v="46"/>
    <n v="0"/>
    <s v=""/>
    <n v="0"/>
    <x v="28"/>
    <n v="960"/>
  </r>
  <r>
    <x v="17"/>
    <n v="14"/>
    <d v="2026-06-16T21:00:00"/>
    <x v="13"/>
    <s v="Marie EXBRAYAT"/>
    <s v="#FFAFD2"/>
    <s v="#F2589B"/>
    <s v="Tour 1"/>
    <s v="I"/>
    <s v="France"/>
    <s v="FRA"/>
    <s v="Sénégal"/>
    <s v="SEN"/>
    <s v="East Rutherford, New Jersey/New York"/>
    <s v="MetLife Stadium"/>
    <n v="3"/>
    <n v="1"/>
    <x v="1"/>
    <n v="46"/>
    <n v="128"/>
    <n v="153"/>
    <x v="1"/>
    <n v="3"/>
    <n v="1"/>
    <n v="0"/>
    <n v="1"/>
    <n v="46"/>
    <n v="1"/>
    <s v="Rare"/>
    <n v="30"/>
    <x v="27"/>
    <n v="616"/>
  </r>
  <r>
    <x v="17"/>
    <n v="15"/>
    <d v="2026-06-16T21:00:00"/>
    <x v="14"/>
    <s v="Amine ZARROUKI"/>
    <s v="#FF9898"/>
    <s v="#FF5D5D"/>
    <s v="Tour 1"/>
    <s v="I"/>
    <s v="France"/>
    <s v="FRA"/>
    <s v="Sénégal"/>
    <s v="SEN"/>
    <s v="East Rutherford, New Jersey/New York"/>
    <s v="MetLife Stadium"/>
    <n v="1"/>
    <n v="1"/>
    <x v="1"/>
    <n v="46"/>
    <n v="128"/>
    <n v="153"/>
    <x v="1"/>
    <n v="3"/>
    <n v="1"/>
    <n v="0"/>
    <n v="0"/>
    <n v="0"/>
    <n v="0"/>
    <s v=""/>
    <n v="0"/>
    <x v="3"/>
    <n v="524"/>
  </r>
  <r>
    <x v="17"/>
    <n v="16"/>
    <d v="2026-06-16T21:00:00"/>
    <x v="15"/>
    <s v="Laura GIULIANO"/>
    <s v="#86A4FE"/>
    <s v="#3769FF"/>
    <s v="Tour 1"/>
    <s v="I"/>
    <s v="France"/>
    <s v="FRA"/>
    <s v="Sénégal"/>
    <s v="SEN"/>
    <s v="East Rutherford, New Jersey/New York"/>
    <s v="MetLife Stadium"/>
    <n v="1"/>
    <n v="1"/>
    <x v="1"/>
    <n v="46"/>
    <n v="128"/>
    <n v="153"/>
    <x v="1"/>
    <n v="3"/>
    <n v="1"/>
    <n v="0"/>
    <n v="0"/>
    <n v="0"/>
    <n v="0"/>
    <s v=""/>
    <n v="0"/>
    <x v="3"/>
    <n v="391"/>
  </r>
  <r>
    <x v="17"/>
    <n v="17"/>
    <d v="2026-06-16T21:00:00"/>
    <x v="16"/>
    <s v="Julien CRIMOTEL"/>
    <s v="#FFB0B0"/>
    <s v="#F25757"/>
    <s v="Tour 1"/>
    <s v="I"/>
    <s v="France"/>
    <s v="FRA"/>
    <s v="Sénégal"/>
    <s v="SEN"/>
    <s v="East Rutherford, New Jersey/New York"/>
    <s v="MetLife Stadium"/>
    <n v="3"/>
    <n v="1"/>
    <x v="1"/>
    <n v="46"/>
    <n v="128"/>
    <n v="153"/>
    <x v="1"/>
    <n v="3"/>
    <n v="1"/>
    <n v="0"/>
    <n v="1"/>
    <n v="46"/>
    <n v="1"/>
    <s v="Rare"/>
    <n v="30"/>
    <x v="27"/>
    <n v="527"/>
  </r>
  <r>
    <x v="17"/>
    <n v="18"/>
    <d v="2026-06-16T21:00:00"/>
    <x v="17"/>
    <s v="Quentin CARTON"/>
    <s v="#F0BC42"/>
    <s v="#8E1F2F"/>
    <s v="Tour 1"/>
    <s v="I"/>
    <s v="France"/>
    <s v="FRA"/>
    <s v="Sénégal"/>
    <s v="SEN"/>
    <s v="East Rutherford, New Jersey/New York"/>
    <s v="MetLife Stadium"/>
    <n v="1"/>
    <n v="1"/>
    <x v="1"/>
    <n v="46"/>
    <n v="128"/>
    <n v="153"/>
    <x v="1"/>
    <n v="3"/>
    <n v="1"/>
    <n v="0"/>
    <n v="0"/>
    <n v="0"/>
    <n v="0"/>
    <s v=""/>
    <n v="0"/>
    <x v="3"/>
    <n v="631"/>
  </r>
  <r>
    <x v="17"/>
    <n v="19"/>
    <d v="2026-06-16T21:00:00"/>
    <x v="18"/>
    <s v="Eyram TETSHIE"/>
    <s v="#E8B28F"/>
    <s v="#E65568"/>
    <s v="Tour 1"/>
    <s v="I"/>
    <s v="France"/>
    <s v="FRA"/>
    <s v="Sénégal"/>
    <s v="SEN"/>
    <s v="East Rutherford, New Jersey/New York"/>
    <s v="MetLife Stadium"/>
    <n v="2"/>
    <n v="1"/>
    <x v="1"/>
    <n v="46"/>
    <n v="128"/>
    <n v="153"/>
    <x v="1"/>
    <n v="3"/>
    <n v="1"/>
    <n v="0"/>
    <n v="1"/>
    <n v="46"/>
    <n v="0"/>
    <s v=""/>
    <n v="0"/>
    <x v="28"/>
    <n v="472"/>
  </r>
  <r>
    <x v="17"/>
    <n v="20"/>
    <d v="2026-06-16T21:00:00"/>
    <x v="19"/>
    <s v="Anis LEBIK"/>
    <s v="#60DC8C"/>
    <s v="#22A34F"/>
    <s v="Tour 1"/>
    <s v="I"/>
    <s v="France"/>
    <s v="FRA"/>
    <s v="Sénégal"/>
    <s v="SEN"/>
    <s v="East Rutherford, New Jersey/New York"/>
    <s v="MetLife Stadium"/>
    <n v="2"/>
    <n v="2"/>
    <x v="1"/>
    <n v="46"/>
    <n v="128"/>
    <n v="153"/>
    <x v="1"/>
    <n v="3"/>
    <n v="1"/>
    <n v="0"/>
    <n v="0"/>
    <n v="0"/>
    <n v="0"/>
    <s v=""/>
    <n v="0"/>
    <x v="3"/>
    <n v="497"/>
  </r>
  <r>
    <x v="17"/>
    <n v="21"/>
    <d v="2026-06-16T21:00:00"/>
    <x v="20"/>
    <s v="Julia BOUANAN"/>
    <s v="#2FAEE0"/>
    <s v="#BEA064"/>
    <s v="Tour 1"/>
    <s v="I"/>
    <s v="France"/>
    <s v="FRA"/>
    <s v="Sénégal"/>
    <s v="SEN"/>
    <s v="East Rutherford, New Jersey/New York"/>
    <s v="MetLife Stadium"/>
    <n v="3"/>
    <n v="2"/>
    <x v="1"/>
    <n v="46"/>
    <n v="128"/>
    <n v="153"/>
    <x v="1"/>
    <n v="3"/>
    <n v="1"/>
    <n v="0"/>
    <n v="1"/>
    <n v="46"/>
    <n v="0"/>
    <s v=""/>
    <n v="0"/>
    <x v="28"/>
    <n v="654"/>
  </r>
  <r>
    <x v="17"/>
    <n v="22"/>
    <d v="2026-06-16T21:00:00"/>
    <x v="21"/>
    <s v="Julie Mansard"/>
    <s v="#41DEF0"/>
    <s v="#0BA6B7"/>
    <s v="Tour 1"/>
    <s v="I"/>
    <s v="France"/>
    <s v="FRA"/>
    <s v="Sénégal"/>
    <s v="SEN"/>
    <s v="East Rutherford, New Jersey/New York"/>
    <s v="MetLife Stadium"/>
    <n v="3"/>
    <n v="0"/>
    <x v="1"/>
    <n v="46"/>
    <n v="128"/>
    <n v="153"/>
    <x v="1"/>
    <n v="3"/>
    <n v="1"/>
    <n v="0"/>
    <n v="1"/>
    <n v="46"/>
    <n v="0"/>
    <s v=""/>
    <n v="0"/>
    <x v="28"/>
    <n v="364"/>
  </r>
  <r>
    <x v="17"/>
    <n v="23"/>
    <d v="2026-06-16T21:00:00"/>
    <x v="22"/>
    <s v="Juliette"/>
    <s v="#F2A2A2"/>
    <s v="#C25D5D"/>
    <s v="Tour 1"/>
    <s v="I"/>
    <s v="France"/>
    <s v="FRA"/>
    <s v="Sénégal"/>
    <s v="SEN"/>
    <s v="East Rutherford, New Jersey/New York"/>
    <s v="MetLife Stadium"/>
    <n v="2"/>
    <n v="1"/>
    <x v="1"/>
    <n v="46"/>
    <n v="128"/>
    <n v="153"/>
    <x v="1"/>
    <n v="3"/>
    <n v="1"/>
    <n v="0"/>
    <n v="1"/>
    <n v="46"/>
    <n v="0"/>
    <s v=""/>
    <n v="0"/>
    <x v="28"/>
    <n v="327"/>
  </r>
  <r>
    <x v="17"/>
    <n v="24"/>
    <d v="2026-06-16T21:00:00"/>
    <x v="23"/>
    <s v="Samya ALAOUI"/>
    <s v="#A2F2C7"/>
    <s v="#5DC18C"/>
    <s v="Tour 1"/>
    <s v="I"/>
    <s v="France"/>
    <s v="FRA"/>
    <s v="Sénégal"/>
    <s v="SEN"/>
    <s v="East Rutherford, New Jersey/New York"/>
    <s v="MetLife Stadium"/>
    <n v="2"/>
    <n v="1"/>
    <x v="1"/>
    <n v="46"/>
    <n v="128"/>
    <n v="153"/>
    <x v="1"/>
    <n v="3"/>
    <n v="1"/>
    <n v="0"/>
    <n v="1"/>
    <n v="46"/>
    <n v="0"/>
    <s v=""/>
    <n v="0"/>
    <x v="28"/>
    <n v="888"/>
  </r>
  <r>
    <x v="17"/>
    <n v="25"/>
    <d v="2026-06-16T21:00:00"/>
    <x v="24"/>
    <s v="Léa WALOCQ"/>
    <s v="#D1B9EB"/>
    <s v="#B58BC7"/>
    <s v="Tour 1"/>
    <s v="I"/>
    <s v="France"/>
    <s v="FRA"/>
    <s v="Sénégal"/>
    <s v="SEN"/>
    <s v="East Rutherford, New Jersey/New York"/>
    <s v="MetLife Stadium"/>
    <n v="3"/>
    <n v="1"/>
    <x v="1"/>
    <n v="46"/>
    <n v="128"/>
    <n v="153"/>
    <x v="1"/>
    <n v="3"/>
    <n v="1"/>
    <n v="0"/>
    <n v="1"/>
    <n v="46"/>
    <n v="1"/>
    <s v="Rare"/>
    <n v="30"/>
    <x v="27"/>
    <n v="367"/>
  </r>
  <r>
    <x v="17"/>
    <n v="26"/>
    <d v="2026-06-11T21:00:00"/>
    <x v="25"/>
    <s v="Mohamad EL KAWAS"/>
    <s v="#EB8787"/>
    <s v="#368E2C"/>
    <s v="Tour 1"/>
    <s v="I"/>
    <s v="France"/>
    <s v="FRA"/>
    <s v="Sénégal"/>
    <s v="SEN"/>
    <m/>
    <m/>
    <n v="3"/>
    <n v="0"/>
    <x v="1"/>
    <n v="46"/>
    <n v="128"/>
    <n v="153"/>
    <x v="1"/>
    <n v="3"/>
    <n v="1"/>
    <n v="0"/>
    <n v="1"/>
    <n v="46"/>
    <n v="0"/>
    <s v=""/>
    <n v="0"/>
    <x v="28"/>
    <n v="366"/>
  </r>
  <r>
    <x v="17"/>
    <n v="27"/>
    <d v="2026-06-16T21:00:00"/>
    <x v="26"/>
    <s v="Maryem GUIZANI"/>
    <s v="#BCA2F4"/>
    <s v="#6D3DD5"/>
    <s v="Tour 1"/>
    <s v="I"/>
    <s v="France"/>
    <s v="FRA"/>
    <s v="Sénégal"/>
    <s v="SEN"/>
    <m/>
    <m/>
    <m/>
    <m/>
    <x v="1"/>
    <n v="46"/>
    <n v="128"/>
    <n v="153"/>
    <x v="1"/>
    <n v="3"/>
    <n v="1"/>
    <n v="1"/>
    <s v=""/>
    <n v="0"/>
    <n v="0"/>
    <s v=""/>
    <s v=""/>
    <x v="3"/>
    <n v="0"/>
  </r>
  <r>
    <x v="18"/>
    <n v="1"/>
    <d v="2026-06-17T00:00:00"/>
    <x v="0"/>
    <s v="Nicolas LE MOUEL"/>
    <s v="#F7C79D"/>
    <s v="#FFBE85"/>
    <s v="Tour 1"/>
    <s v="I"/>
    <s v="Irak"/>
    <s v="IRQ"/>
    <s v="Norvège"/>
    <s v="NOR"/>
    <s v="Foxborough"/>
    <s v="Gillette Stadium"/>
    <n v="1"/>
    <n v="1"/>
    <x v="1"/>
    <n v="178"/>
    <n v="144"/>
    <n v="30"/>
    <x v="1"/>
    <n v="1"/>
    <n v="4"/>
    <n v="0"/>
    <n v="0"/>
    <n v="0"/>
    <n v="0"/>
    <s v=""/>
    <n v="0"/>
    <x v="3"/>
    <n v="843"/>
  </r>
  <r>
    <x v="18"/>
    <n v="2"/>
    <d v="2026-06-17T00:00:00"/>
    <x v="1"/>
    <s v="Léa EL ASERY"/>
    <s v="#FFBEBE"/>
    <s v="#DF6868"/>
    <s v="Tour 1"/>
    <s v="I"/>
    <s v="Irak"/>
    <s v="IRQ"/>
    <s v="Norvège"/>
    <s v="NOR"/>
    <s v="Foxborough"/>
    <s v="Gillette Stadium"/>
    <n v="1"/>
    <n v="2"/>
    <x v="1"/>
    <n v="178"/>
    <n v="144"/>
    <n v="30"/>
    <x v="1"/>
    <n v="1"/>
    <n v="4"/>
    <n v="0"/>
    <n v="1"/>
    <n v="30"/>
    <n v="0"/>
    <s v=""/>
    <n v="0"/>
    <x v="29"/>
    <n v="614"/>
  </r>
  <r>
    <x v="18"/>
    <n v="3"/>
    <d v="2026-06-17T00:00:00"/>
    <x v="2"/>
    <s v="Elwenn JOUBREL"/>
    <s v="#F5C7FC"/>
    <s v="#C489CF"/>
    <s v="Tour 1"/>
    <s v="I"/>
    <s v="Irak"/>
    <s v="IRQ"/>
    <s v="Norvège"/>
    <s v="NOR"/>
    <s v="Foxborough"/>
    <s v="Gillette Stadium"/>
    <n v="1"/>
    <n v="1"/>
    <x v="1"/>
    <n v="178"/>
    <n v="144"/>
    <n v="30"/>
    <x v="1"/>
    <n v="1"/>
    <n v="4"/>
    <n v="0"/>
    <n v="0"/>
    <n v="0"/>
    <n v="0"/>
    <s v=""/>
    <n v="0"/>
    <x v="3"/>
    <n v="826"/>
  </r>
  <r>
    <x v="18"/>
    <n v="4"/>
    <d v="2026-06-17T00:00:00"/>
    <x v="3"/>
    <s v="Pauline OLIVIER"/>
    <s v="#A5EA7F"/>
    <s v="#80C65A"/>
    <s v="Tour 1"/>
    <s v="I"/>
    <s v="Irak"/>
    <s v="IRQ"/>
    <s v="Norvège"/>
    <s v="NOR"/>
    <s v="Foxborough"/>
    <s v="Gillette Stadium"/>
    <n v="0"/>
    <n v="2"/>
    <x v="1"/>
    <n v="178"/>
    <n v="144"/>
    <n v="30"/>
    <x v="1"/>
    <n v="1"/>
    <n v="4"/>
    <n v="0"/>
    <n v="1"/>
    <n v="30"/>
    <n v="0"/>
    <s v=""/>
    <n v="0"/>
    <x v="29"/>
    <n v="350"/>
  </r>
  <r>
    <x v="18"/>
    <n v="5"/>
    <d v="2026-06-17T00:00:00"/>
    <x v="4"/>
    <s v="Julie BOISSIERE"/>
    <s v="#D890FF"/>
    <s v="#B750EF"/>
    <s v="Tour 1"/>
    <s v="I"/>
    <s v="Irak"/>
    <s v="IRQ"/>
    <s v="Norvège"/>
    <s v="NOR"/>
    <s v="Foxborough"/>
    <s v="Gillette Stadium"/>
    <n v="0"/>
    <n v="0"/>
    <x v="1"/>
    <n v="178"/>
    <n v="144"/>
    <n v="30"/>
    <x v="1"/>
    <n v="1"/>
    <n v="4"/>
    <n v="0"/>
    <n v="0"/>
    <n v="0"/>
    <n v="0"/>
    <s v=""/>
    <n v="0"/>
    <x v="3"/>
    <n v="262"/>
  </r>
  <r>
    <x v="18"/>
    <n v="6"/>
    <d v="2026-06-17T00:00:00"/>
    <x v="5"/>
    <s v="Julie BOUCHARD"/>
    <s v="#A6F7B1"/>
    <s v="#6EC179"/>
    <s v="Tour 1"/>
    <s v="I"/>
    <s v="Irak"/>
    <s v="IRQ"/>
    <s v="Norvège"/>
    <s v="NOR"/>
    <s v="Foxborough"/>
    <s v="Gillette Stadium"/>
    <n v="1"/>
    <n v="2"/>
    <x v="1"/>
    <n v="178"/>
    <n v="144"/>
    <n v="30"/>
    <x v="1"/>
    <n v="1"/>
    <n v="4"/>
    <n v="0"/>
    <n v="1"/>
    <n v="30"/>
    <n v="0"/>
    <s v=""/>
    <n v="0"/>
    <x v="29"/>
    <n v="613"/>
  </r>
  <r>
    <x v="18"/>
    <n v="7"/>
    <d v="2026-06-17T00:00:00"/>
    <x v="6"/>
    <s v="Vincent FRAYSSE"/>
    <s v="#B2EAE8"/>
    <s v="#6CB4B1"/>
    <s v="Tour 1"/>
    <s v="I"/>
    <s v="Irak"/>
    <s v="IRQ"/>
    <s v="Norvège"/>
    <s v="NOR"/>
    <s v="Foxborough"/>
    <s v="Gillette Stadium"/>
    <n v="0"/>
    <n v="2"/>
    <x v="1"/>
    <n v="178"/>
    <n v="144"/>
    <n v="30"/>
    <x v="1"/>
    <n v="1"/>
    <n v="4"/>
    <n v="0"/>
    <n v="1"/>
    <n v="30"/>
    <n v="0"/>
    <s v=""/>
    <n v="0"/>
    <x v="29"/>
    <n v="214"/>
  </r>
  <r>
    <x v="18"/>
    <n v="8"/>
    <d v="2026-06-17T00:00:00"/>
    <x v="7"/>
    <s v="Louis HARLE"/>
    <s v="#EEF7B1"/>
    <s v="#C1CB7D"/>
    <s v="Tour 1"/>
    <s v="I"/>
    <s v="Irak"/>
    <s v="IRQ"/>
    <s v="Norvège"/>
    <s v="NOR"/>
    <s v="Foxborough"/>
    <s v="Gillette Stadium"/>
    <n v="0"/>
    <n v="3"/>
    <x v="1"/>
    <n v="178"/>
    <n v="144"/>
    <n v="30"/>
    <x v="1"/>
    <n v="1"/>
    <n v="4"/>
    <n v="0"/>
    <n v="1"/>
    <n v="30"/>
    <n v="0"/>
    <s v=""/>
    <n v="0"/>
    <x v="29"/>
    <n v="699"/>
  </r>
  <r>
    <x v="18"/>
    <n v="9"/>
    <d v="2026-06-17T00:00:00"/>
    <x v="8"/>
    <s v="Aurélien DE POULPIQUET"/>
    <s v="#F4EA9D"/>
    <s v="#D2C458"/>
    <s v="Tour 1"/>
    <s v="I"/>
    <s v="Irak"/>
    <s v="IRQ"/>
    <s v="Norvège"/>
    <s v="NOR"/>
    <s v="Foxborough"/>
    <s v="Gillette Stadium"/>
    <n v="0"/>
    <n v="1"/>
    <x v="1"/>
    <n v="178"/>
    <n v="144"/>
    <n v="30"/>
    <x v="1"/>
    <n v="1"/>
    <n v="4"/>
    <n v="0"/>
    <n v="1"/>
    <n v="30"/>
    <n v="0"/>
    <s v=""/>
    <n v="0"/>
    <x v="29"/>
    <n v="522"/>
  </r>
  <r>
    <x v="18"/>
    <n v="10"/>
    <d v="2026-06-17T00:00:00"/>
    <x v="9"/>
    <s v="Paul MONTESINOS"/>
    <s v="#C4B0FF"/>
    <s v="#7F66C8"/>
    <s v="Tour 1"/>
    <s v="I"/>
    <s v="Irak"/>
    <s v="IRQ"/>
    <s v="Norvège"/>
    <s v="NOR"/>
    <s v="Foxborough"/>
    <s v="Gillette Stadium"/>
    <n v="0"/>
    <n v="4"/>
    <x v="1"/>
    <n v="178"/>
    <n v="144"/>
    <n v="30"/>
    <x v="1"/>
    <n v="1"/>
    <n v="4"/>
    <n v="0"/>
    <n v="1"/>
    <n v="30"/>
    <n v="0"/>
    <s v=""/>
    <n v="0"/>
    <x v="29"/>
    <n v="608"/>
  </r>
  <r>
    <x v="18"/>
    <n v="11"/>
    <d v="2026-06-17T00:00:00"/>
    <x v="10"/>
    <s v="Kinsley ROQUE"/>
    <s v="#CBEBBA"/>
    <s v="#70BC6E"/>
    <s v="Tour 1"/>
    <s v="I"/>
    <s v="Irak"/>
    <s v="IRQ"/>
    <s v="Norvège"/>
    <s v="NOR"/>
    <s v="Foxborough"/>
    <s v="Gillette Stadium"/>
    <n v="0"/>
    <n v="4"/>
    <x v="1"/>
    <n v="178"/>
    <n v="144"/>
    <n v="30"/>
    <x v="1"/>
    <n v="1"/>
    <n v="4"/>
    <n v="0"/>
    <n v="1"/>
    <n v="30"/>
    <n v="0"/>
    <s v=""/>
    <n v="0"/>
    <x v="29"/>
    <n v="681"/>
  </r>
  <r>
    <x v="18"/>
    <n v="12"/>
    <d v="2026-06-17T00:00:00"/>
    <x v="11"/>
    <s v="Jaouad SETTI"/>
    <s v="#C2D4FF"/>
    <s v="#6586D5"/>
    <s v="Tour 1"/>
    <s v="I"/>
    <s v="Irak"/>
    <s v="IRQ"/>
    <s v="Norvège"/>
    <s v="NOR"/>
    <s v="Foxborough"/>
    <s v="Gillette Stadium"/>
    <n v="0"/>
    <n v="0"/>
    <x v="1"/>
    <n v="178"/>
    <n v="144"/>
    <n v="30"/>
    <x v="1"/>
    <n v="1"/>
    <n v="4"/>
    <n v="0"/>
    <n v="0"/>
    <n v="0"/>
    <n v="0"/>
    <s v=""/>
    <n v="0"/>
    <x v="3"/>
    <n v="833"/>
  </r>
  <r>
    <x v="18"/>
    <n v="13"/>
    <d v="2026-06-17T00:00:00"/>
    <x v="12"/>
    <s v="Julien INGE"/>
    <s v="#C1E0EF"/>
    <s v="#4F91B2"/>
    <s v="Tour 1"/>
    <s v="I"/>
    <s v="Irak"/>
    <s v="IRQ"/>
    <s v="Norvège"/>
    <s v="NOR"/>
    <s v="Foxborough"/>
    <s v="Gillette Stadium"/>
    <n v="0"/>
    <n v="3"/>
    <x v="1"/>
    <n v="178"/>
    <n v="144"/>
    <n v="30"/>
    <x v="1"/>
    <n v="1"/>
    <n v="4"/>
    <n v="0"/>
    <n v="1"/>
    <n v="30"/>
    <n v="0"/>
    <s v=""/>
    <n v="0"/>
    <x v="29"/>
    <n v="990"/>
  </r>
  <r>
    <x v="18"/>
    <n v="14"/>
    <d v="2026-06-17T00:00:00"/>
    <x v="13"/>
    <s v="Marie EXBRAYAT"/>
    <s v="#FFAFD2"/>
    <s v="#F2589B"/>
    <s v="Tour 1"/>
    <s v="I"/>
    <s v="Irak"/>
    <s v="IRQ"/>
    <s v="Norvège"/>
    <s v="NOR"/>
    <s v="Foxborough"/>
    <s v="Gillette Stadium"/>
    <n v="1"/>
    <n v="3"/>
    <x v="1"/>
    <n v="178"/>
    <n v="144"/>
    <n v="30"/>
    <x v="1"/>
    <n v="1"/>
    <n v="4"/>
    <n v="0"/>
    <n v="1"/>
    <n v="30"/>
    <n v="0"/>
    <s v=""/>
    <n v="0"/>
    <x v="29"/>
    <n v="646"/>
  </r>
  <r>
    <x v="18"/>
    <n v="15"/>
    <d v="2026-06-17T00:00:00"/>
    <x v="14"/>
    <s v="Amine ZARROUKI"/>
    <s v="#FF9898"/>
    <s v="#FF5D5D"/>
    <s v="Tour 1"/>
    <s v="I"/>
    <s v="Irak"/>
    <s v="IRQ"/>
    <s v="Norvège"/>
    <s v="NOR"/>
    <s v="Foxborough"/>
    <s v="Gillette Stadium"/>
    <n v="1"/>
    <n v="3"/>
    <x v="1"/>
    <n v="178"/>
    <n v="144"/>
    <n v="30"/>
    <x v="1"/>
    <n v="1"/>
    <n v="4"/>
    <n v="0"/>
    <n v="1"/>
    <n v="30"/>
    <n v="0"/>
    <s v=""/>
    <n v="0"/>
    <x v="29"/>
    <n v="554"/>
  </r>
  <r>
    <x v="18"/>
    <n v="16"/>
    <d v="2026-06-17T00:00:00"/>
    <x v="15"/>
    <s v="Laura GIULIANO"/>
    <s v="#86A4FE"/>
    <s v="#3769FF"/>
    <s v="Tour 1"/>
    <s v="I"/>
    <s v="Irak"/>
    <s v="IRQ"/>
    <s v="Norvège"/>
    <s v="NOR"/>
    <s v="Foxborough"/>
    <s v="Gillette Stadium"/>
    <n v="0"/>
    <n v="1"/>
    <x v="1"/>
    <n v="178"/>
    <n v="144"/>
    <n v="30"/>
    <x v="1"/>
    <n v="1"/>
    <n v="4"/>
    <n v="0"/>
    <n v="1"/>
    <n v="30"/>
    <n v="0"/>
    <s v=""/>
    <n v="0"/>
    <x v="29"/>
    <n v="421"/>
  </r>
  <r>
    <x v="18"/>
    <n v="17"/>
    <d v="2026-06-17T00:00:00"/>
    <x v="16"/>
    <s v="Julien CRIMOTEL"/>
    <s v="#FFB0B0"/>
    <s v="#F25757"/>
    <s v="Tour 1"/>
    <s v="I"/>
    <s v="Irak"/>
    <s v="IRQ"/>
    <s v="Norvège"/>
    <s v="NOR"/>
    <s v="Foxborough"/>
    <s v="Gillette Stadium"/>
    <n v="0"/>
    <n v="2"/>
    <x v="1"/>
    <n v="178"/>
    <n v="144"/>
    <n v="30"/>
    <x v="1"/>
    <n v="1"/>
    <n v="4"/>
    <n v="0"/>
    <n v="1"/>
    <n v="30"/>
    <n v="0"/>
    <s v=""/>
    <n v="0"/>
    <x v="29"/>
    <n v="557"/>
  </r>
  <r>
    <x v="18"/>
    <n v="18"/>
    <d v="2026-06-17T00:00:00"/>
    <x v="17"/>
    <s v="Quentin CARTON"/>
    <s v="#F0BC42"/>
    <s v="#8E1F2F"/>
    <s v="Tour 1"/>
    <s v="I"/>
    <s v="Irak"/>
    <s v="IRQ"/>
    <s v="Norvège"/>
    <s v="NOR"/>
    <s v="Foxborough"/>
    <s v="Gillette Stadium"/>
    <n v="0"/>
    <n v="0"/>
    <x v="1"/>
    <n v="178"/>
    <n v="144"/>
    <n v="30"/>
    <x v="1"/>
    <n v="1"/>
    <n v="4"/>
    <n v="0"/>
    <n v="0"/>
    <n v="0"/>
    <n v="0"/>
    <s v=""/>
    <n v="0"/>
    <x v="3"/>
    <n v="631"/>
  </r>
  <r>
    <x v="18"/>
    <n v="19"/>
    <d v="2026-06-17T00:00:00"/>
    <x v="18"/>
    <s v="Eyram TETSHIE"/>
    <s v="#E8B28F"/>
    <s v="#E65568"/>
    <s v="Tour 1"/>
    <s v="I"/>
    <s v="Irak"/>
    <s v="IRQ"/>
    <s v="Norvège"/>
    <s v="NOR"/>
    <s v="Foxborough"/>
    <s v="Gillette Stadium"/>
    <n v="0"/>
    <n v="2"/>
    <x v="1"/>
    <n v="178"/>
    <n v="144"/>
    <n v="30"/>
    <x v="1"/>
    <n v="1"/>
    <n v="4"/>
    <n v="0"/>
    <n v="1"/>
    <n v="30"/>
    <n v="0"/>
    <s v=""/>
    <n v="0"/>
    <x v="29"/>
    <n v="502"/>
  </r>
  <r>
    <x v="18"/>
    <n v="20"/>
    <d v="2026-06-17T00:00:00"/>
    <x v="19"/>
    <s v="Anis LEBIK"/>
    <s v="#60DC8C"/>
    <s v="#22A34F"/>
    <s v="Tour 1"/>
    <s v="I"/>
    <s v="Irak"/>
    <s v="IRQ"/>
    <s v="Norvège"/>
    <s v="NOR"/>
    <s v="Foxborough"/>
    <s v="Gillette Stadium"/>
    <n v="1"/>
    <n v="3"/>
    <x v="1"/>
    <n v="178"/>
    <n v="144"/>
    <n v="30"/>
    <x v="1"/>
    <n v="1"/>
    <n v="4"/>
    <n v="0"/>
    <n v="1"/>
    <n v="30"/>
    <n v="0"/>
    <s v=""/>
    <n v="0"/>
    <x v="29"/>
    <n v="527"/>
  </r>
  <r>
    <x v="18"/>
    <n v="21"/>
    <d v="2026-06-17T00:00:00"/>
    <x v="20"/>
    <s v="Julia BOUANAN"/>
    <s v="#2FAEE0"/>
    <s v="#BEA064"/>
    <s v="Tour 1"/>
    <s v="I"/>
    <s v="Irak"/>
    <s v="IRQ"/>
    <s v="Norvège"/>
    <s v="NOR"/>
    <s v="Foxborough"/>
    <s v="Gillette Stadium"/>
    <n v="2"/>
    <n v="3"/>
    <x v="1"/>
    <n v="178"/>
    <n v="144"/>
    <n v="30"/>
    <x v="1"/>
    <n v="1"/>
    <n v="4"/>
    <n v="0"/>
    <n v="1"/>
    <n v="30"/>
    <n v="0"/>
    <s v=""/>
    <n v="0"/>
    <x v="29"/>
    <n v="684"/>
  </r>
  <r>
    <x v="18"/>
    <n v="22"/>
    <d v="2026-06-17T00:00:00"/>
    <x v="21"/>
    <s v="Julie Mansard"/>
    <s v="#41DEF0"/>
    <s v="#0BA6B7"/>
    <s v="Tour 1"/>
    <s v="I"/>
    <s v="Irak"/>
    <s v="IRQ"/>
    <s v="Norvège"/>
    <s v="NOR"/>
    <s v="Foxborough"/>
    <s v="Gillette Stadium"/>
    <n v="0"/>
    <n v="1"/>
    <x v="1"/>
    <n v="178"/>
    <n v="144"/>
    <n v="30"/>
    <x v="1"/>
    <n v="1"/>
    <n v="4"/>
    <n v="0"/>
    <n v="1"/>
    <n v="30"/>
    <n v="0"/>
    <s v=""/>
    <n v="0"/>
    <x v="29"/>
    <n v="394"/>
  </r>
  <r>
    <x v="18"/>
    <n v="23"/>
    <d v="2026-06-17T00:00:00"/>
    <x v="22"/>
    <s v="Juliette"/>
    <s v="#F2A2A2"/>
    <s v="#C25D5D"/>
    <s v="Tour 1"/>
    <s v="I"/>
    <s v="Irak"/>
    <s v="IRQ"/>
    <s v="Norvège"/>
    <s v="NOR"/>
    <s v="Foxborough"/>
    <s v="Gillette Stadium"/>
    <n v="0"/>
    <n v="2"/>
    <x v="1"/>
    <n v="178"/>
    <n v="144"/>
    <n v="30"/>
    <x v="1"/>
    <n v="1"/>
    <n v="4"/>
    <n v="0"/>
    <n v="1"/>
    <n v="30"/>
    <n v="0"/>
    <s v=""/>
    <n v="0"/>
    <x v="29"/>
    <n v="357"/>
  </r>
  <r>
    <x v="18"/>
    <n v="24"/>
    <d v="2026-06-17T00:00:00"/>
    <x v="23"/>
    <s v="Samya ALAOUI"/>
    <s v="#A2F2C7"/>
    <s v="#5DC18C"/>
    <s v="Tour 1"/>
    <s v="I"/>
    <s v="Irak"/>
    <s v="IRQ"/>
    <s v="Norvège"/>
    <s v="NOR"/>
    <s v="Foxborough"/>
    <s v="Gillette Stadium"/>
    <n v="1"/>
    <n v="2"/>
    <x v="1"/>
    <n v="178"/>
    <n v="144"/>
    <n v="30"/>
    <x v="1"/>
    <n v="1"/>
    <n v="4"/>
    <n v="0"/>
    <n v="1"/>
    <n v="30"/>
    <n v="0"/>
    <s v=""/>
    <n v="0"/>
    <x v="29"/>
    <n v="918"/>
  </r>
  <r>
    <x v="18"/>
    <n v="25"/>
    <d v="2026-06-17T00:00:00"/>
    <x v="24"/>
    <s v="Léa WALOCQ"/>
    <s v="#D1B9EB"/>
    <s v="#B58BC7"/>
    <s v="Tour 1"/>
    <s v="I"/>
    <s v="Irak"/>
    <s v="IRQ"/>
    <s v="Norvège"/>
    <s v="NOR"/>
    <s v="Foxborough"/>
    <s v="Gillette Stadium"/>
    <n v="0"/>
    <n v="1"/>
    <x v="1"/>
    <n v="178"/>
    <n v="144"/>
    <n v="30"/>
    <x v="1"/>
    <n v="1"/>
    <n v="4"/>
    <n v="0"/>
    <n v="1"/>
    <n v="30"/>
    <n v="0"/>
    <s v=""/>
    <n v="0"/>
    <x v="29"/>
    <n v="397"/>
  </r>
  <r>
    <x v="18"/>
    <n v="26"/>
    <d v="2026-06-11T21:00:00"/>
    <x v="25"/>
    <s v="Mohamad EL KAWAS"/>
    <s v="#EB8787"/>
    <s v="#368E2C"/>
    <s v="Tour 1"/>
    <s v="I"/>
    <s v="Irak"/>
    <s v="IRQ"/>
    <s v="Norvège"/>
    <s v="NOR"/>
    <m/>
    <m/>
    <n v="0"/>
    <n v="2"/>
    <x v="1"/>
    <n v="178"/>
    <n v="144"/>
    <n v="30"/>
    <x v="1"/>
    <n v="1"/>
    <n v="4"/>
    <n v="0"/>
    <n v="1"/>
    <n v="30"/>
    <n v="0"/>
    <s v=""/>
    <n v="0"/>
    <x v="29"/>
    <n v="396"/>
  </r>
  <r>
    <x v="18"/>
    <n v="27"/>
    <d v="2026-06-17T00:00:00"/>
    <x v="26"/>
    <s v="Maryem GUIZANI"/>
    <s v="#BCA2F4"/>
    <s v="#6D3DD5"/>
    <s v="Tour 1"/>
    <s v="I"/>
    <s v="Irak"/>
    <s v="IRQ"/>
    <s v="Norvège"/>
    <s v="NOR"/>
    <m/>
    <m/>
    <m/>
    <m/>
    <x v="1"/>
    <n v="178"/>
    <n v="144"/>
    <n v="30"/>
    <x v="1"/>
    <n v="1"/>
    <n v="4"/>
    <n v="1"/>
    <s v=""/>
    <n v="0"/>
    <n v="0"/>
    <s v=""/>
    <s v=""/>
    <x v="3"/>
    <n v="0"/>
  </r>
  <r>
    <x v="19"/>
    <n v="1"/>
    <d v="2026-06-17T03:00:00"/>
    <x v="0"/>
    <s v="Nicolas LE MOUEL"/>
    <s v="#F7C79D"/>
    <s v="#FFBE85"/>
    <s v="Tour 1"/>
    <s v="J"/>
    <s v="Argentine"/>
    <s v="ARG"/>
    <s v="Algérie"/>
    <s v="ALG"/>
    <s v="Kansas City, Missouri"/>
    <s v="Arrowhead Stadium"/>
    <n v="1"/>
    <n v="2"/>
    <x v="2"/>
    <n v="43"/>
    <n v="129"/>
    <n v="159"/>
    <x v="1"/>
    <n v="3"/>
    <n v="0"/>
    <n v="0"/>
    <n v="0"/>
    <n v="0"/>
    <n v="0"/>
    <s v=""/>
    <n v="0"/>
    <x v="3"/>
    <n v="843"/>
  </r>
  <r>
    <x v="19"/>
    <n v="2"/>
    <d v="2026-06-17T03:00:00"/>
    <x v="1"/>
    <s v="Léa EL ASERY"/>
    <s v="#FFBEBE"/>
    <s v="#DF6868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657"/>
  </r>
  <r>
    <x v="19"/>
    <n v="3"/>
    <d v="2026-06-17T03:00:00"/>
    <x v="2"/>
    <s v="Elwenn JOUBREL"/>
    <s v="#F5C7FC"/>
    <s v="#C489CF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869"/>
  </r>
  <r>
    <x v="19"/>
    <n v="4"/>
    <d v="2026-06-17T03:00:00"/>
    <x v="3"/>
    <s v="Pauline OLIVIER"/>
    <s v="#A5EA7F"/>
    <s v="#80C65A"/>
    <s v="Tour 1"/>
    <s v="J"/>
    <s v="Argentine"/>
    <s v="ARG"/>
    <s v="Algérie"/>
    <s v="ALG"/>
    <s v="Kansas City, Missouri"/>
    <s v="Arrowhead Stadium"/>
    <n v="2"/>
    <n v="0"/>
    <x v="1"/>
    <n v="43"/>
    <n v="129"/>
    <n v="159"/>
    <x v="1"/>
    <n v="3"/>
    <n v="0"/>
    <n v="0"/>
    <n v="1"/>
    <n v="43"/>
    <n v="0"/>
    <s v=""/>
    <n v="0"/>
    <x v="30"/>
    <n v="393"/>
  </r>
  <r>
    <x v="19"/>
    <n v="5"/>
    <d v="2026-06-17T03:00:00"/>
    <x v="4"/>
    <s v="Julie BOISSIERE"/>
    <s v="#D890FF"/>
    <s v="#B750EF"/>
    <s v="Tour 1"/>
    <s v="J"/>
    <s v="Argentine"/>
    <s v="ARG"/>
    <s v="Algérie"/>
    <s v="ALG"/>
    <s v="Kansas City, Missouri"/>
    <s v="Arrowhead Stadium"/>
    <n v="1"/>
    <n v="1"/>
    <x v="1"/>
    <n v="43"/>
    <n v="129"/>
    <n v="159"/>
    <x v="1"/>
    <n v="3"/>
    <n v="0"/>
    <n v="0"/>
    <n v="0"/>
    <n v="0"/>
    <n v="0"/>
    <s v=""/>
    <n v="0"/>
    <x v="3"/>
    <n v="262"/>
  </r>
  <r>
    <x v="19"/>
    <n v="6"/>
    <d v="2026-06-17T03:00:00"/>
    <x v="5"/>
    <s v="Julie BOUCHARD"/>
    <s v="#A6F7B1"/>
    <s v="#6EC179"/>
    <s v="Tour 1"/>
    <s v="J"/>
    <s v="Argentine"/>
    <s v="ARG"/>
    <s v="Algérie"/>
    <s v="ALG"/>
    <s v="Kansas City, Missouri"/>
    <s v="Arrowhead Stadium"/>
    <n v="3"/>
    <n v="1"/>
    <x v="1"/>
    <n v="43"/>
    <n v="129"/>
    <n v="159"/>
    <x v="1"/>
    <n v="3"/>
    <n v="0"/>
    <n v="0"/>
    <n v="1"/>
    <n v="43"/>
    <n v="0"/>
    <s v=""/>
    <n v="0"/>
    <x v="30"/>
    <n v="656"/>
  </r>
  <r>
    <x v="19"/>
    <n v="7"/>
    <d v="2026-06-17T03:00:00"/>
    <x v="6"/>
    <s v="Vincent FRAYSSE"/>
    <s v="#B2EAE8"/>
    <s v="#6CB4B1"/>
    <s v="Tour 1"/>
    <s v="J"/>
    <s v="Argentine"/>
    <s v="ARG"/>
    <s v="Algérie"/>
    <s v="ALG"/>
    <s v="Kansas City, Missouri"/>
    <s v="Arrowhead Stadium"/>
    <n v="3"/>
    <n v="0"/>
    <x v="1"/>
    <n v="43"/>
    <n v="129"/>
    <n v="159"/>
    <x v="1"/>
    <n v="3"/>
    <n v="0"/>
    <n v="0"/>
    <n v="1"/>
    <n v="43"/>
    <n v="1"/>
    <s v="Très rare"/>
    <n v="50"/>
    <x v="31"/>
    <n v="307"/>
  </r>
  <r>
    <x v="19"/>
    <n v="8"/>
    <d v="2026-06-17T03:00:00"/>
    <x v="7"/>
    <s v="Louis HARLE"/>
    <s v="#EEF7B1"/>
    <s v="#C1CB7D"/>
    <s v="Tour 1"/>
    <s v="J"/>
    <s v="Argentine"/>
    <s v="ARG"/>
    <s v="Algérie"/>
    <s v="ALG"/>
    <s v="Kansas City, Missouri"/>
    <s v="Arrowhead Stadium"/>
    <n v="3"/>
    <n v="1"/>
    <x v="1"/>
    <n v="43"/>
    <n v="129"/>
    <n v="159"/>
    <x v="1"/>
    <n v="3"/>
    <n v="0"/>
    <n v="0"/>
    <n v="1"/>
    <n v="43"/>
    <n v="0"/>
    <s v=""/>
    <n v="0"/>
    <x v="30"/>
    <n v="742"/>
  </r>
  <r>
    <x v="19"/>
    <n v="9"/>
    <d v="2026-06-17T03:00:00"/>
    <x v="8"/>
    <s v="Aurélien DE POULPIQUET"/>
    <s v="#F4EA9D"/>
    <s v="#D2C458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565"/>
  </r>
  <r>
    <x v="19"/>
    <n v="10"/>
    <d v="2026-06-17T03:00:00"/>
    <x v="9"/>
    <s v="Paul MONTESINOS"/>
    <s v="#C4B0FF"/>
    <s v="#7F66C8"/>
    <s v="Tour 1"/>
    <s v="J"/>
    <s v="Argentine"/>
    <s v="ARG"/>
    <s v="Algérie"/>
    <s v="ALG"/>
    <s v="Kansas City, Missouri"/>
    <s v="Arrowhead Stadium"/>
    <n v="4"/>
    <n v="0"/>
    <x v="1"/>
    <n v="43"/>
    <n v="129"/>
    <n v="159"/>
    <x v="1"/>
    <n v="3"/>
    <n v="0"/>
    <n v="0"/>
    <n v="1"/>
    <n v="43"/>
    <n v="0"/>
    <s v=""/>
    <n v="0"/>
    <x v="30"/>
    <n v="651"/>
  </r>
  <r>
    <x v="19"/>
    <n v="11"/>
    <d v="2026-06-17T03:00:00"/>
    <x v="10"/>
    <s v="Kinsley ROQUE"/>
    <s v="#CBEBBA"/>
    <s v="#70BC6E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724"/>
  </r>
  <r>
    <x v="19"/>
    <n v="12"/>
    <d v="2026-06-17T03:00:00"/>
    <x v="11"/>
    <s v="Jaouad SETTI"/>
    <s v="#C2D4FF"/>
    <s v="#6586D5"/>
    <s v="Tour 1"/>
    <s v="J"/>
    <s v="Argentine"/>
    <s v="ARG"/>
    <s v="Algérie"/>
    <s v="ALG"/>
    <s v="Kansas City, Missouri"/>
    <s v="Arrowhead Stadium"/>
    <n v="1"/>
    <n v="1"/>
    <x v="1"/>
    <n v="43"/>
    <n v="129"/>
    <n v="159"/>
    <x v="1"/>
    <n v="3"/>
    <n v="0"/>
    <n v="0"/>
    <n v="0"/>
    <n v="0"/>
    <n v="0"/>
    <s v=""/>
    <n v="0"/>
    <x v="3"/>
    <n v="833"/>
  </r>
  <r>
    <x v="19"/>
    <n v="13"/>
    <d v="2026-06-17T03:00:00"/>
    <x v="12"/>
    <s v="Julien INGE"/>
    <s v="#C1E0EF"/>
    <s v="#4F91B2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1033"/>
  </r>
  <r>
    <x v="19"/>
    <n v="14"/>
    <d v="2026-06-17T03:00:00"/>
    <x v="13"/>
    <s v="Marie EXBRAYAT"/>
    <s v="#FFAFD2"/>
    <s v="#F2589B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689"/>
  </r>
  <r>
    <x v="19"/>
    <n v="15"/>
    <d v="2026-06-17T03:00:00"/>
    <x v="14"/>
    <s v="Amine ZARROUKI"/>
    <s v="#FF9898"/>
    <s v="#FF5D5D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597"/>
  </r>
  <r>
    <x v="19"/>
    <n v="16"/>
    <d v="2026-06-17T03:00:00"/>
    <x v="15"/>
    <s v="Laura GIULIANO"/>
    <s v="#86A4FE"/>
    <s v="#3769FF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464"/>
  </r>
  <r>
    <x v="19"/>
    <n v="17"/>
    <d v="2026-06-17T03:00:00"/>
    <x v="16"/>
    <s v="Julien CRIMOTEL"/>
    <s v="#FFB0B0"/>
    <s v="#F25757"/>
    <s v="Tour 1"/>
    <s v="J"/>
    <s v="Argentine"/>
    <s v="ARG"/>
    <s v="Algérie"/>
    <s v="ALG"/>
    <s v="Kansas City, Missouri"/>
    <s v="Arrowhead Stadium"/>
    <n v="3"/>
    <n v="1"/>
    <x v="1"/>
    <n v="43"/>
    <n v="129"/>
    <n v="159"/>
    <x v="1"/>
    <n v="3"/>
    <n v="0"/>
    <n v="0"/>
    <n v="1"/>
    <n v="43"/>
    <n v="0"/>
    <s v=""/>
    <n v="0"/>
    <x v="30"/>
    <n v="600"/>
  </r>
  <r>
    <x v="19"/>
    <n v="18"/>
    <d v="2026-06-17T03:00:00"/>
    <x v="17"/>
    <s v="Quentin CARTON"/>
    <s v="#F0BC42"/>
    <s v="#8E1F2F"/>
    <s v="Tour 1"/>
    <s v="J"/>
    <s v="Argentine"/>
    <s v="ARG"/>
    <s v="Algérie"/>
    <s v="ALG"/>
    <s v="Kansas City, Missouri"/>
    <s v="Arrowhead Stadium"/>
    <n v="1"/>
    <n v="1"/>
    <x v="1"/>
    <n v="43"/>
    <n v="129"/>
    <n v="159"/>
    <x v="1"/>
    <n v="3"/>
    <n v="0"/>
    <n v="0"/>
    <n v="0"/>
    <n v="0"/>
    <n v="0"/>
    <s v=""/>
    <n v="0"/>
    <x v="3"/>
    <n v="631"/>
  </r>
  <r>
    <x v="19"/>
    <n v="19"/>
    <d v="2026-06-17T03:00:00"/>
    <x v="18"/>
    <s v="Eyram TETSHIE"/>
    <s v="#E8B28F"/>
    <s v="#E65568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545"/>
  </r>
  <r>
    <x v="19"/>
    <n v="20"/>
    <d v="2026-06-17T03:00:00"/>
    <x v="19"/>
    <s v="Anis LEBIK"/>
    <s v="#60DC8C"/>
    <s v="#22A34F"/>
    <s v="Tour 1"/>
    <s v="J"/>
    <s v="Argentine"/>
    <s v="ARG"/>
    <s v="Algérie"/>
    <s v="ALG"/>
    <s v="Kansas City, Missouri"/>
    <s v="Arrowhead Stadium"/>
    <n v="1"/>
    <n v="2"/>
    <x v="1"/>
    <n v="43"/>
    <n v="129"/>
    <n v="159"/>
    <x v="1"/>
    <n v="3"/>
    <n v="0"/>
    <n v="0"/>
    <n v="0"/>
    <n v="0"/>
    <n v="0"/>
    <s v=""/>
    <n v="0"/>
    <x v="3"/>
    <n v="527"/>
  </r>
  <r>
    <x v="19"/>
    <n v="21"/>
    <d v="2026-06-17T03:00:00"/>
    <x v="20"/>
    <s v="Julia BOUANAN"/>
    <s v="#2FAEE0"/>
    <s v="#BEA064"/>
    <s v="Tour 1"/>
    <s v="J"/>
    <s v="Argentine"/>
    <s v="ARG"/>
    <s v="Algérie"/>
    <s v="ALG"/>
    <s v="Kansas City, Missouri"/>
    <s v="Arrowhead Stadium"/>
    <n v="5"/>
    <n v="4"/>
    <x v="1"/>
    <n v="43"/>
    <n v="129"/>
    <n v="159"/>
    <x v="1"/>
    <n v="3"/>
    <n v="0"/>
    <n v="0"/>
    <n v="1"/>
    <n v="43"/>
    <n v="0"/>
    <s v=""/>
    <n v="0"/>
    <x v="30"/>
    <n v="727"/>
  </r>
  <r>
    <x v="19"/>
    <n v="22"/>
    <d v="2026-06-17T03:00:00"/>
    <x v="21"/>
    <s v="Julie Mansard"/>
    <s v="#41DEF0"/>
    <s v="#0BA6B7"/>
    <s v="Tour 1"/>
    <s v="J"/>
    <s v="Argentine"/>
    <s v="ARG"/>
    <s v="Algérie"/>
    <s v="ALG"/>
    <s v="Kansas City, Missouri"/>
    <s v="Arrowhead Stadium"/>
    <n v="1"/>
    <n v="0"/>
    <x v="1"/>
    <n v="43"/>
    <n v="129"/>
    <n v="159"/>
    <x v="1"/>
    <n v="3"/>
    <n v="0"/>
    <n v="0"/>
    <n v="1"/>
    <n v="43"/>
    <n v="0"/>
    <s v=""/>
    <n v="0"/>
    <x v="30"/>
    <n v="437"/>
  </r>
  <r>
    <x v="19"/>
    <n v="23"/>
    <d v="2026-06-17T03:00:00"/>
    <x v="22"/>
    <s v="Juliette"/>
    <s v="#F2A2A2"/>
    <s v="#C25D5D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400"/>
  </r>
  <r>
    <x v="19"/>
    <n v="24"/>
    <d v="2026-06-17T03:00:00"/>
    <x v="23"/>
    <s v="Samya ALAOUI"/>
    <s v="#A2F2C7"/>
    <s v="#5DC18C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961"/>
  </r>
  <r>
    <x v="19"/>
    <n v="25"/>
    <d v="2026-06-17T03:00:00"/>
    <x v="24"/>
    <s v="Léa WALOCQ"/>
    <s v="#D1B9EB"/>
    <s v="#B58BC7"/>
    <s v="Tour 1"/>
    <s v="J"/>
    <s v="Argentine"/>
    <s v="ARG"/>
    <s v="Algérie"/>
    <s v="ALG"/>
    <s v="Kansas City, Missouri"/>
    <s v="Arrowhead Stadium"/>
    <n v="2"/>
    <n v="1"/>
    <x v="1"/>
    <n v="43"/>
    <n v="129"/>
    <n v="159"/>
    <x v="1"/>
    <n v="3"/>
    <n v="0"/>
    <n v="0"/>
    <n v="1"/>
    <n v="43"/>
    <n v="0"/>
    <s v=""/>
    <n v="0"/>
    <x v="30"/>
    <n v="440"/>
  </r>
  <r>
    <x v="19"/>
    <n v="26"/>
    <d v="2026-06-11T21:00:00"/>
    <x v="25"/>
    <s v="Mohamad EL KAWAS"/>
    <s v="#EB8787"/>
    <s v="#368E2C"/>
    <s v="Tour 1"/>
    <s v="J"/>
    <s v="Argentine"/>
    <s v="ARG"/>
    <s v="Algérie"/>
    <s v="ALG"/>
    <m/>
    <m/>
    <n v="3"/>
    <n v="1"/>
    <x v="1"/>
    <n v="43"/>
    <n v="129"/>
    <n v="159"/>
    <x v="1"/>
    <n v="3"/>
    <n v="0"/>
    <n v="0"/>
    <n v="1"/>
    <n v="43"/>
    <n v="0"/>
    <s v=""/>
    <n v="0"/>
    <x v="30"/>
    <n v="439"/>
  </r>
  <r>
    <x v="19"/>
    <n v="27"/>
    <d v="2026-06-17T03:00:00"/>
    <x v="26"/>
    <s v="Maryem GUIZANI"/>
    <s v="#BCA2F4"/>
    <s v="#6D3DD5"/>
    <s v="Tour 1"/>
    <s v="J"/>
    <s v="Argentine"/>
    <s v="ARG"/>
    <s v="Algérie"/>
    <s v="ALG"/>
    <m/>
    <m/>
    <m/>
    <m/>
    <x v="1"/>
    <n v="43"/>
    <n v="129"/>
    <n v="159"/>
    <x v="1"/>
    <n v="3"/>
    <n v="0"/>
    <n v="1"/>
    <s v=""/>
    <n v="0"/>
    <n v="0"/>
    <s v=""/>
    <s v=""/>
    <x v="3"/>
    <n v="0"/>
  </r>
  <r>
    <x v="20"/>
    <n v="1"/>
    <d v="2026-06-17T06:00:00"/>
    <x v="0"/>
    <s v="Nicolas LE MOUEL"/>
    <s v="#F7C79D"/>
    <s v="#FFBE85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881"/>
  </r>
  <r>
    <x v="20"/>
    <n v="2"/>
    <d v="2026-06-17T06:00:00"/>
    <x v="1"/>
    <s v="Léa EL ASERY"/>
    <s v="#FFBEBE"/>
    <s v="#DF6868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695"/>
  </r>
  <r>
    <x v="20"/>
    <n v="3"/>
    <d v="2026-06-17T06:00:00"/>
    <x v="2"/>
    <s v="Elwenn JOUBREL"/>
    <s v="#F5C7FC"/>
    <s v="#C489CF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907"/>
  </r>
  <r>
    <x v="20"/>
    <n v="4"/>
    <d v="2026-06-17T06:00:00"/>
    <x v="3"/>
    <s v="Pauline OLIVIER"/>
    <s v="#A5EA7F"/>
    <s v="#80C65A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431"/>
  </r>
  <r>
    <x v="20"/>
    <n v="5"/>
    <d v="2026-06-17T06:00:00"/>
    <x v="4"/>
    <s v="Julie BOISSIERE"/>
    <s v="#D890FF"/>
    <s v="#B750EF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300"/>
  </r>
  <r>
    <x v="20"/>
    <n v="6"/>
    <d v="2026-06-17T06:00:00"/>
    <x v="5"/>
    <s v="Julie BOUCHARD"/>
    <s v="#A6F7B1"/>
    <s v="#6EC179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694"/>
  </r>
  <r>
    <x v="20"/>
    <n v="7"/>
    <d v="2026-06-17T06:00:00"/>
    <x v="6"/>
    <s v="Vincent FRAYSSE"/>
    <s v="#B2EAE8"/>
    <s v="#6CB4B1"/>
    <s v="Tour 1"/>
    <s v="J"/>
    <s v="Autriche"/>
    <s v="AUT"/>
    <s v="Jordanie"/>
    <s v="JOR"/>
    <s v="Santa Clara, Californie"/>
    <s v="Levi's Stadium"/>
    <n v="4"/>
    <n v="0"/>
    <x v="1"/>
    <n v="38"/>
    <n v="136"/>
    <n v="163"/>
    <x v="1"/>
    <n v="3"/>
    <n v="1"/>
    <n v="0"/>
    <n v="1"/>
    <n v="38"/>
    <n v="0"/>
    <s v=""/>
    <n v="0"/>
    <x v="32"/>
    <n v="345"/>
  </r>
  <r>
    <x v="20"/>
    <n v="8"/>
    <d v="2026-06-17T06:00:00"/>
    <x v="7"/>
    <s v="Louis HARLE"/>
    <s v="#EEF7B1"/>
    <s v="#C1CB7D"/>
    <s v="Tour 1"/>
    <s v="J"/>
    <s v="Autriche"/>
    <s v="AUT"/>
    <s v="Jordanie"/>
    <s v="JOR"/>
    <s v="Santa Clara, Californie"/>
    <s v="Levi's Stadium"/>
    <n v="3"/>
    <n v="0"/>
    <x v="1"/>
    <n v="38"/>
    <n v="136"/>
    <n v="163"/>
    <x v="1"/>
    <n v="3"/>
    <n v="1"/>
    <n v="0"/>
    <n v="1"/>
    <n v="38"/>
    <n v="0"/>
    <s v=""/>
    <n v="0"/>
    <x v="32"/>
    <n v="780"/>
  </r>
  <r>
    <x v="20"/>
    <n v="9"/>
    <d v="2026-06-17T06:00:00"/>
    <x v="8"/>
    <s v="Aurélien DE POULPIQUET"/>
    <s v="#F4EA9D"/>
    <s v="#D2C458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603"/>
  </r>
  <r>
    <x v="20"/>
    <n v="10"/>
    <d v="2026-06-17T06:00:00"/>
    <x v="9"/>
    <s v="Paul MONTESINOS"/>
    <s v="#C4B0FF"/>
    <s v="#7F66C8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689"/>
  </r>
  <r>
    <x v="20"/>
    <n v="11"/>
    <d v="2026-06-17T06:00:00"/>
    <x v="10"/>
    <s v="Kinsley ROQUE"/>
    <s v="#CBEBBA"/>
    <s v="#70BC6E"/>
    <s v="Tour 1"/>
    <s v="J"/>
    <s v="Autriche"/>
    <s v="AUT"/>
    <s v="Jordanie"/>
    <s v="JOR"/>
    <s v="Santa Clara, Californie"/>
    <s v="Levi's Stadium"/>
    <n v="0"/>
    <n v="0"/>
    <x v="1"/>
    <n v="38"/>
    <n v="136"/>
    <n v="163"/>
    <x v="1"/>
    <n v="3"/>
    <n v="1"/>
    <n v="0"/>
    <n v="0"/>
    <n v="0"/>
    <n v="0"/>
    <s v=""/>
    <n v="0"/>
    <x v="3"/>
    <n v="724"/>
  </r>
  <r>
    <x v="20"/>
    <n v="12"/>
    <d v="2026-06-17T06:00:00"/>
    <x v="11"/>
    <s v="Jaouad SETTI"/>
    <s v="#C2D4FF"/>
    <s v="#6586D5"/>
    <s v="Tour 1"/>
    <s v="J"/>
    <s v="Autriche"/>
    <s v="AUT"/>
    <s v="Jordanie"/>
    <s v="JOR"/>
    <s v="Santa Clara, Californie"/>
    <s v="Levi's Stadium"/>
    <n v="1"/>
    <n v="1"/>
    <x v="1"/>
    <n v="38"/>
    <n v="136"/>
    <n v="163"/>
    <x v="1"/>
    <n v="3"/>
    <n v="1"/>
    <n v="0"/>
    <n v="0"/>
    <n v="0"/>
    <n v="0"/>
    <s v=""/>
    <n v="0"/>
    <x v="3"/>
    <n v="833"/>
  </r>
  <r>
    <x v="20"/>
    <n v="13"/>
    <d v="2026-06-17T06:00:00"/>
    <x v="12"/>
    <s v="Julien INGE"/>
    <s v="#C1E0EF"/>
    <s v="#4F91B2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1071"/>
  </r>
  <r>
    <x v="20"/>
    <n v="14"/>
    <d v="2026-06-17T06:00:00"/>
    <x v="13"/>
    <s v="Marie EXBRAYAT"/>
    <s v="#FFAFD2"/>
    <s v="#F2589B"/>
    <s v="Tour 1"/>
    <s v="J"/>
    <s v="Autriche"/>
    <s v="AUT"/>
    <s v="Jordanie"/>
    <s v="JOR"/>
    <s v="Santa Clara, Californie"/>
    <s v="Levi's Stadium"/>
    <n v="2"/>
    <n v="0"/>
    <x v="1"/>
    <n v="38"/>
    <n v="136"/>
    <n v="163"/>
    <x v="1"/>
    <n v="3"/>
    <n v="1"/>
    <n v="0"/>
    <n v="1"/>
    <n v="38"/>
    <n v="0"/>
    <s v=""/>
    <n v="0"/>
    <x v="32"/>
    <n v="727"/>
  </r>
  <r>
    <x v="20"/>
    <n v="15"/>
    <d v="2026-06-17T06:00:00"/>
    <x v="14"/>
    <s v="Amine ZARROUKI"/>
    <s v="#FF9898"/>
    <s v="#FF5D5D"/>
    <s v="Tour 1"/>
    <s v="J"/>
    <s v="Autriche"/>
    <s v="AUT"/>
    <s v="Jordanie"/>
    <s v="JOR"/>
    <s v="Santa Clara, Californie"/>
    <s v="Levi's Stadium"/>
    <n v="3"/>
    <n v="1"/>
    <x v="1"/>
    <n v="38"/>
    <n v="136"/>
    <n v="163"/>
    <x v="1"/>
    <n v="3"/>
    <n v="1"/>
    <n v="0"/>
    <n v="1"/>
    <n v="38"/>
    <n v="1"/>
    <s v="Très rare"/>
    <n v="50"/>
    <x v="33"/>
    <n v="685"/>
  </r>
  <r>
    <x v="20"/>
    <n v="16"/>
    <d v="2026-06-17T06:00:00"/>
    <x v="15"/>
    <s v="Laura GIULIANO"/>
    <s v="#86A4FE"/>
    <s v="#3769FF"/>
    <s v="Tour 1"/>
    <s v="J"/>
    <s v="Autriche"/>
    <s v="AUT"/>
    <s v="Jordanie"/>
    <s v="JOR"/>
    <s v="Santa Clara, Californie"/>
    <s v="Levi's Stadium"/>
    <n v="1"/>
    <n v="1"/>
    <x v="1"/>
    <n v="38"/>
    <n v="136"/>
    <n v="163"/>
    <x v="1"/>
    <n v="3"/>
    <n v="1"/>
    <n v="0"/>
    <n v="0"/>
    <n v="0"/>
    <n v="0"/>
    <s v=""/>
    <n v="0"/>
    <x v="3"/>
    <n v="464"/>
  </r>
  <r>
    <x v="20"/>
    <n v="17"/>
    <d v="2026-06-17T06:00:00"/>
    <x v="16"/>
    <s v="Julien CRIMOTEL"/>
    <s v="#FFB0B0"/>
    <s v="#F25757"/>
    <s v="Tour 1"/>
    <s v="J"/>
    <s v="Autriche"/>
    <s v="AUT"/>
    <s v="Jordanie"/>
    <s v="JOR"/>
    <s v="Santa Clara, Californie"/>
    <s v="Levi's Stadium"/>
    <n v="3"/>
    <n v="1"/>
    <x v="1"/>
    <n v="38"/>
    <n v="136"/>
    <n v="163"/>
    <x v="1"/>
    <n v="3"/>
    <n v="1"/>
    <n v="0"/>
    <n v="1"/>
    <n v="38"/>
    <n v="1"/>
    <s v="Très rare"/>
    <n v="50"/>
    <x v="33"/>
    <n v="688"/>
  </r>
  <r>
    <x v="20"/>
    <n v="18"/>
    <d v="2026-06-17T06:00:00"/>
    <x v="17"/>
    <s v="Quentin CARTON"/>
    <s v="#F0BC42"/>
    <s v="#8E1F2F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669"/>
  </r>
  <r>
    <x v="20"/>
    <n v="19"/>
    <d v="2026-06-17T06:00:00"/>
    <x v="18"/>
    <s v="Eyram TETSHIE"/>
    <s v="#E8B28F"/>
    <s v="#E65568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583"/>
  </r>
  <r>
    <x v="20"/>
    <n v="20"/>
    <d v="2026-06-17T06:00:00"/>
    <x v="19"/>
    <s v="Anis LEBIK"/>
    <s v="#60DC8C"/>
    <s v="#22A34F"/>
    <s v="Tour 1"/>
    <s v="J"/>
    <s v="Autriche"/>
    <s v="AUT"/>
    <s v="Jordanie"/>
    <s v="JOR"/>
    <s v="Santa Clara, Californie"/>
    <s v="Levi's Stadium"/>
    <n v="3"/>
    <n v="0"/>
    <x v="1"/>
    <n v="38"/>
    <n v="136"/>
    <n v="163"/>
    <x v="1"/>
    <n v="3"/>
    <n v="1"/>
    <n v="0"/>
    <n v="1"/>
    <n v="38"/>
    <n v="0"/>
    <s v=""/>
    <n v="0"/>
    <x v="32"/>
    <n v="565"/>
  </r>
  <r>
    <x v="20"/>
    <n v="21"/>
    <d v="2026-06-17T06:00:00"/>
    <x v="20"/>
    <s v="Julia BOUANAN"/>
    <s v="#2FAEE0"/>
    <s v="#BEA064"/>
    <s v="Tour 1"/>
    <s v="J"/>
    <s v="Autriche"/>
    <s v="AUT"/>
    <s v="Jordanie"/>
    <s v="JOR"/>
    <s v="Santa Clara, Californie"/>
    <s v="Levi's Stadium"/>
    <n v="2"/>
    <n v="1"/>
    <x v="1"/>
    <n v="38"/>
    <n v="136"/>
    <n v="163"/>
    <x v="1"/>
    <n v="3"/>
    <n v="1"/>
    <n v="0"/>
    <n v="1"/>
    <n v="38"/>
    <n v="0"/>
    <s v=""/>
    <n v="0"/>
    <x v="32"/>
    <n v="765"/>
  </r>
  <r>
    <x v="20"/>
    <n v="22"/>
    <d v="2026-06-17T06:00:00"/>
    <x v="21"/>
    <s v="Julie Mansard"/>
    <s v="#41DEF0"/>
    <s v="#0BA6B7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475"/>
  </r>
  <r>
    <x v="20"/>
    <n v="23"/>
    <d v="2026-06-17T06:00:00"/>
    <x v="22"/>
    <s v="Juliette"/>
    <s v="#F2A2A2"/>
    <s v="#C25D5D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438"/>
  </r>
  <r>
    <x v="20"/>
    <n v="24"/>
    <d v="2026-06-17T06:00:00"/>
    <x v="23"/>
    <s v="Samya ALAOUI"/>
    <s v="#A2F2C7"/>
    <s v="#5DC18C"/>
    <s v="Tour 1"/>
    <s v="J"/>
    <s v="Autriche"/>
    <s v="AUT"/>
    <s v="Jordanie"/>
    <s v="JOR"/>
    <s v="Santa Clara, Californie"/>
    <s v="Levi's Stadium"/>
    <n v="0"/>
    <n v="2"/>
    <x v="1"/>
    <n v="38"/>
    <n v="136"/>
    <n v="163"/>
    <x v="1"/>
    <n v="3"/>
    <n v="1"/>
    <n v="0"/>
    <n v="0"/>
    <n v="0"/>
    <n v="0"/>
    <s v=""/>
    <n v="0"/>
    <x v="3"/>
    <n v="961"/>
  </r>
  <r>
    <x v="20"/>
    <n v="25"/>
    <d v="2026-06-17T06:00:00"/>
    <x v="24"/>
    <s v="Léa WALOCQ"/>
    <s v="#D1B9EB"/>
    <s v="#B58BC7"/>
    <s v="Tour 1"/>
    <s v="J"/>
    <s v="Autriche"/>
    <s v="AUT"/>
    <s v="Jordanie"/>
    <s v="JOR"/>
    <s v="Santa Clara, Californie"/>
    <s v="Levi's Stadium"/>
    <n v="1"/>
    <n v="0"/>
    <x v="1"/>
    <n v="38"/>
    <n v="136"/>
    <n v="163"/>
    <x v="1"/>
    <n v="3"/>
    <n v="1"/>
    <n v="0"/>
    <n v="1"/>
    <n v="38"/>
    <n v="0"/>
    <s v=""/>
    <n v="0"/>
    <x v="32"/>
    <n v="478"/>
  </r>
  <r>
    <x v="20"/>
    <n v="26"/>
    <d v="2026-06-11T21:00:00"/>
    <x v="25"/>
    <s v="Mohamad EL KAWAS"/>
    <s v="#EB8787"/>
    <s v="#368E2C"/>
    <s v="Tour 1"/>
    <s v="J"/>
    <s v="Autriche"/>
    <s v="AUT"/>
    <s v="Jordanie"/>
    <s v="JOR"/>
    <m/>
    <m/>
    <n v="1"/>
    <n v="1"/>
    <x v="1"/>
    <n v="38"/>
    <n v="136"/>
    <n v="163"/>
    <x v="1"/>
    <n v="3"/>
    <n v="1"/>
    <n v="0"/>
    <n v="0"/>
    <n v="0"/>
    <n v="0"/>
    <s v=""/>
    <n v="0"/>
    <x v="3"/>
    <n v="439"/>
  </r>
  <r>
    <x v="20"/>
    <n v="27"/>
    <d v="2026-06-17T06:00:00"/>
    <x v="26"/>
    <s v="Maryem GUIZANI"/>
    <s v="#BCA2F4"/>
    <s v="#6D3DD5"/>
    <s v="Tour 1"/>
    <s v="J"/>
    <s v="Autriche"/>
    <s v="AUT"/>
    <s v="Jordanie"/>
    <s v="JOR"/>
    <m/>
    <m/>
    <m/>
    <m/>
    <x v="1"/>
    <n v="38"/>
    <n v="136"/>
    <n v="163"/>
    <x v="1"/>
    <n v="3"/>
    <n v="1"/>
    <n v="1"/>
    <s v=""/>
    <n v="0"/>
    <n v="0"/>
    <s v=""/>
    <s v=""/>
    <x v="3"/>
    <n v="0"/>
  </r>
  <r>
    <x v="21"/>
    <n v="1"/>
    <d v="2026-06-17T19:00:00"/>
    <x v="0"/>
    <s v="Nicolas LE MOUEL"/>
    <s v="#F7C79D"/>
    <s v="#FFBE85"/>
    <s v="Tour 1"/>
    <s v="K"/>
    <s v="Portugal"/>
    <s v="PRT"/>
    <s v="RD Congo"/>
    <s v="COD"/>
    <s v="Houston, Texas"/>
    <s v="NRG Stadium"/>
    <n v="5"/>
    <n v="1"/>
    <x v="1"/>
    <n v="34"/>
    <n v="140"/>
    <n v="170"/>
    <x v="1"/>
    <n v="1"/>
    <n v="1"/>
    <n v="0"/>
    <n v="0"/>
    <n v="0"/>
    <n v="0"/>
    <s v=""/>
    <n v="0"/>
    <x v="3"/>
    <n v="881"/>
  </r>
  <r>
    <x v="21"/>
    <n v="2"/>
    <d v="2026-06-17T19:00:00"/>
    <x v="1"/>
    <s v="Léa EL ASERY"/>
    <s v="#FFBEBE"/>
    <s v="#DF6868"/>
    <s v="Tour 1"/>
    <s v="K"/>
    <s v="Portugal"/>
    <s v="PRT"/>
    <s v="RD Congo"/>
    <s v="COD"/>
    <s v="Houston, Texas"/>
    <s v="NRG Stadium"/>
    <n v="1"/>
    <n v="1"/>
    <x v="1"/>
    <n v="34"/>
    <n v="140"/>
    <n v="170"/>
    <x v="1"/>
    <n v="1"/>
    <n v="1"/>
    <n v="0"/>
    <n v="1"/>
    <n v="140"/>
    <n v="1"/>
    <s v="Exact"/>
    <n v="20"/>
    <x v="34"/>
    <n v="855"/>
  </r>
  <r>
    <x v="21"/>
    <n v="3"/>
    <d v="2026-06-17T19:00:00"/>
    <x v="2"/>
    <s v="Elwenn JOUBREL"/>
    <s v="#F5C7FC"/>
    <s v="#C489CF"/>
    <s v="Tour 1"/>
    <s v="K"/>
    <s v="Portugal"/>
    <s v="PRT"/>
    <s v="RD Congo"/>
    <s v="COD"/>
    <s v="Houston, Texas"/>
    <s v="NRG Stadium"/>
    <n v="3"/>
    <n v="1"/>
    <x v="1"/>
    <n v="34"/>
    <n v="140"/>
    <n v="170"/>
    <x v="1"/>
    <n v="1"/>
    <n v="1"/>
    <n v="0"/>
    <n v="0"/>
    <n v="0"/>
    <n v="0"/>
    <s v=""/>
    <n v="0"/>
    <x v="3"/>
    <n v="907"/>
  </r>
  <r>
    <x v="21"/>
    <n v="4"/>
    <d v="2026-06-17T19:00:00"/>
    <x v="3"/>
    <s v="Pauline OLIVIER"/>
    <s v="#A5EA7F"/>
    <s v="#80C65A"/>
    <s v="Tour 1"/>
    <s v="K"/>
    <s v="Portugal"/>
    <s v="PRT"/>
    <s v="RD Congo"/>
    <s v="COD"/>
    <s v="Houston, Texas"/>
    <s v="NRG Stadium"/>
    <n v="2"/>
    <n v="0"/>
    <x v="1"/>
    <n v="34"/>
    <n v="140"/>
    <n v="170"/>
    <x v="1"/>
    <n v="1"/>
    <n v="1"/>
    <n v="0"/>
    <n v="0"/>
    <n v="0"/>
    <n v="0"/>
    <s v=""/>
    <n v="0"/>
    <x v="3"/>
    <n v="431"/>
  </r>
  <r>
    <x v="21"/>
    <n v="5"/>
    <d v="2026-06-17T19:00:00"/>
    <x v="4"/>
    <s v="Julie BOISSIERE"/>
    <s v="#D890FF"/>
    <s v="#B750EF"/>
    <s v="Tour 1"/>
    <s v="K"/>
    <s v="Portugal"/>
    <s v="PRT"/>
    <s v="RD Congo"/>
    <s v="COD"/>
    <s v="Houston, Texas"/>
    <s v="NRG Stadium"/>
    <n v="0"/>
    <n v="0"/>
    <x v="1"/>
    <n v="34"/>
    <n v="140"/>
    <n v="170"/>
    <x v="1"/>
    <n v="1"/>
    <n v="1"/>
    <n v="0"/>
    <n v="1"/>
    <n v="140"/>
    <n v="0"/>
    <s v=""/>
    <n v="0"/>
    <x v="35"/>
    <n v="440"/>
  </r>
  <r>
    <x v="21"/>
    <n v="6"/>
    <d v="2026-06-17T19:00:00"/>
    <x v="5"/>
    <s v="Julie BOUCHARD"/>
    <s v="#A6F7B1"/>
    <s v="#6EC179"/>
    <s v="Tour 1"/>
    <s v="K"/>
    <s v="Portugal"/>
    <s v="PRT"/>
    <s v="RD Congo"/>
    <s v="COD"/>
    <s v="Houston, Texas"/>
    <s v="NRG Stadium"/>
    <n v="2"/>
    <n v="1"/>
    <x v="1"/>
    <n v="34"/>
    <n v="140"/>
    <n v="170"/>
    <x v="1"/>
    <n v="1"/>
    <n v="1"/>
    <n v="0"/>
    <n v="0"/>
    <n v="0"/>
    <n v="0"/>
    <s v=""/>
    <n v="0"/>
    <x v="3"/>
    <n v="694"/>
  </r>
  <r>
    <x v="21"/>
    <n v="7"/>
    <d v="2026-06-17T19:00:00"/>
    <x v="6"/>
    <s v="Vincent FRAYSSE"/>
    <s v="#B2EAE8"/>
    <s v="#6CB4B1"/>
    <s v="Tour 1"/>
    <s v="K"/>
    <s v="Portugal"/>
    <s v="PRT"/>
    <s v="RD Congo"/>
    <s v="COD"/>
    <s v="Houston, Texas"/>
    <s v="NRG Stadium"/>
    <n v="4"/>
    <n v="0"/>
    <x v="1"/>
    <n v="34"/>
    <n v="140"/>
    <n v="170"/>
    <x v="1"/>
    <n v="1"/>
    <n v="1"/>
    <n v="0"/>
    <n v="0"/>
    <n v="0"/>
    <n v="0"/>
    <s v=""/>
    <n v="0"/>
    <x v="3"/>
    <n v="345"/>
  </r>
  <r>
    <x v="21"/>
    <n v="8"/>
    <d v="2026-06-17T19:00:00"/>
    <x v="7"/>
    <s v="Louis HARLE"/>
    <s v="#EEF7B1"/>
    <s v="#C1CB7D"/>
    <s v="Tour 1"/>
    <s v="K"/>
    <s v="Portugal"/>
    <s v="PRT"/>
    <s v="RD Congo"/>
    <s v="COD"/>
    <s v="Houston, Texas"/>
    <s v="NRG Stadium"/>
    <n v="3"/>
    <n v="2"/>
    <x v="1"/>
    <n v="34"/>
    <n v="140"/>
    <n v="170"/>
    <x v="1"/>
    <n v="1"/>
    <n v="1"/>
    <n v="0"/>
    <n v="0"/>
    <n v="0"/>
    <n v="0"/>
    <s v=""/>
    <n v="0"/>
    <x v="3"/>
    <n v="780"/>
  </r>
  <r>
    <x v="21"/>
    <n v="9"/>
    <d v="2026-06-17T19:00:00"/>
    <x v="8"/>
    <s v="Aurélien DE POULPIQUET"/>
    <s v="#F4EA9D"/>
    <s v="#D2C458"/>
    <s v="Tour 1"/>
    <s v="K"/>
    <s v="Portugal"/>
    <s v="PRT"/>
    <s v="RD Congo"/>
    <s v="COD"/>
    <s v="Houston, Texas"/>
    <s v="NRG Stadium"/>
    <n v="3"/>
    <n v="1"/>
    <x v="1"/>
    <n v="34"/>
    <n v="140"/>
    <n v="170"/>
    <x v="1"/>
    <n v="1"/>
    <n v="1"/>
    <n v="0"/>
    <n v="0"/>
    <n v="0"/>
    <n v="0"/>
    <s v=""/>
    <n v="0"/>
    <x v="3"/>
    <n v="603"/>
  </r>
  <r>
    <x v="21"/>
    <n v="10"/>
    <d v="2026-06-17T19:00:00"/>
    <x v="9"/>
    <s v="Paul MONTESINOS"/>
    <s v="#C4B0FF"/>
    <s v="#7F66C8"/>
    <s v="Tour 1"/>
    <s v="K"/>
    <s v="Portugal"/>
    <s v="PRT"/>
    <s v="RD Congo"/>
    <s v="COD"/>
    <s v="Houston, Texas"/>
    <s v="NRG Stadium"/>
    <n v="5"/>
    <n v="0"/>
    <x v="1"/>
    <n v="34"/>
    <n v="140"/>
    <n v="170"/>
    <x v="1"/>
    <n v="1"/>
    <n v="1"/>
    <n v="0"/>
    <n v="0"/>
    <n v="0"/>
    <n v="0"/>
    <s v=""/>
    <n v="0"/>
    <x v="3"/>
    <n v="689"/>
  </r>
  <r>
    <x v="21"/>
    <n v="11"/>
    <d v="2026-06-17T19:00:00"/>
    <x v="10"/>
    <s v="Kinsley ROQUE"/>
    <s v="#CBEBBA"/>
    <s v="#70BC6E"/>
    <s v="Tour 1"/>
    <s v="K"/>
    <s v="Portugal"/>
    <s v="PRT"/>
    <s v="RD Congo"/>
    <s v="COD"/>
    <s v="Houston, Texas"/>
    <s v="NRG Stadium"/>
    <n v="3"/>
    <n v="0"/>
    <x v="1"/>
    <n v="34"/>
    <n v="140"/>
    <n v="170"/>
    <x v="1"/>
    <n v="1"/>
    <n v="1"/>
    <n v="0"/>
    <n v="0"/>
    <n v="0"/>
    <n v="0"/>
    <s v=""/>
    <n v="0"/>
    <x v="3"/>
    <n v="724"/>
  </r>
  <r>
    <x v="21"/>
    <n v="12"/>
    <d v="2026-06-17T19:00:00"/>
    <x v="11"/>
    <s v="Jaouad SETTI"/>
    <s v="#C2D4FF"/>
    <s v="#6586D5"/>
    <s v="Tour 1"/>
    <s v="K"/>
    <s v="Portugal"/>
    <s v="PRT"/>
    <s v="RD Congo"/>
    <s v="COD"/>
    <s v="Houston, Texas"/>
    <s v="NRG Stadium"/>
    <n v="2"/>
    <n v="0"/>
    <x v="1"/>
    <n v="34"/>
    <n v="140"/>
    <n v="170"/>
    <x v="1"/>
    <n v="1"/>
    <n v="1"/>
    <n v="0"/>
    <n v="0"/>
    <n v="0"/>
    <n v="0"/>
    <s v=""/>
    <n v="0"/>
    <x v="3"/>
    <n v="833"/>
  </r>
  <r>
    <x v="21"/>
    <n v="13"/>
    <d v="2026-06-17T19:00:00"/>
    <x v="12"/>
    <s v="Julien INGE"/>
    <s v="#C1E0EF"/>
    <s v="#4F91B2"/>
    <s v="Tour 1"/>
    <s v="K"/>
    <s v="Portugal"/>
    <s v="PRT"/>
    <s v="RD Congo"/>
    <s v="COD"/>
    <s v="Houston, Texas"/>
    <s v="NRG Stadium"/>
    <n v="3"/>
    <n v="1"/>
    <x v="1"/>
    <n v="34"/>
    <n v="140"/>
    <n v="170"/>
    <x v="1"/>
    <n v="1"/>
    <n v="1"/>
    <n v="0"/>
    <n v="0"/>
    <n v="0"/>
    <n v="0"/>
    <s v=""/>
    <n v="0"/>
    <x v="3"/>
    <n v="1071"/>
  </r>
  <r>
    <x v="21"/>
    <n v="14"/>
    <d v="2026-06-17T19:00:00"/>
    <x v="13"/>
    <s v="Marie EXBRAYAT"/>
    <s v="#FFAFD2"/>
    <s v="#F2589B"/>
    <s v="Tour 1"/>
    <s v="K"/>
    <s v="Portugal"/>
    <s v="PRT"/>
    <s v="RD Congo"/>
    <s v="COD"/>
    <s v="Houston, Texas"/>
    <s v="NRG Stadium"/>
    <n v="3"/>
    <n v="0"/>
    <x v="1"/>
    <n v="34"/>
    <n v="140"/>
    <n v="170"/>
    <x v="1"/>
    <n v="1"/>
    <n v="1"/>
    <n v="0"/>
    <n v="0"/>
    <n v="0"/>
    <n v="0"/>
    <s v=""/>
    <n v="0"/>
    <x v="3"/>
    <n v="727"/>
  </r>
  <r>
    <x v="21"/>
    <n v="15"/>
    <d v="2026-06-17T19:00:00"/>
    <x v="14"/>
    <s v="Amine ZARROUKI"/>
    <s v="#FF9898"/>
    <s v="#FF5D5D"/>
    <s v="Tour 1"/>
    <s v="K"/>
    <s v="Portugal"/>
    <s v="PRT"/>
    <s v="RD Congo"/>
    <s v="COD"/>
    <s v="Houston, Texas"/>
    <s v="NRG Stadium"/>
    <n v="2"/>
    <n v="0"/>
    <x v="1"/>
    <n v="34"/>
    <n v="140"/>
    <n v="170"/>
    <x v="1"/>
    <n v="1"/>
    <n v="1"/>
    <n v="0"/>
    <n v="0"/>
    <n v="0"/>
    <n v="0"/>
    <s v=""/>
    <n v="0"/>
    <x v="3"/>
    <n v="685"/>
  </r>
  <r>
    <x v="21"/>
    <n v="16"/>
    <d v="2026-06-17T19:00:00"/>
    <x v="15"/>
    <s v="Laura GIULIANO"/>
    <s v="#86A4FE"/>
    <s v="#3769FF"/>
    <s v="Tour 1"/>
    <s v="K"/>
    <s v="Portugal"/>
    <s v="PRT"/>
    <s v="RD Congo"/>
    <s v="COD"/>
    <s v="Houston, Texas"/>
    <s v="NRG Stadium"/>
    <n v="2"/>
    <n v="0"/>
    <x v="1"/>
    <n v="34"/>
    <n v="140"/>
    <n v="170"/>
    <x v="1"/>
    <n v="1"/>
    <n v="1"/>
    <n v="0"/>
    <n v="0"/>
    <n v="0"/>
    <n v="0"/>
    <s v=""/>
    <n v="0"/>
    <x v="3"/>
    <n v="464"/>
  </r>
  <r>
    <x v="21"/>
    <n v="17"/>
    <d v="2026-06-17T19:00:00"/>
    <x v="16"/>
    <s v="Julien CRIMOTEL"/>
    <s v="#FFB0B0"/>
    <s v="#F25757"/>
    <s v="Tour 1"/>
    <s v="K"/>
    <s v="Portugal"/>
    <s v="PRT"/>
    <s v="RD Congo"/>
    <s v="COD"/>
    <s v="Houston, Texas"/>
    <s v="NRG Stadium"/>
    <n v="4"/>
    <n v="1"/>
    <x v="1"/>
    <n v="34"/>
    <n v="140"/>
    <n v="170"/>
    <x v="1"/>
    <n v="1"/>
    <n v="1"/>
    <n v="0"/>
    <n v="0"/>
    <n v="0"/>
    <n v="0"/>
    <s v=""/>
    <n v="0"/>
    <x v="3"/>
    <n v="688"/>
  </r>
  <r>
    <x v="21"/>
    <n v="18"/>
    <d v="2026-06-17T19:00:00"/>
    <x v="17"/>
    <s v="Quentin CARTON"/>
    <s v="#F0BC42"/>
    <s v="#8E1F2F"/>
    <s v="Tour 1"/>
    <s v="K"/>
    <s v="Portugal"/>
    <s v="PRT"/>
    <s v="RD Congo"/>
    <s v="COD"/>
    <s v="Houston, Texas"/>
    <s v="NRG Stadium"/>
    <n v="1"/>
    <n v="1"/>
    <x v="1"/>
    <n v="34"/>
    <n v="140"/>
    <n v="170"/>
    <x v="1"/>
    <n v="1"/>
    <n v="1"/>
    <n v="0"/>
    <n v="1"/>
    <n v="140"/>
    <n v="1"/>
    <s v="Exact"/>
    <n v="20"/>
    <x v="34"/>
    <n v="829"/>
  </r>
  <r>
    <x v="21"/>
    <n v="19"/>
    <d v="2026-06-17T19:00:00"/>
    <x v="18"/>
    <s v="Eyram TETSHIE"/>
    <s v="#E8B28F"/>
    <s v="#E65568"/>
    <s v="Tour 1"/>
    <s v="K"/>
    <s v="Portugal"/>
    <s v="PRT"/>
    <s v="RD Congo"/>
    <s v="COD"/>
    <s v="Houston, Texas"/>
    <s v="NRG Stadium"/>
    <n v="4"/>
    <n v="1"/>
    <x v="1"/>
    <n v="34"/>
    <n v="140"/>
    <n v="170"/>
    <x v="1"/>
    <n v="1"/>
    <n v="1"/>
    <n v="0"/>
    <n v="0"/>
    <n v="0"/>
    <n v="0"/>
    <s v=""/>
    <n v="0"/>
    <x v="3"/>
    <n v="583"/>
  </r>
  <r>
    <x v="21"/>
    <n v="20"/>
    <d v="2026-06-17T19:00:00"/>
    <x v="19"/>
    <s v="Anis LEBIK"/>
    <s v="#60DC8C"/>
    <s v="#22A34F"/>
    <s v="Tour 1"/>
    <s v="K"/>
    <s v="Portugal"/>
    <s v="PRT"/>
    <s v="RD Congo"/>
    <s v="COD"/>
    <s v="Houston, Texas"/>
    <s v="NRG Stadium"/>
    <n v="1"/>
    <n v="1"/>
    <x v="1"/>
    <n v="34"/>
    <n v="140"/>
    <n v="170"/>
    <x v="1"/>
    <n v="1"/>
    <n v="1"/>
    <n v="0"/>
    <n v="1"/>
    <n v="140"/>
    <n v="1"/>
    <s v="Exact"/>
    <n v="20"/>
    <x v="34"/>
    <n v="725"/>
  </r>
  <r>
    <x v="21"/>
    <n v="21"/>
    <d v="2026-06-17T19:00:00"/>
    <x v="20"/>
    <s v="Julia BOUANAN"/>
    <s v="#2FAEE0"/>
    <s v="#BEA064"/>
    <s v="Tour 1"/>
    <s v="K"/>
    <s v="Portugal"/>
    <s v="PRT"/>
    <s v="RD Congo"/>
    <s v="COD"/>
    <s v="Houston, Texas"/>
    <s v="NRG Stadium"/>
    <n v="4"/>
    <n v="1"/>
    <x v="1"/>
    <n v="34"/>
    <n v="140"/>
    <n v="170"/>
    <x v="1"/>
    <n v="1"/>
    <n v="1"/>
    <n v="0"/>
    <n v="0"/>
    <n v="0"/>
    <n v="0"/>
    <s v=""/>
    <n v="0"/>
    <x v="3"/>
    <n v="765"/>
  </r>
  <r>
    <x v="21"/>
    <n v="22"/>
    <d v="2026-06-17T19:00:00"/>
    <x v="21"/>
    <s v="Julie Mansard"/>
    <s v="#41DEF0"/>
    <s v="#0BA6B7"/>
    <s v="Tour 1"/>
    <s v="K"/>
    <s v="Portugal"/>
    <s v="PRT"/>
    <s v="RD Congo"/>
    <s v="COD"/>
    <s v="Houston, Texas"/>
    <s v="NRG Stadium"/>
    <n v="3"/>
    <n v="0"/>
    <x v="1"/>
    <n v="34"/>
    <n v="140"/>
    <n v="170"/>
    <x v="1"/>
    <n v="1"/>
    <n v="1"/>
    <n v="0"/>
    <n v="0"/>
    <n v="0"/>
    <n v="0"/>
    <s v=""/>
    <n v="0"/>
    <x v="3"/>
    <n v="475"/>
  </r>
  <r>
    <x v="21"/>
    <n v="23"/>
    <d v="2026-06-17T19:00:00"/>
    <x v="22"/>
    <s v="Juliette"/>
    <s v="#F2A2A2"/>
    <s v="#C25D5D"/>
    <s v="Tour 1"/>
    <s v="K"/>
    <s v="Portugal"/>
    <s v="PRT"/>
    <s v="RD Congo"/>
    <s v="COD"/>
    <s v="Houston, Texas"/>
    <s v="NRG Stadium"/>
    <n v="2"/>
    <n v="0"/>
    <x v="1"/>
    <n v="34"/>
    <n v="140"/>
    <n v="170"/>
    <x v="1"/>
    <n v="1"/>
    <n v="1"/>
    <n v="0"/>
    <n v="0"/>
    <n v="0"/>
    <n v="0"/>
    <s v=""/>
    <n v="0"/>
    <x v="3"/>
    <n v="438"/>
  </r>
  <r>
    <x v="21"/>
    <n v="24"/>
    <d v="2026-06-17T19:00:00"/>
    <x v="23"/>
    <s v="Samya ALAOUI"/>
    <s v="#A2F2C7"/>
    <s v="#5DC18C"/>
    <s v="Tour 1"/>
    <s v="K"/>
    <s v="Portugal"/>
    <s v="PRT"/>
    <s v="RD Congo"/>
    <s v="COD"/>
    <s v="Houston, Texas"/>
    <s v="NRG Stadium"/>
    <n v="2"/>
    <n v="0"/>
    <x v="1"/>
    <n v="34"/>
    <n v="140"/>
    <n v="170"/>
    <x v="1"/>
    <n v="1"/>
    <n v="1"/>
    <n v="0"/>
    <n v="0"/>
    <n v="0"/>
    <n v="0"/>
    <s v=""/>
    <n v="0"/>
    <x v="3"/>
    <n v="961"/>
  </r>
  <r>
    <x v="21"/>
    <n v="25"/>
    <d v="2026-06-17T19:00:00"/>
    <x v="24"/>
    <s v="Léa WALOCQ"/>
    <s v="#D1B9EB"/>
    <s v="#B58BC7"/>
    <s v="Tour 1"/>
    <s v="K"/>
    <s v="Portugal"/>
    <s v="PRT"/>
    <s v="RD Congo"/>
    <s v="COD"/>
    <s v="Houston, Texas"/>
    <s v="NRG Stadium"/>
    <n v="2"/>
    <n v="1"/>
    <x v="1"/>
    <n v="34"/>
    <n v="140"/>
    <n v="170"/>
    <x v="1"/>
    <n v="1"/>
    <n v="1"/>
    <n v="0"/>
    <n v="0"/>
    <n v="0"/>
    <n v="0"/>
    <s v=""/>
    <n v="0"/>
    <x v="3"/>
    <n v="478"/>
  </r>
  <r>
    <x v="21"/>
    <n v="26"/>
    <d v="2026-06-11T21:00:00"/>
    <x v="25"/>
    <s v="Mohamad EL KAWAS"/>
    <s v="#EB8787"/>
    <s v="#368E2C"/>
    <s v="Tour 1"/>
    <s v="K"/>
    <s v="Portugal"/>
    <s v="PRT"/>
    <s v="RD Congo"/>
    <s v="COD"/>
    <m/>
    <m/>
    <n v="3"/>
    <n v="0"/>
    <x v="1"/>
    <n v="34"/>
    <n v="140"/>
    <n v="170"/>
    <x v="1"/>
    <n v="1"/>
    <n v="1"/>
    <n v="0"/>
    <n v="0"/>
    <n v="0"/>
    <n v="0"/>
    <s v=""/>
    <n v="0"/>
    <x v="3"/>
    <n v="439"/>
  </r>
  <r>
    <x v="21"/>
    <n v="27"/>
    <d v="2026-06-17T19:00:00"/>
    <x v="26"/>
    <s v="Maryem GUIZANI"/>
    <s v="#BCA2F4"/>
    <s v="#6D3DD5"/>
    <s v="Tour 1"/>
    <s v="K"/>
    <s v="Portugal"/>
    <s v="PRT"/>
    <s v="RD Congo"/>
    <s v="COD"/>
    <m/>
    <m/>
    <m/>
    <m/>
    <x v="1"/>
    <n v="34"/>
    <n v="140"/>
    <n v="170"/>
    <x v="1"/>
    <n v="1"/>
    <n v="1"/>
    <n v="1"/>
    <s v=""/>
    <n v="140"/>
    <n v="0"/>
    <s v=""/>
    <s v=""/>
    <x v="3"/>
    <n v="0"/>
  </r>
  <r>
    <x v="22"/>
    <n v="1"/>
    <d v="2026-06-17T22:00:00"/>
    <x v="0"/>
    <s v="Nicolas LE MOUEL"/>
    <s v="#F7C79D"/>
    <s v="#FFBE85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940"/>
  </r>
  <r>
    <x v="22"/>
    <n v="2"/>
    <d v="2026-06-17T22:00:00"/>
    <x v="1"/>
    <s v="Léa EL ASERY"/>
    <s v="#FFBEBE"/>
    <s v="#DF6868"/>
    <s v="Tour 1"/>
    <s v="L"/>
    <s v="Angleterre"/>
    <s v="ENG"/>
    <s v="Croatie"/>
    <s v="HRV"/>
    <s v="Arlington, Dallas, Texas"/>
    <s v="AT&amp;T Stadium"/>
    <n v="2"/>
    <n v="2"/>
    <x v="1"/>
    <n v="59"/>
    <n v="119"/>
    <n v="133"/>
    <x v="1"/>
    <n v="4"/>
    <n v="2"/>
    <n v="0"/>
    <n v="0"/>
    <n v="0"/>
    <n v="0"/>
    <s v=""/>
    <n v="0"/>
    <x v="3"/>
    <n v="855"/>
  </r>
  <r>
    <x v="22"/>
    <n v="3"/>
    <d v="2026-06-17T22:00:00"/>
    <x v="2"/>
    <s v="Elwenn JOUBREL"/>
    <s v="#F5C7FC"/>
    <s v="#C489CF"/>
    <s v="Tour 1"/>
    <s v="L"/>
    <s v="Angleterre"/>
    <s v="ENG"/>
    <s v="Croatie"/>
    <s v="HRV"/>
    <s v="Arlington, Dallas, Texas"/>
    <s v="AT&amp;T Stadium"/>
    <n v="2"/>
    <n v="2"/>
    <x v="1"/>
    <n v="59"/>
    <n v="119"/>
    <n v="133"/>
    <x v="1"/>
    <n v="4"/>
    <n v="2"/>
    <n v="0"/>
    <n v="0"/>
    <n v="0"/>
    <n v="0"/>
    <s v=""/>
    <n v="0"/>
    <x v="3"/>
    <n v="907"/>
  </r>
  <r>
    <x v="22"/>
    <n v="4"/>
    <d v="2026-06-17T22:00:00"/>
    <x v="3"/>
    <s v="Pauline OLIVIER"/>
    <s v="#A5EA7F"/>
    <s v="#80C65A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490"/>
  </r>
  <r>
    <x v="22"/>
    <n v="5"/>
    <d v="2026-06-17T22:00:00"/>
    <x v="4"/>
    <s v="Julie BOISSIERE"/>
    <s v="#D890FF"/>
    <s v="#B750EF"/>
    <s v="Tour 1"/>
    <s v="L"/>
    <s v="Angleterre"/>
    <s v="ENG"/>
    <s v="Croatie"/>
    <s v="HRV"/>
    <s v="Arlington, Dallas, Texas"/>
    <s v="AT&amp;T Stadium"/>
    <n v="2"/>
    <n v="2"/>
    <x v="1"/>
    <n v="59"/>
    <n v="119"/>
    <n v="133"/>
    <x v="1"/>
    <n v="4"/>
    <n v="2"/>
    <n v="0"/>
    <n v="0"/>
    <n v="0"/>
    <n v="0"/>
    <s v=""/>
    <n v="0"/>
    <x v="3"/>
    <n v="440"/>
  </r>
  <r>
    <x v="22"/>
    <n v="6"/>
    <d v="2026-06-17T22:00:00"/>
    <x v="5"/>
    <s v="Julie BOUCHARD"/>
    <s v="#A6F7B1"/>
    <s v="#6EC179"/>
    <s v="Tour 1"/>
    <s v="L"/>
    <s v="Angleterre"/>
    <s v="ENG"/>
    <s v="Croatie"/>
    <s v="HRV"/>
    <s v="Arlington, Dallas, Texas"/>
    <s v="AT&amp;T Stadium"/>
    <n v="2"/>
    <n v="2"/>
    <x v="1"/>
    <n v="59"/>
    <n v="119"/>
    <n v="133"/>
    <x v="1"/>
    <n v="4"/>
    <n v="2"/>
    <n v="0"/>
    <n v="0"/>
    <n v="0"/>
    <n v="0"/>
    <s v=""/>
    <n v="0"/>
    <x v="3"/>
    <n v="694"/>
  </r>
  <r>
    <x v="22"/>
    <n v="7"/>
    <d v="2026-06-17T22:00:00"/>
    <x v="6"/>
    <s v="Vincent FRAYSSE"/>
    <s v="#B2EAE8"/>
    <s v="#6CB4B1"/>
    <s v="Tour 1"/>
    <s v="L"/>
    <s v="Angleterre"/>
    <s v="ENG"/>
    <s v="Croatie"/>
    <s v="HRV"/>
    <s v="Arlington, Dallas, Texas"/>
    <s v="AT&amp;T Stadium"/>
    <n v="3"/>
    <n v="1"/>
    <x v="1"/>
    <n v="59"/>
    <n v="119"/>
    <n v="133"/>
    <x v="1"/>
    <n v="4"/>
    <n v="2"/>
    <n v="0"/>
    <n v="1"/>
    <n v="59"/>
    <n v="0"/>
    <s v=""/>
    <n v="0"/>
    <x v="36"/>
    <n v="404"/>
  </r>
  <r>
    <x v="22"/>
    <n v="8"/>
    <d v="2026-06-17T22:00:00"/>
    <x v="7"/>
    <s v="Louis HARLE"/>
    <s v="#EEF7B1"/>
    <s v="#C1CB7D"/>
    <s v="Tour 1"/>
    <s v="L"/>
    <s v="Angleterre"/>
    <s v="ENG"/>
    <s v="Croatie"/>
    <s v="HRV"/>
    <s v="Arlington, Dallas, Texas"/>
    <s v="AT&amp;T Stadium"/>
    <n v="1"/>
    <n v="1"/>
    <x v="1"/>
    <n v="59"/>
    <n v="119"/>
    <n v="133"/>
    <x v="1"/>
    <n v="4"/>
    <n v="2"/>
    <n v="0"/>
    <n v="0"/>
    <n v="0"/>
    <n v="0"/>
    <s v=""/>
    <n v="0"/>
    <x v="3"/>
    <n v="780"/>
  </r>
  <r>
    <x v="22"/>
    <n v="9"/>
    <d v="2026-06-17T22:00:00"/>
    <x v="8"/>
    <s v="Aurélien DE POULPIQUET"/>
    <s v="#F4EA9D"/>
    <s v="#D2C458"/>
    <s v="Tour 1"/>
    <s v="L"/>
    <s v="Angleterre"/>
    <s v="ENG"/>
    <s v="Croatie"/>
    <s v="HRV"/>
    <s v="Arlington, Dallas, Texas"/>
    <s v="AT&amp;T Stadium"/>
    <n v="1"/>
    <n v="0"/>
    <x v="1"/>
    <n v="59"/>
    <n v="119"/>
    <n v="133"/>
    <x v="1"/>
    <n v="4"/>
    <n v="2"/>
    <n v="0"/>
    <n v="1"/>
    <n v="59"/>
    <n v="0"/>
    <s v=""/>
    <n v="0"/>
    <x v="36"/>
    <n v="662"/>
  </r>
  <r>
    <x v="22"/>
    <n v="10"/>
    <d v="2026-06-17T22:00:00"/>
    <x v="9"/>
    <s v="Paul MONTESINOS"/>
    <s v="#C4B0FF"/>
    <s v="#7F66C8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748"/>
  </r>
  <r>
    <x v="22"/>
    <n v="11"/>
    <d v="2026-06-17T22:00:00"/>
    <x v="10"/>
    <s v="Kinsley ROQUE"/>
    <s v="#CBEBBA"/>
    <s v="#70BC6E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783"/>
  </r>
  <r>
    <x v="22"/>
    <n v="12"/>
    <d v="2026-06-17T22:00:00"/>
    <x v="11"/>
    <s v="Jaouad SETTI"/>
    <s v="#C2D4FF"/>
    <s v="#6586D5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892"/>
  </r>
  <r>
    <x v="22"/>
    <n v="13"/>
    <d v="2026-06-17T22:00:00"/>
    <x v="12"/>
    <s v="Julien INGE"/>
    <s v="#C1E0EF"/>
    <s v="#4F91B2"/>
    <s v="Tour 1"/>
    <s v="L"/>
    <s v="Angleterre"/>
    <s v="ENG"/>
    <s v="Croatie"/>
    <s v="HRV"/>
    <s v="Arlington, Dallas, Texas"/>
    <s v="AT&amp;T Stadium"/>
    <n v="3"/>
    <n v="1"/>
    <x v="1"/>
    <n v="59"/>
    <n v="119"/>
    <n v="133"/>
    <x v="1"/>
    <n v="4"/>
    <n v="2"/>
    <n v="0"/>
    <n v="1"/>
    <n v="59"/>
    <n v="0"/>
    <s v=""/>
    <n v="0"/>
    <x v="36"/>
    <n v="1130"/>
  </r>
  <r>
    <x v="22"/>
    <n v="14"/>
    <d v="2026-06-17T22:00:00"/>
    <x v="13"/>
    <s v="Marie EXBRAYAT"/>
    <s v="#FFAFD2"/>
    <s v="#F2589B"/>
    <s v="Tour 1"/>
    <s v="L"/>
    <s v="Angleterre"/>
    <s v="ENG"/>
    <s v="Croatie"/>
    <s v="HRV"/>
    <s v="Arlington, Dallas, Texas"/>
    <s v="AT&amp;T Stadium"/>
    <n v="2"/>
    <n v="2"/>
    <x v="1"/>
    <n v="59"/>
    <n v="119"/>
    <n v="133"/>
    <x v="1"/>
    <n v="4"/>
    <n v="2"/>
    <n v="0"/>
    <n v="0"/>
    <n v="0"/>
    <n v="0"/>
    <s v=""/>
    <n v="0"/>
    <x v="3"/>
    <n v="727"/>
  </r>
  <r>
    <x v="22"/>
    <n v="15"/>
    <d v="2026-06-17T22:00:00"/>
    <x v="14"/>
    <s v="Amine ZARROUKI"/>
    <s v="#FF9898"/>
    <s v="#FF5D5D"/>
    <s v="Tour 1"/>
    <s v="L"/>
    <s v="Angleterre"/>
    <s v="ENG"/>
    <s v="Croatie"/>
    <s v="HRV"/>
    <s v="Arlington, Dallas, Texas"/>
    <s v="AT&amp;T Stadium"/>
    <n v="1"/>
    <n v="1"/>
    <x v="1"/>
    <n v="59"/>
    <n v="119"/>
    <n v="133"/>
    <x v="1"/>
    <n v="4"/>
    <n v="2"/>
    <n v="0"/>
    <n v="0"/>
    <n v="0"/>
    <n v="0"/>
    <s v=""/>
    <n v="0"/>
    <x v="3"/>
    <n v="685"/>
  </r>
  <r>
    <x v="22"/>
    <n v="16"/>
    <d v="2026-06-17T22:00:00"/>
    <x v="15"/>
    <s v="Laura GIULIANO"/>
    <s v="#86A4FE"/>
    <s v="#3769FF"/>
    <s v="Tour 1"/>
    <s v="L"/>
    <s v="Angleterre"/>
    <s v="ENG"/>
    <s v="Croatie"/>
    <s v="HRV"/>
    <s v="Arlington, Dallas, Texas"/>
    <s v="AT&amp;T Stadium"/>
    <n v="2"/>
    <n v="2"/>
    <x v="1"/>
    <n v="59"/>
    <n v="119"/>
    <n v="133"/>
    <x v="1"/>
    <n v="4"/>
    <n v="2"/>
    <n v="0"/>
    <n v="0"/>
    <n v="0"/>
    <n v="0"/>
    <s v=""/>
    <n v="0"/>
    <x v="3"/>
    <n v="464"/>
  </r>
  <r>
    <x v="22"/>
    <n v="17"/>
    <d v="2026-06-17T22:00:00"/>
    <x v="16"/>
    <s v="Julien CRIMOTEL"/>
    <s v="#FFB0B0"/>
    <s v="#F25757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747"/>
  </r>
  <r>
    <x v="22"/>
    <n v="18"/>
    <d v="2026-06-17T22:00:00"/>
    <x v="17"/>
    <s v="Quentin CARTON"/>
    <s v="#F0BC42"/>
    <s v="#8E1F2F"/>
    <s v="Tour 1"/>
    <s v="L"/>
    <s v="Angleterre"/>
    <s v="ENG"/>
    <s v="Croatie"/>
    <s v="HRV"/>
    <s v="Arlington, Dallas, Texas"/>
    <s v="AT&amp;T Stadium"/>
    <n v="1"/>
    <n v="2"/>
    <x v="1"/>
    <n v="59"/>
    <n v="119"/>
    <n v="133"/>
    <x v="1"/>
    <n v="4"/>
    <n v="2"/>
    <n v="0"/>
    <n v="0"/>
    <n v="0"/>
    <n v="0"/>
    <s v=""/>
    <n v="0"/>
    <x v="3"/>
    <n v="829"/>
  </r>
  <r>
    <x v="22"/>
    <n v="19"/>
    <d v="2026-06-17T22:00:00"/>
    <x v="18"/>
    <s v="Eyram TETSHIE"/>
    <s v="#E8B28F"/>
    <s v="#E65568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642"/>
  </r>
  <r>
    <x v="22"/>
    <n v="20"/>
    <d v="2026-06-17T22:00:00"/>
    <x v="19"/>
    <s v="Anis LEBIK"/>
    <s v="#60DC8C"/>
    <s v="#22A34F"/>
    <s v="Tour 1"/>
    <s v="L"/>
    <s v="Angleterre"/>
    <s v="ENG"/>
    <s v="Croatie"/>
    <s v="HRV"/>
    <s v="Arlington, Dallas, Texas"/>
    <s v="AT&amp;T Stadium"/>
    <n v="3"/>
    <n v="2"/>
    <x v="1"/>
    <n v="59"/>
    <n v="119"/>
    <n v="133"/>
    <x v="1"/>
    <n v="4"/>
    <n v="2"/>
    <n v="0"/>
    <n v="1"/>
    <n v="59"/>
    <n v="0"/>
    <s v=""/>
    <n v="0"/>
    <x v="36"/>
    <n v="784"/>
  </r>
  <r>
    <x v="22"/>
    <n v="21"/>
    <d v="2026-06-17T22:00:00"/>
    <x v="20"/>
    <s v="Julia BOUANAN"/>
    <s v="#2FAEE0"/>
    <s v="#BEA064"/>
    <s v="Tour 1"/>
    <s v="L"/>
    <s v="Angleterre"/>
    <s v="ENG"/>
    <s v="Croatie"/>
    <s v="HRV"/>
    <s v="Arlington, Dallas, Texas"/>
    <s v="AT&amp;T Stadium"/>
    <n v="2"/>
    <n v="1"/>
    <x v="1"/>
    <n v="59"/>
    <n v="119"/>
    <n v="133"/>
    <x v="1"/>
    <n v="4"/>
    <n v="2"/>
    <n v="0"/>
    <n v="1"/>
    <n v="59"/>
    <n v="0"/>
    <s v=""/>
    <n v="0"/>
    <x v="36"/>
    <n v="824"/>
  </r>
  <r>
    <x v="22"/>
    <n v="22"/>
    <d v="2026-06-17T22:00:00"/>
    <x v="21"/>
    <s v="Julie Mansard"/>
    <s v="#41DEF0"/>
    <s v="#0BA6B7"/>
    <s v="Tour 1"/>
    <s v="L"/>
    <s v="Angleterre"/>
    <s v="ENG"/>
    <s v="Croatie"/>
    <s v="HRV"/>
    <s v="Arlington, Dallas, Texas"/>
    <s v="AT&amp;T Stadium"/>
    <n v="1"/>
    <n v="1"/>
    <x v="1"/>
    <n v="59"/>
    <n v="119"/>
    <n v="133"/>
    <x v="1"/>
    <n v="4"/>
    <n v="2"/>
    <n v="0"/>
    <n v="0"/>
    <n v="0"/>
    <n v="0"/>
    <s v=""/>
    <n v="0"/>
    <x v="3"/>
    <n v="475"/>
  </r>
  <r>
    <x v="22"/>
    <n v="23"/>
    <d v="2026-06-17T22:00:00"/>
    <x v="22"/>
    <s v="Juliette"/>
    <s v="#F2A2A2"/>
    <s v="#C25D5D"/>
    <s v="Tour 1"/>
    <s v="L"/>
    <s v="Angleterre"/>
    <s v="ENG"/>
    <s v="Croatie"/>
    <s v="HRV"/>
    <s v="Arlington, Dallas, Texas"/>
    <s v="AT&amp;T Stadium"/>
    <n v="1"/>
    <n v="1"/>
    <x v="1"/>
    <n v="59"/>
    <n v="119"/>
    <n v="133"/>
    <x v="1"/>
    <n v="4"/>
    <n v="2"/>
    <n v="0"/>
    <n v="0"/>
    <n v="0"/>
    <n v="0"/>
    <s v=""/>
    <n v="0"/>
    <x v="3"/>
    <n v="438"/>
  </r>
  <r>
    <x v="22"/>
    <n v="24"/>
    <d v="2026-06-17T22:00:00"/>
    <x v="23"/>
    <s v="Samya ALAOUI"/>
    <s v="#A2F2C7"/>
    <s v="#5DC18C"/>
    <s v="Tour 1"/>
    <s v="L"/>
    <s v="Angleterre"/>
    <s v="ENG"/>
    <s v="Croatie"/>
    <s v="HRV"/>
    <s v="Arlington, Dallas, Texas"/>
    <s v="AT&amp;T Stadium"/>
    <n v="1"/>
    <n v="0"/>
    <x v="1"/>
    <n v="59"/>
    <n v="119"/>
    <n v="133"/>
    <x v="1"/>
    <n v="4"/>
    <n v="2"/>
    <n v="0"/>
    <n v="1"/>
    <n v="59"/>
    <n v="0"/>
    <s v=""/>
    <n v="0"/>
    <x v="36"/>
    <n v="1020"/>
  </r>
  <r>
    <x v="22"/>
    <n v="25"/>
    <d v="2026-06-17T22:00:00"/>
    <x v="24"/>
    <s v="Léa WALOCQ"/>
    <s v="#D1B9EB"/>
    <s v="#B58BC7"/>
    <s v="Tour 1"/>
    <s v="L"/>
    <s v="Angleterre"/>
    <s v="ENG"/>
    <s v="Croatie"/>
    <s v="HRV"/>
    <s v="Arlington, Dallas, Texas"/>
    <s v="AT&amp;T Stadium"/>
    <n v="1"/>
    <n v="2"/>
    <x v="1"/>
    <n v="59"/>
    <n v="119"/>
    <n v="133"/>
    <x v="1"/>
    <n v="4"/>
    <n v="2"/>
    <n v="0"/>
    <n v="0"/>
    <n v="0"/>
    <n v="0"/>
    <s v=""/>
    <n v="0"/>
    <x v="3"/>
    <n v="478"/>
  </r>
  <r>
    <x v="22"/>
    <n v="26"/>
    <d v="2026-06-11T21:00:00"/>
    <x v="25"/>
    <s v="Mohamad EL KAWAS"/>
    <s v="#EB8787"/>
    <s v="#368E2C"/>
    <s v="Tour 1"/>
    <s v="L"/>
    <s v="Angleterre"/>
    <s v="ENG"/>
    <s v="Croatie"/>
    <s v="HRV"/>
    <m/>
    <m/>
    <n v="1"/>
    <n v="0"/>
    <x v="1"/>
    <n v="59"/>
    <n v="119"/>
    <n v="133"/>
    <x v="1"/>
    <n v="4"/>
    <n v="2"/>
    <n v="0"/>
    <n v="1"/>
    <n v="59"/>
    <n v="0"/>
    <s v=""/>
    <n v="0"/>
    <x v="36"/>
    <n v="498"/>
  </r>
  <r>
    <x v="22"/>
    <n v="27"/>
    <d v="2026-06-17T22:00:00"/>
    <x v="26"/>
    <s v="Maryem GUIZANI"/>
    <s v="#BCA2F4"/>
    <s v="#6D3DD5"/>
    <s v="Tour 1"/>
    <s v="L"/>
    <s v="Angleterre"/>
    <s v="ENG"/>
    <s v="Croatie"/>
    <s v="HRV"/>
    <m/>
    <m/>
    <m/>
    <m/>
    <x v="1"/>
    <n v="59"/>
    <n v="119"/>
    <n v="133"/>
    <x v="1"/>
    <n v="4"/>
    <n v="2"/>
    <n v="1"/>
    <s v=""/>
    <n v="0"/>
    <n v="0"/>
    <s v=""/>
    <s v=""/>
    <x v="3"/>
    <n v="0"/>
  </r>
  <r>
    <x v="23"/>
    <n v="1"/>
    <d v="2026-06-18T01:00:00"/>
    <x v="0"/>
    <s v="Nicolas LE MOUEL"/>
    <s v="#F7C79D"/>
    <s v="#FFBE85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940"/>
  </r>
  <r>
    <x v="23"/>
    <n v="2"/>
    <d v="2026-06-18T01:00:00"/>
    <x v="1"/>
    <s v="Léa EL ASERY"/>
    <s v="#FFBEBE"/>
    <s v="#DF6868"/>
    <s v="Tour 1"/>
    <s v="L"/>
    <s v="Ghana"/>
    <s v="GHA"/>
    <s v="Panama"/>
    <s v="PAN"/>
    <s v="Toronto"/>
    <s v="BMO Field"/>
    <n v="2"/>
    <n v="1"/>
    <x v="1"/>
    <n v="73"/>
    <n v="113"/>
    <n v="116"/>
    <x v="1"/>
    <n v="1"/>
    <n v="0"/>
    <n v="0"/>
    <n v="1"/>
    <n v="73"/>
    <n v="0"/>
    <s v=""/>
    <n v="0"/>
    <x v="37"/>
    <n v="928"/>
  </r>
  <r>
    <x v="23"/>
    <n v="3"/>
    <d v="2026-06-18T01:00:00"/>
    <x v="2"/>
    <s v="Elwenn JOUBREL"/>
    <s v="#F5C7FC"/>
    <s v="#C489CF"/>
    <s v="Tour 1"/>
    <s v="L"/>
    <s v="Ghana"/>
    <s v="GHA"/>
    <s v="Panama"/>
    <s v="PAN"/>
    <s v="Toronto"/>
    <s v="BMO Field"/>
    <n v="1"/>
    <n v="0"/>
    <x v="1"/>
    <n v="73"/>
    <n v="113"/>
    <n v="116"/>
    <x v="1"/>
    <n v="1"/>
    <n v="0"/>
    <n v="0"/>
    <n v="1"/>
    <n v="73"/>
    <n v="1"/>
    <s v="Exact"/>
    <n v="20"/>
    <x v="31"/>
    <n v="1000"/>
  </r>
  <r>
    <x v="23"/>
    <n v="4"/>
    <d v="2026-06-18T01:00:00"/>
    <x v="3"/>
    <s v="Pauline OLIVIER"/>
    <s v="#A5EA7F"/>
    <s v="#80C65A"/>
    <s v="Tour 1"/>
    <s v="L"/>
    <s v="Ghana"/>
    <s v="GHA"/>
    <s v="Panama"/>
    <s v="PAN"/>
    <s v="Toronto"/>
    <s v="BMO Field"/>
    <n v="1"/>
    <n v="0"/>
    <x v="1"/>
    <n v="73"/>
    <n v="113"/>
    <n v="116"/>
    <x v="1"/>
    <n v="1"/>
    <n v="0"/>
    <n v="0"/>
    <n v="1"/>
    <n v="73"/>
    <n v="1"/>
    <s v="Exact"/>
    <n v="20"/>
    <x v="31"/>
    <n v="583"/>
  </r>
  <r>
    <x v="23"/>
    <n v="5"/>
    <d v="2026-06-18T01:00:00"/>
    <x v="4"/>
    <s v="Julie BOISSIERE"/>
    <s v="#D890FF"/>
    <s v="#B750EF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440"/>
  </r>
  <r>
    <x v="23"/>
    <n v="6"/>
    <d v="2026-06-18T01:00:00"/>
    <x v="5"/>
    <s v="Julie BOUCHARD"/>
    <s v="#A6F7B1"/>
    <s v="#6EC179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694"/>
  </r>
  <r>
    <x v="23"/>
    <n v="7"/>
    <d v="2026-06-18T01:00:00"/>
    <x v="6"/>
    <s v="Vincent FRAYSSE"/>
    <s v="#B2EAE8"/>
    <s v="#6CB4B1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404"/>
  </r>
  <r>
    <x v="23"/>
    <n v="8"/>
    <d v="2026-06-18T01:00:00"/>
    <x v="7"/>
    <s v="Louis HARLE"/>
    <s v="#EEF7B1"/>
    <s v="#C1CB7D"/>
    <s v="Tour 1"/>
    <s v="L"/>
    <s v="Ghana"/>
    <s v="GHA"/>
    <s v="Panama"/>
    <s v="PAN"/>
    <s v="Toronto"/>
    <s v="BMO Field"/>
    <n v="2"/>
    <n v="1"/>
    <x v="1"/>
    <n v="73"/>
    <n v="113"/>
    <n v="116"/>
    <x v="1"/>
    <n v="1"/>
    <n v="0"/>
    <n v="0"/>
    <n v="1"/>
    <n v="73"/>
    <n v="0"/>
    <s v=""/>
    <n v="0"/>
    <x v="37"/>
    <n v="853"/>
  </r>
  <r>
    <x v="23"/>
    <n v="9"/>
    <d v="2026-06-18T01:00:00"/>
    <x v="8"/>
    <s v="Aurélien DE POULPIQUET"/>
    <s v="#F4EA9D"/>
    <s v="#D2C458"/>
    <s v="Tour 1"/>
    <s v="L"/>
    <s v="Ghana"/>
    <s v="GHA"/>
    <s v="Panama"/>
    <s v="PAN"/>
    <s v="Toronto"/>
    <s v="BMO Field"/>
    <n v="1"/>
    <n v="0"/>
    <x v="1"/>
    <n v="73"/>
    <n v="113"/>
    <n v="116"/>
    <x v="1"/>
    <n v="1"/>
    <n v="0"/>
    <n v="0"/>
    <n v="1"/>
    <n v="73"/>
    <n v="1"/>
    <s v="Exact"/>
    <n v="20"/>
    <x v="31"/>
    <n v="755"/>
  </r>
  <r>
    <x v="23"/>
    <n v="10"/>
    <d v="2026-06-18T01:00:00"/>
    <x v="9"/>
    <s v="Paul MONTESINOS"/>
    <s v="#C4B0FF"/>
    <s v="#7F66C8"/>
    <s v="Tour 1"/>
    <s v="L"/>
    <s v="Ghana"/>
    <s v="GHA"/>
    <s v="Panama"/>
    <s v="PAN"/>
    <s v="Toronto"/>
    <s v="BMO Field"/>
    <n v="1"/>
    <n v="0"/>
    <x v="1"/>
    <n v="73"/>
    <n v="113"/>
    <n v="116"/>
    <x v="1"/>
    <n v="1"/>
    <n v="0"/>
    <n v="0"/>
    <n v="1"/>
    <n v="73"/>
    <n v="1"/>
    <s v="Exact"/>
    <n v="20"/>
    <x v="31"/>
    <n v="841"/>
  </r>
  <r>
    <x v="23"/>
    <n v="11"/>
    <d v="2026-06-18T01:00:00"/>
    <x v="10"/>
    <s v="Kinsley ROQUE"/>
    <s v="#CBEBBA"/>
    <s v="#70BC6E"/>
    <s v="Tour 1"/>
    <s v="L"/>
    <s v="Ghana"/>
    <s v="GHA"/>
    <s v="Panama"/>
    <s v="PAN"/>
    <s v="Toronto"/>
    <s v="BMO Field"/>
    <n v="1"/>
    <n v="0"/>
    <x v="1"/>
    <n v="73"/>
    <n v="113"/>
    <n v="116"/>
    <x v="1"/>
    <n v="1"/>
    <n v="0"/>
    <n v="0"/>
    <n v="1"/>
    <n v="73"/>
    <n v="1"/>
    <s v="Exact"/>
    <n v="20"/>
    <x v="31"/>
    <n v="876"/>
  </r>
  <r>
    <x v="23"/>
    <n v="12"/>
    <d v="2026-06-18T01:00:00"/>
    <x v="11"/>
    <s v="Jaouad SETTI"/>
    <s v="#C2D4FF"/>
    <s v="#6586D5"/>
    <s v="Tour 1"/>
    <s v="L"/>
    <s v="Ghana"/>
    <s v="GHA"/>
    <s v="Panama"/>
    <s v="PAN"/>
    <s v="Toronto"/>
    <s v="BMO Field"/>
    <n v="2"/>
    <n v="0"/>
    <x v="1"/>
    <n v="73"/>
    <n v="113"/>
    <n v="116"/>
    <x v="1"/>
    <n v="1"/>
    <n v="0"/>
    <n v="0"/>
    <n v="1"/>
    <n v="73"/>
    <n v="0"/>
    <s v=""/>
    <n v="0"/>
    <x v="37"/>
    <n v="965"/>
  </r>
  <r>
    <x v="23"/>
    <n v="13"/>
    <d v="2026-06-18T01:00:00"/>
    <x v="12"/>
    <s v="Julien INGE"/>
    <s v="#C1E0EF"/>
    <s v="#4F91B2"/>
    <s v="Tour 1"/>
    <s v="L"/>
    <s v="Ghana"/>
    <s v="GHA"/>
    <s v="Panama"/>
    <s v="PAN"/>
    <s v="Toronto"/>
    <s v="BMO Field"/>
    <n v="2"/>
    <n v="0"/>
    <x v="1"/>
    <n v="73"/>
    <n v="113"/>
    <n v="116"/>
    <x v="1"/>
    <n v="1"/>
    <n v="0"/>
    <n v="0"/>
    <n v="1"/>
    <n v="73"/>
    <n v="0"/>
    <s v=""/>
    <n v="0"/>
    <x v="37"/>
    <n v="1203"/>
  </r>
  <r>
    <x v="23"/>
    <n v="14"/>
    <d v="2026-06-18T01:00:00"/>
    <x v="13"/>
    <s v="Marie EXBRAYAT"/>
    <s v="#FFAFD2"/>
    <s v="#F2589B"/>
    <s v="Tour 1"/>
    <s v="L"/>
    <s v="Ghana"/>
    <s v="GHA"/>
    <s v="Panama"/>
    <s v="PAN"/>
    <s v="Toronto"/>
    <s v="BMO Field"/>
    <n v="1"/>
    <n v="0"/>
    <x v="1"/>
    <n v="73"/>
    <n v="113"/>
    <n v="116"/>
    <x v="1"/>
    <n v="1"/>
    <n v="0"/>
    <n v="0"/>
    <n v="1"/>
    <n v="73"/>
    <n v="1"/>
    <s v="Exact"/>
    <n v="20"/>
    <x v="31"/>
    <n v="820"/>
  </r>
  <r>
    <x v="23"/>
    <n v="15"/>
    <d v="2026-06-18T01:00:00"/>
    <x v="14"/>
    <s v="Amine ZARROUKI"/>
    <s v="#FF9898"/>
    <s v="#FF5D5D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685"/>
  </r>
  <r>
    <x v="23"/>
    <n v="16"/>
    <d v="2026-06-18T01:00:00"/>
    <x v="15"/>
    <s v="Laura GIULIANO"/>
    <s v="#86A4FE"/>
    <s v="#3769FF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464"/>
  </r>
  <r>
    <x v="23"/>
    <n v="17"/>
    <d v="2026-06-18T01:00:00"/>
    <x v="16"/>
    <s v="Julien CRIMOTEL"/>
    <s v="#FFB0B0"/>
    <s v="#F25757"/>
    <s v="Tour 1"/>
    <s v="L"/>
    <s v="Ghana"/>
    <s v="GHA"/>
    <s v="Panama"/>
    <s v="PAN"/>
    <s v="Toronto"/>
    <s v="BMO Field"/>
    <n v="2"/>
    <n v="2"/>
    <x v="1"/>
    <n v="73"/>
    <n v="113"/>
    <n v="116"/>
    <x v="1"/>
    <n v="1"/>
    <n v="0"/>
    <n v="0"/>
    <n v="0"/>
    <n v="0"/>
    <n v="0"/>
    <s v=""/>
    <n v="0"/>
    <x v="3"/>
    <n v="747"/>
  </r>
  <r>
    <x v="23"/>
    <n v="18"/>
    <d v="2026-06-18T01:00:00"/>
    <x v="17"/>
    <s v="Quentin CARTON"/>
    <s v="#F0BC42"/>
    <s v="#8E1F2F"/>
    <s v="Tour 1"/>
    <s v="L"/>
    <s v="Ghana"/>
    <s v="GHA"/>
    <s v="Panama"/>
    <s v="PAN"/>
    <s v="Toronto"/>
    <s v="BMO Field"/>
    <n v="2"/>
    <n v="0"/>
    <x v="1"/>
    <n v="73"/>
    <n v="113"/>
    <n v="116"/>
    <x v="1"/>
    <n v="1"/>
    <n v="0"/>
    <n v="0"/>
    <n v="1"/>
    <n v="73"/>
    <n v="0"/>
    <s v=""/>
    <n v="0"/>
    <x v="37"/>
    <n v="902"/>
  </r>
  <r>
    <x v="23"/>
    <n v="19"/>
    <d v="2026-06-18T01:00:00"/>
    <x v="18"/>
    <s v="Eyram TETSHIE"/>
    <s v="#E8B28F"/>
    <s v="#E65568"/>
    <s v="Tour 1"/>
    <s v="L"/>
    <s v="Ghana"/>
    <s v="GHA"/>
    <s v="Panama"/>
    <s v="PAN"/>
    <s v="Toronto"/>
    <s v="BMO Field"/>
    <n v="2"/>
    <n v="1"/>
    <x v="1"/>
    <n v="73"/>
    <n v="113"/>
    <n v="116"/>
    <x v="1"/>
    <n v="1"/>
    <n v="0"/>
    <n v="0"/>
    <n v="1"/>
    <n v="73"/>
    <n v="0"/>
    <s v=""/>
    <n v="0"/>
    <x v="37"/>
    <n v="715"/>
  </r>
  <r>
    <x v="23"/>
    <n v="20"/>
    <d v="2026-06-18T01:00:00"/>
    <x v="19"/>
    <s v="Anis LEBIK"/>
    <s v="#60DC8C"/>
    <s v="#22A34F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784"/>
  </r>
  <r>
    <x v="23"/>
    <n v="21"/>
    <d v="2026-06-18T01:00:00"/>
    <x v="20"/>
    <s v="Julia BOUANAN"/>
    <s v="#2FAEE0"/>
    <s v="#BEA064"/>
    <s v="Tour 1"/>
    <s v="L"/>
    <s v="Ghana"/>
    <s v="GHA"/>
    <s v="Panama"/>
    <s v="PAN"/>
    <s v="Toronto"/>
    <s v="BMO Field"/>
    <n v="2"/>
    <n v="1"/>
    <x v="1"/>
    <n v="73"/>
    <n v="113"/>
    <n v="116"/>
    <x v="1"/>
    <n v="1"/>
    <n v="0"/>
    <n v="0"/>
    <n v="1"/>
    <n v="73"/>
    <n v="0"/>
    <s v=""/>
    <n v="0"/>
    <x v="37"/>
    <n v="897"/>
  </r>
  <r>
    <x v="23"/>
    <n v="22"/>
    <d v="2026-06-18T01:00:00"/>
    <x v="21"/>
    <s v="Julie Mansard"/>
    <s v="#41DEF0"/>
    <s v="#0BA6B7"/>
    <s v="Tour 1"/>
    <s v="L"/>
    <s v="Ghana"/>
    <s v="GHA"/>
    <s v="Panama"/>
    <s v="PAN"/>
    <s v="Toronto"/>
    <s v="BMO Field"/>
    <n v="2"/>
    <n v="1"/>
    <x v="1"/>
    <n v="73"/>
    <n v="113"/>
    <n v="116"/>
    <x v="1"/>
    <n v="1"/>
    <n v="0"/>
    <n v="0"/>
    <n v="1"/>
    <n v="73"/>
    <n v="0"/>
    <s v=""/>
    <n v="0"/>
    <x v="37"/>
    <n v="548"/>
  </r>
  <r>
    <x v="23"/>
    <n v="23"/>
    <d v="2026-06-18T01:00:00"/>
    <x v="22"/>
    <s v="Juliette"/>
    <s v="#F2A2A2"/>
    <s v="#C25D5D"/>
    <s v="Tour 1"/>
    <s v="L"/>
    <s v="Ghana"/>
    <s v="GHA"/>
    <s v="Panama"/>
    <s v="PAN"/>
    <s v="Toronto"/>
    <s v="BMO Field"/>
    <n v="0"/>
    <n v="1"/>
    <x v="1"/>
    <n v="73"/>
    <n v="113"/>
    <n v="116"/>
    <x v="1"/>
    <n v="1"/>
    <n v="0"/>
    <n v="0"/>
    <n v="0"/>
    <n v="0"/>
    <n v="0"/>
    <s v=""/>
    <n v="0"/>
    <x v="3"/>
    <n v="438"/>
  </r>
  <r>
    <x v="23"/>
    <n v="24"/>
    <d v="2026-06-18T01:00:00"/>
    <x v="23"/>
    <s v="Samya ALAOUI"/>
    <s v="#A2F2C7"/>
    <s v="#5DC18C"/>
    <s v="Tour 1"/>
    <s v="L"/>
    <s v="Ghana"/>
    <s v="GHA"/>
    <s v="Panama"/>
    <s v="PAN"/>
    <s v="Toronto"/>
    <s v="BMO Field"/>
    <n v="1"/>
    <n v="1"/>
    <x v="1"/>
    <n v="73"/>
    <n v="113"/>
    <n v="116"/>
    <x v="1"/>
    <n v="1"/>
    <n v="0"/>
    <n v="0"/>
    <n v="0"/>
    <n v="0"/>
    <n v="0"/>
    <s v=""/>
    <n v="0"/>
    <x v="3"/>
    <n v="1020"/>
  </r>
  <r>
    <x v="23"/>
    <n v="25"/>
    <d v="2026-06-18T01:00:00"/>
    <x v="24"/>
    <s v="Léa WALOCQ"/>
    <s v="#D1B9EB"/>
    <s v="#B58BC7"/>
    <s v="Tour 1"/>
    <s v="L"/>
    <s v="Ghana"/>
    <s v="GHA"/>
    <s v="Panama"/>
    <s v="PAN"/>
    <s v="Toronto"/>
    <s v="BMO Field"/>
    <n v="2"/>
    <n v="1"/>
    <x v="1"/>
    <n v="73"/>
    <n v="113"/>
    <n v="116"/>
    <x v="1"/>
    <n v="1"/>
    <n v="0"/>
    <n v="0"/>
    <n v="1"/>
    <n v="73"/>
    <n v="0"/>
    <s v=""/>
    <n v="0"/>
    <x v="37"/>
    <n v="551"/>
  </r>
  <r>
    <x v="23"/>
    <n v="26"/>
    <d v="2026-06-11T21:00:00"/>
    <x v="25"/>
    <s v="Mohamad EL KAWAS"/>
    <s v="#EB8787"/>
    <s v="#368E2C"/>
    <s v="Tour 1"/>
    <s v="L"/>
    <s v="Ghana"/>
    <s v="GHA"/>
    <s v="Panama"/>
    <s v="PAN"/>
    <m/>
    <m/>
    <m/>
    <m/>
    <x v="1"/>
    <n v="73"/>
    <n v="113"/>
    <n v="116"/>
    <x v="1"/>
    <n v="1"/>
    <n v="0"/>
    <n v="1"/>
    <s v=""/>
    <n v="0"/>
    <n v="0"/>
    <s v=""/>
    <s v=""/>
    <x v="3"/>
    <n v="498"/>
  </r>
  <r>
    <x v="23"/>
    <n v="27"/>
    <d v="2026-06-18T01:00:00"/>
    <x v="26"/>
    <s v="Maryem GUIZANI"/>
    <s v="#BCA2F4"/>
    <s v="#6D3DD5"/>
    <s v="Tour 1"/>
    <s v="L"/>
    <s v="Ghana"/>
    <s v="GHA"/>
    <s v="Panama"/>
    <s v="PAN"/>
    <m/>
    <m/>
    <m/>
    <m/>
    <x v="1"/>
    <n v="73"/>
    <n v="113"/>
    <n v="116"/>
    <x v="1"/>
    <n v="1"/>
    <n v="0"/>
    <n v="1"/>
    <s v=""/>
    <n v="0"/>
    <n v="0"/>
    <s v=""/>
    <s v=""/>
    <x v="3"/>
    <n v="0"/>
  </r>
  <r>
    <x v="24"/>
    <n v="1"/>
    <d v="2026-06-18T04:00:00"/>
    <x v="0"/>
    <s v="Nicolas LE MOUEL"/>
    <s v="#F7C79D"/>
    <s v="#FFBE85"/>
    <s v="Tour 1"/>
    <s v="K"/>
    <s v="Ouzbékistan"/>
    <s v="NZD"/>
    <s v="Colombie"/>
    <s v="COL"/>
    <s v="Mexique City"/>
    <s v="Estadio Azteca"/>
    <n v="0"/>
    <n v="3"/>
    <x v="1"/>
    <n v="157"/>
    <n v="130"/>
    <n v="44"/>
    <x v="1"/>
    <n v="1"/>
    <n v="3"/>
    <n v="0"/>
    <n v="1"/>
    <n v="44"/>
    <n v="0"/>
    <s v=""/>
    <n v="0"/>
    <x v="13"/>
    <n v="984"/>
  </r>
  <r>
    <x v="24"/>
    <n v="2"/>
    <d v="2026-06-18T04:00:00"/>
    <x v="1"/>
    <s v="Léa EL ASERY"/>
    <s v="#FFBEBE"/>
    <s v="#DF6868"/>
    <s v="Tour 1"/>
    <s v="K"/>
    <s v="Ouzbékistan"/>
    <s v="NZD"/>
    <s v="Colombie"/>
    <s v="COL"/>
    <s v="Mexique City"/>
    <s v="Estadio Azteca"/>
    <n v="0"/>
    <n v="3"/>
    <x v="1"/>
    <n v="157"/>
    <n v="130"/>
    <n v="44"/>
    <x v="1"/>
    <n v="1"/>
    <n v="3"/>
    <n v="0"/>
    <n v="1"/>
    <n v="44"/>
    <n v="0"/>
    <s v=""/>
    <n v="0"/>
    <x v="13"/>
    <n v="972"/>
  </r>
  <r>
    <x v="24"/>
    <n v="3"/>
    <d v="2026-06-18T04:00:00"/>
    <x v="2"/>
    <s v="Elwenn JOUBREL"/>
    <s v="#F5C7FC"/>
    <s v="#C489CF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1044"/>
  </r>
  <r>
    <x v="24"/>
    <n v="4"/>
    <d v="2026-06-18T04:00:00"/>
    <x v="3"/>
    <s v="Pauline OLIVIER"/>
    <s v="#A5EA7F"/>
    <s v="#80C65A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627"/>
  </r>
  <r>
    <x v="24"/>
    <n v="5"/>
    <d v="2026-06-18T04:00:00"/>
    <x v="4"/>
    <s v="Julie BOISSIERE"/>
    <s v="#D890FF"/>
    <s v="#B750EF"/>
    <s v="Tour 1"/>
    <s v="K"/>
    <s v="Ouzbékistan"/>
    <s v="NZD"/>
    <s v="Colombie"/>
    <s v="COL"/>
    <s v="Mexique City"/>
    <s v="Estadio Azteca"/>
    <n v="1"/>
    <n v="1"/>
    <x v="1"/>
    <n v="157"/>
    <n v="130"/>
    <n v="44"/>
    <x v="1"/>
    <n v="1"/>
    <n v="3"/>
    <n v="0"/>
    <n v="0"/>
    <n v="0"/>
    <n v="0"/>
    <s v=""/>
    <n v="0"/>
    <x v="3"/>
    <n v="440"/>
  </r>
  <r>
    <x v="24"/>
    <n v="6"/>
    <d v="2026-06-18T04:00:00"/>
    <x v="5"/>
    <s v="Julie BOUCHARD"/>
    <s v="#A6F7B1"/>
    <s v="#6EC179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738"/>
  </r>
  <r>
    <x v="24"/>
    <n v="7"/>
    <d v="2026-06-18T04:00:00"/>
    <x v="6"/>
    <s v="Vincent FRAYSSE"/>
    <s v="#B2EAE8"/>
    <s v="#6CB4B1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448"/>
  </r>
  <r>
    <x v="24"/>
    <n v="8"/>
    <d v="2026-06-18T04:00:00"/>
    <x v="7"/>
    <s v="Louis HARLE"/>
    <s v="#EEF7B1"/>
    <s v="#C1CB7D"/>
    <s v="Tour 1"/>
    <s v="K"/>
    <s v="Ouzbékistan"/>
    <s v="NZD"/>
    <s v="Colombie"/>
    <s v="COL"/>
    <s v="Mexique City"/>
    <s v="Estadio Azteca"/>
    <n v="1"/>
    <n v="3"/>
    <x v="1"/>
    <n v="157"/>
    <n v="130"/>
    <n v="44"/>
    <x v="1"/>
    <n v="1"/>
    <n v="3"/>
    <n v="0"/>
    <n v="1"/>
    <n v="44"/>
    <n v="1"/>
    <s v="Très rare"/>
    <n v="50"/>
    <x v="12"/>
    <n v="947"/>
  </r>
  <r>
    <x v="24"/>
    <n v="9"/>
    <d v="2026-06-18T04:00:00"/>
    <x v="8"/>
    <s v="Aurélien DE POULPIQUET"/>
    <s v="#F4EA9D"/>
    <s v="#D2C458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799"/>
  </r>
  <r>
    <x v="24"/>
    <n v="10"/>
    <d v="2026-06-18T04:00:00"/>
    <x v="9"/>
    <s v="Paul MONTESINOS"/>
    <s v="#C4B0FF"/>
    <s v="#7F66C8"/>
    <s v="Tour 1"/>
    <s v="K"/>
    <s v="Ouzbékistan"/>
    <s v="NZD"/>
    <s v="Colombie"/>
    <s v="COL"/>
    <s v="Mexique City"/>
    <s v="Estadio Azteca"/>
    <n v="0"/>
    <n v="5"/>
    <x v="1"/>
    <n v="157"/>
    <n v="130"/>
    <n v="44"/>
    <x v="1"/>
    <n v="1"/>
    <n v="3"/>
    <n v="0"/>
    <n v="1"/>
    <n v="44"/>
    <n v="0"/>
    <s v=""/>
    <n v="0"/>
    <x v="13"/>
    <n v="885"/>
  </r>
  <r>
    <x v="24"/>
    <n v="11"/>
    <d v="2026-06-18T04:00:00"/>
    <x v="10"/>
    <s v="Kinsley ROQUE"/>
    <s v="#CBEBBA"/>
    <s v="#70BC6E"/>
    <s v="Tour 1"/>
    <s v="K"/>
    <s v="Ouzbékistan"/>
    <s v="NZD"/>
    <s v="Colombie"/>
    <s v="COL"/>
    <s v="Mexique City"/>
    <s v="Estadio Azteca"/>
    <n v="0"/>
    <n v="1"/>
    <x v="1"/>
    <n v="157"/>
    <n v="130"/>
    <n v="44"/>
    <x v="1"/>
    <n v="1"/>
    <n v="3"/>
    <n v="0"/>
    <n v="1"/>
    <n v="44"/>
    <n v="0"/>
    <s v=""/>
    <n v="0"/>
    <x v="13"/>
    <n v="920"/>
  </r>
  <r>
    <x v="24"/>
    <n v="12"/>
    <d v="2026-06-18T04:00:00"/>
    <x v="11"/>
    <s v="Jaouad SETTI"/>
    <s v="#C2D4FF"/>
    <s v="#6586D5"/>
    <s v="Tour 1"/>
    <s v="K"/>
    <s v="Ouzbékistan"/>
    <s v="NZD"/>
    <s v="Colombie"/>
    <s v="COL"/>
    <s v="Mexique City"/>
    <s v="Estadio Azteca"/>
    <n v="1"/>
    <n v="3"/>
    <x v="1"/>
    <n v="157"/>
    <n v="130"/>
    <n v="44"/>
    <x v="1"/>
    <n v="1"/>
    <n v="3"/>
    <n v="0"/>
    <n v="1"/>
    <n v="44"/>
    <n v="1"/>
    <s v="Très rare"/>
    <n v="50"/>
    <x v="12"/>
    <n v="1059"/>
  </r>
  <r>
    <x v="24"/>
    <n v="13"/>
    <d v="2026-06-18T04:00:00"/>
    <x v="12"/>
    <s v="Julien INGE"/>
    <s v="#C1E0EF"/>
    <s v="#4F91B2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1247"/>
  </r>
  <r>
    <x v="24"/>
    <n v="14"/>
    <d v="2026-06-18T04:00:00"/>
    <x v="13"/>
    <s v="Marie EXBRAYAT"/>
    <s v="#FFAFD2"/>
    <s v="#F2589B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864"/>
  </r>
  <r>
    <x v="24"/>
    <n v="15"/>
    <d v="2026-06-18T04:00:00"/>
    <x v="14"/>
    <s v="Amine ZARROUKI"/>
    <s v="#FF9898"/>
    <s v="#FF5D5D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729"/>
  </r>
  <r>
    <x v="24"/>
    <n v="16"/>
    <d v="2026-06-18T04:00:00"/>
    <x v="15"/>
    <s v="Laura GIULIANO"/>
    <s v="#86A4FE"/>
    <s v="#3769FF"/>
    <s v="Tour 1"/>
    <s v="K"/>
    <s v="Ouzbékistan"/>
    <s v="NZD"/>
    <s v="Colombie"/>
    <s v="COL"/>
    <s v="Mexique City"/>
    <s v="Estadio Azteca"/>
    <n v="0"/>
    <n v="1"/>
    <x v="1"/>
    <n v="157"/>
    <n v="130"/>
    <n v="44"/>
    <x v="1"/>
    <n v="1"/>
    <n v="3"/>
    <n v="0"/>
    <n v="1"/>
    <n v="44"/>
    <n v="0"/>
    <s v=""/>
    <n v="0"/>
    <x v="13"/>
    <n v="508"/>
  </r>
  <r>
    <x v="24"/>
    <n v="17"/>
    <d v="2026-06-18T04:00:00"/>
    <x v="16"/>
    <s v="Julien CRIMOTEL"/>
    <s v="#FFB0B0"/>
    <s v="#F25757"/>
    <s v="Tour 1"/>
    <s v="K"/>
    <s v="Ouzbékistan"/>
    <s v="NZD"/>
    <s v="Colombie"/>
    <s v="COL"/>
    <s v="Mexique City"/>
    <s v="Estadio Azteca"/>
    <n v="0"/>
    <n v="3"/>
    <x v="1"/>
    <n v="157"/>
    <n v="130"/>
    <n v="44"/>
    <x v="1"/>
    <n v="1"/>
    <n v="3"/>
    <n v="0"/>
    <n v="1"/>
    <n v="44"/>
    <n v="0"/>
    <s v=""/>
    <n v="0"/>
    <x v="13"/>
    <n v="791"/>
  </r>
  <r>
    <x v="24"/>
    <n v="18"/>
    <d v="2026-06-18T04:00:00"/>
    <x v="17"/>
    <s v="Quentin CARTON"/>
    <s v="#F0BC42"/>
    <s v="#8E1F2F"/>
    <s v="Tour 1"/>
    <s v="K"/>
    <s v="Ouzbékistan"/>
    <s v="NZD"/>
    <s v="Colombie"/>
    <s v="COL"/>
    <s v="Mexique City"/>
    <s v="Estadio Azteca"/>
    <n v="1"/>
    <n v="1"/>
    <x v="1"/>
    <n v="157"/>
    <n v="130"/>
    <n v="44"/>
    <x v="1"/>
    <n v="1"/>
    <n v="3"/>
    <n v="0"/>
    <n v="0"/>
    <n v="0"/>
    <n v="0"/>
    <s v=""/>
    <n v="0"/>
    <x v="3"/>
    <n v="902"/>
  </r>
  <r>
    <x v="24"/>
    <n v="19"/>
    <d v="2026-06-18T04:00:00"/>
    <x v="18"/>
    <s v="Eyram TETSHIE"/>
    <s v="#E8B28F"/>
    <s v="#E65568"/>
    <s v="Tour 1"/>
    <s v="K"/>
    <s v="Ouzbékistan"/>
    <s v="NZD"/>
    <s v="Colombie"/>
    <s v="COL"/>
    <s v="Mexique City"/>
    <s v="Estadio Azteca"/>
    <n v="1"/>
    <n v="3"/>
    <x v="1"/>
    <n v="157"/>
    <n v="130"/>
    <n v="44"/>
    <x v="1"/>
    <n v="1"/>
    <n v="3"/>
    <n v="0"/>
    <n v="1"/>
    <n v="44"/>
    <n v="1"/>
    <s v="Très rare"/>
    <n v="50"/>
    <x v="12"/>
    <n v="809"/>
  </r>
  <r>
    <x v="24"/>
    <n v="20"/>
    <d v="2026-06-18T04:00:00"/>
    <x v="19"/>
    <s v="Anis LEBIK"/>
    <s v="#60DC8C"/>
    <s v="#22A34F"/>
    <s v="Tour 1"/>
    <s v="K"/>
    <s v="Ouzbékistan"/>
    <s v="NZD"/>
    <s v="Colombie"/>
    <s v="COL"/>
    <s v="Mexique City"/>
    <s v="Estadio Azteca"/>
    <n v="1"/>
    <n v="2"/>
    <x v="1"/>
    <n v="157"/>
    <n v="130"/>
    <n v="44"/>
    <x v="1"/>
    <n v="1"/>
    <n v="3"/>
    <n v="0"/>
    <n v="1"/>
    <n v="44"/>
    <n v="0"/>
    <s v=""/>
    <n v="0"/>
    <x v="13"/>
    <n v="828"/>
  </r>
  <r>
    <x v="24"/>
    <n v="21"/>
    <d v="2026-06-18T04:00:00"/>
    <x v="20"/>
    <s v="Julia BOUANAN"/>
    <s v="#2FAEE0"/>
    <s v="#BEA064"/>
    <s v="Tour 1"/>
    <s v="K"/>
    <s v="Ouzbékistan"/>
    <s v="NZD"/>
    <s v="Colombie"/>
    <s v="COL"/>
    <s v="Mexique City"/>
    <s v="Estadio Azteca"/>
    <n v="1"/>
    <n v="3"/>
    <x v="1"/>
    <n v="157"/>
    <n v="130"/>
    <n v="44"/>
    <x v="1"/>
    <n v="1"/>
    <n v="3"/>
    <n v="0"/>
    <n v="1"/>
    <n v="44"/>
    <n v="1"/>
    <s v="Très rare"/>
    <n v="50"/>
    <x v="12"/>
    <n v="991"/>
  </r>
  <r>
    <x v="24"/>
    <n v="22"/>
    <d v="2026-06-18T04:00:00"/>
    <x v="21"/>
    <s v="Julie Mansard"/>
    <s v="#41DEF0"/>
    <s v="#0BA6B7"/>
    <s v="Tour 1"/>
    <s v="K"/>
    <s v="Ouzbékistan"/>
    <s v="NZD"/>
    <s v="Colombie"/>
    <s v="COL"/>
    <s v="Mexique City"/>
    <s v="Estadio Azteca"/>
    <n v="2"/>
    <n v="2"/>
    <x v="1"/>
    <n v="157"/>
    <n v="130"/>
    <n v="44"/>
    <x v="1"/>
    <n v="1"/>
    <n v="3"/>
    <n v="0"/>
    <n v="0"/>
    <n v="0"/>
    <n v="0"/>
    <s v=""/>
    <n v="0"/>
    <x v="3"/>
    <n v="548"/>
  </r>
  <r>
    <x v="24"/>
    <n v="23"/>
    <d v="2026-06-18T04:00:00"/>
    <x v="22"/>
    <s v="Juliette"/>
    <s v="#F2A2A2"/>
    <s v="#C25D5D"/>
    <s v="Tour 1"/>
    <s v="K"/>
    <s v="Ouzbékistan"/>
    <s v="NZD"/>
    <s v="Colombie"/>
    <s v="COL"/>
    <s v="Mexique City"/>
    <s v="Estadio Azteca"/>
    <n v="0"/>
    <n v="1"/>
    <x v="1"/>
    <n v="157"/>
    <n v="130"/>
    <n v="44"/>
    <x v="1"/>
    <n v="1"/>
    <n v="3"/>
    <n v="0"/>
    <n v="1"/>
    <n v="44"/>
    <n v="0"/>
    <s v=""/>
    <n v="0"/>
    <x v="13"/>
    <n v="482"/>
  </r>
  <r>
    <x v="24"/>
    <n v="24"/>
    <d v="2026-06-18T04:00:00"/>
    <x v="23"/>
    <s v="Samya ALAOUI"/>
    <s v="#A2F2C7"/>
    <s v="#5DC18C"/>
    <s v="Tour 1"/>
    <s v="K"/>
    <s v="Ouzbékistan"/>
    <s v="NZD"/>
    <s v="Colombie"/>
    <s v="COL"/>
    <s v="Mexique City"/>
    <s v="Estadio Azteca"/>
    <n v="1"/>
    <n v="1"/>
    <x v="1"/>
    <n v="157"/>
    <n v="130"/>
    <n v="44"/>
    <x v="1"/>
    <n v="1"/>
    <n v="3"/>
    <n v="0"/>
    <n v="0"/>
    <n v="0"/>
    <n v="0"/>
    <s v=""/>
    <n v="0"/>
    <x v="3"/>
    <n v="1020"/>
  </r>
  <r>
    <x v="24"/>
    <n v="25"/>
    <d v="2026-06-18T04:00:00"/>
    <x v="24"/>
    <s v="Léa WALOCQ"/>
    <s v="#D1B9EB"/>
    <s v="#B58BC7"/>
    <s v="Tour 1"/>
    <s v="K"/>
    <s v="Ouzbékistan"/>
    <s v="NZD"/>
    <s v="Colombie"/>
    <s v="COL"/>
    <s v="Mexique City"/>
    <s v="Estadio Azteca"/>
    <n v="0"/>
    <n v="2"/>
    <x v="1"/>
    <n v="157"/>
    <n v="130"/>
    <n v="44"/>
    <x v="1"/>
    <n v="1"/>
    <n v="3"/>
    <n v="0"/>
    <n v="1"/>
    <n v="44"/>
    <n v="0"/>
    <s v=""/>
    <n v="0"/>
    <x v="13"/>
    <n v="595"/>
  </r>
  <r>
    <x v="24"/>
    <n v="26"/>
    <d v="2026-06-11T21:00:00"/>
    <x v="25"/>
    <s v="Mohamad EL KAWAS"/>
    <s v="#EB8787"/>
    <s v="#368E2C"/>
    <s v="Tour 1"/>
    <s v="K"/>
    <s v="Ouzbékistan"/>
    <s v="NZD"/>
    <s v="Colombie"/>
    <s v="COL"/>
    <m/>
    <m/>
    <m/>
    <m/>
    <x v="1"/>
    <n v="157"/>
    <n v="130"/>
    <n v="44"/>
    <x v="1"/>
    <n v="1"/>
    <n v="3"/>
    <n v="1"/>
    <s v=""/>
    <n v="0"/>
    <n v="0"/>
    <s v=""/>
    <s v=""/>
    <x v="3"/>
    <n v="498"/>
  </r>
  <r>
    <x v="24"/>
    <n v="27"/>
    <d v="2026-06-18T04:00:00"/>
    <x v="26"/>
    <s v="Maryem GUIZANI"/>
    <s v="#BCA2F4"/>
    <s v="#6D3DD5"/>
    <s v="Tour 1"/>
    <s v="K"/>
    <s v="Ouzbékistan"/>
    <s v="NZD"/>
    <s v="Colombie"/>
    <s v="COL"/>
    <m/>
    <m/>
    <m/>
    <m/>
    <x v="1"/>
    <n v="157"/>
    <n v="130"/>
    <n v="44"/>
    <x v="1"/>
    <n v="1"/>
    <n v="3"/>
    <n v="1"/>
    <s v=""/>
    <n v="0"/>
    <n v="0"/>
    <s v=""/>
    <s v=""/>
    <x v="3"/>
    <n v="0"/>
  </r>
  <r>
    <x v="25"/>
    <n v="1"/>
    <d v="2026-06-18T18:00:00"/>
    <x v="0"/>
    <s v="Nicolas LE MOUEL"/>
    <s v="#F7C79D"/>
    <s v="#FFBE85"/>
    <s v="Tour 2"/>
    <s v="A"/>
    <s v="Tchéquie"/>
    <s v="CZE"/>
    <s v="Afrique du Sud"/>
    <s v="ZAF"/>
    <s v="Atlanta"/>
    <s v="Mercedes-Benz Stadium"/>
    <n v="2"/>
    <n v="0"/>
    <x v="1"/>
    <n v="62"/>
    <n v="112"/>
    <n v="142"/>
    <x v="1"/>
    <n v="1"/>
    <n v="1"/>
    <n v="0"/>
    <n v="0"/>
    <n v="0"/>
    <n v="0"/>
    <s v=""/>
    <n v="0"/>
    <x v="3"/>
    <n v="984"/>
  </r>
  <r>
    <x v="25"/>
    <n v="2"/>
    <d v="2026-06-18T18:00:00"/>
    <x v="1"/>
    <s v="Léa EL ASERY"/>
    <s v="#FFBEBE"/>
    <s v="#DF6868"/>
    <s v="Tour 2"/>
    <s v="A"/>
    <s v="Tchéquie"/>
    <s v="CZE"/>
    <s v="Afrique du Sud"/>
    <s v="ZAF"/>
    <s v="Atlanta"/>
    <s v="Mercedes-Benz Stadium"/>
    <n v="3"/>
    <n v="1"/>
    <x v="1"/>
    <n v="62"/>
    <n v="112"/>
    <n v="142"/>
    <x v="1"/>
    <n v="1"/>
    <n v="1"/>
    <n v="0"/>
    <n v="0"/>
    <n v="0"/>
    <n v="0"/>
    <s v=""/>
    <n v="0"/>
    <x v="3"/>
    <n v="972"/>
  </r>
  <r>
    <x v="25"/>
    <n v="3"/>
    <d v="2026-06-18T18:00:00"/>
    <x v="2"/>
    <s v="Elwenn JOUBREL"/>
    <s v="#F5C7FC"/>
    <s v="#C489CF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1176"/>
  </r>
  <r>
    <x v="25"/>
    <n v="4"/>
    <d v="2026-06-18T18:00:00"/>
    <x v="3"/>
    <s v="Pauline OLIVIER"/>
    <s v="#A5EA7F"/>
    <s v="#80C65A"/>
    <s v="Tour 2"/>
    <s v="A"/>
    <s v="Tchéquie"/>
    <s v="CZE"/>
    <s v="Afrique du Sud"/>
    <s v="ZAF"/>
    <s v="Atlanta"/>
    <s v="Mercedes-Benz Stadium"/>
    <n v="1"/>
    <n v="0"/>
    <x v="1"/>
    <n v="62"/>
    <n v="112"/>
    <n v="142"/>
    <x v="1"/>
    <n v="1"/>
    <n v="1"/>
    <n v="0"/>
    <n v="0"/>
    <n v="0"/>
    <n v="0"/>
    <s v=""/>
    <n v="0"/>
    <x v="3"/>
    <n v="627"/>
  </r>
  <r>
    <x v="25"/>
    <n v="5"/>
    <d v="2026-06-18T18:00:00"/>
    <x v="4"/>
    <s v="Julie BOISSIERE"/>
    <s v="#D890FF"/>
    <s v="#B750EF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572"/>
  </r>
  <r>
    <x v="25"/>
    <n v="6"/>
    <d v="2026-06-18T18:00:00"/>
    <x v="5"/>
    <s v="Julie BOUCHARD"/>
    <s v="#A6F7B1"/>
    <s v="#6EC179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870"/>
  </r>
  <r>
    <x v="25"/>
    <n v="7"/>
    <d v="2026-06-18T18:00:00"/>
    <x v="6"/>
    <s v="Vincent FRAYSSE"/>
    <s v="#B2EAE8"/>
    <s v="#6CB4B1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448"/>
  </r>
  <r>
    <x v="25"/>
    <n v="8"/>
    <d v="2026-06-18T18:00:00"/>
    <x v="7"/>
    <s v="Louis HARLE"/>
    <s v="#EEF7B1"/>
    <s v="#C1CB7D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947"/>
  </r>
  <r>
    <x v="25"/>
    <n v="9"/>
    <d v="2026-06-18T18:00:00"/>
    <x v="8"/>
    <s v="Aurélien DE POULPIQUET"/>
    <s v="#F4EA9D"/>
    <s v="#D2C458"/>
    <s v="Tour 2"/>
    <s v="A"/>
    <s v="Tchéquie"/>
    <s v="CZE"/>
    <s v="Afrique du Sud"/>
    <s v="ZAF"/>
    <s v="Atlanta"/>
    <s v="Mercedes-Benz Stadium"/>
    <n v="2"/>
    <n v="0"/>
    <x v="1"/>
    <n v="62"/>
    <n v="112"/>
    <n v="142"/>
    <x v="1"/>
    <n v="1"/>
    <n v="1"/>
    <n v="0"/>
    <n v="0"/>
    <n v="0"/>
    <n v="0"/>
    <s v=""/>
    <n v="0"/>
    <x v="3"/>
    <n v="799"/>
  </r>
  <r>
    <x v="25"/>
    <n v="10"/>
    <d v="2026-06-18T18:00:00"/>
    <x v="9"/>
    <s v="Paul MONTESINOS"/>
    <s v="#C4B0FF"/>
    <s v="#7F66C8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885"/>
  </r>
  <r>
    <x v="25"/>
    <n v="11"/>
    <d v="2026-06-18T18:00:00"/>
    <x v="10"/>
    <s v="Kinsley ROQUE"/>
    <s v="#CBEBBA"/>
    <s v="#70BC6E"/>
    <s v="Tour 2"/>
    <s v="A"/>
    <s v="Tchéquie"/>
    <s v="CZE"/>
    <s v="Afrique du Sud"/>
    <s v="ZAF"/>
    <s v="Atlanta"/>
    <s v="Mercedes-Benz Stadium"/>
    <n v="0"/>
    <n v="1"/>
    <x v="1"/>
    <n v="62"/>
    <n v="112"/>
    <n v="142"/>
    <x v="1"/>
    <n v="1"/>
    <n v="1"/>
    <n v="0"/>
    <n v="0"/>
    <n v="0"/>
    <n v="0"/>
    <s v=""/>
    <n v="0"/>
    <x v="3"/>
    <n v="920"/>
  </r>
  <r>
    <x v="25"/>
    <n v="12"/>
    <d v="2026-06-18T18:00:00"/>
    <x v="11"/>
    <s v="Jaouad SETTI"/>
    <s v="#C2D4FF"/>
    <s v="#6586D5"/>
    <s v="Tour 2"/>
    <s v="A"/>
    <s v="Tchéquie"/>
    <s v="CZE"/>
    <s v="Afrique du Sud"/>
    <s v="ZAF"/>
    <s v="Atlanta"/>
    <s v="Mercedes-Benz Stadium"/>
    <n v="2"/>
    <n v="2"/>
    <x v="1"/>
    <n v="62"/>
    <n v="112"/>
    <n v="142"/>
    <x v="1"/>
    <n v="1"/>
    <n v="1"/>
    <n v="0"/>
    <n v="1"/>
    <n v="112"/>
    <n v="0"/>
    <s v=""/>
    <n v="0"/>
    <x v="39"/>
    <n v="1171"/>
  </r>
  <r>
    <x v="25"/>
    <n v="13"/>
    <d v="2026-06-18T18:00:00"/>
    <x v="12"/>
    <s v="Julien INGE"/>
    <s v="#C1E0EF"/>
    <s v="#4F91B2"/>
    <s v="Tour 2"/>
    <s v="A"/>
    <s v="Tchéquie"/>
    <s v="CZE"/>
    <s v="Afrique du Sud"/>
    <s v="ZAF"/>
    <s v="Atlanta"/>
    <s v="Mercedes-Benz Stadium"/>
    <n v="1"/>
    <n v="0"/>
    <x v="1"/>
    <n v="62"/>
    <n v="112"/>
    <n v="142"/>
    <x v="1"/>
    <n v="1"/>
    <n v="1"/>
    <n v="0"/>
    <n v="0"/>
    <n v="0"/>
    <n v="0"/>
    <s v=""/>
    <n v="0"/>
    <x v="3"/>
    <n v="1247"/>
  </r>
  <r>
    <x v="25"/>
    <n v="14"/>
    <d v="2026-06-18T18:00:00"/>
    <x v="13"/>
    <s v="Marie EXBRAYAT"/>
    <s v="#FFAFD2"/>
    <s v="#F2589B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864"/>
  </r>
  <r>
    <x v="25"/>
    <n v="15"/>
    <d v="2026-06-18T18:00:00"/>
    <x v="14"/>
    <s v="Amine ZARROUKI"/>
    <s v="#FF9898"/>
    <s v="#FF5D5D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861"/>
  </r>
  <r>
    <x v="25"/>
    <n v="16"/>
    <d v="2026-06-18T18:00:00"/>
    <x v="15"/>
    <s v="Laura GIULIANO"/>
    <s v="#86A4FE"/>
    <s v="#3769FF"/>
    <s v="Tour 2"/>
    <s v="A"/>
    <s v="Tchéquie"/>
    <s v="CZE"/>
    <s v="Afrique du Sud"/>
    <s v="ZAF"/>
    <s v="Atlanta"/>
    <s v="Mercedes-Benz Stadium"/>
    <n v="2"/>
    <n v="0"/>
    <x v="1"/>
    <n v="62"/>
    <n v="112"/>
    <n v="142"/>
    <x v="1"/>
    <n v="1"/>
    <n v="1"/>
    <n v="0"/>
    <n v="0"/>
    <n v="0"/>
    <n v="0"/>
    <s v=""/>
    <n v="0"/>
    <x v="3"/>
    <n v="508"/>
  </r>
  <r>
    <x v="25"/>
    <n v="17"/>
    <d v="2026-06-18T18:00:00"/>
    <x v="16"/>
    <s v="Julien CRIMOTEL"/>
    <s v="#FFB0B0"/>
    <s v="#F25757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923"/>
  </r>
  <r>
    <x v="25"/>
    <n v="18"/>
    <d v="2026-06-18T18:00:00"/>
    <x v="17"/>
    <s v="Quentin CARTON"/>
    <s v="#F0BC42"/>
    <s v="#8E1F2F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1034"/>
  </r>
  <r>
    <x v="25"/>
    <n v="19"/>
    <d v="2026-06-18T18:00:00"/>
    <x v="18"/>
    <s v="Eyram TETSHIE"/>
    <s v="#E8B28F"/>
    <s v="#E65568"/>
    <s v="Tour 2"/>
    <s v="A"/>
    <s v="Tchéquie"/>
    <s v="CZE"/>
    <s v="Afrique du Sud"/>
    <s v="ZAF"/>
    <s v="Atlanta"/>
    <s v="Mercedes-Benz Stadium"/>
    <n v="1"/>
    <n v="0"/>
    <x v="1"/>
    <n v="62"/>
    <n v="112"/>
    <n v="142"/>
    <x v="1"/>
    <n v="1"/>
    <n v="1"/>
    <n v="0"/>
    <n v="0"/>
    <n v="0"/>
    <n v="0"/>
    <s v=""/>
    <n v="0"/>
    <x v="3"/>
    <n v="809"/>
  </r>
  <r>
    <x v="25"/>
    <n v="20"/>
    <d v="2026-06-18T18:00:00"/>
    <x v="19"/>
    <s v="Anis LEBIK"/>
    <s v="#60DC8C"/>
    <s v="#22A34F"/>
    <s v="Tour 2"/>
    <s v="A"/>
    <s v="Tchéquie"/>
    <s v="CZE"/>
    <s v="Afrique du Sud"/>
    <s v="ZAF"/>
    <s v="Atlanta"/>
    <s v="Mercedes-Benz Stadium"/>
    <n v="1"/>
    <n v="2"/>
    <x v="1"/>
    <n v="62"/>
    <n v="112"/>
    <n v="142"/>
    <x v="1"/>
    <n v="1"/>
    <n v="1"/>
    <n v="0"/>
    <n v="0"/>
    <n v="0"/>
    <n v="0"/>
    <s v=""/>
    <n v="0"/>
    <x v="3"/>
    <n v="828"/>
  </r>
  <r>
    <x v="25"/>
    <n v="21"/>
    <d v="2026-06-18T18:00:00"/>
    <x v="20"/>
    <s v="Julia BOUANAN"/>
    <s v="#2FAEE0"/>
    <s v="#BEA064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991"/>
  </r>
  <r>
    <x v="25"/>
    <n v="22"/>
    <d v="2026-06-18T18:00:00"/>
    <x v="21"/>
    <s v="Julie Mansard"/>
    <s v="#41DEF0"/>
    <s v="#0BA6B7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548"/>
  </r>
  <r>
    <x v="25"/>
    <n v="23"/>
    <d v="2026-06-18T18:00:00"/>
    <x v="22"/>
    <s v="Juliette"/>
    <s v="#F2A2A2"/>
    <s v="#C25D5D"/>
    <s v="Tour 2"/>
    <s v="A"/>
    <s v="Tchéquie"/>
    <s v="CZE"/>
    <s v="Afrique du Sud"/>
    <s v="ZAF"/>
    <s v="Atlanta"/>
    <s v="Mercedes-Benz Stadium"/>
    <n v="0"/>
    <n v="1"/>
    <x v="1"/>
    <n v="62"/>
    <n v="112"/>
    <n v="142"/>
    <x v="1"/>
    <n v="1"/>
    <n v="1"/>
    <n v="0"/>
    <n v="0"/>
    <n v="0"/>
    <n v="0"/>
    <s v=""/>
    <n v="0"/>
    <x v="3"/>
    <n v="482"/>
  </r>
  <r>
    <x v="25"/>
    <n v="24"/>
    <d v="2026-06-18T18:00:00"/>
    <x v="23"/>
    <s v="Samya ALAOUI"/>
    <s v="#A2F2C7"/>
    <s v="#5DC18C"/>
    <s v="Tour 2"/>
    <s v="A"/>
    <s v="Tchéquie"/>
    <s v="CZE"/>
    <s v="Afrique du Sud"/>
    <s v="ZAF"/>
    <s v="Atlanta"/>
    <s v="Mercedes-Benz Stadium"/>
    <n v="2"/>
    <n v="1"/>
    <x v="1"/>
    <n v="62"/>
    <n v="112"/>
    <n v="142"/>
    <x v="1"/>
    <n v="1"/>
    <n v="1"/>
    <n v="0"/>
    <n v="0"/>
    <n v="0"/>
    <n v="0"/>
    <s v=""/>
    <n v="0"/>
    <x v="3"/>
    <n v="1020"/>
  </r>
  <r>
    <x v="25"/>
    <n v="25"/>
    <d v="2026-06-18T18:00:00"/>
    <x v="24"/>
    <s v="Léa WALOCQ"/>
    <s v="#D1B9EB"/>
    <s v="#B58BC7"/>
    <s v="Tour 2"/>
    <s v="A"/>
    <s v="Tchéquie"/>
    <s v="CZE"/>
    <s v="Afrique du Sud"/>
    <s v="ZAF"/>
    <s v="Atlanta"/>
    <s v="Mercedes-Benz Stadium"/>
    <n v="1"/>
    <n v="1"/>
    <x v="1"/>
    <n v="62"/>
    <n v="112"/>
    <n v="142"/>
    <x v="1"/>
    <n v="1"/>
    <n v="1"/>
    <n v="0"/>
    <n v="1"/>
    <n v="112"/>
    <n v="1"/>
    <s v="Exact"/>
    <n v="20"/>
    <x v="38"/>
    <n v="727"/>
  </r>
  <r>
    <x v="25"/>
    <n v="26"/>
    <d v="2026-06-11T21:00:00"/>
    <x v="25"/>
    <s v="Mohamad EL KAWAS"/>
    <s v="#EB8787"/>
    <s v="#368E2C"/>
    <s v="Tour 2"/>
    <s v="A"/>
    <s v="Tchéquie"/>
    <s v="CZE"/>
    <s v="Afrique du Sud"/>
    <s v="ZAF"/>
    <m/>
    <m/>
    <n v="1"/>
    <n v="0"/>
    <x v="1"/>
    <n v="62"/>
    <n v="112"/>
    <n v="142"/>
    <x v="1"/>
    <n v="1"/>
    <n v="1"/>
    <n v="0"/>
    <n v="0"/>
    <n v="0"/>
    <n v="0"/>
    <s v=""/>
    <n v="0"/>
    <x v="3"/>
    <n v="498"/>
  </r>
  <r>
    <x v="25"/>
    <n v="27"/>
    <d v="2026-06-18T18:00:00"/>
    <x v="26"/>
    <s v="Maryem GUIZANI"/>
    <s v="#BCA2F4"/>
    <s v="#6D3DD5"/>
    <s v="Tour 2"/>
    <s v="A"/>
    <s v="Tchéquie"/>
    <s v="CZE"/>
    <s v="Afrique du Sud"/>
    <s v="ZAF"/>
    <m/>
    <m/>
    <n v="1"/>
    <n v="2"/>
    <x v="1"/>
    <n v="62"/>
    <n v="112"/>
    <n v="142"/>
    <x v="1"/>
    <n v="1"/>
    <n v="1"/>
    <n v="0"/>
    <n v="0"/>
    <n v="0"/>
    <n v="0"/>
    <s v=""/>
    <n v="0"/>
    <x v="3"/>
    <n v="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n v="2"/>
    <n v="0"/>
    <x v="1"/>
    <n v="76"/>
    <n v="108"/>
    <n v="134"/>
    <x v="1"/>
    <n v="4"/>
    <n v="1"/>
    <n v="0"/>
    <n v="1"/>
    <n v="76"/>
    <n v="0"/>
    <s v=""/>
    <n v="0"/>
    <x v="27"/>
    <n v="1060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n v="2"/>
    <n v="1"/>
    <x v="1"/>
    <n v="76"/>
    <n v="108"/>
    <n v="134"/>
    <x v="1"/>
    <n v="4"/>
    <n v="1"/>
    <n v="0"/>
    <n v="1"/>
    <n v="76"/>
    <n v="0"/>
    <s v=""/>
    <n v="0"/>
    <x v="27"/>
    <n v="104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n v="2"/>
    <n v="1"/>
    <x v="1"/>
    <n v="76"/>
    <n v="108"/>
    <n v="134"/>
    <x v="1"/>
    <n v="4"/>
    <n v="1"/>
    <n v="0"/>
    <n v="1"/>
    <n v="76"/>
    <n v="0"/>
    <s v=""/>
    <n v="0"/>
    <x v="27"/>
    <n v="1252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n v="1"/>
    <n v="1"/>
    <x v="1"/>
    <n v="76"/>
    <n v="108"/>
    <n v="134"/>
    <x v="1"/>
    <n v="4"/>
    <n v="1"/>
    <n v="0"/>
    <n v="0"/>
    <n v="0"/>
    <n v="0"/>
    <s v=""/>
    <n v="0"/>
    <x v="3"/>
    <n v="627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n v="1"/>
    <n v="1"/>
    <x v="1"/>
    <n v="76"/>
    <n v="108"/>
    <n v="134"/>
    <x v="1"/>
    <n v="4"/>
    <n v="1"/>
    <n v="0"/>
    <n v="0"/>
    <n v="0"/>
    <n v="0"/>
    <s v=""/>
    <n v="0"/>
    <x v="3"/>
    <n v="572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n v="2"/>
    <n v="1"/>
    <x v="1"/>
    <n v="76"/>
    <n v="108"/>
    <n v="134"/>
    <x v="1"/>
    <n v="4"/>
    <n v="1"/>
    <n v="0"/>
    <n v="1"/>
    <n v="76"/>
    <n v="0"/>
    <s v=""/>
    <n v="0"/>
    <x v="27"/>
    <n v="946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n v="5"/>
    <n v="1"/>
    <x v="1"/>
    <n v="76"/>
    <n v="108"/>
    <n v="134"/>
    <x v="1"/>
    <n v="4"/>
    <n v="1"/>
    <n v="0"/>
    <n v="1"/>
    <n v="76"/>
    <n v="0"/>
    <s v=""/>
    <n v="0"/>
    <x v="27"/>
    <n v="524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n v="3"/>
    <n v="1"/>
    <x v="1"/>
    <n v="76"/>
    <n v="108"/>
    <n v="134"/>
    <x v="1"/>
    <n v="4"/>
    <n v="1"/>
    <n v="0"/>
    <n v="1"/>
    <n v="76"/>
    <n v="0"/>
    <s v=""/>
    <n v="0"/>
    <x v="27"/>
    <n v="10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n v="3"/>
    <n v="1"/>
    <x v="1"/>
    <n v="76"/>
    <n v="108"/>
    <n v="134"/>
    <x v="1"/>
    <n v="4"/>
    <n v="1"/>
    <n v="0"/>
    <n v="1"/>
    <n v="76"/>
    <n v="0"/>
    <s v=""/>
    <n v="0"/>
    <x v="27"/>
    <n v="875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n v="1"/>
    <n v="1"/>
    <x v="1"/>
    <n v="76"/>
    <n v="108"/>
    <n v="134"/>
    <x v="1"/>
    <n v="4"/>
    <n v="1"/>
    <n v="0"/>
    <n v="0"/>
    <n v="0"/>
    <n v="0"/>
    <s v=""/>
    <n v="0"/>
    <x v="3"/>
    <n v="885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n v="1"/>
    <n v="0"/>
    <x v="1"/>
    <n v="76"/>
    <n v="108"/>
    <n v="134"/>
    <x v="1"/>
    <n v="4"/>
    <n v="1"/>
    <n v="0"/>
    <n v="1"/>
    <n v="76"/>
    <n v="0"/>
    <s v=""/>
    <n v="0"/>
    <x v="27"/>
    <n v="996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n v="2"/>
    <n v="0"/>
    <x v="1"/>
    <n v="76"/>
    <n v="108"/>
    <n v="134"/>
    <x v="1"/>
    <n v="4"/>
    <n v="1"/>
    <n v="0"/>
    <n v="1"/>
    <n v="76"/>
    <n v="0"/>
    <s v=""/>
    <n v="0"/>
    <x v="27"/>
    <n v="1247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n v="1"/>
    <n v="1"/>
    <x v="1"/>
    <n v="76"/>
    <n v="108"/>
    <n v="134"/>
    <x v="1"/>
    <n v="4"/>
    <n v="1"/>
    <n v="0"/>
    <n v="0"/>
    <n v="0"/>
    <n v="0"/>
    <s v=""/>
    <n v="0"/>
    <x v="3"/>
    <n v="1247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n v="1"/>
    <n v="0"/>
    <x v="1"/>
    <n v="76"/>
    <n v="108"/>
    <n v="134"/>
    <x v="1"/>
    <n v="4"/>
    <n v="1"/>
    <n v="0"/>
    <n v="1"/>
    <n v="76"/>
    <n v="0"/>
    <s v=""/>
    <n v="0"/>
    <x v="27"/>
    <n v="940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n v="2"/>
    <n v="1"/>
    <x v="1"/>
    <n v="76"/>
    <n v="108"/>
    <n v="134"/>
    <x v="1"/>
    <n v="4"/>
    <n v="1"/>
    <n v="0"/>
    <n v="1"/>
    <n v="76"/>
    <n v="0"/>
    <s v=""/>
    <n v="0"/>
    <x v="27"/>
    <n v="937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n v="1"/>
    <n v="2"/>
    <x v="1"/>
    <n v="76"/>
    <n v="108"/>
    <n v="134"/>
    <x v="1"/>
    <n v="4"/>
    <n v="1"/>
    <n v="0"/>
    <n v="0"/>
    <n v="0"/>
    <n v="0"/>
    <s v=""/>
    <n v="0"/>
    <x v="3"/>
    <n v="508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n v="1"/>
    <n v="1"/>
    <x v="1"/>
    <n v="76"/>
    <n v="108"/>
    <n v="134"/>
    <x v="1"/>
    <n v="4"/>
    <n v="1"/>
    <n v="0"/>
    <n v="0"/>
    <n v="0"/>
    <n v="0"/>
    <s v=""/>
    <n v="0"/>
    <x v="3"/>
    <n v="923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n v="0"/>
    <n v="0"/>
    <x v="1"/>
    <n v="76"/>
    <n v="108"/>
    <n v="134"/>
    <x v="1"/>
    <n v="4"/>
    <n v="1"/>
    <n v="0"/>
    <n v="0"/>
    <n v="0"/>
    <n v="0"/>
    <s v=""/>
    <n v="0"/>
    <x v="3"/>
    <n v="1034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n v="3"/>
    <n v="1"/>
    <x v="1"/>
    <n v="76"/>
    <n v="108"/>
    <n v="134"/>
    <x v="1"/>
    <n v="4"/>
    <n v="1"/>
    <n v="0"/>
    <n v="1"/>
    <n v="76"/>
    <n v="0"/>
    <s v=""/>
    <n v="0"/>
    <x v="27"/>
    <n v="885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n v="2"/>
    <n v="1"/>
    <x v="1"/>
    <n v="76"/>
    <n v="108"/>
    <n v="134"/>
    <x v="1"/>
    <n v="4"/>
    <n v="1"/>
    <n v="0"/>
    <n v="1"/>
    <n v="76"/>
    <n v="0"/>
    <s v=""/>
    <n v="0"/>
    <x v="27"/>
    <n v="904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n v="2"/>
    <n v="1"/>
    <x v="1"/>
    <n v="76"/>
    <n v="108"/>
    <n v="134"/>
    <x v="1"/>
    <n v="4"/>
    <n v="1"/>
    <n v="0"/>
    <n v="1"/>
    <n v="76"/>
    <n v="0"/>
    <s v=""/>
    <n v="0"/>
    <x v="27"/>
    <n v="1067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n v="1"/>
    <n v="1"/>
    <x v="1"/>
    <n v="76"/>
    <n v="108"/>
    <n v="134"/>
    <x v="1"/>
    <n v="4"/>
    <n v="1"/>
    <n v="0"/>
    <n v="0"/>
    <n v="0"/>
    <n v="0"/>
    <s v=""/>
    <n v="0"/>
    <x v="3"/>
    <n v="548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n v="2"/>
    <n v="0"/>
    <x v="1"/>
    <n v="76"/>
    <n v="108"/>
    <n v="134"/>
    <x v="1"/>
    <n v="4"/>
    <n v="1"/>
    <n v="0"/>
    <n v="1"/>
    <n v="76"/>
    <n v="0"/>
    <s v=""/>
    <n v="0"/>
    <x v="27"/>
    <n v="558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n v="2"/>
    <n v="0"/>
    <x v="1"/>
    <n v="76"/>
    <n v="108"/>
    <n v="134"/>
    <x v="1"/>
    <n v="4"/>
    <n v="1"/>
    <n v="0"/>
    <n v="1"/>
    <n v="76"/>
    <n v="0"/>
    <s v=""/>
    <n v="0"/>
    <x v="27"/>
    <n v="109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n v="1"/>
    <n v="0"/>
    <x v="1"/>
    <n v="76"/>
    <n v="108"/>
    <n v="134"/>
    <x v="1"/>
    <n v="4"/>
    <n v="1"/>
    <n v="0"/>
    <n v="1"/>
    <n v="76"/>
    <n v="0"/>
    <s v=""/>
    <n v="0"/>
    <x v="27"/>
    <n v="803"/>
  </r>
  <r>
    <x v="26"/>
    <n v="26"/>
    <d v="2026-06-11T21:00:00"/>
    <x v="25"/>
    <s v="Mohamad EL KAWAS"/>
    <s v="#EB8787"/>
    <s v="#368E2C"/>
    <s v="Tour 2"/>
    <s v="B"/>
    <s v="Suisse"/>
    <s v="CHE"/>
    <s v="Bosnie-Herzégovine"/>
    <s v="BIH"/>
    <m/>
    <m/>
    <n v="1"/>
    <n v="0"/>
    <x v="1"/>
    <n v="76"/>
    <n v="108"/>
    <n v="134"/>
    <x v="1"/>
    <n v="4"/>
    <n v="1"/>
    <n v="0"/>
    <n v="1"/>
    <n v="76"/>
    <n v="0"/>
    <s v=""/>
    <n v="0"/>
    <x v="27"/>
    <n v="574"/>
  </r>
  <r>
    <x v="26"/>
    <n v="27"/>
    <d v="2026-06-18T21:00:00"/>
    <x v="26"/>
    <s v="Maryem GUIZANI"/>
    <s v="#BCA2F4"/>
    <s v="#6D3DD5"/>
    <s v="Tour 2"/>
    <s v="B"/>
    <s v="Suisse"/>
    <s v="CHE"/>
    <s v="Bosnie-Herzégovine"/>
    <s v="BIH"/>
    <m/>
    <m/>
    <n v="3"/>
    <n v="0"/>
    <x v="1"/>
    <n v="76"/>
    <n v="108"/>
    <n v="134"/>
    <x v="1"/>
    <n v="4"/>
    <n v="1"/>
    <n v="0"/>
    <n v="1"/>
    <n v="76"/>
    <n v="0"/>
    <s v=""/>
    <n v="0"/>
    <x v="27"/>
    <n v="76"/>
  </r>
  <r>
    <x v="27"/>
    <n v="1"/>
    <d v="2026-06-19T00:00:00"/>
    <x v="0"/>
    <s v="Nicolas LE MOUEL"/>
    <s v="#F7C79D"/>
    <s v="#FFBE85"/>
    <s v="Tour 2"/>
    <s v="B"/>
    <s v="Canada"/>
    <s v="CAN"/>
    <s v="Qatar"/>
    <s v="QAT"/>
    <s v="Vancouver"/>
    <s v="BC Place"/>
    <n v="1"/>
    <n v="1"/>
    <x v="1"/>
    <n v="71"/>
    <n v="104"/>
    <n v="148"/>
    <x v="1"/>
    <n v="6"/>
    <n v="0"/>
    <n v="0"/>
    <n v="0"/>
    <n v="0"/>
    <n v="0"/>
    <s v=""/>
    <n v="0"/>
    <x v="3"/>
    <n v="1060"/>
  </r>
  <r>
    <x v="27"/>
    <n v="2"/>
    <d v="2026-06-19T00:00:00"/>
    <x v="1"/>
    <s v="Léa EL ASERY"/>
    <s v="#FFBEBE"/>
    <s v="#DF6868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1119"/>
  </r>
  <r>
    <x v="27"/>
    <n v="3"/>
    <d v="2026-06-19T00:00:00"/>
    <x v="2"/>
    <s v="Elwenn JOUBREL"/>
    <s v="#F5C7FC"/>
    <s v="#C489CF"/>
    <s v="Tour 2"/>
    <s v="B"/>
    <s v="Canada"/>
    <s v="CAN"/>
    <s v="Qatar"/>
    <s v="QAT"/>
    <s v="Vancouver"/>
    <s v="BC Place"/>
    <n v="1"/>
    <n v="1"/>
    <x v="1"/>
    <n v="71"/>
    <n v="104"/>
    <n v="148"/>
    <x v="1"/>
    <n v="6"/>
    <n v="0"/>
    <n v="0"/>
    <n v="0"/>
    <n v="0"/>
    <n v="0"/>
    <s v=""/>
    <n v="0"/>
    <x v="3"/>
    <n v="1252"/>
  </r>
  <r>
    <x v="27"/>
    <n v="4"/>
    <d v="2026-06-19T00:00:00"/>
    <x v="3"/>
    <s v="Pauline OLIVIER"/>
    <s v="#A5EA7F"/>
    <s v="#80C65A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698"/>
  </r>
  <r>
    <x v="27"/>
    <n v="5"/>
    <d v="2026-06-19T00:00:00"/>
    <x v="4"/>
    <s v="Julie BOISSIERE"/>
    <s v="#D890FF"/>
    <s v="#B750EF"/>
    <s v="Tour 2"/>
    <s v="B"/>
    <s v="Canada"/>
    <s v="CAN"/>
    <s v="Qatar"/>
    <s v="QAT"/>
    <s v="Vancouver"/>
    <s v="BC Place"/>
    <n v="1"/>
    <n v="1"/>
    <x v="1"/>
    <n v="71"/>
    <n v="104"/>
    <n v="148"/>
    <x v="1"/>
    <n v="6"/>
    <n v="0"/>
    <n v="0"/>
    <n v="0"/>
    <n v="0"/>
    <n v="0"/>
    <s v=""/>
    <n v="0"/>
    <x v="3"/>
    <n v="572"/>
  </r>
  <r>
    <x v="27"/>
    <n v="6"/>
    <d v="2026-06-19T00:00:00"/>
    <x v="5"/>
    <s v="Julie BOUCHARD"/>
    <s v="#A6F7B1"/>
    <s v="#6EC179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1017"/>
  </r>
  <r>
    <x v="27"/>
    <n v="7"/>
    <d v="2026-06-19T00:00:00"/>
    <x v="6"/>
    <s v="Vincent FRAYSSE"/>
    <s v="#B2EAE8"/>
    <s v="#6CB4B1"/>
    <s v="Tour 2"/>
    <s v="B"/>
    <s v="Canada"/>
    <s v="CAN"/>
    <s v="Qatar"/>
    <s v="QAT"/>
    <s v="Vancouver"/>
    <s v="BC Place"/>
    <n v="5"/>
    <n v="1"/>
    <x v="1"/>
    <n v="71"/>
    <n v="104"/>
    <n v="148"/>
    <x v="1"/>
    <n v="6"/>
    <n v="0"/>
    <n v="0"/>
    <n v="1"/>
    <n v="71"/>
    <n v="0"/>
    <s v=""/>
    <n v="0"/>
    <x v="40"/>
    <n v="595"/>
  </r>
  <r>
    <x v="27"/>
    <n v="8"/>
    <d v="2026-06-19T00:00:00"/>
    <x v="7"/>
    <s v="Louis HARLE"/>
    <s v="#EEF7B1"/>
    <s v="#C1CB7D"/>
    <s v="Tour 2"/>
    <s v="B"/>
    <s v="Canada"/>
    <s v="CAN"/>
    <s v="Qatar"/>
    <s v="QAT"/>
    <s v="Vancouver"/>
    <s v="BC Place"/>
    <n v="1"/>
    <n v="1"/>
    <x v="1"/>
    <n v="71"/>
    <n v="104"/>
    <n v="148"/>
    <x v="1"/>
    <n v="6"/>
    <n v="0"/>
    <n v="0"/>
    <n v="0"/>
    <n v="0"/>
    <n v="0"/>
    <s v=""/>
    <n v="0"/>
    <x v="3"/>
    <n v="1023"/>
  </r>
  <r>
    <x v="27"/>
    <n v="9"/>
    <d v="2026-06-19T00:00:00"/>
    <x v="8"/>
    <s v="Aurélien DE POULPIQUET"/>
    <s v="#F4EA9D"/>
    <s v="#D2C458"/>
    <s v="Tour 2"/>
    <s v="B"/>
    <s v="Canada"/>
    <s v="CAN"/>
    <s v="Qatar"/>
    <s v="QAT"/>
    <s v="Vancouver"/>
    <s v="BC Place"/>
    <n v="4"/>
    <n v="1"/>
    <x v="1"/>
    <n v="71"/>
    <n v="104"/>
    <n v="148"/>
    <x v="1"/>
    <n v="6"/>
    <n v="0"/>
    <n v="0"/>
    <n v="1"/>
    <n v="71"/>
    <n v="0"/>
    <s v=""/>
    <n v="0"/>
    <x v="40"/>
    <n v="946"/>
  </r>
  <r>
    <x v="27"/>
    <n v="10"/>
    <d v="2026-06-19T00:00:00"/>
    <x v="9"/>
    <s v="Paul MONTESINOS"/>
    <s v="#C4B0FF"/>
    <s v="#7F66C8"/>
    <s v="Tour 2"/>
    <s v="B"/>
    <s v="Canada"/>
    <s v="CAN"/>
    <s v="Qatar"/>
    <s v="QAT"/>
    <s v="Vancouver"/>
    <s v="BC Place"/>
    <n v="0"/>
    <n v="1"/>
    <x v="1"/>
    <n v="71"/>
    <n v="104"/>
    <n v="148"/>
    <x v="1"/>
    <n v="6"/>
    <n v="0"/>
    <n v="0"/>
    <n v="0"/>
    <n v="0"/>
    <n v="0"/>
    <s v=""/>
    <n v="0"/>
    <x v="3"/>
    <n v="885"/>
  </r>
  <r>
    <x v="27"/>
    <n v="11"/>
    <d v="2026-06-19T00:00:00"/>
    <x v="10"/>
    <s v="Kinsley ROQUE"/>
    <s v="#CBEBBA"/>
    <s v="#70BC6E"/>
    <s v="Tour 2"/>
    <s v="B"/>
    <s v="Canada"/>
    <s v="CAN"/>
    <s v="Qatar"/>
    <s v="QAT"/>
    <s v="Vancouver"/>
    <s v="BC Place"/>
    <n v="0"/>
    <n v="1"/>
    <x v="1"/>
    <n v="71"/>
    <n v="104"/>
    <n v="148"/>
    <x v="1"/>
    <n v="6"/>
    <n v="0"/>
    <n v="0"/>
    <n v="0"/>
    <n v="0"/>
    <n v="0"/>
    <s v=""/>
    <n v="0"/>
    <x v="3"/>
    <n v="996"/>
  </r>
  <r>
    <x v="27"/>
    <n v="12"/>
    <d v="2026-06-19T00:00:00"/>
    <x v="11"/>
    <s v="Jaouad SETTI"/>
    <s v="#C2D4FF"/>
    <s v="#6586D5"/>
    <s v="Tour 2"/>
    <s v="B"/>
    <s v="Canada"/>
    <s v="CAN"/>
    <s v="Qatar"/>
    <s v="QAT"/>
    <s v="Vancouver"/>
    <s v="BC Place"/>
    <n v="3"/>
    <n v="1"/>
    <x v="1"/>
    <n v="71"/>
    <n v="104"/>
    <n v="148"/>
    <x v="1"/>
    <n v="6"/>
    <n v="0"/>
    <n v="0"/>
    <n v="1"/>
    <n v="71"/>
    <n v="0"/>
    <s v=""/>
    <n v="0"/>
    <x v="40"/>
    <n v="1318"/>
  </r>
  <r>
    <x v="27"/>
    <n v="13"/>
    <d v="2026-06-19T00:00:00"/>
    <x v="12"/>
    <s v="Julien INGE"/>
    <s v="#C1E0EF"/>
    <s v="#4F91B2"/>
    <s v="Tour 2"/>
    <s v="B"/>
    <s v="Canada"/>
    <s v="CAN"/>
    <s v="Qatar"/>
    <s v="QAT"/>
    <s v="Vancouver"/>
    <s v="BC Place"/>
    <n v="2"/>
    <n v="1"/>
    <x v="1"/>
    <n v="71"/>
    <n v="104"/>
    <n v="148"/>
    <x v="1"/>
    <n v="6"/>
    <n v="0"/>
    <n v="0"/>
    <n v="1"/>
    <n v="71"/>
    <n v="0"/>
    <s v=""/>
    <n v="0"/>
    <x v="40"/>
    <n v="1318"/>
  </r>
  <r>
    <x v="27"/>
    <n v="14"/>
    <d v="2026-06-19T00:00:00"/>
    <x v="13"/>
    <s v="Marie EXBRAYAT"/>
    <s v="#FFAFD2"/>
    <s v="#F2589B"/>
    <s v="Tour 2"/>
    <s v="B"/>
    <s v="Canada"/>
    <s v="CAN"/>
    <s v="Qatar"/>
    <s v="QAT"/>
    <s v="Vancouver"/>
    <s v="BC Place"/>
    <n v="1"/>
    <n v="0"/>
    <x v="1"/>
    <n v="71"/>
    <n v="104"/>
    <n v="148"/>
    <x v="1"/>
    <n v="6"/>
    <n v="0"/>
    <n v="0"/>
    <n v="1"/>
    <n v="71"/>
    <n v="0"/>
    <s v=""/>
    <n v="0"/>
    <x v="40"/>
    <n v="1011"/>
  </r>
  <r>
    <x v="27"/>
    <n v="15"/>
    <d v="2026-06-19T00:00:00"/>
    <x v="14"/>
    <s v="Amine ZARROUKI"/>
    <s v="#FF9898"/>
    <s v="#FF5D5D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1008"/>
  </r>
  <r>
    <x v="27"/>
    <n v="16"/>
    <d v="2026-06-19T00:00:00"/>
    <x v="15"/>
    <s v="Laura GIULIANO"/>
    <s v="#86A4FE"/>
    <s v="#3769FF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579"/>
  </r>
  <r>
    <x v="27"/>
    <n v="17"/>
    <d v="2026-06-19T00:00:00"/>
    <x v="16"/>
    <s v="Julien CRIMOTEL"/>
    <s v="#FFB0B0"/>
    <s v="#F25757"/>
    <s v="Tour 2"/>
    <s v="B"/>
    <s v="Canada"/>
    <s v="CAN"/>
    <s v="Qatar"/>
    <s v="QAT"/>
    <s v="Vancouver"/>
    <s v="BC Place"/>
    <n v="2"/>
    <n v="1"/>
    <x v="1"/>
    <n v="71"/>
    <n v="104"/>
    <n v="148"/>
    <x v="1"/>
    <n v="6"/>
    <n v="0"/>
    <n v="0"/>
    <n v="1"/>
    <n v="71"/>
    <n v="0"/>
    <s v=""/>
    <n v="0"/>
    <x v="40"/>
    <n v="994"/>
  </r>
  <r>
    <x v="27"/>
    <n v="18"/>
    <d v="2026-06-19T00:00:00"/>
    <x v="17"/>
    <s v="Quentin CARTON"/>
    <s v="#F0BC42"/>
    <s v="#8E1F2F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1105"/>
  </r>
  <r>
    <x v="27"/>
    <n v="19"/>
    <d v="2026-06-19T00:00:00"/>
    <x v="18"/>
    <s v="Eyram TETSHIE"/>
    <s v="#E8B28F"/>
    <s v="#E65568"/>
    <s v="Tour 2"/>
    <s v="B"/>
    <s v="Canada"/>
    <s v="CAN"/>
    <s v="Qatar"/>
    <s v="QAT"/>
    <s v="Vancouver"/>
    <s v="BC Place"/>
    <n v="1"/>
    <n v="0"/>
    <x v="1"/>
    <n v="71"/>
    <n v="104"/>
    <n v="148"/>
    <x v="1"/>
    <n v="6"/>
    <n v="0"/>
    <n v="0"/>
    <n v="1"/>
    <n v="71"/>
    <n v="0"/>
    <s v=""/>
    <n v="0"/>
    <x v="40"/>
    <n v="956"/>
  </r>
  <r>
    <x v="27"/>
    <n v="20"/>
    <d v="2026-06-19T00:00:00"/>
    <x v="19"/>
    <s v="Anis LEBIK"/>
    <s v="#60DC8C"/>
    <s v="#22A34F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975"/>
  </r>
  <r>
    <x v="27"/>
    <n v="21"/>
    <d v="2026-06-19T00:00:00"/>
    <x v="20"/>
    <s v="Julia BOUANAN"/>
    <s v="#2FAEE0"/>
    <s v="#BEA064"/>
    <s v="Tour 2"/>
    <s v="B"/>
    <s v="Canada"/>
    <s v="CAN"/>
    <s v="Qatar"/>
    <s v="QAT"/>
    <s v="Vancouver"/>
    <s v="BC Place"/>
    <n v="1"/>
    <n v="2"/>
    <x v="1"/>
    <n v="71"/>
    <n v="104"/>
    <n v="148"/>
    <x v="1"/>
    <n v="6"/>
    <n v="0"/>
    <n v="0"/>
    <n v="0"/>
    <n v="0"/>
    <n v="0"/>
    <s v=""/>
    <n v="0"/>
    <x v="3"/>
    <n v="1067"/>
  </r>
  <r>
    <x v="27"/>
    <n v="22"/>
    <d v="2026-06-19T00:00:00"/>
    <x v="21"/>
    <s v="Julie Mansard"/>
    <s v="#41DEF0"/>
    <s v="#0BA6B7"/>
    <s v="Tour 2"/>
    <s v="B"/>
    <s v="Canada"/>
    <s v="CAN"/>
    <s v="Qatar"/>
    <s v="QAT"/>
    <s v="Vancouver"/>
    <s v="BC Place"/>
    <n v="1"/>
    <n v="1"/>
    <x v="1"/>
    <n v="71"/>
    <n v="104"/>
    <n v="148"/>
    <x v="1"/>
    <n v="6"/>
    <n v="0"/>
    <n v="0"/>
    <n v="0"/>
    <n v="0"/>
    <n v="0"/>
    <s v=""/>
    <n v="0"/>
    <x v="3"/>
    <n v="548"/>
  </r>
  <r>
    <x v="27"/>
    <n v="23"/>
    <d v="2026-06-19T00:00:00"/>
    <x v="22"/>
    <s v="Juliette"/>
    <s v="#F2A2A2"/>
    <s v="#C25D5D"/>
    <s v="Tour 2"/>
    <s v="B"/>
    <s v="Canada"/>
    <s v="CAN"/>
    <s v="Qatar"/>
    <s v="QAT"/>
    <s v="Vancouver"/>
    <s v="BC Place"/>
    <n v="1"/>
    <n v="0"/>
    <x v="1"/>
    <n v="71"/>
    <n v="104"/>
    <n v="148"/>
    <x v="1"/>
    <n v="6"/>
    <n v="0"/>
    <n v="0"/>
    <n v="1"/>
    <n v="71"/>
    <n v="0"/>
    <s v=""/>
    <n v="0"/>
    <x v="40"/>
    <n v="629"/>
  </r>
  <r>
    <x v="27"/>
    <n v="24"/>
    <d v="2026-06-19T00:00:00"/>
    <x v="23"/>
    <s v="Samya ALAOUI"/>
    <s v="#A2F2C7"/>
    <s v="#5DC18C"/>
    <s v="Tour 2"/>
    <s v="B"/>
    <s v="Canada"/>
    <s v="CAN"/>
    <s v="Qatar"/>
    <s v="QAT"/>
    <s v="Vancouver"/>
    <s v="BC Place"/>
    <n v="1"/>
    <n v="1"/>
    <x v="1"/>
    <n v="71"/>
    <n v="104"/>
    <n v="148"/>
    <x v="1"/>
    <n v="6"/>
    <n v="0"/>
    <n v="0"/>
    <n v="0"/>
    <n v="0"/>
    <n v="0"/>
    <s v=""/>
    <n v="0"/>
    <x v="3"/>
    <n v="1096"/>
  </r>
  <r>
    <x v="27"/>
    <n v="25"/>
    <d v="2026-06-19T00:00:00"/>
    <x v="24"/>
    <s v="Léa WALOCQ"/>
    <s v="#D1B9EB"/>
    <s v="#B58BC7"/>
    <s v="Tour 2"/>
    <s v="B"/>
    <s v="Canada"/>
    <s v="CAN"/>
    <s v="Qatar"/>
    <s v="QAT"/>
    <s v="Vancouver"/>
    <s v="BC Place"/>
    <n v="2"/>
    <n v="0"/>
    <x v="1"/>
    <n v="71"/>
    <n v="104"/>
    <n v="148"/>
    <x v="1"/>
    <n v="6"/>
    <n v="0"/>
    <n v="0"/>
    <n v="1"/>
    <n v="71"/>
    <n v="0"/>
    <s v=""/>
    <n v="0"/>
    <x v="40"/>
    <n v="874"/>
  </r>
  <r>
    <x v="27"/>
    <n v="26"/>
    <d v="2026-06-11T21:00:00"/>
    <x v="25"/>
    <s v="Mohamad EL KAWAS"/>
    <s v="#EB8787"/>
    <s v="#368E2C"/>
    <s v="Tour 2"/>
    <s v="B"/>
    <s v="Canada"/>
    <s v="CAN"/>
    <s v="Qatar"/>
    <s v="QAT"/>
    <m/>
    <m/>
    <n v="1"/>
    <n v="2"/>
    <x v="1"/>
    <n v="71"/>
    <n v="104"/>
    <n v="148"/>
    <x v="1"/>
    <n v="6"/>
    <n v="0"/>
    <n v="0"/>
    <n v="0"/>
    <n v="0"/>
    <n v="0"/>
    <s v=""/>
    <n v="0"/>
    <x v="3"/>
    <n v="574"/>
  </r>
  <r>
    <x v="27"/>
    <n v="27"/>
    <d v="2026-06-19T00:00:00"/>
    <x v="26"/>
    <s v="Maryem GUIZANI"/>
    <s v="#BCA2F4"/>
    <s v="#6D3DD5"/>
    <s v="Tour 2"/>
    <s v="B"/>
    <s v="Canada"/>
    <s v="CAN"/>
    <s v="Qatar"/>
    <s v="QAT"/>
    <m/>
    <m/>
    <n v="1"/>
    <n v="0"/>
    <x v="1"/>
    <n v="71"/>
    <n v="104"/>
    <n v="148"/>
    <x v="1"/>
    <n v="6"/>
    <n v="0"/>
    <n v="0"/>
    <n v="1"/>
    <n v="71"/>
    <n v="0"/>
    <s v=""/>
    <n v="0"/>
    <x v="40"/>
    <n v="147"/>
  </r>
  <r>
    <x v="28"/>
    <n v="1"/>
    <d v="2026-06-19T03:00:00"/>
    <x v="0"/>
    <s v="Nicolas LE MOUEL"/>
    <s v="#F7C79D"/>
    <s v="#FFBE85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1129"/>
  </r>
  <r>
    <x v="28"/>
    <n v="2"/>
    <d v="2026-06-19T03:00:00"/>
    <x v="1"/>
    <s v="Léa EL ASERY"/>
    <s v="#FFBEBE"/>
    <s v="#DF6868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1188"/>
  </r>
  <r>
    <x v="28"/>
    <n v="3"/>
    <d v="2026-06-19T03:00:00"/>
    <x v="2"/>
    <s v="Elwenn JOUBREL"/>
    <s v="#F5C7FC"/>
    <s v="#C489CF"/>
    <s v="Tour 2"/>
    <s v="A"/>
    <s v="Mexique"/>
    <s v="MEX"/>
    <s v="Corée du Sud"/>
    <s v="KOR"/>
    <s v="Zapopan"/>
    <s v="Estadio Akron"/>
    <n v="3"/>
    <n v="1"/>
    <x v="1"/>
    <n v="69"/>
    <n v="117"/>
    <n v="129"/>
    <x v="1"/>
    <n v="1"/>
    <n v="0"/>
    <n v="0"/>
    <n v="1"/>
    <n v="69"/>
    <n v="0"/>
    <s v=""/>
    <n v="0"/>
    <x v="2"/>
    <n v="1321"/>
  </r>
  <r>
    <x v="28"/>
    <n v="4"/>
    <d v="2026-06-19T03:00:00"/>
    <x v="3"/>
    <s v="Pauline OLIVIER"/>
    <s v="#A5EA7F"/>
    <s v="#80C65A"/>
    <s v="Tour 2"/>
    <s v="A"/>
    <s v="Mexique"/>
    <s v="MEX"/>
    <s v="Corée du Sud"/>
    <s v="KOR"/>
    <s v="Zapopan"/>
    <s v="Estadio Akron"/>
    <n v="2"/>
    <n v="0"/>
    <x v="1"/>
    <n v="69"/>
    <n v="117"/>
    <n v="129"/>
    <x v="1"/>
    <n v="1"/>
    <n v="0"/>
    <n v="0"/>
    <n v="1"/>
    <n v="69"/>
    <n v="0"/>
    <s v=""/>
    <n v="0"/>
    <x v="2"/>
    <n v="767"/>
  </r>
  <r>
    <x v="28"/>
    <n v="5"/>
    <d v="2026-06-19T03:00:00"/>
    <x v="4"/>
    <s v="Julie BOISSIERE"/>
    <s v="#D890FF"/>
    <s v="#B750EF"/>
    <s v="Tour 2"/>
    <s v="A"/>
    <s v="Mexique"/>
    <s v="MEX"/>
    <s v="Corée du Sud"/>
    <s v="KOR"/>
    <s v="Zapopan"/>
    <s v="Estadio Akron"/>
    <n v="2"/>
    <n v="2"/>
    <x v="1"/>
    <n v="69"/>
    <n v="117"/>
    <n v="129"/>
    <x v="1"/>
    <n v="1"/>
    <n v="0"/>
    <n v="0"/>
    <n v="0"/>
    <n v="0"/>
    <n v="0"/>
    <s v=""/>
    <n v="0"/>
    <x v="3"/>
    <n v="572"/>
  </r>
  <r>
    <x v="28"/>
    <n v="6"/>
    <d v="2026-06-19T03:00:00"/>
    <x v="5"/>
    <s v="Julie BOUCHARD"/>
    <s v="#A6F7B1"/>
    <s v="#6EC179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1086"/>
  </r>
  <r>
    <x v="28"/>
    <n v="7"/>
    <d v="2026-06-19T03:00:00"/>
    <x v="6"/>
    <s v="Vincent FRAYSSE"/>
    <s v="#B2EAE8"/>
    <s v="#6CB4B1"/>
    <s v="Tour 2"/>
    <s v="A"/>
    <s v="Mexique"/>
    <s v="MEX"/>
    <s v="Corée du Sud"/>
    <s v="KOR"/>
    <s v="Zapopan"/>
    <s v="Estadio Akron"/>
    <n v="3"/>
    <n v="1"/>
    <x v="1"/>
    <n v="69"/>
    <n v="117"/>
    <n v="129"/>
    <x v="1"/>
    <n v="1"/>
    <n v="0"/>
    <n v="0"/>
    <n v="1"/>
    <n v="69"/>
    <n v="0"/>
    <s v=""/>
    <n v="0"/>
    <x v="2"/>
    <n v="664"/>
  </r>
  <r>
    <x v="28"/>
    <n v="8"/>
    <d v="2026-06-19T03:00:00"/>
    <x v="7"/>
    <s v="Louis HARLE"/>
    <s v="#EEF7B1"/>
    <s v="#C1CB7D"/>
    <s v="Tour 2"/>
    <s v="A"/>
    <s v="Mexique"/>
    <s v="MEX"/>
    <s v="Corée du Sud"/>
    <s v="KOR"/>
    <s v="Zapopan"/>
    <s v="Estadio Akron"/>
    <n v="1"/>
    <n v="1"/>
    <x v="1"/>
    <n v="69"/>
    <n v="117"/>
    <n v="129"/>
    <x v="1"/>
    <n v="1"/>
    <n v="0"/>
    <n v="0"/>
    <n v="0"/>
    <n v="0"/>
    <n v="0"/>
    <s v=""/>
    <n v="0"/>
    <x v="3"/>
    <n v="1023"/>
  </r>
  <r>
    <x v="28"/>
    <n v="9"/>
    <d v="2026-06-19T03:00:00"/>
    <x v="8"/>
    <s v="Aurélien DE POULPIQUET"/>
    <s v="#F4EA9D"/>
    <s v="#D2C458"/>
    <s v="Tour 2"/>
    <s v="A"/>
    <s v="Mexique"/>
    <s v="MEX"/>
    <s v="Corée du Sud"/>
    <s v="KOR"/>
    <s v="Zapopan"/>
    <s v="Estadio Akron"/>
    <n v="1"/>
    <n v="1"/>
    <x v="1"/>
    <n v="69"/>
    <n v="117"/>
    <n v="129"/>
    <x v="1"/>
    <n v="1"/>
    <n v="0"/>
    <n v="0"/>
    <n v="0"/>
    <n v="0"/>
    <n v="0"/>
    <s v=""/>
    <n v="0"/>
    <x v="3"/>
    <n v="946"/>
  </r>
  <r>
    <x v="28"/>
    <n v="10"/>
    <d v="2026-06-19T03:00:00"/>
    <x v="9"/>
    <s v="Paul MONTESINOS"/>
    <s v="#C4B0FF"/>
    <s v="#7F66C8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954"/>
  </r>
  <r>
    <x v="28"/>
    <n v="11"/>
    <d v="2026-06-19T03:00:00"/>
    <x v="10"/>
    <s v="Kinsley ROQUE"/>
    <s v="#CBEBBA"/>
    <s v="#70BC6E"/>
    <s v="Tour 2"/>
    <s v="A"/>
    <s v="Mexique"/>
    <s v="MEX"/>
    <s v="Corée du Sud"/>
    <s v="KOR"/>
    <s v="Zapopan"/>
    <s v="Estadio Akron"/>
    <n v="0"/>
    <n v="1"/>
    <x v="1"/>
    <n v="69"/>
    <n v="117"/>
    <n v="129"/>
    <x v="1"/>
    <n v="1"/>
    <n v="0"/>
    <n v="0"/>
    <n v="0"/>
    <n v="0"/>
    <n v="0"/>
    <s v=""/>
    <n v="0"/>
    <x v="3"/>
    <n v="996"/>
  </r>
  <r>
    <x v="28"/>
    <n v="12"/>
    <d v="2026-06-19T03:00:00"/>
    <x v="11"/>
    <s v="Jaouad SETTI"/>
    <s v="#C2D4FF"/>
    <s v="#6586D5"/>
    <s v="Tour 2"/>
    <s v="A"/>
    <s v="Mexique"/>
    <s v="MEX"/>
    <s v="Corée du Sud"/>
    <s v="KOR"/>
    <s v="Zapopan"/>
    <s v="Estadio Akron"/>
    <n v="1"/>
    <n v="1"/>
    <x v="1"/>
    <n v="69"/>
    <n v="117"/>
    <n v="129"/>
    <x v="1"/>
    <n v="1"/>
    <n v="0"/>
    <n v="0"/>
    <n v="0"/>
    <n v="0"/>
    <n v="0"/>
    <s v=""/>
    <n v="0"/>
    <x v="3"/>
    <n v="1318"/>
  </r>
  <r>
    <x v="28"/>
    <n v="13"/>
    <d v="2026-06-19T03:00:00"/>
    <x v="12"/>
    <s v="Julien INGE"/>
    <s v="#C1E0EF"/>
    <s v="#4F91B2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1387"/>
  </r>
  <r>
    <x v="28"/>
    <n v="14"/>
    <d v="2026-06-19T03:00:00"/>
    <x v="13"/>
    <s v="Marie EXBRAYAT"/>
    <s v="#FFAFD2"/>
    <s v="#F2589B"/>
    <s v="Tour 2"/>
    <s v="A"/>
    <s v="Mexique"/>
    <s v="MEX"/>
    <s v="Corée du Sud"/>
    <s v="KOR"/>
    <s v="Zapopan"/>
    <s v="Estadio Akron"/>
    <n v="1"/>
    <n v="2"/>
    <x v="1"/>
    <n v="69"/>
    <n v="117"/>
    <n v="129"/>
    <x v="1"/>
    <n v="1"/>
    <n v="0"/>
    <n v="0"/>
    <n v="0"/>
    <n v="0"/>
    <n v="0"/>
    <s v=""/>
    <n v="0"/>
    <x v="3"/>
    <n v="1011"/>
  </r>
  <r>
    <x v="28"/>
    <n v="15"/>
    <d v="2026-06-19T03:00:00"/>
    <x v="14"/>
    <s v="Amine ZARROUKI"/>
    <s v="#FF9898"/>
    <s v="#FF5D5D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1077"/>
  </r>
  <r>
    <x v="28"/>
    <n v="16"/>
    <d v="2026-06-19T03:00:00"/>
    <x v="15"/>
    <s v="Laura GIULIANO"/>
    <s v="#86A4FE"/>
    <s v="#3769FF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648"/>
  </r>
  <r>
    <x v="28"/>
    <n v="17"/>
    <d v="2026-06-19T03:00:00"/>
    <x v="16"/>
    <s v="Julien CRIMOTEL"/>
    <s v="#FFB0B0"/>
    <s v="#F25757"/>
    <s v="Tour 2"/>
    <s v="A"/>
    <s v="Mexique"/>
    <s v="MEX"/>
    <s v="Corée du Sud"/>
    <s v="KOR"/>
    <s v="Zapopan"/>
    <s v="Estadio Akron"/>
    <n v="2"/>
    <n v="1"/>
    <x v="1"/>
    <n v="69"/>
    <n v="117"/>
    <n v="129"/>
    <x v="1"/>
    <n v="1"/>
    <n v="0"/>
    <n v="0"/>
    <n v="1"/>
    <n v="69"/>
    <n v="0"/>
    <s v=""/>
    <n v="0"/>
    <x v="2"/>
    <n v="1063"/>
  </r>
  <r>
    <x v="28"/>
    <n v="18"/>
    <d v="2026-06-19T03:00:00"/>
    <x v="17"/>
    <s v="Quentin CARTON"/>
    <s v="#F0BC42"/>
    <s v="#8E1F2F"/>
    <s v="Tour 2"/>
    <s v="A"/>
    <s v="Mexique"/>
    <s v="MEX"/>
    <s v="Corée du Sud"/>
    <s v="KOR"/>
    <s v="Zapopan"/>
    <s v="Estadio Akron"/>
    <n v="3"/>
    <n v="1"/>
    <x v="1"/>
    <n v="69"/>
    <n v="117"/>
    <n v="129"/>
    <x v="1"/>
    <n v="1"/>
    <n v="0"/>
    <n v="0"/>
    <n v="1"/>
    <n v="69"/>
    <n v="0"/>
    <s v=""/>
    <n v="0"/>
    <x v="2"/>
    <n v="1174"/>
  </r>
  <r>
    <x v="28"/>
    <n v="19"/>
    <d v="2026-06-19T03:00:00"/>
    <x v="18"/>
    <s v="Eyram TETSHIE"/>
    <s v="#E8B28F"/>
    <s v="#E65568"/>
    <s v="Tour 2"/>
    <s v="A"/>
    <s v="Mexique"/>
    <s v="MEX"/>
    <s v="Corée du Sud"/>
    <s v="KOR"/>
    <s v="Zapopan"/>
    <s v="Estadio Akron"/>
    <n v="2"/>
    <n v="2"/>
    <x v="1"/>
    <n v="69"/>
    <n v="117"/>
    <n v="129"/>
    <x v="1"/>
    <n v="1"/>
    <n v="0"/>
    <n v="0"/>
    <n v="0"/>
    <n v="0"/>
    <n v="0"/>
    <s v=""/>
    <n v="0"/>
    <x v="3"/>
    <n v="956"/>
  </r>
  <r>
    <x v="28"/>
    <n v="20"/>
    <d v="2026-06-19T03:00:00"/>
    <x v="19"/>
    <s v="Anis LEBIK"/>
    <s v="#60DC8C"/>
    <s v="#22A34F"/>
    <s v="Tour 2"/>
    <s v="A"/>
    <s v="Mexique"/>
    <s v="MEX"/>
    <s v="Corée du Sud"/>
    <s v="KOR"/>
    <s v="Zapopan"/>
    <s v="Estadio Akron"/>
    <n v="1"/>
    <n v="3"/>
    <x v="1"/>
    <n v="69"/>
    <n v="117"/>
    <n v="129"/>
    <x v="1"/>
    <n v="1"/>
    <n v="0"/>
    <n v="0"/>
    <n v="0"/>
    <n v="0"/>
    <n v="0"/>
    <s v=""/>
    <n v="0"/>
    <x v="3"/>
    <n v="975"/>
  </r>
  <r>
    <x v="28"/>
    <n v="21"/>
    <d v="2026-06-19T03:00:00"/>
    <x v="20"/>
    <s v="Julia BOUANAN"/>
    <s v="#2FAEE0"/>
    <s v="#BEA064"/>
    <s v="Tour 2"/>
    <s v="A"/>
    <s v="Mexique"/>
    <s v="MEX"/>
    <s v="Corée du Sud"/>
    <s v="KOR"/>
    <s v="Zapopan"/>
    <s v="Estadio Akron"/>
    <n v="2"/>
    <n v="3"/>
    <x v="1"/>
    <n v="69"/>
    <n v="117"/>
    <n v="129"/>
    <x v="1"/>
    <n v="1"/>
    <n v="0"/>
    <n v="0"/>
    <n v="0"/>
    <n v="0"/>
    <n v="0"/>
    <s v=""/>
    <n v="0"/>
    <x v="3"/>
    <n v="1067"/>
  </r>
  <r>
    <x v="28"/>
    <n v="22"/>
    <d v="2026-06-19T03:00:00"/>
    <x v="21"/>
    <s v="Julie Mansard"/>
    <s v="#41DEF0"/>
    <s v="#0BA6B7"/>
    <s v="Tour 2"/>
    <s v="A"/>
    <s v="Mexique"/>
    <s v="MEX"/>
    <s v="Corée du Sud"/>
    <s v="KOR"/>
    <s v="Zapopan"/>
    <s v="Estadio Akron"/>
    <n v="1"/>
    <n v="1"/>
    <x v="1"/>
    <n v="69"/>
    <n v="117"/>
    <n v="129"/>
    <x v="1"/>
    <n v="1"/>
    <n v="0"/>
    <n v="0"/>
    <n v="0"/>
    <n v="0"/>
    <n v="0"/>
    <s v=""/>
    <n v="0"/>
    <x v="3"/>
    <n v="548"/>
  </r>
  <r>
    <x v="28"/>
    <n v="23"/>
    <d v="2026-06-19T03:00:00"/>
    <x v="22"/>
    <s v="Juliette"/>
    <s v="#F2A2A2"/>
    <s v="#C25D5D"/>
    <s v="Tour 2"/>
    <s v="A"/>
    <s v="Mexique"/>
    <s v="MEX"/>
    <s v="Corée du Sud"/>
    <s v="KOR"/>
    <s v="Zapopan"/>
    <s v="Estadio Akron"/>
    <n v="2"/>
    <n v="0"/>
    <x v="1"/>
    <n v="69"/>
    <n v="117"/>
    <n v="129"/>
    <x v="1"/>
    <n v="1"/>
    <n v="0"/>
    <n v="0"/>
    <n v="1"/>
    <n v="69"/>
    <n v="0"/>
    <s v=""/>
    <n v="0"/>
    <x v="2"/>
    <n v="698"/>
  </r>
  <r>
    <x v="28"/>
    <n v="24"/>
    <d v="2026-06-19T03:00:00"/>
    <x v="23"/>
    <s v="Samya ALAOUI"/>
    <s v="#A2F2C7"/>
    <s v="#5DC18C"/>
    <s v="Tour 2"/>
    <s v="A"/>
    <s v="Mexique"/>
    <s v="MEX"/>
    <s v="Corée du Sud"/>
    <s v="KOR"/>
    <s v="Zapopan"/>
    <s v="Estadio Akron"/>
    <n v="1"/>
    <n v="3"/>
    <x v="1"/>
    <n v="69"/>
    <n v="117"/>
    <n v="129"/>
    <x v="1"/>
    <n v="1"/>
    <n v="0"/>
    <n v="0"/>
    <n v="0"/>
    <n v="0"/>
    <n v="0"/>
    <s v=""/>
    <n v="0"/>
    <x v="3"/>
    <n v="1096"/>
  </r>
  <r>
    <x v="28"/>
    <n v="25"/>
    <d v="2026-06-19T03:00:00"/>
    <x v="24"/>
    <s v="Léa WALOCQ"/>
    <s v="#D1B9EB"/>
    <s v="#B58BC7"/>
    <s v="Tour 2"/>
    <s v="A"/>
    <s v="Mexique"/>
    <s v="MEX"/>
    <s v="Corée du Sud"/>
    <s v="KOR"/>
    <s v="Zapopan"/>
    <s v="Estadio Akron"/>
    <n v="2"/>
    <n v="3"/>
    <x v="1"/>
    <n v="69"/>
    <n v="117"/>
    <n v="129"/>
    <x v="1"/>
    <n v="1"/>
    <n v="0"/>
    <n v="0"/>
    <n v="0"/>
    <n v="0"/>
    <n v="0"/>
    <s v=""/>
    <n v="0"/>
    <x v="3"/>
    <n v="874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n v="1"/>
    <n v="2"/>
    <x v="1"/>
    <n v="69"/>
    <n v="117"/>
    <n v="129"/>
    <x v="1"/>
    <n v="1"/>
    <n v="0"/>
    <n v="0"/>
    <n v="0"/>
    <n v="0"/>
    <n v="0"/>
    <s v=""/>
    <n v="0"/>
    <x v="3"/>
    <n v="574"/>
  </r>
  <r>
    <x v="28"/>
    <n v="27"/>
    <d v="2026-06-19T03:00:00"/>
    <x v="26"/>
    <s v="Maryem GUIZANI"/>
    <s v="#BCA2F4"/>
    <s v="#6D3DD5"/>
    <s v="Tour 2"/>
    <s v="A"/>
    <s v="Mexique"/>
    <s v="MEX"/>
    <s v="Corée du Sud"/>
    <s v="KOR"/>
    <m/>
    <m/>
    <n v="2"/>
    <n v="1"/>
    <x v="1"/>
    <n v="69"/>
    <n v="117"/>
    <n v="129"/>
    <x v="1"/>
    <n v="1"/>
    <n v="0"/>
    <n v="0"/>
    <n v="1"/>
    <n v="69"/>
    <n v="0"/>
    <s v=""/>
    <n v="0"/>
    <x v="2"/>
    <n v="216"/>
  </r>
  <r>
    <x v="29"/>
    <n v="1"/>
    <d v="2026-06-19T21:00:00"/>
    <x v="0"/>
    <s v="Nicolas LE MOUEL"/>
    <s v="#F7C79D"/>
    <s v="#FFBE85"/>
    <s v="Tour 2"/>
    <s v="D"/>
    <s v="Etats-Unis"/>
    <s v="USA"/>
    <s v="Australie"/>
    <s v="AUS"/>
    <s v="Seattle"/>
    <s v="Lumen Field"/>
    <n v="1"/>
    <n v="1"/>
    <x v="1"/>
    <n v="58"/>
    <n v="119"/>
    <n v="153"/>
    <x v="1"/>
    <n v="2"/>
    <n v="0"/>
    <n v="0"/>
    <n v="0"/>
    <n v="0"/>
    <n v="0"/>
    <s v=""/>
    <n v="0"/>
    <x v="3"/>
    <n v="1129"/>
  </r>
  <r>
    <x v="29"/>
    <n v="2"/>
    <d v="2026-06-19T21:00:00"/>
    <x v="1"/>
    <s v="Léa EL ASERY"/>
    <s v="#FFBEBE"/>
    <s v="#DF6868"/>
    <s v="Tour 2"/>
    <s v="D"/>
    <s v="Etats-Unis"/>
    <s v="USA"/>
    <s v="Australie"/>
    <s v="AUS"/>
    <s v="Seattle"/>
    <s v="Lumen Field"/>
    <n v="3"/>
    <n v="1"/>
    <x v="1"/>
    <n v="58"/>
    <n v="119"/>
    <n v="153"/>
    <x v="1"/>
    <n v="2"/>
    <n v="0"/>
    <n v="0"/>
    <n v="1"/>
    <n v="58"/>
    <n v="0"/>
    <s v=""/>
    <n v="0"/>
    <x v="41"/>
    <n v="1246"/>
  </r>
  <r>
    <x v="29"/>
    <n v="3"/>
    <d v="2026-06-19T21:00:00"/>
    <x v="2"/>
    <s v="Elwenn JOUBREL"/>
    <s v="#F5C7FC"/>
    <s v="#C489CF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1379"/>
  </r>
  <r>
    <x v="29"/>
    <n v="4"/>
    <d v="2026-06-19T21:00:00"/>
    <x v="3"/>
    <s v="Pauline OLIVIER"/>
    <s v="#A5EA7F"/>
    <s v="#80C65A"/>
    <s v="Tour 2"/>
    <s v="D"/>
    <s v="Etats-Unis"/>
    <s v="USA"/>
    <s v="Australie"/>
    <s v="AUS"/>
    <s v="Seattle"/>
    <s v="Lumen Field"/>
    <n v="3"/>
    <n v="0"/>
    <x v="1"/>
    <n v="58"/>
    <n v="119"/>
    <n v="153"/>
    <x v="1"/>
    <n v="2"/>
    <n v="0"/>
    <n v="0"/>
    <n v="1"/>
    <n v="58"/>
    <n v="0"/>
    <s v=""/>
    <n v="0"/>
    <x v="41"/>
    <n v="825"/>
  </r>
  <r>
    <x v="29"/>
    <n v="5"/>
    <d v="2026-06-19T21:00:00"/>
    <x v="4"/>
    <s v="Julie BOISSIERE"/>
    <s v="#D890FF"/>
    <s v="#B750EF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630"/>
  </r>
  <r>
    <x v="29"/>
    <n v="6"/>
    <d v="2026-06-19T21:00:00"/>
    <x v="5"/>
    <s v="Julie BOUCHARD"/>
    <s v="#A6F7B1"/>
    <s v="#6EC179"/>
    <s v="Tour 2"/>
    <s v="D"/>
    <s v="Etats-Unis"/>
    <s v="USA"/>
    <s v="Australie"/>
    <s v="AUS"/>
    <s v="Seattle"/>
    <s v="Lumen Field"/>
    <n v="1"/>
    <n v="1"/>
    <x v="1"/>
    <n v="58"/>
    <n v="119"/>
    <n v="153"/>
    <x v="1"/>
    <n v="2"/>
    <n v="0"/>
    <n v="0"/>
    <n v="0"/>
    <n v="0"/>
    <n v="0"/>
    <s v=""/>
    <n v="0"/>
    <x v="3"/>
    <n v="1086"/>
  </r>
  <r>
    <x v="29"/>
    <n v="7"/>
    <d v="2026-06-19T21:00:00"/>
    <x v="6"/>
    <s v="Vincent FRAYSSE"/>
    <s v="#B2EAE8"/>
    <s v="#6CB4B1"/>
    <s v="Tour 2"/>
    <s v="D"/>
    <s v="Etats-Unis"/>
    <s v="USA"/>
    <s v="Australie"/>
    <s v="AUS"/>
    <s v="Seattle"/>
    <s v="Lumen Field"/>
    <n v="4"/>
    <n v="1"/>
    <x v="1"/>
    <n v="58"/>
    <n v="119"/>
    <n v="153"/>
    <x v="1"/>
    <n v="2"/>
    <n v="0"/>
    <n v="0"/>
    <n v="1"/>
    <n v="58"/>
    <n v="0"/>
    <s v=""/>
    <n v="0"/>
    <x v="41"/>
    <n v="722"/>
  </r>
  <r>
    <x v="29"/>
    <n v="8"/>
    <d v="2026-06-19T21:00:00"/>
    <x v="7"/>
    <s v="Louis HARLE"/>
    <s v="#EEF7B1"/>
    <s v="#C1CB7D"/>
    <s v="Tour 2"/>
    <s v="D"/>
    <s v="Etats-Unis"/>
    <s v="USA"/>
    <s v="Australie"/>
    <s v="AUS"/>
    <s v="Seattle"/>
    <s v="Lumen Field"/>
    <n v="2"/>
    <n v="2"/>
    <x v="1"/>
    <n v="58"/>
    <n v="119"/>
    <n v="153"/>
    <x v="1"/>
    <n v="2"/>
    <n v="0"/>
    <n v="0"/>
    <n v="0"/>
    <n v="0"/>
    <n v="0"/>
    <s v=""/>
    <n v="0"/>
    <x v="3"/>
    <n v="1023"/>
  </r>
  <r>
    <x v="29"/>
    <n v="9"/>
    <d v="2026-06-19T21:00:00"/>
    <x v="8"/>
    <s v="Aurélien DE POULPIQUET"/>
    <s v="#F4EA9D"/>
    <s v="#D2C458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1004"/>
  </r>
  <r>
    <x v="29"/>
    <n v="10"/>
    <d v="2026-06-19T21:00:00"/>
    <x v="9"/>
    <s v="Paul MONTESINOS"/>
    <s v="#C4B0FF"/>
    <s v="#7F66C8"/>
    <s v="Tour 2"/>
    <s v="D"/>
    <s v="Etats-Unis"/>
    <s v="USA"/>
    <s v="Australie"/>
    <s v="AUS"/>
    <s v="Seattle"/>
    <s v="Lumen Field"/>
    <n v="1"/>
    <n v="1"/>
    <x v="1"/>
    <n v="58"/>
    <n v="119"/>
    <n v="153"/>
    <x v="1"/>
    <n v="2"/>
    <n v="0"/>
    <n v="0"/>
    <n v="0"/>
    <n v="0"/>
    <n v="0"/>
    <s v=""/>
    <n v="0"/>
    <x v="3"/>
    <n v="954"/>
  </r>
  <r>
    <x v="29"/>
    <n v="11"/>
    <d v="2026-06-19T21:00:00"/>
    <x v="10"/>
    <s v="Kinsley ROQUE"/>
    <s v="#CBEBBA"/>
    <s v="#70BC6E"/>
    <s v="Tour 2"/>
    <s v="D"/>
    <s v="Etats-Unis"/>
    <s v="USA"/>
    <s v="Australie"/>
    <s v="AUS"/>
    <s v="Seattle"/>
    <s v="Lumen Field"/>
    <n v="1"/>
    <n v="1"/>
    <x v="1"/>
    <n v="58"/>
    <n v="119"/>
    <n v="153"/>
    <x v="1"/>
    <n v="2"/>
    <n v="0"/>
    <n v="0"/>
    <n v="0"/>
    <n v="0"/>
    <n v="0"/>
    <s v=""/>
    <n v="0"/>
    <x v="3"/>
    <n v="996"/>
  </r>
  <r>
    <x v="29"/>
    <n v="12"/>
    <d v="2026-06-19T21:00:00"/>
    <x v="11"/>
    <s v="Jaouad SETTI"/>
    <s v="#C2D4FF"/>
    <s v="#6586D5"/>
    <s v="Tour 2"/>
    <s v="D"/>
    <s v="Etats-Unis"/>
    <s v="USA"/>
    <s v="Australie"/>
    <s v="AUS"/>
    <s v="Seattle"/>
    <s v="Lumen Field"/>
    <n v="3"/>
    <n v="0"/>
    <x v="1"/>
    <n v="58"/>
    <n v="119"/>
    <n v="153"/>
    <x v="1"/>
    <n v="2"/>
    <n v="0"/>
    <n v="0"/>
    <n v="1"/>
    <n v="58"/>
    <n v="0"/>
    <s v=""/>
    <n v="0"/>
    <x v="41"/>
    <n v="1376"/>
  </r>
  <r>
    <x v="29"/>
    <n v="13"/>
    <d v="2026-06-19T21:00:00"/>
    <x v="12"/>
    <s v="Julien INGE"/>
    <s v="#C1E0EF"/>
    <s v="#4F91B2"/>
    <s v="Tour 2"/>
    <s v="D"/>
    <s v="Etats-Unis"/>
    <s v="USA"/>
    <s v="Australie"/>
    <s v="AUS"/>
    <s v="Seattle"/>
    <s v="Lumen Field"/>
    <n v="2"/>
    <n v="2"/>
    <x v="1"/>
    <n v="58"/>
    <n v="119"/>
    <n v="153"/>
    <x v="1"/>
    <n v="2"/>
    <n v="0"/>
    <n v="0"/>
    <n v="0"/>
    <n v="0"/>
    <n v="0"/>
    <s v=""/>
    <n v="0"/>
    <x v="3"/>
    <n v="1387"/>
  </r>
  <r>
    <x v="29"/>
    <n v="14"/>
    <d v="2026-06-19T21:00:00"/>
    <x v="13"/>
    <s v="Marie EXBRAYAT"/>
    <s v="#FFAFD2"/>
    <s v="#F2589B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1069"/>
  </r>
  <r>
    <x v="29"/>
    <n v="15"/>
    <d v="2026-06-19T21:00:00"/>
    <x v="14"/>
    <s v="Amine ZARROUKI"/>
    <s v="#FF9898"/>
    <s v="#FF5D5D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1135"/>
  </r>
  <r>
    <x v="29"/>
    <n v="16"/>
    <d v="2026-06-19T21:00:00"/>
    <x v="15"/>
    <s v="Laura GIULIANO"/>
    <s v="#86A4FE"/>
    <s v="#3769FF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706"/>
  </r>
  <r>
    <x v="29"/>
    <n v="17"/>
    <d v="2026-06-19T21:00:00"/>
    <x v="16"/>
    <s v="Julien CRIMOTEL"/>
    <s v="#FFB0B0"/>
    <s v="#F25757"/>
    <s v="Tour 2"/>
    <s v="D"/>
    <s v="Etats-Unis"/>
    <s v="USA"/>
    <s v="Australie"/>
    <s v="AUS"/>
    <s v="Seattle"/>
    <s v="Lumen Field"/>
    <n v="2"/>
    <n v="1"/>
    <x v="1"/>
    <n v="58"/>
    <n v="119"/>
    <n v="153"/>
    <x v="1"/>
    <n v="2"/>
    <n v="0"/>
    <n v="0"/>
    <n v="1"/>
    <n v="58"/>
    <n v="0"/>
    <s v=""/>
    <n v="0"/>
    <x v="41"/>
    <n v="1121"/>
  </r>
  <r>
    <x v="29"/>
    <n v="18"/>
    <d v="2026-06-19T21:00:00"/>
    <x v="17"/>
    <s v="Quentin CARTON"/>
    <s v="#F0BC42"/>
    <s v="#8E1F2F"/>
    <s v="Tour 2"/>
    <s v="D"/>
    <s v="Etats-Unis"/>
    <s v="USA"/>
    <s v="Australie"/>
    <s v="AUS"/>
    <s v="Seattle"/>
    <s v="Lumen Field"/>
    <n v="2"/>
    <n v="2"/>
    <x v="1"/>
    <n v="58"/>
    <n v="119"/>
    <n v="153"/>
    <x v="1"/>
    <n v="2"/>
    <n v="0"/>
    <n v="0"/>
    <n v="0"/>
    <n v="0"/>
    <n v="0"/>
    <s v=""/>
    <n v="0"/>
    <x v="3"/>
    <n v="1174"/>
  </r>
  <r>
    <x v="29"/>
    <n v="19"/>
    <d v="2026-06-19T21:00:00"/>
    <x v="18"/>
    <s v="Eyram TETSHIE"/>
    <s v="#E8B28F"/>
    <s v="#E65568"/>
    <s v="Tour 2"/>
    <s v="D"/>
    <s v="Etats-Unis"/>
    <s v="USA"/>
    <s v="Australie"/>
    <s v="AUS"/>
    <s v="Seattle"/>
    <s v="Lumen Field"/>
    <n v="2"/>
    <n v="0"/>
    <x v="1"/>
    <n v="58"/>
    <n v="119"/>
    <n v="153"/>
    <x v="1"/>
    <n v="2"/>
    <n v="0"/>
    <n v="0"/>
    <n v="1"/>
    <n v="58"/>
    <n v="1"/>
    <s v="Rare"/>
    <n v="30"/>
    <x v="33"/>
    <n v="1044"/>
  </r>
  <r>
    <x v="29"/>
    <n v="20"/>
    <d v="2026-06-19T21:00:00"/>
    <x v="19"/>
    <s v="Anis LEBIK"/>
    <s v="#60DC8C"/>
    <s v="#22A34F"/>
    <s v="Tour 2"/>
    <s v="D"/>
    <s v="Etats-Unis"/>
    <s v="USA"/>
    <s v="Australie"/>
    <s v="AUS"/>
    <s v="Seattle"/>
    <s v="Lumen Field"/>
    <n v="4"/>
    <n v="1"/>
    <x v="1"/>
    <n v="58"/>
    <n v="119"/>
    <n v="153"/>
    <x v="1"/>
    <n v="2"/>
    <n v="0"/>
    <n v="0"/>
    <n v="1"/>
    <n v="58"/>
    <n v="0"/>
    <s v=""/>
    <n v="0"/>
    <x v="41"/>
    <n v="1033"/>
  </r>
  <r>
    <x v="29"/>
    <n v="21"/>
    <d v="2026-06-19T21:00:00"/>
    <x v="20"/>
    <s v="Julia BOUANAN"/>
    <s v="#2FAEE0"/>
    <s v="#BEA064"/>
    <s v="Tour 2"/>
    <s v="D"/>
    <s v="Etats-Unis"/>
    <s v="USA"/>
    <s v="Australie"/>
    <s v="AUS"/>
    <s v="Seattle"/>
    <s v="Lumen Field"/>
    <n v="2"/>
    <n v="3"/>
    <x v="1"/>
    <n v="58"/>
    <n v="119"/>
    <n v="153"/>
    <x v="1"/>
    <n v="2"/>
    <n v="0"/>
    <n v="0"/>
    <n v="0"/>
    <n v="0"/>
    <n v="0"/>
    <s v=""/>
    <n v="0"/>
    <x v="3"/>
    <n v="1067"/>
  </r>
  <r>
    <x v="29"/>
    <n v="22"/>
    <d v="2026-06-19T21:00:00"/>
    <x v="21"/>
    <s v="Julie Mansard"/>
    <s v="#41DEF0"/>
    <s v="#0BA6B7"/>
    <s v="Tour 2"/>
    <s v="D"/>
    <s v="Etats-Unis"/>
    <s v="USA"/>
    <s v="Australie"/>
    <s v="AUS"/>
    <s v="Seattle"/>
    <s v="Lumen Field"/>
    <n v="0"/>
    <n v="0"/>
    <x v="1"/>
    <n v="58"/>
    <n v="119"/>
    <n v="153"/>
    <x v="1"/>
    <n v="2"/>
    <n v="0"/>
    <n v="0"/>
    <n v="0"/>
    <n v="0"/>
    <n v="0"/>
    <s v=""/>
    <n v="0"/>
    <x v="3"/>
    <n v="548"/>
  </r>
  <r>
    <x v="29"/>
    <n v="23"/>
    <d v="2026-06-19T21:00:00"/>
    <x v="22"/>
    <s v="Juliette"/>
    <s v="#F2A2A2"/>
    <s v="#C25D5D"/>
    <s v="Tour 2"/>
    <s v="D"/>
    <s v="Etats-Unis"/>
    <s v="USA"/>
    <s v="Australie"/>
    <s v="AUS"/>
    <s v="Seattle"/>
    <s v="Lumen Field"/>
    <n v="1"/>
    <n v="1"/>
    <x v="1"/>
    <n v="58"/>
    <n v="119"/>
    <n v="153"/>
    <x v="1"/>
    <n v="2"/>
    <n v="0"/>
    <n v="0"/>
    <n v="0"/>
    <n v="0"/>
    <n v="0"/>
    <s v=""/>
    <n v="0"/>
    <x v="3"/>
    <n v="698"/>
  </r>
  <r>
    <x v="29"/>
    <n v="24"/>
    <d v="2026-06-19T21:00:00"/>
    <x v="23"/>
    <s v="Samya ALAOUI"/>
    <s v="#A2F2C7"/>
    <s v="#5DC18C"/>
    <s v="Tour 2"/>
    <s v="D"/>
    <s v="Etats-Unis"/>
    <s v="USA"/>
    <s v="Australie"/>
    <s v="AUS"/>
    <s v="Seattle"/>
    <s v="Lumen Field"/>
    <n v="2"/>
    <n v="2"/>
    <x v="1"/>
    <n v="58"/>
    <n v="119"/>
    <n v="153"/>
    <x v="1"/>
    <n v="2"/>
    <n v="0"/>
    <n v="0"/>
    <n v="0"/>
    <n v="0"/>
    <n v="0"/>
    <s v=""/>
    <n v="0"/>
    <x v="3"/>
    <n v="1096"/>
  </r>
  <r>
    <x v="29"/>
    <n v="25"/>
    <d v="2026-06-19T21:00:00"/>
    <x v="24"/>
    <s v="Léa WALOCQ"/>
    <s v="#D1B9EB"/>
    <s v="#B58BC7"/>
    <s v="Tour 2"/>
    <s v="D"/>
    <s v="Etats-Unis"/>
    <s v="USA"/>
    <s v="Australie"/>
    <s v="AUS"/>
    <s v="Seattle"/>
    <s v="Lumen Field"/>
    <n v="0"/>
    <n v="2"/>
    <x v="1"/>
    <n v="58"/>
    <n v="119"/>
    <n v="153"/>
    <x v="1"/>
    <n v="2"/>
    <n v="0"/>
    <n v="0"/>
    <n v="0"/>
    <n v="0"/>
    <n v="0"/>
    <s v=""/>
    <n v="0"/>
    <x v="3"/>
    <n v="874"/>
  </r>
  <r>
    <x v="29"/>
    <n v="26"/>
    <d v="2026-06-11T21:00:00"/>
    <x v="25"/>
    <s v="Mohamad EL KAWAS"/>
    <s v="#EB8787"/>
    <s v="#368E2C"/>
    <s v="Tour 2"/>
    <s v="D"/>
    <s v="Etats-Unis"/>
    <s v="USA"/>
    <s v="Australie"/>
    <s v="AUS"/>
    <m/>
    <m/>
    <n v="2"/>
    <n v="1"/>
    <x v="1"/>
    <n v="58"/>
    <n v="119"/>
    <n v="153"/>
    <x v="1"/>
    <n v="2"/>
    <n v="0"/>
    <n v="0"/>
    <n v="1"/>
    <n v="58"/>
    <n v="0"/>
    <s v=""/>
    <n v="0"/>
    <x v="41"/>
    <n v="632"/>
  </r>
  <r>
    <x v="29"/>
    <n v="27"/>
    <d v="2026-06-19T21:00:00"/>
    <x v="26"/>
    <s v="Maryem GUIZANI"/>
    <s v="#BCA2F4"/>
    <s v="#6D3DD5"/>
    <s v="Tour 2"/>
    <s v="D"/>
    <s v="Etats-Unis"/>
    <s v="USA"/>
    <s v="Australie"/>
    <s v="AUS"/>
    <m/>
    <m/>
    <n v="1"/>
    <n v="1"/>
    <x v="1"/>
    <n v="58"/>
    <n v="119"/>
    <n v="153"/>
    <x v="1"/>
    <n v="2"/>
    <n v="0"/>
    <n v="0"/>
    <n v="0"/>
    <n v="0"/>
    <n v="0"/>
    <s v=""/>
    <n v="0"/>
    <x v="3"/>
    <n v="216"/>
  </r>
  <r>
    <x v="30"/>
    <n v="1"/>
    <d v="2026-06-20T00:00:00"/>
    <x v="0"/>
    <s v="Nicolas LE MOUEL"/>
    <s v="#F7C79D"/>
    <s v="#FFBE85"/>
    <s v="Tour 2"/>
    <s v="C"/>
    <s v="Ecosse"/>
    <s v="SCO"/>
    <s v="Maroc"/>
    <s v="MAR"/>
    <s v="Foxborough"/>
    <s v="Gillette Stadium"/>
    <n v="1"/>
    <n v="1"/>
    <x v="1"/>
    <n v="99"/>
    <n v="112"/>
    <n v="91"/>
    <x v="1"/>
    <n v="0"/>
    <n v="1"/>
    <n v="0"/>
    <n v="0"/>
    <n v="0"/>
    <n v="0"/>
    <s v=""/>
    <n v="0"/>
    <x v="3"/>
    <n v="1129"/>
  </r>
  <r>
    <x v="30"/>
    <n v="2"/>
    <d v="2026-06-20T00:00:00"/>
    <x v="1"/>
    <s v="Léa EL ASERY"/>
    <s v="#FFBEBE"/>
    <s v="#DF6868"/>
    <s v="Tour 2"/>
    <s v="C"/>
    <s v="Ecosse"/>
    <s v="SCO"/>
    <s v="Maroc"/>
    <s v="MAR"/>
    <s v="Foxborough"/>
    <s v="Gillette Stadium"/>
    <n v="0"/>
    <n v="2"/>
    <x v="1"/>
    <n v="99"/>
    <n v="112"/>
    <n v="91"/>
    <x v="1"/>
    <n v="0"/>
    <n v="1"/>
    <n v="0"/>
    <n v="1"/>
    <n v="91"/>
    <n v="0"/>
    <s v=""/>
    <n v="0"/>
    <x v="42"/>
    <n v="1337"/>
  </r>
  <r>
    <x v="30"/>
    <n v="3"/>
    <d v="2026-06-20T00:00:00"/>
    <x v="2"/>
    <s v="Elwenn JOUBREL"/>
    <s v="#F5C7FC"/>
    <s v="#C489CF"/>
    <s v="Tour 2"/>
    <s v="C"/>
    <s v="Ecosse"/>
    <s v="SCO"/>
    <s v="Maroc"/>
    <s v="MAR"/>
    <s v="Foxborough"/>
    <s v="Gillette Stadium"/>
    <n v="0"/>
    <n v="2"/>
    <x v="1"/>
    <n v="99"/>
    <n v="112"/>
    <n v="91"/>
    <x v="1"/>
    <n v="0"/>
    <n v="1"/>
    <n v="0"/>
    <n v="1"/>
    <n v="91"/>
    <n v="0"/>
    <s v=""/>
    <n v="0"/>
    <x v="42"/>
    <n v="1470"/>
  </r>
  <r>
    <x v="30"/>
    <n v="4"/>
    <d v="2026-06-20T00:00:00"/>
    <x v="3"/>
    <s v="Pauline OLIVIER"/>
    <s v="#A5EA7F"/>
    <s v="#80C65A"/>
    <s v="Tour 2"/>
    <s v="C"/>
    <s v="Ecosse"/>
    <s v="SCO"/>
    <s v="Maroc"/>
    <s v="MAR"/>
    <s v="Foxborough"/>
    <s v="Gillette Stadium"/>
    <n v="0"/>
    <n v="1"/>
    <x v="1"/>
    <n v="99"/>
    <n v="112"/>
    <n v="91"/>
    <x v="1"/>
    <n v="0"/>
    <n v="1"/>
    <n v="0"/>
    <n v="1"/>
    <n v="91"/>
    <n v="1"/>
    <s v="Très rare"/>
    <n v="50"/>
    <x v="9"/>
    <n v="966"/>
  </r>
  <r>
    <x v="30"/>
    <n v="5"/>
    <d v="2026-06-20T00:00:00"/>
    <x v="4"/>
    <s v="Julie BOISSIERE"/>
    <s v="#D890FF"/>
    <s v="#B750EF"/>
    <s v="Tour 2"/>
    <s v="C"/>
    <s v="Ecosse"/>
    <s v="SCO"/>
    <s v="Maroc"/>
    <s v="MAR"/>
    <s v="Foxborough"/>
    <s v="Gillette Stadium"/>
    <n v="3"/>
    <n v="3"/>
    <x v="1"/>
    <n v="99"/>
    <n v="112"/>
    <n v="91"/>
    <x v="1"/>
    <n v="0"/>
    <n v="1"/>
    <n v="0"/>
    <n v="0"/>
    <n v="0"/>
    <n v="0"/>
    <s v=""/>
    <n v="0"/>
    <x v="3"/>
    <n v="630"/>
  </r>
  <r>
    <x v="30"/>
    <n v="6"/>
    <d v="2026-06-20T00:00:00"/>
    <x v="5"/>
    <s v="Julie BOUCHARD"/>
    <s v="#A6F7B1"/>
    <s v="#6EC179"/>
    <s v="Tour 2"/>
    <s v="C"/>
    <s v="Ecosse"/>
    <s v="SCO"/>
    <s v="Maroc"/>
    <s v="MAR"/>
    <s v="Foxborough"/>
    <s v="Gillette Stadium"/>
    <n v="0"/>
    <n v="1"/>
    <x v="1"/>
    <n v="99"/>
    <n v="112"/>
    <n v="91"/>
    <x v="1"/>
    <n v="0"/>
    <n v="1"/>
    <n v="0"/>
    <n v="1"/>
    <n v="91"/>
    <n v="1"/>
    <s v="Très rare"/>
    <n v="50"/>
    <x v="9"/>
    <n v="1227"/>
  </r>
  <r>
    <x v="30"/>
    <n v="7"/>
    <d v="2026-06-20T00:00:00"/>
    <x v="6"/>
    <s v="Vincent FRAYSSE"/>
    <s v="#B2EAE8"/>
    <s v="#6CB4B1"/>
    <s v="Tour 2"/>
    <s v="C"/>
    <s v="Ecosse"/>
    <s v="SCO"/>
    <s v="Maroc"/>
    <s v="MAR"/>
    <s v="Foxborough"/>
    <s v="Gillette Stadium"/>
    <n v="1"/>
    <n v="6"/>
    <x v="1"/>
    <n v="99"/>
    <n v="112"/>
    <n v="91"/>
    <x v="1"/>
    <n v="0"/>
    <n v="1"/>
    <n v="0"/>
    <n v="1"/>
    <n v="91"/>
    <n v="0"/>
    <s v=""/>
    <n v="0"/>
    <x v="42"/>
    <n v="813"/>
  </r>
  <r>
    <x v="30"/>
    <n v="8"/>
    <d v="2026-06-20T00:00:00"/>
    <x v="7"/>
    <s v="Louis HARLE"/>
    <s v="#EEF7B1"/>
    <s v="#C1CB7D"/>
    <s v="Tour 2"/>
    <s v="C"/>
    <s v="Ecosse"/>
    <s v="SCO"/>
    <s v="Maroc"/>
    <s v="MAR"/>
    <s v="Foxborough"/>
    <s v="Gillette Stadium"/>
    <n v="1"/>
    <n v="2"/>
    <x v="1"/>
    <n v="99"/>
    <n v="112"/>
    <n v="91"/>
    <x v="1"/>
    <n v="0"/>
    <n v="1"/>
    <n v="0"/>
    <n v="1"/>
    <n v="91"/>
    <n v="0"/>
    <s v=""/>
    <n v="0"/>
    <x v="42"/>
    <n v="1114"/>
  </r>
  <r>
    <x v="30"/>
    <n v="9"/>
    <d v="2026-06-20T00:00:00"/>
    <x v="8"/>
    <s v="Aurélien DE POULPIQUET"/>
    <s v="#F4EA9D"/>
    <s v="#D2C458"/>
    <s v="Tour 2"/>
    <s v="C"/>
    <s v="Ecosse"/>
    <s v="SCO"/>
    <s v="Maroc"/>
    <s v="MAR"/>
    <s v="Foxborough"/>
    <s v="Gillette Stadium"/>
    <n v="1"/>
    <n v="2"/>
    <x v="1"/>
    <n v="99"/>
    <n v="112"/>
    <n v="91"/>
    <x v="1"/>
    <n v="0"/>
    <n v="1"/>
    <n v="0"/>
    <n v="1"/>
    <n v="91"/>
    <n v="0"/>
    <s v=""/>
    <n v="0"/>
    <x v="42"/>
    <n v="1095"/>
  </r>
  <r>
    <x v="30"/>
    <n v="10"/>
    <d v="2026-06-20T00:00:00"/>
    <x v="9"/>
    <s v="Paul MONTESINOS"/>
    <s v="#C4B0FF"/>
    <s v="#7F66C8"/>
    <s v="Tour 2"/>
    <s v="C"/>
    <s v="Ecosse"/>
    <s v="SCO"/>
    <s v="Maroc"/>
    <s v="MAR"/>
    <s v="Foxborough"/>
    <s v="Gillette Stadium"/>
    <n v="1"/>
    <n v="3"/>
    <x v="1"/>
    <n v="99"/>
    <n v="112"/>
    <n v="91"/>
    <x v="1"/>
    <n v="0"/>
    <n v="1"/>
    <n v="0"/>
    <n v="1"/>
    <n v="91"/>
    <n v="0"/>
    <s v=""/>
    <n v="0"/>
    <x v="42"/>
    <n v="1045"/>
  </r>
  <r>
    <x v="30"/>
    <n v="11"/>
    <d v="2026-06-20T00:00:00"/>
    <x v="10"/>
    <s v="Kinsley ROQUE"/>
    <s v="#CBEBBA"/>
    <s v="#70BC6E"/>
    <s v="Tour 2"/>
    <s v="C"/>
    <s v="Ecosse"/>
    <s v="SCO"/>
    <s v="Maroc"/>
    <s v="MAR"/>
    <s v="Foxborough"/>
    <s v="Gillette Stadium"/>
    <n v="1"/>
    <n v="2"/>
    <x v="1"/>
    <n v="99"/>
    <n v="112"/>
    <n v="91"/>
    <x v="1"/>
    <n v="0"/>
    <n v="1"/>
    <n v="0"/>
    <n v="1"/>
    <n v="91"/>
    <n v="0"/>
    <s v=""/>
    <n v="0"/>
    <x v="42"/>
    <n v="1087"/>
  </r>
  <r>
    <x v="30"/>
    <n v="12"/>
    <d v="2026-06-20T00:00:00"/>
    <x v="11"/>
    <s v="Jaouad SETTI"/>
    <s v="#C2D4FF"/>
    <s v="#6586D5"/>
    <s v="Tour 2"/>
    <s v="C"/>
    <s v="Ecosse"/>
    <s v="SCO"/>
    <s v="Maroc"/>
    <s v="MAR"/>
    <s v="Foxborough"/>
    <s v="Gillette Stadium"/>
    <n v="0"/>
    <n v="2"/>
    <x v="2"/>
    <n v="99"/>
    <n v="112"/>
    <n v="91"/>
    <x v="1"/>
    <n v="0"/>
    <n v="1"/>
    <n v="0"/>
    <n v="1"/>
    <n v="91"/>
    <n v="0"/>
    <s v=""/>
    <n v="0"/>
    <x v="43"/>
    <n v="1558"/>
  </r>
  <r>
    <x v="30"/>
    <n v="13"/>
    <d v="2026-06-20T00:00:00"/>
    <x v="12"/>
    <s v="Julien INGE"/>
    <s v="#C1E0EF"/>
    <s v="#4F91B2"/>
    <s v="Tour 2"/>
    <s v="C"/>
    <s v="Ecosse"/>
    <s v="SCO"/>
    <s v="Maroc"/>
    <s v="MAR"/>
    <s v="Foxborough"/>
    <s v="Gillette Stadium"/>
    <n v="0"/>
    <n v="1"/>
    <x v="1"/>
    <n v="99"/>
    <n v="112"/>
    <n v="91"/>
    <x v="1"/>
    <n v="0"/>
    <n v="1"/>
    <n v="0"/>
    <n v="1"/>
    <n v="91"/>
    <n v="1"/>
    <s v="Très rare"/>
    <n v="50"/>
    <x v="9"/>
    <n v="1528"/>
  </r>
  <r>
    <x v="30"/>
    <n v="14"/>
    <d v="2026-06-20T00:00:00"/>
    <x v="13"/>
    <s v="Marie EXBRAYAT"/>
    <s v="#FFAFD2"/>
    <s v="#F2589B"/>
    <s v="Tour 2"/>
    <s v="C"/>
    <s v="Ecosse"/>
    <s v="SCO"/>
    <s v="Maroc"/>
    <s v="MAR"/>
    <s v="Foxborough"/>
    <s v="Gillette Stadium"/>
    <n v="1"/>
    <n v="2"/>
    <x v="1"/>
    <n v="99"/>
    <n v="112"/>
    <n v="91"/>
    <x v="1"/>
    <n v="0"/>
    <n v="1"/>
    <n v="0"/>
    <n v="1"/>
    <n v="91"/>
    <n v="0"/>
    <s v=""/>
    <n v="0"/>
    <x v="42"/>
    <n v="1160"/>
  </r>
  <r>
    <x v="30"/>
    <n v="15"/>
    <d v="2026-06-20T00:00:00"/>
    <x v="14"/>
    <s v="Amine ZARROUKI"/>
    <s v="#FF9898"/>
    <s v="#FF5D5D"/>
    <s v="Tour 2"/>
    <s v="C"/>
    <s v="Ecosse"/>
    <s v="SCO"/>
    <s v="Maroc"/>
    <s v="MAR"/>
    <s v="Foxborough"/>
    <s v="Gillette Stadium"/>
    <n v="0"/>
    <n v="2"/>
    <x v="1"/>
    <n v="99"/>
    <n v="112"/>
    <n v="91"/>
    <x v="1"/>
    <n v="0"/>
    <n v="1"/>
    <n v="0"/>
    <n v="1"/>
    <n v="91"/>
    <n v="0"/>
    <s v=""/>
    <n v="0"/>
    <x v="42"/>
    <n v="1226"/>
  </r>
  <r>
    <x v="30"/>
    <n v="16"/>
    <d v="2026-06-20T00:00:00"/>
    <x v="15"/>
    <s v="Laura GIULIANO"/>
    <s v="#86A4FE"/>
    <s v="#3769FF"/>
    <s v="Tour 2"/>
    <s v="C"/>
    <s v="Ecosse"/>
    <s v="SCO"/>
    <s v="Maroc"/>
    <s v="MAR"/>
    <s v="Foxborough"/>
    <s v="Gillette Stadium"/>
    <n v="0"/>
    <n v="1"/>
    <x v="1"/>
    <n v="99"/>
    <n v="112"/>
    <n v="91"/>
    <x v="1"/>
    <n v="0"/>
    <n v="1"/>
    <n v="0"/>
    <n v="1"/>
    <n v="91"/>
    <n v="1"/>
    <s v="Très rare"/>
    <n v="50"/>
    <x v="9"/>
    <n v="847"/>
  </r>
  <r>
    <x v="30"/>
    <n v="17"/>
    <d v="2026-06-20T00:00:00"/>
    <x v="16"/>
    <s v="Julien CRIMOTEL"/>
    <s v="#FFB0B0"/>
    <s v="#F25757"/>
    <s v="Tour 2"/>
    <s v="C"/>
    <s v="Ecosse"/>
    <s v="SCO"/>
    <s v="Maroc"/>
    <s v="MAR"/>
    <s v="Foxborough"/>
    <s v="Gillette Stadium"/>
    <n v="2"/>
    <n v="2"/>
    <x v="2"/>
    <n v="99"/>
    <n v="112"/>
    <n v="91"/>
    <x v="1"/>
    <n v="0"/>
    <n v="1"/>
    <n v="0"/>
    <n v="0"/>
    <n v="0"/>
    <n v="0"/>
    <s v=""/>
    <n v="0"/>
    <x v="3"/>
    <n v="1121"/>
  </r>
  <r>
    <x v="30"/>
    <n v="18"/>
    <d v="2026-06-20T00:00:00"/>
    <x v="17"/>
    <s v="Quentin CARTON"/>
    <s v="#F0BC42"/>
    <s v="#8E1F2F"/>
    <s v="Tour 2"/>
    <s v="C"/>
    <s v="Ecosse"/>
    <s v="SCO"/>
    <s v="Maroc"/>
    <s v="MAR"/>
    <s v="Foxborough"/>
    <s v="Gillette Stadium"/>
    <n v="2"/>
    <n v="3"/>
    <x v="1"/>
    <n v="99"/>
    <n v="112"/>
    <n v="91"/>
    <x v="1"/>
    <n v="0"/>
    <n v="1"/>
    <n v="0"/>
    <n v="1"/>
    <n v="91"/>
    <n v="0"/>
    <s v=""/>
    <n v="0"/>
    <x v="42"/>
    <n v="1265"/>
  </r>
  <r>
    <x v="30"/>
    <n v="19"/>
    <d v="2026-06-20T00:00:00"/>
    <x v="18"/>
    <s v="Eyram TETSHIE"/>
    <s v="#E8B28F"/>
    <s v="#E65568"/>
    <s v="Tour 2"/>
    <s v="C"/>
    <s v="Ecosse"/>
    <s v="SCO"/>
    <s v="Maroc"/>
    <s v="MAR"/>
    <s v="Foxborough"/>
    <s v="Gillette Stadium"/>
    <n v="0"/>
    <n v="2"/>
    <x v="1"/>
    <n v="99"/>
    <n v="112"/>
    <n v="91"/>
    <x v="1"/>
    <n v="0"/>
    <n v="1"/>
    <n v="0"/>
    <n v="1"/>
    <n v="91"/>
    <n v="0"/>
    <s v=""/>
    <n v="0"/>
    <x v="42"/>
    <n v="1135"/>
  </r>
  <r>
    <x v="30"/>
    <n v="20"/>
    <d v="2026-06-20T00:00:00"/>
    <x v="19"/>
    <s v="Anis LEBIK"/>
    <s v="#60DC8C"/>
    <s v="#22A34F"/>
    <s v="Tour 2"/>
    <s v="C"/>
    <s v="Ecosse"/>
    <s v="SCO"/>
    <s v="Maroc"/>
    <s v="MAR"/>
    <s v="Foxborough"/>
    <s v="Gillette Stadium"/>
    <n v="2"/>
    <n v="2"/>
    <x v="1"/>
    <n v="99"/>
    <n v="112"/>
    <n v="91"/>
    <x v="1"/>
    <n v="0"/>
    <n v="1"/>
    <n v="0"/>
    <n v="0"/>
    <n v="0"/>
    <n v="0"/>
    <s v=""/>
    <n v="0"/>
    <x v="3"/>
    <n v="1033"/>
  </r>
  <r>
    <x v="30"/>
    <n v="21"/>
    <d v="2026-06-20T00:00:00"/>
    <x v="20"/>
    <s v="Julia BOUANAN"/>
    <s v="#2FAEE0"/>
    <s v="#BEA064"/>
    <s v="Tour 2"/>
    <s v="C"/>
    <s v="Ecosse"/>
    <s v="SCO"/>
    <s v="Maroc"/>
    <s v="MAR"/>
    <s v="Foxborough"/>
    <s v="Gillette Stadium"/>
    <n v="3"/>
    <n v="3"/>
    <x v="1"/>
    <n v="99"/>
    <n v="112"/>
    <n v="91"/>
    <x v="1"/>
    <n v="0"/>
    <n v="1"/>
    <n v="0"/>
    <n v="0"/>
    <n v="0"/>
    <n v="0"/>
    <s v=""/>
    <n v="0"/>
    <x v="3"/>
    <n v="1067"/>
  </r>
  <r>
    <x v="30"/>
    <n v="22"/>
    <d v="2026-06-20T00:00:00"/>
    <x v="21"/>
    <s v="Julie Mansard"/>
    <s v="#41DEF0"/>
    <s v="#0BA6B7"/>
    <s v="Tour 2"/>
    <s v="C"/>
    <s v="Ecosse"/>
    <s v="SCO"/>
    <s v="Maroc"/>
    <s v="MAR"/>
    <s v="Foxborough"/>
    <s v="Gillette Stadium"/>
    <n v="1"/>
    <n v="3"/>
    <x v="1"/>
    <n v="99"/>
    <n v="112"/>
    <n v="91"/>
    <x v="1"/>
    <n v="0"/>
    <n v="1"/>
    <n v="0"/>
    <n v="1"/>
    <n v="91"/>
    <n v="0"/>
    <s v=""/>
    <n v="0"/>
    <x v="42"/>
    <n v="639"/>
  </r>
  <r>
    <x v="30"/>
    <n v="23"/>
    <d v="2026-06-20T00:00:00"/>
    <x v="22"/>
    <s v="Juliette"/>
    <s v="#F2A2A2"/>
    <s v="#C25D5D"/>
    <s v="Tour 2"/>
    <s v="C"/>
    <s v="Ecosse"/>
    <s v="SCO"/>
    <s v="Maroc"/>
    <s v="MAR"/>
    <s v="Foxborough"/>
    <s v="Gillette Stadium"/>
    <n v="0"/>
    <n v="2"/>
    <x v="1"/>
    <n v="99"/>
    <n v="112"/>
    <n v="91"/>
    <x v="1"/>
    <n v="0"/>
    <n v="1"/>
    <n v="0"/>
    <n v="1"/>
    <n v="91"/>
    <n v="0"/>
    <s v=""/>
    <n v="0"/>
    <x v="42"/>
    <n v="789"/>
  </r>
  <r>
    <x v="30"/>
    <n v="24"/>
    <d v="2026-06-20T00:00:00"/>
    <x v="23"/>
    <s v="Samya ALAOUI"/>
    <s v="#A2F2C7"/>
    <s v="#5DC18C"/>
    <s v="Tour 2"/>
    <s v="C"/>
    <s v="Ecosse"/>
    <s v="SCO"/>
    <s v="Maroc"/>
    <s v="MAR"/>
    <s v="Foxborough"/>
    <s v="Gillette Stadium"/>
    <n v="0"/>
    <n v="3"/>
    <x v="1"/>
    <n v="99"/>
    <n v="112"/>
    <n v="91"/>
    <x v="1"/>
    <n v="0"/>
    <n v="1"/>
    <n v="0"/>
    <n v="1"/>
    <n v="91"/>
    <n v="0"/>
    <s v=""/>
    <n v="0"/>
    <x v="42"/>
    <n v="1187"/>
  </r>
  <r>
    <x v="30"/>
    <n v="25"/>
    <d v="2026-06-20T00:00:00"/>
    <x v="24"/>
    <s v="Léa WALOCQ"/>
    <s v="#D1B9EB"/>
    <s v="#B58BC7"/>
    <s v="Tour 2"/>
    <s v="C"/>
    <s v="Ecosse"/>
    <s v="SCO"/>
    <s v="Maroc"/>
    <s v="MAR"/>
    <s v="Foxborough"/>
    <s v="Gillette Stadium"/>
    <n v="0"/>
    <n v="2"/>
    <x v="1"/>
    <n v="99"/>
    <n v="112"/>
    <n v="91"/>
    <x v="1"/>
    <n v="0"/>
    <n v="1"/>
    <n v="0"/>
    <n v="1"/>
    <n v="91"/>
    <n v="0"/>
    <s v=""/>
    <n v="0"/>
    <x v="42"/>
    <n v="965"/>
  </r>
  <r>
    <x v="30"/>
    <n v="26"/>
    <d v="2026-06-11T21:00:00"/>
    <x v="25"/>
    <s v="Mohamad EL KAWAS"/>
    <s v="#EB8787"/>
    <s v="#368E2C"/>
    <s v="Tour 2"/>
    <s v="C"/>
    <s v="Ecosse"/>
    <s v="SCO"/>
    <s v="Maroc"/>
    <s v="MAR"/>
    <m/>
    <m/>
    <n v="1"/>
    <n v="2"/>
    <x v="1"/>
    <n v="99"/>
    <n v="112"/>
    <n v="91"/>
    <x v="1"/>
    <n v="0"/>
    <n v="1"/>
    <n v="0"/>
    <n v="1"/>
    <n v="91"/>
    <n v="0"/>
    <s v=""/>
    <n v="0"/>
    <x v="42"/>
    <n v="723"/>
  </r>
  <r>
    <x v="30"/>
    <n v="27"/>
    <d v="2026-06-20T00:00:00"/>
    <x v="26"/>
    <s v="Maryem GUIZANI"/>
    <s v="#BCA2F4"/>
    <s v="#6D3DD5"/>
    <s v="Tour 2"/>
    <s v="C"/>
    <s v="Ecosse"/>
    <s v="SCO"/>
    <s v="Maroc"/>
    <s v="MAR"/>
    <m/>
    <m/>
    <n v="1"/>
    <n v="2"/>
    <x v="1"/>
    <n v="99"/>
    <n v="112"/>
    <n v="91"/>
    <x v="1"/>
    <n v="0"/>
    <n v="1"/>
    <n v="0"/>
    <n v="1"/>
    <n v="91"/>
    <n v="0"/>
    <s v=""/>
    <n v="0"/>
    <x v="42"/>
    <n v="307"/>
  </r>
  <r>
    <x v="31"/>
    <n v="1"/>
    <d v="2026-06-20T02:30:00"/>
    <x v="0"/>
    <s v="Nicolas LE MOUEL"/>
    <s v="#F7C79D"/>
    <s v="#FFBE85"/>
    <s v="Tour 2"/>
    <s v="C"/>
    <s v="Brésil"/>
    <s v="BRA"/>
    <s v="Haïti"/>
    <s v="HTI"/>
    <s v="Philadelphia, Pennsylvania"/>
    <s v="Lincoln Financial Field"/>
    <n v="1"/>
    <n v="1"/>
    <x v="1"/>
    <n v="21"/>
    <n v="167"/>
    <n v="198"/>
    <x v="1"/>
    <n v="3"/>
    <n v="0"/>
    <n v="0"/>
    <n v="0"/>
    <n v="0"/>
    <n v="0"/>
    <s v=""/>
    <n v="0"/>
    <x v="3"/>
    <n v="1129"/>
  </r>
  <r>
    <x v="31"/>
    <n v="2"/>
    <d v="2026-06-20T02:30:00"/>
    <x v="1"/>
    <s v="Léa EL ASERY"/>
    <s v="#FFBEBE"/>
    <s v="#DF6868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1358"/>
  </r>
  <r>
    <x v="31"/>
    <n v="3"/>
    <d v="2026-06-20T02:30:00"/>
    <x v="2"/>
    <s v="Elwenn JOUBREL"/>
    <s v="#F5C7FC"/>
    <s v="#C489CF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1491"/>
  </r>
  <r>
    <x v="31"/>
    <n v="4"/>
    <d v="2026-06-20T02:30:00"/>
    <x v="3"/>
    <s v="Pauline OLIVIER"/>
    <s v="#A5EA7F"/>
    <s v="#80C65A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987"/>
  </r>
  <r>
    <x v="31"/>
    <n v="5"/>
    <d v="2026-06-20T02:30:00"/>
    <x v="4"/>
    <s v="Julie BOISSIERE"/>
    <s v="#D890FF"/>
    <s v="#B750EF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651"/>
  </r>
  <r>
    <x v="31"/>
    <n v="6"/>
    <d v="2026-06-20T02:30:00"/>
    <x v="5"/>
    <s v="Julie BOUCHARD"/>
    <s v="#A6F7B1"/>
    <s v="#6EC179"/>
    <s v="Tour 2"/>
    <s v="C"/>
    <s v="Brésil"/>
    <s v="BRA"/>
    <s v="Haïti"/>
    <s v="HTI"/>
    <s v="Philadelphia, Pennsylvania"/>
    <s v="Lincoln Financial Field"/>
    <n v="4"/>
    <n v="1"/>
    <x v="1"/>
    <n v="21"/>
    <n v="167"/>
    <n v="198"/>
    <x v="1"/>
    <n v="3"/>
    <n v="0"/>
    <n v="0"/>
    <n v="1"/>
    <n v="21"/>
    <n v="0"/>
    <s v=""/>
    <n v="0"/>
    <x v="44"/>
    <n v="1248"/>
  </r>
  <r>
    <x v="31"/>
    <n v="7"/>
    <d v="2026-06-20T02:30:00"/>
    <x v="6"/>
    <s v="Vincent FRAYSSE"/>
    <s v="#B2EAE8"/>
    <s v="#6CB4B1"/>
    <s v="Tour 2"/>
    <s v="C"/>
    <s v="Brésil"/>
    <s v="BRA"/>
    <s v="Haïti"/>
    <s v="HTI"/>
    <s v="Philadelphia, Pennsylvania"/>
    <s v="Lincoln Financial Field"/>
    <n v="6"/>
    <n v="1"/>
    <x v="1"/>
    <n v="21"/>
    <n v="167"/>
    <n v="198"/>
    <x v="1"/>
    <n v="3"/>
    <n v="0"/>
    <n v="0"/>
    <n v="1"/>
    <n v="21"/>
    <n v="0"/>
    <s v=""/>
    <n v="0"/>
    <x v="44"/>
    <n v="834"/>
  </r>
  <r>
    <x v="31"/>
    <n v="8"/>
    <d v="2026-06-20T02:30:00"/>
    <x v="7"/>
    <s v="Louis HARLE"/>
    <s v="#EEF7B1"/>
    <s v="#C1CB7D"/>
    <s v="Tour 2"/>
    <s v="C"/>
    <s v="Brésil"/>
    <s v="BRA"/>
    <s v="Haïti"/>
    <s v="HTI"/>
    <s v="Philadelphia, Pennsylvania"/>
    <s v="Lincoln Financial Field"/>
    <n v="5"/>
    <n v="0"/>
    <x v="1"/>
    <n v="21"/>
    <n v="167"/>
    <n v="198"/>
    <x v="1"/>
    <n v="3"/>
    <n v="0"/>
    <n v="0"/>
    <n v="1"/>
    <n v="21"/>
    <n v="0"/>
    <s v=""/>
    <n v="0"/>
    <x v="44"/>
    <n v="1135"/>
  </r>
  <r>
    <x v="31"/>
    <n v="9"/>
    <d v="2026-06-20T02:30:00"/>
    <x v="8"/>
    <s v="Aurélien DE POULPIQUET"/>
    <s v="#F4EA9D"/>
    <s v="#D2C458"/>
    <s v="Tour 2"/>
    <s v="C"/>
    <s v="Brésil"/>
    <s v="BRA"/>
    <s v="Haïti"/>
    <s v="HTI"/>
    <s v="Philadelphia, Pennsylvania"/>
    <s v="Lincoln Financial Field"/>
    <n v="3"/>
    <n v="0"/>
    <x v="1"/>
    <n v="21"/>
    <n v="167"/>
    <n v="198"/>
    <x v="1"/>
    <n v="3"/>
    <n v="0"/>
    <n v="0"/>
    <n v="1"/>
    <n v="21"/>
    <n v="1"/>
    <s v="Exact"/>
    <n v="20"/>
    <x v="45"/>
    <n v="1136"/>
  </r>
  <r>
    <x v="31"/>
    <n v="10"/>
    <d v="2026-06-20T02:30:00"/>
    <x v="9"/>
    <s v="Paul MONTESINOS"/>
    <s v="#C4B0FF"/>
    <s v="#7F66C8"/>
    <s v="Tour 2"/>
    <s v="C"/>
    <s v="Brésil"/>
    <s v="BRA"/>
    <s v="Haïti"/>
    <s v="HTI"/>
    <s v="Philadelphia, Pennsylvania"/>
    <s v="Lincoln Financial Field"/>
    <n v="5"/>
    <n v="0"/>
    <x v="1"/>
    <n v="21"/>
    <n v="167"/>
    <n v="198"/>
    <x v="1"/>
    <n v="3"/>
    <n v="0"/>
    <n v="0"/>
    <n v="1"/>
    <n v="21"/>
    <n v="0"/>
    <s v=""/>
    <n v="0"/>
    <x v="44"/>
    <n v="1066"/>
  </r>
  <r>
    <x v="31"/>
    <n v="11"/>
    <d v="2026-06-20T02:30:00"/>
    <x v="10"/>
    <s v="Kinsley ROQUE"/>
    <s v="#CBEBBA"/>
    <s v="#70BC6E"/>
    <s v="Tour 2"/>
    <s v="C"/>
    <s v="Brésil"/>
    <s v="BRA"/>
    <s v="Haïti"/>
    <s v="HTI"/>
    <s v="Philadelphia, Pennsylvania"/>
    <s v="Lincoln Financial Field"/>
    <n v="5"/>
    <n v="1"/>
    <x v="1"/>
    <n v="21"/>
    <n v="167"/>
    <n v="198"/>
    <x v="1"/>
    <n v="3"/>
    <n v="0"/>
    <n v="0"/>
    <n v="1"/>
    <n v="21"/>
    <n v="0"/>
    <s v=""/>
    <n v="0"/>
    <x v="44"/>
    <n v="1108"/>
  </r>
  <r>
    <x v="31"/>
    <n v="12"/>
    <d v="2026-06-20T02:30:00"/>
    <x v="11"/>
    <s v="Jaouad SETTI"/>
    <s v="#C2D4FF"/>
    <s v="#6586D5"/>
    <s v="Tour 2"/>
    <s v="C"/>
    <s v="Brésil"/>
    <s v="BRA"/>
    <s v="Haïti"/>
    <s v="HTI"/>
    <s v="Philadelphia, Pennsylvania"/>
    <s v="Lincoln Financial Field"/>
    <n v="3"/>
    <n v="0"/>
    <x v="1"/>
    <n v="21"/>
    <n v="167"/>
    <n v="198"/>
    <x v="1"/>
    <n v="3"/>
    <n v="0"/>
    <n v="0"/>
    <n v="1"/>
    <n v="21"/>
    <n v="1"/>
    <s v="Exact"/>
    <n v="20"/>
    <x v="45"/>
    <n v="1599"/>
  </r>
  <r>
    <x v="31"/>
    <n v="13"/>
    <d v="2026-06-20T02:30:00"/>
    <x v="12"/>
    <s v="Julien INGE"/>
    <s v="#C1E0EF"/>
    <s v="#4F91B2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1549"/>
  </r>
  <r>
    <x v="31"/>
    <n v="14"/>
    <d v="2026-06-20T02:30:00"/>
    <x v="13"/>
    <s v="Marie EXBRAYAT"/>
    <s v="#FFAFD2"/>
    <s v="#F2589B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1181"/>
  </r>
  <r>
    <x v="31"/>
    <n v="15"/>
    <d v="2026-06-20T02:30:00"/>
    <x v="14"/>
    <s v="Amine ZARROUKI"/>
    <s v="#FF9898"/>
    <s v="#FF5D5D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1247"/>
  </r>
  <r>
    <x v="31"/>
    <n v="16"/>
    <d v="2026-06-20T02:30:00"/>
    <x v="15"/>
    <s v="Laura GIULIANO"/>
    <s v="#86A4FE"/>
    <s v="#3769FF"/>
    <s v="Tour 2"/>
    <s v="C"/>
    <s v="Brésil"/>
    <s v="BRA"/>
    <s v="Haïti"/>
    <s v="HTI"/>
    <s v="Philadelphia, Pennsylvania"/>
    <s v="Lincoln Financial Field"/>
    <n v="1"/>
    <n v="0"/>
    <x v="1"/>
    <n v="21"/>
    <n v="167"/>
    <n v="198"/>
    <x v="1"/>
    <n v="3"/>
    <n v="0"/>
    <n v="0"/>
    <n v="1"/>
    <n v="21"/>
    <n v="0"/>
    <s v=""/>
    <n v="0"/>
    <x v="44"/>
    <n v="868"/>
  </r>
  <r>
    <x v="31"/>
    <n v="17"/>
    <d v="2026-06-20T02:30:00"/>
    <x v="16"/>
    <s v="Julien CRIMOTEL"/>
    <s v="#FFB0B0"/>
    <s v="#F25757"/>
    <s v="Tour 2"/>
    <s v="C"/>
    <s v="Brésil"/>
    <s v="BRA"/>
    <s v="Haïti"/>
    <s v="HTI"/>
    <s v="Philadelphia, Pennsylvania"/>
    <s v="Lincoln Financial Field"/>
    <n v="5"/>
    <n v="0"/>
    <x v="1"/>
    <n v="21"/>
    <n v="167"/>
    <n v="198"/>
    <x v="1"/>
    <n v="3"/>
    <n v="0"/>
    <n v="0"/>
    <n v="1"/>
    <n v="21"/>
    <n v="0"/>
    <s v=""/>
    <n v="0"/>
    <x v="44"/>
    <n v="1142"/>
  </r>
  <r>
    <x v="31"/>
    <n v="18"/>
    <d v="2026-06-20T02:30:00"/>
    <x v="17"/>
    <s v="Quentin CARTON"/>
    <s v="#F0BC42"/>
    <s v="#8E1F2F"/>
    <s v="Tour 2"/>
    <s v="C"/>
    <s v="Brésil"/>
    <s v="BRA"/>
    <s v="Haïti"/>
    <s v="HTI"/>
    <s v="Philadelphia, Pennsylvania"/>
    <s v="Lincoln Financial Field"/>
    <n v="0"/>
    <n v="0"/>
    <x v="1"/>
    <n v="21"/>
    <n v="167"/>
    <n v="198"/>
    <x v="1"/>
    <n v="3"/>
    <n v="0"/>
    <n v="0"/>
    <n v="0"/>
    <n v="0"/>
    <n v="0"/>
    <s v=""/>
    <n v="0"/>
    <x v="3"/>
    <n v="1265"/>
  </r>
  <r>
    <x v="31"/>
    <n v="19"/>
    <d v="2026-06-20T02:30:00"/>
    <x v="18"/>
    <s v="Eyram TETSHIE"/>
    <s v="#E8B28F"/>
    <s v="#E65568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1156"/>
  </r>
  <r>
    <x v="31"/>
    <n v="20"/>
    <d v="2026-06-20T02:30:00"/>
    <x v="19"/>
    <s v="Anis LEBIK"/>
    <s v="#60DC8C"/>
    <s v="#22A34F"/>
    <s v="Tour 2"/>
    <s v="C"/>
    <s v="Brésil"/>
    <s v="BRA"/>
    <s v="Haïti"/>
    <s v="HTI"/>
    <s v="Philadelphia, Pennsylvania"/>
    <s v="Lincoln Financial Field"/>
    <n v="2"/>
    <n v="0"/>
    <x v="1"/>
    <n v="21"/>
    <n v="167"/>
    <n v="198"/>
    <x v="1"/>
    <n v="3"/>
    <n v="0"/>
    <n v="0"/>
    <n v="1"/>
    <n v="21"/>
    <n v="0"/>
    <s v=""/>
    <n v="0"/>
    <x v="44"/>
    <n v="1054"/>
  </r>
  <r>
    <x v="31"/>
    <n v="21"/>
    <d v="2026-06-20T02:30:00"/>
    <x v="20"/>
    <s v="Julia BOUANAN"/>
    <s v="#2FAEE0"/>
    <s v="#BEA064"/>
    <s v="Tour 2"/>
    <s v="C"/>
    <s v="Brésil"/>
    <s v="BRA"/>
    <s v="Haïti"/>
    <s v="HTI"/>
    <s v="Philadelphia, Pennsylvania"/>
    <s v="Lincoln Financial Field"/>
    <n v="2"/>
    <n v="1"/>
    <x v="1"/>
    <n v="21"/>
    <n v="167"/>
    <n v="198"/>
    <x v="1"/>
    <n v="3"/>
    <n v="0"/>
    <n v="0"/>
    <n v="1"/>
    <n v="21"/>
    <n v="0"/>
    <s v=""/>
    <n v="0"/>
    <x v="44"/>
    <n v="1088"/>
  </r>
  <r>
    <x v="31"/>
    <n v="22"/>
    <d v="2026-06-20T02:30:00"/>
    <x v="21"/>
    <s v="Julie Mansard"/>
    <s v="#41DEF0"/>
    <s v="#0BA6B7"/>
    <s v="Tour 2"/>
    <s v="C"/>
    <s v="Brésil"/>
    <s v="BRA"/>
    <s v="Haïti"/>
    <s v="HTI"/>
    <s v="Philadelphia, Pennsylvania"/>
    <s v="Lincoln Financial Field"/>
    <n v="4"/>
    <n v="0"/>
    <x v="1"/>
    <n v="21"/>
    <n v="167"/>
    <n v="198"/>
    <x v="1"/>
    <n v="3"/>
    <n v="0"/>
    <n v="0"/>
    <n v="1"/>
    <n v="21"/>
    <n v="0"/>
    <s v=""/>
    <n v="0"/>
    <x v="44"/>
    <n v="660"/>
  </r>
  <r>
    <x v="31"/>
    <n v="23"/>
    <d v="2026-06-20T02:30:00"/>
    <x v="22"/>
    <s v="Juliette"/>
    <s v="#F2A2A2"/>
    <s v="#C25D5D"/>
    <s v="Tour 2"/>
    <s v="C"/>
    <s v="Brésil"/>
    <s v="BRA"/>
    <s v="Haïti"/>
    <s v="HTI"/>
    <s v="Philadelphia, Pennsylvania"/>
    <s v="Lincoln Financial Field"/>
    <n v="3"/>
    <n v="0"/>
    <x v="1"/>
    <n v="21"/>
    <n v="167"/>
    <n v="198"/>
    <x v="1"/>
    <n v="3"/>
    <n v="0"/>
    <n v="0"/>
    <n v="1"/>
    <n v="21"/>
    <n v="1"/>
    <s v="Exact"/>
    <n v="20"/>
    <x v="45"/>
    <n v="830"/>
  </r>
  <r>
    <x v="31"/>
    <n v="24"/>
    <d v="2026-06-20T02:30:00"/>
    <x v="23"/>
    <s v="Samya ALAOUI"/>
    <s v="#A2F2C7"/>
    <s v="#5DC18C"/>
    <s v="Tour 2"/>
    <s v="C"/>
    <s v="Brésil"/>
    <s v="BRA"/>
    <s v="Haïti"/>
    <s v="HTI"/>
    <s v="Philadelphia, Pennsylvania"/>
    <s v="Lincoln Financial Field"/>
    <n v="3"/>
    <n v="1"/>
    <x v="1"/>
    <n v="21"/>
    <n v="167"/>
    <n v="198"/>
    <x v="1"/>
    <n v="3"/>
    <n v="0"/>
    <n v="0"/>
    <n v="1"/>
    <n v="21"/>
    <n v="0"/>
    <s v=""/>
    <n v="0"/>
    <x v="44"/>
    <n v="1208"/>
  </r>
  <r>
    <x v="31"/>
    <n v="25"/>
    <d v="2026-06-20T02:30:00"/>
    <x v="24"/>
    <s v="Léa WALOCQ"/>
    <s v="#D1B9EB"/>
    <s v="#B58BC7"/>
    <s v="Tour 2"/>
    <s v="C"/>
    <s v="Brésil"/>
    <s v="BRA"/>
    <s v="Haïti"/>
    <s v="HTI"/>
    <s v="Philadelphia, Pennsylvania"/>
    <s v="Lincoln Financial Field"/>
    <n v="3"/>
    <n v="0"/>
    <x v="1"/>
    <n v="21"/>
    <n v="167"/>
    <n v="198"/>
    <x v="1"/>
    <n v="3"/>
    <n v="0"/>
    <n v="0"/>
    <n v="1"/>
    <n v="21"/>
    <n v="1"/>
    <s v="Exact"/>
    <n v="20"/>
    <x v="45"/>
    <n v="1006"/>
  </r>
  <r>
    <x v="31"/>
    <n v="26"/>
    <d v="2026-06-11T21:00:00"/>
    <x v="25"/>
    <s v="Mohamad EL KAWAS"/>
    <s v="#EB8787"/>
    <s v="#368E2C"/>
    <s v="Tour 2"/>
    <s v="C"/>
    <s v="Brésil"/>
    <s v="BRA"/>
    <s v="Haïti"/>
    <s v="HTI"/>
    <m/>
    <m/>
    <n v="4"/>
    <n v="0"/>
    <x v="1"/>
    <n v="21"/>
    <n v="167"/>
    <n v="198"/>
    <x v="1"/>
    <n v="3"/>
    <n v="0"/>
    <n v="0"/>
    <n v="1"/>
    <n v="21"/>
    <n v="0"/>
    <s v=""/>
    <n v="0"/>
    <x v="44"/>
    <n v="744"/>
  </r>
  <r>
    <x v="31"/>
    <n v="27"/>
    <d v="2026-06-20T02:30:00"/>
    <x v="26"/>
    <s v="Maryem GUIZANI"/>
    <s v="#BCA2F4"/>
    <s v="#6D3DD5"/>
    <s v="Tour 2"/>
    <s v="C"/>
    <s v="Brésil"/>
    <s v="BRA"/>
    <s v="Haïti"/>
    <s v="HTI"/>
    <m/>
    <m/>
    <m/>
    <m/>
    <x v="1"/>
    <n v="21"/>
    <n v="167"/>
    <n v="198"/>
    <x v="1"/>
    <n v="3"/>
    <n v="0"/>
    <n v="1"/>
    <s v=""/>
    <n v="0"/>
    <n v="0"/>
    <s v=""/>
    <s v=""/>
    <x v="3"/>
    <n v="307"/>
  </r>
  <r>
    <x v="32"/>
    <n v="1"/>
    <d v="2026-06-20T05:00:00"/>
    <x v="0"/>
    <s v="Nicolas LE MOUEL"/>
    <s v="#F7C79D"/>
    <s v="#FFBE85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129"/>
  </r>
  <r>
    <x v="32"/>
    <n v="2"/>
    <d v="2026-06-20T05:00:00"/>
    <x v="1"/>
    <s v="Léa EL ASERY"/>
    <s v="#FFBEBE"/>
    <s v="#DF6868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358"/>
  </r>
  <r>
    <x v="32"/>
    <n v="3"/>
    <d v="2026-06-20T05:00:00"/>
    <x v="2"/>
    <s v="Elwenn JOUBREL"/>
    <s v="#F5C7FC"/>
    <s v="#C489CF"/>
    <s v="Tour 2"/>
    <s v="D"/>
    <s v="Turquie"/>
    <s v="TUR"/>
    <s v="Paraguay"/>
    <s v="PRY"/>
    <s v="Santa Clara, Californie"/>
    <s v="Levi's Stadium"/>
    <n v="2"/>
    <n v="0"/>
    <x v="1"/>
    <n v="84"/>
    <n v="113"/>
    <n v="126"/>
    <x v="1"/>
    <n v="0"/>
    <n v="1"/>
    <n v="0"/>
    <n v="0"/>
    <n v="0"/>
    <n v="0"/>
    <s v=""/>
    <n v="0"/>
    <x v="3"/>
    <n v="1491"/>
  </r>
  <r>
    <x v="32"/>
    <n v="4"/>
    <d v="2026-06-20T05:00:00"/>
    <x v="3"/>
    <s v="Pauline OLIVIER"/>
    <s v="#A5EA7F"/>
    <s v="#80C65A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987"/>
  </r>
  <r>
    <x v="32"/>
    <n v="5"/>
    <d v="2026-06-20T05:00:00"/>
    <x v="4"/>
    <s v="Julie BOISSIERE"/>
    <s v="#D890FF"/>
    <s v="#B750EF"/>
    <s v="Tour 2"/>
    <s v="D"/>
    <s v="Turquie"/>
    <s v="TUR"/>
    <s v="Paraguay"/>
    <s v="PRY"/>
    <s v="Santa Clara, Californie"/>
    <s v="Levi's Stadium"/>
    <n v="2"/>
    <n v="2"/>
    <x v="1"/>
    <n v="84"/>
    <n v="113"/>
    <n v="126"/>
    <x v="1"/>
    <n v="0"/>
    <n v="1"/>
    <n v="0"/>
    <n v="0"/>
    <n v="0"/>
    <n v="0"/>
    <s v=""/>
    <n v="0"/>
    <x v="3"/>
    <n v="651"/>
  </r>
  <r>
    <x v="32"/>
    <n v="6"/>
    <d v="2026-06-20T05:00:00"/>
    <x v="5"/>
    <s v="Julie BOUCHARD"/>
    <s v="#A6F7B1"/>
    <s v="#6EC179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248"/>
  </r>
  <r>
    <x v="32"/>
    <n v="7"/>
    <d v="2026-06-20T05:00:00"/>
    <x v="6"/>
    <s v="Vincent FRAYSSE"/>
    <s v="#B2EAE8"/>
    <s v="#6CB4B1"/>
    <s v="Tour 2"/>
    <s v="D"/>
    <s v="Turquie"/>
    <s v="TUR"/>
    <s v="Paraguay"/>
    <s v="PRY"/>
    <s v="Santa Clara, Californie"/>
    <s v="Levi's Stadium"/>
    <n v="4"/>
    <n v="1"/>
    <x v="1"/>
    <n v="84"/>
    <n v="113"/>
    <n v="126"/>
    <x v="1"/>
    <n v="0"/>
    <n v="1"/>
    <n v="0"/>
    <n v="0"/>
    <n v="0"/>
    <n v="0"/>
    <s v=""/>
    <n v="0"/>
    <x v="3"/>
    <n v="834"/>
  </r>
  <r>
    <x v="32"/>
    <n v="8"/>
    <d v="2026-06-20T05:00:00"/>
    <x v="7"/>
    <s v="Louis HARLE"/>
    <s v="#EEF7B1"/>
    <s v="#C1CB7D"/>
    <s v="Tour 2"/>
    <s v="D"/>
    <s v="Turquie"/>
    <s v="TUR"/>
    <s v="Paraguay"/>
    <s v="PRY"/>
    <s v="Santa Clara, Californie"/>
    <s v="Levi's Stadium"/>
    <n v="2"/>
    <n v="2"/>
    <x v="1"/>
    <n v="84"/>
    <n v="113"/>
    <n v="126"/>
    <x v="1"/>
    <n v="0"/>
    <n v="1"/>
    <n v="0"/>
    <n v="0"/>
    <n v="0"/>
    <n v="0"/>
    <s v=""/>
    <n v="0"/>
    <x v="3"/>
    <n v="1135"/>
  </r>
  <r>
    <x v="32"/>
    <n v="9"/>
    <d v="2026-06-20T05:00:00"/>
    <x v="8"/>
    <s v="Aurélien DE POULPIQUET"/>
    <s v="#F4EA9D"/>
    <s v="#D2C458"/>
    <s v="Tour 2"/>
    <s v="D"/>
    <s v="Turquie"/>
    <s v="TUR"/>
    <s v="Paraguay"/>
    <s v="PRY"/>
    <s v="Santa Clara, Californie"/>
    <s v="Levi's Stadium"/>
    <n v="1"/>
    <n v="0"/>
    <x v="1"/>
    <n v="84"/>
    <n v="113"/>
    <n v="126"/>
    <x v="1"/>
    <n v="0"/>
    <n v="1"/>
    <n v="0"/>
    <n v="0"/>
    <n v="0"/>
    <n v="0"/>
    <s v=""/>
    <n v="0"/>
    <x v="3"/>
    <n v="1136"/>
  </r>
  <r>
    <x v="32"/>
    <n v="10"/>
    <d v="2026-06-20T05:00:00"/>
    <x v="9"/>
    <s v="Paul MONTESINOS"/>
    <s v="#C4B0FF"/>
    <s v="#7F66C8"/>
    <s v="Tour 2"/>
    <s v="D"/>
    <s v="Turquie"/>
    <s v="TUR"/>
    <s v="Paraguay"/>
    <s v="PRY"/>
    <s v="Santa Clara, Californie"/>
    <s v="Levi's Stadium"/>
    <n v="1"/>
    <n v="2"/>
    <x v="1"/>
    <n v="84"/>
    <n v="113"/>
    <n v="126"/>
    <x v="1"/>
    <n v="0"/>
    <n v="1"/>
    <n v="0"/>
    <n v="1"/>
    <n v="126"/>
    <n v="0"/>
    <s v=""/>
    <n v="0"/>
    <x v="14"/>
    <n v="1192"/>
  </r>
  <r>
    <x v="32"/>
    <n v="11"/>
    <d v="2026-06-20T05:00:00"/>
    <x v="10"/>
    <s v="Kinsley ROQUE"/>
    <s v="#CBEBBA"/>
    <s v="#70BC6E"/>
    <s v="Tour 2"/>
    <s v="D"/>
    <s v="Turquie"/>
    <s v="TUR"/>
    <s v="Paraguay"/>
    <s v="PRY"/>
    <s v="Santa Clara, Californie"/>
    <s v="Levi's Stadium"/>
    <n v="2"/>
    <n v="0"/>
    <x v="1"/>
    <n v="84"/>
    <n v="113"/>
    <n v="126"/>
    <x v="1"/>
    <n v="0"/>
    <n v="1"/>
    <n v="0"/>
    <n v="0"/>
    <n v="0"/>
    <n v="0"/>
    <s v=""/>
    <n v="0"/>
    <x v="3"/>
    <n v="1108"/>
  </r>
  <r>
    <x v="32"/>
    <n v="12"/>
    <d v="2026-06-20T05:00:00"/>
    <x v="11"/>
    <s v="Jaouad SETTI"/>
    <s v="#C2D4FF"/>
    <s v="#6586D5"/>
    <s v="Tour 2"/>
    <s v="D"/>
    <s v="Turquie"/>
    <s v="TUR"/>
    <s v="Paraguay"/>
    <s v="PRY"/>
    <s v="Santa Clara, Californie"/>
    <s v="Levi's Stadium"/>
    <n v="2"/>
    <n v="2"/>
    <x v="1"/>
    <n v="84"/>
    <n v="113"/>
    <n v="126"/>
    <x v="1"/>
    <n v="0"/>
    <n v="1"/>
    <n v="0"/>
    <n v="0"/>
    <n v="0"/>
    <n v="0"/>
    <s v=""/>
    <n v="0"/>
    <x v="3"/>
    <n v="1599"/>
  </r>
  <r>
    <x v="32"/>
    <n v="13"/>
    <d v="2026-06-20T05:00:00"/>
    <x v="12"/>
    <s v="Julien INGE"/>
    <s v="#C1E0EF"/>
    <s v="#4F91B2"/>
    <s v="Tour 2"/>
    <s v="D"/>
    <s v="Turquie"/>
    <s v="TUR"/>
    <s v="Paraguay"/>
    <s v="PRY"/>
    <s v="Santa Clara, Californie"/>
    <s v="Levi's Stadium"/>
    <n v="1"/>
    <n v="2"/>
    <x v="1"/>
    <n v="84"/>
    <n v="113"/>
    <n v="126"/>
    <x v="1"/>
    <n v="0"/>
    <n v="1"/>
    <n v="0"/>
    <n v="1"/>
    <n v="126"/>
    <n v="0"/>
    <s v=""/>
    <n v="0"/>
    <x v="14"/>
    <n v="1675"/>
  </r>
  <r>
    <x v="32"/>
    <n v="14"/>
    <d v="2026-06-20T05:00:00"/>
    <x v="13"/>
    <s v="Marie EXBRAYAT"/>
    <s v="#FFAFD2"/>
    <s v="#F2589B"/>
    <s v="Tour 2"/>
    <s v="D"/>
    <s v="Turquie"/>
    <s v="TUR"/>
    <s v="Paraguay"/>
    <s v="PRY"/>
    <s v="Santa Clara, Californie"/>
    <s v="Levi's Stadium"/>
    <n v="2"/>
    <n v="0"/>
    <x v="1"/>
    <n v="84"/>
    <n v="113"/>
    <n v="126"/>
    <x v="1"/>
    <n v="0"/>
    <n v="1"/>
    <n v="0"/>
    <n v="0"/>
    <n v="0"/>
    <n v="0"/>
    <s v=""/>
    <n v="0"/>
    <x v="3"/>
    <n v="1181"/>
  </r>
  <r>
    <x v="32"/>
    <n v="15"/>
    <d v="2026-06-20T05:00:00"/>
    <x v="14"/>
    <s v="Amine ZARROUKI"/>
    <s v="#FF9898"/>
    <s v="#FF5D5D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247"/>
  </r>
  <r>
    <x v="32"/>
    <n v="16"/>
    <d v="2026-06-20T05:00:00"/>
    <x v="15"/>
    <s v="Laura GIULIANO"/>
    <s v="#86A4FE"/>
    <s v="#3769FF"/>
    <s v="Tour 2"/>
    <s v="D"/>
    <s v="Turquie"/>
    <s v="TUR"/>
    <s v="Paraguay"/>
    <s v="PRY"/>
    <s v="Santa Clara, Californie"/>
    <s v="Levi's Stadium"/>
    <n v="2"/>
    <n v="1"/>
    <x v="1"/>
    <n v="84"/>
    <n v="113"/>
    <n v="126"/>
    <x v="1"/>
    <n v="0"/>
    <n v="1"/>
    <n v="0"/>
    <n v="0"/>
    <n v="0"/>
    <n v="0"/>
    <s v=""/>
    <n v="0"/>
    <x v="3"/>
    <n v="868"/>
  </r>
  <r>
    <x v="32"/>
    <n v="17"/>
    <d v="2026-06-20T05:00:00"/>
    <x v="16"/>
    <s v="Julien CRIMOTEL"/>
    <s v="#FFB0B0"/>
    <s v="#F25757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142"/>
  </r>
  <r>
    <x v="32"/>
    <n v="18"/>
    <d v="2026-06-20T05:00:00"/>
    <x v="17"/>
    <s v="Quentin CARTON"/>
    <s v="#F0BC42"/>
    <s v="#8E1F2F"/>
    <s v="Tour 2"/>
    <s v="D"/>
    <s v="Turquie"/>
    <s v="TUR"/>
    <s v="Paraguay"/>
    <s v="PRY"/>
    <s v="Santa Clara, Californie"/>
    <s v="Levi's Stadium"/>
    <n v="3"/>
    <n v="0"/>
    <x v="1"/>
    <n v="84"/>
    <n v="113"/>
    <n v="126"/>
    <x v="1"/>
    <n v="0"/>
    <n v="1"/>
    <n v="0"/>
    <n v="0"/>
    <n v="0"/>
    <n v="0"/>
    <s v=""/>
    <n v="0"/>
    <x v="3"/>
    <n v="1265"/>
  </r>
  <r>
    <x v="32"/>
    <n v="19"/>
    <d v="2026-06-20T05:00:00"/>
    <x v="18"/>
    <s v="Eyram TETSHIE"/>
    <s v="#E8B28F"/>
    <s v="#E65568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156"/>
  </r>
  <r>
    <x v="32"/>
    <n v="20"/>
    <d v="2026-06-20T05:00:00"/>
    <x v="19"/>
    <s v="Anis LEBIK"/>
    <s v="#60DC8C"/>
    <s v="#22A34F"/>
    <s v="Tour 2"/>
    <s v="D"/>
    <s v="Turquie"/>
    <s v="TUR"/>
    <s v="Paraguay"/>
    <s v="PRY"/>
    <s v="Santa Clara, Californie"/>
    <s v="Levi's Stadium"/>
    <n v="0"/>
    <n v="1"/>
    <x v="1"/>
    <n v="84"/>
    <n v="113"/>
    <n v="126"/>
    <x v="1"/>
    <n v="0"/>
    <n v="1"/>
    <n v="0"/>
    <n v="1"/>
    <n v="126"/>
    <n v="1"/>
    <s v="Exact"/>
    <n v="20"/>
    <x v="46"/>
    <n v="1200"/>
  </r>
  <r>
    <x v="32"/>
    <n v="21"/>
    <d v="2026-06-20T05:00:00"/>
    <x v="20"/>
    <s v="Julia BOUANAN"/>
    <s v="#2FAEE0"/>
    <s v="#BEA064"/>
    <s v="Tour 2"/>
    <s v="D"/>
    <s v="Turquie"/>
    <s v="TUR"/>
    <s v="Paraguay"/>
    <s v="PRY"/>
    <s v="Santa Clara, Californie"/>
    <s v="Levi's Stadium"/>
    <n v="5"/>
    <n v="3"/>
    <x v="1"/>
    <n v="84"/>
    <n v="113"/>
    <n v="126"/>
    <x v="1"/>
    <n v="0"/>
    <n v="1"/>
    <n v="0"/>
    <n v="0"/>
    <n v="0"/>
    <n v="0"/>
    <s v=""/>
    <n v="0"/>
    <x v="3"/>
    <n v="1088"/>
  </r>
  <r>
    <x v="32"/>
    <n v="22"/>
    <d v="2026-06-20T05:00:00"/>
    <x v="21"/>
    <s v="Julie Mansard"/>
    <s v="#41DEF0"/>
    <s v="#0BA6B7"/>
    <s v="Tour 2"/>
    <s v="D"/>
    <s v="Turquie"/>
    <s v="TUR"/>
    <s v="Paraguay"/>
    <s v="PRY"/>
    <s v="Santa Clara, Californie"/>
    <s v="Levi's Stadium"/>
    <n v="0"/>
    <n v="0"/>
    <x v="1"/>
    <n v="84"/>
    <n v="113"/>
    <n v="126"/>
    <x v="1"/>
    <n v="0"/>
    <n v="1"/>
    <n v="0"/>
    <n v="0"/>
    <n v="0"/>
    <n v="0"/>
    <s v=""/>
    <n v="0"/>
    <x v="3"/>
    <n v="660"/>
  </r>
  <r>
    <x v="32"/>
    <n v="23"/>
    <d v="2026-06-20T05:00:00"/>
    <x v="22"/>
    <s v="Juliette"/>
    <s v="#F2A2A2"/>
    <s v="#C25D5D"/>
    <s v="Tour 2"/>
    <s v="D"/>
    <s v="Turquie"/>
    <s v="TUR"/>
    <s v="Paraguay"/>
    <s v="PRY"/>
    <s v="Santa Clara, Californie"/>
    <s v="Levi's Stadium"/>
    <n v="2"/>
    <n v="1"/>
    <x v="1"/>
    <n v="84"/>
    <n v="113"/>
    <n v="126"/>
    <x v="1"/>
    <n v="0"/>
    <n v="1"/>
    <n v="0"/>
    <n v="0"/>
    <n v="0"/>
    <n v="0"/>
    <s v=""/>
    <n v="0"/>
    <x v="3"/>
    <n v="830"/>
  </r>
  <r>
    <x v="32"/>
    <n v="24"/>
    <d v="2026-06-20T05:00:00"/>
    <x v="23"/>
    <s v="Samya ALAOUI"/>
    <s v="#A2F2C7"/>
    <s v="#5DC18C"/>
    <s v="Tour 2"/>
    <s v="D"/>
    <s v="Turquie"/>
    <s v="TUR"/>
    <s v="Paraguay"/>
    <s v="PRY"/>
    <s v="Santa Clara, Californie"/>
    <s v="Levi's Stadium"/>
    <n v="1"/>
    <n v="2"/>
    <x v="1"/>
    <n v="84"/>
    <n v="113"/>
    <n v="126"/>
    <x v="1"/>
    <n v="0"/>
    <n v="1"/>
    <n v="0"/>
    <n v="1"/>
    <n v="126"/>
    <n v="0"/>
    <s v=""/>
    <n v="0"/>
    <x v="14"/>
    <n v="1334"/>
  </r>
  <r>
    <x v="32"/>
    <n v="25"/>
    <d v="2026-06-20T05:00:00"/>
    <x v="24"/>
    <s v="Léa WALOCQ"/>
    <s v="#D1B9EB"/>
    <s v="#B58BC7"/>
    <s v="Tour 2"/>
    <s v="D"/>
    <s v="Turquie"/>
    <s v="TUR"/>
    <s v="Paraguay"/>
    <s v="PRY"/>
    <s v="Santa Clara, Californie"/>
    <s v="Levi's Stadium"/>
    <n v="1"/>
    <n v="1"/>
    <x v="1"/>
    <n v="84"/>
    <n v="113"/>
    <n v="126"/>
    <x v="1"/>
    <n v="0"/>
    <n v="1"/>
    <n v="0"/>
    <n v="0"/>
    <n v="0"/>
    <n v="0"/>
    <s v=""/>
    <n v="0"/>
    <x v="3"/>
    <n v="1006"/>
  </r>
  <r>
    <x v="32"/>
    <n v="26"/>
    <d v="2026-06-11T21:00:00"/>
    <x v="25"/>
    <s v="Mohamad EL KAWAS"/>
    <s v="#EB8787"/>
    <s v="#368E2C"/>
    <s v="Tour 2"/>
    <s v="D"/>
    <s v="Turquie"/>
    <s v="TUR"/>
    <s v="Paraguay"/>
    <s v="PRY"/>
    <m/>
    <m/>
    <n v="2"/>
    <n v="1"/>
    <x v="1"/>
    <n v="84"/>
    <n v="113"/>
    <n v="126"/>
    <x v="1"/>
    <n v="0"/>
    <n v="1"/>
    <n v="0"/>
    <n v="0"/>
    <n v="0"/>
    <n v="0"/>
    <s v=""/>
    <n v="0"/>
    <x v="3"/>
    <n v="744"/>
  </r>
  <r>
    <x v="32"/>
    <n v="27"/>
    <d v="2026-06-20T05:00:00"/>
    <x v="26"/>
    <s v="Maryem GUIZANI"/>
    <s v="#BCA2F4"/>
    <s v="#6D3DD5"/>
    <s v="Tour 2"/>
    <s v="D"/>
    <s v="Turquie"/>
    <s v="TUR"/>
    <s v="Paraguay"/>
    <s v="PRY"/>
    <m/>
    <m/>
    <m/>
    <m/>
    <x v="1"/>
    <n v="84"/>
    <n v="113"/>
    <n v="126"/>
    <x v="1"/>
    <n v="0"/>
    <n v="1"/>
    <n v="1"/>
    <s v=""/>
    <n v="0"/>
    <n v="0"/>
    <s v=""/>
    <s v=""/>
    <x v="3"/>
    <n v="307"/>
  </r>
  <r>
    <x v="33"/>
    <n v="1"/>
    <d v="2026-06-20T19:00:00"/>
    <x v="0"/>
    <s v="Nicolas LE MOUEL"/>
    <s v="#F7C79D"/>
    <s v="#FFBE85"/>
    <s v="Tour 2"/>
    <s v="F"/>
    <s v="Pays-Bas"/>
    <s v="NLD"/>
    <s v="Suède"/>
    <s v="SWE"/>
    <s v="Houston, Texas"/>
    <s v="NRG Stadium"/>
    <n v="3"/>
    <n v="1"/>
    <x v="1"/>
    <n v="67"/>
    <n v="122"/>
    <n v="131"/>
    <x v="1"/>
    <n v="5"/>
    <n v="1"/>
    <n v="0"/>
    <n v="1"/>
    <n v="67"/>
    <n v="0"/>
    <s v=""/>
    <n v="0"/>
    <x v="47"/>
    <n v="1196"/>
  </r>
  <r>
    <x v="33"/>
    <n v="2"/>
    <d v="2026-06-20T19:00:00"/>
    <x v="1"/>
    <s v="Léa EL ASERY"/>
    <s v="#FFBEBE"/>
    <s v="#DF6868"/>
    <s v="Tour 2"/>
    <s v="F"/>
    <s v="Pays-Bas"/>
    <s v="NLD"/>
    <s v="Suède"/>
    <s v="SWE"/>
    <s v="Houston, Texas"/>
    <s v="NRG Stadium"/>
    <n v="2"/>
    <n v="2"/>
    <x v="1"/>
    <n v="67"/>
    <n v="122"/>
    <n v="131"/>
    <x v="1"/>
    <n v="5"/>
    <n v="1"/>
    <n v="0"/>
    <n v="0"/>
    <n v="0"/>
    <n v="0"/>
    <s v=""/>
    <n v="0"/>
    <x v="3"/>
    <n v="1358"/>
  </r>
  <r>
    <x v="33"/>
    <n v="3"/>
    <d v="2026-06-20T19:00:00"/>
    <x v="2"/>
    <s v="Elwenn JOUBREL"/>
    <s v="#F5C7FC"/>
    <s v="#C489CF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1491"/>
  </r>
  <r>
    <x v="33"/>
    <n v="4"/>
    <d v="2026-06-20T19:00:00"/>
    <x v="3"/>
    <s v="Pauline OLIVIER"/>
    <s v="#A5EA7F"/>
    <s v="#80C65A"/>
    <s v="Tour 2"/>
    <s v="F"/>
    <s v="Pays-Bas"/>
    <s v="NLD"/>
    <s v="Suède"/>
    <s v="SWE"/>
    <s v="Houston, Texas"/>
    <s v="NRG Stadium"/>
    <n v="1"/>
    <n v="0"/>
    <x v="1"/>
    <n v="67"/>
    <n v="122"/>
    <n v="131"/>
    <x v="1"/>
    <n v="5"/>
    <n v="1"/>
    <n v="0"/>
    <n v="1"/>
    <n v="67"/>
    <n v="0"/>
    <s v=""/>
    <n v="0"/>
    <x v="47"/>
    <n v="1054"/>
  </r>
  <r>
    <x v="33"/>
    <n v="5"/>
    <d v="2026-06-20T19:00:00"/>
    <x v="4"/>
    <s v="Julie BOISSIERE"/>
    <s v="#D890FF"/>
    <s v="#B750EF"/>
    <s v="Tour 2"/>
    <s v="F"/>
    <s v="Pays-Bas"/>
    <s v="NLD"/>
    <s v="Suède"/>
    <s v="SWE"/>
    <s v="Houston, Texas"/>
    <s v="NRG Stadium"/>
    <n v="4"/>
    <n v="0"/>
    <x v="1"/>
    <n v="67"/>
    <n v="122"/>
    <n v="131"/>
    <x v="1"/>
    <n v="5"/>
    <n v="1"/>
    <n v="0"/>
    <n v="1"/>
    <n v="67"/>
    <n v="0"/>
    <s v=""/>
    <n v="0"/>
    <x v="47"/>
    <n v="718"/>
  </r>
  <r>
    <x v="33"/>
    <n v="6"/>
    <d v="2026-06-20T19:00:00"/>
    <x v="5"/>
    <s v="Julie BOUCHARD"/>
    <s v="#A6F7B1"/>
    <s v="#6EC179"/>
    <s v="Tour 2"/>
    <s v="F"/>
    <s v="Pays-Bas"/>
    <s v="NLD"/>
    <s v="Suède"/>
    <s v="SWE"/>
    <s v="Houston, Texas"/>
    <s v="NRG Stadium"/>
    <n v="2"/>
    <n v="1"/>
    <x v="1"/>
    <n v="67"/>
    <n v="122"/>
    <n v="131"/>
    <x v="1"/>
    <n v="5"/>
    <n v="1"/>
    <n v="0"/>
    <n v="1"/>
    <n v="67"/>
    <n v="0"/>
    <s v=""/>
    <n v="0"/>
    <x v="47"/>
    <n v="1315"/>
  </r>
  <r>
    <x v="33"/>
    <n v="7"/>
    <d v="2026-06-20T19:00:00"/>
    <x v="6"/>
    <s v="Vincent FRAYSSE"/>
    <s v="#B2EAE8"/>
    <s v="#6CB4B1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834"/>
  </r>
  <r>
    <x v="33"/>
    <n v="8"/>
    <d v="2026-06-20T19:00:00"/>
    <x v="7"/>
    <s v="Louis HARLE"/>
    <s v="#EEF7B1"/>
    <s v="#C1CB7D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1135"/>
  </r>
  <r>
    <x v="33"/>
    <n v="9"/>
    <d v="2026-06-20T19:00:00"/>
    <x v="8"/>
    <s v="Aurélien DE POULPIQUET"/>
    <s v="#F4EA9D"/>
    <s v="#D2C458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1136"/>
  </r>
  <r>
    <x v="33"/>
    <n v="10"/>
    <d v="2026-06-20T19:00:00"/>
    <x v="9"/>
    <s v="Paul MONTESINOS"/>
    <s v="#C4B0FF"/>
    <s v="#7F66C8"/>
    <s v="Tour 2"/>
    <s v="F"/>
    <s v="Pays-Bas"/>
    <s v="NLD"/>
    <s v="Suède"/>
    <s v="SWE"/>
    <s v="Houston, Texas"/>
    <s v="NRG Stadium"/>
    <n v="0"/>
    <n v="3"/>
    <x v="1"/>
    <n v="67"/>
    <n v="122"/>
    <n v="131"/>
    <x v="1"/>
    <n v="5"/>
    <n v="1"/>
    <n v="0"/>
    <n v="0"/>
    <n v="0"/>
    <n v="0"/>
    <s v=""/>
    <n v="0"/>
    <x v="3"/>
    <n v="1192"/>
  </r>
  <r>
    <x v="33"/>
    <n v="11"/>
    <d v="2026-06-20T19:00:00"/>
    <x v="10"/>
    <s v="Kinsley ROQUE"/>
    <s v="#CBEBBA"/>
    <s v="#70BC6E"/>
    <s v="Tour 2"/>
    <s v="F"/>
    <s v="Pays-Bas"/>
    <s v="NLD"/>
    <s v="Suède"/>
    <s v="SWE"/>
    <s v="Houston, Texas"/>
    <s v="NRG Stadium"/>
    <n v="2"/>
    <n v="0"/>
    <x v="1"/>
    <n v="67"/>
    <n v="122"/>
    <n v="131"/>
    <x v="1"/>
    <n v="5"/>
    <n v="1"/>
    <n v="0"/>
    <n v="1"/>
    <n v="67"/>
    <n v="0"/>
    <s v=""/>
    <n v="0"/>
    <x v="47"/>
    <n v="1175"/>
  </r>
  <r>
    <x v="33"/>
    <n v="12"/>
    <d v="2026-06-20T19:00:00"/>
    <x v="11"/>
    <s v="Jaouad SETTI"/>
    <s v="#C2D4FF"/>
    <s v="#6586D5"/>
    <s v="Tour 2"/>
    <s v="F"/>
    <s v="Pays-Bas"/>
    <s v="NLD"/>
    <s v="Suède"/>
    <s v="SWE"/>
    <s v="Houston, Texas"/>
    <s v="NRG Stadium"/>
    <n v="3"/>
    <n v="1"/>
    <x v="1"/>
    <n v="67"/>
    <n v="122"/>
    <n v="131"/>
    <x v="1"/>
    <n v="5"/>
    <n v="1"/>
    <n v="0"/>
    <n v="1"/>
    <n v="67"/>
    <n v="0"/>
    <s v=""/>
    <n v="0"/>
    <x v="47"/>
    <n v="1666"/>
  </r>
  <r>
    <x v="33"/>
    <n v="13"/>
    <d v="2026-06-20T19:00:00"/>
    <x v="12"/>
    <s v="Julien INGE"/>
    <s v="#C1E0EF"/>
    <s v="#4F91B2"/>
    <s v="Tour 2"/>
    <s v="F"/>
    <s v="Pays-Bas"/>
    <s v="NLD"/>
    <s v="Suède"/>
    <s v="SWE"/>
    <s v="Houston, Texas"/>
    <s v="NRG Stadium"/>
    <n v="2"/>
    <n v="2"/>
    <x v="1"/>
    <n v="67"/>
    <n v="122"/>
    <n v="131"/>
    <x v="1"/>
    <n v="5"/>
    <n v="1"/>
    <n v="0"/>
    <n v="0"/>
    <n v="0"/>
    <n v="0"/>
    <s v=""/>
    <n v="0"/>
    <x v="3"/>
    <n v="1675"/>
  </r>
  <r>
    <x v="33"/>
    <n v="14"/>
    <d v="2026-06-20T19:00:00"/>
    <x v="13"/>
    <s v="Marie EXBRAYAT"/>
    <s v="#FFAFD2"/>
    <s v="#F2589B"/>
    <s v="Tour 2"/>
    <s v="F"/>
    <s v="Pays-Bas"/>
    <s v="NLD"/>
    <s v="Suède"/>
    <s v="SWE"/>
    <s v="Houston, Texas"/>
    <s v="NRG Stadium"/>
    <n v="2"/>
    <n v="1"/>
    <x v="1"/>
    <n v="67"/>
    <n v="122"/>
    <n v="131"/>
    <x v="1"/>
    <n v="5"/>
    <n v="1"/>
    <n v="0"/>
    <n v="1"/>
    <n v="67"/>
    <n v="0"/>
    <s v=""/>
    <n v="0"/>
    <x v="47"/>
    <n v="1248"/>
  </r>
  <r>
    <x v="33"/>
    <n v="15"/>
    <d v="2026-06-20T19:00:00"/>
    <x v="14"/>
    <s v="Amine ZARROUKI"/>
    <s v="#FF9898"/>
    <s v="#FF5D5D"/>
    <s v="Tour 2"/>
    <s v="F"/>
    <s v="Pays-Bas"/>
    <s v="NLD"/>
    <s v="Suède"/>
    <s v="SWE"/>
    <s v="Houston, Texas"/>
    <s v="NRG Stadium"/>
    <n v="3"/>
    <n v="1"/>
    <x v="1"/>
    <n v="67"/>
    <n v="122"/>
    <n v="131"/>
    <x v="1"/>
    <n v="5"/>
    <n v="1"/>
    <n v="0"/>
    <n v="1"/>
    <n v="67"/>
    <n v="0"/>
    <s v=""/>
    <n v="0"/>
    <x v="47"/>
    <n v="1314"/>
  </r>
  <r>
    <x v="33"/>
    <n v="16"/>
    <d v="2026-06-20T19:00:00"/>
    <x v="15"/>
    <s v="Laura GIULIANO"/>
    <s v="#86A4FE"/>
    <s v="#3769FF"/>
    <s v="Tour 2"/>
    <s v="F"/>
    <s v="Pays-Bas"/>
    <s v="NLD"/>
    <s v="Suède"/>
    <s v="SWE"/>
    <s v="Houston, Texas"/>
    <s v="NRG Stadium"/>
    <n v="2"/>
    <n v="1"/>
    <x v="1"/>
    <n v="67"/>
    <n v="122"/>
    <n v="131"/>
    <x v="1"/>
    <n v="5"/>
    <n v="1"/>
    <n v="0"/>
    <n v="1"/>
    <n v="67"/>
    <n v="0"/>
    <s v=""/>
    <n v="0"/>
    <x v="47"/>
    <n v="935"/>
  </r>
  <r>
    <x v="33"/>
    <n v="17"/>
    <d v="2026-06-20T19:00:00"/>
    <x v="16"/>
    <s v="Julien CRIMOTEL"/>
    <s v="#FFB0B0"/>
    <s v="#F25757"/>
    <s v="Tour 2"/>
    <s v="F"/>
    <s v="Pays-Bas"/>
    <s v="NLD"/>
    <s v="Suède"/>
    <s v="SWE"/>
    <s v="Houston, Texas"/>
    <s v="NRG Stadium"/>
    <n v="2"/>
    <n v="1"/>
    <x v="1"/>
    <n v="67"/>
    <n v="122"/>
    <n v="131"/>
    <x v="1"/>
    <n v="5"/>
    <n v="1"/>
    <n v="0"/>
    <n v="1"/>
    <n v="67"/>
    <n v="0"/>
    <s v=""/>
    <n v="0"/>
    <x v="47"/>
    <n v="1209"/>
  </r>
  <r>
    <x v="33"/>
    <n v="18"/>
    <d v="2026-06-20T19:00:00"/>
    <x v="17"/>
    <s v="Quentin CARTON"/>
    <s v="#F0BC42"/>
    <s v="#8E1F2F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1265"/>
  </r>
  <r>
    <x v="33"/>
    <n v="19"/>
    <d v="2026-06-20T19:00:00"/>
    <x v="18"/>
    <s v="Eyram TETSHIE"/>
    <s v="#E8B28F"/>
    <s v="#E65568"/>
    <s v="Tour 2"/>
    <s v="F"/>
    <s v="Pays-Bas"/>
    <s v="NLD"/>
    <s v="Suède"/>
    <s v="SWE"/>
    <s v="Houston, Texas"/>
    <s v="NRG Stadium"/>
    <n v="2"/>
    <n v="1"/>
    <x v="1"/>
    <n v="67"/>
    <n v="122"/>
    <n v="131"/>
    <x v="1"/>
    <n v="5"/>
    <n v="1"/>
    <n v="0"/>
    <n v="1"/>
    <n v="67"/>
    <n v="0"/>
    <s v=""/>
    <n v="0"/>
    <x v="47"/>
    <n v="1223"/>
  </r>
  <r>
    <x v="33"/>
    <n v="20"/>
    <d v="2026-06-20T19:00:00"/>
    <x v="19"/>
    <s v="Anis LEBIK"/>
    <s v="#60DC8C"/>
    <s v="#22A34F"/>
    <s v="Tour 2"/>
    <s v="F"/>
    <s v="Pays-Bas"/>
    <s v="NLD"/>
    <s v="Suède"/>
    <s v="SWE"/>
    <s v="Houston, Texas"/>
    <s v="NRG Stadium"/>
    <n v="3"/>
    <n v="1"/>
    <x v="1"/>
    <n v="67"/>
    <n v="122"/>
    <n v="131"/>
    <x v="1"/>
    <n v="5"/>
    <n v="1"/>
    <n v="0"/>
    <n v="1"/>
    <n v="67"/>
    <n v="0"/>
    <s v=""/>
    <n v="0"/>
    <x v="47"/>
    <n v="1267"/>
  </r>
  <r>
    <x v="33"/>
    <n v="21"/>
    <d v="2026-06-20T19:00:00"/>
    <x v="20"/>
    <s v="Julia BOUANAN"/>
    <s v="#2FAEE0"/>
    <s v="#BEA064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1088"/>
  </r>
  <r>
    <x v="33"/>
    <n v="22"/>
    <d v="2026-06-20T19:00:00"/>
    <x v="21"/>
    <s v="Julie Mansard"/>
    <s v="#41DEF0"/>
    <s v="#0BA6B7"/>
    <s v="Tour 2"/>
    <s v="F"/>
    <s v="Pays-Bas"/>
    <s v="NLD"/>
    <s v="Suède"/>
    <s v="SWE"/>
    <s v="Houston, Texas"/>
    <s v="NRG Stadium"/>
    <n v="1"/>
    <n v="0"/>
    <x v="1"/>
    <n v="67"/>
    <n v="122"/>
    <n v="131"/>
    <x v="1"/>
    <n v="5"/>
    <n v="1"/>
    <n v="0"/>
    <n v="1"/>
    <n v="67"/>
    <n v="0"/>
    <s v=""/>
    <n v="0"/>
    <x v="47"/>
    <n v="727"/>
  </r>
  <r>
    <x v="33"/>
    <n v="23"/>
    <d v="2026-06-20T19:00:00"/>
    <x v="22"/>
    <s v="Juliette"/>
    <s v="#F2A2A2"/>
    <s v="#C25D5D"/>
    <s v="Tour 2"/>
    <s v="F"/>
    <s v="Pays-Bas"/>
    <s v="NLD"/>
    <s v="Suède"/>
    <s v="SWE"/>
    <s v="Houston, Texas"/>
    <s v="NRG Stadium"/>
    <n v="1"/>
    <n v="1"/>
    <x v="1"/>
    <n v="67"/>
    <n v="122"/>
    <n v="131"/>
    <x v="1"/>
    <n v="5"/>
    <n v="1"/>
    <n v="0"/>
    <n v="0"/>
    <n v="0"/>
    <n v="0"/>
    <s v=""/>
    <n v="0"/>
    <x v="3"/>
    <n v="830"/>
  </r>
  <r>
    <x v="33"/>
    <n v="24"/>
    <d v="2026-06-20T19:00:00"/>
    <x v="23"/>
    <s v="Samya ALAOUI"/>
    <s v="#A2F2C7"/>
    <s v="#5DC18C"/>
    <s v="Tour 2"/>
    <s v="F"/>
    <s v="Pays-Bas"/>
    <s v="NLD"/>
    <s v="Suède"/>
    <s v="SWE"/>
    <s v="Houston, Texas"/>
    <s v="NRG Stadium"/>
    <n v="2"/>
    <n v="2"/>
    <x v="1"/>
    <n v="67"/>
    <n v="122"/>
    <n v="131"/>
    <x v="1"/>
    <n v="5"/>
    <n v="1"/>
    <n v="0"/>
    <n v="0"/>
    <n v="0"/>
    <n v="0"/>
    <s v=""/>
    <n v="0"/>
    <x v="3"/>
    <n v="1334"/>
  </r>
  <r>
    <x v="33"/>
    <n v="25"/>
    <d v="2026-06-20T19:00:00"/>
    <x v="24"/>
    <s v="Léa WALOCQ"/>
    <s v="#D1B9EB"/>
    <s v="#B58BC7"/>
    <s v="Tour 2"/>
    <s v="F"/>
    <s v="Pays-Bas"/>
    <s v="NLD"/>
    <s v="Suède"/>
    <s v="SWE"/>
    <s v="Houston, Texas"/>
    <s v="NRG Stadium"/>
    <n v="2"/>
    <n v="1"/>
    <x v="1"/>
    <n v="67"/>
    <n v="122"/>
    <n v="131"/>
    <x v="1"/>
    <n v="5"/>
    <n v="1"/>
    <n v="0"/>
    <n v="1"/>
    <n v="67"/>
    <n v="0"/>
    <s v=""/>
    <n v="0"/>
    <x v="47"/>
    <n v="1073"/>
  </r>
  <r>
    <x v="33"/>
    <n v="26"/>
    <d v="2026-06-11T21:00:00"/>
    <x v="25"/>
    <s v="Mohamad EL KAWAS"/>
    <s v="#EB8787"/>
    <s v="#368E2C"/>
    <s v="Tour 2"/>
    <s v="F"/>
    <s v="Pays-Bas"/>
    <s v="NLD"/>
    <s v="Suède"/>
    <s v="SWE"/>
    <m/>
    <m/>
    <n v="1"/>
    <n v="2"/>
    <x v="1"/>
    <n v="67"/>
    <n v="122"/>
    <n v="131"/>
    <x v="1"/>
    <n v="5"/>
    <n v="1"/>
    <n v="0"/>
    <n v="0"/>
    <n v="0"/>
    <n v="0"/>
    <s v=""/>
    <n v="0"/>
    <x v="3"/>
    <n v="744"/>
  </r>
  <r>
    <x v="33"/>
    <n v="27"/>
    <d v="2026-06-20T19:00:00"/>
    <x v="26"/>
    <s v="Maryem GUIZANI"/>
    <s v="#BCA2F4"/>
    <s v="#6D3DD5"/>
    <s v="Tour 2"/>
    <s v="F"/>
    <s v="Pays-Bas"/>
    <s v="NLD"/>
    <s v="Suède"/>
    <s v="SWE"/>
    <m/>
    <m/>
    <n v="2"/>
    <n v="1"/>
    <x v="1"/>
    <n v="67"/>
    <n v="122"/>
    <n v="131"/>
    <x v="1"/>
    <n v="5"/>
    <n v="1"/>
    <n v="0"/>
    <n v="1"/>
    <n v="67"/>
    <n v="0"/>
    <s v=""/>
    <n v="0"/>
    <x v="47"/>
    <n v="374"/>
  </r>
  <r>
    <x v="34"/>
    <n v="1"/>
    <d v="2026-06-20T22:00:00"/>
    <x v="0"/>
    <s v="Nicolas LE MOUEL"/>
    <s v="#F7C79D"/>
    <s v="#FFBE85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234"/>
  </r>
  <r>
    <x v="34"/>
    <n v="2"/>
    <d v="2026-06-20T22:00:00"/>
    <x v="1"/>
    <s v="Léa EL ASERY"/>
    <s v="#FFBEBE"/>
    <s v="#DF6868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396"/>
  </r>
  <r>
    <x v="34"/>
    <n v="3"/>
    <d v="2026-06-20T22:00:00"/>
    <x v="2"/>
    <s v="Elwenn JOUBREL"/>
    <s v="#F5C7FC"/>
    <s v="#C489CF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529"/>
  </r>
  <r>
    <x v="34"/>
    <n v="4"/>
    <d v="2026-06-20T22:00:00"/>
    <x v="3"/>
    <s v="Pauline OLIVIER"/>
    <s v="#A5EA7F"/>
    <s v="#80C65A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092"/>
  </r>
  <r>
    <x v="34"/>
    <n v="5"/>
    <d v="2026-06-20T22:00:00"/>
    <x v="4"/>
    <s v="Julie BOISSIERE"/>
    <s v="#D890FF"/>
    <s v="#B750EF"/>
    <s v="Tour 2"/>
    <s v="E"/>
    <s v="Allemagne"/>
    <s v="DEU"/>
    <s v="Côte d'Ivoire"/>
    <s v="CIV"/>
    <s v="Toronto"/>
    <s v="BMO Field"/>
    <n v="2"/>
    <n v="2"/>
    <x v="1"/>
    <n v="38"/>
    <n v="137"/>
    <n v="164"/>
    <x v="1"/>
    <n v="2"/>
    <n v="1"/>
    <n v="0"/>
    <n v="0"/>
    <n v="0"/>
    <n v="0"/>
    <s v=""/>
    <n v="0"/>
    <x v="3"/>
    <n v="718"/>
  </r>
  <r>
    <x v="34"/>
    <n v="6"/>
    <d v="2026-06-20T22:00:00"/>
    <x v="5"/>
    <s v="Julie BOUCHARD"/>
    <s v="#A6F7B1"/>
    <s v="#6EC179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353"/>
  </r>
  <r>
    <x v="34"/>
    <n v="7"/>
    <d v="2026-06-20T22:00:00"/>
    <x v="6"/>
    <s v="Vincent FRAYSSE"/>
    <s v="#B2EAE8"/>
    <s v="#6CB4B1"/>
    <s v="Tour 2"/>
    <s v="E"/>
    <s v="Allemagne"/>
    <s v="DEU"/>
    <s v="Côte d'Ivoire"/>
    <s v="CIV"/>
    <s v="Toronto"/>
    <s v="BMO Field"/>
    <n v="6"/>
    <n v="1"/>
    <x v="1"/>
    <n v="38"/>
    <n v="137"/>
    <n v="164"/>
    <x v="1"/>
    <n v="2"/>
    <n v="1"/>
    <n v="0"/>
    <n v="1"/>
    <n v="38"/>
    <n v="0"/>
    <s v=""/>
    <n v="0"/>
    <x v="32"/>
    <n v="872"/>
  </r>
  <r>
    <x v="34"/>
    <n v="8"/>
    <d v="2026-06-20T22:00:00"/>
    <x v="7"/>
    <s v="Louis HARLE"/>
    <s v="#EEF7B1"/>
    <s v="#C1CB7D"/>
    <s v="Tour 2"/>
    <s v="E"/>
    <s v="Allemagne"/>
    <s v="DEU"/>
    <s v="Côte d'Ivoire"/>
    <s v="CIV"/>
    <s v="Toronto"/>
    <s v="BMO Field"/>
    <n v="2"/>
    <n v="0"/>
    <x v="1"/>
    <n v="38"/>
    <n v="137"/>
    <n v="164"/>
    <x v="1"/>
    <n v="2"/>
    <n v="1"/>
    <n v="0"/>
    <n v="1"/>
    <n v="38"/>
    <n v="0"/>
    <s v=""/>
    <n v="0"/>
    <x v="32"/>
    <n v="1173"/>
  </r>
  <r>
    <x v="34"/>
    <n v="9"/>
    <d v="2026-06-20T22:00:00"/>
    <x v="8"/>
    <s v="Aurélien DE POULPIQUET"/>
    <s v="#F4EA9D"/>
    <s v="#D2C458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174"/>
  </r>
  <r>
    <x v="34"/>
    <n v="10"/>
    <d v="2026-06-20T22:00:00"/>
    <x v="9"/>
    <s v="Paul MONTESINOS"/>
    <s v="#C4B0FF"/>
    <s v="#7F66C8"/>
    <s v="Tour 2"/>
    <s v="E"/>
    <s v="Allemagne"/>
    <s v="DEU"/>
    <s v="Côte d'Ivoire"/>
    <s v="CIV"/>
    <s v="Toronto"/>
    <s v="BMO Field"/>
    <n v="2"/>
    <n v="1"/>
    <x v="1"/>
    <n v="38"/>
    <n v="137"/>
    <n v="164"/>
    <x v="1"/>
    <n v="2"/>
    <n v="1"/>
    <n v="0"/>
    <n v="1"/>
    <n v="38"/>
    <n v="1"/>
    <s v="Rare"/>
    <n v="30"/>
    <x v="48"/>
    <n v="1260"/>
  </r>
  <r>
    <x v="34"/>
    <n v="11"/>
    <d v="2026-06-20T22:00:00"/>
    <x v="10"/>
    <s v="Kinsley ROQUE"/>
    <s v="#CBEBBA"/>
    <s v="#70BC6E"/>
    <s v="Tour 2"/>
    <s v="E"/>
    <s v="Allemagne"/>
    <s v="DEU"/>
    <s v="Côte d'Ivoire"/>
    <s v="CIV"/>
    <s v="Toronto"/>
    <s v="BMO Field"/>
    <n v="0"/>
    <n v="1"/>
    <x v="1"/>
    <n v="38"/>
    <n v="137"/>
    <n v="164"/>
    <x v="1"/>
    <n v="2"/>
    <n v="1"/>
    <n v="0"/>
    <n v="0"/>
    <n v="0"/>
    <n v="0"/>
    <s v=""/>
    <n v="0"/>
    <x v="3"/>
    <n v="1175"/>
  </r>
  <r>
    <x v="34"/>
    <n v="12"/>
    <d v="2026-06-20T22:00:00"/>
    <x v="11"/>
    <s v="Jaouad SETTI"/>
    <s v="#C2D4FF"/>
    <s v="#6586D5"/>
    <s v="Tour 2"/>
    <s v="E"/>
    <s v="Allemagne"/>
    <s v="DEU"/>
    <s v="Côte d'Ivoire"/>
    <s v="CIV"/>
    <s v="Toronto"/>
    <s v="BMO Field"/>
    <n v="1"/>
    <n v="1"/>
    <x v="1"/>
    <n v="38"/>
    <n v="137"/>
    <n v="164"/>
    <x v="1"/>
    <n v="2"/>
    <n v="1"/>
    <n v="0"/>
    <n v="0"/>
    <n v="0"/>
    <n v="0"/>
    <s v=""/>
    <n v="0"/>
    <x v="3"/>
    <n v="1666"/>
  </r>
  <r>
    <x v="34"/>
    <n v="13"/>
    <d v="2026-06-20T22:00:00"/>
    <x v="12"/>
    <s v="Julien INGE"/>
    <s v="#C1E0EF"/>
    <s v="#4F91B2"/>
    <s v="Tour 2"/>
    <s v="E"/>
    <s v="Allemagne"/>
    <s v="DEU"/>
    <s v="Côte d'Ivoire"/>
    <s v="CIV"/>
    <s v="Toronto"/>
    <s v="BMO Field"/>
    <n v="2"/>
    <n v="2"/>
    <x v="1"/>
    <n v="38"/>
    <n v="137"/>
    <n v="164"/>
    <x v="1"/>
    <n v="2"/>
    <n v="1"/>
    <n v="0"/>
    <n v="0"/>
    <n v="0"/>
    <n v="0"/>
    <s v=""/>
    <n v="0"/>
    <x v="3"/>
    <n v="1675"/>
  </r>
  <r>
    <x v="34"/>
    <n v="14"/>
    <d v="2026-06-20T22:00:00"/>
    <x v="13"/>
    <s v="Marie EXBRAYAT"/>
    <s v="#FFAFD2"/>
    <s v="#F2589B"/>
    <s v="Tour 2"/>
    <s v="E"/>
    <s v="Allemagne"/>
    <s v="DEU"/>
    <s v="Côte d'Ivoire"/>
    <s v="CIV"/>
    <s v="Toronto"/>
    <s v="BMO Field"/>
    <n v="4"/>
    <n v="2"/>
    <x v="1"/>
    <n v="38"/>
    <n v="137"/>
    <n v="164"/>
    <x v="1"/>
    <n v="2"/>
    <n v="1"/>
    <n v="0"/>
    <n v="1"/>
    <n v="38"/>
    <n v="0"/>
    <s v=""/>
    <n v="0"/>
    <x v="32"/>
    <n v="1286"/>
  </r>
  <r>
    <x v="34"/>
    <n v="15"/>
    <d v="2026-06-20T22:00:00"/>
    <x v="14"/>
    <s v="Amine ZARROUKI"/>
    <s v="#FF9898"/>
    <s v="#FF5D5D"/>
    <s v="Tour 2"/>
    <s v="E"/>
    <s v="Allemagne"/>
    <s v="DEU"/>
    <s v="Côte d'Ivoire"/>
    <s v="CIV"/>
    <s v="Toronto"/>
    <s v="BMO Field"/>
    <n v="1"/>
    <n v="1"/>
    <x v="1"/>
    <n v="38"/>
    <n v="137"/>
    <n v="164"/>
    <x v="1"/>
    <n v="2"/>
    <n v="1"/>
    <n v="0"/>
    <n v="0"/>
    <n v="0"/>
    <n v="0"/>
    <s v=""/>
    <n v="0"/>
    <x v="3"/>
    <n v="1314"/>
  </r>
  <r>
    <x v="34"/>
    <n v="16"/>
    <d v="2026-06-20T22:00:00"/>
    <x v="15"/>
    <s v="Laura GIULIANO"/>
    <s v="#86A4FE"/>
    <s v="#3769FF"/>
    <s v="Tour 2"/>
    <s v="E"/>
    <s v="Allemagne"/>
    <s v="DEU"/>
    <s v="Côte d'Ivoire"/>
    <s v="CIV"/>
    <s v="Toronto"/>
    <s v="BMO Field"/>
    <n v="1"/>
    <n v="1"/>
    <x v="1"/>
    <n v="38"/>
    <n v="137"/>
    <n v="164"/>
    <x v="1"/>
    <n v="2"/>
    <n v="1"/>
    <n v="0"/>
    <n v="0"/>
    <n v="0"/>
    <n v="0"/>
    <s v=""/>
    <n v="0"/>
    <x v="3"/>
    <n v="935"/>
  </r>
  <r>
    <x v="34"/>
    <n v="17"/>
    <d v="2026-06-20T22:00:00"/>
    <x v="16"/>
    <s v="Julien CRIMOTEL"/>
    <s v="#FFB0B0"/>
    <s v="#F25757"/>
    <s v="Tour 2"/>
    <s v="E"/>
    <s v="Allemagne"/>
    <s v="DEU"/>
    <s v="Côte d'Ivoire"/>
    <s v="CIV"/>
    <s v="Toronto"/>
    <s v="BMO Field"/>
    <n v="5"/>
    <n v="0"/>
    <x v="1"/>
    <n v="38"/>
    <n v="137"/>
    <n v="164"/>
    <x v="1"/>
    <n v="2"/>
    <n v="1"/>
    <n v="0"/>
    <n v="1"/>
    <n v="38"/>
    <n v="0"/>
    <s v=""/>
    <n v="0"/>
    <x v="32"/>
    <n v="1247"/>
  </r>
  <r>
    <x v="34"/>
    <n v="18"/>
    <d v="2026-06-20T22:00:00"/>
    <x v="17"/>
    <s v="Quentin CARTON"/>
    <s v="#F0BC42"/>
    <s v="#8E1F2F"/>
    <s v="Tour 2"/>
    <s v="E"/>
    <s v="Allemagne"/>
    <s v="DEU"/>
    <s v="Côte d'Ivoire"/>
    <s v="CIV"/>
    <s v="Toronto"/>
    <s v="BMO Field"/>
    <n v="3"/>
    <n v="4"/>
    <x v="1"/>
    <n v="38"/>
    <n v="137"/>
    <n v="164"/>
    <x v="1"/>
    <n v="2"/>
    <n v="1"/>
    <n v="0"/>
    <n v="0"/>
    <n v="0"/>
    <n v="0"/>
    <s v=""/>
    <n v="0"/>
    <x v="3"/>
    <n v="1265"/>
  </r>
  <r>
    <x v="34"/>
    <n v="19"/>
    <d v="2026-06-20T22:00:00"/>
    <x v="18"/>
    <s v="Eyram TETSHIE"/>
    <s v="#E8B28F"/>
    <s v="#E65568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261"/>
  </r>
  <r>
    <x v="34"/>
    <n v="20"/>
    <d v="2026-06-20T22:00:00"/>
    <x v="19"/>
    <s v="Anis LEBIK"/>
    <s v="#60DC8C"/>
    <s v="#22A34F"/>
    <s v="Tour 2"/>
    <s v="E"/>
    <s v="Allemagne"/>
    <s v="DEU"/>
    <s v="Côte d'Ivoire"/>
    <s v="CIV"/>
    <s v="Toronto"/>
    <s v="BMO Field"/>
    <n v="3"/>
    <n v="1"/>
    <x v="1"/>
    <n v="38"/>
    <n v="137"/>
    <n v="164"/>
    <x v="1"/>
    <n v="2"/>
    <n v="1"/>
    <n v="0"/>
    <n v="1"/>
    <n v="38"/>
    <n v="0"/>
    <s v=""/>
    <n v="0"/>
    <x v="32"/>
    <n v="1305"/>
  </r>
  <r>
    <x v="34"/>
    <n v="21"/>
    <d v="2026-06-20T22:00:00"/>
    <x v="20"/>
    <s v="Julia BOUANAN"/>
    <s v="#2FAEE0"/>
    <s v="#BEA064"/>
    <s v="Tour 2"/>
    <s v="E"/>
    <s v="Allemagne"/>
    <s v="DEU"/>
    <s v="Côte d'Ivoire"/>
    <s v="CIV"/>
    <s v="Toronto"/>
    <s v="BMO Field"/>
    <n v="3"/>
    <n v="2"/>
    <x v="1"/>
    <n v="38"/>
    <n v="137"/>
    <n v="164"/>
    <x v="1"/>
    <n v="2"/>
    <n v="1"/>
    <n v="0"/>
    <n v="1"/>
    <n v="38"/>
    <n v="0"/>
    <s v=""/>
    <n v="0"/>
    <x v="32"/>
    <n v="1126"/>
  </r>
  <r>
    <x v="34"/>
    <n v="22"/>
    <d v="2026-06-20T22:00:00"/>
    <x v="21"/>
    <s v="Julie Mansard"/>
    <s v="#41DEF0"/>
    <s v="#0BA6B7"/>
    <s v="Tour 2"/>
    <s v="E"/>
    <s v="Allemagne"/>
    <s v="DEU"/>
    <s v="Côte d'Ivoire"/>
    <s v="CIV"/>
    <s v="Toronto"/>
    <s v="BMO Field"/>
    <n v="2"/>
    <n v="1"/>
    <x v="1"/>
    <n v="38"/>
    <n v="137"/>
    <n v="164"/>
    <x v="1"/>
    <n v="2"/>
    <n v="1"/>
    <n v="0"/>
    <n v="1"/>
    <n v="38"/>
    <n v="1"/>
    <s v="Rare"/>
    <n v="30"/>
    <x v="48"/>
    <n v="795"/>
  </r>
  <r>
    <x v="34"/>
    <n v="23"/>
    <d v="2026-06-20T22:00:00"/>
    <x v="22"/>
    <s v="Juliette"/>
    <s v="#F2A2A2"/>
    <s v="#C25D5D"/>
    <s v="Tour 2"/>
    <s v="E"/>
    <s v="Allemagne"/>
    <s v="DEU"/>
    <s v="Côte d'Ivoire"/>
    <s v="CIV"/>
    <s v="Toronto"/>
    <s v="BMO Field"/>
    <n v="0"/>
    <n v="0"/>
    <x v="1"/>
    <n v="38"/>
    <n v="137"/>
    <n v="164"/>
    <x v="1"/>
    <n v="2"/>
    <n v="1"/>
    <n v="0"/>
    <n v="0"/>
    <n v="0"/>
    <n v="0"/>
    <s v=""/>
    <n v="0"/>
    <x v="3"/>
    <n v="830"/>
  </r>
  <r>
    <x v="34"/>
    <n v="24"/>
    <d v="2026-06-20T22:00:00"/>
    <x v="23"/>
    <s v="Samya ALAOUI"/>
    <s v="#A2F2C7"/>
    <s v="#5DC18C"/>
    <s v="Tour 2"/>
    <s v="E"/>
    <s v="Allemagne"/>
    <s v="DEU"/>
    <s v="Côte d'Ivoire"/>
    <s v="CIV"/>
    <s v="Toronto"/>
    <s v="BMO Field"/>
    <n v="2"/>
    <n v="0"/>
    <x v="1"/>
    <n v="38"/>
    <n v="137"/>
    <n v="164"/>
    <x v="1"/>
    <n v="2"/>
    <n v="1"/>
    <n v="0"/>
    <n v="1"/>
    <n v="38"/>
    <n v="0"/>
    <s v=""/>
    <n v="0"/>
    <x v="32"/>
    <n v="1372"/>
  </r>
  <r>
    <x v="34"/>
    <n v="25"/>
    <d v="2026-06-20T22:00:00"/>
    <x v="24"/>
    <s v="Léa WALOCQ"/>
    <s v="#D1B9EB"/>
    <s v="#B58BC7"/>
    <s v="Tour 2"/>
    <s v="E"/>
    <s v="Allemagne"/>
    <s v="DEU"/>
    <s v="Côte d'Ivoire"/>
    <s v="CIV"/>
    <s v="Toronto"/>
    <s v="BMO Field"/>
    <n v="3"/>
    <n v="2"/>
    <x v="1"/>
    <n v="38"/>
    <n v="137"/>
    <n v="164"/>
    <x v="1"/>
    <n v="2"/>
    <n v="1"/>
    <n v="0"/>
    <n v="1"/>
    <n v="38"/>
    <n v="0"/>
    <s v=""/>
    <n v="0"/>
    <x v="32"/>
    <n v="1111"/>
  </r>
  <r>
    <x v="34"/>
    <n v="26"/>
    <d v="2026-06-11T21:00:00"/>
    <x v="25"/>
    <s v="Mohamad EL KAWAS"/>
    <s v="#EB8787"/>
    <s v="#368E2C"/>
    <s v="Tour 2"/>
    <s v="E"/>
    <s v="Allemagne"/>
    <s v="DEU"/>
    <s v="Côte d'Ivoire"/>
    <s v="CIV"/>
    <m/>
    <m/>
    <n v="3"/>
    <n v="1"/>
    <x v="1"/>
    <n v="38"/>
    <n v="137"/>
    <n v="164"/>
    <x v="1"/>
    <n v="2"/>
    <n v="1"/>
    <n v="0"/>
    <n v="1"/>
    <n v="38"/>
    <n v="0"/>
    <s v=""/>
    <n v="0"/>
    <x v="32"/>
    <n v="782"/>
  </r>
  <r>
    <x v="34"/>
    <n v="27"/>
    <d v="2026-06-20T22:00:00"/>
    <x v="26"/>
    <s v="Maryem GUIZANI"/>
    <s v="#BCA2F4"/>
    <s v="#6D3DD5"/>
    <s v="Tour 2"/>
    <s v="E"/>
    <s v="Allemagne"/>
    <s v="DEU"/>
    <s v="Côte d'Ivoire"/>
    <s v="CIV"/>
    <m/>
    <m/>
    <n v="3"/>
    <n v="0"/>
    <x v="1"/>
    <n v="38"/>
    <n v="137"/>
    <n v="164"/>
    <x v="1"/>
    <n v="2"/>
    <n v="1"/>
    <n v="0"/>
    <n v="1"/>
    <n v="38"/>
    <n v="0"/>
    <s v=""/>
    <n v="0"/>
    <x v="32"/>
    <n v="412"/>
  </r>
  <r>
    <x v="35"/>
    <n v="1"/>
    <d v="2026-06-21T02:00:00"/>
    <x v="0"/>
    <s v="Nicolas LE MOUEL"/>
    <s v="#F7C79D"/>
    <s v="#FFBE85"/>
    <s v="Tour 2"/>
    <s v="E"/>
    <s v="Equateur"/>
    <s v="ECU"/>
    <s v="Curaçao"/>
    <s v="CUW"/>
    <s v="Kansas City, Missouri"/>
    <s v="Arrowhead Stadium"/>
    <n v="1"/>
    <n v="1"/>
    <x v="1"/>
    <n v="41"/>
    <n v="143"/>
    <n v="168"/>
    <x v="1"/>
    <n v="0"/>
    <n v="0"/>
    <n v="0"/>
    <n v="1"/>
    <n v="143"/>
    <n v="0"/>
    <s v=""/>
    <n v="0"/>
    <x v="49"/>
    <n v="1377"/>
  </r>
  <r>
    <x v="35"/>
    <n v="2"/>
    <d v="2026-06-21T02:00:00"/>
    <x v="1"/>
    <s v="Léa EL ASERY"/>
    <s v="#FFBEBE"/>
    <s v="#DF6868"/>
    <s v="Tour 2"/>
    <s v="E"/>
    <s v="Equateur"/>
    <s v="ECU"/>
    <s v="Curaçao"/>
    <s v="CUW"/>
    <s v="Kansas City, Missouri"/>
    <s v="Arrowhead Stadium"/>
    <n v="3"/>
    <n v="0"/>
    <x v="1"/>
    <n v="41"/>
    <n v="143"/>
    <n v="168"/>
    <x v="1"/>
    <n v="0"/>
    <n v="0"/>
    <n v="0"/>
    <n v="0"/>
    <n v="0"/>
    <n v="0"/>
    <s v=""/>
    <n v="0"/>
    <x v="3"/>
    <n v="1396"/>
  </r>
  <r>
    <x v="35"/>
    <n v="3"/>
    <d v="2026-06-21T02:00:00"/>
    <x v="2"/>
    <s v="Elwenn JOUBREL"/>
    <s v="#F5C7FC"/>
    <s v="#C489CF"/>
    <s v="Tour 2"/>
    <s v="E"/>
    <s v="Equateur"/>
    <s v="ECU"/>
    <s v="Curaçao"/>
    <s v="CUW"/>
    <s v="Kansas City, Missouri"/>
    <s v="Arrowhead Stadium"/>
    <n v="1"/>
    <n v="0"/>
    <x v="1"/>
    <n v="41"/>
    <n v="143"/>
    <n v="168"/>
    <x v="1"/>
    <n v="0"/>
    <n v="0"/>
    <n v="0"/>
    <n v="0"/>
    <n v="0"/>
    <n v="0"/>
    <s v=""/>
    <n v="0"/>
    <x v="3"/>
    <n v="1529"/>
  </r>
  <r>
    <x v="35"/>
    <n v="4"/>
    <d v="2026-06-21T02:00:00"/>
    <x v="3"/>
    <s v="Pauline OLIVIER"/>
    <s v="#A5EA7F"/>
    <s v="#80C65A"/>
    <s v="Tour 2"/>
    <s v="E"/>
    <s v="Equateur"/>
    <s v="ECU"/>
    <s v="Curaçao"/>
    <s v="CUW"/>
    <s v="Kansas City, Missouri"/>
    <s v="Arrowhead Stadium"/>
    <n v="2"/>
    <n v="0"/>
    <x v="1"/>
    <n v="41"/>
    <n v="143"/>
    <n v="168"/>
    <x v="1"/>
    <n v="0"/>
    <n v="0"/>
    <n v="0"/>
    <n v="0"/>
    <n v="0"/>
    <n v="0"/>
    <s v=""/>
    <n v="0"/>
    <x v="3"/>
    <n v="1092"/>
  </r>
  <r>
    <x v="35"/>
    <n v="5"/>
    <d v="2026-06-21T02:00:00"/>
    <x v="4"/>
    <s v="Julie BOISSIERE"/>
    <s v="#D890FF"/>
    <s v="#B750EF"/>
    <s v="Tour 2"/>
    <s v="E"/>
    <s v="Equateur"/>
    <s v="ECU"/>
    <s v="Curaçao"/>
    <s v="CUW"/>
    <s v="Kansas City, Missouri"/>
    <s v="Arrowhead Stadium"/>
    <m/>
    <m/>
    <x v="1"/>
    <n v="41"/>
    <n v="143"/>
    <n v="168"/>
    <x v="1"/>
    <n v="0"/>
    <n v="0"/>
    <n v="1"/>
    <s v=""/>
    <n v="143"/>
    <n v="0"/>
    <s v=""/>
    <s v=""/>
    <x v="3"/>
    <n v="718"/>
  </r>
  <r>
    <x v="35"/>
    <n v="6"/>
    <d v="2026-06-21T02:00:00"/>
    <x v="5"/>
    <s v="Julie BOUCHARD"/>
    <s v="#A6F7B1"/>
    <s v="#6EC179"/>
    <s v="Tour 2"/>
    <s v="E"/>
    <s v="Equateur"/>
    <s v="ECU"/>
    <s v="Curaçao"/>
    <s v="CUW"/>
    <s v="Kansas City, Missouri"/>
    <s v="Arrowhead Stadium"/>
    <n v="3"/>
    <n v="0"/>
    <x v="1"/>
    <n v="41"/>
    <n v="143"/>
    <n v="168"/>
    <x v="1"/>
    <n v="0"/>
    <n v="0"/>
    <n v="0"/>
    <n v="0"/>
    <n v="0"/>
    <n v="0"/>
    <s v=""/>
    <n v="0"/>
    <x v="3"/>
    <n v="1353"/>
  </r>
  <r>
    <x v="35"/>
    <n v="7"/>
    <d v="2026-06-21T02:00:00"/>
    <x v="6"/>
    <s v="Vincent FRAYSSE"/>
    <s v="#B2EAE8"/>
    <s v="#6CB4B1"/>
    <s v="Tour 2"/>
    <s v="E"/>
    <s v="Equateur"/>
    <s v="ECU"/>
    <s v="Curaçao"/>
    <s v="CUW"/>
    <s v="Kansas City, Missouri"/>
    <s v="Arrowhead Stadium"/>
    <n v="3"/>
    <n v="1"/>
    <x v="1"/>
    <n v="41"/>
    <n v="143"/>
    <n v="168"/>
    <x v="1"/>
    <n v="0"/>
    <n v="0"/>
    <n v="0"/>
    <n v="0"/>
    <n v="0"/>
    <n v="0"/>
    <s v=""/>
    <n v="0"/>
    <x v="3"/>
    <n v="872"/>
  </r>
  <r>
    <x v="35"/>
    <n v="8"/>
    <d v="2026-06-21T02:00:00"/>
    <x v="7"/>
    <s v="Louis HARLE"/>
    <s v="#EEF7B1"/>
    <s v="#C1CB7D"/>
    <s v="Tour 2"/>
    <s v="E"/>
    <s v="Equateur"/>
    <s v="ECU"/>
    <s v="Curaçao"/>
    <s v="CUW"/>
    <s v="Kansas City, Missouri"/>
    <s v="Arrowhead Stadium"/>
    <n v="3"/>
    <n v="1"/>
    <x v="1"/>
    <n v="41"/>
    <n v="143"/>
    <n v="168"/>
    <x v="1"/>
    <n v="0"/>
    <n v="0"/>
    <n v="0"/>
    <n v="0"/>
    <n v="0"/>
    <n v="0"/>
    <s v=""/>
    <n v="0"/>
    <x v="3"/>
    <n v="1173"/>
  </r>
  <r>
    <x v="35"/>
    <n v="9"/>
    <d v="2026-06-21T02:00:00"/>
    <x v="8"/>
    <s v="Aurélien DE POULPIQUET"/>
    <s v="#F4EA9D"/>
    <s v="#D2C458"/>
    <s v="Tour 2"/>
    <s v="E"/>
    <s v="Equateur"/>
    <s v="ECU"/>
    <s v="Curaçao"/>
    <s v="CUW"/>
    <s v="Kansas City, Missouri"/>
    <s v="Arrowhead Stadium"/>
    <n v="2"/>
    <n v="0"/>
    <x v="1"/>
    <n v="41"/>
    <n v="143"/>
    <n v="168"/>
    <x v="1"/>
    <n v="0"/>
    <n v="0"/>
    <n v="0"/>
    <n v="0"/>
    <n v="0"/>
    <n v="0"/>
    <s v=""/>
    <n v="0"/>
    <x v="3"/>
    <n v="1174"/>
  </r>
  <r>
    <x v="35"/>
    <n v="10"/>
    <d v="2026-06-21T02:00:00"/>
    <x v="9"/>
    <s v="Paul MONTESINOS"/>
    <s v="#C4B0FF"/>
    <s v="#7F66C8"/>
    <s v="Tour 2"/>
    <s v="E"/>
    <s v="Equateur"/>
    <s v="ECU"/>
    <s v="Curaçao"/>
    <s v="CUW"/>
    <s v="Kansas City, Missouri"/>
    <s v="Arrowhead Stadium"/>
    <n v="4"/>
    <n v="0"/>
    <x v="1"/>
    <n v="41"/>
    <n v="143"/>
    <n v="168"/>
    <x v="1"/>
    <n v="0"/>
    <n v="0"/>
    <n v="0"/>
    <n v="0"/>
    <n v="0"/>
    <n v="0"/>
    <s v=""/>
    <n v="0"/>
    <x v="3"/>
    <n v="1260"/>
  </r>
  <r>
    <x v="35"/>
    <n v="11"/>
    <d v="2026-06-21T02:00:00"/>
    <x v="10"/>
    <s v="Kinsley ROQUE"/>
    <s v="#CBEBBA"/>
    <s v="#70BC6E"/>
    <s v="Tour 2"/>
    <s v="E"/>
    <s v="Equateur"/>
    <s v="ECU"/>
    <s v="Curaçao"/>
    <s v="CUW"/>
    <s v="Kansas City, Missouri"/>
    <s v="Arrowhead Stadium"/>
    <n v="0"/>
    <n v="0"/>
    <x v="2"/>
    <n v="41"/>
    <n v="143"/>
    <n v="168"/>
    <x v="1"/>
    <n v="0"/>
    <n v="0"/>
    <n v="0"/>
    <n v="1"/>
    <n v="143"/>
    <n v="1"/>
    <s v="Rare"/>
    <n v="30"/>
    <x v="50"/>
    <n v="1521"/>
  </r>
  <r>
    <x v="35"/>
    <n v="12"/>
    <d v="2026-06-21T02:00:00"/>
    <x v="11"/>
    <s v="Jaouad SETTI"/>
    <s v="#C2D4FF"/>
    <s v="#6586D5"/>
    <s v="Tour 2"/>
    <s v="E"/>
    <s v="Equateur"/>
    <s v="ECU"/>
    <s v="Curaçao"/>
    <s v="CUW"/>
    <s v="Kansas City, Missouri"/>
    <s v="Arrowhead Stadium"/>
    <n v="4"/>
    <n v="0"/>
    <x v="1"/>
    <n v="41"/>
    <n v="143"/>
    <n v="168"/>
    <x v="1"/>
    <n v="0"/>
    <n v="0"/>
    <n v="0"/>
    <n v="0"/>
    <n v="0"/>
    <n v="0"/>
    <s v=""/>
    <n v="0"/>
    <x v="3"/>
    <n v="1666"/>
  </r>
  <r>
    <x v="35"/>
    <n v="13"/>
    <d v="2026-06-21T02:00:00"/>
    <x v="12"/>
    <s v="Julien INGE"/>
    <s v="#C1E0EF"/>
    <s v="#4F91B2"/>
    <s v="Tour 2"/>
    <s v="E"/>
    <s v="Equateur"/>
    <s v="ECU"/>
    <s v="Curaçao"/>
    <s v="CUW"/>
    <s v="Kansas City, Missouri"/>
    <s v="Arrowhead Stadium"/>
    <n v="2"/>
    <n v="0"/>
    <x v="1"/>
    <n v="41"/>
    <n v="143"/>
    <n v="168"/>
    <x v="1"/>
    <n v="0"/>
    <n v="0"/>
    <n v="0"/>
    <n v="0"/>
    <n v="0"/>
    <n v="0"/>
    <s v=""/>
    <n v="0"/>
    <x v="3"/>
    <n v="1675"/>
  </r>
  <r>
    <x v="35"/>
    <n v="14"/>
    <d v="2026-06-21T02:00:00"/>
    <x v="13"/>
    <s v="Marie EXBRAYAT"/>
    <s v="#FFAFD2"/>
    <s v="#F2589B"/>
    <s v="Tour 2"/>
    <s v="E"/>
    <s v="Equateur"/>
    <s v="ECU"/>
    <s v="Curaçao"/>
    <s v="CUW"/>
    <s v="Kansas City, Missouri"/>
    <s v="Arrowhead Stadium"/>
    <n v="1"/>
    <n v="1"/>
    <x v="1"/>
    <n v="41"/>
    <n v="143"/>
    <n v="168"/>
    <x v="1"/>
    <n v="0"/>
    <n v="0"/>
    <n v="0"/>
    <n v="1"/>
    <n v="143"/>
    <n v="0"/>
    <s v=""/>
    <n v="0"/>
    <x v="49"/>
    <n v="1429"/>
  </r>
  <r>
    <x v="35"/>
    <n v="15"/>
    <d v="2026-06-21T02:00:00"/>
    <x v="14"/>
    <s v="Amine ZARROUKI"/>
    <s v="#FF9898"/>
    <s v="#FF5D5D"/>
    <s v="Tour 2"/>
    <s v="E"/>
    <s v="Equateur"/>
    <s v="ECU"/>
    <s v="Curaçao"/>
    <s v="CUW"/>
    <s v="Kansas City, Missouri"/>
    <s v="Arrowhead Stadium"/>
    <n v="2"/>
    <n v="0"/>
    <x v="1"/>
    <n v="41"/>
    <n v="143"/>
    <n v="168"/>
    <x v="1"/>
    <n v="0"/>
    <n v="0"/>
    <n v="0"/>
    <n v="0"/>
    <n v="0"/>
    <n v="0"/>
    <s v=""/>
    <n v="0"/>
    <x v="3"/>
    <n v="1314"/>
  </r>
  <r>
    <x v="35"/>
    <n v="16"/>
    <d v="2026-06-21T02:00:00"/>
    <x v="15"/>
    <s v="Laura GIULIANO"/>
    <s v="#86A4FE"/>
    <s v="#3769FF"/>
    <s v="Tour 2"/>
    <s v="E"/>
    <s v="Equateur"/>
    <s v="ECU"/>
    <s v="Curaçao"/>
    <s v="CUW"/>
    <s v="Kansas City, Missouri"/>
    <s v="Arrowhead Stadium"/>
    <n v="0"/>
    <n v="1"/>
    <x v="1"/>
    <n v="41"/>
    <n v="143"/>
    <n v="168"/>
    <x v="1"/>
    <n v="0"/>
    <n v="0"/>
    <n v="0"/>
    <n v="0"/>
    <n v="0"/>
    <n v="0"/>
    <s v=""/>
    <n v="0"/>
    <x v="3"/>
    <n v="935"/>
  </r>
  <r>
    <x v="35"/>
    <n v="17"/>
    <d v="2026-06-21T02:00:00"/>
    <x v="16"/>
    <s v="Julien CRIMOTEL"/>
    <s v="#FFB0B0"/>
    <s v="#F25757"/>
    <s v="Tour 2"/>
    <s v="E"/>
    <s v="Equateur"/>
    <s v="ECU"/>
    <s v="Curaçao"/>
    <s v="CUW"/>
    <s v="Kansas City, Missouri"/>
    <s v="Arrowhead Stadium"/>
    <n v="3"/>
    <n v="1"/>
    <x v="1"/>
    <n v="41"/>
    <n v="143"/>
    <n v="168"/>
    <x v="1"/>
    <n v="0"/>
    <n v="0"/>
    <n v="0"/>
    <n v="0"/>
    <n v="0"/>
    <n v="0"/>
    <s v=""/>
    <n v="0"/>
    <x v="3"/>
    <n v="1247"/>
  </r>
  <r>
    <x v="35"/>
    <n v="18"/>
    <d v="2026-06-21T02:00:00"/>
    <x v="17"/>
    <s v="Quentin CARTON"/>
    <s v="#F0BC42"/>
    <s v="#8E1F2F"/>
    <s v="Tour 2"/>
    <s v="E"/>
    <s v="Equateur"/>
    <s v="ECU"/>
    <s v="Curaçao"/>
    <s v="CUW"/>
    <s v="Kansas City, Missouri"/>
    <s v="Arrowhead Stadium"/>
    <n v="0"/>
    <n v="0"/>
    <x v="1"/>
    <n v="41"/>
    <n v="143"/>
    <n v="168"/>
    <x v="1"/>
    <n v="0"/>
    <n v="0"/>
    <n v="0"/>
    <n v="1"/>
    <n v="143"/>
    <n v="1"/>
    <s v="Rare"/>
    <n v="30"/>
    <x v="51"/>
    <n v="1438"/>
  </r>
  <r>
    <x v="35"/>
    <n v="19"/>
    <d v="2026-06-21T02:00:00"/>
    <x v="18"/>
    <s v="Eyram TETSHIE"/>
    <s v="#E8B28F"/>
    <s v="#E65568"/>
    <s v="Tour 2"/>
    <s v="E"/>
    <s v="Equateur"/>
    <s v="ECU"/>
    <s v="Curaçao"/>
    <s v="CUW"/>
    <s v="Kansas City, Missouri"/>
    <s v="Arrowhead Stadium"/>
    <n v="3"/>
    <n v="0"/>
    <x v="1"/>
    <n v="41"/>
    <n v="143"/>
    <n v="168"/>
    <x v="1"/>
    <n v="0"/>
    <n v="0"/>
    <n v="0"/>
    <n v="0"/>
    <n v="0"/>
    <n v="0"/>
    <s v=""/>
    <n v="0"/>
    <x v="3"/>
    <n v="1261"/>
  </r>
  <r>
    <x v="35"/>
    <n v="20"/>
    <d v="2026-06-21T02:00:00"/>
    <x v="19"/>
    <s v="Anis LEBIK"/>
    <s v="#60DC8C"/>
    <s v="#22A34F"/>
    <s v="Tour 2"/>
    <s v="E"/>
    <s v="Equateur"/>
    <s v="ECU"/>
    <s v="Curaçao"/>
    <s v="CUW"/>
    <s v="Kansas City, Missouri"/>
    <s v="Arrowhead Stadium"/>
    <n v="1"/>
    <n v="1"/>
    <x v="1"/>
    <n v="41"/>
    <n v="143"/>
    <n v="168"/>
    <x v="1"/>
    <n v="0"/>
    <n v="0"/>
    <n v="0"/>
    <n v="1"/>
    <n v="143"/>
    <n v="0"/>
    <s v=""/>
    <n v="0"/>
    <x v="49"/>
    <n v="1448"/>
  </r>
  <r>
    <x v="35"/>
    <n v="21"/>
    <d v="2026-06-21T02:00:00"/>
    <x v="20"/>
    <s v="Julia BOUANAN"/>
    <s v="#2FAEE0"/>
    <s v="#BEA064"/>
    <s v="Tour 2"/>
    <s v="E"/>
    <s v="Equateur"/>
    <s v="ECU"/>
    <s v="Curaçao"/>
    <s v="CUW"/>
    <s v="Kansas City, Missouri"/>
    <s v="Arrowhead Stadium"/>
    <n v="4"/>
    <n v="1"/>
    <x v="1"/>
    <n v="41"/>
    <n v="143"/>
    <n v="168"/>
    <x v="1"/>
    <n v="0"/>
    <n v="0"/>
    <n v="0"/>
    <n v="0"/>
    <n v="0"/>
    <n v="0"/>
    <s v=""/>
    <n v="0"/>
    <x v="3"/>
    <n v="1126"/>
  </r>
  <r>
    <x v="35"/>
    <n v="22"/>
    <d v="2026-06-21T02:00:00"/>
    <x v="21"/>
    <s v="Julie Mansard"/>
    <s v="#41DEF0"/>
    <s v="#0BA6B7"/>
    <s v="Tour 2"/>
    <s v="E"/>
    <s v="Equateur"/>
    <s v="ECU"/>
    <s v="Curaçao"/>
    <s v="CUW"/>
    <s v="Kansas City, Missouri"/>
    <s v="Arrowhead Stadium"/>
    <n v="2"/>
    <n v="1"/>
    <x v="1"/>
    <n v="41"/>
    <n v="143"/>
    <n v="168"/>
    <x v="1"/>
    <n v="0"/>
    <n v="0"/>
    <n v="0"/>
    <n v="0"/>
    <n v="0"/>
    <n v="0"/>
    <s v=""/>
    <n v="0"/>
    <x v="3"/>
    <n v="795"/>
  </r>
  <r>
    <x v="35"/>
    <n v="23"/>
    <d v="2026-06-21T02:00:00"/>
    <x v="22"/>
    <s v="Juliette"/>
    <s v="#F2A2A2"/>
    <s v="#C25D5D"/>
    <s v="Tour 2"/>
    <s v="E"/>
    <s v="Equateur"/>
    <s v="ECU"/>
    <s v="Curaçao"/>
    <s v="CUW"/>
    <s v="Kansas City, Missouri"/>
    <s v="Arrowhead Stadium"/>
    <n v="1"/>
    <n v="0"/>
    <x v="1"/>
    <n v="41"/>
    <n v="143"/>
    <n v="168"/>
    <x v="1"/>
    <n v="0"/>
    <n v="0"/>
    <n v="0"/>
    <n v="0"/>
    <n v="0"/>
    <n v="0"/>
    <s v=""/>
    <n v="0"/>
    <x v="3"/>
    <n v="830"/>
  </r>
  <r>
    <x v="35"/>
    <n v="24"/>
    <d v="2026-06-21T02:00:00"/>
    <x v="23"/>
    <s v="Samya ALAOUI"/>
    <s v="#A2F2C7"/>
    <s v="#5DC18C"/>
    <s v="Tour 2"/>
    <s v="E"/>
    <s v="Equateur"/>
    <s v="ECU"/>
    <s v="Curaçao"/>
    <s v="CUW"/>
    <s v="Kansas City, Missouri"/>
    <s v="Arrowhead Stadium"/>
    <n v="1"/>
    <n v="1"/>
    <x v="1"/>
    <n v="41"/>
    <n v="143"/>
    <n v="168"/>
    <x v="1"/>
    <n v="0"/>
    <n v="0"/>
    <n v="0"/>
    <n v="1"/>
    <n v="143"/>
    <n v="0"/>
    <s v=""/>
    <n v="0"/>
    <x v="49"/>
    <n v="1515"/>
  </r>
  <r>
    <x v="35"/>
    <n v="25"/>
    <d v="2026-06-21T02:00:00"/>
    <x v="24"/>
    <s v="Léa WALOCQ"/>
    <s v="#D1B9EB"/>
    <s v="#B58BC7"/>
    <s v="Tour 2"/>
    <s v="E"/>
    <s v="Equateur"/>
    <s v="ECU"/>
    <s v="Curaçao"/>
    <s v="CUW"/>
    <s v="Kansas City, Missouri"/>
    <s v="Arrowhead Stadium"/>
    <n v="2"/>
    <n v="2"/>
    <x v="1"/>
    <n v="41"/>
    <n v="143"/>
    <n v="168"/>
    <x v="1"/>
    <n v="0"/>
    <n v="0"/>
    <n v="0"/>
    <n v="1"/>
    <n v="143"/>
    <n v="0"/>
    <s v=""/>
    <n v="0"/>
    <x v="49"/>
    <n v="1254"/>
  </r>
  <r>
    <x v="35"/>
    <n v="26"/>
    <d v="2026-06-11T21:00:00"/>
    <x v="25"/>
    <s v="Mohamad EL KAWAS"/>
    <s v="#EB8787"/>
    <s v="#368E2C"/>
    <s v="Tour 2"/>
    <s v="E"/>
    <s v="Equateur"/>
    <s v="ECU"/>
    <s v="Curaçao"/>
    <s v="CUW"/>
    <m/>
    <m/>
    <n v="0"/>
    <n v="1"/>
    <x v="1"/>
    <n v="41"/>
    <n v="143"/>
    <n v="168"/>
    <x v="1"/>
    <n v="0"/>
    <n v="0"/>
    <n v="0"/>
    <n v="0"/>
    <n v="0"/>
    <n v="0"/>
    <s v=""/>
    <n v="0"/>
    <x v="3"/>
    <n v="782"/>
  </r>
  <r>
    <x v="35"/>
    <n v="27"/>
    <d v="2026-06-21T02:00:00"/>
    <x v="26"/>
    <s v="Maryem GUIZANI"/>
    <s v="#BCA2F4"/>
    <s v="#6D3DD5"/>
    <s v="Tour 2"/>
    <s v="E"/>
    <s v="Equateur"/>
    <s v="ECU"/>
    <s v="Curaçao"/>
    <s v="CUW"/>
    <m/>
    <m/>
    <n v="2"/>
    <n v="1"/>
    <x v="1"/>
    <n v="41"/>
    <n v="143"/>
    <n v="168"/>
    <x v="1"/>
    <n v="0"/>
    <n v="0"/>
    <n v="0"/>
    <n v="0"/>
    <n v="0"/>
    <n v="0"/>
    <s v=""/>
    <n v="0"/>
    <x v="3"/>
    <n v="412"/>
  </r>
  <r>
    <x v="36"/>
    <n v="1"/>
    <d v="2026-06-21T06:00:00"/>
    <x v="0"/>
    <s v="Nicolas LE MOUEL"/>
    <s v="#F7C79D"/>
    <s v="#FFBE85"/>
    <s v="Tour 2"/>
    <s v="F"/>
    <s v="Tunisie"/>
    <s v="TUN"/>
    <s v="Japon"/>
    <s v="JAP"/>
    <s v="Monterrey"/>
    <s v="Estadio BBVA"/>
    <n v="0"/>
    <n v="2"/>
    <x v="1"/>
    <n v="118"/>
    <n v="103"/>
    <n v="91"/>
    <x v="1"/>
    <n v="0"/>
    <n v="4"/>
    <n v="0"/>
    <n v="1"/>
    <n v="91"/>
    <n v="0"/>
    <s v=""/>
    <n v="0"/>
    <x v="42"/>
    <n v="1468"/>
  </r>
  <r>
    <x v="36"/>
    <n v="2"/>
    <d v="2026-06-21T06:00:00"/>
    <x v="1"/>
    <s v="Léa EL ASERY"/>
    <s v="#FFBEBE"/>
    <s v="#DF6868"/>
    <s v="Tour 2"/>
    <s v="F"/>
    <s v="Tunisie"/>
    <s v="TUN"/>
    <s v="Japon"/>
    <s v="JAP"/>
    <s v="Monterrey"/>
    <s v="Estadio BBVA"/>
    <n v="1"/>
    <n v="3"/>
    <x v="1"/>
    <n v="118"/>
    <n v="103"/>
    <n v="91"/>
    <x v="1"/>
    <n v="0"/>
    <n v="4"/>
    <n v="0"/>
    <n v="1"/>
    <n v="91"/>
    <n v="0"/>
    <s v=""/>
    <n v="0"/>
    <x v="42"/>
    <n v="1487"/>
  </r>
  <r>
    <x v="36"/>
    <n v="3"/>
    <d v="2026-06-21T06:00:00"/>
    <x v="2"/>
    <s v="Elwenn JOUBREL"/>
    <s v="#F5C7FC"/>
    <s v="#C489CF"/>
    <s v="Tour 2"/>
    <s v="F"/>
    <s v="Tunisie"/>
    <s v="TUN"/>
    <s v="Japon"/>
    <s v="JAP"/>
    <s v="Monterrey"/>
    <s v="Estadio BBVA"/>
    <n v="1"/>
    <n v="3"/>
    <x v="1"/>
    <n v="118"/>
    <n v="103"/>
    <n v="91"/>
    <x v="1"/>
    <n v="0"/>
    <n v="4"/>
    <n v="0"/>
    <n v="1"/>
    <n v="91"/>
    <n v="0"/>
    <s v=""/>
    <n v="0"/>
    <x v="42"/>
    <n v="1620"/>
  </r>
  <r>
    <x v="36"/>
    <n v="4"/>
    <d v="2026-06-21T06:00:00"/>
    <x v="3"/>
    <s v="Pauline OLIVIER"/>
    <s v="#A5EA7F"/>
    <s v="#80C65A"/>
    <s v="Tour 2"/>
    <s v="F"/>
    <s v="Tunisie"/>
    <s v="TUN"/>
    <s v="Japon"/>
    <s v="JAP"/>
    <s v="Monterrey"/>
    <s v="Estadio BBVA"/>
    <n v="1"/>
    <n v="1"/>
    <x v="1"/>
    <n v="118"/>
    <n v="103"/>
    <n v="91"/>
    <x v="1"/>
    <n v="0"/>
    <n v="4"/>
    <n v="0"/>
    <n v="0"/>
    <n v="0"/>
    <n v="0"/>
    <s v=""/>
    <n v="0"/>
    <x v="3"/>
    <n v="1092"/>
  </r>
  <r>
    <x v="36"/>
    <n v="5"/>
    <d v="2026-06-21T06:00:00"/>
    <x v="4"/>
    <s v="Julie BOISSIERE"/>
    <s v="#D890FF"/>
    <s v="#B750EF"/>
    <s v="Tour 2"/>
    <s v="F"/>
    <s v="Tunisie"/>
    <s v="TUN"/>
    <s v="Japon"/>
    <s v="JAP"/>
    <s v="Monterrey"/>
    <s v="Estadio BBVA"/>
    <m/>
    <m/>
    <x v="1"/>
    <n v="118"/>
    <n v="103"/>
    <n v="91"/>
    <x v="1"/>
    <n v="0"/>
    <n v="4"/>
    <n v="1"/>
    <s v=""/>
    <n v="0"/>
    <n v="0"/>
    <s v=""/>
    <s v=""/>
    <x v="3"/>
    <n v="718"/>
  </r>
  <r>
    <x v="36"/>
    <n v="6"/>
    <d v="2026-06-21T06:00:00"/>
    <x v="5"/>
    <s v="Julie BOUCHARD"/>
    <s v="#A6F7B1"/>
    <s v="#6EC179"/>
    <s v="Tour 2"/>
    <s v="F"/>
    <s v="Tunisie"/>
    <s v="TUN"/>
    <s v="Japon"/>
    <s v="JAP"/>
    <s v="Monterrey"/>
    <s v="Estadio BBVA"/>
    <n v="0"/>
    <n v="2"/>
    <x v="1"/>
    <n v="118"/>
    <n v="103"/>
    <n v="91"/>
    <x v="1"/>
    <n v="0"/>
    <n v="4"/>
    <n v="0"/>
    <n v="1"/>
    <n v="91"/>
    <n v="0"/>
    <s v=""/>
    <n v="0"/>
    <x v="42"/>
    <n v="1444"/>
  </r>
  <r>
    <x v="36"/>
    <n v="7"/>
    <d v="2026-06-21T06:00:00"/>
    <x v="6"/>
    <s v="Vincent FRAYSSE"/>
    <s v="#B2EAE8"/>
    <s v="#6CB4B1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963"/>
  </r>
  <r>
    <x v="36"/>
    <n v="8"/>
    <d v="2026-06-21T06:00:00"/>
    <x v="7"/>
    <s v="Louis HARLE"/>
    <s v="#EEF7B1"/>
    <s v="#C1CB7D"/>
    <s v="Tour 2"/>
    <s v="F"/>
    <s v="Tunisie"/>
    <s v="TUN"/>
    <s v="Japon"/>
    <s v="JAP"/>
    <s v="Monterrey"/>
    <s v="Estadio BBVA"/>
    <n v="1"/>
    <n v="1"/>
    <x v="1"/>
    <n v="118"/>
    <n v="103"/>
    <n v="91"/>
    <x v="1"/>
    <n v="0"/>
    <n v="4"/>
    <n v="0"/>
    <n v="0"/>
    <n v="0"/>
    <n v="0"/>
    <s v=""/>
    <n v="0"/>
    <x v="3"/>
    <n v="1173"/>
  </r>
  <r>
    <x v="36"/>
    <n v="9"/>
    <d v="2026-06-21T06:00:00"/>
    <x v="8"/>
    <s v="Aurélien DE POULPIQUET"/>
    <s v="#F4EA9D"/>
    <s v="#D2C458"/>
    <s v="Tour 2"/>
    <s v="F"/>
    <s v="Tunisie"/>
    <s v="TUN"/>
    <s v="Japon"/>
    <s v="JAP"/>
    <s v="Monterrey"/>
    <s v="Estadio BBVA"/>
    <n v="0"/>
    <n v="2"/>
    <x v="2"/>
    <n v="118"/>
    <n v="103"/>
    <n v="91"/>
    <x v="1"/>
    <n v="0"/>
    <n v="4"/>
    <n v="0"/>
    <n v="1"/>
    <n v="91"/>
    <n v="0"/>
    <s v=""/>
    <n v="0"/>
    <x v="43"/>
    <n v="1356"/>
  </r>
  <r>
    <x v="36"/>
    <n v="10"/>
    <d v="2026-06-21T06:00:00"/>
    <x v="9"/>
    <s v="Paul MONTESINOS"/>
    <s v="#C4B0FF"/>
    <s v="#7F66C8"/>
    <s v="Tour 2"/>
    <s v="F"/>
    <s v="Tunisie"/>
    <s v="TUN"/>
    <s v="Japon"/>
    <s v="JAP"/>
    <s v="Monterrey"/>
    <s v="Estadio BBVA"/>
    <n v="1"/>
    <n v="3"/>
    <x v="1"/>
    <n v="118"/>
    <n v="103"/>
    <n v="91"/>
    <x v="1"/>
    <n v="0"/>
    <n v="4"/>
    <n v="0"/>
    <n v="1"/>
    <n v="91"/>
    <n v="0"/>
    <s v=""/>
    <n v="0"/>
    <x v="42"/>
    <n v="1351"/>
  </r>
  <r>
    <x v="36"/>
    <n v="11"/>
    <d v="2026-06-21T06:00:00"/>
    <x v="10"/>
    <s v="Kinsley ROQUE"/>
    <s v="#CBEBBA"/>
    <s v="#70BC6E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1612"/>
  </r>
  <r>
    <x v="36"/>
    <n v="12"/>
    <d v="2026-06-21T06:00:00"/>
    <x v="11"/>
    <s v="Jaouad SETTI"/>
    <s v="#C2D4FF"/>
    <s v="#6586D5"/>
    <s v="Tour 2"/>
    <s v="F"/>
    <s v="Tunisie"/>
    <s v="TUN"/>
    <s v="Japon"/>
    <s v="JAP"/>
    <s v="Monterrey"/>
    <s v="Estadio BBVA"/>
    <n v="0"/>
    <n v="2"/>
    <x v="1"/>
    <n v="118"/>
    <n v="103"/>
    <n v="91"/>
    <x v="1"/>
    <n v="0"/>
    <n v="4"/>
    <n v="0"/>
    <n v="1"/>
    <n v="91"/>
    <n v="0"/>
    <s v=""/>
    <n v="0"/>
    <x v="42"/>
    <n v="1757"/>
  </r>
  <r>
    <x v="36"/>
    <n v="13"/>
    <d v="2026-06-21T06:00:00"/>
    <x v="12"/>
    <s v="Julien INGE"/>
    <s v="#C1E0EF"/>
    <s v="#4F91B2"/>
    <s v="Tour 2"/>
    <s v="F"/>
    <s v="Tunisie"/>
    <s v="TUN"/>
    <s v="Japon"/>
    <s v="JAP"/>
    <s v="Monterrey"/>
    <s v="Estadio BBVA"/>
    <n v="1"/>
    <n v="3"/>
    <x v="1"/>
    <n v="118"/>
    <n v="103"/>
    <n v="91"/>
    <x v="1"/>
    <n v="0"/>
    <n v="4"/>
    <n v="0"/>
    <n v="1"/>
    <n v="91"/>
    <n v="0"/>
    <s v=""/>
    <n v="0"/>
    <x v="42"/>
    <n v="1766"/>
  </r>
  <r>
    <x v="36"/>
    <n v="14"/>
    <d v="2026-06-21T06:00:00"/>
    <x v="13"/>
    <s v="Marie EXBRAYAT"/>
    <s v="#FFAFD2"/>
    <s v="#F2589B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1520"/>
  </r>
  <r>
    <x v="36"/>
    <n v="15"/>
    <d v="2026-06-21T06:00:00"/>
    <x v="14"/>
    <s v="Amine ZARROUKI"/>
    <s v="#FF9898"/>
    <s v="#FF5D5D"/>
    <s v="Tour 2"/>
    <s v="F"/>
    <s v="Tunisie"/>
    <s v="TUN"/>
    <s v="Japon"/>
    <s v="JAP"/>
    <s v="Monterrey"/>
    <s v="Estadio BBVA"/>
    <n v="0"/>
    <n v="1"/>
    <x v="1"/>
    <n v="118"/>
    <n v="103"/>
    <n v="91"/>
    <x v="1"/>
    <n v="0"/>
    <n v="4"/>
    <n v="0"/>
    <n v="1"/>
    <n v="91"/>
    <n v="0"/>
    <s v=""/>
    <n v="0"/>
    <x v="42"/>
    <n v="1405"/>
  </r>
  <r>
    <x v="36"/>
    <n v="16"/>
    <d v="2026-06-21T06:00:00"/>
    <x v="15"/>
    <s v="Laura GIULIANO"/>
    <s v="#86A4FE"/>
    <s v="#3769FF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1026"/>
  </r>
  <r>
    <x v="36"/>
    <n v="17"/>
    <d v="2026-06-21T06:00:00"/>
    <x v="16"/>
    <s v="Julien CRIMOTEL"/>
    <s v="#FFB0B0"/>
    <s v="#F25757"/>
    <s v="Tour 2"/>
    <s v="F"/>
    <s v="Tunisie"/>
    <s v="TUN"/>
    <s v="Japon"/>
    <s v="JAP"/>
    <s v="Monterrey"/>
    <s v="Estadio BBVA"/>
    <n v="1"/>
    <n v="1"/>
    <x v="1"/>
    <n v="118"/>
    <n v="103"/>
    <n v="91"/>
    <x v="1"/>
    <n v="0"/>
    <n v="4"/>
    <n v="0"/>
    <n v="0"/>
    <n v="0"/>
    <n v="0"/>
    <s v=""/>
    <n v="0"/>
    <x v="3"/>
    <n v="1247"/>
  </r>
  <r>
    <x v="36"/>
    <n v="18"/>
    <d v="2026-06-21T06:00:00"/>
    <x v="17"/>
    <s v="Quentin CARTON"/>
    <s v="#F0BC42"/>
    <s v="#8E1F2F"/>
    <s v="Tour 2"/>
    <s v="F"/>
    <s v="Tunisie"/>
    <s v="TUN"/>
    <s v="Japon"/>
    <s v="JAP"/>
    <s v="Monterrey"/>
    <s v="Estadio BBVA"/>
    <n v="0"/>
    <n v="1"/>
    <x v="1"/>
    <n v="118"/>
    <n v="103"/>
    <n v="91"/>
    <x v="1"/>
    <n v="0"/>
    <n v="4"/>
    <n v="0"/>
    <n v="1"/>
    <n v="91"/>
    <n v="0"/>
    <s v=""/>
    <n v="0"/>
    <x v="42"/>
    <n v="1529"/>
  </r>
  <r>
    <x v="36"/>
    <n v="19"/>
    <d v="2026-06-21T06:00:00"/>
    <x v="18"/>
    <s v="Eyram TETSHIE"/>
    <s v="#E8B28F"/>
    <s v="#E65568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1352"/>
  </r>
  <r>
    <x v="36"/>
    <n v="20"/>
    <d v="2026-06-21T06:00:00"/>
    <x v="19"/>
    <s v="Anis LEBIK"/>
    <s v="#60DC8C"/>
    <s v="#22A34F"/>
    <s v="Tour 2"/>
    <s v="F"/>
    <s v="Tunisie"/>
    <s v="TUN"/>
    <s v="Japon"/>
    <s v="JAP"/>
    <s v="Monterrey"/>
    <s v="Estadio BBVA"/>
    <n v="1"/>
    <n v="1"/>
    <x v="1"/>
    <n v="118"/>
    <n v="103"/>
    <n v="91"/>
    <x v="1"/>
    <n v="0"/>
    <n v="4"/>
    <n v="0"/>
    <n v="0"/>
    <n v="0"/>
    <n v="0"/>
    <s v=""/>
    <n v="0"/>
    <x v="3"/>
    <n v="1448"/>
  </r>
  <r>
    <x v="36"/>
    <n v="21"/>
    <d v="2026-06-21T06:00:00"/>
    <x v="20"/>
    <s v="Julia BOUANAN"/>
    <s v="#2FAEE0"/>
    <s v="#BEA064"/>
    <s v="Tour 2"/>
    <s v="F"/>
    <s v="Tunisie"/>
    <s v="TUN"/>
    <s v="Japon"/>
    <s v="JAP"/>
    <s v="Monterrey"/>
    <s v="Estadio BBVA"/>
    <n v="2"/>
    <n v="3"/>
    <x v="1"/>
    <n v="118"/>
    <n v="103"/>
    <n v="91"/>
    <x v="1"/>
    <n v="0"/>
    <n v="4"/>
    <n v="0"/>
    <n v="1"/>
    <n v="91"/>
    <n v="0"/>
    <s v=""/>
    <n v="0"/>
    <x v="42"/>
    <n v="1217"/>
  </r>
  <r>
    <x v="36"/>
    <n v="22"/>
    <d v="2026-06-21T06:00:00"/>
    <x v="21"/>
    <s v="Julie Mansard"/>
    <s v="#41DEF0"/>
    <s v="#0BA6B7"/>
    <s v="Tour 2"/>
    <s v="F"/>
    <s v="Tunisie"/>
    <s v="TUN"/>
    <s v="Japon"/>
    <s v="JAP"/>
    <s v="Monterrey"/>
    <s v="Estadio BBVA"/>
    <n v="1"/>
    <n v="3"/>
    <x v="1"/>
    <n v="118"/>
    <n v="103"/>
    <n v="91"/>
    <x v="1"/>
    <n v="0"/>
    <n v="4"/>
    <n v="0"/>
    <n v="1"/>
    <n v="91"/>
    <n v="0"/>
    <s v=""/>
    <n v="0"/>
    <x v="42"/>
    <n v="886"/>
  </r>
  <r>
    <x v="36"/>
    <n v="23"/>
    <d v="2026-06-21T06:00:00"/>
    <x v="22"/>
    <s v="Juliette"/>
    <s v="#F2A2A2"/>
    <s v="#C25D5D"/>
    <s v="Tour 2"/>
    <s v="F"/>
    <s v="Tunisie"/>
    <s v="TUN"/>
    <s v="Japon"/>
    <s v="JAP"/>
    <s v="Monterrey"/>
    <s v="Estadio BBVA"/>
    <n v="0"/>
    <n v="3"/>
    <x v="1"/>
    <n v="118"/>
    <n v="103"/>
    <n v="91"/>
    <x v="1"/>
    <n v="0"/>
    <n v="4"/>
    <n v="0"/>
    <n v="1"/>
    <n v="91"/>
    <n v="0"/>
    <s v=""/>
    <n v="0"/>
    <x v="42"/>
    <n v="921"/>
  </r>
  <r>
    <x v="36"/>
    <n v="24"/>
    <d v="2026-06-21T06:00:00"/>
    <x v="23"/>
    <s v="Samya ALAOUI"/>
    <s v="#A2F2C7"/>
    <s v="#5DC18C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1606"/>
  </r>
  <r>
    <x v="36"/>
    <n v="25"/>
    <d v="2026-06-21T06:00:00"/>
    <x v="24"/>
    <s v="Léa WALOCQ"/>
    <s v="#D1B9EB"/>
    <s v="#B58BC7"/>
    <s v="Tour 2"/>
    <s v="F"/>
    <s v="Tunisie"/>
    <s v="TUN"/>
    <s v="Japon"/>
    <s v="JAP"/>
    <s v="Monterrey"/>
    <s v="Estadio BBVA"/>
    <n v="1"/>
    <n v="2"/>
    <x v="1"/>
    <n v="118"/>
    <n v="103"/>
    <n v="91"/>
    <x v="1"/>
    <n v="0"/>
    <n v="4"/>
    <n v="0"/>
    <n v="1"/>
    <n v="91"/>
    <n v="0"/>
    <s v=""/>
    <n v="0"/>
    <x v="42"/>
    <n v="1345"/>
  </r>
  <r>
    <x v="36"/>
    <n v="26"/>
    <d v="2026-06-11T21:00:00"/>
    <x v="25"/>
    <s v="Mohamad EL KAWAS"/>
    <s v="#EB8787"/>
    <s v="#368E2C"/>
    <s v="Tour 2"/>
    <s v="F"/>
    <s v="Tunisie"/>
    <s v="TUN"/>
    <s v="Japon"/>
    <s v="JAP"/>
    <m/>
    <m/>
    <n v="0"/>
    <n v="3"/>
    <x v="1"/>
    <n v="118"/>
    <n v="103"/>
    <n v="91"/>
    <x v="1"/>
    <n v="0"/>
    <n v="4"/>
    <n v="0"/>
    <n v="1"/>
    <n v="91"/>
    <n v="0"/>
    <s v=""/>
    <n v="0"/>
    <x v="42"/>
    <n v="873"/>
  </r>
  <r>
    <x v="36"/>
    <n v="27"/>
    <d v="2026-06-21T06:00:00"/>
    <x v="26"/>
    <s v="Maryem GUIZANI"/>
    <s v="#BCA2F4"/>
    <s v="#6D3DD5"/>
    <s v="Tour 2"/>
    <s v="F"/>
    <s v="Tunisie"/>
    <s v="TUN"/>
    <s v="Japon"/>
    <s v="JAP"/>
    <m/>
    <m/>
    <n v="1"/>
    <n v="3"/>
    <x v="1"/>
    <n v="118"/>
    <n v="103"/>
    <n v="91"/>
    <x v="1"/>
    <n v="0"/>
    <n v="4"/>
    <n v="0"/>
    <n v="1"/>
    <n v="91"/>
    <n v="0"/>
    <s v=""/>
    <n v="0"/>
    <x v="42"/>
    <n v="503"/>
  </r>
  <r>
    <x v="37"/>
    <n v="1"/>
    <d v="2026-06-21T18:00:00"/>
    <x v="0"/>
    <s v="Nicolas LE MOUEL"/>
    <s v="#F7C79D"/>
    <s v="#FFBE85"/>
    <s v="Tour 2"/>
    <s v="H"/>
    <s v="Espagne"/>
    <s v="ESP"/>
    <s v="Arabie Saoudite"/>
    <s v="SAU"/>
    <s v="Atlanta"/>
    <s v="Mercedes-Benz Stadium"/>
    <n v="5"/>
    <n v="1"/>
    <x v="1"/>
    <n v="31"/>
    <n v="139"/>
    <n v="176"/>
    <x v="1"/>
    <n v="4"/>
    <n v="0"/>
    <n v="0"/>
    <n v="1"/>
    <n v="31"/>
    <n v="0"/>
    <s v=""/>
    <n v="0"/>
    <x v="52"/>
    <n v="1499"/>
  </r>
  <r>
    <x v="37"/>
    <n v="2"/>
    <d v="2026-06-21T18:00:00"/>
    <x v="1"/>
    <s v="Léa EL ASERY"/>
    <s v="#FFBEBE"/>
    <s v="#DF6868"/>
    <s v="Tour 2"/>
    <s v="H"/>
    <s v="Espagne"/>
    <s v="ESP"/>
    <s v="Arabie Saoudite"/>
    <s v="SAU"/>
    <s v="Atlanta"/>
    <s v="Mercedes-Benz Stadium"/>
    <n v="3"/>
    <n v="1"/>
    <x v="1"/>
    <n v="31"/>
    <n v="139"/>
    <n v="176"/>
    <x v="1"/>
    <n v="4"/>
    <n v="0"/>
    <n v="0"/>
    <n v="1"/>
    <n v="31"/>
    <n v="0"/>
    <s v=""/>
    <n v="0"/>
    <x v="52"/>
    <n v="1518"/>
  </r>
  <r>
    <x v="37"/>
    <n v="3"/>
    <d v="2026-06-21T18:00:00"/>
    <x v="2"/>
    <s v="Elwenn JOUBREL"/>
    <s v="#F5C7FC"/>
    <s v="#C489CF"/>
    <s v="Tour 2"/>
    <s v="H"/>
    <s v="Espagne"/>
    <s v="ESP"/>
    <s v="Arabie Saoudite"/>
    <s v="SAU"/>
    <s v="Atlanta"/>
    <s v="Mercedes-Benz Stadium"/>
    <n v="3"/>
    <n v="1"/>
    <x v="1"/>
    <n v="31"/>
    <n v="139"/>
    <n v="176"/>
    <x v="1"/>
    <n v="4"/>
    <n v="0"/>
    <n v="0"/>
    <n v="1"/>
    <n v="31"/>
    <n v="0"/>
    <s v=""/>
    <n v="0"/>
    <x v="52"/>
    <n v="1651"/>
  </r>
  <r>
    <x v="37"/>
    <n v="4"/>
    <d v="2026-06-21T18:00:00"/>
    <x v="3"/>
    <s v="Pauline OLIVIER"/>
    <s v="#A5EA7F"/>
    <s v="#80C65A"/>
    <s v="Tour 2"/>
    <s v="H"/>
    <s v="Espagne"/>
    <s v="ESP"/>
    <s v="Arabie Saoudite"/>
    <s v="SAU"/>
    <s v="Atlanta"/>
    <s v="Mercedes-Benz Stadium"/>
    <n v="4"/>
    <n v="0"/>
    <x v="1"/>
    <n v="31"/>
    <n v="139"/>
    <n v="176"/>
    <x v="1"/>
    <n v="4"/>
    <n v="0"/>
    <n v="0"/>
    <n v="1"/>
    <n v="31"/>
    <n v="1"/>
    <s v="Très rare"/>
    <n v="50"/>
    <x v="53"/>
    <n v="1173"/>
  </r>
  <r>
    <x v="37"/>
    <n v="5"/>
    <d v="2026-06-21T18:00:00"/>
    <x v="4"/>
    <s v="Julie BOISSIERE"/>
    <s v="#D890FF"/>
    <s v="#B750EF"/>
    <s v="Tour 2"/>
    <s v="H"/>
    <s v="Espagne"/>
    <s v="ESP"/>
    <s v="Arabie Saoudite"/>
    <s v="SAU"/>
    <s v="Atlanta"/>
    <s v="Mercedes-Benz Stadium"/>
    <n v="4"/>
    <n v="0"/>
    <x v="1"/>
    <n v="31"/>
    <n v="139"/>
    <n v="176"/>
    <x v="1"/>
    <n v="4"/>
    <n v="0"/>
    <n v="0"/>
    <n v="1"/>
    <n v="31"/>
    <n v="1"/>
    <s v="Très rare"/>
    <n v="50"/>
    <x v="53"/>
    <n v="799"/>
  </r>
  <r>
    <x v="37"/>
    <n v="6"/>
    <d v="2026-06-21T18:00:00"/>
    <x v="5"/>
    <s v="Julie BOUCHARD"/>
    <s v="#A6F7B1"/>
    <s v="#6EC179"/>
    <s v="Tour 2"/>
    <s v="H"/>
    <s v="Espagne"/>
    <s v="ESP"/>
    <s v="Arabie Saoudite"/>
    <s v="SAU"/>
    <s v="Atlanta"/>
    <s v="Mercedes-Benz Stadium"/>
    <n v="3"/>
    <n v="1"/>
    <x v="1"/>
    <n v="31"/>
    <n v="139"/>
    <n v="176"/>
    <x v="1"/>
    <n v="4"/>
    <n v="0"/>
    <n v="0"/>
    <n v="1"/>
    <n v="31"/>
    <n v="0"/>
    <s v=""/>
    <n v="0"/>
    <x v="52"/>
    <n v="1475"/>
  </r>
  <r>
    <x v="37"/>
    <n v="7"/>
    <d v="2026-06-21T18:00:00"/>
    <x v="6"/>
    <s v="Vincent FRAYSSE"/>
    <s v="#B2EAE8"/>
    <s v="#6CB4B1"/>
    <s v="Tour 2"/>
    <s v="H"/>
    <s v="Espagne"/>
    <s v="ESP"/>
    <s v="Arabie Saoudite"/>
    <s v="SAU"/>
    <s v="Atlanta"/>
    <s v="Mercedes-Benz Stadium"/>
    <n v="5"/>
    <n v="0"/>
    <x v="1"/>
    <n v="31"/>
    <n v="139"/>
    <n v="176"/>
    <x v="1"/>
    <n v="4"/>
    <n v="0"/>
    <n v="0"/>
    <n v="1"/>
    <n v="31"/>
    <n v="0"/>
    <s v=""/>
    <n v="0"/>
    <x v="52"/>
    <n v="994"/>
  </r>
  <r>
    <x v="37"/>
    <n v="8"/>
    <d v="2026-06-21T18:00:00"/>
    <x v="7"/>
    <s v="Louis HARLE"/>
    <s v="#EEF7B1"/>
    <s v="#C1CB7D"/>
    <s v="Tour 2"/>
    <s v="H"/>
    <s v="Espagne"/>
    <s v="ESP"/>
    <s v="Arabie Saoudite"/>
    <s v="SAU"/>
    <s v="Atlanta"/>
    <s v="Mercedes-Benz Stadium"/>
    <n v="3"/>
    <n v="0"/>
    <x v="1"/>
    <n v="31"/>
    <n v="139"/>
    <n v="176"/>
    <x v="1"/>
    <n v="4"/>
    <n v="0"/>
    <n v="0"/>
    <n v="1"/>
    <n v="31"/>
    <n v="0"/>
    <s v=""/>
    <n v="0"/>
    <x v="52"/>
    <n v="1204"/>
  </r>
  <r>
    <x v="37"/>
    <n v="9"/>
    <d v="2026-06-21T18:00:00"/>
    <x v="8"/>
    <s v="Aurélien DE POULPIQUET"/>
    <s v="#F4EA9D"/>
    <s v="#D2C458"/>
    <s v="Tour 2"/>
    <s v="H"/>
    <s v="Espagne"/>
    <s v="ESP"/>
    <s v="Arabie Saoudite"/>
    <s v="SAU"/>
    <s v="Atlanta"/>
    <s v="Mercedes-Benz Stadium"/>
    <n v="2"/>
    <n v="1"/>
    <x v="1"/>
    <n v="31"/>
    <n v="139"/>
    <n v="176"/>
    <x v="1"/>
    <n v="4"/>
    <n v="0"/>
    <n v="0"/>
    <n v="1"/>
    <n v="31"/>
    <n v="0"/>
    <s v=""/>
    <n v="0"/>
    <x v="52"/>
    <n v="1387"/>
  </r>
  <r>
    <x v="37"/>
    <n v="10"/>
    <d v="2026-06-21T18:00:00"/>
    <x v="9"/>
    <s v="Paul MONTESINOS"/>
    <s v="#C4B0FF"/>
    <s v="#7F66C8"/>
    <s v="Tour 2"/>
    <s v="H"/>
    <s v="Espagne"/>
    <s v="ESP"/>
    <s v="Arabie Saoudite"/>
    <s v="SAU"/>
    <s v="Atlanta"/>
    <s v="Mercedes-Benz Stadium"/>
    <n v="8"/>
    <n v="0"/>
    <x v="1"/>
    <n v="31"/>
    <n v="139"/>
    <n v="176"/>
    <x v="1"/>
    <n v="4"/>
    <n v="0"/>
    <n v="0"/>
    <n v="1"/>
    <n v="31"/>
    <n v="0"/>
    <s v=""/>
    <n v="0"/>
    <x v="52"/>
    <n v="1382"/>
  </r>
  <r>
    <x v="37"/>
    <n v="11"/>
    <d v="2026-06-21T18:00:00"/>
    <x v="10"/>
    <s v="Kinsley ROQUE"/>
    <s v="#CBEBBA"/>
    <s v="#70BC6E"/>
    <s v="Tour 2"/>
    <s v="H"/>
    <s v="Espagne"/>
    <s v="ESP"/>
    <s v="Arabie Saoudite"/>
    <s v="SAU"/>
    <s v="Atlanta"/>
    <s v="Mercedes-Benz Stadium"/>
    <n v="4"/>
    <n v="1"/>
    <x v="1"/>
    <n v="31"/>
    <n v="139"/>
    <n v="176"/>
    <x v="1"/>
    <n v="4"/>
    <n v="0"/>
    <n v="0"/>
    <n v="1"/>
    <n v="31"/>
    <n v="0"/>
    <s v=""/>
    <n v="0"/>
    <x v="52"/>
    <n v="1643"/>
  </r>
  <r>
    <x v="37"/>
    <n v="12"/>
    <d v="2026-06-21T18:00:00"/>
    <x v="11"/>
    <s v="Jaouad SETTI"/>
    <s v="#C2D4FF"/>
    <s v="#6586D5"/>
    <s v="Tour 2"/>
    <s v="H"/>
    <s v="Espagne"/>
    <s v="ESP"/>
    <s v="Arabie Saoudite"/>
    <s v="SAU"/>
    <s v="Atlanta"/>
    <s v="Mercedes-Benz Stadium"/>
    <n v="2"/>
    <n v="0"/>
    <x v="1"/>
    <n v="31"/>
    <n v="139"/>
    <n v="176"/>
    <x v="1"/>
    <n v="4"/>
    <n v="0"/>
    <n v="0"/>
    <n v="1"/>
    <n v="31"/>
    <n v="0"/>
    <s v=""/>
    <n v="0"/>
    <x v="52"/>
    <n v="1788"/>
  </r>
  <r>
    <x v="37"/>
    <n v="13"/>
    <d v="2026-06-21T18:00:00"/>
    <x v="12"/>
    <s v="Julien INGE"/>
    <s v="#C1E0EF"/>
    <s v="#4F91B2"/>
    <s v="Tour 2"/>
    <s v="H"/>
    <s v="Espagne"/>
    <s v="ESP"/>
    <s v="Arabie Saoudite"/>
    <s v="SAU"/>
    <s v="Atlanta"/>
    <s v="Mercedes-Benz Stadium"/>
    <n v="1"/>
    <n v="1"/>
    <x v="1"/>
    <n v="31"/>
    <n v="139"/>
    <n v="176"/>
    <x v="1"/>
    <n v="4"/>
    <n v="0"/>
    <n v="0"/>
    <n v="0"/>
    <n v="0"/>
    <n v="0"/>
    <s v=""/>
    <n v="0"/>
    <x v="3"/>
    <n v="1766"/>
  </r>
  <r>
    <x v="37"/>
    <n v="14"/>
    <d v="2026-06-21T18:00:00"/>
    <x v="13"/>
    <s v="Marie EXBRAYAT"/>
    <s v="#FFAFD2"/>
    <s v="#F2589B"/>
    <s v="Tour 2"/>
    <s v="H"/>
    <s v="Espagne"/>
    <s v="ESP"/>
    <s v="Arabie Saoudite"/>
    <s v="SAU"/>
    <s v="Atlanta"/>
    <s v="Mercedes-Benz Stadium"/>
    <n v="3"/>
    <n v="0"/>
    <x v="1"/>
    <n v="31"/>
    <n v="139"/>
    <n v="176"/>
    <x v="1"/>
    <n v="4"/>
    <n v="0"/>
    <n v="0"/>
    <n v="1"/>
    <n v="31"/>
    <n v="0"/>
    <s v=""/>
    <n v="0"/>
    <x v="52"/>
    <n v="1551"/>
  </r>
  <r>
    <x v="37"/>
    <n v="15"/>
    <d v="2026-06-21T18:00:00"/>
    <x v="14"/>
    <s v="Amine ZARROUKI"/>
    <s v="#FF9898"/>
    <s v="#FF5D5D"/>
    <s v="Tour 2"/>
    <s v="H"/>
    <s v="Espagne"/>
    <s v="ESP"/>
    <s v="Arabie Saoudite"/>
    <s v="SAU"/>
    <s v="Atlanta"/>
    <s v="Mercedes-Benz Stadium"/>
    <n v="2"/>
    <n v="0"/>
    <x v="1"/>
    <n v="31"/>
    <n v="139"/>
    <n v="176"/>
    <x v="1"/>
    <n v="4"/>
    <n v="0"/>
    <n v="0"/>
    <n v="1"/>
    <n v="31"/>
    <n v="0"/>
    <s v=""/>
    <n v="0"/>
    <x v="52"/>
    <n v="1436"/>
  </r>
  <r>
    <x v="37"/>
    <n v="16"/>
    <d v="2026-06-21T18:00:00"/>
    <x v="15"/>
    <s v="Laura GIULIANO"/>
    <s v="#86A4FE"/>
    <s v="#3769FF"/>
    <s v="Tour 2"/>
    <s v="H"/>
    <s v="Espagne"/>
    <s v="ESP"/>
    <s v="Arabie Saoudite"/>
    <s v="SAU"/>
    <s v="Atlanta"/>
    <s v="Mercedes-Benz Stadium"/>
    <n v="2"/>
    <n v="0"/>
    <x v="1"/>
    <n v="31"/>
    <n v="139"/>
    <n v="176"/>
    <x v="1"/>
    <n v="4"/>
    <n v="0"/>
    <n v="0"/>
    <n v="1"/>
    <n v="31"/>
    <n v="0"/>
    <s v=""/>
    <n v="0"/>
    <x v="52"/>
    <n v="1057"/>
  </r>
  <r>
    <x v="37"/>
    <n v="17"/>
    <d v="2026-06-21T18:00:00"/>
    <x v="16"/>
    <s v="Julien CRIMOTEL"/>
    <s v="#FFB0B0"/>
    <s v="#F25757"/>
    <s v="Tour 2"/>
    <s v="H"/>
    <s v="Espagne"/>
    <s v="ESP"/>
    <s v="Arabie Saoudite"/>
    <s v="SAU"/>
    <s v="Atlanta"/>
    <s v="Mercedes-Benz Stadium"/>
    <n v="3"/>
    <n v="1"/>
    <x v="1"/>
    <n v="31"/>
    <n v="139"/>
    <n v="176"/>
    <x v="1"/>
    <n v="4"/>
    <n v="0"/>
    <n v="0"/>
    <n v="1"/>
    <n v="31"/>
    <n v="0"/>
    <s v=""/>
    <n v="0"/>
    <x v="52"/>
    <n v="1278"/>
  </r>
  <r>
    <x v="37"/>
    <n v="18"/>
    <d v="2026-06-21T18:00:00"/>
    <x v="17"/>
    <s v="Quentin CARTON"/>
    <s v="#F0BC42"/>
    <s v="#8E1F2F"/>
    <s v="Tour 2"/>
    <s v="H"/>
    <s v="Espagne"/>
    <s v="ESP"/>
    <s v="Arabie Saoudite"/>
    <s v="SAU"/>
    <s v="Atlanta"/>
    <s v="Mercedes-Benz Stadium"/>
    <n v="7"/>
    <n v="1"/>
    <x v="1"/>
    <n v="31"/>
    <n v="139"/>
    <n v="176"/>
    <x v="1"/>
    <n v="4"/>
    <n v="0"/>
    <n v="0"/>
    <n v="1"/>
    <n v="31"/>
    <n v="0"/>
    <s v=""/>
    <n v="0"/>
    <x v="52"/>
    <n v="1560"/>
  </r>
  <r>
    <x v="37"/>
    <n v="19"/>
    <d v="2026-06-21T18:00:00"/>
    <x v="18"/>
    <s v="Eyram TETSHIE"/>
    <s v="#E8B28F"/>
    <s v="#E65568"/>
    <s v="Tour 2"/>
    <s v="H"/>
    <s v="Espagne"/>
    <s v="ESP"/>
    <s v="Arabie Saoudite"/>
    <s v="SAU"/>
    <s v="Atlanta"/>
    <s v="Mercedes-Benz Stadium"/>
    <n v="3"/>
    <n v="0"/>
    <x v="1"/>
    <n v="31"/>
    <n v="139"/>
    <n v="176"/>
    <x v="1"/>
    <n v="4"/>
    <n v="0"/>
    <n v="0"/>
    <n v="1"/>
    <n v="31"/>
    <n v="0"/>
    <s v=""/>
    <n v="0"/>
    <x v="52"/>
    <n v="1383"/>
  </r>
  <r>
    <x v="37"/>
    <n v="20"/>
    <d v="2026-06-21T18:00:00"/>
    <x v="19"/>
    <s v="Anis LEBIK"/>
    <s v="#60DC8C"/>
    <s v="#22A34F"/>
    <s v="Tour 2"/>
    <s v="H"/>
    <s v="Espagne"/>
    <s v="ESP"/>
    <s v="Arabie Saoudite"/>
    <s v="SAU"/>
    <s v="Atlanta"/>
    <s v="Mercedes-Benz Stadium"/>
    <n v="3"/>
    <n v="1"/>
    <x v="1"/>
    <n v="31"/>
    <n v="139"/>
    <n v="176"/>
    <x v="1"/>
    <n v="4"/>
    <n v="0"/>
    <n v="0"/>
    <n v="1"/>
    <n v="31"/>
    <n v="0"/>
    <s v=""/>
    <n v="0"/>
    <x v="52"/>
    <n v="1479"/>
  </r>
  <r>
    <x v="37"/>
    <n v="21"/>
    <d v="2026-06-21T18:00:00"/>
    <x v="20"/>
    <s v="Julia BOUANAN"/>
    <s v="#2FAEE0"/>
    <s v="#BEA064"/>
    <s v="Tour 2"/>
    <s v="H"/>
    <s v="Espagne"/>
    <s v="ESP"/>
    <s v="Arabie Saoudite"/>
    <s v="SAU"/>
    <s v="Atlanta"/>
    <s v="Mercedes-Benz Stadium"/>
    <n v="2"/>
    <n v="1"/>
    <x v="1"/>
    <n v="31"/>
    <n v="139"/>
    <n v="176"/>
    <x v="1"/>
    <n v="4"/>
    <n v="0"/>
    <n v="0"/>
    <n v="1"/>
    <n v="31"/>
    <n v="0"/>
    <s v=""/>
    <n v="0"/>
    <x v="52"/>
    <n v="1248"/>
  </r>
  <r>
    <x v="37"/>
    <n v="22"/>
    <d v="2026-06-21T18:00:00"/>
    <x v="21"/>
    <s v="Julie Mansard"/>
    <s v="#41DEF0"/>
    <s v="#0BA6B7"/>
    <s v="Tour 2"/>
    <s v="H"/>
    <s v="Espagne"/>
    <s v="ESP"/>
    <s v="Arabie Saoudite"/>
    <s v="SAU"/>
    <s v="Atlanta"/>
    <s v="Mercedes-Benz Stadium"/>
    <n v="2"/>
    <n v="0"/>
    <x v="1"/>
    <n v="31"/>
    <n v="139"/>
    <n v="176"/>
    <x v="1"/>
    <n v="4"/>
    <n v="0"/>
    <n v="0"/>
    <n v="1"/>
    <n v="31"/>
    <n v="0"/>
    <s v=""/>
    <n v="0"/>
    <x v="52"/>
    <n v="917"/>
  </r>
  <r>
    <x v="37"/>
    <n v="23"/>
    <d v="2026-06-21T18:00:00"/>
    <x v="22"/>
    <s v="Juliette"/>
    <s v="#F2A2A2"/>
    <s v="#C25D5D"/>
    <s v="Tour 2"/>
    <s v="H"/>
    <s v="Espagne"/>
    <s v="ESP"/>
    <s v="Arabie Saoudite"/>
    <s v="SAU"/>
    <s v="Atlanta"/>
    <s v="Mercedes-Benz Stadium"/>
    <n v="5"/>
    <n v="0"/>
    <x v="1"/>
    <n v="31"/>
    <n v="139"/>
    <n v="176"/>
    <x v="1"/>
    <n v="4"/>
    <n v="0"/>
    <n v="0"/>
    <n v="1"/>
    <n v="31"/>
    <n v="0"/>
    <s v=""/>
    <n v="0"/>
    <x v="52"/>
    <n v="952"/>
  </r>
  <r>
    <x v="37"/>
    <n v="24"/>
    <d v="2026-06-21T18:00:00"/>
    <x v="23"/>
    <s v="Samya ALAOUI"/>
    <s v="#A2F2C7"/>
    <s v="#5DC18C"/>
    <s v="Tour 2"/>
    <s v="H"/>
    <s v="Espagne"/>
    <s v="ESP"/>
    <s v="Arabie Saoudite"/>
    <s v="SAU"/>
    <s v="Atlanta"/>
    <s v="Mercedes-Benz Stadium"/>
    <n v="3"/>
    <n v="1"/>
    <x v="1"/>
    <n v="31"/>
    <n v="139"/>
    <n v="176"/>
    <x v="1"/>
    <n v="4"/>
    <n v="0"/>
    <n v="0"/>
    <n v="1"/>
    <n v="31"/>
    <n v="0"/>
    <s v=""/>
    <n v="0"/>
    <x v="52"/>
    <n v="1637"/>
  </r>
  <r>
    <x v="37"/>
    <n v="25"/>
    <d v="2026-06-21T18:00:00"/>
    <x v="24"/>
    <s v="Léa WALOCQ"/>
    <s v="#D1B9EB"/>
    <s v="#B58BC7"/>
    <s v="Tour 2"/>
    <s v="H"/>
    <s v="Espagne"/>
    <s v="ESP"/>
    <s v="Arabie Saoudite"/>
    <s v="SAU"/>
    <s v="Atlanta"/>
    <s v="Mercedes-Benz Stadium"/>
    <n v="3"/>
    <n v="0"/>
    <x v="1"/>
    <n v="31"/>
    <n v="139"/>
    <n v="176"/>
    <x v="1"/>
    <n v="4"/>
    <n v="0"/>
    <n v="0"/>
    <n v="1"/>
    <n v="31"/>
    <n v="0"/>
    <s v=""/>
    <n v="0"/>
    <x v="52"/>
    <n v="1376"/>
  </r>
  <r>
    <x v="37"/>
    <n v="26"/>
    <d v="2026-06-11T21:00:00"/>
    <x v="25"/>
    <s v="Mohamad EL KAWAS"/>
    <s v="#EB8787"/>
    <s v="#368E2C"/>
    <s v="Tour 2"/>
    <s v="H"/>
    <s v="Espagne"/>
    <s v="ESP"/>
    <s v="Arabie Saoudite"/>
    <s v="SAU"/>
    <m/>
    <m/>
    <n v="2"/>
    <n v="1"/>
    <x v="1"/>
    <n v="31"/>
    <n v="139"/>
    <n v="176"/>
    <x v="1"/>
    <n v="4"/>
    <n v="0"/>
    <n v="0"/>
    <n v="1"/>
    <n v="31"/>
    <n v="0"/>
    <s v=""/>
    <n v="0"/>
    <x v="52"/>
    <n v="904"/>
  </r>
  <r>
    <x v="37"/>
    <n v="27"/>
    <d v="2026-06-21T18:00:00"/>
    <x v="26"/>
    <s v="Maryem GUIZANI"/>
    <s v="#BCA2F4"/>
    <s v="#6D3DD5"/>
    <s v="Tour 2"/>
    <s v="H"/>
    <s v="Espagne"/>
    <s v="ESP"/>
    <s v="Arabie Saoudite"/>
    <s v="SAU"/>
    <m/>
    <m/>
    <n v="5"/>
    <n v="1"/>
    <x v="1"/>
    <n v="31"/>
    <n v="139"/>
    <n v="176"/>
    <x v="1"/>
    <n v="4"/>
    <n v="0"/>
    <n v="0"/>
    <n v="1"/>
    <n v="31"/>
    <n v="0"/>
    <s v=""/>
    <n v="0"/>
    <x v="52"/>
    <n v="534"/>
  </r>
  <r>
    <x v="38"/>
    <n v="1"/>
    <d v="2026-06-21T21:00:00"/>
    <x v="0"/>
    <s v="Nicolas LE MOUEL"/>
    <s v="#F7C79D"/>
    <s v="#FFBE85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499"/>
  </r>
  <r>
    <x v="38"/>
    <n v="2"/>
    <d v="2026-06-21T21:00:00"/>
    <x v="1"/>
    <s v="Léa EL ASERY"/>
    <s v="#FFBEBE"/>
    <s v="#DF6868"/>
    <s v="Tour 2"/>
    <s v="G"/>
    <s v="Belgique"/>
    <s v="BEL"/>
    <s v="Iran"/>
    <s v="IRN"/>
    <s v="Inglewood, Los Angeles, California"/>
    <s v="SoFi Stadium"/>
    <n v="4"/>
    <n v="1"/>
    <x v="1"/>
    <n v="39"/>
    <n v="138"/>
    <n v="171"/>
    <x v="1"/>
    <n v="0"/>
    <n v="0"/>
    <n v="0"/>
    <n v="0"/>
    <n v="0"/>
    <n v="0"/>
    <s v=""/>
    <n v="0"/>
    <x v="3"/>
    <n v="1518"/>
  </r>
  <r>
    <x v="38"/>
    <n v="3"/>
    <d v="2026-06-21T21:00:00"/>
    <x v="2"/>
    <s v="Elwenn JOUBREL"/>
    <s v="#F5C7FC"/>
    <s v="#C489CF"/>
    <s v="Tour 2"/>
    <s v="G"/>
    <s v="Belgique"/>
    <s v="BEL"/>
    <s v="Iran"/>
    <s v="IRN"/>
    <s v="Inglewood, Los Angeles, California"/>
    <s v="SoFi Stadium"/>
    <n v="2"/>
    <n v="1"/>
    <x v="1"/>
    <n v="39"/>
    <n v="138"/>
    <n v="171"/>
    <x v="1"/>
    <n v="0"/>
    <n v="0"/>
    <n v="0"/>
    <n v="0"/>
    <n v="0"/>
    <n v="0"/>
    <s v=""/>
    <n v="0"/>
    <x v="3"/>
    <n v="1651"/>
  </r>
  <r>
    <x v="38"/>
    <n v="4"/>
    <d v="2026-06-21T21:00:00"/>
    <x v="3"/>
    <s v="Pauline OLIVIER"/>
    <s v="#A5EA7F"/>
    <s v="#80C65A"/>
    <s v="Tour 2"/>
    <s v="G"/>
    <s v="Belgique"/>
    <s v="BEL"/>
    <s v="Iran"/>
    <s v="IRN"/>
    <s v="Inglewood, Los Angeles, California"/>
    <s v="SoFi Stadium"/>
    <n v="4"/>
    <n v="0"/>
    <x v="1"/>
    <n v="39"/>
    <n v="138"/>
    <n v="171"/>
    <x v="1"/>
    <n v="0"/>
    <n v="0"/>
    <n v="0"/>
    <n v="0"/>
    <n v="0"/>
    <n v="0"/>
    <s v=""/>
    <n v="0"/>
    <x v="3"/>
    <n v="1173"/>
  </r>
  <r>
    <x v="38"/>
    <n v="5"/>
    <d v="2026-06-21T21:00:00"/>
    <x v="4"/>
    <s v="Julie BOISSIERE"/>
    <s v="#D890FF"/>
    <s v="#B750EF"/>
    <s v="Tour 2"/>
    <s v="G"/>
    <s v="Belgique"/>
    <s v="BEL"/>
    <s v="Iran"/>
    <s v="IRN"/>
    <s v="Inglewood, Los Angeles, California"/>
    <s v="SoFi Stadium"/>
    <n v="1"/>
    <n v="1"/>
    <x v="1"/>
    <n v="39"/>
    <n v="138"/>
    <n v="171"/>
    <x v="1"/>
    <n v="0"/>
    <n v="0"/>
    <n v="0"/>
    <n v="1"/>
    <n v="138"/>
    <n v="0"/>
    <s v=""/>
    <n v="0"/>
    <x v="19"/>
    <n v="937"/>
  </r>
  <r>
    <x v="38"/>
    <n v="6"/>
    <d v="2026-06-21T21:00:00"/>
    <x v="5"/>
    <s v="Julie BOUCHARD"/>
    <s v="#A6F7B1"/>
    <s v="#6EC179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475"/>
  </r>
  <r>
    <x v="38"/>
    <n v="7"/>
    <d v="2026-06-21T21:00:00"/>
    <x v="6"/>
    <s v="Vincent FRAYSSE"/>
    <s v="#B2EAE8"/>
    <s v="#6CB4B1"/>
    <s v="Tour 2"/>
    <s v="G"/>
    <s v="Belgique"/>
    <s v="BEL"/>
    <s v="Iran"/>
    <s v="IRN"/>
    <s v="Inglewood, Los Angeles, California"/>
    <s v="SoFi Stadium"/>
    <n v="4"/>
    <n v="0"/>
    <x v="1"/>
    <n v="39"/>
    <n v="138"/>
    <n v="171"/>
    <x v="1"/>
    <n v="0"/>
    <n v="0"/>
    <n v="0"/>
    <n v="0"/>
    <n v="0"/>
    <n v="0"/>
    <s v=""/>
    <n v="0"/>
    <x v="3"/>
    <n v="994"/>
  </r>
  <r>
    <x v="38"/>
    <n v="8"/>
    <d v="2026-06-21T21:00:00"/>
    <x v="7"/>
    <s v="Louis HARLE"/>
    <s v="#EEF7B1"/>
    <s v="#C1CB7D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204"/>
  </r>
  <r>
    <x v="38"/>
    <n v="9"/>
    <d v="2026-06-21T21:00:00"/>
    <x v="8"/>
    <s v="Aurélien DE POULPIQUET"/>
    <s v="#F4EA9D"/>
    <s v="#D2C458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387"/>
  </r>
  <r>
    <x v="38"/>
    <n v="10"/>
    <d v="2026-06-21T21:00:00"/>
    <x v="9"/>
    <s v="Paul MONTESINOS"/>
    <s v="#C4B0FF"/>
    <s v="#7F66C8"/>
    <s v="Tour 2"/>
    <s v="G"/>
    <s v="Belgique"/>
    <s v="BEL"/>
    <s v="Iran"/>
    <s v="IRN"/>
    <s v="Inglewood, Los Angeles, California"/>
    <s v="SoFi Stadium"/>
    <n v="3"/>
    <n v="0"/>
    <x v="1"/>
    <n v="39"/>
    <n v="138"/>
    <n v="171"/>
    <x v="1"/>
    <n v="0"/>
    <n v="0"/>
    <n v="0"/>
    <n v="0"/>
    <n v="0"/>
    <n v="0"/>
    <s v=""/>
    <n v="0"/>
    <x v="3"/>
    <n v="1382"/>
  </r>
  <r>
    <x v="38"/>
    <n v="11"/>
    <d v="2026-06-21T21:00:00"/>
    <x v="10"/>
    <s v="Kinsley ROQUE"/>
    <s v="#CBEBBA"/>
    <s v="#70BC6E"/>
    <s v="Tour 2"/>
    <s v="G"/>
    <s v="Belgique"/>
    <s v="BEL"/>
    <s v="Iran"/>
    <s v="IRN"/>
    <s v="Inglewood, Los Angeles, California"/>
    <s v="SoFi Stadium"/>
    <n v="2"/>
    <n v="0"/>
    <x v="1"/>
    <n v="39"/>
    <n v="138"/>
    <n v="171"/>
    <x v="1"/>
    <n v="0"/>
    <n v="0"/>
    <n v="0"/>
    <n v="0"/>
    <n v="0"/>
    <n v="0"/>
    <s v=""/>
    <n v="0"/>
    <x v="3"/>
    <n v="1643"/>
  </r>
  <r>
    <x v="38"/>
    <n v="12"/>
    <d v="2026-06-21T21:00:00"/>
    <x v="11"/>
    <s v="Jaouad SETTI"/>
    <s v="#C2D4FF"/>
    <s v="#6586D5"/>
    <s v="Tour 2"/>
    <s v="G"/>
    <s v="Belgique"/>
    <s v="BEL"/>
    <s v="Iran"/>
    <s v="IRN"/>
    <s v="Inglewood, Los Angeles, California"/>
    <s v="SoFi Stadium"/>
    <n v="4"/>
    <n v="1"/>
    <x v="1"/>
    <n v="39"/>
    <n v="138"/>
    <n v="171"/>
    <x v="1"/>
    <n v="0"/>
    <n v="0"/>
    <n v="0"/>
    <n v="0"/>
    <n v="0"/>
    <n v="0"/>
    <s v=""/>
    <n v="0"/>
    <x v="3"/>
    <n v="1788"/>
  </r>
  <r>
    <x v="38"/>
    <n v="13"/>
    <d v="2026-06-21T21:00:00"/>
    <x v="12"/>
    <s v="Julien INGE"/>
    <s v="#C1E0EF"/>
    <s v="#4F91B2"/>
    <s v="Tour 2"/>
    <s v="G"/>
    <s v="Belgique"/>
    <s v="BEL"/>
    <s v="Iran"/>
    <s v="IRN"/>
    <s v="Inglewood, Los Angeles, California"/>
    <s v="SoFi Stadium"/>
    <n v="3"/>
    <n v="0"/>
    <x v="1"/>
    <n v="39"/>
    <n v="138"/>
    <n v="171"/>
    <x v="1"/>
    <n v="0"/>
    <n v="0"/>
    <n v="0"/>
    <n v="0"/>
    <n v="0"/>
    <n v="0"/>
    <s v=""/>
    <n v="0"/>
    <x v="3"/>
    <n v="1766"/>
  </r>
  <r>
    <x v="38"/>
    <n v="14"/>
    <d v="2026-06-21T21:00:00"/>
    <x v="13"/>
    <s v="Marie EXBRAYAT"/>
    <s v="#FFAFD2"/>
    <s v="#F2589B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551"/>
  </r>
  <r>
    <x v="38"/>
    <n v="15"/>
    <d v="2026-06-21T21:00:00"/>
    <x v="14"/>
    <s v="Amine ZARROUKI"/>
    <s v="#FF9898"/>
    <s v="#FF5D5D"/>
    <s v="Tour 2"/>
    <s v="G"/>
    <s v="Belgique"/>
    <s v="BEL"/>
    <s v="Iran"/>
    <s v="IRN"/>
    <s v="Inglewood, Los Angeles, California"/>
    <s v="SoFi Stadium"/>
    <n v="3"/>
    <n v="0"/>
    <x v="1"/>
    <n v="39"/>
    <n v="138"/>
    <n v="171"/>
    <x v="1"/>
    <n v="0"/>
    <n v="0"/>
    <n v="0"/>
    <n v="0"/>
    <n v="0"/>
    <n v="0"/>
    <s v=""/>
    <n v="0"/>
    <x v="3"/>
    <n v="1436"/>
  </r>
  <r>
    <x v="38"/>
    <n v="16"/>
    <d v="2026-06-21T21:00:00"/>
    <x v="15"/>
    <s v="Laura GIULIANO"/>
    <s v="#86A4FE"/>
    <s v="#3769FF"/>
    <s v="Tour 2"/>
    <s v="G"/>
    <s v="Belgique"/>
    <s v="BEL"/>
    <s v="Iran"/>
    <s v="IRN"/>
    <s v="Inglewood, Los Angeles, California"/>
    <s v="SoFi Stadium"/>
    <n v="0"/>
    <n v="1"/>
    <x v="1"/>
    <n v="39"/>
    <n v="138"/>
    <n v="171"/>
    <x v="1"/>
    <n v="0"/>
    <n v="0"/>
    <n v="0"/>
    <n v="0"/>
    <n v="0"/>
    <n v="0"/>
    <s v=""/>
    <n v="0"/>
    <x v="3"/>
    <n v="1057"/>
  </r>
  <r>
    <x v="38"/>
    <n v="17"/>
    <d v="2026-06-21T21:00:00"/>
    <x v="16"/>
    <s v="Julien CRIMOTEL"/>
    <s v="#FFB0B0"/>
    <s v="#F25757"/>
    <s v="Tour 2"/>
    <s v="G"/>
    <s v="Belgique"/>
    <s v="BEL"/>
    <s v="Iran"/>
    <s v="IRN"/>
    <s v="Inglewood, Los Angeles, California"/>
    <s v="SoFi Stadium"/>
    <n v="4"/>
    <n v="0"/>
    <x v="1"/>
    <n v="39"/>
    <n v="138"/>
    <n v="171"/>
    <x v="1"/>
    <n v="0"/>
    <n v="0"/>
    <n v="0"/>
    <n v="0"/>
    <n v="0"/>
    <n v="0"/>
    <s v=""/>
    <n v="0"/>
    <x v="3"/>
    <n v="1278"/>
  </r>
  <r>
    <x v="38"/>
    <n v="18"/>
    <d v="2026-06-21T21:00:00"/>
    <x v="17"/>
    <s v="Quentin CARTON"/>
    <s v="#F0BC42"/>
    <s v="#8E1F2F"/>
    <s v="Tour 2"/>
    <s v="G"/>
    <s v="Belgique"/>
    <s v="BEL"/>
    <s v="Iran"/>
    <s v="IRN"/>
    <s v="Inglewood, Los Angeles, California"/>
    <s v="SoFi Stadium"/>
    <n v="1"/>
    <n v="1"/>
    <x v="1"/>
    <n v="39"/>
    <n v="138"/>
    <n v="171"/>
    <x v="1"/>
    <n v="0"/>
    <n v="0"/>
    <n v="0"/>
    <n v="1"/>
    <n v="138"/>
    <n v="0"/>
    <s v=""/>
    <n v="0"/>
    <x v="19"/>
    <n v="1698"/>
  </r>
  <r>
    <x v="38"/>
    <n v="19"/>
    <d v="2026-06-21T21:00:00"/>
    <x v="18"/>
    <s v="Eyram TETSHIE"/>
    <s v="#E8B28F"/>
    <s v="#E65568"/>
    <s v="Tour 2"/>
    <s v="G"/>
    <s v="Belgique"/>
    <s v="BEL"/>
    <s v="Iran"/>
    <s v="IRN"/>
    <s v="Inglewood, Los Angeles, California"/>
    <s v="SoFi Stadium"/>
    <n v="2"/>
    <n v="0"/>
    <x v="1"/>
    <n v="39"/>
    <n v="138"/>
    <n v="171"/>
    <x v="1"/>
    <n v="0"/>
    <n v="0"/>
    <n v="0"/>
    <n v="0"/>
    <n v="0"/>
    <n v="0"/>
    <s v=""/>
    <n v="0"/>
    <x v="3"/>
    <n v="1383"/>
  </r>
  <r>
    <x v="38"/>
    <n v="20"/>
    <d v="2026-06-21T21:00:00"/>
    <x v="19"/>
    <s v="Anis LEBIK"/>
    <s v="#60DC8C"/>
    <s v="#22A34F"/>
    <s v="Tour 2"/>
    <s v="G"/>
    <s v="Belgique"/>
    <s v="BEL"/>
    <s v="Iran"/>
    <s v="IRN"/>
    <s v="Inglewood, Los Angeles, California"/>
    <s v="SoFi Stadium"/>
    <n v="2"/>
    <n v="1"/>
    <x v="1"/>
    <n v="39"/>
    <n v="138"/>
    <n v="171"/>
    <x v="1"/>
    <n v="0"/>
    <n v="0"/>
    <n v="0"/>
    <n v="0"/>
    <n v="0"/>
    <n v="0"/>
    <s v=""/>
    <n v="0"/>
    <x v="3"/>
    <n v="1479"/>
  </r>
  <r>
    <x v="38"/>
    <n v="21"/>
    <d v="2026-06-21T21:00:00"/>
    <x v="20"/>
    <s v="Julia BOUANAN"/>
    <s v="#2FAEE0"/>
    <s v="#BEA064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248"/>
  </r>
  <r>
    <x v="38"/>
    <n v="22"/>
    <d v="2026-06-21T21:00:00"/>
    <x v="21"/>
    <s v="Julie Mansard"/>
    <s v="#41DEF0"/>
    <s v="#0BA6B7"/>
    <s v="Tour 2"/>
    <s v="G"/>
    <s v="Belgique"/>
    <s v="BEL"/>
    <s v="Iran"/>
    <s v="IRN"/>
    <s v="Inglewood, Los Angeles, California"/>
    <s v="SoFi Stadium"/>
    <n v="1"/>
    <n v="1"/>
    <x v="1"/>
    <n v="39"/>
    <n v="138"/>
    <n v="171"/>
    <x v="1"/>
    <n v="0"/>
    <n v="0"/>
    <n v="0"/>
    <n v="1"/>
    <n v="138"/>
    <n v="0"/>
    <s v=""/>
    <n v="0"/>
    <x v="19"/>
    <n v="1055"/>
  </r>
  <r>
    <x v="38"/>
    <n v="23"/>
    <d v="2026-06-21T21:00:00"/>
    <x v="22"/>
    <s v="Juliette"/>
    <s v="#F2A2A2"/>
    <s v="#C25D5D"/>
    <s v="Tour 2"/>
    <s v="G"/>
    <s v="Belgique"/>
    <s v="BEL"/>
    <s v="Iran"/>
    <s v="IRN"/>
    <s v="Inglewood, Los Angeles, California"/>
    <s v="SoFi Stadium"/>
    <n v="2"/>
    <n v="2"/>
    <x v="1"/>
    <n v="39"/>
    <n v="138"/>
    <n v="171"/>
    <x v="1"/>
    <n v="0"/>
    <n v="0"/>
    <n v="0"/>
    <n v="1"/>
    <n v="138"/>
    <n v="0"/>
    <s v=""/>
    <n v="0"/>
    <x v="19"/>
    <n v="1090"/>
  </r>
  <r>
    <x v="38"/>
    <n v="24"/>
    <d v="2026-06-21T21:00:00"/>
    <x v="23"/>
    <s v="Samya ALAOUI"/>
    <s v="#A2F2C7"/>
    <s v="#5DC18C"/>
    <s v="Tour 2"/>
    <s v="G"/>
    <s v="Belgique"/>
    <s v="BEL"/>
    <s v="Iran"/>
    <s v="IRN"/>
    <s v="Inglewood, Los Angeles, California"/>
    <s v="SoFi Stadium"/>
    <n v="3"/>
    <n v="1"/>
    <x v="1"/>
    <n v="39"/>
    <n v="138"/>
    <n v="171"/>
    <x v="1"/>
    <n v="0"/>
    <n v="0"/>
    <n v="0"/>
    <n v="0"/>
    <n v="0"/>
    <n v="0"/>
    <s v=""/>
    <n v="0"/>
    <x v="3"/>
    <n v="1637"/>
  </r>
  <r>
    <x v="38"/>
    <n v="25"/>
    <d v="2026-06-21T21:00:00"/>
    <x v="24"/>
    <s v="Léa WALOCQ"/>
    <s v="#D1B9EB"/>
    <s v="#B58BC7"/>
    <s v="Tour 2"/>
    <s v="G"/>
    <s v="Belgique"/>
    <s v="BEL"/>
    <s v="Iran"/>
    <s v="IRN"/>
    <s v="Inglewood, Los Angeles, California"/>
    <s v="SoFi Stadium"/>
    <n v="1"/>
    <n v="1"/>
    <x v="1"/>
    <n v="39"/>
    <n v="138"/>
    <n v="171"/>
    <x v="1"/>
    <n v="0"/>
    <n v="0"/>
    <n v="0"/>
    <n v="1"/>
    <n v="138"/>
    <n v="0"/>
    <s v=""/>
    <n v="0"/>
    <x v="19"/>
    <n v="1514"/>
  </r>
  <r>
    <x v="38"/>
    <n v="26"/>
    <d v="2026-06-11T21:00:00"/>
    <x v="25"/>
    <s v="Mohamad EL KAWAS"/>
    <s v="#EB8787"/>
    <s v="#368E2C"/>
    <s v="Tour 2"/>
    <s v="G"/>
    <s v="Belgique"/>
    <s v="BEL"/>
    <s v="Iran"/>
    <s v="IRN"/>
    <m/>
    <m/>
    <n v="2"/>
    <n v="1"/>
    <x v="1"/>
    <n v="39"/>
    <n v="138"/>
    <n v="171"/>
    <x v="1"/>
    <n v="0"/>
    <n v="0"/>
    <n v="0"/>
    <n v="0"/>
    <n v="0"/>
    <n v="0"/>
    <s v=""/>
    <n v="0"/>
    <x v="3"/>
    <n v="904"/>
  </r>
  <r>
    <x v="38"/>
    <n v="27"/>
    <d v="2026-06-21T21:00:00"/>
    <x v="26"/>
    <s v="Maryem GUIZANI"/>
    <s v="#BCA2F4"/>
    <s v="#6D3DD5"/>
    <s v="Tour 2"/>
    <s v="G"/>
    <s v="Belgique"/>
    <s v="BEL"/>
    <s v="Iran"/>
    <s v="IRN"/>
    <m/>
    <m/>
    <n v="5"/>
    <n v="1"/>
    <x v="1"/>
    <n v="39"/>
    <n v="138"/>
    <n v="171"/>
    <x v="1"/>
    <n v="0"/>
    <n v="0"/>
    <n v="0"/>
    <n v="0"/>
    <n v="0"/>
    <n v="0"/>
    <s v=""/>
    <n v="0"/>
    <x v="3"/>
    <n v="534"/>
  </r>
  <r>
    <x v="39"/>
    <n v="1"/>
    <d v="2026-06-22T00:00:00"/>
    <x v="0"/>
    <s v="Nicolas LE MOUEL"/>
    <s v="#F7C79D"/>
    <s v="#FFBE85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1499"/>
  </r>
  <r>
    <x v="39"/>
    <n v="2"/>
    <d v="2026-06-22T00:00:00"/>
    <x v="1"/>
    <s v="Léa EL ASERY"/>
    <s v="#FFBEBE"/>
    <s v="#DF6868"/>
    <s v="Tour 2"/>
    <s v="H"/>
    <s v="Uruguay"/>
    <s v="URY"/>
    <s v="Cap-Vert"/>
    <s v="CPV"/>
    <s v="Miami Gardens, Florida"/>
    <s v="Hard Rock Stadium"/>
    <n v="1"/>
    <n v="0"/>
    <x v="1"/>
    <n v="72"/>
    <n v="109"/>
    <n v="137"/>
    <x v="1"/>
    <n v="2"/>
    <n v="2"/>
    <n v="0"/>
    <n v="0"/>
    <n v="0"/>
    <n v="0"/>
    <s v=""/>
    <n v="0"/>
    <x v="3"/>
    <n v="1518"/>
  </r>
  <r>
    <x v="39"/>
    <n v="3"/>
    <d v="2026-06-22T00:00:00"/>
    <x v="2"/>
    <s v="Elwenn JOUBREL"/>
    <s v="#F5C7FC"/>
    <s v="#C489CF"/>
    <s v="Tour 2"/>
    <s v="H"/>
    <s v="Uruguay"/>
    <s v="URY"/>
    <s v="Cap-Vert"/>
    <s v="CPV"/>
    <s v="Miami Gardens, Florida"/>
    <s v="Hard Rock Stadium"/>
    <n v="1"/>
    <n v="0"/>
    <x v="1"/>
    <n v="72"/>
    <n v="109"/>
    <n v="137"/>
    <x v="1"/>
    <n v="2"/>
    <n v="2"/>
    <n v="0"/>
    <n v="0"/>
    <n v="0"/>
    <n v="0"/>
    <s v=""/>
    <n v="0"/>
    <x v="3"/>
    <n v="1651"/>
  </r>
  <r>
    <x v="39"/>
    <n v="4"/>
    <d v="2026-06-22T00:00:00"/>
    <x v="3"/>
    <s v="Pauline OLIVIER"/>
    <s v="#A5EA7F"/>
    <s v="#80C65A"/>
    <s v="Tour 2"/>
    <s v="H"/>
    <s v="Uruguay"/>
    <s v="URY"/>
    <s v="Cap-Vert"/>
    <s v="CPV"/>
    <s v="Miami Gardens, Florida"/>
    <s v="Hard Rock Stadium"/>
    <n v="3"/>
    <n v="0"/>
    <x v="1"/>
    <n v="72"/>
    <n v="109"/>
    <n v="137"/>
    <x v="1"/>
    <n v="2"/>
    <n v="2"/>
    <n v="0"/>
    <n v="0"/>
    <n v="0"/>
    <n v="0"/>
    <s v=""/>
    <n v="0"/>
    <x v="3"/>
    <n v="1173"/>
  </r>
  <r>
    <x v="39"/>
    <n v="5"/>
    <d v="2026-06-22T00:00:00"/>
    <x v="4"/>
    <s v="Julie BOISSIERE"/>
    <s v="#D890FF"/>
    <s v="#B750EF"/>
    <s v="Tour 2"/>
    <s v="H"/>
    <s v="Uruguay"/>
    <s v="URY"/>
    <s v="Cap-Vert"/>
    <s v="CPV"/>
    <s v="Miami Gardens, Florida"/>
    <s v="Hard Rock Stadium"/>
    <n v="2"/>
    <n v="3"/>
    <x v="2"/>
    <n v="72"/>
    <n v="109"/>
    <n v="137"/>
    <x v="1"/>
    <n v="2"/>
    <n v="2"/>
    <n v="0"/>
    <n v="0"/>
    <n v="0"/>
    <n v="0"/>
    <s v=""/>
    <n v="0"/>
    <x v="3"/>
    <n v="937"/>
  </r>
  <r>
    <x v="39"/>
    <n v="6"/>
    <d v="2026-06-22T00:00:00"/>
    <x v="5"/>
    <s v="Julie BOUCHARD"/>
    <s v="#A6F7B1"/>
    <s v="#6EC179"/>
    <s v="Tour 2"/>
    <s v="H"/>
    <s v="Uruguay"/>
    <s v="URY"/>
    <s v="Cap-Vert"/>
    <s v="CPV"/>
    <s v="Miami Gardens, Florida"/>
    <s v="Hard Rock Stadium"/>
    <n v="1"/>
    <n v="0"/>
    <x v="1"/>
    <n v="72"/>
    <n v="109"/>
    <n v="137"/>
    <x v="1"/>
    <n v="2"/>
    <n v="2"/>
    <n v="0"/>
    <n v="0"/>
    <n v="0"/>
    <n v="0"/>
    <s v=""/>
    <n v="0"/>
    <x v="3"/>
    <n v="1475"/>
  </r>
  <r>
    <x v="39"/>
    <n v="7"/>
    <d v="2026-06-22T00:00:00"/>
    <x v="6"/>
    <s v="Vincent FRAYSSE"/>
    <s v="#B2EAE8"/>
    <s v="#6CB4B1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994"/>
  </r>
  <r>
    <x v="39"/>
    <n v="8"/>
    <d v="2026-06-22T00:00:00"/>
    <x v="7"/>
    <s v="Louis HARLE"/>
    <s v="#EEF7B1"/>
    <s v="#C1CB7D"/>
    <s v="Tour 2"/>
    <s v="H"/>
    <s v="Uruguay"/>
    <s v="URY"/>
    <s v="Cap-Vert"/>
    <s v="CPV"/>
    <s v="Miami Gardens, Florida"/>
    <s v="Hard Rock Stadium"/>
    <n v="3"/>
    <n v="0"/>
    <x v="1"/>
    <n v="72"/>
    <n v="109"/>
    <n v="137"/>
    <x v="1"/>
    <n v="2"/>
    <n v="2"/>
    <n v="0"/>
    <n v="0"/>
    <n v="0"/>
    <n v="0"/>
    <s v=""/>
    <n v="0"/>
    <x v="3"/>
    <n v="1204"/>
  </r>
  <r>
    <x v="39"/>
    <n v="9"/>
    <d v="2026-06-22T00:00:00"/>
    <x v="8"/>
    <s v="Aurélien DE POULPIQUET"/>
    <s v="#F4EA9D"/>
    <s v="#D2C458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1387"/>
  </r>
  <r>
    <x v="39"/>
    <n v="10"/>
    <d v="2026-06-22T00:00:00"/>
    <x v="9"/>
    <s v="Paul MONTESINOS"/>
    <s v="#C4B0FF"/>
    <s v="#7F66C8"/>
    <s v="Tour 2"/>
    <s v="H"/>
    <s v="Uruguay"/>
    <s v="URY"/>
    <s v="Cap-Vert"/>
    <s v="CPV"/>
    <s v="Miami Gardens, Florida"/>
    <s v="Hard Rock Stadium"/>
    <n v="0"/>
    <n v="0"/>
    <x v="1"/>
    <n v="72"/>
    <n v="109"/>
    <n v="137"/>
    <x v="1"/>
    <n v="2"/>
    <n v="2"/>
    <n v="0"/>
    <n v="1"/>
    <n v="109"/>
    <n v="0"/>
    <s v=""/>
    <n v="0"/>
    <x v="54"/>
    <n v="1491"/>
  </r>
  <r>
    <x v="39"/>
    <n v="11"/>
    <d v="2026-06-22T00:00:00"/>
    <x v="10"/>
    <s v="Kinsley ROQUE"/>
    <s v="#CBEBBA"/>
    <s v="#70BC6E"/>
    <s v="Tour 2"/>
    <s v="H"/>
    <s v="Uruguay"/>
    <s v="URY"/>
    <s v="Cap-Vert"/>
    <s v="CPV"/>
    <s v="Miami Gardens, Florida"/>
    <s v="Hard Rock Stadium"/>
    <n v="0"/>
    <n v="0"/>
    <x v="1"/>
    <n v="72"/>
    <n v="109"/>
    <n v="137"/>
    <x v="1"/>
    <n v="2"/>
    <n v="2"/>
    <n v="0"/>
    <n v="1"/>
    <n v="109"/>
    <n v="0"/>
    <s v=""/>
    <n v="0"/>
    <x v="54"/>
    <n v="1752"/>
  </r>
  <r>
    <x v="39"/>
    <n v="12"/>
    <d v="2026-06-22T00:00:00"/>
    <x v="11"/>
    <s v="Jaouad SETTI"/>
    <s v="#C2D4FF"/>
    <s v="#6586D5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1788"/>
  </r>
  <r>
    <x v="39"/>
    <n v="13"/>
    <d v="2026-06-22T00:00:00"/>
    <x v="12"/>
    <s v="Julien INGE"/>
    <s v="#C1E0EF"/>
    <s v="#4F91B2"/>
    <s v="Tour 2"/>
    <s v="H"/>
    <s v="Uruguay"/>
    <s v="URY"/>
    <s v="Cap-Vert"/>
    <s v="CPV"/>
    <s v="Miami Gardens, Florida"/>
    <s v="Hard Rock Stadium"/>
    <n v="0"/>
    <n v="1"/>
    <x v="1"/>
    <n v="72"/>
    <n v="109"/>
    <n v="137"/>
    <x v="1"/>
    <n v="2"/>
    <n v="2"/>
    <n v="0"/>
    <n v="0"/>
    <n v="0"/>
    <n v="0"/>
    <s v=""/>
    <n v="0"/>
    <x v="3"/>
    <n v="1766"/>
  </r>
  <r>
    <x v="39"/>
    <n v="14"/>
    <d v="2026-06-22T00:00:00"/>
    <x v="13"/>
    <s v="Marie EXBRAYAT"/>
    <s v="#FFAFD2"/>
    <s v="#F2589B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1551"/>
  </r>
  <r>
    <x v="39"/>
    <n v="15"/>
    <d v="2026-06-22T00:00:00"/>
    <x v="14"/>
    <s v="Amine ZARROUKI"/>
    <s v="#FF9898"/>
    <s v="#FF5D5D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1436"/>
  </r>
  <r>
    <x v="39"/>
    <n v="16"/>
    <d v="2026-06-22T00:00:00"/>
    <x v="15"/>
    <s v="Laura GIULIANO"/>
    <s v="#86A4FE"/>
    <s v="#3769FF"/>
    <s v="Tour 2"/>
    <s v="H"/>
    <s v="Uruguay"/>
    <s v="URY"/>
    <s v="Cap-Vert"/>
    <s v="CPV"/>
    <s v="Miami Gardens, Florida"/>
    <s v="Hard Rock Stadium"/>
    <n v="1"/>
    <n v="1"/>
    <x v="1"/>
    <n v="72"/>
    <n v="109"/>
    <n v="137"/>
    <x v="1"/>
    <n v="2"/>
    <n v="2"/>
    <n v="0"/>
    <n v="1"/>
    <n v="109"/>
    <n v="0"/>
    <s v=""/>
    <n v="0"/>
    <x v="54"/>
    <n v="1166"/>
  </r>
  <r>
    <x v="39"/>
    <n v="17"/>
    <d v="2026-06-22T00:00:00"/>
    <x v="16"/>
    <s v="Julien CRIMOTEL"/>
    <s v="#FFB0B0"/>
    <s v="#F25757"/>
    <s v="Tour 2"/>
    <s v="H"/>
    <s v="Uruguay"/>
    <s v="URY"/>
    <s v="Cap-Vert"/>
    <s v="CPV"/>
    <s v="Miami Gardens, Florida"/>
    <s v="Hard Rock Stadium"/>
    <n v="2"/>
    <n v="1"/>
    <x v="1"/>
    <n v="72"/>
    <n v="109"/>
    <n v="137"/>
    <x v="1"/>
    <n v="2"/>
    <n v="2"/>
    <n v="0"/>
    <n v="0"/>
    <n v="0"/>
    <n v="0"/>
    <s v=""/>
    <n v="0"/>
    <x v="3"/>
    <n v="1278"/>
  </r>
  <r>
    <x v="39"/>
    <n v="18"/>
    <d v="2026-06-22T00:00:00"/>
    <x v="17"/>
    <s v="Quentin CARTON"/>
    <s v="#F0BC42"/>
    <s v="#8E1F2F"/>
    <s v="Tour 2"/>
    <s v="H"/>
    <s v="Uruguay"/>
    <s v="URY"/>
    <s v="Cap-Vert"/>
    <s v="CPV"/>
    <s v="Miami Gardens, Florida"/>
    <s v="Hard Rock Stadium"/>
    <n v="4"/>
    <n v="0"/>
    <x v="1"/>
    <n v="72"/>
    <n v="109"/>
    <n v="137"/>
    <x v="1"/>
    <n v="2"/>
    <n v="2"/>
    <n v="0"/>
    <n v="0"/>
    <n v="0"/>
    <n v="0"/>
    <s v=""/>
    <n v="0"/>
    <x v="3"/>
    <n v="1698"/>
  </r>
  <r>
    <x v="39"/>
    <n v="19"/>
    <d v="2026-06-22T00:00:00"/>
    <x v="18"/>
    <s v="Eyram TETSHIE"/>
    <s v="#E8B28F"/>
    <s v="#E65568"/>
    <s v="Tour 2"/>
    <s v="H"/>
    <s v="Uruguay"/>
    <s v="URY"/>
    <s v="Cap-Vert"/>
    <s v="CPV"/>
    <s v="Miami Gardens, Florida"/>
    <s v="Hard Rock Stadium"/>
    <n v="2"/>
    <n v="1"/>
    <x v="1"/>
    <n v="72"/>
    <n v="109"/>
    <n v="137"/>
    <x v="1"/>
    <n v="2"/>
    <n v="2"/>
    <n v="0"/>
    <n v="0"/>
    <n v="0"/>
    <n v="0"/>
    <s v=""/>
    <n v="0"/>
    <x v="3"/>
    <n v="1383"/>
  </r>
  <r>
    <x v="39"/>
    <n v="20"/>
    <d v="2026-06-22T00:00:00"/>
    <x v="19"/>
    <s v="Anis LEBIK"/>
    <s v="#60DC8C"/>
    <s v="#22A34F"/>
    <s v="Tour 2"/>
    <s v="H"/>
    <s v="Uruguay"/>
    <s v="URY"/>
    <s v="Cap-Vert"/>
    <s v="CPV"/>
    <s v="Miami Gardens, Florida"/>
    <s v="Hard Rock Stadium"/>
    <n v="1"/>
    <n v="1"/>
    <x v="1"/>
    <n v="72"/>
    <n v="109"/>
    <n v="137"/>
    <x v="1"/>
    <n v="2"/>
    <n v="2"/>
    <n v="0"/>
    <n v="1"/>
    <n v="109"/>
    <n v="0"/>
    <s v=""/>
    <n v="0"/>
    <x v="54"/>
    <n v="1588"/>
  </r>
  <r>
    <x v="39"/>
    <n v="21"/>
    <d v="2026-06-22T00:00:00"/>
    <x v="20"/>
    <s v="Julia BOUANAN"/>
    <s v="#2FAEE0"/>
    <s v="#BEA064"/>
    <s v="Tour 2"/>
    <s v="H"/>
    <s v="Uruguay"/>
    <s v="URY"/>
    <s v="Cap-Vert"/>
    <s v="CPV"/>
    <s v="Miami Gardens, Florida"/>
    <s v="Hard Rock Stadium"/>
    <n v="3"/>
    <n v="2"/>
    <x v="1"/>
    <n v="72"/>
    <n v="109"/>
    <n v="137"/>
    <x v="1"/>
    <n v="2"/>
    <n v="2"/>
    <n v="0"/>
    <n v="0"/>
    <n v="0"/>
    <n v="0"/>
    <s v=""/>
    <n v="0"/>
    <x v="3"/>
    <n v="1248"/>
  </r>
  <r>
    <x v="39"/>
    <n v="22"/>
    <d v="2026-06-22T00:00:00"/>
    <x v="21"/>
    <s v="Julie Mansard"/>
    <s v="#41DEF0"/>
    <s v="#0BA6B7"/>
    <s v="Tour 2"/>
    <s v="H"/>
    <s v="Uruguay"/>
    <s v="URY"/>
    <s v="Cap-Vert"/>
    <s v="CPV"/>
    <s v="Miami Gardens, Florida"/>
    <s v="Hard Rock Stadium"/>
    <n v="1"/>
    <n v="1"/>
    <x v="1"/>
    <n v="72"/>
    <n v="109"/>
    <n v="137"/>
    <x v="1"/>
    <n v="2"/>
    <n v="2"/>
    <n v="0"/>
    <n v="1"/>
    <n v="109"/>
    <n v="0"/>
    <s v=""/>
    <n v="0"/>
    <x v="54"/>
    <n v="1164"/>
  </r>
  <r>
    <x v="39"/>
    <n v="23"/>
    <d v="2026-06-22T00:00:00"/>
    <x v="22"/>
    <s v="Juliette"/>
    <s v="#F2A2A2"/>
    <s v="#C25D5D"/>
    <s v="Tour 2"/>
    <s v="H"/>
    <s v="Uruguay"/>
    <s v="URY"/>
    <s v="Cap-Vert"/>
    <s v="CPV"/>
    <s v="Miami Gardens, Florida"/>
    <s v="Hard Rock Stadium"/>
    <n v="2"/>
    <n v="0"/>
    <x v="1"/>
    <n v="72"/>
    <n v="109"/>
    <n v="137"/>
    <x v="1"/>
    <n v="2"/>
    <n v="2"/>
    <n v="0"/>
    <n v="0"/>
    <n v="0"/>
    <n v="0"/>
    <s v=""/>
    <n v="0"/>
    <x v="3"/>
    <n v="1090"/>
  </r>
  <r>
    <x v="39"/>
    <n v="24"/>
    <d v="2026-06-22T00:00:00"/>
    <x v="23"/>
    <s v="Samya ALAOUI"/>
    <s v="#A2F2C7"/>
    <s v="#5DC18C"/>
    <s v="Tour 2"/>
    <s v="H"/>
    <s v="Uruguay"/>
    <s v="URY"/>
    <s v="Cap-Vert"/>
    <s v="CPV"/>
    <s v="Miami Gardens, Florida"/>
    <s v="Hard Rock Stadium"/>
    <n v="1"/>
    <n v="1"/>
    <x v="1"/>
    <n v="72"/>
    <n v="109"/>
    <n v="137"/>
    <x v="1"/>
    <n v="2"/>
    <n v="2"/>
    <n v="0"/>
    <n v="1"/>
    <n v="109"/>
    <n v="0"/>
    <s v=""/>
    <n v="0"/>
    <x v="54"/>
    <n v="1746"/>
  </r>
  <r>
    <x v="39"/>
    <n v="25"/>
    <d v="2026-06-22T00:00:00"/>
    <x v="24"/>
    <s v="Léa WALOCQ"/>
    <s v="#D1B9EB"/>
    <s v="#B58BC7"/>
    <s v="Tour 2"/>
    <s v="H"/>
    <s v="Uruguay"/>
    <s v="URY"/>
    <s v="Cap-Vert"/>
    <s v="CPV"/>
    <s v="Miami Gardens, Florida"/>
    <s v="Hard Rock Stadium"/>
    <n v="3"/>
    <n v="1"/>
    <x v="1"/>
    <n v="72"/>
    <n v="109"/>
    <n v="137"/>
    <x v="1"/>
    <n v="2"/>
    <n v="2"/>
    <n v="0"/>
    <n v="0"/>
    <n v="0"/>
    <n v="0"/>
    <s v=""/>
    <n v="0"/>
    <x v="3"/>
    <n v="1514"/>
  </r>
  <r>
    <x v="39"/>
    <n v="26"/>
    <d v="2026-06-11T21:00:00"/>
    <x v="25"/>
    <s v="Mohamad EL KAWAS"/>
    <s v="#EB8787"/>
    <s v="#368E2C"/>
    <s v="Tour 2"/>
    <s v="H"/>
    <s v="Uruguay"/>
    <s v="URY"/>
    <s v="Cap-Vert"/>
    <s v="CPV"/>
    <m/>
    <m/>
    <n v="1"/>
    <n v="0"/>
    <x v="1"/>
    <n v="72"/>
    <n v="109"/>
    <n v="137"/>
    <x v="1"/>
    <n v="2"/>
    <n v="2"/>
    <n v="0"/>
    <n v="0"/>
    <n v="0"/>
    <n v="0"/>
    <s v=""/>
    <n v="0"/>
    <x v="3"/>
    <n v="904"/>
  </r>
  <r>
    <x v="39"/>
    <n v="27"/>
    <d v="2026-06-22T00:00:00"/>
    <x v="26"/>
    <s v="Maryem GUIZANI"/>
    <s v="#BCA2F4"/>
    <s v="#6D3DD5"/>
    <s v="Tour 2"/>
    <s v="H"/>
    <s v="Uruguay"/>
    <s v="URY"/>
    <s v="Cap-Vert"/>
    <s v="CPV"/>
    <m/>
    <m/>
    <n v="1"/>
    <n v="1"/>
    <x v="1"/>
    <n v="72"/>
    <n v="109"/>
    <n v="137"/>
    <x v="1"/>
    <n v="2"/>
    <n v="2"/>
    <n v="0"/>
    <n v="1"/>
    <n v="109"/>
    <n v="0"/>
    <s v=""/>
    <n v="0"/>
    <x v="54"/>
    <n v="643"/>
  </r>
  <r>
    <x v="40"/>
    <n v="1"/>
    <d v="2026-06-22T03:00:00"/>
    <x v="0"/>
    <s v="Nicolas LE MOUEL"/>
    <s v="#F7C79D"/>
    <s v="#FFBE85"/>
    <s v="Tour 2"/>
    <s v="G"/>
    <s v="Nouvelle-Zélande"/>
    <s v="NZL"/>
    <s v="Egypte"/>
    <s v="EGY"/>
    <s v="Vancouver"/>
    <s v="BC Place"/>
    <n v="0"/>
    <n v="1"/>
    <x v="1"/>
    <n v="148"/>
    <n v="116"/>
    <n v="59"/>
    <x v="1"/>
    <n v="1"/>
    <n v="3"/>
    <n v="0"/>
    <n v="1"/>
    <n v="59"/>
    <n v="0"/>
    <s v=""/>
    <n v="0"/>
    <x v="36"/>
    <n v="1558"/>
  </r>
  <r>
    <x v="40"/>
    <n v="2"/>
    <d v="2026-06-22T03:00:00"/>
    <x v="1"/>
    <s v="Léa EL ASERY"/>
    <s v="#FFBEBE"/>
    <s v="#DF6868"/>
    <s v="Tour 2"/>
    <s v="G"/>
    <s v="Nouvelle-Zélande"/>
    <s v="NZL"/>
    <s v="Egypte"/>
    <s v="EGY"/>
    <s v="Vancouver"/>
    <s v="BC Place"/>
    <n v="1"/>
    <n v="3"/>
    <x v="1"/>
    <n v="148"/>
    <n v="116"/>
    <n v="59"/>
    <x v="1"/>
    <n v="1"/>
    <n v="3"/>
    <n v="0"/>
    <n v="1"/>
    <n v="59"/>
    <n v="1"/>
    <s v="Très rare"/>
    <n v="50"/>
    <x v="54"/>
    <n v="1627"/>
  </r>
  <r>
    <x v="40"/>
    <n v="3"/>
    <d v="2026-06-22T03:00:00"/>
    <x v="2"/>
    <s v="Elwenn JOUBREL"/>
    <s v="#F5C7FC"/>
    <s v="#C489CF"/>
    <s v="Tour 2"/>
    <s v="G"/>
    <s v="Nouvelle-Zélande"/>
    <s v="NZL"/>
    <s v="Egypte"/>
    <s v="EGY"/>
    <s v="Vancouver"/>
    <s v="BC Place"/>
    <n v="1"/>
    <n v="2"/>
    <x v="1"/>
    <n v="148"/>
    <n v="116"/>
    <n v="59"/>
    <x v="1"/>
    <n v="1"/>
    <n v="3"/>
    <n v="0"/>
    <n v="1"/>
    <n v="59"/>
    <n v="0"/>
    <s v=""/>
    <n v="0"/>
    <x v="36"/>
    <n v="1710"/>
  </r>
  <r>
    <x v="40"/>
    <n v="4"/>
    <d v="2026-06-22T03:00:00"/>
    <x v="3"/>
    <s v="Pauline OLIVIER"/>
    <s v="#A5EA7F"/>
    <s v="#80C65A"/>
    <s v="Tour 2"/>
    <s v="G"/>
    <s v="Nouvelle-Zélande"/>
    <s v="NZL"/>
    <s v="Egypte"/>
    <s v="EGY"/>
    <s v="Vancouver"/>
    <s v="BC Place"/>
    <n v="0"/>
    <n v="1"/>
    <x v="1"/>
    <n v="148"/>
    <n v="116"/>
    <n v="59"/>
    <x v="1"/>
    <n v="1"/>
    <n v="3"/>
    <n v="0"/>
    <n v="1"/>
    <n v="59"/>
    <n v="0"/>
    <s v=""/>
    <n v="0"/>
    <x v="36"/>
    <n v="1232"/>
  </r>
  <r>
    <x v="40"/>
    <n v="5"/>
    <d v="2026-06-22T03:00:00"/>
    <x v="4"/>
    <s v="Julie BOISSIERE"/>
    <s v="#D890FF"/>
    <s v="#B750EF"/>
    <s v="Tour 2"/>
    <s v="G"/>
    <s v="Nouvelle-Zélande"/>
    <s v="NZL"/>
    <s v="Egypte"/>
    <s v="EGY"/>
    <s v="Vancouver"/>
    <s v="BC Place"/>
    <n v="1"/>
    <n v="2"/>
    <x v="1"/>
    <n v="148"/>
    <n v="116"/>
    <n v="59"/>
    <x v="1"/>
    <n v="1"/>
    <n v="3"/>
    <n v="0"/>
    <n v="1"/>
    <n v="59"/>
    <n v="0"/>
    <s v=""/>
    <n v="0"/>
    <x v="36"/>
    <n v="996"/>
  </r>
  <r>
    <x v="40"/>
    <n v="6"/>
    <d v="2026-06-22T03:00:00"/>
    <x v="5"/>
    <s v="Julie BOUCHARD"/>
    <s v="#A6F7B1"/>
    <s v="#6EC179"/>
    <s v="Tour 2"/>
    <s v="G"/>
    <s v="Nouvelle-Zélande"/>
    <s v="NZL"/>
    <s v="Egypte"/>
    <s v="EGY"/>
    <s v="Vancouver"/>
    <s v="BC Place"/>
    <n v="0"/>
    <n v="2"/>
    <x v="1"/>
    <n v="148"/>
    <n v="116"/>
    <n v="59"/>
    <x v="1"/>
    <n v="1"/>
    <n v="3"/>
    <n v="0"/>
    <n v="1"/>
    <n v="59"/>
    <n v="0"/>
    <s v=""/>
    <n v="0"/>
    <x v="36"/>
    <n v="1534"/>
  </r>
  <r>
    <x v="40"/>
    <n v="7"/>
    <d v="2026-06-22T03:00:00"/>
    <x v="6"/>
    <s v="Vincent FRAYSSE"/>
    <s v="#B2EAE8"/>
    <s v="#6CB4B1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994"/>
  </r>
  <r>
    <x v="40"/>
    <n v="8"/>
    <d v="2026-06-22T03:00:00"/>
    <x v="7"/>
    <s v="Louis HARLE"/>
    <s v="#EEF7B1"/>
    <s v="#C1CB7D"/>
    <s v="Tour 2"/>
    <s v="G"/>
    <s v="Nouvelle-Zélande"/>
    <s v="NZL"/>
    <s v="Egypte"/>
    <s v="EGY"/>
    <s v="Vancouver"/>
    <s v="BC Place"/>
    <n v="2"/>
    <n v="2"/>
    <x v="1"/>
    <n v="148"/>
    <n v="116"/>
    <n v="59"/>
    <x v="1"/>
    <n v="1"/>
    <n v="3"/>
    <n v="0"/>
    <n v="0"/>
    <n v="0"/>
    <n v="0"/>
    <s v=""/>
    <n v="0"/>
    <x v="3"/>
    <n v="1204"/>
  </r>
  <r>
    <x v="40"/>
    <n v="9"/>
    <d v="2026-06-22T03:00:00"/>
    <x v="8"/>
    <s v="Aurélien DE POULPIQUET"/>
    <s v="#F4EA9D"/>
    <s v="#D2C458"/>
    <s v="Tour 2"/>
    <s v="G"/>
    <s v="Nouvelle-Zélande"/>
    <s v="NZL"/>
    <s v="Egypte"/>
    <s v="EGY"/>
    <s v="Vancouver"/>
    <s v="BC Place"/>
    <n v="1"/>
    <n v="3"/>
    <x v="1"/>
    <n v="148"/>
    <n v="116"/>
    <n v="59"/>
    <x v="1"/>
    <n v="1"/>
    <n v="3"/>
    <n v="0"/>
    <n v="1"/>
    <n v="59"/>
    <n v="1"/>
    <s v="Très rare"/>
    <n v="50"/>
    <x v="54"/>
    <n v="1496"/>
  </r>
  <r>
    <x v="40"/>
    <n v="10"/>
    <d v="2026-06-22T03:00:00"/>
    <x v="9"/>
    <s v="Paul MONTESINOS"/>
    <s v="#C4B0FF"/>
    <s v="#7F66C8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1491"/>
  </r>
  <r>
    <x v="40"/>
    <n v="11"/>
    <d v="2026-06-22T03:00:00"/>
    <x v="10"/>
    <s v="Kinsley ROQUE"/>
    <s v="#CBEBBA"/>
    <s v="#70BC6E"/>
    <s v="Tour 2"/>
    <s v="G"/>
    <s v="Nouvelle-Zélande"/>
    <s v="NZL"/>
    <s v="Egypte"/>
    <s v="EGY"/>
    <s v="Vancouver"/>
    <s v="BC Place"/>
    <n v="0"/>
    <n v="2"/>
    <x v="1"/>
    <n v="148"/>
    <n v="116"/>
    <n v="59"/>
    <x v="1"/>
    <n v="1"/>
    <n v="3"/>
    <n v="0"/>
    <n v="1"/>
    <n v="59"/>
    <n v="0"/>
    <s v=""/>
    <n v="0"/>
    <x v="36"/>
    <n v="1811"/>
  </r>
  <r>
    <x v="40"/>
    <n v="12"/>
    <d v="2026-06-22T03:00:00"/>
    <x v="11"/>
    <s v="Jaouad SETTI"/>
    <s v="#C2D4FF"/>
    <s v="#6586D5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1788"/>
  </r>
  <r>
    <x v="40"/>
    <n v="13"/>
    <d v="2026-06-22T03:00:00"/>
    <x v="12"/>
    <s v="Julien INGE"/>
    <s v="#C1E0EF"/>
    <s v="#4F91B2"/>
    <s v="Tour 2"/>
    <s v="G"/>
    <s v="Nouvelle-Zélande"/>
    <s v="NZL"/>
    <s v="Egypte"/>
    <s v="EGY"/>
    <s v="Vancouver"/>
    <s v="BC Place"/>
    <n v="0"/>
    <n v="2"/>
    <x v="1"/>
    <n v="148"/>
    <n v="116"/>
    <n v="59"/>
    <x v="1"/>
    <n v="1"/>
    <n v="3"/>
    <n v="0"/>
    <n v="1"/>
    <n v="59"/>
    <n v="0"/>
    <s v=""/>
    <n v="0"/>
    <x v="36"/>
    <n v="1825"/>
  </r>
  <r>
    <x v="40"/>
    <n v="14"/>
    <d v="2026-06-22T03:00:00"/>
    <x v="13"/>
    <s v="Marie EXBRAYAT"/>
    <s v="#FFAFD2"/>
    <s v="#F2589B"/>
    <s v="Tour 2"/>
    <s v="G"/>
    <s v="Nouvelle-Zélande"/>
    <s v="NZL"/>
    <s v="Egypte"/>
    <s v="EGY"/>
    <s v="Vancouver"/>
    <s v="BC Place"/>
    <n v="1"/>
    <n v="2"/>
    <x v="1"/>
    <n v="148"/>
    <n v="116"/>
    <n v="59"/>
    <x v="1"/>
    <n v="1"/>
    <n v="3"/>
    <n v="0"/>
    <n v="1"/>
    <n v="59"/>
    <n v="0"/>
    <s v=""/>
    <n v="0"/>
    <x v="36"/>
    <n v="1610"/>
  </r>
  <r>
    <x v="40"/>
    <n v="15"/>
    <d v="2026-06-22T03:00:00"/>
    <x v="14"/>
    <s v="Amine ZARROUKI"/>
    <s v="#FF9898"/>
    <s v="#FF5D5D"/>
    <s v="Tour 2"/>
    <s v="G"/>
    <s v="Nouvelle-Zélande"/>
    <s v="NZL"/>
    <s v="Egypte"/>
    <s v="EGY"/>
    <s v="Vancouver"/>
    <s v="BC Place"/>
    <n v="0"/>
    <n v="2"/>
    <x v="1"/>
    <n v="148"/>
    <n v="116"/>
    <n v="59"/>
    <x v="1"/>
    <n v="1"/>
    <n v="3"/>
    <n v="0"/>
    <n v="1"/>
    <n v="59"/>
    <n v="0"/>
    <s v=""/>
    <n v="0"/>
    <x v="36"/>
    <n v="1495"/>
  </r>
  <r>
    <x v="40"/>
    <n v="16"/>
    <d v="2026-06-22T03:00:00"/>
    <x v="15"/>
    <s v="Laura GIULIANO"/>
    <s v="#86A4FE"/>
    <s v="#3769FF"/>
    <s v="Tour 2"/>
    <s v="G"/>
    <s v="Nouvelle-Zélande"/>
    <s v="NZL"/>
    <s v="Egypte"/>
    <s v="EGY"/>
    <s v="Vancouver"/>
    <s v="BC Place"/>
    <n v="0"/>
    <n v="1"/>
    <x v="1"/>
    <n v="148"/>
    <n v="116"/>
    <n v="59"/>
    <x v="1"/>
    <n v="1"/>
    <n v="3"/>
    <n v="0"/>
    <n v="1"/>
    <n v="59"/>
    <n v="0"/>
    <s v=""/>
    <n v="0"/>
    <x v="36"/>
    <n v="1225"/>
  </r>
  <r>
    <x v="40"/>
    <n v="17"/>
    <d v="2026-06-22T03:00:00"/>
    <x v="16"/>
    <s v="Julien CRIMOTEL"/>
    <s v="#FFB0B0"/>
    <s v="#F25757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1278"/>
  </r>
  <r>
    <x v="40"/>
    <n v="18"/>
    <d v="2026-06-22T03:00:00"/>
    <x v="17"/>
    <s v="Quentin CARTON"/>
    <s v="#F0BC42"/>
    <s v="#8E1F2F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1698"/>
  </r>
  <r>
    <x v="40"/>
    <n v="19"/>
    <d v="2026-06-22T03:00:00"/>
    <x v="18"/>
    <s v="Eyram TETSHIE"/>
    <s v="#E8B28F"/>
    <s v="#E65568"/>
    <s v="Tour 2"/>
    <s v="G"/>
    <s v="Nouvelle-Zélande"/>
    <s v="NZL"/>
    <s v="Egypte"/>
    <s v="EGY"/>
    <s v="Vancouver"/>
    <s v="BC Place"/>
    <n v="1"/>
    <n v="2"/>
    <x v="1"/>
    <n v="148"/>
    <n v="116"/>
    <n v="59"/>
    <x v="1"/>
    <n v="1"/>
    <n v="3"/>
    <n v="0"/>
    <n v="1"/>
    <n v="59"/>
    <n v="0"/>
    <s v=""/>
    <n v="0"/>
    <x v="36"/>
    <n v="1442"/>
  </r>
  <r>
    <x v="40"/>
    <n v="20"/>
    <d v="2026-06-22T03:00:00"/>
    <x v="19"/>
    <s v="Anis LEBIK"/>
    <s v="#60DC8C"/>
    <s v="#22A34F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1588"/>
  </r>
  <r>
    <x v="40"/>
    <n v="21"/>
    <d v="2026-06-22T03:00:00"/>
    <x v="20"/>
    <s v="Julia BOUANAN"/>
    <s v="#2FAEE0"/>
    <s v="#BEA064"/>
    <s v="Tour 2"/>
    <s v="G"/>
    <s v="Nouvelle-Zélande"/>
    <s v="NZL"/>
    <s v="Egypte"/>
    <s v="EGY"/>
    <s v="Vancouver"/>
    <s v="BC Place"/>
    <n v="2"/>
    <n v="2"/>
    <x v="1"/>
    <n v="148"/>
    <n v="116"/>
    <n v="59"/>
    <x v="1"/>
    <n v="1"/>
    <n v="3"/>
    <n v="0"/>
    <n v="0"/>
    <n v="0"/>
    <n v="0"/>
    <s v=""/>
    <n v="0"/>
    <x v="3"/>
    <n v="1248"/>
  </r>
  <r>
    <x v="40"/>
    <n v="22"/>
    <d v="2026-06-22T03:00:00"/>
    <x v="21"/>
    <s v="Julie Mansard"/>
    <s v="#41DEF0"/>
    <s v="#0BA6B7"/>
    <s v="Tour 2"/>
    <s v="G"/>
    <s v="Nouvelle-Zélande"/>
    <s v="NZL"/>
    <s v="Egypte"/>
    <s v="EGY"/>
    <s v="Vancouver"/>
    <s v="BC Place"/>
    <n v="1"/>
    <n v="1"/>
    <x v="1"/>
    <n v="148"/>
    <n v="116"/>
    <n v="59"/>
    <x v="1"/>
    <n v="1"/>
    <n v="3"/>
    <n v="0"/>
    <n v="0"/>
    <n v="0"/>
    <n v="0"/>
    <s v=""/>
    <n v="0"/>
    <x v="3"/>
    <n v="1164"/>
  </r>
  <r>
    <x v="40"/>
    <n v="23"/>
    <d v="2026-06-22T03:00:00"/>
    <x v="22"/>
    <s v="Juliette"/>
    <s v="#F2A2A2"/>
    <s v="#C25D5D"/>
    <s v="Tour 2"/>
    <s v="G"/>
    <s v="Nouvelle-Zélande"/>
    <s v="NZL"/>
    <s v="Egypte"/>
    <s v="EGY"/>
    <s v="Vancouver"/>
    <s v="BC Place"/>
    <n v="2"/>
    <n v="2"/>
    <x v="2"/>
    <n v="148"/>
    <n v="116"/>
    <n v="59"/>
    <x v="1"/>
    <n v="1"/>
    <n v="3"/>
    <n v="0"/>
    <n v="0"/>
    <n v="0"/>
    <n v="0"/>
    <s v=""/>
    <n v="0"/>
    <x v="3"/>
    <n v="1090"/>
  </r>
  <r>
    <x v="40"/>
    <n v="24"/>
    <d v="2026-06-22T03:00:00"/>
    <x v="23"/>
    <s v="Samya ALAOUI"/>
    <s v="#A2F2C7"/>
    <s v="#5DC18C"/>
    <s v="Tour 2"/>
    <s v="G"/>
    <s v="Nouvelle-Zélande"/>
    <s v="NZL"/>
    <s v="Egypte"/>
    <s v="EGY"/>
    <s v="Vancouver"/>
    <s v="BC Place"/>
    <n v="1"/>
    <n v="2"/>
    <x v="1"/>
    <n v="148"/>
    <n v="116"/>
    <n v="59"/>
    <x v="1"/>
    <n v="1"/>
    <n v="3"/>
    <n v="0"/>
    <n v="1"/>
    <n v="59"/>
    <n v="0"/>
    <s v=""/>
    <n v="0"/>
    <x v="36"/>
    <n v="1805"/>
  </r>
  <r>
    <x v="40"/>
    <n v="25"/>
    <d v="2026-06-22T03:00:00"/>
    <x v="24"/>
    <s v="Léa WALOCQ"/>
    <s v="#D1B9EB"/>
    <s v="#B58BC7"/>
    <s v="Tour 2"/>
    <s v="G"/>
    <s v="Nouvelle-Zélande"/>
    <s v="NZL"/>
    <s v="Egypte"/>
    <s v="EGY"/>
    <s v="Vancouver"/>
    <s v="BC Place"/>
    <n v="1"/>
    <n v="0"/>
    <x v="1"/>
    <n v="148"/>
    <n v="116"/>
    <n v="59"/>
    <x v="1"/>
    <n v="1"/>
    <n v="3"/>
    <n v="0"/>
    <n v="0"/>
    <n v="0"/>
    <n v="0"/>
    <s v=""/>
    <n v="0"/>
    <x v="3"/>
    <n v="1514"/>
  </r>
  <r>
    <x v="40"/>
    <n v="26"/>
    <d v="2026-06-11T21:00:00"/>
    <x v="25"/>
    <s v="Mohamad EL KAWAS"/>
    <s v="#EB8787"/>
    <s v="#368E2C"/>
    <s v="Tour 2"/>
    <s v="G"/>
    <s v="Nouvelle-Zélande"/>
    <s v="NZL"/>
    <s v="Egypte"/>
    <s v="EGY"/>
    <m/>
    <m/>
    <n v="1"/>
    <n v="1"/>
    <x v="1"/>
    <n v="148"/>
    <n v="116"/>
    <n v="59"/>
    <x v="1"/>
    <n v="1"/>
    <n v="3"/>
    <n v="0"/>
    <n v="0"/>
    <n v="0"/>
    <n v="0"/>
    <s v=""/>
    <n v="0"/>
    <x v="3"/>
    <n v="904"/>
  </r>
  <r>
    <x v="40"/>
    <n v="27"/>
    <d v="2026-06-22T03:00:00"/>
    <x v="26"/>
    <s v="Maryem GUIZANI"/>
    <s v="#BCA2F4"/>
    <s v="#6D3DD5"/>
    <s v="Tour 2"/>
    <s v="G"/>
    <s v="Nouvelle-Zélande"/>
    <s v="NZL"/>
    <s v="Egypte"/>
    <s v="EGY"/>
    <m/>
    <m/>
    <n v="1"/>
    <n v="1"/>
    <x v="1"/>
    <n v="148"/>
    <n v="116"/>
    <n v="59"/>
    <x v="1"/>
    <n v="1"/>
    <n v="3"/>
    <n v="0"/>
    <n v="0"/>
    <n v="0"/>
    <n v="0"/>
    <s v=""/>
    <n v="0"/>
    <x v="3"/>
    <n v="643"/>
  </r>
  <r>
    <x v="41"/>
    <n v="1"/>
    <d v="2026-06-22T19:00:00"/>
    <x v="0"/>
    <s v="Nicolas LE MOUEL"/>
    <s v="#F7C79D"/>
    <s v="#FFBE85"/>
    <s v="Tour 2"/>
    <s v="J"/>
    <s v="Argentine"/>
    <s v="ARG"/>
    <s v="Autriche"/>
    <s v="AUT"/>
    <s v="Arlington, Dallas, Texas"/>
    <s v="AT&amp;T Stadium"/>
    <n v="2"/>
    <n v="2"/>
    <x v="1"/>
    <n v="63"/>
    <n v="105"/>
    <n v="132"/>
    <x v="1"/>
    <n v="2"/>
    <n v="0"/>
    <n v="0"/>
    <n v="0"/>
    <n v="0"/>
    <n v="0"/>
    <s v=""/>
    <n v="0"/>
    <x v="3"/>
    <n v="1558"/>
  </r>
  <r>
    <x v="41"/>
    <n v="2"/>
    <d v="2026-06-22T19:00:00"/>
    <x v="1"/>
    <s v="Léa EL ASERY"/>
    <s v="#FFBEBE"/>
    <s v="#DF6868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690"/>
  </r>
  <r>
    <x v="41"/>
    <n v="3"/>
    <d v="2026-06-22T19:00:00"/>
    <x v="2"/>
    <s v="Elwenn JOUBREL"/>
    <s v="#F5C7FC"/>
    <s v="#C489CF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773"/>
  </r>
  <r>
    <x v="41"/>
    <n v="4"/>
    <d v="2026-06-22T19:00:00"/>
    <x v="3"/>
    <s v="Pauline OLIVIER"/>
    <s v="#A5EA7F"/>
    <s v="#80C65A"/>
    <s v="Tour 2"/>
    <s v="J"/>
    <s v="Argentine"/>
    <s v="ARG"/>
    <s v="Autriche"/>
    <s v="AUT"/>
    <s v="Arlington, Dallas, Texas"/>
    <s v="AT&amp;T Stadium"/>
    <n v="2"/>
    <n v="0"/>
    <x v="1"/>
    <n v="63"/>
    <n v="105"/>
    <n v="132"/>
    <x v="1"/>
    <n v="2"/>
    <n v="0"/>
    <n v="0"/>
    <n v="1"/>
    <n v="63"/>
    <n v="1"/>
    <s v="Rare"/>
    <n v="30"/>
    <x v="31"/>
    <n v="1325"/>
  </r>
  <r>
    <x v="41"/>
    <n v="5"/>
    <d v="2026-06-22T19:00:00"/>
    <x v="4"/>
    <s v="Julie BOISSIERE"/>
    <s v="#D890FF"/>
    <s v="#B750EF"/>
    <s v="Tour 2"/>
    <s v="J"/>
    <s v="Argentine"/>
    <s v="ARG"/>
    <s v="Autriche"/>
    <s v="AUT"/>
    <s v="Arlington, Dallas, Texas"/>
    <s v="AT&amp;T Stadium"/>
    <n v="3"/>
    <n v="1"/>
    <x v="1"/>
    <n v="63"/>
    <n v="105"/>
    <n v="132"/>
    <x v="1"/>
    <n v="2"/>
    <n v="0"/>
    <n v="0"/>
    <n v="1"/>
    <n v="63"/>
    <n v="0"/>
    <s v=""/>
    <n v="0"/>
    <x v="55"/>
    <n v="1059"/>
  </r>
  <r>
    <x v="41"/>
    <n v="6"/>
    <d v="2026-06-22T19:00:00"/>
    <x v="5"/>
    <s v="Julie BOUCHARD"/>
    <s v="#A6F7B1"/>
    <s v="#6EC179"/>
    <s v="Tour 2"/>
    <s v="J"/>
    <s v="Argentine"/>
    <s v="ARG"/>
    <s v="Autriche"/>
    <s v="AUT"/>
    <s v="Arlington, Dallas, Texas"/>
    <s v="AT&amp;T Stadium"/>
    <n v="3"/>
    <n v="1"/>
    <x v="1"/>
    <n v="63"/>
    <n v="105"/>
    <n v="132"/>
    <x v="1"/>
    <n v="2"/>
    <n v="0"/>
    <n v="0"/>
    <n v="1"/>
    <n v="63"/>
    <n v="0"/>
    <s v=""/>
    <n v="0"/>
    <x v="55"/>
    <n v="1597"/>
  </r>
  <r>
    <x v="41"/>
    <n v="7"/>
    <d v="2026-06-22T19:00:00"/>
    <x v="6"/>
    <s v="Vincent FRAYSSE"/>
    <s v="#B2EAE8"/>
    <s v="#6CB4B1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057"/>
  </r>
  <r>
    <x v="41"/>
    <n v="8"/>
    <d v="2026-06-22T19:00:00"/>
    <x v="7"/>
    <s v="Louis HARLE"/>
    <s v="#EEF7B1"/>
    <s v="#C1CB7D"/>
    <s v="Tour 2"/>
    <s v="J"/>
    <s v="Argentine"/>
    <s v="ARG"/>
    <s v="Autriche"/>
    <s v="AUT"/>
    <s v="Arlington, Dallas, Texas"/>
    <s v="AT&amp;T Stadium"/>
    <n v="2"/>
    <n v="0"/>
    <x v="1"/>
    <n v="63"/>
    <n v="105"/>
    <n v="132"/>
    <x v="1"/>
    <n v="2"/>
    <n v="0"/>
    <n v="0"/>
    <n v="1"/>
    <n v="63"/>
    <n v="1"/>
    <s v="Rare"/>
    <n v="30"/>
    <x v="31"/>
    <n v="1297"/>
  </r>
  <r>
    <x v="41"/>
    <n v="9"/>
    <d v="2026-06-22T19:00:00"/>
    <x v="8"/>
    <s v="Aurélien DE POULPIQUET"/>
    <s v="#F4EA9D"/>
    <s v="#D2C458"/>
    <s v="Tour 2"/>
    <s v="J"/>
    <s v="Argentine"/>
    <s v="ARG"/>
    <s v="Autriche"/>
    <s v="AUT"/>
    <s v="Arlington, Dallas, Texas"/>
    <s v="AT&amp;T Stadium"/>
    <n v="2"/>
    <n v="0"/>
    <x v="1"/>
    <n v="63"/>
    <n v="105"/>
    <n v="132"/>
    <x v="1"/>
    <n v="2"/>
    <n v="0"/>
    <n v="0"/>
    <n v="1"/>
    <n v="63"/>
    <n v="1"/>
    <s v="Rare"/>
    <n v="30"/>
    <x v="31"/>
    <n v="1589"/>
  </r>
  <r>
    <x v="41"/>
    <n v="10"/>
    <d v="2026-06-22T19:00:00"/>
    <x v="9"/>
    <s v="Paul MONTESINOS"/>
    <s v="#C4B0FF"/>
    <s v="#7F66C8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554"/>
  </r>
  <r>
    <x v="41"/>
    <n v="11"/>
    <d v="2026-06-22T19:00:00"/>
    <x v="10"/>
    <s v="Kinsley ROQUE"/>
    <s v="#CBEBBA"/>
    <s v="#70BC6E"/>
    <s v="Tour 2"/>
    <s v="J"/>
    <s v="Argentine"/>
    <s v="ARG"/>
    <s v="Autriche"/>
    <s v="AUT"/>
    <s v="Arlington, Dallas, Texas"/>
    <s v="AT&amp;T Stadium"/>
    <n v="3"/>
    <n v="0"/>
    <x v="1"/>
    <n v="63"/>
    <n v="105"/>
    <n v="132"/>
    <x v="1"/>
    <n v="2"/>
    <n v="0"/>
    <n v="0"/>
    <n v="1"/>
    <n v="63"/>
    <n v="0"/>
    <s v=""/>
    <n v="0"/>
    <x v="55"/>
    <n v="1874"/>
  </r>
  <r>
    <x v="41"/>
    <n v="12"/>
    <d v="2026-06-22T19:00:00"/>
    <x v="11"/>
    <s v="Jaouad SETTI"/>
    <s v="#C2D4FF"/>
    <s v="#6586D5"/>
    <s v="Tour 2"/>
    <s v="J"/>
    <s v="Argentine"/>
    <s v="ARG"/>
    <s v="Autriche"/>
    <s v="AUT"/>
    <s v="Arlington, Dallas, Texas"/>
    <s v="AT&amp;T Stadium"/>
    <n v="3"/>
    <n v="1"/>
    <x v="1"/>
    <n v="63"/>
    <n v="105"/>
    <n v="132"/>
    <x v="1"/>
    <n v="2"/>
    <n v="0"/>
    <n v="0"/>
    <n v="1"/>
    <n v="63"/>
    <n v="0"/>
    <s v=""/>
    <n v="0"/>
    <x v="55"/>
    <n v="1851"/>
  </r>
  <r>
    <x v="41"/>
    <n v="13"/>
    <d v="2026-06-22T19:00:00"/>
    <x v="12"/>
    <s v="Julien INGE"/>
    <s v="#C1E0EF"/>
    <s v="#4F91B2"/>
    <s v="Tour 2"/>
    <s v="J"/>
    <s v="Argentine"/>
    <s v="ARG"/>
    <s v="Autriche"/>
    <s v="AUT"/>
    <s v="Arlington, Dallas, Texas"/>
    <s v="AT&amp;T Stadium"/>
    <n v="1"/>
    <n v="1"/>
    <x v="1"/>
    <n v="63"/>
    <n v="105"/>
    <n v="132"/>
    <x v="1"/>
    <n v="2"/>
    <n v="0"/>
    <n v="0"/>
    <n v="0"/>
    <n v="0"/>
    <n v="0"/>
    <s v=""/>
    <n v="0"/>
    <x v="3"/>
    <n v="1825"/>
  </r>
  <r>
    <x v="41"/>
    <n v="14"/>
    <d v="2026-06-22T19:00:00"/>
    <x v="13"/>
    <s v="Marie EXBRAYAT"/>
    <s v="#FFAFD2"/>
    <s v="#F2589B"/>
    <s v="Tour 2"/>
    <s v="J"/>
    <s v="Argentine"/>
    <s v="ARG"/>
    <s v="Autriche"/>
    <s v="AUT"/>
    <s v="Arlington, Dallas, Texas"/>
    <s v="AT&amp;T Stadium"/>
    <n v="3"/>
    <n v="1"/>
    <x v="1"/>
    <n v="63"/>
    <n v="105"/>
    <n v="132"/>
    <x v="1"/>
    <n v="2"/>
    <n v="0"/>
    <n v="0"/>
    <n v="1"/>
    <n v="63"/>
    <n v="0"/>
    <s v=""/>
    <n v="0"/>
    <x v="55"/>
    <n v="1673"/>
  </r>
  <r>
    <x v="41"/>
    <n v="15"/>
    <d v="2026-06-22T19:00:00"/>
    <x v="14"/>
    <s v="Amine ZARROUKI"/>
    <s v="#FF9898"/>
    <s v="#FF5D5D"/>
    <s v="Tour 2"/>
    <s v="J"/>
    <s v="Argentine"/>
    <s v="ARG"/>
    <s v="Autriche"/>
    <s v="AUT"/>
    <s v="Arlington, Dallas, Texas"/>
    <s v="AT&amp;T Stadium"/>
    <n v="2"/>
    <n v="0"/>
    <x v="1"/>
    <n v="63"/>
    <n v="105"/>
    <n v="132"/>
    <x v="1"/>
    <n v="2"/>
    <n v="0"/>
    <n v="0"/>
    <n v="1"/>
    <n v="63"/>
    <n v="1"/>
    <s v="Rare"/>
    <n v="30"/>
    <x v="31"/>
    <n v="1588"/>
  </r>
  <r>
    <x v="41"/>
    <n v="16"/>
    <d v="2026-06-22T19:00:00"/>
    <x v="15"/>
    <s v="Laura GIULIANO"/>
    <s v="#86A4FE"/>
    <s v="#3769FF"/>
    <s v="Tour 2"/>
    <s v="J"/>
    <s v="Argentine"/>
    <s v="ARG"/>
    <s v="Autriche"/>
    <s v="AUT"/>
    <s v="Arlington, Dallas, Texas"/>
    <s v="AT&amp;T Stadium"/>
    <n v="2"/>
    <n v="0"/>
    <x v="1"/>
    <n v="63"/>
    <n v="105"/>
    <n v="132"/>
    <x v="1"/>
    <n v="2"/>
    <n v="0"/>
    <n v="0"/>
    <n v="1"/>
    <n v="63"/>
    <n v="1"/>
    <s v="Rare"/>
    <n v="30"/>
    <x v="31"/>
    <n v="1318"/>
  </r>
  <r>
    <x v="41"/>
    <n v="17"/>
    <d v="2026-06-22T19:00:00"/>
    <x v="16"/>
    <s v="Julien CRIMOTEL"/>
    <s v="#FFB0B0"/>
    <s v="#F25757"/>
    <s v="Tour 2"/>
    <s v="J"/>
    <s v="Argentine"/>
    <s v="ARG"/>
    <s v="Autriche"/>
    <s v="AUT"/>
    <s v="Arlington, Dallas, Texas"/>
    <s v="AT&amp;T Stadium"/>
    <n v="3"/>
    <n v="1"/>
    <x v="1"/>
    <n v="63"/>
    <n v="105"/>
    <n v="132"/>
    <x v="1"/>
    <n v="2"/>
    <n v="0"/>
    <n v="0"/>
    <n v="1"/>
    <n v="63"/>
    <n v="0"/>
    <s v=""/>
    <n v="0"/>
    <x v="55"/>
    <n v="1341"/>
  </r>
  <r>
    <x v="41"/>
    <n v="18"/>
    <d v="2026-06-22T19:00:00"/>
    <x v="17"/>
    <s v="Quentin CARTON"/>
    <s v="#F0BC42"/>
    <s v="#8E1F2F"/>
    <s v="Tour 2"/>
    <s v="J"/>
    <s v="Argentine"/>
    <s v="ARG"/>
    <s v="Autriche"/>
    <s v="AUT"/>
    <s v="Arlington, Dallas, Texas"/>
    <s v="AT&amp;T Stadium"/>
    <n v="1"/>
    <n v="0"/>
    <x v="1"/>
    <n v="63"/>
    <n v="105"/>
    <n v="132"/>
    <x v="1"/>
    <n v="2"/>
    <n v="0"/>
    <n v="0"/>
    <n v="1"/>
    <n v="63"/>
    <n v="0"/>
    <s v=""/>
    <n v="0"/>
    <x v="55"/>
    <n v="1761"/>
  </r>
  <r>
    <x v="41"/>
    <n v="19"/>
    <d v="2026-06-22T19:00:00"/>
    <x v="18"/>
    <s v="Eyram TETSHIE"/>
    <s v="#E8B28F"/>
    <s v="#E65568"/>
    <s v="Tour 2"/>
    <s v="J"/>
    <s v="Argentine"/>
    <s v="ARG"/>
    <s v="Autriche"/>
    <s v="AUT"/>
    <s v="Arlington, Dallas, Texas"/>
    <s v="AT&amp;T Stadium"/>
    <n v="3"/>
    <n v="0"/>
    <x v="1"/>
    <n v="63"/>
    <n v="105"/>
    <n v="132"/>
    <x v="1"/>
    <n v="2"/>
    <n v="0"/>
    <n v="0"/>
    <n v="1"/>
    <n v="63"/>
    <n v="0"/>
    <s v=""/>
    <n v="0"/>
    <x v="55"/>
    <n v="1505"/>
  </r>
  <r>
    <x v="41"/>
    <n v="20"/>
    <d v="2026-06-22T19:00:00"/>
    <x v="19"/>
    <s v="Anis LEBIK"/>
    <s v="#60DC8C"/>
    <s v="#22A34F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651"/>
  </r>
  <r>
    <x v="41"/>
    <n v="21"/>
    <d v="2026-06-22T19:00:00"/>
    <x v="20"/>
    <s v="Julia BOUANAN"/>
    <s v="#2FAEE0"/>
    <s v="#BEA064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311"/>
  </r>
  <r>
    <x v="41"/>
    <n v="22"/>
    <d v="2026-06-22T19:00:00"/>
    <x v="21"/>
    <s v="Julie Mansard"/>
    <s v="#41DEF0"/>
    <s v="#0BA6B7"/>
    <s v="Tour 2"/>
    <s v="J"/>
    <s v="Argentine"/>
    <s v="ARG"/>
    <s v="Autriche"/>
    <s v="AUT"/>
    <s v="Arlington, Dallas, Texas"/>
    <s v="AT&amp;T Stadium"/>
    <n v="2"/>
    <n v="1"/>
    <x v="1"/>
    <n v="63"/>
    <n v="105"/>
    <n v="132"/>
    <x v="1"/>
    <n v="2"/>
    <n v="0"/>
    <n v="0"/>
    <n v="1"/>
    <n v="63"/>
    <n v="0"/>
    <s v=""/>
    <n v="0"/>
    <x v="55"/>
    <n v="1227"/>
  </r>
  <r>
    <x v="41"/>
    <n v="23"/>
    <d v="2026-06-22T19:00:00"/>
    <x v="22"/>
    <s v="Juliette"/>
    <s v="#F2A2A2"/>
    <s v="#C25D5D"/>
    <s v="Tour 2"/>
    <s v="J"/>
    <s v="Argentine"/>
    <s v="ARG"/>
    <s v="Autriche"/>
    <s v="AUT"/>
    <s v="Arlington, Dallas, Texas"/>
    <s v="AT&amp;T Stadium"/>
    <n v="3"/>
    <n v="1"/>
    <x v="1"/>
    <n v="63"/>
    <n v="105"/>
    <n v="132"/>
    <x v="1"/>
    <n v="2"/>
    <n v="0"/>
    <n v="0"/>
    <n v="1"/>
    <n v="63"/>
    <n v="0"/>
    <s v=""/>
    <n v="0"/>
    <x v="55"/>
    <n v="1153"/>
  </r>
  <r>
    <x v="41"/>
    <n v="24"/>
    <d v="2026-06-22T19:00:00"/>
    <x v="23"/>
    <s v="Samya ALAOUI"/>
    <s v="#A2F2C7"/>
    <s v="#5DC18C"/>
    <s v="Tour 2"/>
    <s v="J"/>
    <s v="Argentine"/>
    <s v="ARG"/>
    <s v="Autriche"/>
    <s v="AUT"/>
    <s v="Arlington, Dallas, Texas"/>
    <s v="AT&amp;T Stadium"/>
    <n v="3"/>
    <n v="0"/>
    <x v="1"/>
    <n v="63"/>
    <n v="105"/>
    <n v="132"/>
    <x v="1"/>
    <n v="2"/>
    <n v="0"/>
    <n v="0"/>
    <n v="1"/>
    <n v="63"/>
    <n v="0"/>
    <s v=""/>
    <n v="0"/>
    <x v="55"/>
    <n v="1868"/>
  </r>
  <r>
    <x v="41"/>
    <n v="25"/>
    <d v="2026-06-22T19:00:00"/>
    <x v="24"/>
    <s v="Léa WALOCQ"/>
    <s v="#D1B9EB"/>
    <s v="#B58BC7"/>
    <s v="Tour 2"/>
    <s v="J"/>
    <s v="Argentine"/>
    <s v="ARG"/>
    <s v="Autriche"/>
    <s v="AUT"/>
    <s v="Arlington, Dallas, Texas"/>
    <s v="AT&amp;T Stadium"/>
    <n v="2"/>
    <n v="0"/>
    <x v="1"/>
    <n v="63"/>
    <n v="105"/>
    <n v="132"/>
    <x v="1"/>
    <n v="2"/>
    <n v="0"/>
    <n v="0"/>
    <n v="1"/>
    <n v="63"/>
    <n v="1"/>
    <s v="Rare"/>
    <n v="30"/>
    <x v="31"/>
    <n v="1607"/>
  </r>
  <r>
    <x v="41"/>
    <n v="26"/>
    <d v="2026-06-11T21:00:00"/>
    <x v="25"/>
    <s v="Mohamad EL KAWAS"/>
    <s v="#EB8787"/>
    <s v="#368E2C"/>
    <s v="Tour 2"/>
    <s v="J"/>
    <s v="Argentine"/>
    <s v="ARG"/>
    <s v="Autriche"/>
    <s v="AUT"/>
    <m/>
    <m/>
    <n v="3"/>
    <n v="0"/>
    <x v="1"/>
    <n v="63"/>
    <n v="105"/>
    <n v="132"/>
    <x v="1"/>
    <n v="2"/>
    <n v="0"/>
    <n v="0"/>
    <n v="1"/>
    <n v="63"/>
    <n v="0"/>
    <s v=""/>
    <n v="0"/>
    <x v="55"/>
    <n v="967"/>
  </r>
  <r>
    <x v="41"/>
    <n v="27"/>
    <d v="2026-06-22T19:00:00"/>
    <x v="26"/>
    <s v="Maryem GUIZANI"/>
    <s v="#BCA2F4"/>
    <s v="#6D3DD5"/>
    <s v="Tour 2"/>
    <s v="J"/>
    <s v="Argentine"/>
    <s v="ARG"/>
    <s v="Autriche"/>
    <s v="AUT"/>
    <m/>
    <m/>
    <n v="3"/>
    <n v="0"/>
    <x v="1"/>
    <n v="63"/>
    <n v="105"/>
    <n v="132"/>
    <x v="1"/>
    <n v="2"/>
    <n v="0"/>
    <n v="0"/>
    <n v="1"/>
    <n v="63"/>
    <n v="0"/>
    <s v=""/>
    <n v="0"/>
    <x v="55"/>
    <n v="706"/>
  </r>
  <r>
    <x v="42"/>
    <n v="1"/>
    <d v="2026-06-22T23:00:00"/>
    <x v="0"/>
    <s v="Nicolas LE MOUEL"/>
    <s v="#F7C79D"/>
    <s v="#FFBE85"/>
    <s v="Tour 2"/>
    <s v="I"/>
    <s v="France"/>
    <s v="FRA"/>
    <s v="Irak"/>
    <s v="IRQ"/>
    <s v="Philadelphia, Pennsylvania"/>
    <s v="Lincoln Financial Field"/>
    <n v="6"/>
    <n v="0"/>
    <x v="1"/>
    <n v="22"/>
    <n v="166"/>
    <n v="189"/>
    <x v="1"/>
    <n v="3"/>
    <n v="0"/>
    <n v="0"/>
    <n v="1"/>
    <n v="22"/>
    <n v="0"/>
    <s v=""/>
    <n v="0"/>
    <x v="56"/>
    <n v="1580"/>
  </r>
  <r>
    <x v="42"/>
    <n v="2"/>
    <d v="2026-06-22T23:00:00"/>
    <x v="1"/>
    <s v="Léa EL ASERY"/>
    <s v="#FFBEBE"/>
    <s v="#DF6868"/>
    <s v="Tour 2"/>
    <s v="I"/>
    <s v="France"/>
    <s v="FRA"/>
    <s v="Irak"/>
    <s v="IRQ"/>
    <s v="Philadelphia, Pennsylvania"/>
    <s v="Lincoln Financial Field"/>
    <n v="5"/>
    <n v="0"/>
    <x v="1"/>
    <n v="22"/>
    <n v="166"/>
    <n v="189"/>
    <x v="1"/>
    <n v="3"/>
    <n v="0"/>
    <n v="0"/>
    <n v="1"/>
    <n v="22"/>
    <n v="0"/>
    <s v=""/>
    <n v="0"/>
    <x v="56"/>
    <n v="1712"/>
  </r>
  <r>
    <x v="42"/>
    <n v="3"/>
    <d v="2026-06-22T23:00:00"/>
    <x v="2"/>
    <s v="Elwenn JOUBREL"/>
    <s v="#F5C7FC"/>
    <s v="#C489CF"/>
    <s v="Tour 2"/>
    <s v="I"/>
    <s v="France"/>
    <s v="FRA"/>
    <s v="Irak"/>
    <s v="IRQ"/>
    <s v="Philadelphia, Pennsylvania"/>
    <s v="Lincoln Financial Field"/>
    <n v="3"/>
    <n v="1"/>
    <x v="1"/>
    <n v="22"/>
    <n v="166"/>
    <n v="189"/>
    <x v="1"/>
    <n v="3"/>
    <n v="0"/>
    <n v="0"/>
    <n v="1"/>
    <n v="22"/>
    <n v="0"/>
    <s v=""/>
    <n v="0"/>
    <x v="56"/>
    <n v="1795"/>
  </r>
  <r>
    <x v="42"/>
    <n v="4"/>
    <d v="2026-06-22T23:00:00"/>
    <x v="3"/>
    <s v="Pauline OLIVIER"/>
    <s v="#A5EA7F"/>
    <s v="#80C65A"/>
    <s v="Tour 2"/>
    <s v="I"/>
    <s v="France"/>
    <s v="FRA"/>
    <s v="Irak"/>
    <s v="IRQ"/>
    <s v="Philadelphia, Pennsylvania"/>
    <s v="Lincoln Financial Field"/>
    <n v="5"/>
    <n v="0"/>
    <x v="1"/>
    <n v="22"/>
    <n v="166"/>
    <n v="189"/>
    <x v="1"/>
    <n v="3"/>
    <n v="0"/>
    <n v="0"/>
    <n v="1"/>
    <n v="22"/>
    <n v="0"/>
    <s v=""/>
    <n v="0"/>
    <x v="56"/>
    <n v="1347"/>
  </r>
  <r>
    <x v="42"/>
    <n v="5"/>
    <d v="2026-06-22T23:00:00"/>
    <x v="4"/>
    <s v="Julie BOISSIERE"/>
    <s v="#D890FF"/>
    <s v="#B750EF"/>
    <s v="Tour 2"/>
    <s v="I"/>
    <s v="France"/>
    <s v="FRA"/>
    <s v="Irak"/>
    <s v="IRQ"/>
    <s v="Philadelphia, Pennsylvania"/>
    <s v="Lincoln Financial Field"/>
    <n v="1"/>
    <n v="1"/>
    <x v="1"/>
    <n v="22"/>
    <n v="166"/>
    <n v="189"/>
    <x v="1"/>
    <n v="3"/>
    <n v="0"/>
    <n v="0"/>
    <n v="0"/>
    <n v="0"/>
    <n v="0"/>
    <s v=""/>
    <n v="0"/>
    <x v="3"/>
    <n v="1059"/>
  </r>
  <r>
    <x v="42"/>
    <n v="6"/>
    <d v="2026-06-22T23:00:00"/>
    <x v="5"/>
    <s v="Julie BOUCHARD"/>
    <s v="#A6F7B1"/>
    <s v="#6EC179"/>
    <s v="Tour 2"/>
    <s v="I"/>
    <s v="France"/>
    <s v="FRA"/>
    <s v="Irak"/>
    <s v="IRQ"/>
    <s v="Philadelphia, Pennsylvania"/>
    <s v="Lincoln Financial Field"/>
    <n v="4"/>
    <n v="1"/>
    <x v="1"/>
    <n v="22"/>
    <n v="166"/>
    <n v="189"/>
    <x v="1"/>
    <n v="3"/>
    <n v="0"/>
    <n v="0"/>
    <n v="1"/>
    <n v="22"/>
    <n v="0"/>
    <s v=""/>
    <n v="0"/>
    <x v="56"/>
    <n v="1619"/>
  </r>
  <r>
    <x v="42"/>
    <n v="7"/>
    <d v="2026-06-22T23:00:00"/>
    <x v="6"/>
    <s v="Vincent FRAYSSE"/>
    <s v="#B2EAE8"/>
    <s v="#6CB4B1"/>
    <s v="Tour 2"/>
    <s v="I"/>
    <s v="France"/>
    <s v="FRA"/>
    <s v="Irak"/>
    <s v="IRQ"/>
    <s v="Philadelphia, Pennsylvania"/>
    <s v="Lincoln Financial Field"/>
    <n v="6"/>
    <n v="0"/>
    <x v="1"/>
    <n v="22"/>
    <n v="166"/>
    <n v="189"/>
    <x v="1"/>
    <n v="3"/>
    <n v="0"/>
    <n v="0"/>
    <n v="1"/>
    <n v="22"/>
    <n v="0"/>
    <s v=""/>
    <n v="0"/>
    <x v="56"/>
    <n v="1079"/>
  </r>
  <r>
    <x v="42"/>
    <n v="8"/>
    <d v="2026-06-22T23:00:00"/>
    <x v="7"/>
    <s v="Louis HARLE"/>
    <s v="#EEF7B1"/>
    <s v="#C1CB7D"/>
    <s v="Tour 2"/>
    <s v="I"/>
    <s v="France"/>
    <s v="FRA"/>
    <s v="Irak"/>
    <s v="IRQ"/>
    <s v="Philadelphia, Pennsylvania"/>
    <s v="Lincoln Financial Field"/>
    <n v="3"/>
    <n v="0"/>
    <x v="1"/>
    <n v="22"/>
    <n v="166"/>
    <n v="189"/>
    <x v="1"/>
    <n v="3"/>
    <n v="0"/>
    <n v="0"/>
    <n v="1"/>
    <n v="22"/>
    <n v="1"/>
    <s v="Exact"/>
    <n v="20"/>
    <x v="57"/>
    <n v="1339"/>
  </r>
  <r>
    <x v="42"/>
    <n v="9"/>
    <d v="2026-06-22T23:00:00"/>
    <x v="8"/>
    <s v="Aurélien DE POULPIQUET"/>
    <s v="#F4EA9D"/>
    <s v="#D2C458"/>
    <s v="Tour 2"/>
    <s v="I"/>
    <s v="France"/>
    <s v="FRA"/>
    <s v="Irak"/>
    <s v="IRQ"/>
    <s v="Philadelphia, Pennsylvania"/>
    <s v="Lincoln Financial Field"/>
    <n v="3"/>
    <n v="0"/>
    <x v="1"/>
    <n v="22"/>
    <n v="166"/>
    <n v="189"/>
    <x v="1"/>
    <n v="3"/>
    <n v="0"/>
    <n v="0"/>
    <n v="1"/>
    <n v="22"/>
    <n v="1"/>
    <s v="Exact"/>
    <n v="20"/>
    <x v="57"/>
    <n v="1631"/>
  </r>
  <r>
    <x v="42"/>
    <n v="10"/>
    <d v="2026-06-22T23:00:00"/>
    <x v="9"/>
    <s v="Paul MONTESINOS"/>
    <s v="#C4B0FF"/>
    <s v="#7F66C8"/>
    <s v="Tour 2"/>
    <s v="I"/>
    <s v="France"/>
    <s v="FRA"/>
    <s v="Irak"/>
    <s v="IRQ"/>
    <s v="Philadelphia, Pennsylvania"/>
    <s v="Lincoln Financial Field"/>
    <n v="3"/>
    <n v="1"/>
    <x v="1"/>
    <n v="22"/>
    <n v="166"/>
    <n v="189"/>
    <x v="1"/>
    <n v="3"/>
    <n v="0"/>
    <n v="0"/>
    <n v="1"/>
    <n v="22"/>
    <n v="0"/>
    <s v=""/>
    <n v="0"/>
    <x v="56"/>
    <n v="1576"/>
  </r>
  <r>
    <x v="42"/>
    <n v="11"/>
    <d v="2026-06-22T23:00:00"/>
    <x v="10"/>
    <s v="Kinsley ROQUE"/>
    <s v="#CBEBBA"/>
    <s v="#70BC6E"/>
    <s v="Tour 2"/>
    <s v="I"/>
    <s v="France"/>
    <s v="FRA"/>
    <s v="Irak"/>
    <s v="IRQ"/>
    <s v="Philadelphia, Pennsylvania"/>
    <s v="Lincoln Financial Field"/>
    <n v="4"/>
    <n v="0"/>
    <x v="1"/>
    <n v="22"/>
    <n v="166"/>
    <n v="189"/>
    <x v="1"/>
    <n v="3"/>
    <n v="0"/>
    <n v="0"/>
    <n v="1"/>
    <n v="22"/>
    <n v="0"/>
    <s v=""/>
    <n v="0"/>
    <x v="56"/>
    <n v="1896"/>
  </r>
  <r>
    <x v="42"/>
    <n v="12"/>
    <d v="2026-06-22T23:00:00"/>
    <x v="11"/>
    <s v="Jaouad SETTI"/>
    <s v="#C2D4FF"/>
    <s v="#6586D5"/>
    <s v="Tour 2"/>
    <s v="I"/>
    <s v="France"/>
    <s v="FRA"/>
    <s v="Irak"/>
    <s v="IRQ"/>
    <s v="Philadelphia, Pennsylvania"/>
    <s v="Lincoln Financial Field"/>
    <n v="1"/>
    <n v="1"/>
    <x v="1"/>
    <n v="22"/>
    <n v="166"/>
    <n v="189"/>
    <x v="1"/>
    <n v="3"/>
    <n v="0"/>
    <n v="0"/>
    <n v="0"/>
    <n v="0"/>
    <n v="0"/>
    <s v=""/>
    <n v="0"/>
    <x v="3"/>
    <n v="1851"/>
  </r>
  <r>
    <x v="42"/>
    <n v="13"/>
    <d v="2026-06-22T23:00:00"/>
    <x v="12"/>
    <s v="Julien INGE"/>
    <s v="#C1E0EF"/>
    <s v="#4F91B2"/>
    <s v="Tour 2"/>
    <s v="I"/>
    <s v="France"/>
    <s v="FRA"/>
    <s v="Irak"/>
    <s v="IRQ"/>
    <s v="Philadelphia, Pennsylvania"/>
    <s v="Lincoln Financial Field"/>
    <n v="5"/>
    <n v="0"/>
    <x v="1"/>
    <n v="22"/>
    <n v="166"/>
    <n v="189"/>
    <x v="1"/>
    <n v="3"/>
    <n v="0"/>
    <n v="0"/>
    <n v="1"/>
    <n v="22"/>
    <n v="0"/>
    <s v=""/>
    <n v="0"/>
    <x v="56"/>
    <n v="1847"/>
  </r>
  <r>
    <x v="42"/>
    <n v="14"/>
    <d v="2026-06-22T23:00:00"/>
    <x v="13"/>
    <s v="Marie EXBRAYAT"/>
    <s v="#FFAFD2"/>
    <s v="#F2589B"/>
    <s v="Tour 2"/>
    <s v="I"/>
    <s v="France"/>
    <s v="FRA"/>
    <s v="Irak"/>
    <s v="IRQ"/>
    <s v="Philadelphia, Pennsylvania"/>
    <s v="Lincoln Financial Field"/>
    <n v="4"/>
    <n v="1"/>
    <x v="1"/>
    <n v="22"/>
    <n v="166"/>
    <n v="189"/>
    <x v="1"/>
    <n v="3"/>
    <n v="0"/>
    <n v="0"/>
    <n v="1"/>
    <n v="22"/>
    <n v="0"/>
    <s v=""/>
    <n v="0"/>
    <x v="56"/>
    <n v="1695"/>
  </r>
  <r>
    <x v="42"/>
    <n v="15"/>
    <d v="2026-06-22T23:00:00"/>
    <x v="14"/>
    <s v="Amine ZARROUKI"/>
    <s v="#FF9898"/>
    <s v="#FF5D5D"/>
    <s v="Tour 2"/>
    <s v="I"/>
    <s v="France"/>
    <s v="FRA"/>
    <s v="Irak"/>
    <s v="IRQ"/>
    <s v="Philadelphia, Pennsylvania"/>
    <s v="Lincoln Financial Field"/>
    <n v="3"/>
    <n v="0"/>
    <x v="1"/>
    <n v="22"/>
    <n v="166"/>
    <n v="189"/>
    <x v="1"/>
    <n v="3"/>
    <n v="0"/>
    <n v="0"/>
    <n v="1"/>
    <n v="22"/>
    <n v="1"/>
    <s v="Exact"/>
    <n v="20"/>
    <x v="57"/>
    <n v="1630"/>
  </r>
  <r>
    <x v="42"/>
    <n v="16"/>
    <d v="2026-06-22T23:00:00"/>
    <x v="15"/>
    <s v="Laura GIULIANO"/>
    <s v="#86A4FE"/>
    <s v="#3769FF"/>
    <s v="Tour 2"/>
    <s v="I"/>
    <s v="France"/>
    <s v="FRA"/>
    <s v="Irak"/>
    <s v="IRQ"/>
    <s v="Philadelphia, Pennsylvania"/>
    <s v="Lincoln Financial Field"/>
    <n v="1"/>
    <n v="1"/>
    <x v="1"/>
    <n v="22"/>
    <n v="166"/>
    <n v="189"/>
    <x v="1"/>
    <n v="3"/>
    <n v="0"/>
    <n v="0"/>
    <n v="0"/>
    <n v="0"/>
    <n v="0"/>
    <s v=""/>
    <n v="0"/>
    <x v="3"/>
    <n v="1318"/>
  </r>
  <r>
    <x v="42"/>
    <n v="17"/>
    <d v="2026-06-22T23:00:00"/>
    <x v="16"/>
    <s v="Julien CRIMOTEL"/>
    <s v="#FFB0B0"/>
    <s v="#F25757"/>
    <s v="Tour 2"/>
    <s v="I"/>
    <s v="France"/>
    <s v="FRA"/>
    <s v="Irak"/>
    <s v="IRQ"/>
    <s v="Philadelphia, Pennsylvania"/>
    <s v="Lincoln Financial Field"/>
    <n v="5"/>
    <n v="0"/>
    <x v="1"/>
    <n v="22"/>
    <n v="166"/>
    <n v="189"/>
    <x v="1"/>
    <n v="3"/>
    <n v="0"/>
    <n v="0"/>
    <n v="1"/>
    <n v="22"/>
    <n v="0"/>
    <s v=""/>
    <n v="0"/>
    <x v="56"/>
    <n v="1363"/>
  </r>
  <r>
    <x v="42"/>
    <n v="18"/>
    <d v="2026-06-22T23:00:00"/>
    <x v="17"/>
    <s v="Quentin CARTON"/>
    <s v="#F0BC42"/>
    <s v="#8E1F2F"/>
    <s v="Tour 2"/>
    <s v="I"/>
    <s v="France"/>
    <s v="FRA"/>
    <s v="Irak"/>
    <s v="IRQ"/>
    <s v="Philadelphia, Pennsylvania"/>
    <s v="Lincoln Financial Field"/>
    <n v="20"/>
    <n v="0"/>
    <x v="1"/>
    <n v="22"/>
    <n v="166"/>
    <n v="189"/>
    <x v="1"/>
    <n v="3"/>
    <n v="0"/>
    <n v="0"/>
    <n v="1"/>
    <n v="22"/>
    <n v="0"/>
    <s v=""/>
    <n v="0"/>
    <x v="56"/>
    <n v="1783"/>
  </r>
  <r>
    <x v="42"/>
    <n v="19"/>
    <d v="2026-06-22T23:00:00"/>
    <x v="18"/>
    <s v="Eyram TETSHIE"/>
    <s v="#E8B28F"/>
    <s v="#E65568"/>
    <s v="Tour 2"/>
    <s v="I"/>
    <s v="France"/>
    <s v="FRA"/>
    <s v="Irak"/>
    <s v="IRQ"/>
    <s v="Philadelphia, Pennsylvania"/>
    <s v="Lincoln Financial Field"/>
    <n v="4"/>
    <n v="0"/>
    <x v="1"/>
    <n v="22"/>
    <n v="166"/>
    <n v="189"/>
    <x v="1"/>
    <n v="3"/>
    <n v="0"/>
    <n v="0"/>
    <n v="1"/>
    <n v="22"/>
    <n v="0"/>
    <s v=""/>
    <n v="0"/>
    <x v="56"/>
    <n v="1527"/>
  </r>
  <r>
    <x v="42"/>
    <n v="20"/>
    <d v="2026-06-22T23:00:00"/>
    <x v="19"/>
    <s v="Anis LEBIK"/>
    <s v="#60DC8C"/>
    <s v="#22A34F"/>
    <s v="Tour 2"/>
    <s v="I"/>
    <s v="France"/>
    <s v="FRA"/>
    <s v="Irak"/>
    <s v="IRQ"/>
    <s v="Philadelphia, Pennsylvania"/>
    <s v="Lincoln Financial Field"/>
    <n v="4"/>
    <n v="0"/>
    <x v="1"/>
    <n v="22"/>
    <n v="166"/>
    <n v="189"/>
    <x v="1"/>
    <n v="3"/>
    <n v="0"/>
    <n v="0"/>
    <n v="1"/>
    <n v="22"/>
    <n v="0"/>
    <s v=""/>
    <n v="0"/>
    <x v="56"/>
    <n v="1673"/>
  </r>
  <r>
    <x v="42"/>
    <n v="21"/>
    <d v="2026-06-22T23:00:00"/>
    <x v="20"/>
    <s v="Julia BOUANAN"/>
    <s v="#2FAEE0"/>
    <s v="#BEA064"/>
    <s v="Tour 2"/>
    <s v="I"/>
    <s v="France"/>
    <s v="FRA"/>
    <s v="Irak"/>
    <s v="IRQ"/>
    <s v="Philadelphia, Pennsylvania"/>
    <s v="Lincoln Financial Field"/>
    <n v="3"/>
    <n v="1"/>
    <x v="1"/>
    <n v="22"/>
    <n v="166"/>
    <n v="189"/>
    <x v="1"/>
    <n v="3"/>
    <n v="0"/>
    <n v="0"/>
    <n v="1"/>
    <n v="22"/>
    <n v="0"/>
    <s v=""/>
    <n v="0"/>
    <x v="56"/>
    <n v="1333"/>
  </r>
  <r>
    <x v="42"/>
    <n v="22"/>
    <d v="2026-06-22T23:00:00"/>
    <x v="21"/>
    <s v="Julie Mansard"/>
    <s v="#41DEF0"/>
    <s v="#0BA6B7"/>
    <s v="Tour 2"/>
    <s v="I"/>
    <s v="France"/>
    <s v="FRA"/>
    <s v="Irak"/>
    <s v="IRQ"/>
    <s v="Philadelphia, Pennsylvania"/>
    <s v="Lincoln Financial Field"/>
    <n v="3"/>
    <n v="0"/>
    <x v="1"/>
    <n v="22"/>
    <n v="166"/>
    <n v="189"/>
    <x v="1"/>
    <n v="3"/>
    <n v="0"/>
    <n v="0"/>
    <n v="1"/>
    <n v="22"/>
    <n v="1"/>
    <s v="Exact"/>
    <n v="20"/>
    <x v="57"/>
    <n v="1269"/>
  </r>
  <r>
    <x v="42"/>
    <n v="23"/>
    <d v="2026-06-22T23:00:00"/>
    <x v="22"/>
    <s v="Juliette"/>
    <s v="#F2A2A2"/>
    <s v="#C25D5D"/>
    <s v="Tour 2"/>
    <s v="I"/>
    <s v="France"/>
    <s v="FRA"/>
    <s v="Irak"/>
    <s v="IRQ"/>
    <s v="Philadelphia, Pennsylvania"/>
    <s v="Lincoln Financial Field"/>
    <n v="5"/>
    <n v="0"/>
    <x v="1"/>
    <n v="22"/>
    <n v="166"/>
    <n v="189"/>
    <x v="1"/>
    <n v="3"/>
    <n v="0"/>
    <n v="0"/>
    <n v="1"/>
    <n v="22"/>
    <n v="0"/>
    <s v=""/>
    <n v="0"/>
    <x v="56"/>
    <n v="1175"/>
  </r>
  <r>
    <x v="42"/>
    <n v="24"/>
    <d v="2026-06-22T23:00:00"/>
    <x v="23"/>
    <s v="Samya ALAOUI"/>
    <s v="#A2F2C7"/>
    <s v="#5DC18C"/>
    <s v="Tour 2"/>
    <s v="I"/>
    <s v="France"/>
    <s v="FRA"/>
    <s v="Irak"/>
    <s v="IRQ"/>
    <s v="Philadelphia, Pennsylvania"/>
    <s v="Lincoln Financial Field"/>
    <n v="2"/>
    <n v="0"/>
    <x v="1"/>
    <n v="22"/>
    <n v="166"/>
    <n v="189"/>
    <x v="1"/>
    <n v="3"/>
    <n v="0"/>
    <n v="0"/>
    <n v="1"/>
    <n v="22"/>
    <n v="0"/>
    <s v=""/>
    <n v="0"/>
    <x v="56"/>
    <n v="1890"/>
  </r>
  <r>
    <x v="42"/>
    <n v="25"/>
    <d v="2026-06-22T23:00:00"/>
    <x v="24"/>
    <s v="Léa WALOCQ"/>
    <s v="#D1B9EB"/>
    <s v="#B58BC7"/>
    <s v="Tour 2"/>
    <s v="I"/>
    <s v="France"/>
    <s v="FRA"/>
    <s v="Irak"/>
    <s v="IRQ"/>
    <s v="Philadelphia, Pennsylvania"/>
    <s v="Lincoln Financial Field"/>
    <n v="3"/>
    <n v="0"/>
    <x v="1"/>
    <n v="22"/>
    <n v="166"/>
    <n v="189"/>
    <x v="1"/>
    <n v="3"/>
    <n v="0"/>
    <n v="0"/>
    <n v="1"/>
    <n v="22"/>
    <n v="1"/>
    <s v="Exact"/>
    <n v="20"/>
    <x v="57"/>
    <n v="1649"/>
  </r>
  <r>
    <x v="42"/>
    <n v="26"/>
    <d v="2026-06-11T21:00:00"/>
    <x v="25"/>
    <s v="Mohamad EL KAWAS"/>
    <s v="#EB8787"/>
    <s v="#368E2C"/>
    <s v="Tour 2"/>
    <s v="I"/>
    <s v="France"/>
    <s v="FRA"/>
    <s v="Irak"/>
    <s v="IRQ"/>
    <m/>
    <m/>
    <n v="4"/>
    <n v="0"/>
    <x v="1"/>
    <n v="22"/>
    <n v="166"/>
    <n v="189"/>
    <x v="1"/>
    <n v="3"/>
    <n v="0"/>
    <n v="0"/>
    <n v="1"/>
    <n v="22"/>
    <n v="0"/>
    <s v=""/>
    <n v="0"/>
    <x v="56"/>
    <n v="989"/>
  </r>
  <r>
    <x v="42"/>
    <n v="27"/>
    <d v="2026-06-22T23:00:00"/>
    <x v="26"/>
    <s v="Maryem GUIZANI"/>
    <s v="#BCA2F4"/>
    <s v="#6D3DD5"/>
    <s v="Tour 2"/>
    <s v="I"/>
    <s v="France"/>
    <s v="FRA"/>
    <s v="Irak"/>
    <s v="IRQ"/>
    <m/>
    <m/>
    <n v="4"/>
    <n v="1"/>
    <x v="1"/>
    <n v="22"/>
    <n v="166"/>
    <n v="189"/>
    <x v="1"/>
    <n v="3"/>
    <n v="0"/>
    <n v="0"/>
    <n v="1"/>
    <n v="22"/>
    <n v="0"/>
    <s v=""/>
    <n v="0"/>
    <x v="56"/>
    <n v="728"/>
  </r>
  <r>
    <x v="43"/>
    <n v="1"/>
    <d v="2026-06-23T02:00:00"/>
    <x v="0"/>
    <s v="Nicolas LE MOUEL"/>
    <s v="#F7C79D"/>
    <s v="#FFBE85"/>
    <s v="Tour 2"/>
    <s v="I"/>
    <s v="Norvège"/>
    <s v="NOR"/>
    <s v="Sénégal"/>
    <s v="SEN"/>
    <s v="East Rutherford, New Jersey/New York"/>
    <s v="MetLife Stadium"/>
    <n v="1"/>
    <n v="2"/>
    <x v="1"/>
    <n v="64"/>
    <n v="105"/>
    <n v="137"/>
    <x v="1"/>
    <n v="3"/>
    <n v="2"/>
    <n v="0"/>
    <n v="0"/>
    <n v="0"/>
    <n v="0"/>
    <s v=""/>
    <n v="0"/>
    <x v="3"/>
    <n v="1580"/>
  </r>
  <r>
    <x v="43"/>
    <n v="2"/>
    <d v="2026-06-23T02:00:00"/>
    <x v="1"/>
    <s v="Léa EL ASERY"/>
    <s v="#FFBEBE"/>
    <s v="#DF6868"/>
    <s v="Tour 2"/>
    <s v="I"/>
    <s v="Norvège"/>
    <s v="NOR"/>
    <s v="Sénégal"/>
    <s v="SEN"/>
    <s v="East Rutherford, New Jersey/New York"/>
    <s v="MetLife Stadium"/>
    <n v="1"/>
    <n v="2"/>
    <x v="1"/>
    <n v="64"/>
    <n v="105"/>
    <n v="137"/>
    <x v="1"/>
    <n v="3"/>
    <n v="2"/>
    <n v="0"/>
    <n v="0"/>
    <n v="0"/>
    <n v="0"/>
    <s v=""/>
    <n v="0"/>
    <x v="3"/>
    <n v="1712"/>
  </r>
  <r>
    <x v="43"/>
    <n v="3"/>
    <d v="2026-06-23T02:00:00"/>
    <x v="2"/>
    <s v="Elwenn JOUBREL"/>
    <s v="#F5C7FC"/>
    <s v="#C489CF"/>
    <s v="Tour 2"/>
    <s v="I"/>
    <s v="Norvège"/>
    <s v="NOR"/>
    <s v="Sénégal"/>
    <s v="SEN"/>
    <s v="East Rutherford, New Jersey/New York"/>
    <s v="MetLife Stadium"/>
    <n v="1"/>
    <n v="2"/>
    <x v="1"/>
    <n v="64"/>
    <n v="105"/>
    <n v="137"/>
    <x v="1"/>
    <n v="3"/>
    <n v="2"/>
    <n v="0"/>
    <n v="0"/>
    <n v="0"/>
    <n v="0"/>
    <s v=""/>
    <n v="0"/>
    <x v="3"/>
    <n v="1795"/>
  </r>
  <r>
    <x v="43"/>
    <n v="4"/>
    <d v="2026-06-23T02:00:00"/>
    <x v="3"/>
    <s v="Pauline OLIVIER"/>
    <s v="#A5EA7F"/>
    <s v="#80C65A"/>
    <s v="Tour 2"/>
    <s v="I"/>
    <s v="Norvège"/>
    <s v="NOR"/>
    <s v="Sénégal"/>
    <s v="SEN"/>
    <s v="East Rutherford, New Jersey/New York"/>
    <s v="MetLife Stadium"/>
    <n v="1"/>
    <n v="1"/>
    <x v="1"/>
    <n v="64"/>
    <n v="105"/>
    <n v="137"/>
    <x v="1"/>
    <n v="3"/>
    <n v="2"/>
    <n v="0"/>
    <n v="0"/>
    <n v="0"/>
    <n v="0"/>
    <s v=""/>
    <n v="0"/>
    <x v="3"/>
    <n v="1347"/>
  </r>
  <r>
    <x v="43"/>
    <n v="5"/>
    <d v="2026-06-23T02:00:00"/>
    <x v="4"/>
    <s v="Julie BOISSIERE"/>
    <s v="#D890FF"/>
    <s v="#B750EF"/>
    <s v="Tour 2"/>
    <s v="I"/>
    <s v="Norvège"/>
    <s v="NOR"/>
    <s v="Sénégal"/>
    <s v="SEN"/>
    <s v="East Rutherford, New Jersey/New York"/>
    <s v="MetLife Stadium"/>
    <n v="1"/>
    <n v="2"/>
    <x v="1"/>
    <n v="64"/>
    <n v="105"/>
    <n v="137"/>
    <x v="1"/>
    <n v="3"/>
    <n v="2"/>
    <n v="0"/>
    <n v="0"/>
    <n v="0"/>
    <n v="0"/>
    <s v=""/>
    <n v="0"/>
    <x v="3"/>
    <n v="1059"/>
  </r>
  <r>
    <x v="43"/>
    <n v="6"/>
    <d v="2026-06-23T02:00:00"/>
    <x v="5"/>
    <s v="Julie BOUCHARD"/>
    <s v="#A6F7B1"/>
    <s v="#6EC179"/>
    <s v="Tour 2"/>
    <s v="I"/>
    <s v="Norvège"/>
    <s v="NOR"/>
    <s v="Sénégal"/>
    <s v="SEN"/>
    <s v="East Rutherford, New Jersey/New York"/>
    <s v="MetLife Stadium"/>
    <n v="2"/>
    <n v="1"/>
    <x v="1"/>
    <n v="64"/>
    <n v="105"/>
    <n v="137"/>
    <x v="1"/>
    <n v="3"/>
    <n v="2"/>
    <n v="0"/>
    <n v="1"/>
    <n v="64"/>
    <n v="0"/>
    <s v=""/>
    <n v="0"/>
    <x v="58"/>
    <n v="1683"/>
  </r>
  <r>
    <x v="43"/>
    <n v="7"/>
    <d v="2026-06-23T02:00:00"/>
    <x v="6"/>
    <s v="Vincent FRAYSSE"/>
    <s v="#B2EAE8"/>
    <s v="#6CB4B1"/>
    <s v="Tour 2"/>
    <s v="I"/>
    <s v="Norvège"/>
    <s v="NOR"/>
    <s v="Sénégal"/>
    <s v="SEN"/>
    <s v="East Rutherford, New Jersey/New York"/>
    <s v="MetLife Stadium"/>
    <m/>
    <m/>
    <x v="1"/>
    <n v="64"/>
    <n v="105"/>
    <n v="137"/>
    <x v="1"/>
    <n v="3"/>
    <n v="2"/>
    <n v="1"/>
    <s v=""/>
    <n v="0"/>
    <n v="0"/>
    <s v=""/>
    <s v=""/>
    <x v="3"/>
    <n v="1079"/>
  </r>
  <r>
    <x v="43"/>
    <n v="8"/>
    <d v="2026-06-23T02:00:00"/>
    <x v="7"/>
    <s v="Louis HARLE"/>
    <s v="#EEF7B1"/>
    <s v="#C1CB7D"/>
    <s v="Tour 2"/>
    <s v="I"/>
    <s v="Norvège"/>
    <s v="NOR"/>
    <s v="Sénégal"/>
    <s v="SEN"/>
    <s v="East Rutherford, New Jersey/New York"/>
    <s v="MetLife Stadium"/>
    <n v="2"/>
    <n v="2"/>
    <x v="1"/>
    <n v="64"/>
    <n v="105"/>
    <n v="137"/>
    <x v="1"/>
    <n v="3"/>
    <n v="2"/>
    <n v="0"/>
    <n v="0"/>
    <n v="0"/>
    <n v="0"/>
    <s v=""/>
    <n v="0"/>
    <x v="3"/>
    <n v="1339"/>
  </r>
  <r>
    <x v="43"/>
    <n v="9"/>
    <d v="2026-06-23T02:00:00"/>
    <x v="8"/>
    <s v="Aurélien DE POULPIQUET"/>
    <s v="#F4EA9D"/>
    <s v="#D2C458"/>
    <s v="Tour 2"/>
    <s v="I"/>
    <s v="Norvège"/>
    <s v="NOR"/>
    <s v="Sénégal"/>
    <s v="SEN"/>
    <s v="East Rutherford, New Jersey/New York"/>
    <s v="MetLife Stadium"/>
    <n v="1"/>
    <n v="0"/>
    <x v="1"/>
    <n v="64"/>
    <n v="105"/>
    <n v="137"/>
    <x v="1"/>
    <n v="3"/>
    <n v="2"/>
    <n v="0"/>
    <n v="1"/>
    <n v="64"/>
    <n v="0"/>
    <s v=""/>
    <n v="0"/>
    <x v="58"/>
    <n v="1695"/>
  </r>
  <r>
    <x v="43"/>
    <n v="10"/>
    <d v="2026-06-23T02:00:00"/>
    <x v="9"/>
    <s v="Paul MONTESINOS"/>
    <s v="#C4B0FF"/>
    <s v="#7F66C8"/>
    <s v="Tour 2"/>
    <s v="I"/>
    <s v="Norvège"/>
    <s v="NOR"/>
    <s v="Sénégal"/>
    <s v="SEN"/>
    <s v="East Rutherford, New Jersey/New York"/>
    <s v="MetLife Stadium"/>
    <n v="1"/>
    <n v="1"/>
    <x v="1"/>
    <n v="64"/>
    <n v="105"/>
    <n v="137"/>
    <x v="1"/>
    <n v="3"/>
    <n v="2"/>
    <n v="0"/>
    <n v="0"/>
    <n v="0"/>
    <n v="0"/>
    <s v=""/>
    <n v="0"/>
    <x v="3"/>
    <n v="1576"/>
  </r>
  <r>
    <x v="43"/>
    <n v="11"/>
    <d v="2026-06-23T02:00:00"/>
    <x v="10"/>
    <s v="Kinsley ROQUE"/>
    <s v="#CBEBBA"/>
    <s v="#70BC6E"/>
    <s v="Tour 2"/>
    <s v="I"/>
    <s v="Norvège"/>
    <s v="NOR"/>
    <s v="Sénégal"/>
    <s v="SEN"/>
    <s v="East Rutherford, New Jersey/New York"/>
    <s v="MetLife Stadium"/>
    <n v="1"/>
    <n v="2"/>
    <x v="1"/>
    <n v="64"/>
    <n v="105"/>
    <n v="137"/>
    <x v="1"/>
    <n v="3"/>
    <n v="2"/>
    <n v="0"/>
    <n v="0"/>
    <n v="0"/>
    <n v="0"/>
    <s v=""/>
    <n v="0"/>
    <x v="3"/>
    <n v="1896"/>
  </r>
  <r>
    <x v="43"/>
    <n v="12"/>
    <d v="2026-06-23T02:00:00"/>
    <x v="11"/>
    <s v="Jaouad SETTI"/>
    <s v="#C2D4FF"/>
    <s v="#6586D5"/>
    <s v="Tour 2"/>
    <s v="I"/>
    <s v="Norvège"/>
    <s v="NOR"/>
    <s v="Sénégal"/>
    <s v="SEN"/>
    <s v="East Rutherford, New Jersey/New York"/>
    <s v="MetLife Stadium"/>
    <n v="1"/>
    <n v="1"/>
    <x v="1"/>
    <n v="64"/>
    <n v="105"/>
    <n v="137"/>
    <x v="1"/>
    <n v="3"/>
    <n v="2"/>
    <n v="0"/>
    <n v="0"/>
    <n v="0"/>
    <n v="0"/>
    <s v=""/>
    <n v="0"/>
    <x v="3"/>
    <n v="1851"/>
  </r>
  <r>
    <x v="43"/>
    <n v="13"/>
    <d v="2026-06-23T02:00:00"/>
    <x v="12"/>
    <s v="Julien INGE"/>
    <s v="#C1E0EF"/>
    <s v="#4F91B2"/>
    <s v="Tour 2"/>
    <s v="I"/>
    <s v="Norvège"/>
    <s v="NOR"/>
    <s v="Sénégal"/>
    <s v="SEN"/>
    <s v="East Rutherford, New Jersey/New York"/>
    <s v="MetLife Stadium"/>
    <n v="2"/>
    <n v="3"/>
    <x v="2"/>
    <n v="64"/>
    <n v="105"/>
    <n v="137"/>
    <x v="1"/>
    <n v="3"/>
    <n v="2"/>
    <n v="0"/>
    <n v="0"/>
    <n v="0"/>
    <n v="0"/>
    <s v=""/>
    <n v="0"/>
    <x v="3"/>
    <n v="1847"/>
  </r>
  <r>
    <x v="43"/>
    <n v="14"/>
    <d v="2026-06-23T02:00:00"/>
    <x v="13"/>
    <s v="Marie EXBRAYAT"/>
    <s v="#FFAFD2"/>
    <s v="#F2589B"/>
    <s v="Tour 2"/>
    <s v="I"/>
    <s v="Norvège"/>
    <s v="NOR"/>
    <s v="Sénégal"/>
    <s v="SEN"/>
    <s v="East Rutherford, New Jersey/New York"/>
    <s v="MetLife Stadium"/>
    <n v="1"/>
    <n v="1"/>
    <x v="1"/>
    <n v="64"/>
    <n v="105"/>
    <n v="137"/>
    <x v="1"/>
    <n v="3"/>
    <n v="2"/>
    <n v="0"/>
    <n v="0"/>
    <n v="0"/>
    <n v="0"/>
    <s v=""/>
    <n v="0"/>
    <x v="3"/>
    <n v="1695"/>
  </r>
  <r>
    <x v="43"/>
    <n v="15"/>
    <d v="2026-06-23T02:00:00"/>
    <x v="14"/>
    <s v="Amine ZARROUKI"/>
    <s v="#FF9898"/>
    <s v="#FF5D5D"/>
    <s v="Tour 2"/>
    <s v="I"/>
    <s v="Norvège"/>
    <s v="NOR"/>
    <s v="Sénégal"/>
    <s v="SEN"/>
    <s v="East Rutherford, New Jersey/New York"/>
    <s v="MetLife Stadium"/>
    <n v="2"/>
    <n v="1"/>
    <x v="1"/>
    <n v="64"/>
    <n v="105"/>
    <n v="137"/>
    <x v="1"/>
    <n v="3"/>
    <n v="2"/>
    <n v="0"/>
    <n v="1"/>
    <n v="64"/>
    <n v="0"/>
    <s v=""/>
    <n v="0"/>
    <x v="58"/>
    <n v="1694"/>
  </r>
  <r>
    <x v="43"/>
    <n v="16"/>
    <d v="2026-06-23T02:00:00"/>
    <x v="15"/>
    <s v="Laura GIULIANO"/>
    <s v="#86A4FE"/>
    <s v="#3769FF"/>
    <s v="Tour 2"/>
    <s v="I"/>
    <s v="Norvège"/>
    <s v="NOR"/>
    <s v="Sénégal"/>
    <s v="SEN"/>
    <s v="East Rutherford, New Jersey/New York"/>
    <s v="MetLife Stadium"/>
    <n v="2"/>
    <n v="3"/>
    <x v="1"/>
    <n v="64"/>
    <n v="105"/>
    <n v="137"/>
    <x v="1"/>
    <n v="3"/>
    <n v="2"/>
    <n v="0"/>
    <n v="0"/>
    <n v="0"/>
    <n v="0"/>
    <s v=""/>
    <n v="0"/>
    <x v="3"/>
    <n v="1318"/>
  </r>
  <r>
    <x v="43"/>
    <n v="17"/>
    <d v="2026-06-23T02:00:00"/>
    <x v="16"/>
    <s v="Julien CRIMOTEL"/>
    <s v="#FFB0B0"/>
    <s v="#F25757"/>
    <s v="Tour 2"/>
    <s v="I"/>
    <s v="Norvège"/>
    <s v="NOR"/>
    <s v="Sénégal"/>
    <s v="SEN"/>
    <s v="East Rutherford, New Jersey/New York"/>
    <s v="MetLife Stadium"/>
    <n v="2"/>
    <n v="1"/>
    <x v="1"/>
    <n v="64"/>
    <n v="105"/>
    <n v="137"/>
    <x v="1"/>
    <n v="3"/>
    <n v="2"/>
    <n v="0"/>
    <n v="1"/>
    <n v="64"/>
    <n v="0"/>
    <s v=""/>
    <n v="0"/>
    <x v="58"/>
    <n v="1427"/>
  </r>
  <r>
    <x v="43"/>
    <n v="18"/>
    <d v="2026-06-23T02:00:00"/>
    <x v="17"/>
    <s v="Quentin CARTON"/>
    <s v="#F0BC42"/>
    <s v="#8E1F2F"/>
    <s v="Tour 2"/>
    <s v="I"/>
    <s v="Norvège"/>
    <s v="NOR"/>
    <s v="Sénégal"/>
    <s v="SEN"/>
    <s v="East Rutherford, New Jersey/New York"/>
    <s v="MetLife Stadium"/>
    <n v="1"/>
    <n v="3"/>
    <x v="1"/>
    <n v="64"/>
    <n v="105"/>
    <n v="137"/>
    <x v="1"/>
    <n v="3"/>
    <n v="2"/>
    <n v="0"/>
    <n v="0"/>
    <n v="0"/>
    <n v="0"/>
    <s v=""/>
    <n v="0"/>
    <x v="3"/>
    <n v="1783"/>
  </r>
  <r>
    <x v="43"/>
    <n v="19"/>
    <d v="2026-06-23T02:00:00"/>
    <x v="18"/>
    <s v="Eyram TETSHIE"/>
    <s v="#E8B28F"/>
    <s v="#E65568"/>
    <s v="Tour 2"/>
    <s v="I"/>
    <s v="Norvège"/>
    <s v="NOR"/>
    <s v="Sénégal"/>
    <s v="SEN"/>
    <s v="East Rutherford, New Jersey/New York"/>
    <s v="MetLife Stadium"/>
    <n v="1"/>
    <n v="2"/>
    <x v="1"/>
    <n v="64"/>
    <n v="105"/>
    <n v="137"/>
    <x v="1"/>
    <n v="3"/>
    <n v="2"/>
    <n v="0"/>
    <n v="0"/>
    <n v="0"/>
    <n v="0"/>
    <s v=""/>
    <n v="0"/>
    <x v="3"/>
    <n v="1527"/>
  </r>
  <r>
    <x v="43"/>
    <n v="20"/>
    <d v="2026-06-23T02:00:00"/>
    <x v="19"/>
    <s v="Anis LEBIK"/>
    <s v="#60DC8C"/>
    <s v="#22A34F"/>
    <s v="Tour 2"/>
    <s v="I"/>
    <s v="Norvège"/>
    <s v="NOR"/>
    <s v="Sénégal"/>
    <s v="SEN"/>
    <s v="East Rutherford, New Jersey/New York"/>
    <s v="MetLife Stadium"/>
    <n v="2"/>
    <n v="2"/>
    <x v="1"/>
    <n v="64"/>
    <n v="105"/>
    <n v="137"/>
    <x v="1"/>
    <n v="3"/>
    <n v="2"/>
    <n v="0"/>
    <n v="0"/>
    <n v="0"/>
    <n v="0"/>
    <s v=""/>
    <n v="0"/>
    <x v="3"/>
    <n v="1673"/>
  </r>
  <r>
    <x v="43"/>
    <n v="21"/>
    <d v="2026-06-23T02:00:00"/>
    <x v="20"/>
    <s v="Julia BOUANAN"/>
    <s v="#2FAEE0"/>
    <s v="#BEA064"/>
    <s v="Tour 2"/>
    <s v="I"/>
    <s v="Norvège"/>
    <s v="NOR"/>
    <s v="Sénégal"/>
    <s v="SEN"/>
    <s v="East Rutherford, New Jersey/New York"/>
    <s v="MetLife Stadium"/>
    <n v="2"/>
    <n v="3"/>
    <x v="1"/>
    <n v="64"/>
    <n v="105"/>
    <n v="137"/>
    <x v="1"/>
    <n v="3"/>
    <n v="2"/>
    <n v="0"/>
    <n v="0"/>
    <n v="0"/>
    <n v="0"/>
    <s v=""/>
    <n v="0"/>
    <x v="3"/>
    <n v="1333"/>
  </r>
  <r>
    <x v="43"/>
    <n v="22"/>
    <d v="2026-06-23T02:00:00"/>
    <x v="21"/>
    <s v="Julie Mansard"/>
    <s v="#41DEF0"/>
    <s v="#0BA6B7"/>
    <s v="Tour 2"/>
    <s v="I"/>
    <s v="Norvège"/>
    <s v="NOR"/>
    <s v="Sénégal"/>
    <s v="SEN"/>
    <s v="East Rutherford, New Jersey/New York"/>
    <s v="MetLife Stadium"/>
    <n v="1"/>
    <n v="1"/>
    <x v="1"/>
    <n v="64"/>
    <n v="105"/>
    <n v="137"/>
    <x v="1"/>
    <n v="3"/>
    <n v="2"/>
    <n v="0"/>
    <n v="0"/>
    <n v="0"/>
    <n v="0"/>
    <s v=""/>
    <n v="0"/>
    <x v="3"/>
    <n v="1269"/>
  </r>
  <r>
    <x v="43"/>
    <n v="23"/>
    <d v="2026-06-23T02:00:00"/>
    <x v="22"/>
    <s v="Juliette"/>
    <s v="#F2A2A2"/>
    <s v="#C25D5D"/>
    <s v="Tour 2"/>
    <s v="I"/>
    <s v="Norvège"/>
    <s v="NOR"/>
    <s v="Sénégal"/>
    <s v="SEN"/>
    <s v="East Rutherford, New Jersey/New York"/>
    <s v="MetLife Stadium"/>
    <n v="3"/>
    <n v="3"/>
    <x v="1"/>
    <n v="64"/>
    <n v="105"/>
    <n v="137"/>
    <x v="1"/>
    <n v="3"/>
    <n v="2"/>
    <n v="0"/>
    <n v="0"/>
    <n v="0"/>
    <n v="0"/>
    <s v=""/>
    <n v="0"/>
    <x v="3"/>
    <n v="1175"/>
  </r>
  <r>
    <x v="43"/>
    <n v="24"/>
    <d v="2026-06-23T02:00:00"/>
    <x v="23"/>
    <s v="Samya ALAOUI"/>
    <s v="#A2F2C7"/>
    <s v="#5DC18C"/>
    <s v="Tour 2"/>
    <s v="I"/>
    <s v="Norvège"/>
    <s v="NOR"/>
    <s v="Sénégal"/>
    <s v="SEN"/>
    <s v="East Rutherford, New Jersey/New York"/>
    <s v="MetLife Stadium"/>
    <n v="0"/>
    <n v="2"/>
    <x v="1"/>
    <n v="64"/>
    <n v="105"/>
    <n v="137"/>
    <x v="1"/>
    <n v="3"/>
    <n v="2"/>
    <n v="0"/>
    <n v="0"/>
    <n v="0"/>
    <n v="0"/>
    <s v=""/>
    <n v="0"/>
    <x v="3"/>
    <n v="1890"/>
  </r>
  <r>
    <x v="43"/>
    <n v="25"/>
    <d v="2026-06-23T02:00:00"/>
    <x v="24"/>
    <s v="Léa WALOCQ"/>
    <s v="#D1B9EB"/>
    <s v="#B58BC7"/>
    <s v="Tour 2"/>
    <s v="I"/>
    <s v="Norvège"/>
    <s v="NOR"/>
    <s v="Sénégal"/>
    <s v="SEN"/>
    <s v="East Rutherford, New Jersey/New York"/>
    <s v="MetLife Stadium"/>
    <n v="2"/>
    <n v="2"/>
    <x v="1"/>
    <n v="64"/>
    <n v="105"/>
    <n v="137"/>
    <x v="1"/>
    <n v="3"/>
    <n v="2"/>
    <n v="0"/>
    <n v="0"/>
    <n v="0"/>
    <n v="0"/>
    <s v=""/>
    <n v="0"/>
    <x v="3"/>
    <n v="1649"/>
  </r>
  <r>
    <x v="43"/>
    <n v="26"/>
    <d v="2026-06-11T21:00:00"/>
    <x v="25"/>
    <s v="Mohamad EL KAWAS"/>
    <s v="#EB8787"/>
    <s v="#368E2C"/>
    <s v="Tour 2"/>
    <s v="I"/>
    <s v="Norvège"/>
    <s v="NOR"/>
    <s v="Sénégal"/>
    <s v="SEN"/>
    <m/>
    <m/>
    <n v="1"/>
    <n v="2"/>
    <x v="1"/>
    <n v="64"/>
    <n v="105"/>
    <n v="137"/>
    <x v="1"/>
    <n v="3"/>
    <n v="2"/>
    <n v="0"/>
    <n v="0"/>
    <n v="0"/>
    <n v="0"/>
    <s v=""/>
    <n v="0"/>
    <x v="3"/>
    <n v="989"/>
  </r>
  <r>
    <x v="43"/>
    <n v="27"/>
    <d v="2026-06-23T02:00:00"/>
    <x v="26"/>
    <s v="Maryem GUIZANI"/>
    <s v="#BCA2F4"/>
    <s v="#6D3DD5"/>
    <s v="Tour 2"/>
    <s v="I"/>
    <s v="Norvège"/>
    <s v="NOR"/>
    <s v="Sénégal"/>
    <s v="SEN"/>
    <m/>
    <m/>
    <n v="3"/>
    <n v="0"/>
    <x v="1"/>
    <n v="64"/>
    <n v="105"/>
    <n v="137"/>
    <x v="1"/>
    <n v="3"/>
    <n v="2"/>
    <n v="0"/>
    <n v="1"/>
    <n v="64"/>
    <n v="0"/>
    <s v=""/>
    <n v="0"/>
    <x v="58"/>
    <n v="792"/>
  </r>
  <r>
    <x v="44"/>
    <n v="1"/>
    <d v="2026-06-23T05:00:00"/>
    <x v="0"/>
    <s v="Nicolas LE MOUEL"/>
    <s v="#F7C79D"/>
    <s v="#FFBE85"/>
    <s v="Tour 2"/>
    <s v="J"/>
    <s v="Jordanie"/>
    <s v="JOR"/>
    <s v="Algérie"/>
    <s v="ALG"/>
    <s v="Santa Clara, Californie"/>
    <s v="Levi's Stadium"/>
    <n v="2"/>
    <n v="2"/>
    <x v="1"/>
    <n v="152"/>
    <n v="139"/>
    <n v="67"/>
    <x v="1"/>
    <n v="1"/>
    <n v="2"/>
    <n v="0"/>
    <n v="0"/>
    <n v="0"/>
    <n v="0"/>
    <s v=""/>
    <n v="0"/>
    <x v="3"/>
    <n v="1580"/>
  </r>
  <r>
    <x v="44"/>
    <n v="2"/>
    <d v="2026-06-23T05:00:00"/>
    <x v="1"/>
    <s v="Léa EL ASERY"/>
    <s v="#FFBEBE"/>
    <s v="#DF6868"/>
    <s v="Tour 2"/>
    <s v="J"/>
    <s v="Jordanie"/>
    <s v="JOR"/>
    <s v="Algérie"/>
    <s v="ALG"/>
    <s v="Santa Clara, Californie"/>
    <s v="Levi's Stadium"/>
    <n v="1"/>
    <n v="2"/>
    <x v="1"/>
    <n v="152"/>
    <n v="139"/>
    <n v="67"/>
    <x v="1"/>
    <n v="1"/>
    <n v="2"/>
    <n v="0"/>
    <n v="1"/>
    <n v="67"/>
    <n v="1"/>
    <s v="Rare"/>
    <n v="30"/>
    <x v="59"/>
    <n v="1809"/>
  </r>
  <r>
    <x v="44"/>
    <n v="3"/>
    <d v="2026-06-23T05:00:00"/>
    <x v="2"/>
    <s v="Elwenn JOUBREL"/>
    <s v="#F5C7FC"/>
    <s v="#C489CF"/>
    <s v="Tour 2"/>
    <s v="J"/>
    <s v="Jordanie"/>
    <s v="JOR"/>
    <s v="Algérie"/>
    <s v="ALG"/>
    <s v="Santa Clara, Californie"/>
    <s v="Levi's Stadium"/>
    <n v="0"/>
    <n v="2"/>
    <x v="1"/>
    <n v="152"/>
    <n v="139"/>
    <n v="67"/>
    <x v="1"/>
    <n v="1"/>
    <n v="2"/>
    <n v="0"/>
    <n v="1"/>
    <n v="67"/>
    <n v="0"/>
    <s v=""/>
    <n v="0"/>
    <x v="47"/>
    <n v="1862"/>
  </r>
  <r>
    <x v="44"/>
    <n v="4"/>
    <d v="2026-06-23T05:00:00"/>
    <x v="3"/>
    <s v="Pauline OLIVIER"/>
    <s v="#A5EA7F"/>
    <s v="#80C65A"/>
    <s v="Tour 2"/>
    <s v="J"/>
    <s v="Jordanie"/>
    <s v="JOR"/>
    <s v="Algérie"/>
    <s v="ALG"/>
    <s v="Santa Clara, Californie"/>
    <s v="Levi's Stadium"/>
    <n v="0"/>
    <n v="2"/>
    <x v="1"/>
    <n v="152"/>
    <n v="139"/>
    <n v="67"/>
    <x v="1"/>
    <n v="1"/>
    <n v="2"/>
    <n v="0"/>
    <n v="1"/>
    <n v="67"/>
    <n v="0"/>
    <s v=""/>
    <n v="0"/>
    <x v="47"/>
    <n v="1414"/>
  </r>
  <r>
    <x v="44"/>
    <n v="5"/>
    <d v="2026-06-23T05:00:00"/>
    <x v="4"/>
    <s v="Julie BOISSIERE"/>
    <s v="#D890FF"/>
    <s v="#B750EF"/>
    <s v="Tour 2"/>
    <s v="J"/>
    <s v="Jordanie"/>
    <s v="JOR"/>
    <s v="Algérie"/>
    <s v="ALG"/>
    <s v="Santa Clara, Californie"/>
    <s v="Levi's Stadium"/>
    <n v="2"/>
    <n v="2"/>
    <x v="1"/>
    <n v="152"/>
    <n v="139"/>
    <n v="67"/>
    <x v="1"/>
    <n v="1"/>
    <n v="2"/>
    <n v="0"/>
    <n v="0"/>
    <n v="0"/>
    <n v="0"/>
    <s v=""/>
    <n v="0"/>
    <x v="3"/>
    <n v="1059"/>
  </r>
  <r>
    <x v="44"/>
    <n v="6"/>
    <d v="2026-06-23T05:00:00"/>
    <x v="5"/>
    <s v="Julie BOUCHARD"/>
    <s v="#A6F7B1"/>
    <s v="#6EC179"/>
    <s v="Tour 2"/>
    <s v="J"/>
    <s v="Jordanie"/>
    <s v="JOR"/>
    <s v="Algérie"/>
    <s v="ALG"/>
    <s v="Santa Clara, Californie"/>
    <s v="Levi's Stadium"/>
    <n v="0"/>
    <n v="2"/>
    <x v="1"/>
    <n v="152"/>
    <n v="139"/>
    <n v="67"/>
    <x v="1"/>
    <n v="1"/>
    <n v="2"/>
    <n v="0"/>
    <n v="1"/>
    <n v="67"/>
    <n v="0"/>
    <s v=""/>
    <n v="0"/>
    <x v="47"/>
    <n v="1750"/>
  </r>
  <r>
    <x v="44"/>
    <n v="7"/>
    <d v="2026-06-23T05:00:00"/>
    <x v="6"/>
    <s v="Vincent FRAYSSE"/>
    <s v="#B2EAE8"/>
    <s v="#6CB4B1"/>
    <s v="Tour 2"/>
    <s v="J"/>
    <s v="Jordanie"/>
    <s v="JOR"/>
    <s v="Algérie"/>
    <s v="ALG"/>
    <s v="Santa Clara, Californie"/>
    <s v="Levi's Stadium"/>
    <m/>
    <m/>
    <x v="1"/>
    <n v="152"/>
    <n v="139"/>
    <n v="67"/>
    <x v="1"/>
    <n v="1"/>
    <n v="2"/>
    <n v="1"/>
    <s v=""/>
    <n v="0"/>
    <n v="0"/>
    <s v=""/>
    <s v=""/>
    <x v="3"/>
    <n v="1079"/>
  </r>
  <r>
    <x v="44"/>
    <n v="8"/>
    <d v="2026-06-23T05:00:00"/>
    <x v="7"/>
    <s v="Louis HARLE"/>
    <s v="#EEF7B1"/>
    <s v="#C1CB7D"/>
    <s v="Tour 2"/>
    <s v="J"/>
    <s v="Jordanie"/>
    <s v="JOR"/>
    <s v="Algérie"/>
    <s v="ALG"/>
    <s v="Santa Clara, Californie"/>
    <s v="Levi's Stadium"/>
    <n v="0"/>
    <n v="3"/>
    <x v="1"/>
    <n v="152"/>
    <n v="139"/>
    <n v="67"/>
    <x v="1"/>
    <n v="1"/>
    <n v="2"/>
    <n v="0"/>
    <n v="1"/>
    <n v="67"/>
    <n v="0"/>
    <s v=""/>
    <n v="0"/>
    <x v="47"/>
    <n v="1406"/>
  </r>
  <r>
    <x v="44"/>
    <n v="9"/>
    <d v="2026-06-23T05:00:00"/>
    <x v="8"/>
    <s v="Aurélien DE POULPIQUET"/>
    <s v="#F4EA9D"/>
    <s v="#D2C458"/>
    <s v="Tour 2"/>
    <s v="J"/>
    <s v="Jordanie"/>
    <s v="JOR"/>
    <s v="Algérie"/>
    <s v="ALG"/>
    <s v="Santa Clara, Californie"/>
    <s v="Levi's Stadium"/>
    <n v="1"/>
    <n v="1"/>
    <x v="1"/>
    <n v="152"/>
    <n v="139"/>
    <n v="67"/>
    <x v="1"/>
    <n v="1"/>
    <n v="2"/>
    <n v="0"/>
    <n v="0"/>
    <n v="0"/>
    <n v="0"/>
    <s v=""/>
    <n v="0"/>
    <x v="3"/>
    <n v="1695"/>
  </r>
  <r>
    <x v="44"/>
    <n v="10"/>
    <d v="2026-06-23T05:00:00"/>
    <x v="9"/>
    <s v="Paul MONTESINOS"/>
    <s v="#C4B0FF"/>
    <s v="#7F66C8"/>
    <s v="Tour 2"/>
    <s v="J"/>
    <s v="Jordanie"/>
    <s v="JOR"/>
    <s v="Algérie"/>
    <s v="ALG"/>
    <s v="Santa Clara, Californie"/>
    <s v="Levi's Stadium"/>
    <n v="0"/>
    <n v="0"/>
    <x v="1"/>
    <n v="152"/>
    <n v="139"/>
    <n v="67"/>
    <x v="1"/>
    <n v="1"/>
    <n v="2"/>
    <n v="0"/>
    <n v="0"/>
    <n v="0"/>
    <n v="0"/>
    <s v=""/>
    <n v="0"/>
    <x v="3"/>
    <n v="1576"/>
  </r>
  <r>
    <x v="44"/>
    <n v="11"/>
    <d v="2026-06-23T05:00:00"/>
    <x v="10"/>
    <s v="Kinsley ROQUE"/>
    <s v="#CBEBBA"/>
    <s v="#70BC6E"/>
    <s v="Tour 2"/>
    <s v="J"/>
    <s v="Jordanie"/>
    <s v="JOR"/>
    <s v="Algérie"/>
    <s v="ALG"/>
    <s v="Santa Clara, Californie"/>
    <s v="Levi's Stadium"/>
    <n v="0"/>
    <n v="1"/>
    <x v="1"/>
    <n v="152"/>
    <n v="139"/>
    <n v="67"/>
    <x v="1"/>
    <n v="1"/>
    <n v="2"/>
    <n v="0"/>
    <n v="1"/>
    <n v="67"/>
    <n v="0"/>
    <s v=""/>
    <n v="0"/>
    <x v="47"/>
    <n v="1963"/>
  </r>
  <r>
    <x v="44"/>
    <n v="12"/>
    <d v="2026-06-23T05:00:00"/>
    <x v="11"/>
    <s v="Jaouad SETTI"/>
    <s v="#C2D4FF"/>
    <s v="#6586D5"/>
    <s v="Tour 2"/>
    <s v="J"/>
    <s v="Jordanie"/>
    <s v="JOR"/>
    <s v="Algérie"/>
    <s v="ALG"/>
    <s v="Santa Clara, Californie"/>
    <s v="Levi's Stadium"/>
    <n v="1"/>
    <n v="1"/>
    <x v="1"/>
    <n v="152"/>
    <n v="139"/>
    <n v="67"/>
    <x v="1"/>
    <n v="1"/>
    <n v="2"/>
    <n v="0"/>
    <n v="0"/>
    <n v="0"/>
    <n v="0"/>
    <s v=""/>
    <n v="0"/>
    <x v="3"/>
    <n v="1851"/>
  </r>
  <r>
    <x v="44"/>
    <n v="13"/>
    <d v="2026-06-23T05:00:00"/>
    <x v="12"/>
    <s v="Julien INGE"/>
    <s v="#C1E0EF"/>
    <s v="#4F91B2"/>
    <s v="Tour 2"/>
    <s v="J"/>
    <s v="Jordanie"/>
    <s v="JOR"/>
    <s v="Algérie"/>
    <s v="ALG"/>
    <s v="Santa Clara, Californie"/>
    <s v="Levi's Stadium"/>
    <n v="0"/>
    <n v="1"/>
    <x v="1"/>
    <n v="152"/>
    <n v="139"/>
    <n v="67"/>
    <x v="1"/>
    <n v="1"/>
    <n v="2"/>
    <n v="0"/>
    <n v="1"/>
    <n v="67"/>
    <n v="0"/>
    <s v=""/>
    <n v="0"/>
    <x v="47"/>
    <n v="1914"/>
  </r>
  <r>
    <x v="44"/>
    <n v="14"/>
    <d v="2026-06-23T05:00:00"/>
    <x v="13"/>
    <s v="Marie EXBRAYAT"/>
    <s v="#FFAFD2"/>
    <s v="#F2589B"/>
    <s v="Tour 2"/>
    <s v="J"/>
    <s v="Jordanie"/>
    <s v="JOR"/>
    <s v="Algérie"/>
    <s v="ALG"/>
    <s v="Santa Clara, Californie"/>
    <s v="Levi's Stadium"/>
    <n v="0"/>
    <n v="1"/>
    <x v="1"/>
    <n v="152"/>
    <n v="139"/>
    <n v="67"/>
    <x v="1"/>
    <n v="1"/>
    <n v="2"/>
    <n v="0"/>
    <n v="1"/>
    <n v="67"/>
    <n v="0"/>
    <s v=""/>
    <n v="0"/>
    <x v="47"/>
    <n v="1762"/>
  </r>
  <r>
    <x v="44"/>
    <n v="15"/>
    <d v="2026-06-23T05:00:00"/>
    <x v="14"/>
    <s v="Amine ZARROUKI"/>
    <s v="#FF9898"/>
    <s v="#FF5D5D"/>
    <s v="Tour 2"/>
    <s v="J"/>
    <s v="Jordanie"/>
    <s v="JOR"/>
    <s v="Algérie"/>
    <s v="ALG"/>
    <s v="Santa Clara, Californie"/>
    <s v="Levi's Stadium"/>
    <n v="0"/>
    <n v="1"/>
    <x v="1"/>
    <n v="152"/>
    <n v="139"/>
    <n v="67"/>
    <x v="1"/>
    <n v="1"/>
    <n v="2"/>
    <n v="0"/>
    <n v="1"/>
    <n v="67"/>
    <n v="0"/>
    <s v=""/>
    <n v="0"/>
    <x v="47"/>
    <n v="1761"/>
  </r>
  <r>
    <x v="44"/>
    <n v="16"/>
    <d v="2026-06-23T05:00:00"/>
    <x v="15"/>
    <s v="Laura GIULIANO"/>
    <s v="#86A4FE"/>
    <s v="#3769FF"/>
    <s v="Tour 2"/>
    <s v="J"/>
    <s v="Jordanie"/>
    <s v="JOR"/>
    <s v="Algérie"/>
    <s v="ALG"/>
    <s v="Santa Clara, Californie"/>
    <s v="Levi's Stadium"/>
    <n v="1"/>
    <n v="1"/>
    <x v="1"/>
    <n v="152"/>
    <n v="139"/>
    <n v="67"/>
    <x v="1"/>
    <n v="1"/>
    <n v="2"/>
    <n v="0"/>
    <n v="0"/>
    <n v="0"/>
    <n v="0"/>
    <s v=""/>
    <n v="0"/>
    <x v="3"/>
    <n v="1318"/>
  </r>
  <r>
    <x v="44"/>
    <n v="17"/>
    <d v="2026-06-23T05:00:00"/>
    <x v="16"/>
    <s v="Julien CRIMOTEL"/>
    <s v="#FFB0B0"/>
    <s v="#F25757"/>
    <s v="Tour 2"/>
    <s v="J"/>
    <s v="Jordanie"/>
    <s v="JOR"/>
    <s v="Algérie"/>
    <s v="ALG"/>
    <s v="Santa Clara, Californie"/>
    <s v="Levi's Stadium"/>
    <n v="1"/>
    <n v="2"/>
    <x v="1"/>
    <n v="152"/>
    <n v="139"/>
    <n v="67"/>
    <x v="1"/>
    <n v="1"/>
    <n v="2"/>
    <n v="0"/>
    <n v="1"/>
    <n v="67"/>
    <n v="1"/>
    <s v="Rare"/>
    <n v="30"/>
    <x v="59"/>
    <n v="1524"/>
  </r>
  <r>
    <x v="44"/>
    <n v="18"/>
    <d v="2026-06-23T05:00:00"/>
    <x v="17"/>
    <s v="Quentin CARTON"/>
    <s v="#F0BC42"/>
    <s v="#8E1F2F"/>
    <s v="Tour 2"/>
    <s v="J"/>
    <s v="Jordanie"/>
    <s v="JOR"/>
    <s v="Algérie"/>
    <s v="ALG"/>
    <s v="Santa Clara, Californie"/>
    <s v="Levi's Stadium"/>
    <n v="0"/>
    <n v="0"/>
    <x v="1"/>
    <n v="152"/>
    <n v="139"/>
    <n v="67"/>
    <x v="1"/>
    <n v="1"/>
    <n v="2"/>
    <n v="0"/>
    <n v="0"/>
    <n v="0"/>
    <n v="0"/>
    <s v=""/>
    <n v="0"/>
    <x v="3"/>
    <n v="1783"/>
  </r>
  <r>
    <x v="44"/>
    <n v="19"/>
    <d v="2026-06-23T05:00:00"/>
    <x v="18"/>
    <s v="Eyram TETSHIE"/>
    <s v="#E8B28F"/>
    <s v="#E65568"/>
    <s v="Tour 2"/>
    <s v="J"/>
    <s v="Jordanie"/>
    <s v="JOR"/>
    <s v="Algérie"/>
    <s v="ALG"/>
    <s v="Santa Clara, Californie"/>
    <s v="Levi's Stadium"/>
    <n v="2"/>
    <n v="1"/>
    <x v="1"/>
    <n v="152"/>
    <n v="139"/>
    <n v="67"/>
    <x v="1"/>
    <n v="1"/>
    <n v="2"/>
    <n v="0"/>
    <n v="0"/>
    <n v="0"/>
    <n v="0"/>
    <s v=""/>
    <n v="0"/>
    <x v="3"/>
    <n v="1527"/>
  </r>
  <r>
    <x v="44"/>
    <n v="20"/>
    <d v="2026-06-23T05:00:00"/>
    <x v="19"/>
    <s v="Anis LEBIK"/>
    <s v="#60DC8C"/>
    <s v="#22A34F"/>
    <s v="Tour 2"/>
    <s v="J"/>
    <s v="Jordanie"/>
    <s v="JOR"/>
    <s v="Algérie"/>
    <s v="ALG"/>
    <s v="Santa Clara, Californie"/>
    <s v="Levi's Stadium"/>
    <n v="1"/>
    <n v="4"/>
    <x v="1"/>
    <n v="152"/>
    <n v="139"/>
    <n v="67"/>
    <x v="1"/>
    <n v="1"/>
    <n v="2"/>
    <n v="0"/>
    <n v="1"/>
    <n v="67"/>
    <n v="0"/>
    <s v=""/>
    <n v="0"/>
    <x v="47"/>
    <n v="1740"/>
  </r>
  <r>
    <x v="44"/>
    <n v="21"/>
    <d v="2026-06-23T05:00:00"/>
    <x v="20"/>
    <s v="Julia BOUANAN"/>
    <s v="#2FAEE0"/>
    <s v="#BEA064"/>
    <s v="Tour 2"/>
    <s v="J"/>
    <s v="Jordanie"/>
    <s v="JOR"/>
    <s v="Algérie"/>
    <s v="ALG"/>
    <s v="Santa Clara, Californie"/>
    <s v="Levi's Stadium"/>
    <n v="0"/>
    <n v="0"/>
    <x v="1"/>
    <n v="152"/>
    <n v="139"/>
    <n v="67"/>
    <x v="1"/>
    <n v="1"/>
    <n v="2"/>
    <n v="0"/>
    <n v="0"/>
    <n v="0"/>
    <n v="0"/>
    <s v=""/>
    <n v="0"/>
    <x v="3"/>
    <n v="1333"/>
  </r>
  <r>
    <x v="44"/>
    <n v="22"/>
    <d v="2026-06-23T05:00:00"/>
    <x v="21"/>
    <s v="Julie Mansard"/>
    <s v="#41DEF0"/>
    <s v="#0BA6B7"/>
    <s v="Tour 2"/>
    <s v="J"/>
    <s v="Jordanie"/>
    <s v="JOR"/>
    <s v="Algérie"/>
    <s v="ALG"/>
    <s v="Santa Clara, Californie"/>
    <s v="Levi's Stadium"/>
    <n v="0"/>
    <n v="0"/>
    <x v="1"/>
    <n v="152"/>
    <n v="139"/>
    <n v="67"/>
    <x v="1"/>
    <n v="1"/>
    <n v="2"/>
    <n v="0"/>
    <n v="0"/>
    <n v="0"/>
    <n v="0"/>
    <s v=""/>
    <n v="0"/>
    <x v="3"/>
    <n v="1269"/>
  </r>
  <r>
    <x v="44"/>
    <n v="23"/>
    <d v="2026-06-23T05:00:00"/>
    <x v="22"/>
    <s v="Juliette"/>
    <s v="#F2A2A2"/>
    <s v="#C25D5D"/>
    <s v="Tour 2"/>
    <s v="J"/>
    <s v="Jordanie"/>
    <s v="JOR"/>
    <s v="Algérie"/>
    <s v="ALG"/>
    <s v="Santa Clara, Californie"/>
    <s v="Levi's Stadium"/>
    <n v="0"/>
    <n v="1"/>
    <x v="1"/>
    <n v="152"/>
    <n v="139"/>
    <n v="67"/>
    <x v="1"/>
    <n v="1"/>
    <n v="2"/>
    <n v="0"/>
    <n v="1"/>
    <n v="67"/>
    <n v="0"/>
    <s v=""/>
    <n v="0"/>
    <x v="47"/>
    <n v="1242"/>
  </r>
  <r>
    <x v="44"/>
    <n v="24"/>
    <d v="2026-06-23T05:00:00"/>
    <x v="23"/>
    <s v="Samya ALAOUI"/>
    <s v="#A2F2C7"/>
    <s v="#5DC18C"/>
    <s v="Tour 2"/>
    <s v="J"/>
    <s v="Jordanie"/>
    <s v="JOR"/>
    <s v="Algérie"/>
    <s v="ALG"/>
    <s v="Santa Clara, Californie"/>
    <s v="Levi's Stadium"/>
    <n v="1"/>
    <n v="1"/>
    <x v="1"/>
    <n v="152"/>
    <n v="139"/>
    <n v="67"/>
    <x v="1"/>
    <n v="1"/>
    <n v="2"/>
    <n v="0"/>
    <n v="0"/>
    <n v="0"/>
    <n v="0"/>
    <s v=""/>
    <n v="0"/>
    <x v="3"/>
    <n v="1890"/>
  </r>
  <r>
    <x v="44"/>
    <n v="25"/>
    <d v="2026-06-23T05:00:00"/>
    <x v="24"/>
    <s v="Léa WALOCQ"/>
    <s v="#D1B9EB"/>
    <s v="#B58BC7"/>
    <s v="Tour 2"/>
    <s v="J"/>
    <s v="Jordanie"/>
    <s v="JOR"/>
    <s v="Algérie"/>
    <s v="ALG"/>
    <s v="Santa Clara, Californie"/>
    <s v="Levi's Stadium"/>
    <n v="0"/>
    <n v="2"/>
    <x v="1"/>
    <n v="152"/>
    <n v="139"/>
    <n v="67"/>
    <x v="1"/>
    <n v="1"/>
    <n v="2"/>
    <n v="0"/>
    <n v="1"/>
    <n v="67"/>
    <n v="0"/>
    <s v=""/>
    <n v="0"/>
    <x v="47"/>
    <n v="1716"/>
  </r>
  <r>
    <x v="44"/>
    <n v="26"/>
    <d v="2026-06-23T05:00:00"/>
    <x v="25"/>
    <s v="Mohamad EL KAWAS"/>
    <s v="#EB8787"/>
    <s v="#368E2C"/>
    <s v="Tour 2"/>
    <s v="J"/>
    <s v="Jordanie"/>
    <s v="JOR"/>
    <s v="Algérie"/>
    <s v="ALG"/>
    <m/>
    <m/>
    <n v="0"/>
    <n v="2"/>
    <x v="1"/>
    <n v="152"/>
    <n v="139"/>
    <n v="67"/>
    <x v="1"/>
    <n v="1"/>
    <n v="2"/>
    <n v="0"/>
    <n v="1"/>
    <n v="67"/>
    <n v="0"/>
    <s v=""/>
    <n v="0"/>
    <x v="47"/>
    <n v="1056"/>
  </r>
  <r>
    <x v="44"/>
    <n v="27"/>
    <d v="2026-06-23T05:00:00"/>
    <x v="26"/>
    <s v="Maryem GUIZANI"/>
    <s v="#BCA2F4"/>
    <s v="#6D3DD5"/>
    <s v="Tour 2"/>
    <s v="J"/>
    <s v="Jordanie"/>
    <s v="JOR"/>
    <s v="Algérie"/>
    <s v="ALG"/>
    <m/>
    <m/>
    <n v="0"/>
    <n v="1"/>
    <x v="1"/>
    <n v="152"/>
    <n v="139"/>
    <n v="67"/>
    <x v="1"/>
    <n v="1"/>
    <n v="2"/>
    <n v="0"/>
    <n v="1"/>
    <n v="67"/>
    <n v="0"/>
    <s v=""/>
    <n v="0"/>
    <x v="47"/>
    <n v="859"/>
  </r>
  <r>
    <x v="45"/>
    <n v="1"/>
    <d v="2026-06-23T19:00:00"/>
    <x v="0"/>
    <s v="Nicolas LE MOUEL"/>
    <s v="#F7C79D"/>
    <s v="#FFBE85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604"/>
  </r>
  <r>
    <x v="45"/>
    <n v="2"/>
    <d v="2026-06-23T19:00:00"/>
    <x v="1"/>
    <s v="Léa EL ASERY"/>
    <s v="#FFBEBE"/>
    <s v="#DF6868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833"/>
  </r>
  <r>
    <x v="45"/>
    <n v="3"/>
    <d v="2026-06-23T19:00:00"/>
    <x v="2"/>
    <s v="Elwenn JOUBREL"/>
    <s v="#F5C7FC"/>
    <s v="#C489CF"/>
    <s v="Tour 2"/>
    <s v="K"/>
    <s v="Portugal"/>
    <s v="PRT"/>
    <s v="Ouzbékistan"/>
    <s v="NZD"/>
    <s v="Houston, Texas"/>
    <s v="NRG Stadium"/>
    <n v="3"/>
    <n v="0"/>
    <x v="1"/>
    <n v="24"/>
    <n v="154"/>
    <n v="173"/>
    <x v="1"/>
    <n v="5"/>
    <n v="0"/>
    <n v="0"/>
    <n v="1"/>
    <n v="24"/>
    <n v="0"/>
    <s v=""/>
    <n v="0"/>
    <x v="60"/>
    <n v="1886"/>
  </r>
  <r>
    <x v="45"/>
    <n v="4"/>
    <d v="2026-06-23T19:00:00"/>
    <x v="3"/>
    <s v="Pauline OLIVIER"/>
    <s v="#A5EA7F"/>
    <s v="#80C65A"/>
    <s v="Tour 2"/>
    <s v="K"/>
    <s v="Portugal"/>
    <s v="PRT"/>
    <s v="Ouzbékistan"/>
    <s v="NZD"/>
    <s v="Houston, Texas"/>
    <s v="NRG Stadium"/>
    <n v="5"/>
    <n v="0"/>
    <x v="1"/>
    <n v="24"/>
    <n v="154"/>
    <n v="173"/>
    <x v="1"/>
    <n v="5"/>
    <n v="0"/>
    <n v="0"/>
    <n v="1"/>
    <n v="24"/>
    <n v="1"/>
    <s v="Méga rare"/>
    <n v="70"/>
    <x v="12"/>
    <n v="1508"/>
  </r>
  <r>
    <x v="45"/>
    <n v="5"/>
    <d v="2026-06-23T19:00:00"/>
    <x v="4"/>
    <s v="Julie BOISSIERE"/>
    <s v="#D890FF"/>
    <s v="#B750EF"/>
    <s v="Tour 2"/>
    <s v="K"/>
    <s v="Portugal"/>
    <s v="PRT"/>
    <s v="Ouzbékistan"/>
    <s v="NZD"/>
    <s v="Houston, Texas"/>
    <s v="NRG Stadium"/>
    <n v="1"/>
    <n v="0"/>
    <x v="1"/>
    <n v="24"/>
    <n v="154"/>
    <n v="173"/>
    <x v="1"/>
    <n v="5"/>
    <n v="0"/>
    <n v="0"/>
    <n v="1"/>
    <n v="24"/>
    <n v="0"/>
    <s v=""/>
    <n v="0"/>
    <x v="60"/>
    <n v="1083"/>
  </r>
  <r>
    <x v="45"/>
    <n v="6"/>
    <d v="2026-06-23T19:00:00"/>
    <x v="5"/>
    <s v="Julie BOUCHARD"/>
    <s v="#A6F7B1"/>
    <s v="#6EC179"/>
    <s v="Tour 2"/>
    <s v="K"/>
    <s v="Portugal"/>
    <s v="PRT"/>
    <s v="Ouzbékistan"/>
    <s v="NZD"/>
    <s v="Houston, Texas"/>
    <s v="NRG Stadium"/>
    <n v="2"/>
    <n v="1"/>
    <x v="1"/>
    <n v="24"/>
    <n v="154"/>
    <n v="173"/>
    <x v="1"/>
    <n v="5"/>
    <n v="0"/>
    <n v="0"/>
    <n v="1"/>
    <n v="24"/>
    <n v="0"/>
    <s v=""/>
    <n v="0"/>
    <x v="60"/>
    <n v="1774"/>
  </r>
  <r>
    <x v="45"/>
    <n v="7"/>
    <d v="2026-06-23T19:00:00"/>
    <x v="6"/>
    <s v="Vincent FRAYSSE"/>
    <s v="#B2EAE8"/>
    <s v="#6CB4B1"/>
    <s v="Tour 2"/>
    <s v="K"/>
    <s v="Portugal"/>
    <s v="PRT"/>
    <s v="Ouzbékistan"/>
    <s v="NZD"/>
    <s v="Houston, Texas"/>
    <s v="NRG Stadium"/>
    <m/>
    <m/>
    <x v="1"/>
    <n v="24"/>
    <n v="154"/>
    <n v="173"/>
    <x v="1"/>
    <n v="5"/>
    <n v="0"/>
    <n v="1"/>
    <s v=""/>
    <n v="0"/>
    <n v="0"/>
    <s v=""/>
    <s v=""/>
    <x v="3"/>
    <n v="1079"/>
  </r>
  <r>
    <x v="45"/>
    <n v="8"/>
    <d v="2026-06-23T19:00:00"/>
    <x v="7"/>
    <s v="Louis HARLE"/>
    <s v="#EEF7B1"/>
    <s v="#C1CB7D"/>
    <s v="Tour 2"/>
    <s v="K"/>
    <s v="Portugal"/>
    <s v="PRT"/>
    <s v="Ouzbékistan"/>
    <s v="NZD"/>
    <s v="Houston, Texas"/>
    <s v="NRG Stadium"/>
    <n v="3"/>
    <n v="0"/>
    <x v="1"/>
    <n v="24"/>
    <n v="154"/>
    <n v="173"/>
    <x v="1"/>
    <n v="5"/>
    <n v="0"/>
    <n v="0"/>
    <n v="1"/>
    <n v="24"/>
    <n v="0"/>
    <s v=""/>
    <n v="0"/>
    <x v="60"/>
    <n v="1430"/>
  </r>
  <r>
    <x v="45"/>
    <n v="9"/>
    <d v="2026-06-23T19:00:00"/>
    <x v="8"/>
    <s v="Aurélien DE POULPIQUET"/>
    <s v="#F4EA9D"/>
    <s v="#D2C458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719"/>
  </r>
  <r>
    <x v="45"/>
    <n v="10"/>
    <d v="2026-06-23T19:00:00"/>
    <x v="9"/>
    <s v="Paul MONTESINOS"/>
    <s v="#C4B0FF"/>
    <s v="#7F66C8"/>
    <s v="Tour 2"/>
    <s v="K"/>
    <s v="Portugal"/>
    <s v="PRT"/>
    <s v="Ouzbékistan"/>
    <s v="NZD"/>
    <s v="Houston, Texas"/>
    <s v="NRG Stadium"/>
    <n v="1"/>
    <n v="1"/>
    <x v="1"/>
    <n v="24"/>
    <n v="154"/>
    <n v="173"/>
    <x v="1"/>
    <n v="5"/>
    <n v="0"/>
    <n v="0"/>
    <n v="0"/>
    <n v="0"/>
    <n v="0"/>
    <s v=""/>
    <n v="0"/>
    <x v="3"/>
    <n v="1576"/>
  </r>
  <r>
    <x v="45"/>
    <n v="11"/>
    <d v="2026-06-23T19:00:00"/>
    <x v="10"/>
    <s v="Kinsley ROQUE"/>
    <s v="#CBEBBA"/>
    <s v="#70BC6E"/>
    <s v="Tour 2"/>
    <s v="K"/>
    <s v="Portugal"/>
    <s v="PRT"/>
    <s v="Ouzbékistan"/>
    <s v="NZD"/>
    <s v="Houston, Texas"/>
    <s v="NRG Stadium"/>
    <n v="4"/>
    <n v="1"/>
    <x v="1"/>
    <n v="24"/>
    <n v="154"/>
    <n v="173"/>
    <x v="1"/>
    <n v="5"/>
    <n v="0"/>
    <n v="0"/>
    <n v="1"/>
    <n v="24"/>
    <n v="0"/>
    <s v=""/>
    <n v="0"/>
    <x v="60"/>
    <n v="1987"/>
  </r>
  <r>
    <x v="45"/>
    <n v="12"/>
    <d v="2026-06-23T19:00:00"/>
    <x v="11"/>
    <s v="Jaouad SETTI"/>
    <s v="#C2D4FF"/>
    <s v="#6586D5"/>
    <s v="Tour 2"/>
    <s v="K"/>
    <s v="Portugal"/>
    <s v="PRT"/>
    <s v="Ouzbékistan"/>
    <s v="NZD"/>
    <s v="Houston, Texas"/>
    <s v="NRG Stadium"/>
    <n v="3"/>
    <n v="0"/>
    <x v="1"/>
    <n v="24"/>
    <n v="154"/>
    <n v="173"/>
    <x v="1"/>
    <n v="5"/>
    <n v="0"/>
    <n v="0"/>
    <n v="1"/>
    <n v="24"/>
    <n v="0"/>
    <s v=""/>
    <n v="0"/>
    <x v="60"/>
    <n v="1875"/>
  </r>
  <r>
    <x v="45"/>
    <n v="13"/>
    <d v="2026-06-23T19:00:00"/>
    <x v="12"/>
    <s v="Julien INGE"/>
    <s v="#C1E0EF"/>
    <s v="#4F91B2"/>
    <s v="Tour 2"/>
    <s v="K"/>
    <s v="Portugal"/>
    <s v="PRT"/>
    <s v="Ouzbékistan"/>
    <s v="NZD"/>
    <s v="Houston, Texas"/>
    <s v="NRG Stadium"/>
    <n v="3"/>
    <n v="0"/>
    <x v="1"/>
    <n v="24"/>
    <n v="154"/>
    <n v="173"/>
    <x v="1"/>
    <n v="5"/>
    <n v="0"/>
    <n v="0"/>
    <n v="1"/>
    <n v="24"/>
    <n v="0"/>
    <s v=""/>
    <n v="0"/>
    <x v="60"/>
    <n v="1938"/>
  </r>
  <r>
    <x v="45"/>
    <n v="14"/>
    <d v="2026-06-23T19:00:00"/>
    <x v="13"/>
    <s v="Marie EXBRAYAT"/>
    <s v="#FFAFD2"/>
    <s v="#F2589B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786"/>
  </r>
  <r>
    <x v="45"/>
    <n v="15"/>
    <d v="2026-06-23T19:00:00"/>
    <x v="14"/>
    <s v="Amine ZARROUKI"/>
    <s v="#FF9898"/>
    <s v="#FF5D5D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785"/>
  </r>
  <r>
    <x v="45"/>
    <n v="16"/>
    <d v="2026-06-23T19:00:00"/>
    <x v="15"/>
    <s v="Laura GIULIANO"/>
    <s v="#86A4FE"/>
    <s v="#3769FF"/>
    <s v="Tour 2"/>
    <s v="K"/>
    <s v="Portugal"/>
    <s v="PRT"/>
    <s v="Ouzbékistan"/>
    <s v="NZD"/>
    <s v="Houston, Texas"/>
    <s v="NRG Stadium"/>
    <n v="2"/>
    <n v="1"/>
    <x v="1"/>
    <n v="24"/>
    <n v="154"/>
    <n v="173"/>
    <x v="1"/>
    <n v="5"/>
    <n v="0"/>
    <n v="0"/>
    <n v="1"/>
    <n v="24"/>
    <n v="0"/>
    <s v=""/>
    <n v="0"/>
    <x v="60"/>
    <n v="1342"/>
  </r>
  <r>
    <x v="45"/>
    <n v="17"/>
    <d v="2026-06-23T19:00:00"/>
    <x v="16"/>
    <s v="Julien CRIMOTEL"/>
    <s v="#FFB0B0"/>
    <s v="#F25757"/>
    <s v="Tour 2"/>
    <s v="K"/>
    <s v="Portugal"/>
    <s v="PRT"/>
    <s v="Ouzbékistan"/>
    <s v="NZD"/>
    <s v="Houston, Texas"/>
    <s v="NRG Stadium"/>
    <n v="4"/>
    <n v="0"/>
    <x v="1"/>
    <n v="24"/>
    <n v="154"/>
    <n v="173"/>
    <x v="1"/>
    <n v="5"/>
    <n v="0"/>
    <n v="0"/>
    <n v="1"/>
    <n v="24"/>
    <n v="0"/>
    <s v=""/>
    <n v="0"/>
    <x v="60"/>
    <n v="1548"/>
  </r>
  <r>
    <x v="45"/>
    <n v="18"/>
    <d v="2026-06-23T19:00:00"/>
    <x v="17"/>
    <s v="Quentin CARTON"/>
    <s v="#F0BC42"/>
    <s v="#8E1F2F"/>
    <s v="Tour 2"/>
    <s v="K"/>
    <s v="Portugal"/>
    <s v="PRT"/>
    <s v="Ouzbékistan"/>
    <s v="NZD"/>
    <s v="Houston, Texas"/>
    <s v="NRG Stadium"/>
    <n v="1"/>
    <n v="2"/>
    <x v="1"/>
    <n v="24"/>
    <n v="154"/>
    <n v="173"/>
    <x v="1"/>
    <n v="5"/>
    <n v="0"/>
    <n v="0"/>
    <n v="0"/>
    <n v="0"/>
    <n v="0"/>
    <s v=""/>
    <n v="0"/>
    <x v="3"/>
    <n v="1783"/>
  </r>
  <r>
    <x v="45"/>
    <n v="19"/>
    <d v="2026-06-23T19:00:00"/>
    <x v="18"/>
    <s v="Eyram TETSHIE"/>
    <s v="#E8B28F"/>
    <s v="#E65568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551"/>
  </r>
  <r>
    <x v="45"/>
    <n v="20"/>
    <d v="2026-06-23T19:00:00"/>
    <x v="19"/>
    <s v="Anis LEBIK"/>
    <s v="#60DC8C"/>
    <s v="#22A34F"/>
    <s v="Tour 2"/>
    <s v="K"/>
    <s v="Portugal"/>
    <s v="PRT"/>
    <s v="Ouzbékistan"/>
    <s v="NZD"/>
    <s v="Houston, Texas"/>
    <s v="NRG Stadium"/>
    <n v="3"/>
    <n v="0"/>
    <x v="1"/>
    <n v="24"/>
    <n v="154"/>
    <n v="173"/>
    <x v="1"/>
    <n v="5"/>
    <n v="0"/>
    <n v="0"/>
    <n v="1"/>
    <n v="24"/>
    <n v="0"/>
    <s v=""/>
    <n v="0"/>
    <x v="60"/>
    <n v="1764"/>
  </r>
  <r>
    <x v="45"/>
    <n v="21"/>
    <d v="2026-06-23T19:00:00"/>
    <x v="20"/>
    <s v="Julia BOUANAN"/>
    <s v="#2FAEE0"/>
    <s v="#BEA064"/>
    <s v="Tour 2"/>
    <s v="K"/>
    <s v="Portugal"/>
    <s v="PRT"/>
    <s v="Ouzbékistan"/>
    <s v="NZD"/>
    <s v="Houston, Texas"/>
    <s v="NRG Stadium"/>
    <n v="3"/>
    <n v="2"/>
    <x v="1"/>
    <n v="24"/>
    <n v="154"/>
    <n v="173"/>
    <x v="1"/>
    <n v="5"/>
    <n v="0"/>
    <n v="0"/>
    <n v="1"/>
    <n v="24"/>
    <n v="0"/>
    <s v=""/>
    <n v="0"/>
    <x v="60"/>
    <n v="1357"/>
  </r>
  <r>
    <x v="45"/>
    <n v="22"/>
    <d v="2026-06-23T19:00:00"/>
    <x v="21"/>
    <s v="Julie Mansard"/>
    <s v="#41DEF0"/>
    <s v="#0BA6B7"/>
    <s v="Tour 2"/>
    <s v="K"/>
    <s v="Portugal"/>
    <s v="PRT"/>
    <s v="Ouzbékistan"/>
    <s v="NZD"/>
    <s v="Houston, Texas"/>
    <s v="NRG Stadium"/>
    <n v="1"/>
    <n v="1"/>
    <x v="1"/>
    <n v="24"/>
    <n v="154"/>
    <n v="173"/>
    <x v="1"/>
    <n v="5"/>
    <n v="0"/>
    <n v="0"/>
    <n v="0"/>
    <n v="0"/>
    <n v="0"/>
    <s v=""/>
    <n v="0"/>
    <x v="3"/>
    <n v="1269"/>
  </r>
  <r>
    <x v="45"/>
    <n v="23"/>
    <d v="2026-06-23T19:00:00"/>
    <x v="22"/>
    <s v="Juliette"/>
    <s v="#F2A2A2"/>
    <s v="#C25D5D"/>
    <s v="Tour 2"/>
    <s v="K"/>
    <s v="Portugal"/>
    <s v="PRT"/>
    <s v="Ouzbékistan"/>
    <s v="NZD"/>
    <s v="Houston, Texas"/>
    <s v="NRG Stadium"/>
    <n v="4"/>
    <n v="0"/>
    <x v="1"/>
    <n v="24"/>
    <n v="154"/>
    <n v="173"/>
    <x v="1"/>
    <n v="5"/>
    <n v="0"/>
    <n v="0"/>
    <n v="1"/>
    <n v="24"/>
    <n v="0"/>
    <s v=""/>
    <n v="0"/>
    <x v="60"/>
    <n v="1266"/>
  </r>
  <r>
    <x v="45"/>
    <n v="24"/>
    <d v="2026-06-23T19:00:00"/>
    <x v="23"/>
    <s v="Samya ALAOUI"/>
    <s v="#A2F2C7"/>
    <s v="#5DC18C"/>
    <s v="Tour 2"/>
    <s v="K"/>
    <s v="Portugal"/>
    <s v="PRT"/>
    <s v="Ouzbékistan"/>
    <s v="NZD"/>
    <s v="Houston, Texas"/>
    <s v="NRG Stadium"/>
    <n v="2"/>
    <n v="0"/>
    <x v="1"/>
    <n v="24"/>
    <n v="154"/>
    <n v="173"/>
    <x v="1"/>
    <n v="5"/>
    <n v="0"/>
    <n v="0"/>
    <n v="1"/>
    <n v="24"/>
    <n v="0"/>
    <s v=""/>
    <n v="0"/>
    <x v="60"/>
    <n v="1914"/>
  </r>
  <r>
    <x v="45"/>
    <n v="25"/>
    <d v="2026-06-23T19:00:00"/>
    <x v="24"/>
    <s v="Léa WALOCQ"/>
    <s v="#D1B9EB"/>
    <s v="#B58BC7"/>
    <s v="Tour 2"/>
    <s v="K"/>
    <s v="Portugal"/>
    <s v="PRT"/>
    <s v="Ouzbékistan"/>
    <s v="NZD"/>
    <s v="Houston, Texas"/>
    <s v="NRG Stadium"/>
    <n v="3"/>
    <n v="0"/>
    <x v="1"/>
    <n v="24"/>
    <n v="154"/>
    <n v="173"/>
    <x v="1"/>
    <n v="5"/>
    <n v="0"/>
    <n v="0"/>
    <n v="1"/>
    <n v="24"/>
    <n v="0"/>
    <s v=""/>
    <n v="0"/>
    <x v="60"/>
    <n v="1740"/>
  </r>
  <r>
    <x v="45"/>
    <n v="26"/>
    <d v="2026-06-11T21:00:00"/>
    <x v="25"/>
    <s v="Mohamad EL KAWAS"/>
    <s v="#EB8787"/>
    <s v="#368E2C"/>
    <s v="Tour 2"/>
    <s v="K"/>
    <s v="Portugal"/>
    <s v="PRT"/>
    <s v="Ouzbékistan"/>
    <s v="NZD"/>
    <m/>
    <m/>
    <n v="2"/>
    <n v="0"/>
    <x v="1"/>
    <n v="24"/>
    <n v="154"/>
    <n v="173"/>
    <x v="1"/>
    <n v="5"/>
    <n v="0"/>
    <n v="0"/>
    <n v="1"/>
    <n v="24"/>
    <n v="0"/>
    <s v=""/>
    <n v="0"/>
    <x v="60"/>
    <n v="1080"/>
  </r>
  <r>
    <x v="45"/>
    <n v="27"/>
    <d v="2026-06-23T19:00:00"/>
    <x v="26"/>
    <s v="Maryem GUIZANI"/>
    <s v="#BCA2F4"/>
    <s v="#6D3DD5"/>
    <s v="Tour 2"/>
    <s v="K"/>
    <s v="Portugal"/>
    <s v="PRT"/>
    <s v="Ouzbékistan"/>
    <s v="NZD"/>
    <m/>
    <m/>
    <n v="3"/>
    <n v="1"/>
    <x v="1"/>
    <n v="24"/>
    <n v="154"/>
    <n v="173"/>
    <x v="1"/>
    <n v="5"/>
    <n v="0"/>
    <n v="0"/>
    <n v="1"/>
    <n v="24"/>
    <n v="0"/>
    <s v=""/>
    <n v="0"/>
    <x v="60"/>
    <n v="883"/>
  </r>
  <r>
    <x v="46"/>
    <n v="1"/>
    <d v="2026-06-23T22:00:00"/>
    <x v="0"/>
    <s v="Nicolas LE MOUEL"/>
    <s v="#F7C79D"/>
    <s v="#FFBE85"/>
    <s v="Tour 2"/>
    <s v="L"/>
    <s v="Angleterre"/>
    <s v="ENG"/>
    <s v="Ghana"/>
    <s v="GHA"/>
    <s v="Foxborough"/>
    <s v="Gillette Stadium"/>
    <n v="3"/>
    <n v="0"/>
    <x v="1"/>
    <n v="44"/>
    <n v="127"/>
    <n v="162"/>
    <x v="1"/>
    <n v="0"/>
    <n v="0"/>
    <n v="0"/>
    <n v="0"/>
    <n v="0"/>
    <n v="0"/>
    <s v=""/>
    <n v="0"/>
    <x v="3"/>
    <n v="1604"/>
  </r>
  <r>
    <x v="46"/>
    <n v="2"/>
    <d v="2026-06-23T22:00:00"/>
    <x v="1"/>
    <s v="Léa EL ASERY"/>
    <s v="#FFBEBE"/>
    <s v="#DF6868"/>
    <s v="Tour 2"/>
    <s v="L"/>
    <s v="Angleterre"/>
    <s v="ENG"/>
    <s v="Ghana"/>
    <s v="GHA"/>
    <s v="Foxborough"/>
    <s v="Gillette Stadium"/>
    <n v="3"/>
    <n v="0"/>
    <x v="1"/>
    <n v="44"/>
    <n v="127"/>
    <n v="162"/>
    <x v="1"/>
    <n v="0"/>
    <n v="0"/>
    <n v="0"/>
    <n v="0"/>
    <n v="0"/>
    <n v="0"/>
    <s v=""/>
    <n v="0"/>
    <x v="3"/>
    <n v="1833"/>
  </r>
  <r>
    <x v="46"/>
    <n v="3"/>
    <d v="2026-06-23T22:00:00"/>
    <x v="2"/>
    <s v="Elwenn JOUBREL"/>
    <s v="#F5C7FC"/>
    <s v="#C489CF"/>
    <s v="Tour 2"/>
    <s v="L"/>
    <s v="Angleterre"/>
    <s v="ENG"/>
    <s v="Ghana"/>
    <s v="GHA"/>
    <s v="Foxborough"/>
    <s v="Gillette Stadium"/>
    <n v="3"/>
    <n v="1"/>
    <x v="1"/>
    <n v="44"/>
    <n v="127"/>
    <n v="162"/>
    <x v="1"/>
    <n v="0"/>
    <n v="0"/>
    <n v="0"/>
    <n v="0"/>
    <n v="0"/>
    <n v="0"/>
    <s v=""/>
    <n v="0"/>
    <x v="3"/>
    <n v="1886"/>
  </r>
  <r>
    <x v="46"/>
    <n v="4"/>
    <d v="2026-06-23T22:00:00"/>
    <x v="3"/>
    <s v="Pauline OLIVIER"/>
    <s v="#A5EA7F"/>
    <s v="#80C65A"/>
    <s v="Tour 2"/>
    <s v="L"/>
    <s v="Angleterre"/>
    <s v="ENG"/>
    <s v="Ghana"/>
    <s v="GHA"/>
    <s v="Foxborough"/>
    <s v="Gillette Stadium"/>
    <n v="2"/>
    <n v="0"/>
    <x v="1"/>
    <n v="44"/>
    <n v="127"/>
    <n v="162"/>
    <x v="1"/>
    <n v="0"/>
    <n v="0"/>
    <n v="0"/>
    <n v="0"/>
    <n v="0"/>
    <n v="0"/>
    <s v=""/>
    <n v="0"/>
    <x v="3"/>
    <n v="1508"/>
  </r>
  <r>
    <x v="46"/>
    <n v="5"/>
    <d v="2026-06-23T22:00:00"/>
    <x v="4"/>
    <s v="Julie BOISSIERE"/>
    <s v="#D890FF"/>
    <s v="#B750EF"/>
    <s v="Tour 2"/>
    <s v="L"/>
    <s v="Angleterre"/>
    <s v="ENG"/>
    <s v="Ghana"/>
    <s v="GHA"/>
    <s v="Foxborough"/>
    <s v="Gillette Stadium"/>
    <n v="0"/>
    <n v="0"/>
    <x v="1"/>
    <n v="44"/>
    <n v="127"/>
    <n v="162"/>
    <x v="1"/>
    <n v="0"/>
    <n v="0"/>
    <n v="0"/>
    <n v="1"/>
    <n v="127"/>
    <n v="1"/>
    <s v="Très rare"/>
    <n v="50"/>
    <x v="61"/>
    <n v="1260"/>
  </r>
  <r>
    <x v="46"/>
    <n v="6"/>
    <d v="2026-06-23T22:00:00"/>
    <x v="5"/>
    <s v="Julie BOUCHARD"/>
    <s v="#A6F7B1"/>
    <s v="#6EC179"/>
    <s v="Tour 2"/>
    <s v="L"/>
    <s v="Angleterre"/>
    <s v="ENG"/>
    <s v="Ghana"/>
    <s v="GHA"/>
    <s v="Foxborough"/>
    <s v="Gillette Stadium"/>
    <n v="3"/>
    <n v="0"/>
    <x v="1"/>
    <n v="44"/>
    <n v="127"/>
    <n v="162"/>
    <x v="1"/>
    <n v="0"/>
    <n v="0"/>
    <n v="0"/>
    <n v="0"/>
    <n v="0"/>
    <n v="0"/>
    <s v=""/>
    <n v="0"/>
    <x v="3"/>
    <n v="1774"/>
  </r>
  <r>
    <x v="46"/>
    <n v="7"/>
    <d v="2026-06-23T22:00:00"/>
    <x v="6"/>
    <s v="Vincent FRAYSSE"/>
    <s v="#B2EAE8"/>
    <s v="#6CB4B1"/>
    <s v="Tour 2"/>
    <s v="L"/>
    <s v="Angleterre"/>
    <s v="ENG"/>
    <s v="Ghana"/>
    <s v="GHA"/>
    <s v="Foxborough"/>
    <s v="Gillette Stadium"/>
    <m/>
    <m/>
    <x v="1"/>
    <n v="44"/>
    <n v="127"/>
    <n v="162"/>
    <x v="1"/>
    <n v="0"/>
    <n v="0"/>
    <n v="1"/>
    <s v=""/>
    <n v="127"/>
    <n v="0"/>
    <s v=""/>
    <s v=""/>
    <x v="3"/>
    <n v="1079"/>
  </r>
  <r>
    <x v="46"/>
    <n v="8"/>
    <d v="2026-06-23T22:00:00"/>
    <x v="7"/>
    <s v="Louis HARLE"/>
    <s v="#EEF7B1"/>
    <s v="#C1CB7D"/>
    <s v="Tour 2"/>
    <s v="L"/>
    <s v="Angleterre"/>
    <s v="ENG"/>
    <s v="Ghana"/>
    <s v="GHA"/>
    <s v="Foxborough"/>
    <s v="Gillette Stadium"/>
    <n v="2"/>
    <n v="0"/>
    <x v="1"/>
    <n v="44"/>
    <n v="127"/>
    <n v="162"/>
    <x v="1"/>
    <n v="0"/>
    <n v="0"/>
    <n v="0"/>
    <n v="0"/>
    <n v="0"/>
    <n v="0"/>
    <s v=""/>
    <n v="0"/>
    <x v="3"/>
    <n v="1430"/>
  </r>
  <r>
    <x v="46"/>
    <n v="9"/>
    <d v="2026-06-23T22:00:00"/>
    <x v="8"/>
    <s v="Aurélien DE POULPIQUET"/>
    <s v="#F4EA9D"/>
    <s v="#D2C458"/>
    <s v="Tour 2"/>
    <s v="L"/>
    <s v="Angleterre"/>
    <s v="ENG"/>
    <s v="Ghana"/>
    <s v="GHA"/>
    <s v="Foxborough"/>
    <s v="Gillette Stadium"/>
    <n v="3"/>
    <n v="1"/>
    <x v="1"/>
    <n v="44"/>
    <n v="127"/>
    <n v="162"/>
    <x v="1"/>
    <n v="0"/>
    <n v="0"/>
    <n v="0"/>
    <n v="0"/>
    <n v="0"/>
    <n v="0"/>
    <s v=""/>
    <n v="0"/>
    <x v="3"/>
    <n v="1719"/>
  </r>
  <r>
    <x v="46"/>
    <n v="10"/>
    <d v="2026-06-23T22:00:00"/>
    <x v="9"/>
    <s v="Paul MONTESINOS"/>
    <s v="#C4B0FF"/>
    <s v="#7F66C8"/>
    <s v="Tour 2"/>
    <s v="L"/>
    <s v="Angleterre"/>
    <s v="ENG"/>
    <s v="Ghana"/>
    <s v="GHA"/>
    <s v="Foxborough"/>
    <s v="Gillette Stadium"/>
    <n v="5"/>
    <n v="0"/>
    <x v="1"/>
    <n v="44"/>
    <n v="127"/>
    <n v="162"/>
    <x v="1"/>
    <n v="0"/>
    <n v="0"/>
    <n v="0"/>
    <n v="0"/>
    <n v="0"/>
    <n v="0"/>
    <s v=""/>
    <n v="0"/>
    <x v="3"/>
    <n v="1576"/>
  </r>
  <r>
    <x v="46"/>
    <n v="11"/>
    <d v="2026-06-23T22:00:00"/>
    <x v="10"/>
    <s v="Kinsley ROQUE"/>
    <s v="#CBEBBA"/>
    <s v="#70BC6E"/>
    <s v="Tour 2"/>
    <s v="L"/>
    <s v="Angleterre"/>
    <s v="ENG"/>
    <s v="Ghana"/>
    <s v="GHA"/>
    <s v="Foxborough"/>
    <s v="Gillette Stadium"/>
    <n v="3"/>
    <n v="1"/>
    <x v="1"/>
    <n v="44"/>
    <n v="127"/>
    <n v="162"/>
    <x v="1"/>
    <n v="0"/>
    <n v="0"/>
    <n v="0"/>
    <n v="0"/>
    <n v="0"/>
    <n v="0"/>
    <s v=""/>
    <n v="0"/>
    <x v="3"/>
    <n v="1987"/>
  </r>
  <r>
    <x v="46"/>
    <n v="12"/>
    <d v="2026-06-23T22:00:00"/>
    <x v="11"/>
    <s v="Jaouad SETTI"/>
    <s v="#C2D4FF"/>
    <s v="#6586D5"/>
    <s v="Tour 2"/>
    <s v="L"/>
    <s v="Angleterre"/>
    <s v="ENG"/>
    <s v="Ghana"/>
    <s v="GHA"/>
    <s v="Foxborough"/>
    <s v="Gillette Stadium"/>
    <n v="2"/>
    <n v="0"/>
    <x v="1"/>
    <n v="44"/>
    <n v="127"/>
    <n v="162"/>
    <x v="1"/>
    <n v="0"/>
    <n v="0"/>
    <n v="0"/>
    <n v="0"/>
    <n v="0"/>
    <n v="0"/>
    <s v=""/>
    <n v="0"/>
    <x v="3"/>
    <n v="1875"/>
  </r>
  <r>
    <x v="46"/>
    <n v="13"/>
    <d v="2026-06-23T22:00:00"/>
    <x v="12"/>
    <s v="Julien INGE"/>
    <s v="#C1E0EF"/>
    <s v="#4F91B2"/>
    <s v="Tour 2"/>
    <s v="L"/>
    <s v="Angleterre"/>
    <s v="ENG"/>
    <s v="Ghana"/>
    <s v="GHA"/>
    <s v="Foxborough"/>
    <s v="Gillette Stadium"/>
    <n v="2"/>
    <n v="1"/>
    <x v="1"/>
    <n v="44"/>
    <n v="127"/>
    <n v="162"/>
    <x v="1"/>
    <n v="0"/>
    <n v="0"/>
    <n v="0"/>
    <n v="0"/>
    <n v="0"/>
    <n v="0"/>
    <s v=""/>
    <n v="0"/>
    <x v="3"/>
    <n v="1938"/>
  </r>
  <r>
    <x v="46"/>
    <n v="14"/>
    <d v="2026-06-23T22:00:00"/>
    <x v="13"/>
    <s v="Marie EXBRAYAT"/>
    <s v="#FFAFD2"/>
    <s v="#F2589B"/>
    <s v="Tour 2"/>
    <s v="L"/>
    <s v="Angleterre"/>
    <s v="ENG"/>
    <s v="Ghana"/>
    <s v="GHA"/>
    <s v="Foxborough"/>
    <s v="Gillette Stadium"/>
    <n v="4"/>
    <n v="1"/>
    <x v="1"/>
    <n v="44"/>
    <n v="127"/>
    <n v="162"/>
    <x v="1"/>
    <n v="0"/>
    <n v="0"/>
    <n v="0"/>
    <n v="0"/>
    <n v="0"/>
    <n v="0"/>
    <s v=""/>
    <n v="0"/>
    <x v="3"/>
    <n v="1786"/>
  </r>
  <r>
    <x v="46"/>
    <n v="15"/>
    <d v="2026-06-23T22:00:00"/>
    <x v="14"/>
    <s v="Amine ZARROUKI"/>
    <s v="#FF9898"/>
    <s v="#FF5D5D"/>
    <s v="Tour 2"/>
    <s v="L"/>
    <s v="Angleterre"/>
    <s v="ENG"/>
    <s v="Ghana"/>
    <s v="GHA"/>
    <s v="Foxborough"/>
    <s v="Gillette Stadium"/>
    <n v="4"/>
    <n v="0"/>
    <x v="1"/>
    <n v="44"/>
    <n v="127"/>
    <n v="162"/>
    <x v="1"/>
    <n v="0"/>
    <n v="0"/>
    <n v="0"/>
    <n v="0"/>
    <n v="0"/>
    <n v="0"/>
    <s v=""/>
    <n v="0"/>
    <x v="3"/>
    <n v="1785"/>
  </r>
  <r>
    <x v="46"/>
    <n v="16"/>
    <d v="2026-06-23T22:00:00"/>
    <x v="15"/>
    <s v="Laura GIULIANO"/>
    <s v="#86A4FE"/>
    <s v="#3769FF"/>
    <s v="Tour 2"/>
    <s v="L"/>
    <s v="Angleterre"/>
    <s v="ENG"/>
    <s v="Ghana"/>
    <s v="GHA"/>
    <s v="Foxborough"/>
    <s v="Gillette Stadium"/>
    <n v="1"/>
    <n v="0"/>
    <x v="1"/>
    <n v="44"/>
    <n v="127"/>
    <n v="162"/>
    <x v="1"/>
    <n v="0"/>
    <n v="0"/>
    <n v="0"/>
    <n v="0"/>
    <n v="0"/>
    <n v="0"/>
    <s v=""/>
    <n v="0"/>
    <x v="3"/>
    <n v="1342"/>
  </r>
  <r>
    <x v="46"/>
    <n v="17"/>
    <d v="2026-06-23T22:00:00"/>
    <x v="16"/>
    <s v="Julien CRIMOTEL"/>
    <s v="#FFB0B0"/>
    <s v="#F25757"/>
    <s v="Tour 2"/>
    <s v="L"/>
    <s v="Angleterre"/>
    <s v="ENG"/>
    <s v="Ghana"/>
    <s v="GHA"/>
    <s v="Foxborough"/>
    <s v="Gillette Stadium"/>
    <n v="3"/>
    <n v="1"/>
    <x v="1"/>
    <n v="44"/>
    <n v="127"/>
    <n v="162"/>
    <x v="1"/>
    <n v="0"/>
    <n v="0"/>
    <n v="0"/>
    <n v="0"/>
    <n v="0"/>
    <n v="0"/>
    <s v=""/>
    <n v="0"/>
    <x v="3"/>
    <n v="1548"/>
  </r>
  <r>
    <x v="46"/>
    <n v="18"/>
    <d v="2026-06-23T22:00:00"/>
    <x v="17"/>
    <s v="Quentin CARTON"/>
    <s v="#F0BC42"/>
    <s v="#8E1F2F"/>
    <s v="Tour 2"/>
    <s v="L"/>
    <s v="Angleterre"/>
    <s v="ENG"/>
    <s v="Ghana"/>
    <s v="GHA"/>
    <s v="Foxborough"/>
    <s v="Gillette Stadium"/>
    <n v="1"/>
    <n v="1"/>
    <x v="1"/>
    <n v="44"/>
    <n v="127"/>
    <n v="162"/>
    <x v="1"/>
    <n v="0"/>
    <n v="0"/>
    <n v="0"/>
    <n v="1"/>
    <n v="127"/>
    <n v="0"/>
    <s v=""/>
    <n v="0"/>
    <x v="62"/>
    <n v="1910"/>
  </r>
  <r>
    <x v="46"/>
    <n v="19"/>
    <d v="2026-06-23T22:00:00"/>
    <x v="18"/>
    <s v="Eyram TETSHIE"/>
    <s v="#E8B28F"/>
    <s v="#E65568"/>
    <s v="Tour 2"/>
    <s v="L"/>
    <s v="Angleterre"/>
    <s v="ENG"/>
    <s v="Ghana"/>
    <s v="GHA"/>
    <s v="Foxborough"/>
    <s v="Gillette Stadium"/>
    <n v="2"/>
    <n v="1"/>
    <x v="1"/>
    <n v="44"/>
    <n v="127"/>
    <n v="162"/>
    <x v="1"/>
    <n v="0"/>
    <n v="0"/>
    <n v="0"/>
    <n v="0"/>
    <n v="0"/>
    <n v="0"/>
    <s v=""/>
    <n v="0"/>
    <x v="3"/>
    <n v="1551"/>
  </r>
  <r>
    <x v="46"/>
    <n v="20"/>
    <d v="2026-06-23T22:00:00"/>
    <x v="19"/>
    <s v="Anis LEBIK"/>
    <s v="#60DC8C"/>
    <s v="#22A34F"/>
    <s v="Tour 2"/>
    <s v="L"/>
    <s v="Angleterre"/>
    <s v="ENG"/>
    <s v="Ghana"/>
    <s v="GHA"/>
    <s v="Foxborough"/>
    <s v="Gillette Stadium"/>
    <n v="3"/>
    <n v="0"/>
    <x v="1"/>
    <n v="44"/>
    <n v="127"/>
    <n v="162"/>
    <x v="1"/>
    <n v="0"/>
    <n v="0"/>
    <n v="0"/>
    <n v="0"/>
    <n v="0"/>
    <n v="0"/>
    <s v=""/>
    <n v="0"/>
    <x v="3"/>
    <n v="1764"/>
  </r>
  <r>
    <x v="46"/>
    <n v="21"/>
    <d v="2026-06-23T22:00:00"/>
    <x v="20"/>
    <s v="Julia BOUANAN"/>
    <s v="#2FAEE0"/>
    <s v="#BEA064"/>
    <s v="Tour 2"/>
    <s v="L"/>
    <s v="Angleterre"/>
    <s v="ENG"/>
    <s v="Ghana"/>
    <s v="GHA"/>
    <s v="Foxborough"/>
    <s v="Gillette Stadium"/>
    <n v="2"/>
    <n v="2"/>
    <x v="1"/>
    <n v="44"/>
    <n v="127"/>
    <n v="162"/>
    <x v="1"/>
    <n v="0"/>
    <n v="0"/>
    <n v="0"/>
    <n v="1"/>
    <n v="127"/>
    <n v="0"/>
    <s v=""/>
    <n v="0"/>
    <x v="62"/>
    <n v="1484"/>
  </r>
  <r>
    <x v="46"/>
    <n v="22"/>
    <d v="2026-06-23T22:00:00"/>
    <x v="21"/>
    <s v="Julie Mansard"/>
    <s v="#41DEF0"/>
    <s v="#0BA6B7"/>
    <s v="Tour 2"/>
    <s v="L"/>
    <s v="Angleterre"/>
    <s v="ENG"/>
    <s v="Ghana"/>
    <s v="GHA"/>
    <s v="Foxborough"/>
    <s v="Gillette Stadium"/>
    <n v="0"/>
    <n v="0"/>
    <x v="1"/>
    <n v="44"/>
    <n v="127"/>
    <n v="162"/>
    <x v="1"/>
    <n v="0"/>
    <n v="0"/>
    <n v="0"/>
    <n v="1"/>
    <n v="127"/>
    <n v="1"/>
    <s v="Très rare"/>
    <n v="50"/>
    <x v="61"/>
    <n v="1446"/>
  </r>
  <r>
    <x v="46"/>
    <n v="23"/>
    <d v="2026-06-23T22:00:00"/>
    <x v="22"/>
    <s v="Juliette"/>
    <s v="#F2A2A2"/>
    <s v="#C25D5D"/>
    <s v="Tour 2"/>
    <s v="L"/>
    <s v="Angleterre"/>
    <s v="ENG"/>
    <s v="Ghana"/>
    <s v="GHA"/>
    <s v="Foxborough"/>
    <s v="Gillette Stadium"/>
    <n v="4"/>
    <n v="0"/>
    <x v="1"/>
    <n v="44"/>
    <n v="127"/>
    <n v="162"/>
    <x v="1"/>
    <n v="0"/>
    <n v="0"/>
    <n v="0"/>
    <n v="0"/>
    <n v="0"/>
    <n v="0"/>
    <s v=""/>
    <n v="0"/>
    <x v="3"/>
    <n v="1266"/>
  </r>
  <r>
    <x v="46"/>
    <n v="24"/>
    <d v="2026-06-23T22:00:00"/>
    <x v="23"/>
    <s v="Samya ALAOUI"/>
    <s v="#A2F2C7"/>
    <s v="#5DC18C"/>
    <s v="Tour 2"/>
    <s v="L"/>
    <s v="Angleterre"/>
    <s v="ENG"/>
    <s v="Ghana"/>
    <s v="GHA"/>
    <s v="Foxborough"/>
    <s v="Gillette Stadium"/>
    <n v="2"/>
    <n v="1"/>
    <x v="1"/>
    <n v="44"/>
    <n v="127"/>
    <n v="162"/>
    <x v="1"/>
    <n v="0"/>
    <n v="0"/>
    <n v="0"/>
    <n v="0"/>
    <n v="0"/>
    <n v="0"/>
    <s v=""/>
    <n v="0"/>
    <x v="3"/>
    <n v="1914"/>
  </r>
  <r>
    <x v="46"/>
    <n v="25"/>
    <d v="2026-06-23T22:00:00"/>
    <x v="24"/>
    <s v="Léa WALOCQ"/>
    <s v="#D1B9EB"/>
    <s v="#B58BC7"/>
    <s v="Tour 2"/>
    <s v="L"/>
    <s v="Angleterre"/>
    <s v="ENG"/>
    <s v="Ghana"/>
    <s v="GHA"/>
    <s v="Foxborough"/>
    <s v="Gillette Stadium"/>
    <n v="1"/>
    <n v="0"/>
    <x v="1"/>
    <n v="44"/>
    <n v="127"/>
    <n v="162"/>
    <x v="1"/>
    <n v="0"/>
    <n v="0"/>
    <n v="0"/>
    <n v="0"/>
    <n v="0"/>
    <n v="0"/>
    <s v=""/>
    <n v="0"/>
    <x v="3"/>
    <n v="1740"/>
  </r>
  <r>
    <x v="46"/>
    <n v="26"/>
    <d v="2026-06-11T21:00:00"/>
    <x v="25"/>
    <s v="Mohamad EL KAWAS"/>
    <s v="#EB8787"/>
    <s v="#368E2C"/>
    <s v="Tour 2"/>
    <s v="L"/>
    <s v="Angleterre"/>
    <s v="ENG"/>
    <s v="Ghana"/>
    <s v="GHA"/>
    <m/>
    <m/>
    <n v="3"/>
    <n v="0"/>
    <x v="1"/>
    <n v="44"/>
    <n v="127"/>
    <n v="162"/>
    <x v="1"/>
    <n v="0"/>
    <n v="0"/>
    <n v="0"/>
    <n v="0"/>
    <n v="0"/>
    <n v="0"/>
    <s v=""/>
    <n v="0"/>
    <x v="3"/>
    <n v="1080"/>
  </r>
  <r>
    <x v="46"/>
    <n v="27"/>
    <d v="2026-06-23T22:00:00"/>
    <x v="26"/>
    <s v="Maryem GUIZANI"/>
    <s v="#BCA2F4"/>
    <s v="#6D3DD5"/>
    <s v="Tour 2"/>
    <s v="L"/>
    <s v="Angleterre"/>
    <s v="ENG"/>
    <s v="Ghana"/>
    <s v="GHA"/>
    <m/>
    <m/>
    <n v="3"/>
    <n v="1"/>
    <x v="1"/>
    <n v="44"/>
    <n v="127"/>
    <n v="162"/>
    <x v="1"/>
    <n v="0"/>
    <n v="0"/>
    <n v="0"/>
    <n v="0"/>
    <n v="0"/>
    <n v="0"/>
    <s v=""/>
    <n v="0"/>
    <x v="3"/>
    <n v="883"/>
  </r>
  <r>
    <x v="47"/>
    <n v="1"/>
    <d v="2026-06-24T01:00:00"/>
    <x v="0"/>
    <s v="Nicolas LE MOUEL"/>
    <s v="#F7C79D"/>
    <s v="#FFBE85"/>
    <s v="Tour 2"/>
    <s v="L"/>
    <s v="Panama"/>
    <s v="PAN"/>
    <s v="Croatie"/>
    <s v="HRV"/>
    <s v="Toronto"/>
    <s v="BMO Field"/>
    <n v="1"/>
    <n v="3"/>
    <x v="1"/>
    <n v="165"/>
    <n v="123"/>
    <n v="36"/>
    <x v="1"/>
    <n v="0"/>
    <n v="1"/>
    <n v="0"/>
    <n v="1"/>
    <n v="36"/>
    <n v="0"/>
    <s v=""/>
    <n v="0"/>
    <x v="63"/>
    <n v="1640"/>
  </r>
  <r>
    <x v="47"/>
    <n v="2"/>
    <d v="2026-06-24T01:00:00"/>
    <x v="1"/>
    <s v="Léa EL ASERY"/>
    <s v="#FFBEBE"/>
    <s v="#DF6868"/>
    <s v="Tour 2"/>
    <s v="L"/>
    <s v="Panama"/>
    <s v="PAN"/>
    <s v="Croatie"/>
    <s v="HRV"/>
    <s v="Toronto"/>
    <s v="BMO Field"/>
    <n v="0"/>
    <n v="3"/>
    <x v="1"/>
    <n v="165"/>
    <n v="123"/>
    <n v="36"/>
    <x v="1"/>
    <n v="0"/>
    <n v="1"/>
    <n v="0"/>
    <n v="1"/>
    <n v="36"/>
    <n v="0"/>
    <s v=""/>
    <n v="0"/>
    <x v="63"/>
    <n v="1869"/>
  </r>
  <r>
    <x v="47"/>
    <n v="3"/>
    <d v="2026-06-24T01:00:00"/>
    <x v="2"/>
    <s v="Elwenn JOUBREL"/>
    <s v="#F5C7FC"/>
    <s v="#C489CF"/>
    <s v="Tour 2"/>
    <s v="L"/>
    <s v="Panama"/>
    <s v="PAN"/>
    <s v="Croatie"/>
    <s v="HRV"/>
    <s v="Toronto"/>
    <s v="BMO Field"/>
    <n v="1"/>
    <n v="3"/>
    <x v="1"/>
    <n v="165"/>
    <n v="123"/>
    <n v="36"/>
    <x v="1"/>
    <n v="0"/>
    <n v="1"/>
    <n v="0"/>
    <n v="1"/>
    <n v="36"/>
    <n v="0"/>
    <s v=""/>
    <n v="0"/>
    <x v="63"/>
    <n v="1922"/>
  </r>
  <r>
    <x v="47"/>
    <n v="4"/>
    <d v="2026-06-24T01:00:00"/>
    <x v="3"/>
    <s v="Pauline OLIVIER"/>
    <s v="#A5EA7F"/>
    <s v="#80C65A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544"/>
  </r>
  <r>
    <x v="47"/>
    <n v="5"/>
    <d v="2026-06-24T01:00:00"/>
    <x v="4"/>
    <s v="Julie BOISSIERE"/>
    <s v="#D890FF"/>
    <s v="#B750EF"/>
    <s v="Tour 2"/>
    <s v="L"/>
    <s v="Panama"/>
    <s v="PAN"/>
    <s v="Croatie"/>
    <s v="HRV"/>
    <s v="Toronto"/>
    <s v="BMO Field"/>
    <n v="1"/>
    <n v="3"/>
    <x v="1"/>
    <n v="165"/>
    <n v="123"/>
    <n v="36"/>
    <x v="1"/>
    <n v="0"/>
    <n v="1"/>
    <n v="0"/>
    <n v="1"/>
    <n v="36"/>
    <n v="0"/>
    <s v=""/>
    <n v="0"/>
    <x v="63"/>
    <n v="1296"/>
  </r>
  <r>
    <x v="47"/>
    <n v="6"/>
    <d v="2026-06-24T01:00:00"/>
    <x v="5"/>
    <s v="Julie BOUCHARD"/>
    <s v="#A6F7B1"/>
    <s v="#6EC179"/>
    <s v="Tour 2"/>
    <s v="L"/>
    <s v="Panama"/>
    <s v="PAN"/>
    <s v="Croatie"/>
    <s v="HRV"/>
    <s v="Toronto"/>
    <s v="BMO Field"/>
    <n v="1"/>
    <n v="3"/>
    <x v="1"/>
    <n v="165"/>
    <n v="123"/>
    <n v="36"/>
    <x v="1"/>
    <n v="0"/>
    <n v="1"/>
    <n v="0"/>
    <n v="1"/>
    <n v="36"/>
    <n v="0"/>
    <s v=""/>
    <n v="0"/>
    <x v="63"/>
    <n v="1810"/>
  </r>
  <r>
    <x v="47"/>
    <n v="7"/>
    <d v="2026-06-24T01:00:00"/>
    <x v="6"/>
    <s v="Vincent FRAYSSE"/>
    <s v="#B2EAE8"/>
    <s v="#6CB4B1"/>
    <s v="Tour 2"/>
    <s v="L"/>
    <s v="Panama"/>
    <s v="PAN"/>
    <s v="Croatie"/>
    <s v="HRV"/>
    <s v="Toronto"/>
    <s v="BMO Field"/>
    <m/>
    <m/>
    <x v="1"/>
    <n v="165"/>
    <n v="123"/>
    <n v="36"/>
    <x v="1"/>
    <n v="0"/>
    <n v="1"/>
    <n v="1"/>
    <s v=""/>
    <n v="0"/>
    <n v="0"/>
    <s v=""/>
    <s v=""/>
    <x v="3"/>
    <n v="1079"/>
  </r>
  <r>
    <x v="47"/>
    <n v="8"/>
    <d v="2026-06-24T01:00:00"/>
    <x v="7"/>
    <s v="Louis HARLE"/>
    <s v="#EEF7B1"/>
    <s v="#C1CB7D"/>
    <s v="Tour 2"/>
    <s v="L"/>
    <s v="Panama"/>
    <s v="PAN"/>
    <s v="Croatie"/>
    <s v="HRV"/>
    <s v="Toronto"/>
    <s v="BMO Field"/>
    <n v="0"/>
    <n v="3"/>
    <x v="1"/>
    <n v="165"/>
    <n v="123"/>
    <n v="36"/>
    <x v="1"/>
    <n v="0"/>
    <n v="1"/>
    <n v="0"/>
    <n v="1"/>
    <n v="36"/>
    <n v="0"/>
    <s v=""/>
    <n v="0"/>
    <x v="63"/>
    <n v="1466"/>
  </r>
  <r>
    <x v="47"/>
    <n v="9"/>
    <d v="2026-06-24T01:00:00"/>
    <x v="8"/>
    <s v="Aurélien DE POULPIQUET"/>
    <s v="#F4EA9D"/>
    <s v="#D2C458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755"/>
  </r>
  <r>
    <x v="47"/>
    <n v="10"/>
    <d v="2026-06-24T01:00:00"/>
    <x v="9"/>
    <s v="Paul MONTESINOS"/>
    <s v="#C4B0FF"/>
    <s v="#7F66C8"/>
    <s v="Tour 2"/>
    <s v="L"/>
    <s v="Panama"/>
    <s v="PAN"/>
    <s v="Croatie"/>
    <s v="HRV"/>
    <s v="Toronto"/>
    <s v="BMO Field"/>
    <n v="0"/>
    <n v="6"/>
    <x v="1"/>
    <n v="165"/>
    <n v="123"/>
    <n v="36"/>
    <x v="1"/>
    <n v="0"/>
    <n v="1"/>
    <n v="0"/>
    <n v="1"/>
    <n v="36"/>
    <n v="0"/>
    <s v=""/>
    <n v="0"/>
    <x v="63"/>
    <n v="1612"/>
  </r>
  <r>
    <x v="47"/>
    <n v="11"/>
    <d v="2026-06-24T01:00:00"/>
    <x v="10"/>
    <s v="Kinsley ROQUE"/>
    <s v="#CBEBBA"/>
    <s v="#70BC6E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2023"/>
  </r>
  <r>
    <x v="47"/>
    <n v="12"/>
    <d v="2026-06-24T01:00:00"/>
    <x v="11"/>
    <s v="Jaouad SETTI"/>
    <s v="#C2D4FF"/>
    <s v="#6586D5"/>
    <s v="Tour 2"/>
    <s v="L"/>
    <s v="Panama"/>
    <s v="PAN"/>
    <s v="Croatie"/>
    <s v="HRV"/>
    <s v="Toronto"/>
    <s v="BMO Field"/>
    <n v="1"/>
    <n v="3"/>
    <x v="1"/>
    <n v="165"/>
    <n v="123"/>
    <n v="36"/>
    <x v="1"/>
    <n v="0"/>
    <n v="1"/>
    <n v="0"/>
    <n v="1"/>
    <n v="36"/>
    <n v="0"/>
    <s v=""/>
    <n v="0"/>
    <x v="63"/>
    <n v="1911"/>
  </r>
  <r>
    <x v="47"/>
    <n v="13"/>
    <d v="2026-06-24T01:00:00"/>
    <x v="12"/>
    <s v="Julien INGE"/>
    <s v="#C1E0EF"/>
    <s v="#4F91B2"/>
    <s v="Tour 2"/>
    <s v="L"/>
    <s v="Panama"/>
    <s v="PAN"/>
    <s v="Croatie"/>
    <s v="HRV"/>
    <s v="Toronto"/>
    <s v="BMO Field"/>
    <n v="0"/>
    <n v="1"/>
    <x v="1"/>
    <n v="165"/>
    <n v="123"/>
    <n v="36"/>
    <x v="1"/>
    <n v="0"/>
    <n v="1"/>
    <n v="0"/>
    <n v="1"/>
    <n v="36"/>
    <n v="1"/>
    <s v="Très rare"/>
    <n v="50"/>
    <x v="64"/>
    <n v="2024"/>
  </r>
  <r>
    <x v="47"/>
    <n v="14"/>
    <d v="2026-06-24T01:00:00"/>
    <x v="13"/>
    <s v="Marie EXBRAYAT"/>
    <s v="#FFAFD2"/>
    <s v="#F2589B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822"/>
  </r>
  <r>
    <x v="47"/>
    <n v="15"/>
    <d v="2026-06-24T01:00:00"/>
    <x v="14"/>
    <s v="Amine ZARROUKI"/>
    <s v="#FF9898"/>
    <s v="#FF5D5D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821"/>
  </r>
  <r>
    <x v="47"/>
    <n v="16"/>
    <d v="2026-06-24T01:00:00"/>
    <x v="15"/>
    <s v="Laura GIULIANO"/>
    <s v="#86A4FE"/>
    <s v="#3769FF"/>
    <s v="Tour 2"/>
    <s v="L"/>
    <s v="Panama"/>
    <s v="PAN"/>
    <s v="Croatie"/>
    <s v="HRV"/>
    <s v="Toronto"/>
    <s v="BMO Field"/>
    <n v="1"/>
    <n v="2"/>
    <x v="1"/>
    <n v="165"/>
    <n v="123"/>
    <n v="36"/>
    <x v="1"/>
    <n v="0"/>
    <n v="1"/>
    <n v="0"/>
    <n v="1"/>
    <n v="36"/>
    <n v="0"/>
    <s v=""/>
    <n v="0"/>
    <x v="63"/>
    <n v="1378"/>
  </r>
  <r>
    <x v="47"/>
    <n v="17"/>
    <d v="2026-06-24T01:00:00"/>
    <x v="16"/>
    <s v="Julien CRIMOTEL"/>
    <s v="#FFB0B0"/>
    <s v="#F25757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584"/>
  </r>
  <r>
    <x v="47"/>
    <n v="18"/>
    <d v="2026-06-24T01:00:00"/>
    <x v="17"/>
    <s v="Quentin CARTON"/>
    <s v="#F0BC42"/>
    <s v="#8E1F2F"/>
    <s v="Tour 2"/>
    <s v="L"/>
    <s v="Panama"/>
    <s v="PAN"/>
    <s v="Croatie"/>
    <s v="HRV"/>
    <s v="Toronto"/>
    <s v="BMO Field"/>
    <n v="1"/>
    <n v="1"/>
    <x v="1"/>
    <n v="165"/>
    <n v="123"/>
    <n v="36"/>
    <x v="1"/>
    <n v="0"/>
    <n v="1"/>
    <n v="0"/>
    <n v="0"/>
    <n v="0"/>
    <n v="0"/>
    <s v=""/>
    <n v="0"/>
    <x v="3"/>
    <n v="1910"/>
  </r>
  <r>
    <x v="47"/>
    <n v="19"/>
    <d v="2026-06-24T01:00:00"/>
    <x v="18"/>
    <s v="Eyram TETSHIE"/>
    <s v="#E8B28F"/>
    <s v="#E65568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587"/>
  </r>
  <r>
    <x v="47"/>
    <n v="20"/>
    <d v="2026-06-24T01:00:00"/>
    <x v="19"/>
    <s v="Anis LEBIK"/>
    <s v="#60DC8C"/>
    <s v="#22A34F"/>
    <s v="Tour 2"/>
    <s v="L"/>
    <s v="Panama"/>
    <s v="PAN"/>
    <s v="Croatie"/>
    <s v="HRV"/>
    <s v="Toronto"/>
    <s v="BMO Field"/>
    <n v="0"/>
    <n v="2"/>
    <x v="1"/>
    <n v="165"/>
    <n v="123"/>
    <n v="36"/>
    <x v="1"/>
    <n v="0"/>
    <n v="1"/>
    <n v="0"/>
    <n v="1"/>
    <n v="36"/>
    <n v="0"/>
    <s v=""/>
    <n v="0"/>
    <x v="63"/>
    <n v="1800"/>
  </r>
  <r>
    <x v="47"/>
    <n v="21"/>
    <d v="2026-06-24T01:00:00"/>
    <x v="20"/>
    <s v="Julia BOUANAN"/>
    <s v="#2FAEE0"/>
    <s v="#BEA064"/>
    <s v="Tour 2"/>
    <s v="L"/>
    <s v="Panama"/>
    <s v="PAN"/>
    <s v="Croatie"/>
    <s v="HRV"/>
    <s v="Toronto"/>
    <s v="BMO Field"/>
    <n v="1"/>
    <n v="3"/>
    <x v="1"/>
    <n v="165"/>
    <n v="123"/>
    <n v="36"/>
    <x v="1"/>
    <n v="0"/>
    <n v="1"/>
    <n v="0"/>
    <n v="1"/>
    <n v="36"/>
    <n v="0"/>
    <s v=""/>
    <n v="0"/>
    <x v="63"/>
    <n v="1520"/>
  </r>
  <r>
    <x v="47"/>
    <n v="22"/>
    <d v="2026-06-24T01:00:00"/>
    <x v="21"/>
    <s v="Julie Mansard"/>
    <s v="#41DEF0"/>
    <s v="#0BA6B7"/>
    <s v="Tour 2"/>
    <s v="L"/>
    <s v="Panama"/>
    <s v="PAN"/>
    <s v="Croatie"/>
    <s v="HRV"/>
    <s v="Toronto"/>
    <s v="BMO Field"/>
    <n v="1"/>
    <n v="0"/>
    <x v="1"/>
    <n v="165"/>
    <n v="123"/>
    <n v="36"/>
    <x v="1"/>
    <n v="0"/>
    <n v="1"/>
    <n v="0"/>
    <n v="0"/>
    <n v="0"/>
    <n v="0"/>
    <s v=""/>
    <n v="0"/>
    <x v="3"/>
    <n v="1446"/>
  </r>
  <r>
    <x v="47"/>
    <n v="23"/>
    <d v="2026-06-24T01:00:00"/>
    <x v="22"/>
    <s v="Juliette"/>
    <s v="#F2A2A2"/>
    <s v="#C25D5D"/>
    <s v="Tour 2"/>
    <s v="L"/>
    <s v="Panama"/>
    <s v="PAN"/>
    <s v="Croatie"/>
    <s v="HRV"/>
    <s v="Toronto"/>
    <s v="BMO Field"/>
    <n v="1"/>
    <n v="1"/>
    <x v="1"/>
    <n v="165"/>
    <n v="123"/>
    <n v="36"/>
    <x v="1"/>
    <n v="0"/>
    <n v="1"/>
    <n v="0"/>
    <n v="0"/>
    <n v="0"/>
    <n v="0"/>
    <s v=""/>
    <n v="0"/>
    <x v="3"/>
    <n v="1266"/>
  </r>
  <r>
    <x v="47"/>
    <n v="24"/>
    <d v="2026-06-24T01:00:00"/>
    <x v="23"/>
    <s v="Samya ALAOUI"/>
    <s v="#A2F2C7"/>
    <s v="#5DC18C"/>
    <s v="Tour 2"/>
    <s v="L"/>
    <s v="Panama"/>
    <s v="PAN"/>
    <s v="Croatie"/>
    <s v="HRV"/>
    <s v="Toronto"/>
    <s v="BMO Field"/>
    <n v="1"/>
    <n v="1"/>
    <x v="1"/>
    <n v="165"/>
    <n v="123"/>
    <n v="36"/>
    <x v="1"/>
    <n v="0"/>
    <n v="1"/>
    <n v="0"/>
    <n v="0"/>
    <n v="0"/>
    <n v="0"/>
    <s v=""/>
    <n v="0"/>
    <x v="3"/>
    <n v="1914"/>
  </r>
  <r>
    <x v="47"/>
    <n v="25"/>
    <d v="2026-06-24T01:00:00"/>
    <x v="24"/>
    <s v="Léa WALOCQ"/>
    <s v="#D1B9EB"/>
    <s v="#B58BC7"/>
    <s v="Tour 2"/>
    <s v="L"/>
    <s v="Panama"/>
    <s v="PAN"/>
    <s v="Croatie"/>
    <s v="HRV"/>
    <s v="Toronto"/>
    <s v="BMO Field"/>
    <n v="1"/>
    <n v="1"/>
    <x v="1"/>
    <n v="165"/>
    <n v="123"/>
    <n v="36"/>
    <x v="1"/>
    <n v="0"/>
    <n v="1"/>
    <n v="0"/>
    <n v="0"/>
    <n v="0"/>
    <n v="0"/>
    <s v=""/>
    <n v="0"/>
    <x v="3"/>
    <n v="1740"/>
  </r>
  <r>
    <x v="47"/>
    <n v="26"/>
    <d v="2026-06-11T21:00:00"/>
    <x v="25"/>
    <s v="Mohamad EL KAWAS"/>
    <s v="#EB8787"/>
    <s v="#368E2C"/>
    <s v="Tour 2"/>
    <s v="L"/>
    <s v="Panama"/>
    <s v="PAN"/>
    <s v="Croatie"/>
    <s v="HRV"/>
    <m/>
    <m/>
    <n v="0"/>
    <n v="1"/>
    <x v="1"/>
    <n v="165"/>
    <n v="123"/>
    <n v="36"/>
    <x v="1"/>
    <n v="0"/>
    <n v="1"/>
    <n v="0"/>
    <n v="1"/>
    <n v="36"/>
    <n v="1"/>
    <s v="Très rare"/>
    <n v="50"/>
    <x v="64"/>
    <n v="1166"/>
  </r>
  <r>
    <x v="47"/>
    <n v="27"/>
    <d v="2026-06-24T01:00:00"/>
    <x v="26"/>
    <s v="Maryem GUIZANI"/>
    <s v="#BCA2F4"/>
    <s v="#6D3DD5"/>
    <s v="Tour 2"/>
    <s v="L"/>
    <s v="Panama"/>
    <s v="PAN"/>
    <s v="Croatie"/>
    <s v="HRV"/>
    <m/>
    <m/>
    <n v="0"/>
    <n v="0"/>
    <x v="1"/>
    <n v="165"/>
    <n v="123"/>
    <n v="36"/>
    <x v="1"/>
    <n v="0"/>
    <n v="1"/>
    <n v="0"/>
    <n v="0"/>
    <n v="0"/>
    <n v="0"/>
    <s v=""/>
    <n v="0"/>
    <x v="3"/>
    <n v="883"/>
  </r>
  <r>
    <x v="48"/>
    <n v="1"/>
    <d v="2026-06-24T04:00:00"/>
    <x v="0"/>
    <s v="Nicolas LE MOUEL"/>
    <s v="#F7C79D"/>
    <s v="#FFBE85"/>
    <s v="Tour 2"/>
    <s v="K"/>
    <s v="Colombie"/>
    <s v="COL"/>
    <s v="RD Congo"/>
    <s v="COD"/>
    <s v="Zapopan"/>
    <s v="Estadio Akron"/>
    <n v="1"/>
    <n v="0"/>
    <x v="1"/>
    <n v="77"/>
    <n v="111"/>
    <n v="123"/>
    <x v="1"/>
    <n v="1"/>
    <n v="0"/>
    <n v="0"/>
    <n v="1"/>
    <n v="77"/>
    <n v="1"/>
    <s v="Très rare"/>
    <n v="50"/>
    <x v="62"/>
    <n v="1767"/>
  </r>
  <r>
    <x v="48"/>
    <n v="2"/>
    <d v="2026-06-24T04:00:00"/>
    <x v="1"/>
    <s v="Léa EL ASERY"/>
    <s v="#FFBEBE"/>
    <s v="#DF6868"/>
    <s v="Tour 2"/>
    <s v="K"/>
    <s v="Colombie"/>
    <s v="COL"/>
    <s v="RD Congo"/>
    <s v="COD"/>
    <s v="Zapopan"/>
    <s v="Estadio Akron"/>
    <n v="2"/>
    <n v="1"/>
    <x v="1"/>
    <n v="77"/>
    <n v="111"/>
    <n v="123"/>
    <x v="1"/>
    <n v="1"/>
    <n v="0"/>
    <n v="0"/>
    <n v="1"/>
    <n v="77"/>
    <n v="0"/>
    <s v=""/>
    <n v="0"/>
    <x v="65"/>
    <n v="1946"/>
  </r>
  <r>
    <x v="48"/>
    <n v="3"/>
    <d v="2026-06-24T04:00:00"/>
    <x v="2"/>
    <s v="Elwenn JOUBREL"/>
    <s v="#F5C7FC"/>
    <s v="#C489CF"/>
    <s v="Tour 2"/>
    <s v="K"/>
    <s v="Colombie"/>
    <s v="COL"/>
    <s v="RD Congo"/>
    <s v="COD"/>
    <s v="Zapopan"/>
    <s v="Estadio Akron"/>
    <n v="2"/>
    <n v="2"/>
    <x v="1"/>
    <n v="77"/>
    <n v="111"/>
    <n v="123"/>
    <x v="1"/>
    <n v="1"/>
    <n v="0"/>
    <n v="0"/>
    <n v="0"/>
    <n v="0"/>
    <n v="0"/>
    <s v=""/>
    <n v="0"/>
    <x v="3"/>
    <n v="1922"/>
  </r>
  <r>
    <x v="48"/>
    <n v="4"/>
    <d v="2026-06-24T04:00:00"/>
    <x v="3"/>
    <s v="Pauline OLIVIER"/>
    <s v="#A5EA7F"/>
    <s v="#80C65A"/>
    <s v="Tour 2"/>
    <s v="K"/>
    <s v="Colombie"/>
    <s v="COL"/>
    <s v="RD Congo"/>
    <s v="COD"/>
    <s v="Zapopan"/>
    <s v="Estadio Akron"/>
    <n v="2"/>
    <n v="0"/>
    <x v="1"/>
    <n v="77"/>
    <n v="111"/>
    <n v="123"/>
    <x v="1"/>
    <n v="1"/>
    <n v="0"/>
    <n v="0"/>
    <n v="1"/>
    <n v="77"/>
    <n v="0"/>
    <s v=""/>
    <n v="0"/>
    <x v="65"/>
    <n v="1621"/>
  </r>
  <r>
    <x v="48"/>
    <n v="5"/>
    <d v="2026-06-24T04:00:00"/>
    <x v="4"/>
    <s v="Julie BOISSIERE"/>
    <s v="#D890FF"/>
    <s v="#B750EF"/>
    <s v="Tour 2"/>
    <s v="K"/>
    <s v="Colombie"/>
    <s v="COL"/>
    <s v="RD Congo"/>
    <s v="COD"/>
    <s v="Zapopan"/>
    <s v="Estadio Akron"/>
    <n v="2"/>
    <n v="2"/>
    <x v="1"/>
    <n v="77"/>
    <n v="111"/>
    <n v="123"/>
    <x v="1"/>
    <n v="1"/>
    <n v="0"/>
    <n v="0"/>
    <n v="0"/>
    <n v="0"/>
    <n v="0"/>
    <s v=""/>
    <n v="0"/>
    <x v="3"/>
    <n v="1296"/>
  </r>
  <r>
    <x v="48"/>
    <n v="6"/>
    <d v="2026-06-24T04:00:00"/>
    <x v="5"/>
    <s v="Julie BOUCHARD"/>
    <s v="#A6F7B1"/>
    <s v="#6EC179"/>
    <s v="Tour 2"/>
    <s v="K"/>
    <s v="Colombie"/>
    <s v="COL"/>
    <s v="RD Congo"/>
    <s v="COD"/>
    <s v="Zapopan"/>
    <s v="Estadio Akron"/>
    <n v="2"/>
    <n v="1"/>
    <x v="1"/>
    <n v="77"/>
    <n v="111"/>
    <n v="123"/>
    <x v="1"/>
    <n v="1"/>
    <n v="0"/>
    <n v="0"/>
    <n v="1"/>
    <n v="77"/>
    <n v="0"/>
    <s v=""/>
    <n v="0"/>
    <x v="65"/>
    <n v="1887"/>
  </r>
  <r>
    <x v="48"/>
    <n v="7"/>
    <d v="2026-06-24T04:00:00"/>
    <x v="6"/>
    <s v="Vincent FRAYSSE"/>
    <s v="#B2EAE8"/>
    <s v="#6CB4B1"/>
    <s v="Tour 2"/>
    <s v="K"/>
    <s v="Colombie"/>
    <s v="COL"/>
    <s v="RD Congo"/>
    <s v="COD"/>
    <s v="Zapopan"/>
    <s v="Estadio Akron"/>
    <m/>
    <m/>
    <x v="1"/>
    <n v="77"/>
    <n v="111"/>
    <n v="123"/>
    <x v="1"/>
    <n v="1"/>
    <n v="0"/>
    <n v="1"/>
    <s v=""/>
    <n v="0"/>
    <n v="0"/>
    <s v=""/>
    <s v=""/>
    <x v="3"/>
    <n v="1079"/>
  </r>
  <r>
    <x v="48"/>
    <n v="8"/>
    <d v="2026-06-24T04:00:00"/>
    <x v="7"/>
    <s v="Louis HARLE"/>
    <s v="#EEF7B1"/>
    <s v="#C1CB7D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466"/>
  </r>
  <r>
    <x v="48"/>
    <n v="9"/>
    <d v="2026-06-24T04:00:00"/>
    <x v="8"/>
    <s v="Aurélien DE POULPIQUET"/>
    <s v="#F4EA9D"/>
    <s v="#D2C458"/>
    <s v="Tour 2"/>
    <s v="K"/>
    <s v="Colombie"/>
    <s v="COL"/>
    <s v="RD Congo"/>
    <s v="COD"/>
    <s v="Zapopan"/>
    <s v="Estadio Akron"/>
    <n v="2"/>
    <n v="1"/>
    <x v="1"/>
    <n v="77"/>
    <n v="111"/>
    <n v="123"/>
    <x v="1"/>
    <n v="1"/>
    <n v="0"/>
    <n v="0"/>
    <n v="1"/>
    <n v="77"/>
    <n v="0"/>
    <s v=""/>
    <n v="0"/>
    <x v="65"/>
    <n v="1832"/>
  </r>
  <r>
    <x v="48"/>
    <n v="10"/>
    <d v="2026-06-24T04:00:00"/>
    <x v="9"/>
    <s v="Paul MONTESINOS"/>
    <s v="#C4B0FF"/>
    <s v="#7F66C8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612"/>
  </r>
  <r>
    <x v="48"/>
    <n v="11"/>
    <d v="2026-06-24T04:00:00"/>
    <x v="10"/>
    <s v="Kinsley ROQUE"/>
    <s v="#CBEBBA"/>
    <s v="#70BC6E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2023"/>
  </r>
  <r>
    <x v="48"/>
    <n v="12"/>
    <d v="2026-06-24T04:00:00"/>
    <x v="11"/>
    <s v="Jaouad SETTI"/>
    <s v="#C2D4FF"/>
    <s v="#6586D5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911"/>
  </r>
  <r>
    <x v="48"/>
    <n v="13"/>
    <d v="2026-06-24T04:00:00"/>
    <x v="12"/>
    <s v="Julien INGE"/>
    <s v="#C1E0EF"/>
    <s v="#4F91B2"/>
    <s v="Tour 2"/>
    <s v="K"/>
    <s v="Colombie"/>
    <s v="COL"/>
    <s v="RD Congo"/>
    <s v="COD"/>
    <s v="Zapopan"/>
    <s v="Estadio Akron"/>
    <n v="2"/>
    <n v="1"/>
    <x v="1"/>
    <n v="77"/>
    <n v="111"/>
    <n v="123"/>
    <x v="1"/>
    <n v="1"/>
    <n v="0"/>
    <n v="0"/>
    <n v="1"/>
    <n v="77"/>
    <n v="0"/>
    <s v=""/>
    <n v="0"/>
    <x v="65"/>
    <n v="2101"/>
  </r>
  <r>
    <x v="48"/>
    <n v="14"/>
    <d v="2026-06-24T04:00:00"/>
    <x v="13"/>
    <s v="Marie EXBRAYAT"/>
    <s v="#FFAFD2"/>
    <s v="#F2589B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822"/>
  </r>
  <r>
    <x v="48"/>
    <n v="15"/>
    <d v="2026-06-24T04:00:00"/>
    <x v="14"/>
    <s v="Amine ZARROUKI"/>
    <s v="#FF9898"/>
    <s v="#FF5D5D"/>
    <s v="Tour 2"/>
    <s v="K"/>
    <s v="Colombie"/>
    <s v="COL"/>
    <s v="RD Congo"/>
    <s v="COD"/>
    <s v="Zapopan"/>
    <s v="Estadio Akron"/>
    <n v="2"/>
    <n v="2"/>
    <x v="1"/>
    <n v="77"/>
    <n v="111"/>
    <n v="123"/>
    <x v="1"/>
    <n v="1"/>
    <n v="0"/>
    <n v="0"/>
    <n v="0"/>
    <n v="0"/>
    <n v="0"/>
    <s v=""/>
    <n v="0"/>
    <x v="3"/>
    <n v="1821"/>
  </r>
  <r>
    <x v="48"/>
    <n v="16"/>
    <d v="2026-06-24T04:00:00"/>
    <x v="15"/>
    <s v="Laura GIULIANO"/>
    <s v="#86A4FE"/>
    <s v="#3769FF"/>
    <s v="Tour 2"/>
    <s v="K"/>
    <s v="Colombie"/>
    <s v="COL"/>
    <s v="RD Congo"/>
    <s v="COD"/>
    <s v="Zapopan"/>
    <s v="Estadio Akron"/>
    <n v="2"/>
    <n v="1"/>
    <x v="1"/>
    <n v="77"/>
    <n v="111"/>
    <n v="123"/>
    <x v="1"/>
    <n v="1"/>
    <n v="0"/>
    <n v="0"/>
    <n v="1"/>
    <n v="77"/>
    <n v="0"/>
    <s v=""/>
    <n v="0"/>
    <x v="65"/>
    <n v="1455"/>
  </r>
  <r>
    <x v="48"/>
    <n v="17"/>
    <d v="2026-06-24T04:00:00"/>
    <x v="16"/>
    <s v="Julien CRIMOTEL"/>
    <s v="#FFB0B0"/>
    <s v="#F25757"/>
    <s v="Tour 2"/>
    <s v="K"/>
    <s v="Colombie"/>
    <s v="COL"/>
    <s v="RD Congo"/>
    <s v="COD"/>
    <s v="Zapopan"/>
    <s v="Estadio Akron"/>
    <n v="2"/>
    <n v="2"/>
    <x v="1"/>
    <n v="77"/>
    <n v="111"/>
    <n v="123"/>
    <x v="1"/>
    <n v="1"/>
    <n v="0"/>
    <n v="0"/>
    <n v="0"/>
    <n v="0"/>
    <n v="0"/>
    <s v=""/>
    <n v="0"/>
    <x v="3"/>
    <n v="1584"/>
  </r>
  <r>
    <x v="48"/>
    <n v="18"/>
    <d v="2026-06-24T04:00:00"/>
    <x v="17"/>
    <s v="Quentin CARTON"/>
    <s v="#F0BC42"/>
    <s v="#8E1F2F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910"/>
  </r>
  <r>
    <x v="48"/>
    <n v="19"/>
    <d v="2026-06-24T04:00:00"/>
    <x v="18"/>
    <s v="Eyram TETSHIE"/>
    <s v="#E8B28F"/>
    <s v="#E65568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587"/>
  </r>
  <r>
    <x v="48"/>
    <n v="20"/>
    <d v="2026-06-24T04:00:00"/>
    <x v="19"/>
    <s v="Anis LEBIK"/>
    <s v="#60DC8C"/>
    <s v="#22A34F"/>
    <s v="Tour 2"/>
    <s v="K"/>
    <s v="Colombie"/>
    <s v="COL"/>
    <s v="RD Congo"/>
    <s v="COD"/>
    <s v="Zapopan"/>
    <s v="Estadio Akron"/>
    <n v="2"/>
    <n v="1"/>
    <x v="1"/>
    <n v="77"/>
    <n v="111"/>
    <n v="123"/>
    <x v="1"/>
    <n v="1"/>
    <n v="0"/>
    <n v="0"/>
    <n v="1"/>
    <n v="77"/>
    <n v="0"/>
    <s v=""/>
    <n v="0"/>
    <x v="65"/>
    <n v="1877"/>
  </r>
  <r>
    <x v="48"/>
    <n v="21"/>
    <d v="2026-06-24T04:00:00"/>
    <x v="20"/>
    <s v="Julia BOUANAN"/>
    <s v="#2FAEE0"/>
    <s v="#BEA064"/>
    <s v="Tour 2"/>
    <s v="K"/>
    <s v="Colombie"/>
    <s v="COL"/>
    <s v="RD Congo"/>
    <s v="COD"/>
    <s v="Zapopan"/>
    <s v="Estadio Akron"/>
    <n v="3"/>
    <n v="2"/>
    <x v="1"/>
    <n v="77"/>
    <n v="111"/>
    <n v="123"/>
    <x v="1"/>
    <n v="1"/>
    <n v="0"/>
    <n v="0"/>
    <n v="1"/>
    <n v="77"/>
    <n v="0"/>
    <s v=""/>
    <n v="0"/>
    <x v="65"/>
    <n v="1597"/>
  </r>
  <r>
    <x v="48"/>
    <n v="22"/>
    <d v="2026-06-24T04:00:00"/>
    <x v="21"/>
    <s v="Julie Mansard"/>
    <s v="#41DEF0"/>
    <s v="#0BA6B7"/>
    <s v="Tour 2"/>
    <s v="K"/>
    <s v="Colombie"/>
    <s v="COL"/>
    <s v="RD Congo"/>
    <s v="COD"/>
    <s v="Zapopan"/>
    <s v="Estadio Akron"/>
    <n v="0"/>
    <n v="0"/>
    <x v="1"/>
    <n v="77"/>
    <n v="111"/>
    <n v="123"/>
    <x v="1"/>
    <n v="1"/>
    <n v="0"/>
    <n v="0"/>
    <n v="0"/>
    <n v="0"/>
    <n v="0"/>
    <s v=""/>
    <n v="0"/>
    <x v="3"/>
    <n v="1446"/>
  </r>
  <r>
    <x v="48"/>
    <n v="23"/>
    <d v="2026-06-24T04:00:00"/>
    <x v="22"/>
    <s v="Juliette"/>
    <s v="#F2A2A2"/>
    <s v="#C25D5D"/>
    <s v="Tour 2"/>
    <s v="K"/>
    <s v="Colombie"/>
    <s v="COL"/>
    <s v="RD Congo"/>
    <s v="COD"/>
    <s v="Zapopan"/>
    <s v="Estadio Akron"/>
    <n v="3"/>
    <n v="2"/>
    <x v="1"/>
    <n v="77"/>
    <n v="111"/>
    <n v="123"/>
    <x v="1"/>
    <n v="1"/>
    <n v="0"/>
    <n v="0"/>
    <n v="1"/>
    <n v="77"/>
    <n v="0"/>
    <s v=""/>
    <n v="0"/>
    <x v="65"/>
    <n v="1343"/>
  </r>
  <r>
    <x v="48"/>
    <n v="24"/>
    <d v="2026-06-24T04:00:00"/>
    <x v="23"/>
    <s v="Samya ALAOUI"/>
    <s v="#A2F2C7"/>
    <s v="#5DC18C"/>
    <s v="Tour 2"/>
    <s v="K"/>
    <s v="Colombie"/>
    <s v="COL"/>
    <s v="RD Congo"/>
    <s v="COD"/>
    <s v="Zapopan"/>
    <s v="Estadio Akron"/>
    <n v="1"/>
    <n v="1"/>
    <x v="1"/>
    <n v="77"/>
    <n v="111"/>
    <n v="123"/>
    <x v="1"/>
    <n v="1"/>
    <n v="0"/>
    <n v="0"/>
    <n v="0"/>
    <n v="0"/>
    <n v="0"/>
    <s v=""/>
    <n v="0"/>
    <x v="3"/>
    <n v="1914"/>
  </r>
  <r>
    <x v="48"/>
    <n v="25"/>
    <d v="2026-06-24T04:00:00"/>
    <x v="24"/>
    <s v="Léa WALOCQ"/>
    <s v="#D1B9EB"/>
    <s v="#B58BC7"/>
    <s v="Tour 2"/>
    <s v="K"/>
    <s v="Colombie"/>
    <s v="COL"/>
    <s v="RD Congo"/>
    <s v="COD"/>
    <s v="Zapopan"/>
    <s v="Estadio Akron"/>
    <n v="2"/>
    <n v="2"/>
    <x v="1"/>
    <n v="77"/>
    <n v="111"/>
    <n v="123"/>
    <x v="1"/>
    <n v="1"/>
    <n v="0"/>
    <n v="0"/>
    <n v="0"/>
    <n v="0"/>
    <n v="0"/>
    <s v=""/>
    <n v="0"/>
    <x v="3"/>
    <n v="1740"/>
  </r>
  <r>
    <x v="48"/>
    <n v="26"/>
    <d v="2026-06-11T21:00:00"/>
    <x v="25"/>
    <s v="Mohamad EL KAWAS"/>
    <s v="#EB8787"/>
    <s v="#368E2C"/>
    <s v="Tour 2"/>
    <s v="K"/>
    <s v="Colombie"/>
    <s v="COL"/>
    <s v="RD Congo"/>
    <s v="COD"/>
    <m/>
    <m/>
    <n v="3"/>
    <n v="1"/>
    <x v="1"/>
    <n v="77"/>
    <n v="111"/>
    <n v="123"/>
    <x v="1"/>
    <n v="1"/>
    <n v="0"/>
    <n v="0"/>
    <n v="1"/>
    <n v="77"/>
    <n v="0"/>
    <s v=""/>
    <n v="0"/>
    <x v="65"/>
    <n v="1243"/>
  </r>
  <r>
    <x v="48"/>
    <n v="27"/>
    <d v="2026-06-24T04:00:00"/>
    <x v="26"/>
    <s v="Maryem GUIZANI"/>
    <s v="#BCA2F4"/>
    <s v="#6D3DD5"/>
    <s v="Tour 2"/>
    <s v="K"/>
    <s v="Colombie"/>
    <s v="COL"/>
    <s v="RD Congo"/>
    <s v="COD"/>
    <m/>
    <m/>
    <n v="1"/>
    <n v="0"/>
    <x v="1"/>
    <n v="77"/>
    <n v="111"/>
    <n v="123"/>
    <x v="1"/>
    <n v="1"/>
    <n v="0"/>
    <n v="0"/>
    <n v="1"/>
    <n v="77"/>
    <n v="1"/>
    <s v="Très rare"/>
    <n v="50"/>
    <x v="62"/>
    <n v="1010"/>
  </r>
  <r>
    <x v="49"/>
    <n v="1"/>
    <d v="2026-06-24T21:00:00"/>
    <x v="0"/>
    <s v="Nicolas LE MOUEL"/>
    <s v="#F7C79D"/>
    <s v="#FFBE85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767"/>
  </r>
  <r>
    <x v="49"/>
    <n v="2"/>
    <d v="2026-06-24T21:00:00"/>
    <x v="1"/>
    <s v="Léa EL ASERY"/>
    <s v="#FFBEBE"/>
    <s v="#DF6868"/>
    <s v="Tour 3"/>
    <s v="B"/>
    <s v="Suisse"/>
    <s v="CHE"/>
    <s v="Canada"/>
    <s v="CAN"/>
    <s v="Seattle"/>
    <s v="Lumen Field"/>
    <n v="1"/>
    <n v="2"/>
    <x v="1"/>
    <n v="68"/>
    <n v="106"/>
    <n v="129"/>
    <x v="1"/>
    <n v="2"/>
    <n v="1"/>
    <n v="0"/>
    <n v="0"/>
    <n v="0"/>
    <n v="0"/>
    <s v=""/>
    <n v="0"/>
    <x v="3"/>
    <n v="1946"/>
  </r>
  <r>
    <x v="49"/>
    <n v="3"/>
    <d v="2026-06-24T21:00:00"/>
    <x v="2"/>
    <s v="Elwenn JOUBREL"/>
    <s v="#F5C7FC"/>
    <s v="#C489CF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922"/>
  </r>
  <r>
    <x v="49"/>
    <n v="4"/>
    <d v="2026-06-24T21:00:00"/>
    <x v="3"/>
    <s v="Pauline OLIVIER"/>
    <s v="#A5EA7F"/>
    <s v="#80C65A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621"/>
  </r>
  <r>
    <x v="49"/>
    <n v="5"/>
    <d v="2026-06-24T21:00:00"/>
    <x v="4"/>
    <s v="Julie BOISSIERE"/>
    <s v="#D890FF"/>
    <s v="#B750EF"/>
    <s v="Tour 3"/>
    <s v="B"/>
    <s v="Suisse"/>
    <s v="CHE"/>
    <s v="Canada"/>
    <s v="CAN"/>
    <s v="Seattle"/>
    <s v="Lumen Field"/>
    <n v="2"/>
    <n v="1"/>
    <x v="1"/>
    <n v="68"/>
    <n v="106"/>
    <n v="129"/>
    <x v="1"/>
    <n v="2"/>
    <n v="1"/>
    <n v="0"/>
    <n v="1"/>
    <n v="68"/>
    <n v="1"/>
    <s v="Exact"/>
    <n v="20"/>
    <x v="33"/>
    <n v="1384"/>
  </r>
  <r>
    <x v="49"/>
    <n v="6"/>
    <d v="2026-06-24T21:00:00"/>
    <x v="5"/>
    <s v="Julie BOUCHARD"/>
    <s v="#A6F7B1"/>
    <s v="#6EC179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887"/>
  </r>
  <r>
    <x v="49"/>
    <n v="7"/>
    <d v="2026-06-24T21:00:00"/>
    <x v="6"/>
    <s v="Vincent FRAYSSE"/>
    <s v="#B2EAE8"/>
    <s v="#6CB4B1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079"/>
  </r>
  <r>
    <x v="49"/>
    <n v="8"/>
    <d v="2026-06-24T21:00:00"/>
    <x v="7"/>
    <s v="Louis HARLE"/>
    <s v="#EEF7B1"/>
    <s v="#C1CB7D"/>
    <s v="Tour 3"/>
    <s v="B"/>
    <s v="Suisse"/>
    <s v="CHE"/>
    <s v="Canada"/>
    <s v="CAN"/>
    <s v="Seattle"/>
    <s v="Lumen Field"/>
    <n v="2"/>
    <n v="2"/>
    <x v="1"/>
    <n v="68"/>
    <n v="106"/>
    <n v="129"/>
    <x v="1"/>
    <n v="2"/>
    <n v="1"/>
    <n v="0"/>
    <n v="0"/>
    <n v="0"/>
    <n v="0"/>
    <s v=""/>
    <n v="0"/>
    <x v="3"/>
    <n v="1466"/>
  </r>
  <r>
    <x v="49"/>
    <n v="9"/>
    <d v="2026-06-24T21:00:00"/>
    <x v="8"/>
    <s v="Aurélien DE POULPIQUET"/>
    <s v="#F4EA9D"/>
    <s v="#D2C458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832"/>
  </r>
  <r>
    <x v="49"/>
    <n v="10"/>
    <d v="2026-06-24T21:00:00"/>
    <x v="9"/>
    <s v="Paul MONTESINOS"/>
    <s v="#C4B0FF"/>
    <s v="#7F66C8"/>
    <s v="Tour 3"/>
    <s v="B"/>
    <s v="Suisse"/>
    <s v="CHE"/>
    <s v="Canada"/>
    <s v="CAN"/>
    <s v="Seattle"/>
    <s v="Lumen Field"/>
    <n v="0"/>
    <n v="1"/>
    <x v="1"/>
    <n v="68"/>
    <n v="106"/>
    <n v="129"/>
    <x v="1"/>
    <n v="2"/>
    <n v="1"/>
    <n v="0"/>
    <n v="0"/>
    <n v="0"/>
    <n v="0"/>
    <s v=""/>
    <n v="0"/>
    <x v="3"/>
    <n v="1612"/>
  </r>
  <r>
    <x v="49"/>
    <n v="11"/>
    <d v="2026-06-24T21:00:00"/>
    <x v="10"/>
    <s v="Kinsley ROQUE"/>
    <s v="#CBEBBA"/>
    <s v="#70BC6E"/>
    <s v="Tour 3"/>
    <s v="B"/>
    <s v="Suisse"/>
    <s v="CHE"/>
    <s v="Canada"/>
    <s v="CAN"/>
    <s v="Seattle"/>
    <s v="Lumen Field"/>
    <n v="1"/>
    <n v="0"/>
    <x v="1"/>
    <n v="68"/>
    <n v="106"/>
    <n v="129"/>
    <x v="1"/>
    <n v="2"/>
    <n v="1"/>
    <n v="0"/>
    <n v="1"/>
    <n v="68"/>
    <n v="0"/>
    <s v=""/>
    <n v="0"/>
    <x v="48"/>
    <n v="2091"/>
  </r>
  <r>
    <x v="49"/>
    <n v="12"/>
    <d v="2026-06-24T21:00:00"/>
    <x v="11"/>
    <s v="Jaouad SETTI"/>
    <s v="#C2D4FF"/>
    <s v="#6586D5"/>
    <s v="Tour 3"/>
    <s v="B"/>
    <s v="Suisse"/>
    <s v="CHE"/>
    <s v="Canada"/>
    <s v="CAN"/>
    <s v="Seattle"/>
    <s v="Lumen Field"/>
    <n v="2"/>
    <n v="1"/>
    <x v="1"/>
    <n v="68"/>
    <n v="106"/>
    <n v="129"/>
    <x v="1"/>
    <n v="2"/>
    <n v="1"/>
    <n v="0"/>
    <n v="1"/>
    <n v="68"/>
    <n v="1"/>
    <s v="Exact"/>
    <n v="20"/>
    <x v="33"/>
    <n v="1999"/>
  </r>
  <r>
    <x v="49"/>
    <n v="13"/>
    <d v="2026-06-24T21:00:00"/>
    <x v="12"/>
    <s v="Julien INGE"/>
    <s v="#C1E0EF"/>
    <s v="#4F91B2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2101"/>
  </r>
  <r>
    <x v="49"/>
    <n v="14"/>
    <d v="2026-06-24T21:00:00"/>
    <x v="13"/>
    <s v="Marie EXBRAYAT"/>
    <s v="#FFAFD2"/>
    <s v="#F2589B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822"/>
  </r>
  <r>
    <x v="49"/>
    <n v="15"/>
    <d v="2026-06-24T21:00:00"/>
    <x v="14"/>
    <s v="Amine ZARROUKI"/>
    <s v="#FF9898"/>
    <s v="#FF5D5D"/>
    <s v="Tour 3"/>
    <s v="B"/>
    <s v="Suisse"/>
    <s v="CHE"/>
    <s v="Canada"/>
    <s v="CAN"/>
    <s v="Seattle"/>
    <s v="Lumen Field"/>
    <n v="0"/>
    <n v="2"/>
    <x v="1"/>
    <n v="68"/>
    <n v="106"/>
    <n v="129"/>
    <x v="1"/>
    <n v="2"/>
    <n v="1"/>
    <n v="0"/>
    <n v="0"/>
    <n v="0"/>
    <n v="0"/>
    <s v=""/>
    <n v="0"/>
    <x v="3"/>
    <n v="1821"/>
  </r>
  <r>
    <x v="49"/>
    <n v="16"/>
    <d v="2026-06-24T21:00:00"/>
    <x v="15"/>
    <s v="Laura GIULIANO"/>
    <s v="#86A4FE"/>
    <s v="#3769FF"/>
    <s v="Tour 3"/>
    <s v="B"/>
    <s v="Suisse"/>
    <s v="CHE"/>
    <s v="Canada"/>
    <s v="CAN"/>
    <s v="Seattle"/>
    <s v="Lumen Field"/>
    <n v="0"/>
    <n v="2"/>
    <x v="1"/>
    <n v="68"/>
    <n v="106"/>
    <n v="129"/>
    <x v="1"/>
    <n v="2"/>
    <n v="1"/>
    <n v="0"/>
    <n v="0"/>
    <n v="0"/>
    <n v="0"/>
    <s v=""/>
    <n v="0"/>
    <x v="3"/>
    <n v="1455"/>
  </r>
  <r>
    <x v="49"/>
    <n v="17"/>
    <d v="2026-06-24T21:00:00"/>
    <x v="16"/>
    <s v="Julien CRIMOTEL"/>
    <s v="#FFB0B0"/>
    <s v="#F25757"/>
    <s v="Tour 3"/>
    <s v="B"/>
    <s v="Suisse"/>
    <s v="CHE"/>
    <s v="Canada"/>
    <s v="CAN"/>
    <s v="Seattle"/>
    <s v="Lumen Field"/>
    <n v="2"/>
    <n v="1"/>
    <x v="1"/>
    <n v="68"/>
    <n v="106"/>
    <n v="129"/>
    <x v="1"/>
    <n v="2"/>
    <n v="1"/>
    <n v="0"/>
    <n v="1"/>
    <n v="68"/>
    <n v="1"/>
    <s v="Exact"/>
    <n v="20"/>
    <x v="33"/>
    <n v="1672"/>
  </r>
  <r>
    <x v="49"/>
    <n v="18"/>
    <d v="2026-06-24T21:00:00"/>
    <x v="17"/>
    <s v="Quentin CARTON"/>
    <s v="#F0BC42"/>
    <s v="#8E1F2F"/>
    <s v="Tour 3"/>
    <s v="B"/>
    <s v="Suisse"/>
    <s v="CHE"/>
    <s v="Canada"/>
    <s v="CAN"/>
    <s v="Seattle"/>
    <s v="Lumen Field"/>
    <n v="0"/>
    <n v="2"/>
    <x v="1"/>
    <n v="68"/>
    <n v="106"/>
    <n v="129"/>
    <x v="1"/>
    <n v="2"/>
    <n v="1"/>
    <n v="0"/>
    <n v="0"/>
    <n v="0"/>
    <n v="0"/>
    <s v=""/>
    <n v="0"/>
    <x v="3"/>
    <n v="1910"/>
  </r>
  <r>
    <x v="49"/>
    <n v="19"/>
    <d v="2026-06-24T21:00:00"/>
    <x v="18"/>
    <s v="Eyram TETSHIE"/>
    <s v="#E8B28F"/>
    <s v="#E65568"/>
    <s v="Tour 3"/>
    <s v="B"/>
    <s v="Suisse"/>
    <s v="CHE"/>
    <s v="Canada"/>
    <s v="CAN"/>
    <s v="Seattle"/>
    <s v="Lumen Field"/>
    <n v="2"/>
    <n v="2"/>
    <x v="1"/>
    <n v="68"/>
    <n v="106"/>
    <n v="129"/>
    <x v="1"/>
    <n v="2"/>
    <n v="1"/>
    <n v="0"/>
    <n v="0"/>
    <n v="0"/>
    <n v="0"/>
    <s v=""/>
    <n v="0"/>
    <x v="3"/>
    <n v="1587"/>
  </r>
  <r>
    <x v="49"/>
    <n v="20"/>
    <d v="2026-06-24T21:00:00"/>
    <x v="19"/>
    <s v="Anis LEBIK"/>
    <s v="#60DC8C"/>
    <s v="#22A34F"/>
    <s v="Tour 3"/>
    <s v="B"/>
    <s v="Suisse"/>
    <s v="CHE"/>
    <s v="Canada"/>
    <s v="CAN"/>
    <s v="Seattle"/>
    <s v="Lumen Field"/>
    <n v="1"/>
    <n v="2"/>
    <x v="1"/>
    <n v="68"/>
    <n v="106"/>
    <n v="129"/>
    <x v="1"/>
    <n v="2"/>
    <n v="1"/>
    <n v="0"/>
    <n v="0"/>
    <n v="0"/>
    <n v="0"/>
    <s v=""/>
    <n v="0"/>
    <x v="3"/>
    <n v="1877"/>
  </r>
  <r>
    <x v="49"/>
    <n v="21"/>
    <d v="2026-06-24T21:00:00"/>
    <x v="20"/>
    <s v="Julia BOUANAN"/>
    <s v="#2FAEE0"/>
    <s v="#BEA064"/>
    <s v="Tour 3"/>
    <s v="B"/>
    <s v="Suisse"/>
    <s v="CHE"/>
    <s v="Canada"/>
    <s v="CAN"/>
    <s v="Seattle"/>
    <s v="Lumen Field"/>
    <n v="2"/>
    <n v="0"/>
    <x v="1"/>
    <n v="68"/>
    <n v="106"/>
    <n v="129"/>
    <x v="1"/>
    <n v="2"/>
    <n v="1"/>
    <n v="0"/>
    <n v="1"/>
    <n v="68"/>
    <n v="0"/>
    <s v=""/>
    <n v="0"/>
    <x v="48"/>
    <n v="1665"/>
  </r>
  <r>
    <x v="49"/>
    <n v="22"/>
    <d v="2026-06-24T21:00:00"/>
    <x v="21"/>
    <s v="Julie Mansard"/>
    <s v="#41DEF0"/>
    <s v="#0BA6B7"/>
    <s v="Tour 3"/>
    <s v="B"/>
    <s v="Suisse"/>
    <s v="CHE"/>
    <s v="Canada"/>
    <s v="CAN"/>
    <s v="Seattle"/>
    <s v="Lumen Field"/>
    <n v="1"/>
    <n v="1"/>
    <x v="1"/>
    <n v="68"/>
    <n v="106"/>
    <n v="129"/>
    <x v="1"/>
    <n v="2"/>
    <n v="1"/>
    <n v="0"/>
    <n v="0"/>
    <n v="0"/>
    <n v="0"/>
    <s v=""/>
    <n v="0"/>
    <x v="3"/>
    <n v="1446"/>
  </r>
  <r>
    <x v="49"/>
    <n v="23"/>
    <d v="2026-06-24T21:00:00"/>
    <x v="22"/>
    <s v="Juliette"/>
    <s v="#F2A2A2"/>
    <s v="#C25D5D"/>
    <s v="Tour 3"/>
    <s v="B"/>
    <s v="Suisse"/>
    <s v="CHE"/>
    <s v="Canada"/>
    <s v="CAN"/>
    <s v="Seattle"/>
    <s v="Lumen Field"/>
    <n v="0"/>
    <n v="1"/>
    <x v="1"/>
    <n v="68"/>
    <n v="106"/>
    <n v="129"/>
    <x v="1"/>
    <n v="2"/>
    <n v="1"/>
    <n v="0"/>
    <n v="0"/>
    <n v="0"/>
    <n v="0"/>
    <s v=""/>
    <n v="0"/>
    <x v="3"/>
    <n v="1343"/>
  </r>
  <r>
    <x v="49"/>
    <n v="24"/>
    <d v="2026-06-24T21:00:00"/>
    <x v="23"/>
    <s v="Samya ALAOUI"/>
    <s v="#A2F2C7"/>
    <s v="#5DC18C"/>
    <s v="Tour 3"/>
    <s v="B"/>
    <s v="Suisse"/>
    <s v="CHE"/>
    <s v="Canada"/>
    <s v="CAN"/>
    <s v="Seattle"/>
    <s v="Lumen Field"/>
    <n v="2"/>
    <n v="1"/>
    <x v="1"/>
    <n v="68"/>
    <n v="106"/>
    <n v="129"/>
    <x v="1"/>
    <n v="2"/>
    <n v="1"/>
    <n v="0"/>
    <n v="1"/>
    <n v="68"/>
    <n v="1"/>
    <s v="Exact"/>
    <n v="20"/>
    <x v="33"/>
    <n v="2002"/>
  </r>
  <r>
    <x v="49"/>
    <n v="25"/>
    <d v="2026-06-24T21:00:00"/>
    <x v="24"/>
    <s v="Léa WALOCQ"/>
    <s v="#D1B9EB"/>
    <s v="#B58BC7"/>
    <s v="Tour 3"/>
    <s v="B"/>
    <s v="Suisse"/>
    <s v="CHE"/>
    <s v="Canada"/>
    <s v="CAN"/>
    <s v="Seattle"/>
    <s v="Lumen Field"/>
    <n v="1"/>
    <n v="2"/>
    <x v="1"/>
    <n v="68"/>
    <n v="106"/>
    <n v="129"/>
    <x v="1"/>
    <n v="2"/>
    <n v="1"/>
    <n v="0"/>
    <n v="0"/>
    <n v="0"/>
    <n v="0"/>
    <s v=""/>
    <n v="0"/>
    <x v="3"/>
    <n v="1740"/>
  </r>
  <r>
    <x v="49"/>
    <n v="26"/>
    <d v="2026-06-11T21:00:00"/>
    <x v="25"/>
    <s v="Mohamad EL KAWAS"/>
    <s v="#EB8787"/>
    <s v="#368E2C"/>
    <s v="Tour 3"/>
    <s v="B"/>
    <s v="Suisse"/>
    <s v="CHE"/>
    <s v="Canada"/>
    <s v="CAN"/>
    <m/>
    <m/>
    <n v="3"/>
    <n v="2"/>
    <x v="1"/>
    <n v="68"/>
    <n v="106"/>
    <n v="129"/>
    <x v="1"/>
    <n v="2"/>
    <n v="1"/>
    <n v="0"/>
    <n v="1"/>
    <n v="68"/>
    <n v="0"/>
    <s v=""/>
    <n v="0"/>
    <x v="48"/>
    <n v="1311"/>
  </r>
  <r>
    <x v="49"/>
    <n v="27"/>
    <d v="2026-06-24T21:00:00"/>
    <x v="26"/>
    <s v="Maryem GUIZANI"/>
    <s v="#BCA2F4"/>
    <s v="#6D3DD5"/>
    <s v="Tour 3"/>
    <s v="B"/>
    <s v="Suisse"/>
    <s v="CHE"/>
    <s v="Canada"/>
    <s v="CAN"/>
    <m/>
    <m/>
    <n v="1"/>
    <n v="1"/>
    <x v="1"/>
    <n v="68"/>
    <n v="106"/>
    <n v="129"/>
    <x v="1"/>
    <n v="2"/>
    <n v="1"/>
    <n v="0"/>
    <n v="0"/>
    <n v="0"/>
    <n v="0"/>
    <s v=""/>
    <n v="0"/>
    <x v="3"/>
    <n v="1010"/>
  </r>
  <r>
    <x v="50"/>
    <n v="1"/>
    <d v="2026-06-24T21:00:00"/>
    <x v="0"/>
    <s v="Nicolas LE MOUEL"/>
    <s v="#F7C79D"/>
    <s v="#FFBE85"/>
    <s v="Tour 3"/>
    <s v="B"/>
    <s v="Bosnie-Herzégovine"/>
    <s v="BIH"/>
    <s v="Qatar"/>
    <s v="QAT"/>
    <s v="Vancouver"/>
    <s v="BC Place"/>
    <n v="1"/>
    <n v="2"/>
    <x v="1"/>
    <n v="87"/>
    <n v="102"/>
    <n v="120"/>
    <x v="1"/>
    <n v="3"/>
    <n v="1"/>
    <n v="0"/>
    <n v="0"/>
    <n v="0"/>
    <n v="0"/>
    <s v=""/>
    <n v="0"/>
    <x v="3"/>
    <n v="1767"/>
  </r>
  <r>
    <x v="50"/>
    <n v="2"/>
    <d v="2026-06-24T21:00:00"/>
    <x v="1"/>
    <s v="Léa EL ASERY"/>
    <s v="#FFBEBE"/>
    <s v="#DF6868"/>
    <s v="Tour 3"/>
    <s v="B"/>
    <s v="Bosnie-Herzégovine"/>
    <s v="BIH"/>
    <s v="Qatar"/>
    <s v="QAT"/>
    <s v="Vancouver"/>
    <s v="BC Place"/>
    <n v="2"/>
    <n v="1"/>
    <x v="1"/>
    <n v="87"/>
    <n v="102"/>
    <n v="120"/>
    <x v="1"/>
    <n v="3"/>
    <n v="1"/>
    <n v="0"/>
    <n v="1"/>
    <n v="87"/>
    <n v="0"/>
    <s v=""/>
    <n v="0"/>
    <x v="66"/>
    <n v="2033"/>
  </r>
  <r>
    <x v="50"/>
    <n v="3"/>
    <d v="2026-06-24T21:00:00"/>
    <x v="2"/>
    <s v="Elwenn JOUBREL"/>
    <s v="#F5C7FC"/>
    <s v="#C489CF"/>
    <s v="Tour 3"/>
    <s v="B"/>
    <s v="Bosnie-Herzégovine"/>
    <s v="BIH"/>
    <s v="Qatar"/>
    <s v="QAT"/>
    <s v="Vancouver"/>
    <s v="BC Place"/>
    <n v="2"/>
    <n v="1"/>
    <x v="1"/>
    <n v="87"/>
    <n v="102"/>
    <n v="120"/>
    <x v="1"/>
    <n v="3"/>
    <n v="1"/>
    <n v="0"/>
    <n v="1"/>
    <n v="87"/>
    <n v="0"/>
    <s v=""/>
    <n v="0"/>
    <x v="66"/>
    <n v="2009"/>
  </r>
  <r>
    <x v="50"/>
    <n v="4"/>
    <d v="2026-06-24T21:00:00"/>
    <x v="3"/>
    <s v="Pauline OLIVIER"/>
    <s v="#A5EA7F"/>
    <s v="#80C65A"/>
    <s v="Tour 3"/>
    <s v="B"/>
    <s v="Bosnie-Herzégovine"/>
    <s v="BIH"/>
    <s v="Qatar"/>
    <s v="QAT"/>
    <s v="Vancouver"/>
    <s v="BC Place"/>
    <n v="1"/>
    <n v="1"/>
    <x v="1"/>
    <n v="87"/>
    <n v="102"/>
    <n v="120"/>
    <x v="1"/>
    <n v="3"/>
    <n v="1"/>
    <n v="0"/>
    <n v="0"/>
    <n v="0"/>
    <n v="0"/>
    <s v=""/>
    <n v="0"/>
    <x v="3"/>
    <n v="1621"/>
  </r>
  <r>
    <x v="50"/>
    <n v="5"/>
    <d v="2026-06-24T21:00:00"/>
    <x v="4"/>
    <s v="Julie BOISSIERE"/>
    <s v="#D890FF"/>
    <s v="#B750EF"/>
    <s v="Tour 3"/>
    <s v="B"/>
    <s v="Bosnie-Herzégovine"/>
    <s v="BIH"/>
    <s v="Qatar"/>
    <s v="QAT"/>
    <s v="Vancouver"/>
    <s v="BC Place"/>
    <n v="0"/>
    <n v="0"/>
    <x v="1"/>
    <n v="87"/>
    <n v="102"/>
    <n v="120"/>
    <x v="1"/>
    <n v="3"/>
    <n v="1"/>
    <n v="0"/>
    <n v="0"/>
    <n v="0"/>
    <n v="0"/>
    <s v=""/>
    <n v="0"/>
    <x v="3"/>
    <n v="1384"/>
  </r>
  <r>
    <x v="50"/>
    <n v="6"/>
    <d v="2026-06-24T21:00:00"/>
    <x v="5"/>
    <s v="Julie BOUCHARD"/>
    <s v="#A6F7B1"/>
    <s v="#6EC179"/>
    <s v="Tour 3"/>
    <s v="B"/>
    <s v="Bosnie-Herzégovine"/>
    <s v="BIH"/>
    <s v="Qatar"/>
    <s v="QAT"/>
    <s v="Vancouver"/>
    <s v="BC Place"/>
    <n v="2"/>
    <n v="1"/>
    <x v="1"/>
    <n v="87"/>
    <n v="102"/>
    <n v="120"/>
    <x v="1"/>
    <n v="3"/>
    <n v="1"/>
    <n v="0"/>
    <n v="1"/>
    <n v="87"/>
    <n v="0"/>
    <s v=""/>
    <n v="0"/>
    <x v="66"/>
    <n v="1974"/>
  </r>
  <r>
    <x v="50"/>
    <n v="7"/>
    <d v="2026-06-24T21:00:00"/>
    <x v="6"/>
    <s v="Vincent FRAYSSE"/>
    <s v="#B2EAE8"/>
    <s v="#6CB4B1"/>
    <s v="Tour 3"/>
    <s v="B"/>
    <s v="Bosnie-Herzégovine"/>
    <s v="BIH"/>
    <s v="Qatar"/>
    <s v="QAT"/>
    <s v="Vancouver"/>
    <s v="BC Place"/>
    <m/>
    <m/>
    <x v="1"/>
    <n v="87"/>
    <n v="102"/>
    <n v="120"/>
    <x v="1"/>
    <n v="3"/>
    <n v="1"/>
    <n v="1"/>
    <s v=""/>
    <n v="0"/>
    <n v="0"/>
    <s v=""/>
    <s v=""/>
    <x v="3"/>
    <n v="1079"/>
  </r>
  <r>
    <x v="50"/>
    <n v="8"/>
    <d v="2026-06-24T21:00:00"/>
    <x v="7"/>
    <s v="Louis HARLE"/>
    <s v="#EEF7B1"/>
    <s v="#C1CB7D"/>
    <s v="Tour 3"/>
    <s v="B"/>
    <s v="Bosnie-Herzégovine"/>
    <s v="BIH"/>
    <s v="Qatar"/>
    <s v="QAT"/>
    <s v="Vancouver"/>
    <s v="BC Place"/>
    <n v="2"/>
    <n v="1"/>
    <x v="1"/>
    <n v="87"/>
    <n v="102"/>
    <n v="120"/>
    <x v="1"/>
    <n v="3"/>
    <n v="1"/>
    <n v="0"/>
    <n v="1"/>
    <n v="87"/>
    <n v="0"/>
    <s v=""/>
    <n v="0"/>
    <x v="66"/>
    <n v="1553"/>
  </r>
  <r>
    <x v="50"/>
    <n v="9"/>
    <d v="2026-06-24T21:00:00"/>
    <x v="8"/>
    <s v="Aurélien DE POULPIQUET"/>
    <s v="#F4EA9D"/>
    <s v="#D2C458"/>
    <s v="Tour 3"/>
    <s v="B"/>
    <s v="Bosnie-Herzégovine"/>
    <s v="BIH"/>
    <s v="Qatar"/>
    <s v="QAT"/>
    <s v="Vancouver"/>
    <s v="BC Place"/>
    <n v="1"/>
    <n v="0"/>
    <x v="1"/>
    <n v="87"/>
    <n v="102"/>
    <n v="120"/>
    <x v="1"/>
    <n v="3"/>
    <n v="1"/>
    <n v="0"/>
    <n v="1"/>
    <n v="87"/>
    <n v="0"/>
    <s v=""/>
    <n v="0"/>
    <x v="66"/>
    <n v="1919"/>
  </r>
  <r>
    <x v="50"/>
    <n v="10"/>
    <d v="2026-06-24T21:00:00"/>
    <x v="9"/>
    <s v="Paul MONTESINOS"/>
    <s v="#C4B0FF"/>
    <s v="#7F66C8"/>
    <s v="Tour 3"/>
    <s v="B"/>
    <s v="Bosnie-Herzégovine"/>
    <s v="BIH"/>
    <s v="Qatar"/>
    <s v="QAT"/>
    <s v="Vancouver"/>
    <s v="BC Place"/>
    <n v="1"/>
    <n v="0"/>
    <x v="1"/>
    <n v="87"/>
    <n v="102"/>
    <n v="120"/>
    <x v="1"/>
    <n v="3"/>
    <n v="1"/>
    <n v="0"/>
    <n v="1"/>
    <n v="87"/>
    <n v="0"/>
    <s v=""/>
    <n v="0"/>
    <x v="66"/>
    <n v="1699"/>
  </r>
  <r>
    <x v="50"/>
    <n v="11"/>
    <d v="2026-06-24T21:00:00"/>
    <x v="10"/>
    <s v="Kinsley ROQUE"/>
    <s v="#CBEBBA"/>
    <s v="#70BC6E"/>
    <s v="Tour 3"/>
    <s v="B"/>
    <s v="Bosnie-Herzégovine"/>
    <s v="BIH"/>
    <s v="Qatar"/>
    <s v="QAT"/>
    <s v="Vancouver"/>
    <s v="BC Place"/>
    <n v="0"/>
    <n v="0"/>
    <x v="1"/>
    <n v="87"/>
    <n v="102"/>
    <n v="120"/>
    <x v="1"/>
    <n v="3"/>
    <n v="1"/>
    <n v="0"/>
    <n v="0"/>
    <n v="0"/>
    <n v="0"/>
    <s v=""/>
    <n v="0"/>
    <x v="3"/>
    <n v="2091"/>
  </r>
  <r>
    <x v="50"/>
    <n v="12"/>
    <d v="2026-06-24T21:00:00"/>
    <x v="11"/>
    <s v="Jaouad SETTI"/>
    <s v="#C2D4FF"/>
    <s v="#6586D5"/>
    <s v="Tour 3"/>
    <s v="B"/>
    <s v="Bosnie-Herzégovine"/>
    <s v="BIH"/>
    <s v="Qatar"/>
    <s v="QAT"/>
    <s v="Vancouver"/>
    <s v="BC Place"/>
    <n v="0"/>
    <n v="0"/>
    <x v="1"/>
    <n v="87"/>
    <n v="102"/>
    <n v="120"/>
    <x v="1"/>
    <n v="3"/>
    <n v="1"/>
    <n v="0"/>
    <n v="0"/>
    <n v="0"/>
    <n v="0"/>
    <s v=""/>
    <n v="0"/>
    <x v="3"/>
    <n v="1999"/>
  </r>
  <r>
    <x v="50"/>
    <n v="13"/>
    <d v="2026-06-24T21:00:00"/>
    <x v="12"/>
    <s v="Julien INGE"/>
    <s v="#C1E0EF"/>
    <s v="#4F91B2"/>
    <s v="Tour 3"/>
    <s v="B"/>
    <s v="Bosnie-Herzégovine"/>
    <s v="BIH"/>
    <s v="Qatar"/>
    <s v="QAT"/>
    <s v="Vancouver"/>
    <s v="BC Place"/>
    <n v="2"/>
    <n v="0"/>
    <x v="1"/>
    <n v="87"/>
    <n v="102"/>
    <n v="120"/>
    <x v="1"/>
    <n v="3"/>
    <n v="1"/>
    <n v="0"/>
    <n v="1"/>
    <n v="87"/>
    <n v="0"/>
    <s v=""/>
    <n v="0"/>
    <x v="66"/>
    <n v="2188"/>
  </r>
  <r>
    <x v="50"/>
    <n v="14"/>
    <d v="2026-06-24T21:00:00"/>
    <x v="13"/>
    <s v="Marie EXBRAYAT"/>
    <s v="#FFAFD2"/>
    <s v="#F2589B"/>
    <s v="Tour 3"/>
    <s v="B"/>
    <s v="Bosnie-Herzégovine"/>
    <s v="BIH"/>
    <s v="Qatar"/>
    <s v="QAT"/>
    <s v="Vancouver"/>
    <s v="BC Place"/>
    <n v="1"/>
    <n v="0"/>
    <x v="1"/>
    <n v="87"/>
    <n v="102"/>
    <n v="120"/>
    <x v="1"/>
    <n v="3"/>
    <n v="1"/>
    <n v="0"/>
    <n v="1"/>
    <n v="87"/>
    <n v="0"/>
    <s v=""/>
    <n v="0"/>
    <x v="66"/>
    <n v="1909"/>
  </r>
  <r>
    <x v="50"/>
    <n v="15"/>
    <d v="2026-06-24T21:00:00"/>
    <x v="14"/>
    <s v="Amine ZARROUKI"/>
    <s v="#FF9898"/>
    <s v="#FF5D5D"/>
    <s v="Tour 3"/>
    <s v="B"/>
    <s v="Bosnie-Herzégovine"/>
    <s v="BIH"/>
    <s v="Qatar"/>
    <s v="QAT"/>
    <s v="Vancouver"/>
    <s v="BC Place"/>
    <n v="3"/>
    <n v="0"/>
    <x v="1"/>
    <n v="87"/>
    <n v="102"/>
    <n v="120"/>
    <x v="1"/>
    <n v="3"/>
    <n v="1"/>
    <n v="0"/>
    <n v="1"/>
    <n v="87"/>
    <n v="0"/>
    <s v=""/>
    <n v="0"/>
    <x v="66"/>
    <n v="1908"/>
  </r>
  <r>
    <x v="50"/>
    <n v="16"/>
    <d v="2026-06-24T21:00:00"/>
    <x v="15"/>
    <s v="Laura GIULIANO"/>
    <s v="#86A4FE"/>
    <s v="#3769FF"/>
    <s v="Tour 3"/>
    <s v="B"/>
    <s v="Bosnie-Herzégovine"/>
    <s v="BIH"/>
    <s v="Qatar"/>
    <s v="QAT"/>
    <s v="Vancouver"/>
    <s v="BC Place"/>
    <n v="2"/>
    <n v="0"/>
    <x v="1"/>
    <n v="87"/>
    <n v="102"/>
    <n v="120"/>
    <x v="1"/>
    <n v="3"/>
    <n v="1"/>
    <n v="0"/>
    <n v="1"/>
    <n v="87"/>
    <n v="0"/>
    <s v=""/>
    <n v="0"/>
    <x v="66"/>
    <n v="1542"/>
  </r>
  <r>
    <x v="50"/>
    <n v="17"/>
    <d v="2026-06-24T21:00:00"/>
    <x v="16"/>
    <s v="Julien CRIMOTEL"/>
    <s v="#FFB0B0"/>
    <s v="#F25757"/>
    <s v="Tour 3"/>
    <s v="B"/>
    <s v="Bosnie-Herzégovine"/>
    <s v="BIH"/>
    <s v="Qatar"/>
    <s v="QAT"/>
    <s v="Vancouver"/>
    <s v="BC Place"/>
    <n v="1"/>
    <n v="1"/>
    <x v="1"/>
    <n v="87"/>
    <n v="102"/>
    <n v="120"/>
    <x v="1"/>
    <n v="3"/>
    <n v="1"/>
    <n v="0"/>
    <n v="0"/>
    <n v="0"/>
    <n v="0"/>
    <s v=""/>
    <n v="0"/>
    <x v="3"/>
    <n v="1672"/>
  </r>
  <r>
    <x v="50"/>
    <n v="18"/>
    <d v="2026-06-24T21:00:00"/>
    <x v="17"/>
    <s v="Quentin CARTON"/>
    <s v="#F0BC42"/>
    <s v="#8E1F2F"/>
    <s v="Tour 3"/>
    <s v="B"/>
    <s v="Bosnie-Herzégovine"/>
    <s v="BIH"/>
    <s v="Qatar"/>
    <s v="QAT"/>
    <s v="Vancouver"/>
    <s v="BC Place"/>
    <n v="0"/>
    <n v="1"/>
    <x v="1"/>
    <n v="87"/>
    <n v="102"/>
    <n v="120"/>
    <x v="1"/>
    <n v="3"/>
    <n v="1"/>
    <n v="0"/>
    <n v="0"/>
    <n v="0"/>
    <n v="0"/>
    <s v=""/>
    <n v="0"/>
    <x v="3"/>
    <n v="1910"/>
  </r>
  <r>
    <x v="50"/>
    <n v="19"/>
    <d v="2026-06-24T21:00:00"/>
    <x v="18"/>
    <s v="Eyram TETSHIE"/>
    <s v="#E8B28F"/>
    <s v="#E65568"/>
    <s v="Tour 3"/>
    <s v="B"/>
    <s v="Bosnie-Herzégovine"/>
    <s v="BIH"/>
    <s v="Qatar"/>
    <s v="QAT"/>
    <s v="Vancouver"/>
    <s v="BC Place"/>
    <n v="2"/>
    <n v="1"/>
    <x v="1"/>
    <n v="87"/>
    <n v="102"/>
    <n v="120"/>
    <x v="1"/>
    <n v="3"/>
    <n v="1"/>
    <n v="0"/>
    <n v="1"/>
    <n v="87"/>
    <n v="0"/>
    <s v=""/>
    <n v="0"/>
    <x v="66"/>
    <n v="1674"/>
  </r>
  <r>
    <x v="50"/>
    <n v="20"/>
    <d v="2026-06-24T21:00:00"/>
    <x v="19"/>
    <s v="Anis LEBIK"/>
    <s v="#60DC8C"/>
    <s v="#22A34F"/>
    <s v="Tour 3"/>
    <s v="B"/>
    <s v="Bosnie-Herzégovine"/>
    <s v="BIH"/>
    <s v="Qatar"/>
    <s v="QAT"/>
    <s v="Vancouver"/>
    <s v="BC Place"/>
    <n v="1"/>
    <n v="0"/>
    <x v="1"/>
    <n v="87"/>
    <n v="102"/>
    <n v="120"/>
    <x v="1"/>
    <n v="3"/>
    <n v="1"/>
    <n v="0"/>
    <n v="1"/>
    <n v="87"/>
    <n v="0"/>
    <s v=""/>
    <n v="0"/>
    <x v="66"/>
    <n v="1964"/>
  </r>
  <r>
    <x v="50"/>
    <n v="21"/>
    <d v="2026-06-24T21:00:00"/>
    <x v="20"/>
    <s v="Julia BOUANAN"/>
    <s v="#2FAEE0"/>
    <s v="#BEA064"/>
    <s v="Tour 3"/>
    <s v="B"/>
    <s v="Bosnie-Herzégovine"/>
    <s v="BIH"/>
    <s v="Qatar"/>
    <s v="QAT"/>
    <s v="Vancouver"/>
    <s v="BC Place"/>
    <n v="0"/>
    <n v="0"/>
    <x v="1"/>
    <n v="87"/>
    <n v="102"/>
    <n v="120"/>
    <x v="1"/>
    <n v="3"/>
    <n v="1"/>
    <n v="0"/>
    <n v="0"/>
    <n v="0"/>
    <n v="0"/>
    <s v=""/>
    <n v="0"/>
    <x v="3"/>
    <n v="1665"/>
  </r>
  <r>
    <x v="50"/>
    <n v="22"/>
    <d v="2026-06-24T21:00:00"/>
    <x v="21"/>
    <s v="Julie Mansard"/>
    <s v="#41DEF0"/>
    <s v="#0BA6B7"/>
    <s v="Tour 3"/>
    <s v="B"/>
    <s v="Bosnie-Herzégovine"/>
    <s v="BIH"/>
    <s v="Qatar"/>
    <s v="QAT"/>
    <s v="Vancouver"/>
    <s v="BC Place"/>
    <n v="0"/>
    <n v="1"/>
    <x v="1"/>
    <n v="87"/>
    <n v="102"/>
    <n v="120"/>
    <x v="1"/>
    <n v="3"/>
    <n v="1"/>
    <n v="0"/>
    <n v="0"/>
    <n v="0"/>
    <n v="0"/>
    <s v=""/>
    <n v="0"/>
    <x v="3"/>
    <n v="1446"/>
  </r>
  <r>
    <x v="50"/>
    <n v="23"/>
    <d v="2026-06-24T21:00:00"/>
    <x v="22"/>
    <s v="Juliette"/>
    <s v="#F2A2A2"/>
    <s v="#C25D5D"/>
    <s v="Tour 3"/>
    <s v="B"/>
    <s v="Bosnie-Herzégovine"/>
    <s v="BIH"/>
    <s v="Qatar"/>
    <s v="QAT"/>
    <s v="Vancouver"/>
    <s v="BC Place"/>
    <n v="1"/>
    <n v="1"/>
    <x v="1"/>
    <n v="87"/>
    <n v="102"/>
    <n v="120"/>
    <x v="1"/>
    <n v="3"/>
    <n v="1"/>
    <n v="0"/>
    <n v="0"/>
    <n v="0"/>
    <n v="0"/>
    <s v=""/>
    <n v="0"/>
    <x v="3"/>
    <n v="1343"/>
  </r>
  <r>
    <x v="50"/>
    <n v="24"/>
    <d v="2026-06-24T21:00:00"/>
    <x v="23"/>
    <s v="Samya ALAOUI"/>
    <s v="#A2F2C7"/>
    <s v="#5DC18C"/>
    <s v="Tour 3"/>
    <s v="B"/>
    <s v="Bosnie-Herzégovine"/>
    <s v="BIH"/>
    <s v="Qatar"/>
    <s v="QAT"/>
    <s v="Vancouver"/>
    <s v="BC Place"/>
    <n v="1"/>
    <n v="0"/>
    <x v="1"/>
    <n v="87"/>
    <n v="102"/>
    <n v="120"/>
    <x v="1"/>
    <n v="3"/>
    <n v="1"/>
    <n v="0"/>
    <n v="1"/>
    <n v="87"/>
    <n v="0"/>
    <s v=""/>
    <n v="0"/>
    <x v="66"/>
    <n v="2089"/>
  </r>
  <r>
    <x v="50"/>
    <n v="25"/>
    <d v="2026-06-24T21:00:00"/>
    <x v="24"/>
    <s v="Léa WALOCQ"/>
    <s v="#D1B9EB"/>
    <s v="#B58BC7"/>
    <s v="Tour 3"/>
    <s v="B"/>
    <s v="Bosnie-Herzégovine"/>
    <s v="BIH"/>
    <s v="Qatar"/>
    <s v="QAT"/>
    <s v="Vancouver"/>
    <s v="BC Place"/>
    <n v="1"/>
    <n v="0"/>
    <x v="1"/>
    <n v="87"/>
    <n v="102"/>
    <n v="120"/>
    <x v="1"/>
    <n v="3"/>
    <n v="1"/>
    <n v="0"/>
    <n v="1"/>
    <n v="87"/>
    <n v="0"/>
    <s v=""/>
    <n v="0"/>
    <x v="66"/>
    <n v="1827"/>
  </r>
  <r>
    <x v="50"/>
    <n v="26"/>
    <d v="2026-06-11T21:00:00"/>
    <x v="25"/>
    <s v="Mohamad EL KAWAS"/>
    <s v="#EB8787"/>
    <s v="#368E2C"/>
    <s v="Tour 3"/>
    <s v="B"/>
    <s v="Bosnie-Herzégovine"/>
    <s v="BIH"/>
    <s v="Qatar"/>
    <s v="QAT"/>
    <m/>
    <m/>
    <n v="0"/>
    <n v="1"/>
    <x v="2"/>
    <n v="87"/>
    <n v="102"/>
    <n v="120"/>
    <x v="1"/>
    <n v="3"/>
    <n v="1"/>
    <n v="0"/>
    <n v="0"/>
    <n v="0"/>
    <n v="0"/>
    <s v=""/>
    <n v="0"/>
    <x v="3"/>
    <n v="1311"/>
  </r>
  <r>
    <x v="50"/>
    <n v="27"/>
    <d v="2026-06-24T21:00:00"/>
    <x v="26"/>
    <s v="Maryem GUIZANI"/>
    <s v="#BCA2F4"/>
    <s v="#6D3DD5"/>
    <s v="Tour 3"/>
    <s v="B"/>
    <s v="Bosnie-Herzégovine"/>
    <s v="BIH"/>
    <s v="Qatar"/>
    <s v="QAT"/>
    <m/>
    <m/>
    <n v="2"/>
    <n v="0"/>
    <x v="1"/>
    <n v="87"/>
    <n v="102"/>
    <n v="120"/>
    <x v="1"/>
    <n v="3"/>
    <n v="1"/>
    <n v="0"/>
    <n v="1"/>
    <n v="87"/>
    <n v="0"/>
    <s v=""/>
    <n v="0"/>
    <x v="66"/>
    <n v="1097"/>
  </r>
  <r>
    <x v="51"/>
    <n v="1"/>
    <d v="2026-06-25T00:00:00"/>
    <x v="0"/>
    <s v="Nicolas LE MOUEL"/>
    <s v="#F7C79D"/>
    <s v="#FFBE85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1796"/>
  </r>
  <r>
    <x v="51"/>
    <n v="2"/>
    <d v="2026-06-25T00:00:00"/>
    <x v="1"/>
    <s v="Léa EL ASERY"/>
    <s v="#FFBEBE"/>
    <s v="#DF6868"/>
    <s v="Tour 3"/>
    <s v="C"/>
    <s v="Maroc"/>
    <s v="MAR"/>
    <s v="Haïti"/>
    <s v="HTI"/>
    <s v="Atlanta"/>
    <s v="Mercedes-Benz Stadium"/>
    <n v="4"/>
    <n v="0"/>
    <x v="1"/>
    <n v="29"/>
    <n v="159"/>
    <n v="187"/>
    <x v="1"/>
    <n v="4"/>
    <n v="2"/>
    <n v="0"/>
    <n v="1"/>
    <n v="29"/>
    <n v="0"/>
    <s v=""/>
    <n v="0"/>
    <x v="67"/>
    <n v="2062"/>
  </r>
  <r>
    <x v="51"/>
    <n v="3"/>
    <d v="2026-06-25T00:00:00"/>
    <x v="2"/>
    <s v="Elwenn JOUBREL"/>
    <s v="#F5C7FC"/>
    <s v="#C489CF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2038"/>
  </r>
  <r>
    <x v="51"/>
    <n v="4"/>
    <d v="2026-06-25T00:00:00"/>
    <x v="3"/>
    <s v="Pauline OLIVIER"/>
    <s v="#A5EA7F"/>
    <s v="#80C65A"/>
    <s v="Tour 3"/>
    <s v="C"/>
    <s v="Maroc"/>
    <s v="MAR"/>
    <s v="Haïti"/>
    <s v="HTI"/>
    <s v="Atlanta"/>
    <s v="Mercedes-Benz Stadium"/>
    <n v="3"/>
    <n v="0"/>
    <x v="1"/>
    <n v="29"/>
    <n v="159"/>
    <n v="187"/>
    <x v="1"/>
    <n v="4"/>
    <n v="2"/>
    <n v="0"/>
    <n v="1"/>
    <n v="29"/>
    <n v="0"/>
    <s v=""/>
    <n v="0"/>
    <x v="67"/>
    <n v="1650"/>
  </r>
  <r>
    <x v="51"/>
    <n v="5"/>
    <d v="2026-06-25T00:00:00"/>
    <x v="4"/>
    <s v="Julie BOISSIERE"/>
    <s v="#D890FF"/>
    <s v="#B750EF"/>
    <s v="Tour 3"/>
    <s v="C"/>
    <s v="Maroc"/>
    <s v="MAR"/>
    <s v="Haïti"/>
    <s v="HTI"/>
    <s v="Atlanta"/>
    <s v="Mercedes-Benz Stadium"/>
    <m/>
    <m/>
    <x v="1"/>
    <n v="29"/>
    <n v="159"/>
    <n v="187"/>
    <x v="1"/>
    <n v="4"/>
    <n v="2"/>
    <n v="1"/>
    <s v=""/>
    <n v="0"/>
    <n v="0"/>
    <s v=""/>
    <s v=""/>
    <x v="3"/>
    <n v="1384"/>
  </r>
  <r>
    <x v="51"/>
    <n v="6"/>
    <d v="2026-06-25T00:00:00"/>
    <x v="5"/>
    <s v="Julie BOUCHARD"/>
    <s v="#A6F7B1"/>
    <s v="#6EC179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2003"/>
  </r>
  <r>
    <x v="51"/>
    <n v="7"/>
    <d v="2026-06-25T00:00:00"/>
    <x v="6"/>
    <s v="Vincent FRAYSSE"/>
    <s v="#B2EAE8"/>
    <s v="#6CB4B1"/>
    <s v="Tour 3"/>
    <s v="C"/>
    <s v="Maroc"/>
    <s v="MAR"/>
    <s v="Haïti"/>
    <s v="HTI"/>
    <s v="Atlanta"/>
    <s v="Mercedes-Benz Stadium"/>
    <m/>
    <m/>
    <x v="1"/>
    <n v="29"/>
    <n v="159"/>
    <n v="187"/>
    <x v="1"/>
    <n v="4"/>
    <n v="2"/>
    <n v="1"/>
    <s v=""/>
    <n v="0"/>
    <n v="0"/>
    <s v=""/>
    <s v=""/>
    <x v="3"/>
    <n v="1079"/>
  </r>
  <r>
    <x v="51"/>
    <n v="8"/>
    <d v="2026-06-25T00:00:00"/>
    <x v="7"/>
    <s v="Louis HARLE"/>
    <s v="#EEF7B1"/>
    <s v="#C1CB7D"/>
    <s v="Tour 3"/>
    <s v="C"/>
    <s v="Maroc"/>
    <s v="MAR"/>
    <s v="Haïti"/>
    <s v="HTI"/>
    <s v="Atlanta"/>
    <s v="Mercedes-Benz Stadium"/>
    <n v="3"/>
    <n v="0"/>
    <x v="1"/>
    <n v="29"/>
    <n v="159"/>
    <n v="187"/>
    <x v="1"/>
    <n v="4"/>
    <n v="2"/>
    <n v="0"/>
    <n v="1"/>
    <n v="29"/>
    <n v="0"/>
    <s v=""/>
    <n v="0"/>
    <x v="67"/>
    <n v="1582"/>
  </r>
  <r>
    <x v="51"/>
    <n v="9"/>
    <d v="2026-06-25T00:00:00"/>
    <x v="8"/>
    <s v="Aurélien DE POULPIQUET"/>
    <s v="#F4EA9D"/>
    <s v="#D2C458"/>
    <s v="Tour 3"/>
    <s v="C"/>
    <s v="Maroc"/>
    <s v="MAR"/>
    <s v="Haïti"/>
    <s v="HTI"/>
    <s v="Atlanta"/>
    <s v="Mercedes-Benz Stadium"/>
    <n v="3"/>
    <n v="1"/>
    <x v="1"/>
    <n v="29"/>
    <n v="159"/>
    <n v="187"/>
    <x v="1"/>
    <n v="4"/>
    <n v="2"/>
    <n v="0"/>
    <n v="1"/>
    <n v="29"/>
    <n v="0"/>
    <s v=""/>
    <n v="0"/>
    <x v="67"/>
    <n v="1948"/>
  </r>
  <r>
    <x v="51"/>
    <n v="10"/>
    <d v="2026-06-25T00:00:00"/>
    <x v="9"/>
    <s v="Paul MONTESINOS"/>
    <s v="#C4B0FF"/>
    <s v="#7F66C8"/>
    <s v="Tour 3"/>
    <s v="C"/>
    <s v="Maroc"/>
    <s v="MAR"/>
    <s v="Haïti"/>
    <s v="HTI"/>
    <s v="Atlanta"/>
    <s v="Mercedes-Benz Stadium"/>
    <n v="3"/>
    <n v="0"/>
    <x v="1"/>
    <n v="29"/>
    <n v="159"/>
    <n v="187"/>
    <x v="1"/>
    <n v="4"/>
    <n v="2"/>
    <n v="0"/>
    <n v="1"/>
    <n v="29"/>
    <n v="0"/>
    <s v=""/>
    <n v="0"/>
    <x v="67"/>
    <n v="1728"/>
  </r>
  <r>
    <x v="51"/>
    <n v="11"/>
    <d v="2026-06-25T00:00:00"/>
    <x v="10"/>
    <s v="Kinsley ROQUE"/>
    <s v="#CBEBBA"/>
    <s v="#70BC6E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2120"/>
  </r>
  <r>
    <x v="51"/>
    <n v="12"/>
    <d v="2026-06-25T00:00:00"/>
    <x v="11"/>
    <s v="Jaouad SETTI"/>
    <s v="#C2D4FF"/>
    <s v="#6586D5"/>
    <s v="Tour 3"/>
    <s v="C"/>
    <s v="Maroc"/>
    <s v="MAR"/>
    <s v="Haïti"/>
    <s v="HTI"/>
    <s v="Atlanta"/>
    <s v="Mercedes-Benz Stadium"/>
    <n v="4"/>
    <n v="0"/>
    <x v="1"/>
    <n v="29"/>
    <n v="159"/>
    <n v="187"/>
    <x v="1"/>
    <n v="4"/>
    <n v="2"/>
    <n v="0"/>
    <n v="1"/>
    <n v="29"/>
    <n v="0"/>
    <s v=""/>
    <n v="0"/>
    <x v="67"/>
    <n v="2028"/>
  </r>
  <r>
    <x v="51"/>
    <n v="13"/>
    <d v="2026-06-25T00:00:00"/>
    <x v="12"/>
    <s v="Julien INGE"/>
    <s v="#C1E0EF"/>
    <s v="#4F91B2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2217"/>
  </r>
  <r>
    <x v="51"/>
    <n v="14"/>
    <d v="2026-06-25T00:00:00"/>
    <x v="13"/>
    <s v="Marie EXBRAYAT"/>
    <s v="#FFAFD2"/>
    <s v="#F2589B"/>
    <s v="Tour 3"/>
    <s v="C"/>
    <s v="Maroc"/>
    <s v="MAR"/>
    <s v="Haïti"/>
    <s v="HTI"/>
    <s v="Atlanta"/>
    <s v="Mercedes-Benz Stadium"/>
    <n v="4"/>
    <n v="0"/>
    <x v="1"/>
    <n v="29"/>
    <n v="159"/>
    <n v="187"/>
    <x v="1"/>
    <n v="4"/>
    <n v="2"/>
    <n v="0"/>
    <n v="1"/>
    <n v="29"/>
    <n v="0"/>
    <s v=""/>
    <n v="0"/>
    <x v="67"/>
    <n v="1938"/>
  </r>
  <r>
    <x v="51"/>
    <n v="15"/>
    <d v="2026-06-25T00:00:00"/>
    <x v="14"/>
    <s v="Amine ZARROUKI"/>
    <s v="#FF9898"/>
    <s v="#FF5D5D"/>
    <s v="Tour 3"/>
    <s v="C"/>
    <s v="Maroc"/>
    <s v="MAR"/>
    <s v="Haïti"/>
    <s v="HTI"/>
    <s v="Atlanta"/>
    <s v="Mercedes-Benz Stadium"/>
    <n v="1"/>
    <n v="0"/>
    <x v="1"/>
    <n v="29"/>
    <n v="159"/>
    <n v="187"/>
    <x v="1"/>
    <n v="4"/>
    <n v="2"/>
    <n v="0"/>
    <n v="1"/>
    <n v="29"/>
    <n v="0"/>
    <s v=""/>
    <n v="0"/>
    <x v="67"/>
    <n v="1937"/>
  </r>
  <r>
    <x v="51"/>
    <n v="16"/>
    <d v="2026-06-25T00:00:00"/>
    <x v="15"/>
    <s v="Laura GIULIANO"/>
    <s v="#86A4FE"/>
    <s v="#3769FF"/>
    <s v="Tour 3"/>
    <s v="C"/>
    <s v="Maroc"/>
    <s v="MAR"/>
    <s v="Haïti"/>
    <s v="HTI"/>
    <s v="Atlanta"/>
    <s v="Mercedes-Benz Stadium"/>
    <n v="1"/>
    <n v="0"/>
    <x v="1"/>
    <n v="29"/>
    <n v="159"/>
    <n v="187"/>
    <x v="1"/>
    <n v="4"/>
    <n v="2"/>
    <n v="0"/>
    <n v="1"/>
    <n v="29"/>
    <n v="0"/>
    <s v=""/>
    <n v="0"/>
    <x v="67"/>
    <n v="1571"/>
  </r>
  <r>
    <x v="51"/>
    <n v="17"/>
    <d v="2026-06-25T00:00:00"/>
    <x v="16"/>
    <s v="Julien CRIMOTEL"/>
    <s v="#FFB0B0"/>
    <s v="#F25757"/>
    <s v="Tour 3"/>
    <s v="C"/>
    <s v="Maroc"/>
    <s v="MAR"/>
    <s v="Haïti"/>
    <s v="HTI"/>
    <s v="Atlanta"/>
    <s v="Mercedes-Benz Stadium"/>
    <n v="4"/>
    <n v="0"/>
    <x v="1"/>
    <n v="29"/>
    <n v="159"/>
    <n v="187"/>
    <x v="1"/>
    <n v="4"/>
    <n v="2"/>
    <n v="0"/>
    <n v="1"/>
    <n v="29"/>
    <n v="0"/>
    <s v=""/>
    <n v="0"/>
    <x v="67"/>
    <n v="1701"/>
  </r>
  <r>
    <x v="51"/>
    <n v="18"/>
    <d v="2026-06-25T00:00:00"/>
    <x v="17"/>
    <s v="Quentin CARTON"/>
    <s v="#F0BC42"/>
    <s v="#8E1F2F"/>
    <s v="Tour 3"/>
    <s v="C"/>
    <s v="Maroc"/>
    <s v="MAR"/>
    <s v="Haïti"/>
    <s v="HTI"/>
    <s v="Atlanta"/>
    <s v="Mercedes-Benz Stadium"/>
    <n v="4"/>
    <n v="0"/>
    <x v="1"/>
    <n v="29"/>
    <n v="159"/>
    <n v="187"/>
    <x v="1"/>
    <n v="4"/>
    <n v="2"/>
    <n v="0"/>
    <n v="1"/>
    <n v="29"/>
    <n v="0"/>
    <s v=""/>
    <n v="0"/>
    <x v="67"/>
    <n v="1939"/>
  </r>
  <r>
    <x v="51"/>
    <n v="19"/>
    <d v="2026-06-25T00:00:00"/>
    <x v="18"/>
    <s v="Eyram TETSHIE"/>
    <s v="#E8B28F"/>
    <s v="#E65568"/>
    <s v="Tour 3"/>
    <s v="C"/>
    <s v="Maroc"/>
    <s v="MAR"/>
    <s v="Haïti"/>
    <s v="HTI"/>
    <s v="Atlanta"/>
    <s v="Mercedes-Benz Stadium"/>
    <n v="3"/>
    <n v="0"/>
    <x v="1"/>
    <n v="29"/>
    <n v="159"/>
    <n v="187"/>
    <x v="1"/>
    <n v="4"/>
    <n v="2"/>
    <n v="0"/>
    <n v="1"/>
    <n v="29"/>
    <n v="0"/>
    <s v=""/>
    <n v="0"/>
    <x v="67"/>
    <n v="1703"/>
  </r>
  <r>
    <x v="51"/>
    <n v="20"/>
    <d v="2026-06-25T00:00:00"/>
    <x v="19"/>
    <s v="Anis LEBIK"/>
    <s v="#60DC8C"/>
    <s v="#22A34F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1993"/>
  </r>
  <r>
    <x v="51"/>
    <n v="21"/>
    <d v="2026-06-25T00:00:00"/>
    <x v="20"/>
    <s v="Julia BOUANAN"/>
    <s v="#2FAEE0"/>
    <s v="#BEA064"/>
    <s v="Tour 3"/>
    <s v="C"/>
    <s v="Maroc"/>
    <s v="MAR"/>
    <s v="Haïti"/>
    <s v="HTI"/>
    <s v="Atlanta"/>
    <s v="Mercedes-Benz Stadium"/>
    <m/>
    <m/>
    <x v="1"/>
    <n v="29"/>
    <n v="159"/>
    <n v="187"/>
    <x v="1"/>
    <n v="4"/>
    <n v="2"/>
    <n v="1"/>
    <s v=""/>
    <n v="0"/>
    <n v="0"/>
    <s v=""/>
    <s v=""/>
    <x v="3"/>
    <n v="1665"/>
  </r>
  <r>
    <x v="51"/>
    <n v="22"/>
    <d v="2026-06-25T00:00:00"/>
    <x v="21"/>
    <s v="Julie Mansard"/>
    <s v="#41DEF0"/>
    <s v="#0BA6B7"/>
    <s v="Tour 3"/>
    <s v="C"/>
    <s v="Maroc"/>
    <s v="MAR"/>
    <s v="Haïti"/>
    <s v="HTI"/>
    <s v="Atlanta"/>
    <s v="Mercedes-Benz Stadium"/>
    <n v="1"/>
    <n v="0"/>
    <x v="1"/>
    <n v="29"/>
    <n v="159"/>
    <n v="187"/>
    <x v="1"/>
    <n v="4"/>
    <n v="2"/>
    <n v="0"/>
    <n v="1"/>
    <n v="29"/>
    <n v="0"/>
    <s v=""/>
    <n v="0"/>
    <x v="67"/>
    <n v="1475"/>
  </r>
  <r>
    <x v="51"/>
    <n v="23"/>
    <d v="2026-06-25T00:00:00"/>
    <x v="22"/>
    <s v="Juliette"/>
    <s v="#F2A2A2"/>
    <s v="#C25D5D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1372"/>
  </r>
  <r>
    <x v="51"/>
    <n v="24"/>
    <d v="2026-06-25T00:00:00"/>
    <x v="23"/>
    <s v="Samya ALAOUI"/>
    <s v="#A2F2C7"/>
    <s v="#5DC18C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2118"/>
  </r>
  <r>
    <x v="51"/>
    <n v="25"/>
    <d v="2026-06-25T00:00:00"/>
    <x v="24"/>
    <s v="Léa WALOCQ"/>
    <s v="#D1B9EB"/>
    <s v="#B58BC7"/>
    <s v="Tour 3"/>
    <s v="C"/>
    <s v="Maroc"/>
    <s v="MAR"/>
    <s v="Haïti"/>
    <s v="HTI"/>
    <s v="Atlanta"/>
    <s v="Mercedes-Benz Stadium"/>
    <n v="2"/>
    <n v="0"/>
    <x v="1"/>
    <n v="29"/>
    <n v="159"/>
    <n v="187"/>
    <x v="1"/>
    <n v="4"/>
    <n v="2"/>
    <n v="0"/>
    <n v="1"/>
    <n v="29"/>
    <n v="0"/>
    <s v=""/>
    <n v="0"/>
    <x v="67"/>
    <n v="1856"/>
  </r>
  <r>
    <x v="51"/>
    <n v="26"/>
    <d v="2026-06-11T21:00:00"/>
    <x v="25"/>
    <s v="Mohamad EL KAWAS"/>
    <s v="#EB8787"/>
    <s v="#368E2C"/>
    <s v="Tour 3"/>
    <s v="C"/>
    <s v="Maroc"/>
    <s v="MAR"/>
    <s v="Haïti"/>
    <s v="HTI"/>
    <m/>
    <m/>
    <n v="3"/>
    <n v="0"/>
    <x v="1"/>
    <n v="29"/>
    <n v="159"/>
    <n v="187"/>
    <x v="1"/>
    <n v="4"/>
    <n v="2"/>
    <n v="0"/>
    <n v="1"/>
    <n v="29"/>
    <n v="0"/>
    <s v=""/>
    <n v="0"/>
    <x v="67"/>
    <n v="1340"/>
  </r>
  <r>
    <x v="51"/>
    <n v="27"/>
    <d v="2026-06-25T00:00:00"/>
    <x v="26"/>
    <s v="Maryem GUIZANI"/>
    <s v="#BCA2F4"/>
    <s v="#6D3DD5"/>
    <s v="Tour 3"/>
    <s v="C"/>
    <s v="Maroc"/>
    <s v="MAR"/>
    <s v="Haïti"/>
    <s v="HTI"/>
    <m/>
    <m/>
    <m/>
    <m/>
    <x v="1"/>
    <n v="29"/>
    <n v="159"/>
    <n v="187"/>
    <x v="1"/>
    <n v="4"/>
    <n v="2"/>
    <n v="1"/>
    <s v=""/>
    <n v="0"/>
    <n v="0"/>
    <s v=""/>
    <s v=""/>
    <x v="3"/>
    <n v="1097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n v="2"/>
    <n v="1"/>
    <x v="1"/>
    <n v="145"/>
    <n v="124"/>
    <n v="48"/>
    <x v="1"/>
    <n v="0"/>
    <n v="3"/>
    <n v="0"/>
    <n v="0"/>
    <n v="0"/>
    <n v="0"/>
    <s v=""/>
    <n v="0"/>
    <x v="3"/>
    <n v="1796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2110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n v="1"/>
    <n v="3"/>
    <x v="1"/>
    <n v="145"/>
    <n v="124"/>
    <n v="48"/>
    <x v="1"/>
    <n v="0"/>
    <n v="3"/>
    <n v="0"/>
    <n v="1"/>
    <n v="48"/>
    <n v="0"/>
    <s v=""/>
    <n v="0"/>
    <x v="68"/>
    <n v="2086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n v="1"/>
    <n v="3"/>
    <x v="1"/>
    <n v="145"/>
    <n v="124"/>
    <n v="48"/>
    <x v="1"/>
    <n v="0"/>
    <n v="3"/>
    <n v="0"/>
    <n v="1"/>
    <n v="48"/>
    <n v="0"/>
    <s v=""/>
    <n v="0"/>
    <x v="68"/>
    <n v="1698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x v="1"/>
    <n v="145"/>
    <n v="124"/>
    <n v="48"/>
    <x v="1"/>
    <n v="0"/>
    <n v="3"/>
    <n v="1"/>
    <s v=""/>
    <n v="0"/>
    <n v="0"/>
    <s v=""/>
    <s v=""/>
    <x v="3"/>
    <n v="1384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2051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x v="1"/>
    <n v="145"/>
    <n v="124"/>
    <n v="48"/>
    <x v="1"/>
    <n v="0"/>
    <n v="3"/>
    <n v="1"/>
    <s v=""/>
    <n v="0"/>
    <n v="0"/>
    <s v=""/>
    <s v=""/>
    <x v="3"/>
    <n v="1079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n v="0"/>
    <n v="3"/>
    <x v="1"/>
    <n v="145"/>
    <n v="124"/>
    <n v="48"/>
    <x v="1"/>
    <n v="0"/>
    <n v="3"/>
    <n v="0"/>
    <n v="1"/>
    <n v="48"/>
    <n v="1"/>
    <s v="Très rare"/>
    <n v="50"/>
    <x v="69"/>
    <n v="1680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n v="0"/>
    <n v="4"/>
    <x v="1"/>
    <n v="145"/>
    <n v="124"/>
    <n v="48"/>
    <x v="1"/>
    <n v="0"/>
    <n v="3"/>
    <n v="0"/>
    <n v="1"/>
    <n v="48"/>
    <n v="0"/>
    <s v=""/>
    <n v="0"/>
    <x v="68"/>
    <n v="1996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n v="1"/>
    <n v="1"/>
    <x v="1"/>
    <n v="145"/>
    <n v="124"/>
    <n v="48"/>
    <x v="1"/>
    <n v="0"/>
    <n v="3"/>
    <n v="0"/>
    <n v="0"/>
    <n v="0"/>
    <n v="0"/>
    <s v=""/>
    <n v="0"/>
    <x v="3"/>
    <n v="1728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n v="1"/>
    <n v="2"/>
    <x v="1"/>
    <n v="145"/>
    <n v="124"/>
    <n v="48"/>
    <x v="1"/>
    <n v="0"/>
    <n v="3"/>
    <n v="0"/>
    <n v="1"/>
    <n v="48"/>
    <n v="0"/>
    <s v=""/>
    <n v="0"/>
    <x v="68"/>
    <n v="2168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207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n v="0"/>
    <n v="0"/>
    <x v="1"/>
    <n v="145"/>
    <n v="124"/>
    <n v="48"/>
    <x v="1"/>
    <n v="0"/>
    <n v="3"/>
    <n v="0"/>
    <n v="0"/>
    <n v="0"/>
    <n v="0"/>
    <s v=""/>
    <n v="0"/>
    <x v="3"/>
    <n v="2217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n v="0"/>
    <n v="1"/>
    <x v="1"/>
    <n v="145"/>
    <n v="124"/>
    <n v="48"/>
    <x v="1"/>
    <n v="0"/>
    <n v="3"/>
    <n v="0"/>
    <n v="1"/>
    <n v="48"/>
    <n v="0"/>
    <s v=""/>
    <n v="0"/>
    <x v="68"/>
    <n v="1986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1985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1619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n v="1"/>
    <n v="3"/>
    <x v="1"/>
    <n v="145"/>
    <n v="124"/>
    <n v="48"/>
    <x v="1"/>
    <n v="0"/>
    <n v="3"/>
    <n v="0"/>
    <n v="1"/>
    <n v="48"/>
    <n v="0"/>
    <s v=""/>
    <n v="0"/>
    <x v="68"/>
    <n v="1749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n v="2"/>
    <n v="2"/>
    <x v="1"/>
    <n v="145"/>
    <n v="124"/>
    <n v="48"/>
    <x v="1"/>
    <n v="0"/>
    <n v="3"/>
    <n v="0"/>
    <n v="0"/>
    <n v="0"/>
    <n v="0"/>
    <s v=""/>
    <n v="0"/>
    <x v="3"/>
    <n v="1939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1751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2041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x v="1"/>
    <n v="145"/>
    <n v="124"/>
    <n v="48"/>
    <x v="1"/>
    <n v="0"/>
    <n v="3"/>
    <n v="1"/>
    <s v=""/>
    <n v="0"/>
    <n v="0"/>
    <s v=""/>
    <s v=""/>
    <x v="3"/>
    <n v="1665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n v="0"/>
    <n v="1"/>
    <x v="1"/>
    <n v="145"/>
    <n v="124"/>
    <n v="48"/>
    <x v="1"/>
    <n v="0"/>
    <n v="3"/>
    <n v="0"/>
    <n v="1"/>
    <n v="48"/>
    <n v="0"/>
    <s v=""/>
    <n v="0"/>
    <x v="68"/>
    <n v="1523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n v="0"/>
    <n v="3"/>
    <x v="1"/>
    <n v="145"/>
    <n v="124"/>
    <n v="48"/>
    <x v="1"/>
    <n v="0"/>
    <n v="3"/>
    <n v="0"/>
    <n v="1"/>
    <n v="48"/>
    <n v="1"/>
    <s v="Très rare"/>
    <n v="50"/>
    <x v="69"/>
    <n v="1470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n v="0"/>
    <n v="1"/>
    <x v="1"/>
    <n v="145"/>
    <n v="124"/>
    <n v="48"/>
    <x v="1"/>
    <n v="0"/>
    <n v="3"/>
    <n v="0"/>
    <n v="1"/>
    <n v="48"/>
    <n v="0"/>
    <s v=""/>
    <n v="0"/>
    <x v="68"/>
    <n v="216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n v="0"/>
    <n v="2"/>
    <x v="1"/>
    <n v="145"/>
    <n v="124"/>
    <n v="48"/>
    <x v="1"/>
    <n v="0"/>
    <n v="3"/>
    <n v="0"/>
    <n v="1"/>
    <n v="48"/>
    <n v="0"/>
    <s v=""/>
    <n v="0"/>
    <x v="68"/>
    <n v="1904"/>
  </r>
  <r>
    <x v="52"/>
    <n v="26"/>
    <d v="2026-06-11T21:00:00"/>
    <x v="25"/>
    <s v="Mohamad EL KAWAS"/>
    <s v="#EB8787"/>
    <s v="#368E2C"/>
    <s v="Tour 3"/>
    <s v="C"/>
    <s v="Ecosse"/>
    <s v="SCO"/>
    <s v="Brésil"/>
    <s v="BRA"/>
    <m/>
    <m/>
    <n v="1"/>
    <n v="2"/>
    <x v="1"/>
    <n v="145"/>
    <n v="124"/>
    <n v="48"/>
    <x v="1"/>
    <n v="0"/>
    <n v="3"/>
    <n v="0"/>
    <n v="1"/>
    <n v="48"/>
    <n v="0"/>
    <s v=""/>
    <n v="0"/>
    <x v="68"/>
    <n v="1388"/>
  </r>
  <r>
    <x v="52"/>
    <n v="27"/>
    <d v="2026-06-25T00:00:00"/>
    <x v="26"/>
    <s v="Maryem GUIZANI"/>
    <s v="#BCA2F4"/>
    <s v="#6D3DD5"/>
    <s v="Tour 3"/>
    <s v="C"/>
    <s v="Ecosse"/>
    <s v="SCO"/>
    <s v="Brésil"/>
    <s v="BRA"/>
    <m/>
    <m/>
    <m/>
    <m/>
    <x v="1"/>
    <n v="145"/>
    <n v="124"/>
    <n v="48"/>
    <x v="1"/>
    <n v="0"/>
    <n v="3"/>
    <n v="1"/>
    <s v=""/>
    <n v="0"/>
    <n v="0"/>
    <s v=""/>
    <s v=""/>
    <x v="3"/>
    <n v="1097"/>
  </r>
  <r>
    <x v="53"/>
    <n v="1"/>
    <d v="2026-06-25T03:00:00"/>
    <x v="0"/>
    <s v="Nicolas LE MOUEL"/>
    <s v="#F7C79D"/>
    <s v="#FFBE85"/>
    <s v="Tour 3"/>
    <s v="A"/>
    <s v="Afrique du Sud"/>
    <s v="ZAF"/>
    <s v="Corée du Sud"/>
    <s v="KOR"/>
    <s v="Mexique City"/>
    <s v="Estadio Azteca"/>
    <n v="1"/>
    <n v="1"/>
    <x v="1"/>
    <n v="117"/>
    <n v="103"/>
    <n v="87"/>
    <x v="1"/>
    <n v="1"/>
    <n v="0"/>
    <n v="0"/>
    <n v="0"/>
    <n v="0"/>
    <n v="0"/>
    <s v=""/>
    <n v="0"/>
    <x v="3"/>
    <n v="1796"/>
  </r>
  <r>
    <x v="53"/>
    <n v="2"/>
    <d v="2026-06-25T03:00:00"/>
    <x v="1"/>
    <s v="Léa EL ASERY"/>
    <s v="#FFBEBE"/>
    <s v="#DF6868"/>
    <s v="Tour 3"/>
    <s v="A"/>
    <s v="Afrique du Sud"/>
    <s v="ZAF"/>
    <s v="Corée du Sud"/>
    <s v="KOR"/>
    <s v="Mexique City"/>
    <s v="Estadio Azteca"/>
    <n v="1"/>
    <n v="2"/>
    <x v="1"/>
    <n v="117"/>
    <n v="103"/>
    <n v="87"/>
    <x v="1"/>
    <n v="1"/>
    <n v="0"/>
    <n v="0"/>
    <n v="0"/>
    <n v="0"/>
    <n v="0"/>
    <s v=""/>
    <n v="0"/>
    <x v="3"/>
    <n v="2110"/>
  </r>
  <r>
    <x v="53"/>
    <n v="3"/>
    <d v="2026-06-25T03:00:00"/>
    <x v="2"/>
    <s v="Elwenn JOUBREL"/>
    <s v="#F5C7FC"/>
    <s v="#C489CF"/>
    <s v="Tour 3"/>
    <s v="A"/>
    <s v="Afrique du Sud"/>
    <s v="ZAF"/>
    <s v="Corée du Sud"/>
    <s v="KOR"/>
    <s v="Mexique City"/>
    <s v="Estadio Azteca"/>
    <n v="2"/>
    <n v="2"/>
    <x v="1"/>
    <n v="117"/>
    <n v="103"/>
    <n v="87"/>
    <x v="1"/>
    <n v="1"/>
    <n v="0"/>
    <n v="0"/>
    <n v="0"/>
    <n v="0"/>
    <n v="0"/>
    <s v=""/>
    <n v="0"/>
    <x v="3"/>
    <n v="2086"/>
  </r>
  <r>
    <x v="53"/>
    <n v="4"/>
    <d v="2026-06-25T03:00:00"/>
    <x v="3"/>
    <s v="Pauline OLIVIER"/>
    <s v="#A5EA7F"/>
    <s v="#80C65A"/>
    <s v="Tour 3"/>
    <s v="A"/>
    <s v="Afrique du Sud"/>
    <s v="ZAF"/>
    <s v="Corée du Sud"/>
    <s v="KOR"/>
    <s v="Mexique City"/>
    <s v="Estadio Azteca"/>
    <n v="0"/>
    <n v="1"/>
    <x v="1"/>
    <n v="117"/>
    <n v="103"/>
    <n v="87"/>
    <x v="1"/>
    <n v="1"/>
    <n v="0"/>
    <n v="0"/>
    <n v="0"/>
    <n v="0"/>
    <n v="0"/>
    <s v=""/>
    <n v="0"/>
    <x v="3"/>
    <n v="1698"/>
  </r>
  <r>
    <x v="53"/>
    <n v="5"/>
    <d v="2026-06-25T03:00:00"/>
    <x v="4"/>
    <s v="Julie BOISSIERE"/>
    <s v="#D890FF"/>
    <s v="#B750EF"/>
    <s v="Tour 3"/>
    <s v="A"/>
    <s v="Afrique du Sud"/>
    <s v="ZAF"/>
    <s v="Corée du Sud"/>
    <s v="KOR"/>
    <s v="Mexique City"/>
    <s v="Estadio Azteca"/>
    <n v="1"/>
    <n v="1"/>
    <x v="1"/>
    <n v="117"/>
    <n v="103"/>
    <n v="87"/>
    <x v="1"/>
    <n v="1"/>
    <n v="0"/>
    <n v="0"/>
    <n v="0"/>
    <n v="0"/>
    <n v="0"/>
    <s v=""/>
    <n v="0"/>
    <x v="3"/>
    <n v="1384"/>
  </r>
  <r>
    <x v="53"/>
    <n v="6"/>
    <d v="2026-06-25T03:00:00"/>
    <x v="5"/>
    <s v="Julie BOUCHARD"/>
    <s v="#A6F7B1"/>
    <s v="#6EC179"/>
    <s v="Tour 3"/>
    <s v="A"/>
    <s v="Afrique du Sud"/>
    <s v="ZAF"/>
    <s v="Corée du Sud"/>
    <s v="KOR"/>
    <s v="Mexique City"/>
    <s v="Estadio Azteca"/>
    <n v="1"/>
    <n v="2"/>
    <x v="1"/>
    <n v="117"/>
    <n v="103"/>
    <n v="87"/>
    <x v="1"/>
    <n v="1"/>
    <n v="0"/>
    <n v="0"/>
    <n v="0"/>
    <n v="0"/>
    <n v="0"/>
    <s v=""/>
    <n v="0"/>
    <x v="3"/>
    <n v="2051"/>
  </r>
  <r>
    <x v="53"/>
    <n v="7"/>
    <d v="2026-06-25T03:00:00"/>
    <x v="6"/>
    <s v="Vincent FRAYSSE"/>
    <s v="#B2EAE8"/>
    <s v="#6CB4B1"/>
    <s v="Tour 3"/>
    <s v="A"/>
    <s v="Afrique du Sud"/>
    <s v="ZAF"/>
    <s v="Corée du Sud"/>
    <s v="KOR"/>
    <s v="Mexique City"/>
    <s v="Estadio Azteca"/>
    <m/>
    <m/>
    <x v="1"/>
    <n v="117"/>
    <n v="103"/>
    <n v="87"/>
    <x v="1"/>
    <n v="1"/>
    <n v="0"/>
    <n v="1"/>
    <s v=""/>
    <n v="0"/>
    <n v="0"/>
    <s v=""/>
    <s v=""/>
    <x v="3"/>
    <n v="1079"/>
  </r>
  <r>
    <x v="53"/>
    <n v="8"/>
    <d v="2026-06-25T03:00:00"/>
    <x v="7"/>
    <s v="Louis HARLE"/>
    <s v="#EEF7B1"/>
    <s v="#C1CB7D"/>
    <s v="Tour 3"/>
    <s v="A"/>
    <s v="Afrique du Sud"/>
    <s v="ZAF"/>
    <s v="Corée du Sud"/>
    <s v="KOR"/>
    <s v="Mexique City"/>
    <s v="Estadio Azteca"/>
    <n v="0"/>
    <n v="3"/>
    <x v="1"/>
    <n v="117"/>
    <n v="103"/>
    <n v="87"/>
    <x v="1"/>
    <n v="1"/>
    <n v="0"/>
    <n v="0"/>
    <n v="0"/>
    <n v="0"/>
    <n v="0"/>
    <s v=""/>
    <n v="0"/>
    <x v="3"/>
    <n v="1680"/>
  </r>
  <r>
    <x v="53"/>
    <n v="9"/>
    <d v="2026-06-25T03:00:00"/>
    <x v="8"/>
    <s v="Aurélien DE POULPIQUET"/>
    <s v="#F4EA9D"/>
    <s v="#D2C458"/>
    <s v="Tour 3"/>
    <s v="A"/>
    <s v="Afrique du Sud"/>
    <s v="ZAF"/>
    <s v="Corée du Sud"/>
    <s v="KOR"/>
    <s v="Mexique City"/>
    <s v="Estadio Azteca"/>
    <n v="0"/>
    <n v="2"/>
    <x v="1"/>
    <n v="117"/>
    <n v="103"/>
    <n v="87"/>
    <x v="1"/>
    <n v="1"/>
    <n v="0"/>
    <n v="0"/>
    <n v="0"/>
    <n v="0"/>
    <n v="0"/>
    <s v=""/>
    <n v="0"/>
    <x v="3"/>
    <n v="1996"/>
  </r>
  <r>
    <x v="53"/>
    <n v="10"/>
    <d v="2026-06-25T03:00:00"/>
    <x v="9"/>
    <s v="Paul MONTESINOS"/>
    <s v="#C4B0FF"/>
    <s v="#7F66C8"/>
    <s v="Tour 3"/>
    <s v="A"/>
    <s v="Afrique du Sud"/>
    <s v="ZAF"/>
    <s v="Corée du Sud"/>
    <s v="KOR"/>
    <s v="Mexique City"/>
    <s v="Estadio Azteca"/>
    <n v="0"/>
    <n v="2"/>
    <x v="1"/>
    <n v="117"/>
    <n v="103"/>
    <n v="87"/>
    <x v="1"/>
    <n v="1"/>
    <n v="0"/>
    <n v="0"/>
    <n v="0"/>
    <n v="0"/>
    <n v="0"/>
    <s v=""/>
    <n v="0"/>
    <x v="3"/>
    <n v="1728"/>
  </r>
  <r>
    <x v="53"/>
    <n v="11"/>
    <d v="2026-06-25T03:00:00"/>
    <x v="10"/>
    <s v="Kinsley ROQUE"/>
    <s v="#CBEBBA"/>
    <s v="#70BC6E"/>
    <s v="Tour 3"/>
    <s v="A"/>
    <s v="Afrique du Sud"/>
    <s v="ZAF"/>
    <s v="Corée du Sud"/>
    <s v="KOR"/>
    <s v="Mexique City"/>
    <s v="Estadio Azteca"/>
    <n v="0"/>
    <n v="2"/>
    <x v="1"/>
    <n v="117"/>
    <n v="103"/>
    <n v="87"/>
    <x v="1"/>
    <n v="1"/>
    <n v="0"/>
    <n v="0"/>
    <n v="0"/>
    <n v="0"/>
    <n v="0"/>
    <s v=""/>
    <n v="0"/>
    <x v="3"/>
    <n v="2168"/>
  </r>
  <r>
    <x v="53"/>
    <n v="12"/>
    <d v="2026-06-25T03:00:00"/>
    <x v="11"/>
    <s v="Jaouad SETTI"/>
    <s v="#C2D4FF"/>
    <s v="#6586D5"/>
    <s v="Tour 3"/>
    <s v="A"/>
    <s v="Afrique du Sud"/>
    <s v="ZAF"/>
    <s v="Corée du Sud"/>
    <s v="KOR"/>
    <s v="Mexique City"/>
    <s v="Estadio Azteca"/>
    <n v="0"/>
    <n v="1"/>
    <x v="1"/>
    <n v="117"/>
    <n v="103"/>
    <n v="87"/>
    <x v="1"/>
    <n v="1"/>
    <n v="0"/>
    <n v="0"/>
    <n v="0"/>
    <n v="0"/>
    <n v="0"/>
    <s v=""/>
    <n v="0"/>
    <x v="3"/>
    <n v="2076"/>
  </r>
  <r>
    <x v="53"/>
    <n v="13"/>
    <d v="2026-06-25T03:00:00"/>
    <x v="12"/>
    <s v="Julien INGE"/>
    <s v="#C1E0EF"/>
    <s v="#4F91B2"/>
    <s v="Tour 3"/>
    <s v="A"/>
    <s v="Afrique du Sud"/>
    <s v="ZAF"/>
    <s v="Corée du Sud"/>
    <s v="KOR"/>
    <s v="Mexique City"/>
    <s v="Estadio Azteca"/>
    <n v="1"/>
    <n v="2"/>
    <x v="1"/>
    <n v="117"/>
    <n v="103"/>
    <n v="87"/>
    <x v="1"/>
    <n v="1"/>
    <n v="0"/>
    <n v="0"/>
    <n v="0"/>
    <n v="0"/>
    <n v="0"/>
    <s v=""/>
    <n v="0"/>
    <x v="3"/>
    <n v="2217"/>
  </r>
  <r>
    <x v="53"/>
    <n v="14"/>
    <d v="2026-06-25T03:00:00"/>
    <x v="13"/>
    <s v="Marie EXBRAYAT"/>
    <s v="#FFAFD2"/>
    <s v="#F2589B"/>
    <s v="Tour 3"/>
    <s v="A"/>
    <s v="Afrique du Sud"/>
    <s v="ZAF"/>
    <s v="Corée du Sud"/>
    <s v="KOR"/>
    <s v="Mexique City"/>
    <s v="Estadio Azteca"/>
    <n v="0"/>
    <n v="1"/>
    <x v="1"/>
    <n v="117"/>
    <n v="103"/>
    <n v="87"/>
    <x v="1"/>
    <n v="1"/>
    <n v="0"/>
    <n v="0"/>
    <n v="0"/>
    <n v="0"/>
    <n v="0"/>
    <s v=""/>
    <n v="0"/>
    <x v="3"/>
    <n v="1986"/>
  </r>
  <r>
    <x v="53"/>
    <n v="15"/>
    <d v="2026-06-25T03:00:00"/>
    <x v="14"/>
    <s v="Amine ZARROUKI"/>
    <s v="#FF9898"/>
    <s v="#FF5D5D"/>
    <s v="Tour 3"/>
    <s v="A"/>
    <s v="Afrique du Sud"/>
    <s v="ZAF"/>
    <s v="Corée du Sud"/>
    <s v="KOR"/>
    <s v="Mexique City"/>
    <s v="Estadio Azteca"/>
    <n v="0"/>
    <n v="3"/>
    <x v="1"/>
    <n v="117"/>
    <n v="103"/>
    <n v="87"/>
    <x v="1"/>
    <n v="1"/>
    <n v="0"/>
    <n v="0"/>
    <n v="0"/>
    <n v="0"/>
    <n v="0"/>
    <s v=""/>
    <n v="0"/>
    <x v="3"/>
    <n v="1985"/>
  </r>
  <r>
    <x v="53"/>
    <n v="16"/>
    <d v="2026-06-25T03:00:00"/>
    <x v="15"/>
    <s v="Laura GIULIANO"/>
    <s v="#86A4FE"/>
    <s v="#3769FF"/>
    <s v="Tour 3"/>
    <s v="A"/>
    <s v="Afrique du Sud"/>
    <s v="ZAF"/>
    <s v="Corée du Sud"/>
    <s v="KOR"/>
    <s v="Mexique City"/>
    <s v="Estadio Azteca"/>
    <n v="1"/>
    <n v="0"/>
    <x v="1"/>
    <n v="117"/>
    <n v="103"/>
    <n v="87"/>
    <x v="1"/>
    <n v="1"/>
    <n v="0"/>
    <n v="0"/>
    <n v="1"/>
    <n v="117"/>
    <n v="1"/>
    <s v="Exact"/>
    <n v="20"/>
    <x v="6"/>
    <n v="1756"/>
  </r>
  <r>
    <x v="53"/>
    <n v="17"/>
    <d v="2026-06-25T03:00:00"/>
    <x v="16"/>
    <s v="Julien CRIMOTEL"/>
    <s v="#FFB0B0"/>
    <s v="#F25757"/>
    <s v="Tour 3"/>
    <s v="A"/>
    <s v="Afrique du Sud"/>
    <s v="ZAF"/>
    <s v="Corée du Sud"/>
    <s v="KOR"/>
    <s v="Mexique City"/>
    <s v="Estadio Azteca"/>
    <n v="1"/>
    <n v="2"/>
    <x v="1"/>
    <n v="117"/>
    <n v="103"/>
    <n v="87"/>
    <x v="1"/>
    <n v="1"/>
    <n v="0"/>
    <n v="0"/>
    <n v="0"/>
    <n v="0"/>
    <n v="0"/>
    <s v=""/>
    <n v="0"/>
    <x v="3"/>
    <n v="1749"/>
  </r>
  <r>
    <x v="53"/>
    <n v="18"/>
    <d v="2026-06-25T03:00:00"/>
    <x v="17"/>
    <s v="Quentin CARTON"/>
    <s v="#F0BC42"/>
    <s v="#8E1F2F"/>
    <s v="Tour 3"/>
    <s v="A"/>
    <s v="Afrique du Sud"/>
    <s v="ZAF"/>
    <s v="Corée du Sud"/>
    <s v="KOR"/>
    <s v="Mexique City"/>
    <s v="Estadio Azteca"/>
    <n v="0"/>
    <n v="0"/>
    <x v="1"/>
    <n v="117"/>
    <n v="103"/>
    <n v="87"/>
    <x v="1"/>
    <n v="1"/>
    <n v="0"/>
    <n v="0"/>
    <n v="0"/>
    <n v="0"/>
    <n v="0"/>
    <s v=""/>
    <n v="0"/>
    <x v="3"/>
    <n v="1939"/>
  </r>
  <r>
    <x v="53"/>
    <n v="19"/>
    <d v="2026-06-25T03:00:00"/>
    <x v="18"/>
    <s v="Eyram TETSHIE"/>
    <s v="#E8B28F"/>
    <s v="#E65568"/>
    <s v="Tour 3"/>
    <s v="A"/>
    <s v="Afrique du Sud"/>
    <s v="ZAF"/>
    <s v="Corée du Sud"/>
    <s v="KOR"/>
    <s v="Mexique City"/>
    <s v="Estadio Azteca"/>
    <n v="0"/>
    <n v="2"/>
    <x v="1"/>
    <n v="117"/>
    <n v="103"/>
    <n v="87"/>
    <x v="1"/>
    <n v="1"/>
    <n v="0"/>
    <n v="0"/>
    <n v="0"/>
    <n v="0"/>
    <n v="0"/>
    <s v=""/>
    <n v="0"/>
    <x v="3"/>
    <n v="1751"/>
  </r>
  <r>
    <x v="53"/>
    <n v="20"/>
    <d v="2026-06-25T03:00:00"/>
    <x v="19"/>
    <s v="Anis LEBIK"/>
    <s v="#60DC8C"/>
    <s v="#22A34F"/>
    <s v="Tour 3"/>
    <s v="A"/>
    <s v="Afrique du Sud"/>
    <s v="ZAF"/>
    <s v="Corée du Sud"/>
    <s v="KOR"/>
    <s v="Mexique City"/>
    <s v="Estadio Azteca"/>
    <n v="0"/>
    <n v="3"/>
    <x v="1"/>
    <n v="117"/>
    <n v="103"/>
    <n v="87"/>
    <x v="1"/>
    <n v="1"/>
    <n v="0"/>
    <n v="0"/>
    <n v="0"/>
    <n v="0"/>
    <n v="0"/>
    <s v=""/>
    <n v="0"/>
    <x v="3"/>
    <n v="2041"/>
  </r>
  <r>
    <x v="53"/>
    <n v="21"/>
    <d v="2026-06-25T03:00:00"/>
    <x v="20"/>
    <s v="Julia BOUANAN"/>
    <s v="#2FAEE0"/>
    <s v="#BEA064"/>
    <s v="Tour 3"/>
    <s v="A"/>
    <s v="Afrique du Sud"/>
    <s v="ZAF"/>
    <s v="Corée du Sud"/>
    <s v="KOR"/>
    <s v="Mexique City"/>
    <s v="Estadio Azteca"/>
    <m/>
    <m/>
    <x v="1"/>
    <n v="117"/>
    <n v="103"/>
    <n v="87"/>
    <x v="1"/>
    <n v="1"/>
    <n v="0"/>
    <n v="1"/>
    <s v=""/>
    <n v="0"/>
    <n v="0"/>
    <s v=""/>
    <s v=""/>
    <x v="3"/>
    <n v="1665"/>
  </r>
  <r>
    <x v="53"/>
    <n v="22"/>
    <d v="2026-06-25T03:00:00"/>
    <x v="21"/>
    <s v="Julie Mansard"/>
    <s v="#41DEF0"/>
    <s v="#0BA6B7"/>
    <s v="Tour 3"/>
    <s v="A"/>
    <s v="Afrique du Sud"/>
    <s v="ZAF"/>
    <s v="Corée du Sud"/>
    <s v="KOR"/>
    <s v="Mexique City"/>
    <s v="Estadio Azteca"/>
    <n v="0"/>
    <n v="0"/>
    <x v="1"/>
    <n v="117"/>
    <n v="103"/>
    <n v="87"/>
    <x v="1"/>
    <n v="1"/>
    <n v="0"/>
    <n v="0"/>
    <n v="0"/>
    <n v="0"/>
    <n v="0"/>
    <s v=""/>
    <n v="0"/>
    <x v="3"/>
    <n v="1523"/>
  </r>
  <r>
    <x v="53"/>
    <n v="23"/>
    <d v="2026-06-25T03:00:00"/>
    <x v="22"/>
    <s v="Juliette"/>
    <s v="#F2A2A2"/>
    <s v="#C25D5D"/>
    <s v="Tour 3"/>
    <s v="A"/>
    <s v="Afrique du Sud"/>
    <s v="ZAF"/>
    <s v="Corée du Sud"/>
    <s v="KOR"/>
    <s v="Mexique City"/>
    <s v="Estadio Azteca"/>
    <n v="0"/>
    <n v="2"/>
    <x v="1"/>
    <n v="117"/>
    <n v="103"/>
    <n v="87"/>
    <x v="1"/>
    <n v="1"/>
    <n v="0"/>
    <n v="0"/>
    <n v="0"/>
    <n v="0"/>
    <n v="0"/>
    <s v=""/>
    <n v="0"/>
    <x v="3"/>
    <n v="1470"/>
  </r>
  <r>
    <x v="53"/>
    <n v="24"/>
    <d v="2026-06-25T03:00:00"/>
    <x v="23"/>
    <s v="Samya ALAOUI"/>
    <s v="#A2F2C7"/>
    <s v="#5DC18C"/>
    <s v="Tour 3"/>
    <s v="A"/>
    <s v="Afrique du Sud"/>
    <s v="ZAF"/>
    <s v="Corée du Sud"/>
    <s v="KOR"/>
    <s v="Mexique City"/>
    <s v="Estadio Azteca"/>
    <n v="1"/>
    <n v="2"/>
    <x v="1"/>
    <n v="117"/>
    <n v="103"/>
    <n v="87"/>
    <x v="1"/>
    <n v="1"/>
    <n v="0"/>
    <n v="0"/>
    <n v="0"/>
    <n v="0"/>
    <n v="0"/>
    <s v=""/>
    <n v="0"/>
    <x v="3"/>
    <n v="2166"/>
  </r>
  <r>
    <x v="53"/>
    <n v="25"/>
    <d v="2026-06-25T03:00:00"/>
    <x v="24"/>
    <s v="Léa WALOCQ"/>
    <s v="#D1B9EB"/>
    <s v="#B58BC7"/>
    <s v="Tour 3"/>
    <s v="A"/>
    <s v="Afrique du Sud"/>
    <s v="ZAF"/>
    <s v="Corée du Sud"/>
    <s v="KOR"/>
    <s v="Mexique City"/>
    <s v="Estadio Azteca"/>
    <n v="1"/>
    <n v="2"/>
    <x v="1"/>
    <n v="117"/>
    <n v="103"/>
    <n v="87"/>
    <x v="1"/>
    <n v="1"/>
    <n v="0"/>
    <n v="0"/>
    <n v="0"/>
    <n v="0"/>
    <n v="0"/>
    <s v=""/>
    <n v="0"/>
    <x v="3"/>
    <n v="1904"/>
  </r>
  <r>
    <x v="53"/>
    <n v="26"/>
    <d v="2026-06-11T21:00:00"/>
    <x v="25"/>
    <s v="Mohamad EL KAWAS"/>
    <s v="#EB8787"/>
    <s v="#368E2C"/>
    <s v="Tour 3"/>
    <s v="A"/>
    <s v="Afrique du Sud"/>
    <s v="ZAF"/>
    <s v="Corée du Sud"/>
    <s v="KOR"/>
    <m/>
    <m/>
    <n v="0"/>
    <n v="1"/>
    <x v="1"/>
    <n v="117"/>
    <n v="103"/>
    <n v="87"/>
    <x v="1"/>
    <n v="1"/>
    <n v="0"/>
    <n v="0"/>
    <n v="0"/>
    <n v="0"/>
    <n v="0"/>
    <s v=""/>
    <n v="0"/>
    <x v="3"/>
    <n v="1388"/>
  </r>
  <r>
    <x v="53"/>
    <n v="27"/>
    <d v="2026-06-25T03:00:00"/>
    <x v="26"/>
    <s v="Maryem GUIZANI"/>
    <s v="#BCA2F4"/>
    <s v="#6D3DD5"/>
    <s v="Tour 3"/>
    <s v="A"/>
    <s v="Afrique du Sud"/>
    <s v="ZAF"/>
    <s v="Corée du Sud"/>
    <s v="KOR"/>
    <m/>
    <m/>
    <n v="1"/>
    <n v="2"/>
    <x v="1"/>
    <n v="117"/>
    <n v="103"/>
    <n v="87"/>
    <x v="1"/>
    <n v="1"/>
    <n v="0"/>
    <n v="0"/>
    <n v="0"/>
    <n v="0"/>
    <n v="0"/>
    <s v=""/>
    <n v="0"/>
    <x v="3"/>
    <n v="1097"/>
  </r>
  <r>
    <x v="54"/>
    <n v="1"/>
    <d v="2026-06-25T03:00:00"/>
    <x v="0"/>
    <s v="Nicolas LE MOUEL"/>
    <s v="#F7C79D"/>
    <s v="#FFBE85"/>
    <s v="Tour 3"/>
    <s v="A"/>
    <s v="Tchéquie"/>
    <s v="CZE"/>
    <s v="Mexique"/>
    <s v="MEX"/>
    <s v="Monterrey"/>
    <s v="Estadio BBVA"/>
    <n v="0"/>
    <n v="1"/>
    <x v="1"/>
    <n v="109"/>
    <n v="99"/>
    <n v="91"/>
    <x v="1"/>
    <n v="0"/>
    <n v="3"/>
    <n v="0"/>
    <n v="1"/>
    <n v="91"/>
    <n v="0"/>
    <s v=""/>
    <n v="0"/>
    <x v="42"/>
    <n v="1887"/>
  </r>
  <r>
    <x v="54"/>
    <n v="2"/>
    <d v="2026-06-25T03:00:00"/>
    <x v="1"/>
    <s v="Léa EL ASERY"/>
    <s v="#FFBEBE"/>
    <s v="#DF6868"/>
    <s v="Tour 3"/>
    <s v="A"/>
    <s v="Tchéquie"/>
    <s v="CZE"/>
    <s v="Mexique"/>
    <s v="MEX"/>
    <s v="Monterrey"/>
    <s v="Estadio BBVA"/>
    <n v="1"/>
    <n v="2"/>
    <x v="1"/>
    <n v="109"/>
    <n v="99"/>
    <n v="91"/>
    <x v="1"/>
    <n v="0"/>
    <n v="3"/>
    <n v="0"/>
    <n v="1"/>
    <n v="91"/>
    <n v="0"/>
    <s v=""/>
    <n v="0"/>
    <x v="42"/>
    <n v="2201"/>
  </r>
  <r>
    <x v="54"/>
    <n v="3"/>
    <d v="2026-06-25T03:00:00"/>
    <x v="2"/>
    <s v="Elwenn JOUBREL"/>
    <s v="#F5C7FC"/>
    <s v="#C489CF"/>
    <s v="Tour 3"/>
    <s v="A"/>
    <s v="Tchéquie"/>
    <s v="CZE"/>
    <s v="Mexique"/>
    <s v="MEX"/>
    <s v="Monterrey"/>
    <s v="Estadio BBVA"/>
    <n v="1"/>
    <n v="3"/>
    <x v="1"/>
    <n v="109"/>
    <n v="99"/>
    <n v="91"/>
    <x v="1"/>
    <n v="0"/>
    <n v="3"/>
    <n v="0"/>
    <n v="1"/>
    <n v="91"/>
    <n v="0"/>
    <s v=""/>
    <n v="0"/>
    <x v="42"/>
    <n v="2177"/>
  </r>
  <r>
    <x v="54"/>
    <n v="4"/>
    <d v="2026-06-25T03:00:00"/>
    <x v="3"/>
    <s v="Pauline OLIVIER"/>
    <s v="#A5EA7F"/>
    <s v="#80C65A"/>
    <s v="Tour 3"/>
    <s v="A"/>
    <s v="Tchéquie"/>
    <s v="CZE"/>
    <s v="Mexique"/>
    <s v="MEX"/>
    <s v="Monterrey"/>
    <s v="Estadio BBVA"/>
    <n v="0"/>
    <n v="2"/>
    <x v="1"/>
    <n v="109"/>
    <n v="99"/>
    <n v="91"/>
    <x v="1"/>
    <n v="0"/>
    <n v="3"/>
    <n v="0"/>
    <n v="1"/>
    <n v="91"/>
    <n v="0"/>
    <s v=""/>
    <n v="0"/>
    <x v="42"/>
    <n v="1789"/>
  </r>
  <r>
    <x v="54"/>
    <n v="5"/>
    <d v="2026-06-25T03:00:00"/>
    <x v="4"/>
    <s v="Julie BOISSIERE"/>
    <s v="#D890FF"/>
    <s v="#B750EF"/>
    <s v="Tour 3"/>
    <s v="A"/>
    <s v="Tchéquie"/>
    <s v="CZE"/>
    <s v="Mexique"/>
    <s v="MEX"/>
    <s v="Monterrey"/>
    <s v="Estadio BBVA"/>
    <n v="1"/>
    <n v="3"/>
    <x v="1"/>
    <n v="109"/>
    <n v="99"/>
    <n v="91"/>
    <x v="1"/>
    <n v="0"/>
    <n v="3"/>
    <n v="0"/>
    <n v="1"/>
    <n v="91"/>
    <n v="0"/>
    <s v=""/>
    <n v="0"/>
    <x v="42"/>
    <n v="1475"/>
  </r>
  <r>
    <x v="54"/>
    <n v="6"/>
    <d v="2026-06-25T03:00:00"/>
    <x v="5"/>
    <s v="Julie BOUCHARD"/>
    <s v="#A6F7B1"/>
    <s v="#6EC179"/>
    <s v="Tour 3"/>
    <s v="A"/>
    <s v="Tchéquie"/>
    <s v="CZE"/>
    <s v="Mexique"/>
    <s v="MEX"/>
    <s v="Monterrey"/>
    <s v="Estadio BBVA"/>
    <n v="1"/>
    <n v="2"/>
    <x v="1"/>
    <n v="109"/>
    <n v="99"/>
    <n v="91"/>
    <x v="1"/>
    <n v="0"/>
    <n v="3"/>
    <n v="0"/>
    <n v="1"/>
    <n v="91"/>
    <n v="0"/>
    <s v=""/>
    <n v="0"/>
    <x v="42"/>
    <n v="2142"/>
  </r>
  <r>
    <x v="54"/>
    <n v="7"/>
    <d v="2026-06-25T03:00:00"/>
    <x v="6"/>
    <s v="Vincent FRAYSSE"/>
    <s v="#B2EAE8"/>
    <s v="#6CB4B1"/>
    <s v="Tour 3"/>
    <s v="A"/>
    <s v="Tchéquie"/>
    <s v="CZE"/>
    <s v="Mexique"/>
    <s v="MEX"/>
    <s v="Monterrey"/>
    <s v="Estadio BBVA"/>
    <m/>
    <m/>
    <x v="1"/>
    <n v="109"/>
    <n v="99"/>
    <n v="91"/>
    <x v="1"/>
    <n v="0"/>
    <n v="3"/>
    <n v="1"/>
    <s v=""/>
    <n v="0"/>
    <n v="0"/>
    <s v=""/>
    <s v=""/>
    <x v="3"/>
    <n v="1079"/>
  </r>
  <r>
    <x v="54"/>
    <n v="8"/>
    <d v="2026-06-25T03:00:00"/>
    <x v="7"/>
    <s v="Louis HARLE"/>
    <s v="#EEF7B1"/>
    <s v="#C1CB7D"/>
    <s v="Tour 3"/>
    <s v="A"/>
    <s v="Tchéquie"/>
    <s v="CZE"/>
    <s v="Mexique"/>
    <s v="MEX"/>
    <s v="Monterrey"/>
    <s v="Estadio BBVA"/>
    <n v="0"/>
    <n v="2"/>
    <x v="1"/>
    <n v="109"/>
    <n v="99"/>
    <n v="91"/>
    <x v="1"/>
    <n v="0"/>
    <n v="3"/>
    <n v="0"/>
    <n v="1"/>
    <n v="91"/>
    <n v="0"/>
    <s v=""/>
    <n v="0"/>
    <x v="42"/>
    <n v="1771"/>
  </r>
  <r>
    <x v="54"/>
    <n v="9"/>
    <d v="2026-06-25T03:00:00"/>
    <x v="8"/>
    <s v="Aurélien DE POULPIQUET"/>
    <s v="#F4EA9D"/>
    <s v="#D2C458"/>
    <s v="Tour 3"/>
    <s v="A"/>
    <s v="Tchéquie"/>
    <s v="CZE"/>
    <s v="Mexique"/>
    <s v="MEX"/>
    <s v="Monterrey"/>
    <s v="Estadio BBVA"/>
    <n v="0"/>
    <n v="1"/>
    <x v="1"/>
    <n v="109"/>
    <n v="99"/>
    <n v="91"/>
    <x v="1"/>
    <n v="0"/>
    <n v="3"/>
    <n v="0"/>
    <n v="1"/>
    <n v="91"/>
    <n v="0"/>
    <s v=""/>
    <n v="0"/>
    <x v="42"/>
    <n v="2087"/>
  </r>
  <r>
    <x v="54"/>
    <n v="10"/>
    <d v="2026-06-25T03:00:00"/>
    <x v="9"/>
    <s v="Paul MONTESINOS"/>
    <s v="#C4B0FF"/>
    <s v="#7F66C8"/>
    <s v="Tour 3"/>
    <s v="A"/>
    <s v="Tchéquie"/>
    <s v="CZE"/>
    <s v="Mexique"/>
    <s v="MEX"/>
    <s v="Monterrey"/>
    <s v="Estadio BBVA"/>
    <n v="1"/>
    <n v="3"/>
    <x v="1"/>
    <n v="109"/>
    <n v="99"/>
    <n v="91"/>
    <x v="1"/>
    <n v="0"/>
    <n v="3"/>
    <n v="0"/>
    <n v="1"/>
    <n v="91"/>
    <n v="0"/>
    <s v=""/>
    <n v="0"/>
    <x v="42"/>
    <n v="1819"/>
  </r>
  <r>
    <x v="54"/>
    <n v="11"/>
    <d v="2026-06-25T03:00:00"/>
    <x v="10"/>
    <s v="Kinsley ROQUE"/>
    <s v="#CBEBBA"/>
    <s v="#70BC6E"/>
    <s v="Tour 3"/>
    <s v="A"/>
    <s v="Tchéquie"/>
    <s v="CZE"/>
    <s v="Mexique"/>
    <s v="MEX"/>
    <s v="Monterrey"/>
    <s v="Estadio BBVA"/>
    <n v="0"/>
    <n v="1"/>
    <x v="1"/>
    <n v="109"/>
    <n v="99"/>
    <n v="91"/>
    <x v="1"/>
    <n v="0"/>
    <n v="3"/>
    <n v="0"/>
    <n v="1"/>
    <n v="91"/>
    <n v="0"/>
    <s v=""/>
    <n v="0"/>
    <x v="42"/>
    <n v="2259"/>
  </r>
  <r>
    <x v="54"/>
    <n v="12"/>
    <d v="2026-06-25T03:00:00"/>
    <x v="11"/>
    <s v="Jaouad SETTI"/>
    <s v="#C2D4FF"/>
    <s v="#6586D5"/>
    <s v="Tour 3"/>
    <s v="A"/>
    <s v="Tchéquie"/>
    <s v="CZE"/>
    <s v="Mexique"/>
    <s v="MEX"/>
    <s v="Monterrey"/>
    <s v="Estadio BBVA"/>
    <n v="1"/>
    <n v="2"/>
    <x v="1"/>
    <n v="109"/>
    <n v="99"/>
    <n v="91"/>
    <x v="1"/>
    <n v="0"/>
    <n v="3"/>
    <n v="0"/>
    <n v="1"/>
    <n v="91"/>
    <n v="0"/>
    <s v=""/>
    <n v="0"/>
    <x v="42"/>
    <n v="2167"/>
  </r>
  <r>
    <x v="54"/>
    <n v="13"/>
    <d v="2026-06-25T03:00:00"/>
    <x v="12"/>
    <s v="Julien INGE"/>
    <s v="#C1E0EF"/>
    <s v="#4F91B2"/>
    <s v="Tour 3"/>
    <s v="A"/>
    <s v="Tchéquie"/>
    <s v="CZE"/>
    <s v="Mexique"/>
    <s v="MEX"/>
    <s v="Monterrey"/>
    <s v="Estadio BBVA"/>
    <n v="1"/>
    <n v="1"/>
    <x v="1"/>
    <n v="109"/>
    <n v="99"/>
    <n v="91"/>
    <x v="1"/>
    <n v="0"/>
    <n v="3"/>
    <n v="0"/>
    <n v="0"/>
    <n v="0"/>
    <n v="0"/>
    <s v=""/>
    <n v="0"/>
    <x v="3"/>
    <n v="2217"/>
  </r>
  <r>
    <x v="54"/>
    <n v="14"/>
    <d v="2026-06-25T03:00:00"/>
    <x v="13"/>
    <s v="Marie EXBRAYAT"/>
    <s v="#FFAFD2"/>
    <s v="#F2589B"/>
    <s v="Tour 3"/>
    <s v="A"/>
    <s v="Tchéquie"/>
    <s v="CZE"/>
    <s v="Mexique"/>
    <s v="MEX"/>
    <s v="Monterrey"/>
    <s v="Estadio BBVA"/>
    <n v="1"/>
    <n v="2"/>
    <x v="1"/>
    <n v="109"/>
    <n v="99"/>
    <n v="91"/>
    <x v="1"/>
    <n v="0"/>
    <n v="3"/>
    <n v="0"/>
    <n v="1"/>
    <n v="91"/>
    <n v="0"/>
    <s v=""/>
    <n v="0"/>
    <x v="42"/>
    <n v="2077"/>
  </r>
  <r>
    <x v="54"/>
    <n v="15"/>
    <d v="2026-06-25T03:00:00"/>
    <x v="14"/>
    <s v="Amine ZARROUKI"/>
    <s v="#FF9898"/>
    <s v="#FF5D5D"/>
    <s v="Tour 3"/>
    <s v="A"/>
    <s v="Tchéquie"/>
    <s v="CZE"/>
    <s v="Mexique"/>
    <s v="MEX"/>
    <s v="Monterrey"/>
    <s v="Estadio BBVA"/>
    <n v="1"/>
    <n v="1"/>
    <x v="1"/>
    <n v="109"/>
    <n v="99"/>
    <n v="91"/>
    <x v="1"/>
    <n v="0"/>
    <n v="3"/>
    <n v="0"/>
    <n v="0"/>
    <n v="0"/>
    <n v="0"/>
    <s v=""/>
    <n v="0"/>
    <x v="3"/>
    <n v="1985"/>
  </r>
  <r>
    <x v="54"/>
    <n v="16"/>
    <d v="2026-06-25T03:00:00"/>
    <x v="15"/>
    <s v="Laura GIULIANO"/>
    <s v="#86A4FE"/>
    <s v="#3769FF"/>
    <s v="Tour 3"/>
    <s v="A"/>
    <s v="Tchéquie"/>
    <s v="CZE"/>
    <s v="Mexique"/>
    <s v="MEX"/>
    <s v="Monterrey"/>
    <s v="Estadio BBVA"/>
    <n v="2"/>
    <n v="1"/>
    <x v="1"/>
    <n v="109"/>
    <n v="99"/>
    <n v="91"/>
    <x v="1"/>
    <n v="0"/>
    <n v="3"/>
    <n v="0"/>
    <n v="0"/>
    <n v="0"/>
    <n v="0"/>
    <s v=""/>
    <n v="0"/>
    <x v="3"/>
    <n v="1756"/>
  </r>
  <r>
    <x v="54"/>
    <n v="17"/>
    <d v="2026-06-25T03:00:00"/>
    <x v="16"/>
    <s v="Julien CRIMOTEL"/>
    <s v="#FFB0B0"/>
    <s v="#F25757"/>
    <s v="Tour 3"/>
    <s v="A"/>
    <s v="Tchéquie"/>
    <s v="CZE"/>
    <s v="Mexique"/>
    <s v="MEX"/>
    <s v="Monterrey"/>
    <s v="Estadio BBVA"/>
    <n v="1"/>
    <n v="1"/>
    <x v="1"/>
    <n v="109"/>
    <n v="99"/>
    <n v="91"/>
    <x v="1"/>
    <n v="0"/>
    <n v="3"/>
    <n v="0"/>
    <n v="0"/>
    <n v="0"/>
    <n v="0"/>
    <s v=""/>
    <n v="0"/>
    <x v="3"/>
    <n v="1749"/>
  </r>
  <r>
    <x v="54"/>
    <n v="18"/>
    <d v="2026-06-25T03:00:00"/>
    <x v="17"/>
    <s v="Quentin CARTON"/>
    <s v="#F0BC42"/>
    <s v="#8E1F2F"/>
    <s v="Tour 3"/>
    <s v="A"/>
    <s v="Tchéquie"/>
    <s v="CZE"/>
    <s v="Mexique"/>
    <s v="MEX"/>
    <s v="Monterrey"/>
    <s v="Estadio BBVA"/>
    <n v="0"/>
    <n v="2"/>
    <x v="1"/>
    <n v="109"/>
    <n v="99"/>
    <n v="91"/>
    <x v="1"/>
    <n v="0"/>
    <n v="3"/>
    <n v="0"/>
    <n v="1"/>
    <n v="91"/>
    <n v="0"/>
    <s v=""/>
    <n v="0"/>
    <x v="42"/>
    <n v="2030"/>
  </r>
  <r>
    <x v="54"/>
    <n v="19"/>
    <d v="2026-06-25T03:00:00"/>
    <x v="18"/>
    <s v="Eyram TETSHIE"/>
    <s v="#E8B28F"/>
    <s v="#E65568"/>
    <s v="Tour 3"/>
    <s v="A"/>
    <s v="Tchéquie"/>
    <s v="CZE"/>
    <s v="Mexique"/>
    <s v="MEX"/>
    <s v="Monterrey"/>
    <s v="Estadio BBVA"/>
    <n v="0"/>
    <n v="1"/>
    <x v="1"/>
    <n v="109"/>
    <n v="99"/>
    <n v="91"/>
    <x v="1"/>
    <n v="0"/>
    <n v="3"/>
    <n v="0"/>
    <n v="1"/>
    <n v="91"/>
    <n v="0"/>
    <s v=""/>
    <n v="0"/>
    <x v="42"/>
    <n v="1842"/>
  </r>
  <r>
    <x v="54"/>
    <n v="20"/>
    <d v="2026-06-25T03:00:00"/>
    <x v="19"/>
    <s v="Anis LEBIK"/>
    <s v="#60DC8C"/>
    <s v="#22A34F"/>
    <s v="Tour 3"/>
    <s v="A"/>
    <s v="Tchéquie"/>
    <s v="CZE"/>
    <s v="Mexique"/>
    <s v="MEX"/>
    <s v="Monterrey"/>
    <s v="Estadio BBVA"/>
    <n v="1"/>
    <n v="2"/>
    <x v="1"/>
    <n v="109"/>
    <n v="99"/>
    <n v="91"/>
    <x v="1"/>
    <n v="0"/>
    <n v="3"/>
    <n v="0"/>
    <n v="1"/>
    <n v="91"/>
    <n v="0"/>
    <s v=""/>
    <n v="0"/>
    <x v="42"/>
    <n v="2132"/>
  </r>
  <r>
    <x v="54"/>
    <n v="21"/>
    <d v="2026-06-25T03:00:00"/>
    <x v="20"/>
    <s v="Julia BOUANAN"/>
    <s v="#2FAEE0"/>
    <s v="#BEA064"/>
    <s v="Tour 3"/>
    <s v="A"/>
    <s v="Tchéquie"/>
    <s v="CZE"/>
    <s v="Mexique"/>
    <s v="MEX"/>
    <s v="Monterrey"/>
    <s v="Estadio BBVA"/>
    <m/>
    <m/>
    <x v="1"/>
    <n v="109"/>
    <n v="99"/>
    <n v="91"/>
    <x v="1"/>
    <n v="0"/>
    <n v="3"/>
    <n v="1"/>
    <s v=""/>
    <n v="0"/>
    <n v="0"/>
    <s v=""/>
    <s v=""/>
    <x v="3"/>
    <n v="1665"/>
  </r>
  <r>
    <x v="54"/>
    <n v="22"/>
    <d v="2026-06-25T03:00:00"/>
    <x v="21"/>
    <s v="Julie Mansard"/>
    <s v="#41DEF0"/>
    <s v="#0BA6B7"/>
    <s v="Tour 3"/>
    <s v="A"/>
    <s v="Tchéquie"/>
    <s v="CZE"/>
    <s v="Mexique"/>
    <s v="MEX"/>
    <s v="Monterrey"/>
    <s v="Estadio BBVA"/>
    <n v="1"/>
    <n v="1"/>
    <x v="1"/>
    <n v="109"/>
    <n v="99"/>
    <n v="91"/>
    <x v="1"/>
    <n v="0"/>
    <n v="3"/>
    <n v="0"/>
    <n v="0"/>
    <n v="0"/>
    <n v="0"/>
    <s v=""/>
    <n v="0"/>
    <x v="3"/>
    <n v="1523"/>
  </r>
  <r>
    <x v="54"/>
    <n v="23"/>
    <d v="2026-06-25T03:00:00"/>
    <x v="22"/>
    <s v="Juliette"/>
    <s v="#F2A2A2"/>
    <s v="#C25D5D"/>
    <s v="Tour 3"/>
    <s v="A"/>
    <s v="Tchéquie"/>
    <s v="CZE"/>
    <s v="Mexique"/>
    <s v="MEX"/>
    <s v="Monterrey"/>
    <s v="Estadio BBVA"/>
    <n v="1"/>
    <n v="2"/>
    <x v="1"/>
    <n v="109"/>
    <n v="99"/>
    <n v="91"/>
    <x v="1"/>
    <n v="0"/>
    <n v="3"/>
    <n v="0"/>
    <n v="1"/>
    <n v="91"/>
    <n v="0"/>
    <s v=""/>
    <n v="0"/>
    <x v="42"/>
    <n v="1561"/>
  </r>
  <r>
    <x v="54"/>
    <n v="24"/>
    <d v="2026-06-25T03:00:00"/>
    <x v="23"/>
    <s v="Samya ALAOUI"/>
    <s v="#A2F2C7"/>
    <s v="#5DC18C"/>
    <s v="Tour 3"/>
    <s v="A"/>
    <s v="Tchéquie"/>
    <s v="CZE"/>
    <s v="Mexique"/>
    <s v="MEX"/>
    <s v="Monterrey"/>
    <s v="Estadio BBVA"/>
    <n v="0"/>
    <n v="1"/>
    <x v="1"/>
    <n v="109"/>
    <n v="99"/>
    <n v="91"/>
    <x v="1"/>
    <n v="0"/>
    <n v="3"/>
    <n v="0"/>
    <n v="1"/>
    <n v="91"/>
    <n v="0"/>
    <s v=""/>
    <n v="0"/>
    <x v="42"/>
    <n v="2257"/>
  </r>
  <r>
    <x v="54"/>
    <n v="25"/>
    <d v="2026-06-25T03:00:00"/>
    <x v="24"/>
    <s v="Léa WALOCQ"/>
    <s v="#D1B9EB"/>
    <s v="#B58BC7"/>
    <s v="Tour 3"/>
    <s v="A"/>
    <s v="Tchéquie"/>
    <s v="CZE"/>
    <s v="Mexique"/>
    <s v="MEX"/>
    <s v="Monterrey"/>
    <s v="Estadio BBVA"/>
    <n v="0"/>
    <n v="2"/>
    <x v="1"/>
    <n v="109"/>
    <n v="99"/>
    <n v="91"/>
    <x v="1"/>
    <n v="0"/>
    <n v="3"/>
    <n v="0"/>
    <n v="1"/>
    <n v="91"/>
    <n v="0"/>
    <s v=""/>
    <n v="0"/>
    <x v="42"/>
    <n v="1995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n v="0"/>
    <n v="2"/>
    <x v="1"/>
    <n v="109"/>
    <n v="99"/>
    <n v="91"/>
    <x v="1"/>
    <n v="0"/>
    <n v="3"/>
    <n v="0"/>
    <n v="1"/>
    <n v="91"/>
    <n v="0"/>
    <s v=""/>
    <n v="0"/>
    <x v="42"/>
    <n v="1479"/>
  </r>
  <r>
    <x v="54"/>
    <n v="27"/>
    <d v="2026-06-25T03:00:00"/>
    <x v="26"/>
    <s v="Maryem GUIZANI"/>
    <s v="#BCA2F4"/>
    <s v="#6D3DD5"/>
    <s v="Tour 3"/>
    <s v="A"/>
    <s v="Tchéquie"/>
    <s v="CZE"/>
    <s v="Mexique"/>
    <s v="MEX"/>
    <m/>
    <m/>
    <n v="0"/>
    <n v="2"/>
    <x v="1"/>
    <n v="109"/>
    <n v="99"/>
    <n v="91"/>
    <x v="1"/>
    <n v="0"/>
    <n v="3"/>
    <n v="0"/>
    <n v="1"/>
    <n v="91"/>
    <n v="0"/>
    <s v=""/>
    <n v="0"/>
    <x v="42"/>
    <n v="1188"/>
  </r>
  <r>
    <x v="55"/>
    <n v="1"/>
    <d v="2026-06-25T22:00:00"/>
    <x v="0"/>
    <s v="Nicolas LE MOUEL"/>
    <s v="#F7C79D"/>
    <s v="#FFBE85"/>
    <s v="Tour 3"/>
    <s v="E"/>
    <s v="Curaçao"/>
    <s v="CUW"/>
    <s v="Côte d'Ivoire"/>
    <s v="CIV"/>
    <s v="Philadelphia, Pennsylvania"/>
    <s v="Lincoln Financial Field"/>
    <n v="0"/>
    <n v="2"/>
    <x v="1"/>
    <n v="163"/>
    <n v="118"/>
    <n v="53"/>
    <x v="1"/>
    <n v="0"/>
    <n v="2"/>
    <n v="0"/>
    <n v="1"/>
    <n v="53"/>
    <n v="1"/>
    <s v="Exact"/>
    <n v="20"/>
    <x v="37"/>
    <n v="1960"/>
  </r>
  <r>
    <x v="55"/>
    <n v="2"/>
    <d v="2026-06-25T22:00:00"/>
    <x v="1"/>
    <s v="Léa EL ASERY"/>
    <s v="#FFBEBE"/>
    <s v="#DF6868"/>
    <s v="Tour 3"/>
    <s v="E"/>
    <s v="Curaçao"/>
    <s v="CUW"/>
    <s v="Côte d'Ivoire"/>
    <s v="CIV"/>
    <s v="Philadelphia, Pennsylvania"/>
    <s v="Lincoln Financial Field"/>
    <n v="1"/>
    <n v="3"/>
    <x v="1"/>
    <n v="163"/>
    <n v="118"/>
    <n v="53"/>
    <x v="1"/>
    <n v="0"/>
    <n v="2"/>
    <n v="0"/>
    <n v="1"/>
    <n v="53"/>
    <n v="0"/>
    <s v=""/>
    <n v="0"/>
    <x v="70"/>
    <n v="2254"/>
  </r>
  <r>
    <x v="55"/>
    <n v="3"/>
    <d v="2026-06-25T22:00:00"/>
    <x v="2"/>
    <s v="Elwenn JOUBREL"/>
    <s v="#F5C7FC"/>
    <s v="#C489CF"/>
    <s v="Tour 3"/>
    <s v="E"/>
    <s v="Curaçao"/>
    <s v="CUW"/>
    <s v="Côte d'Ivoire"/>
    <s v="CIV"/>
    <s v="Philadelphia, Pennsylvania"/>
    <s v="Lincoln Financial Field"/>
    <n v="1"/>
    <n v="4"/>
    <x v="1"/>
    <n v="163"/>
    <n v="118"/>
    <n v="53"/>
    <x v="1"/>
    <n v="0"/>
    <n v="2"/>
    <n v="0"/>
    <n v="1"/>
    <n v="53"/>
    <n v="0"/>
    <s v=""/>
    <n v="0"/>
    <x v="70"/>
    <n v="2230"/>
  </r>
  <r>
    <x v="55"/>
    <n v="4"/>
    <d v="2026-06-25T22:00:00"/>
    <x v="3"/>
    <s v="Pauline OLIVIER"/>
    <s v="#A5EA7F"/>
    <s v="#80C65A"/>
    <s v="Tour 3"/>
    <s v="E"/>
    <s v="Curaçao"/>
    <s v="CUW"/>
    <s v="Côte d'Ivoire"/>
    <s v="CIV"/>
    <s v="Philadelphia, Pennsylvania"/>
    <s v="Lincoln Financial Field"/>
    <n v="1"/>
    <n v="3"/>
    <x v="1"/>
    <n v="163"/>
    <n v="118"/>
    <n v="53"/>
    <x v="1"/>
    <n v="0"/>
    <n v="2"/>
    <n v="0"/>
    <n v="1"/>
    <n v="53"/>
    <n v="0"/>
    <s v=""/>
    <n v="0"/>
    <x v="70"/>
    <n v="1842"/>
  </r>
  <r>
    <x v="55"/>
    <n v="5"/>
    <d v="2026-06-25T22:00:00"/>
    <x v="4"/>
    <s v="Julie BOISSIERE"/>
    <s v="#D890FF"/>
    <s v="#B750EF"/>
    <s v="Tour 3"/>
    <s v="E"/>
    <s v="Curaçao"/>
    <s v="CUW"/>
    <s v="Côte d'Ivoire"/>
    <s v="CIV"/>
    <s v="Philadelphia, Pennsylvania"/>
    <s v="Lincoln Financial Field"/>
    <n v="2"/>
    <n v="2"/>
    <x v="1"/>
    <n v="163"/>
    <n v="118"/>
    <n v="53"/>
    <x v="1"/>
    <n v="0"/>
    <n v="2"/>
    <n v="0"/>
    <n v="0"/>
    <n v="0"/>
    <n v="0"/>
    <s v=""/>
    <n v="0"/>
    <x v="3"/>
    <n v="1475"/>
  </r>
  <r>
    <x v="55"/>
    <n v="6"/>
    <d v="2026-06-25T22:00:00"/>
    <x v="5"/>
    <s v="Julie BOUCHARD"/>
    <s v="#A6F7B1"/>
    <s v="#6EC179"/>
    <s v="Tour 3"/>
    <s v="E"/>
    <s v="Curaçao"/>
    <s v="CUW"/>
    <s v="Côte d'Ivoire"/>
    <s v="CIV"/>
    <s v="Philadelphia, Pennsylvania"/>
    <s v="Lincoln Financial Field"/>
    <n v="0"/>
    <n v="3"/>
    <x v="1"/>
    <n v="163"/>
    <n v="118"/>
    <n v="53"/>
    <x v="1"/>
    <n v="0"/>
    <n v="2"/>
    <n v="0"/>
    <n v="1"/>
    <n v="53"/>
    <n v="0"/>
    <s v=""/>
    <n v="0"/>
    <x v="70"/>
    <n v="2195"/>
  </r>
  <r>
    <x v="55"/>
    <n v="7"/>
    <d v="2026-06-25T22:00:00"/>
    <x v="6"/>
    <s v="Vincent FRAYSSE"/>
    <s v="#B2EAE8"/>
    <s v="#6CB4B1"/>
    <s v="Tour 3"/>
    <s v="E"/>
    <s v="Curaçao"/>
    <s v="CUW"/>
    <s v="Côte d'Ivoire"/>
    <s v="CIV"/>
    <s v="Philadelphia, Pennsylvania"/>
    <s v="Lincoln Financial Field"/>
    <n v="1"/>
    <n v="3"/>
    <x v="1"/>
    <n v="163"/>
    <n v="118"/>
    <n v="53"/>
    <x v="1"/>
    <n v="0"/>
    <n v="2"/>
    <n v="0"/>
    <n v="1"/>
    <n v="53"/>
    <n v="0"/>
    <s v=""/>
    <n v="0"/>
    <x v="70"/>
    <n v="1132"/>
  </r>
  <r>
    <x v="55"/>
    <n v="8"/>
    <d v="2026-06-25T22:00:00"/>
    <x v="7"/>
    <s v="Louis HARLE"/>
    <s v="#EEF7B1"/>
    <s v="#C1CB7D"/>
    <s v="Tour 3"/>
    <s v="E"/>
    <s v="Curaçao"/>
    <s v="CUW"/>
    <s v="Côte d'Ivoire"/>
    <s v="CIV"/>
    <s v="Philadelphia, Pennsylvania"/>
    <s v="Lincoln Financial Field"/>
    <n v="0"/>
    <n v="2"/>
    <x v="1"/>
    <n v="163"/>
    <n v="118"/>
    <n v="53"/>
    <x v="1"/>
    <n v="0"/>
    <n v="2"/>
    <n v="0"/>
    <n v="1"/>
    <n v="53"/>
    <n v="1"/>
    <s v="Exact"/>
    <n v="20"/>
    <x v="37"/>
    <n v="1844"/>
  </r>
  <r>
    <x v="55"/>
    <n v="9"/>
    <d v="2026-06-25T22:00:00"/>
    <x v="8"/>
    <s v="Aurélien DE POULPIQUET"/>
    <s v="#F4EA9D"/>
    <s v="#D2C458"/>
    <s v="Tour 3"/>
    <s v="E"/>
    <s v="Curaçao"/>
    <s v="CUW"/>
    <s v="Côte d'Ivoire"/>
    <s v="CIV"/>
    <s v="Philadelphia, Pennsylvania"/>
    <s v="Lincoln Financial Field"/>
    <n v="0"/>
    <n v="2"/>
    <x v="1"/>
    <n v="163"/>
    <n v="118"/>
    <n v="53"/>
    <x v="1"/>
    <n v="0"/>
    <n v="2"/>
    <n v="0"/>
    <n v="1"/>
    <n v="53"/>
    <n v="1"/>
    <s v="Exact"/>
    <n v="20"/>
    <x v="37"/>
    <n v="2160"/>
  </r>
  <r>
    <x v="55"/>
    <n v="10"/>
    <d v="2026-06-25T22:00:00"/>
    <x v="9"/>
    <s v="Paul MONTESINOS"/>
    <s v="#C4B0FF"/>
    <s v="#7F66C8"/>
    <s v="Tour 3"/>
    <s v="E"/>
    <s v="Curaçao"/>
    <s v="CUW"/>
    <s v="Côte d'Ivoire"/>
    <s v="CIV"/>
    <s v="Philadelphia, Pennsylvania"/>
    <s v="Lincoln Financial Field"/>
    <n v="0"/>
    <n v="5"/>
    <x v="1"/>
    <n v="163"/>
    <n v="118"/>
    <n v="53"/>
    <x v="1"/>
    <n v="0"/>
    <n v="2"/>
    <n v="0"/>
    <n v="1"/>
    <n v="53"/>
    <n v="0"/>
    <s v=""/>
    <n v="0"/>
    <x v="70"/>
    <n v="1872"/>
  </r>
  <r>
    <x v="55"/>
    <n v="11"/>
    <d v="2026-06-25T22:00:00"/>
    <x v="10"/>
    <s v="Kinsley ROQUE"/>
    <s v="#CBEBBA"/>
    <s v="#70BC6E"/>
    <s v="Tour 3"/>
    <s v="E"/>
    <s v="Curaçao"/>
    <s v="CUW"/>
    <s v="Côte d'Ivoire"/>
    <s v="CIV"/>
    <s v="Philadelphia, Pennsylvania"/>
    <s v="Lincoln Financial Field"/>
    <n v="0"/>
    <n v="2"/>
    <x v="1"/>
    <n v="163"/>
    <n v="118"/>
    <n v="53"/>
    <x v="1"/>
    <n v="0"/>
    <n v="2"/>
    <n v="0"/>
    <n v="1"/>
    <n v="53"/>
    <n v="1"/>
    <s v="Exact"/>
    <n v="20"/>
    <x v="37"/>
    <n v="2332"/>
  </r>
  <r>
    <x v="55"/>
    <n v="12"/>
    <d v="2026-06-25T22:00:00"/>
    <x v="11"/>
    <s v="Jaouad SETTI"/>
    <s v="#C2D4FF"/>
    <s v="#6586D5"/>
    <s v="Tour 3"/>
    <s v="E"/>
    <s v="Curaçao"/>
    <s v="CUW"/>
    <s v="Côte d'Ivoire"/>
    <s v="CIV"/>
    <s v="Philadelphia, Pennsylvania"/>
    <s v="Lincoln Financial Field"/>
    <n v="0"/>
    <n v="4"/>
    <x v="1"/>
    <n v="163"/>
    <n v="118"/>
    <n v="53"/>
    <x v="1"/>
    <n v="0"/>
    <n v="2"/>
    <n v="0"/>
    <n v="1"/>
    <n v="53"/>
    <n v="0"/>
    <s v=""/>
    <n v="0"/>
    <x v="70"/>
    <n v="2220"/>
  </r>
  <r>
    <x v="55"/>
    <n v="13"/>
    <d v="2026-06-25T22:00:00"/>
    <x v="12"/>
    <s v="Julien INGE"/>
    <s v="#C1E0EF"/>
    <s v="#4F91B2"/>
    <s v="Tour 3"/>
    <s v="E"/>
    <s v="Curaçao"/>
    <s v="CUW"/>
    <s v="Côte d'Ivoire"/>
    <s v="CIV"/>
    <s v="Philadelphia, Pennsylvania"/>
    <s v="Lincoln Financial Field"/>
    <n v="1"/>
    <n v="2"/>
    <x v="1"/>
    <n v="163"/>
    <n v="118"/>
    <n v="53"/>
    <x v="1"/>
    <n v="0"/>
    <n v="2"/>
    <n v="0"/>
    <n v="1"/>
    <n v="53"/>
    <n v="0"/>
    <s v=""/>
    <n v="0"/>
    <x v="70"/>
    <n v="2270"/>
  </r>
  <r>
    <x v="55"/>
    <n v="14"/>
    <d v="2026-06-25T22:00:00"/>
    <x v="13"/>
    <s v="Marie EXBRAYAT"/>
    <s v="#FFAFD2"/>
    <s v="#F2589B"/>
    <s v="Tour 3"/>
    <s v="E"/>
    <s v="Curaçao"/>
    <s v="CUW"/>
    <s v="Côte d'Ivoire"/>
    <s v="CIV"/>
    <s v="Philadelphia, Pennsylvania"/>
    <s v="Lincoln Financial Field"/>
    <m/>
    <m/>
    <x v="1"/>
    <n v="163"/>
    <n v="118"/>
    <n v="53"/>
    <x v="1"/>
    <n v="0"/>
    <n v="2"/>
    <n v="1"/>
    <s v=""/>
    <n v="0"/>
    <n v="0"/>
    <s v=""/>
    <s v=""/>
    <x v="3"/>
    <n v="2077"/>
  </r>
  <r>
    <x v="55"/>
    <n v="15"/>
    <d v="2026-06-25T22:00:00"/>
    <x v="14"/>
    <s v="Amine ZARROUKI"/>
    <s v="#FF9898"/>
    <s v="#FF5D5D"/>
    <s v="Tour 3"/>
    <s v="E"/>
    <s v="Curaçao"/>
    <s v="CUW"/>
    <s v="Côte d'Ivoire"/>
    <s v="CIV"/>
    <s v="Philadelphia, Pennsylvania"/>
    <s v="Lincoln Financial Field"/>
    <n v="0"/>
    <n v="1"/>
    <x v="1"/>
    <n v="163"/>
    <n v="118"/>
    <n v="53"/>
    <x v="1"/>
    <n v="0"/>
    <n v="2"/>
    <n v="0"/>
    <n v="1"/>
    <n v="53"/>
    <n v="0"/>
    <s v=""/>
    <n v="0"/>
    <x v="70"/>
    <n v="2038"/>
  </r>
  <r>
    <x v="55"/>
    <n v="16"/>
    <d v="2026-06-25T22:00:00"/>
    <x v="15"/>
    <s v="Laura GIULIANO"/>
    <s v="#86A4FE"/>
    <s v="#3769FF"/>
    <s v="Tour 3"/>
    <s v="E"/>
    <s v="Curaçao"/>
    <s v="CUW"/>
    <s v="Côte d'Ivoire"/>
    <s v="CIV"/>
    <s v="Philadelphia, Pennsylvania"/>
    <s v="Lincoln Financial Field"/>
    <n v="0"/>
    <n v="2"/>
    <x v="1"/>
    <n v="163"/>
    <n v="118"/>
    <n v="53"/>
    <x v="1"/>
    <n v="0"/>
    <n v="2"/>
    <n v="0"/>
    <n v="1"/>
    <n v="53"/>
    <n v="1"/>
    <s v="Exact"/>
    <n v="20"/>
    <x v="37"/>
    <n v="1829"/>
  </r>
  <r>
    <x v="55"/>
    <n v="17"/>
    <d v="2026-06-25T22:00:00"/>
    <x v="16"/>
    <s v="Julien CRIMOTEL"/>
    <s v="#FFB0B0"/>
    <s v="#F25757"/>
    <s v="Tour 3"/>
    <s v="E"/>
    <s v="Curaçao"/>
    <s v="CUW"/>
    <s v="Côte d'Ivoire"/>
    <s v="CIV"/>
    <s v="Philadelphia, Pennsylvania"/>
    <s v="Lincoln Financial Field"/>
    <n v="0"/>
    <n v="3"/>
    <x v="1"/>
    <n v="163"/>
    <n v="118"/>
    <n v="53"/>
    <x v="1"/>
    <n v="0"/>
    <n v="2"/>
    <n v="0"/>
    <n v="1"/>
    <n v="53"/>
    <n v="0"/>
    <s v=""/>
    <n v="0"/>
    <x v="70"/>
    <n v="1802"/>
  </r>
  <r>
    <x v="55"/>
    <n v="18"/>
    <d v="2026-06-25T22:00:00"/>
    <x v="17"/>
    <s v="Quentin CARTON"/>
    <s v="#F0BC42"/>
    <s v="#8E1F2F"/>
    <s v="Tour 3"/>
    <s v="E"/>
    <s v="Curaçao"/>
    <s v="CUW"/>
    <s v="Côte d'Ivoire"/>
    <s v="CIV"/>
    <s v="Philadelphia, Pennsylvania"/>
    <s v="Lincoln Financial Field"/>
    <n v="0"/>
    <n v="4"/>
    <x v="1"/>
    <n v="163"/>
    <n v="118"/>
    <n v="53"/>
    <x v="1"/>
    <n v="0"/>
    <n v="2"/>
    <n v="0"/>
    <n v="1"/>
    <n v="53"/>
    <n v="0"/>
    <s v=""/>
    <n v="0"/>
    <x v="70"/>
    <n v="2083"/>
  </r>
  <r>
    <x v="55"/>
    <n v="19"/>
    <d v="2026-06-25T22:00:00"/>
    <x v="18"/>
    <s v="Eyram TETSHIE"/>
    <s v="#E8B28F"/>
    <s v="#E65568"/>
    <s v="Tour 3"/>
    <s v="E"/>
    <s v="Curaçao"/>
    <s v="CUW"/>
    <s v="Côte d'Ivoire"/>
    <s v="CIV"/>
    <s v="Philadelphia, Pennsylvania"/>
    <s v="Lincoln Financial Field"/>
    <n v="0"/>
    <n v="2"/>
    <x v="1"/>
    <n v="163"/>
    <n v="118"/>
    <n v="53"/>
    <x v="1"/>
    <n v="0"/>
    <n v="2"/>
    <n v="0"/>
    <n v="1"/>
    <n v="53"/>
    <n v="1"/>
    <s v="Exact"/>
    <n v="20"/>
    <x v="37"/>
    <n v="1915"/>
  </r>
  <r>
    <x v="55"/>
    <n v="20"/>
    <d v="2026-06-25T22:00:00"/>
    <x v="19"/>
    <s v="Anis LEBIK"/>
    <s v="#60DC8C"/>
    <s v="#22A34F"/>
    <s v="Tour 3"/>
    <s v="E"/>
    <s v="Curaçao"/>
    <s v="CUW"/>
    <s v="Côte d'Ivoire"/>
    <s v="CIV"/>
    <s v="Philadelphia, Pennsylvania"/>
    <s v="Lincoln Financial Field"/>
    <n v="1"/>
    <n v="2"/>
    <x v="1"/>
    <n v="163"/>
    <n v="118"/>
    <n v="53"/>
    <x v="1"/>
    <n v="0"/>
    <n v="2"/>
    <n v="0"/>
    <n v="1"/>
    <n v="53"/>
    <n v="0"/>
    <s v=""/>
    <n v="0"/>
    <x v="70"/>
    <n v="2185"/>
  </r>
  <r>
    <x v="55"/>
    <n v="21"/>
    <d v="2026-06-25T22:00:00"/>
    <x v="20"/>
    <s v="Julia BOUANAN"/>
    <s v="#2FAEE0"/>
    <s v="#BEA064"/>
    <s v="Tour 3"/>
    <s v="E"/>
    <s v="Curaçao"/>
    <s v="CUW"/>
    <s v="Côte d'Ivoire"/>
    <s v="CIV"/>
    <s v="Philadelphia, Pennsylvania"/>
    <s v="Lincoln Financial Field"/>
    <n v="0"/>
    <n v="0"/>
    <x v="1"/>
    <n v="163"/>
    <n v="118"/>
    <n v="53"/>
    <x v="1"/>
    <n v="0"/>
    <n v="2"/>
    <n v="0"/>
    <n v="0"/>
    <n v="0"/>
    <n v="0"/>
    <s v=""/>
    <n v="0"/>
    <x v="3"/>
    <n v="1665"/>
  </r>
  <r>
    <x v="55"/>
    <n v="22"/>
    <d v="2026-06-25T22:00:00"/>
    <x v="21"/>
    <s v="Julie Mansard"/>
    <s v="#41DEF0"/>
    <s v="#0BA6B7"/>
    <s v="Tour 3"/>
    <s v="E"/>
    <s v="Curaçao"/>
    <s v="CUW"/>
    <s v="Côte d'Ivoire"/>
    <s v="CIV"/>
    <s v="Philadelphia, Pennsylvania"/>
    <s v="Lincoln Financial Field"/>
    <n v="0"/>
    <n v="0"/>
    <x v="1"/>
    <n v="163"/>
    <n v="118"/>
    <n v="53"/>
    <x v="1"/>
    <n v="0"/>
    <n v="2"/>
    <n v="0"/>
    <n v="0"/>
    <n v="0"/>
    <n v="0"/>
    <s v=""/>
    <n v="0"/>
    <x v="3"/>
    <n v="1523"/>
  </r>
  <r>
    <x v="55"/>
    <n v="23"/>
    <d v="2026-06-25T22:00:00"/>
    <x v="22"/>
    <s v="Juliette"/>
    <s v="#F2A2A2"/>
    <s v="#C25D5D"/>
    <s v="Tour 3"/>
    <s v="E"/>
    <s v="Curaçao"/>
    <s v="CUW"/>
    <s v="Côte d'Ivoire"/>
    <s v="CIV"/>
    <s v="Philadelphia, Pennsylvania"/>
    <s v="Lincoln Financial Field"/>
    <n v="0"/>
    <n v="1"/>
    <x v="1"/>
    <n v="163"/>
    <n v="118"/>
    <n v="53"/>
    <x v="1"/>
    <n v="0"/>
    <n v="2"/>
    <n v="0"/>
    <n v="1"/>
    <n v="53"/>
    <n v="0"/>
    <s v=""/>
    <n v="0"/>
    <x v="70"/>
    <n v="1614"/>
  </r>
  <r>
    <x v="55"/>
    <n v="24"/>
    <d v="2026-06-25T22:00:00"/>
    <x v="23"/>
    <s v="Samya ALAOUI"/>
    <s v="#A2F2C7"/>
    <s v="#5DC18C"/>
    <s v="Tour 3"/>
    <s v="E"/>
    <s v="Curaçao"/>
    <s v="CUW"/>
    <s v="Côte d'Ivoire"/>
    <s v="CIV"/>
    <s v="Philadelphia, Pennsylvania"/>
    <s v="Lincoln Financial Field"/>
    <n v="1"/>
    <n v="1"/>
    <x v="1"/>
    <n v="163"/>
    <n v="118"/>
    <n v="53"/>
    <x v="1"/>
    <n v="0"/>
    <n v="2"/>
    <n v="0"/>
    <n v="0"/>
    <n v="0"/>
    <n v="0"/>
    <s v=""/>
    <n v="0"/>
    <x v="3"/>
    <n v="2257"/>
  </r>
  <r>
    <x v="55"/>
    <n v="25"/>
    <d v="2026-06-25T22:00:00"/>
    <x v="24"/>
    <s v="Léa WALOCQ"/>
    <s v="#D1B9EB"/>
    <s v="#B58BC7"/>
    <s v="Tour 3"/>
    <s v="E"/>
    <s v="Curaçao"/>
    <s v="CUW"/>
    <s v="Côte d'Ivoire"/>
    <s v="CIV"/>
    <s v="Philadelphia, Pennsylvania"/>
    <s v="Lincoln Financial Field"/>
    <n v="0"/>
    <n v="1"/>
    <x v="1"/>
    <n v="163"/>
    <n v="118"/>
    <n v="53"/>
    <x v="1"/>
    <n v="0"/>
    <n v="2"/>
    <n v="0"/>
    <n v="1"/>
    <n v="53"/>
    <n v="0"/>
    <s v=""/>
    <n v="0"/>
    <x v="70"/>
    <n v="2048"/>
  </r>
  <r>
    <x v="55"/>
    <n v="26"/>
    <d v="2026-06-11T21:00:00"/>
    <x v="25"/>
    <s v="Mohamad EL KAWAS"/>
    <s v="#EB8787"/>
    <s v="#368E2C"/>
    <s v="Tour 3"/>
    <s v="E"/>
    <s v="Curaçao"/>
    <s v="CUW"/>
    <s v="Côte d'Ivoire"/>
    <s v="CIV"/>
    <m/>
    <m/>
    <n v="0"/>
    <n v="2"/>
    <x v="1"/>
    <n v="163"/>
    <n v="118"/>
    <n v="53"/>
    <x v="1"/>
    <n v="0"/>
    <n v="2"/>
    <n v="0"/>
    <n v="1"/>
    <n v="53"/>
    <n v="1"/>
    <s v="Exact"/>
    <n v="20"/>
    <x v="37"/>
    <n v="1552"/>
  </r>
  <r>
    <x v="55"/>
    <n v="27"/>
    <d v="2026-06-25T22:00:00"/>
    <x v="26"/>
    <s v="Maryem GUIZANI"/>
    <s v="#BCA2F4"/>
    <s v="#6D3DD5"/>
    <s v="Tour 3"/>
    <s v="E"/>
    <s v="Curaçao"/>
    <s v="CUW"/>
    <s v="Côte d'Ivoire"/>
    <s v="CIV"/>
    <m/>
    <m/>
    <n v="0"/>
    <n v="2"/>
    <x v="1"/>
    <n v="163"/>
    <n v="118"/>
    <n v="53"/>
    <x v="1"/>
    <n v="0"/>
    <n v="2"/>
    <n v="0"/>
    <n v="1"/>
    <n v="53"/>
    <n v="1"/>
    <s v="Exact"/>
    <n v="20"/>
    <x v="37"/>
    <n v="1261"/>
  </r>
  <r>
    <x v="56"/>
    <n v="1"/>
    <d v="2026-06-25T22:00:00"/>
    <x v="0"/>
    <s v="Nicolas LE MOUEL"/>
    <s v="#F7C79D"/>
    <s v="#FFBE85"/>
    <s v="Tour 3"/>
    <s v="E"/>
    <s v="Equateur"/>
    <s v="ECU"/>
    <s v="Allemagne"/>
    <s v="DEU"/>
    <s v="East Rutherford, New Jersey/New York"/>
    <s v="MetLife Stadium"/>
    <n v="0"/>
    <n v="3"/>
    <x v="1"/>
    <n v="145"/>
    <n v="129"/>
    <n v="42"/>
    <x v="1"/>
    <n v="2"/>
    <n v="1"/>
    <n v="0"/>
    <n v="0"/>
    <n v="0"/>
    <n v="0"/>
    <s v=""/>
    <n v="0"/>
    <x v="3"/>
    <n v="1960"/>
  </r>
  <r>
    <x v="56"/>
    <n v="2"/>
    <d v="2026-06-25T22:00:00"/>
    <x v="1"/>
    <s v="Léa EL ASERY"/>
    <s v="#FFBEBE"/>
    <s v="#DF6868"/>
    <s v="Tour 3"/>
    <s v="E"/>
    <s v="Equateur"/>
    <s v="ECU"/>
    <s v="Allemagne"/>
    <s v="DEU"/>
    <s v="East Rutherford, New Jersey/New York"/>
    <s v="MetLife Stadium"/>
    <n v="1"/>
    <n v="4"/>
    <x v="1"/>
    <n v="145"/>
    <n v="129"/>
    <n v="42"/>
    <x v="1"/>
    <n v="2"/>
    <n v="1"/>
    <n v="0"/>
    <n v="0"/>
    <n v="0"/>
    <n v="0"/>
    <s v=""/>
    <n v="0"/>
    <x v="3"/>
    <n v="2254"/>
  </r>
  <r>
    <x v="56"/>
    <n v="3"/>
    <d v="2026-06-25T22:00:00"/>
    <x v="2"/>
    <s v="Elwenn JOUBREL"/>
    <s v="#F5C7FC"/>
    <s v="#C489CF"/>
    <s v="Tour 3"/>
    <s v="E"/>
    <s v="Equateur"/>
    <s v="ECU"/>
    <s v="Allemagne"/>
    <s v="DEU"/>
    <s v="East Rutherford, New Jersey/New York"/>
    <s v="MetLife Stadium"/>
    <n v="1"/>
    <n v="4"/>
    <x v="1"/>
    <n v="145"/>
    <n v="129"/>
    <n v="42"/>
    <x v="1"/>
    <n v="2"/>
    <n v="1"/>
    <n v="0"/>
    <n v="0"/>
    <n v="0"/>
    <n v="0"/>
    <s v=""/>
    <n v="0"/>
    <x v="3"/>
    <n v="2230"/>
  </r>
  <r>
    <x v="56"/>
    <n v="4"/>
    <d v="2026-06-25T22:00:00"/>
    <x v="3"/>
    <s v="Pauline OLIVIER"/>
    <s v="#A5EA7F"/>
    <s v="#80C65A"/>
    <s v="Tour 3"/>
    <s v="E"/>
    <s v="Equateur"/>
    <s v="ECU"/>
    <s v="Allemagne"/>
    <s v="DEU"/>
    <s v="East Rutherford, New Jersey/New York"/>
    <s v="MetLife Stadium"/>
    <n v="0"/>
    <n v="2"/>
    <x v="1"/>
    <n v="145"/>
    <n v="129"/>
    <n v="42"/>
    <x v="1"/>
    <n v="2"/>
    <n v="1"/>
    <n v="0"/>
    <n v="0"/>
    <n v="0"/>
    <n v="0"/>
    <s v=""/>
    <n v="0"/>
    <x v="3"/>
    <n v="1842"/>
  </r>
  <r>
    <x v="56"/>
    <n v="5"/>
    <d v="2026-06-25T22:00:00"/>
    <x v="4"/>
    <s v="Julie BOISSIERE"/>
    <s v="#D890FF"/>
    <s v="#B750EF"/>
    <s v="Tour 3"/>
    <s v="E"/>
    <s v="Equateur"/>
    <s v="ECU"/>
    <s v="Allemagne"/>
    <s v="DEU"/>
    <s v="East Rutherford, New Jersey/New York"/>
    <s v="MetLife Stadium"/>
    <n v="0"/>
    <n v="3"/>
    <x v="1"/>
    <n v="145"/>
    <n v="129"/>
    <n v="42"/>
    <x v="1"/>
    <n v="2"/>
    <n v="1"/>
    <n v="0"/>
    <n v="0"/>
    <n v="0"/>
    <n v="0"/>
    <s v=""/>
    <n v="0"/>
    <x v="3"/>
    <n v="1475"/>
  </r>
  <r>
    <x v="56"/>
    <n v="6"/>
    <d v="2026-06-25T22:00:00"/>
    <x v="5"/>
    <s v="Julie BOUCHARD"/>
    <s v="#A6F7B1"/>
    <s v="#6EC179"/>
    <s v="Tour 3"/>
    <s v="E"/>
    <s v="Equateur"/>
    <s v="ECU"/>
    <s v="Allemagne"/>
    <s v="DEU"/>
    <s v="East Rutherford, New Jersey/New York"/>
    <s v="MetLife Stadium"/>
    <n v="1"/>
    <n v="3"/>
    <x v="1"/>
    <n v="145"/>
    <n v="129"/>
    <n v="42"/>
    <x v="1"/>
    <n v="2"/>
    <n v="1"/>
    <n v="0"/>
    <n v="0"/>
    <n v="0"/>
    <n v="0"/>
    <s v=""/>
    <n v="0"/>
    <x v="3"/>
    <n v="2195"/>
  </r>
  <r>
    <x v="56"/>
    <n v="7"/>
    <d v="2026-06-25T22:00:00"/>
    <x v="6"/>
    <s v="Vincent FRAYSSE"/>
    <s v="#B2EAE8"/>
    <s v="#6CB4B1"/>
    <s v="Tour 3"/>
    <s v="E"/>
    <s v="Equateur"/>
    <s v="ECU"/>
    <s v="Allemagne"/>
    <s v="DEU"/>
    <s v="East Rutherford, New Jersey/New York"/>
    <s v="MetLife Stadium"/>
    <n v="1"/>
    <n v="3"/>
    <x v="1"/>
    <n v="145"/>
    <n v="129"/>
    <n v="42"/>
    <x v="1"/>
    <n v="2"/>
    <n v="1"/>
    <n v="0"/>
    <n v="0"/>
    <n v="0"/>
    <n v="0"/>
    <s v=""/>
    <n v="0"/>
    <x v="3"/>
    <n v="1132"/>
  </r>
  <r>
    <x v="56"/>
    <n v="8"/>
    <d v="2026-06-25T22:00:00"/>
    <x v="7"/>
    <s v="Louis HARLE"/>
    <s v="#EEF7B1"/>
    <s v="#C1CB7D"/>
    <s v="Tour 3"/>
    <s v="E"/>
    <s v="Equateur"/>
    <s v="ECU"/>
    <s v="Allemagne"/>
    <s v="DEU"/>
    <s v="East Rutherford, New Jersey/New York"/>
    <s v="MetLife Stadium"/>
    <n v="0"/>
    <n v="2"/>
    <x v="1"/>
    <n v="145"/>
    <n v="129"/>
    <n v="42"/>
    <x v="1"/>
    <n v="2"/>
    <n v="1"/>
    <n v="0"/>
    <n v="0"/>
    <n v="0"/>
    <n v="0"/>
    <s v=""/>
    <n v="0"/>
    <x v="3"/>
    <n v="1844"/>
  </r>
  <r>
    <x v="56"/>
    <n v="9"/>
    <d v="2026-06-25T22:00:00"/>
    <x v="8"/>
    <s v="Aurélien DE POULPIQUET"/>
    <s v="#F4EA9D"/>
    <s v="#D2C458"/>
    <s v="Tour 3"/>
    <s v="E"/>
    <s v="Equateur"/>
    <s v="ECU"/>
    <s v="Allemagne"/>
    <s v="DEU"/>
    <s v="East Rutherford, New Jersey/New York"/>
    <s v="MetLife Stadium"/>
    <n v="1"/>
    <n v="4"/>
    <x v="1"/>
    <n v="145"/>
    <n v="129"/>
    <n v="42"/>
    <x v="1"/>
    <n v="2"/>
    <n v="1"/>
    <n v="0"/>
    <n v="0"/>
    <n v="0"/>
    <n v="0"/>
    <s v=""/>
    <n v="0"/>
    <x v="3"/>
    <n v="2160"/>
  </r>
  <r>
    <x v="56"/>
    <n v="10"/>
    <d v="2026-06-25T22:00:00"/>
    <x v="9"/>
    <s v="Paul MONTESINOS"/>
    <s v="#C4B0FF"/>
    <s v="#7F66C8"/>
    <s v="Tour 3"/>
    <s v="E"/>
    <s v="Equateur"/>
    <s v="ECU"/>
    <s v="Allemagne"/>
    <s v="DEU"/>
    <s v="East Rutherford, New Jersey/New York"/>
    <s v="MetLife Stadium"/>
    <n v="0"/>
    <n v="6"/>
    <x v="1"/>
    <n v="145"/>
    <n v="129"/>
    <n v="42"/>
    <x v="1"/>
    <n v="2"/>
    <n v="1"/>
    <n v="0"/>
    <n v="0"/>
    <n v="0"/>
    <n v="0"/>
    <s v=""/>
    <n v="0"/>
    <x v="3"/>
    <n v="1872"/>
  </r>
  <r>
    <x v="56"/>
    <n v="11"/>
    <d v="2026-06-25T22:00:00"/>
    <x v="10"/>
    <s v="Kinsley ROQUE"/>
    <s v="#CBEBBA"/>
    <s v="#70BC6E"/>
    <s v="Tour 3"/>
    <s v="E"/>
    <s v="Equateur"/>
    <s v="ECU"/>
    <s v="Allemagne"/>
    <s v="DEU"/>
    <s v="East Rutherford, New Jersey/New York"/>
    <s v="MetLife Stadium"/>
    <n v="0"/>
    <n v="4"/>
    <x v="1"/>
    <n v="145"/>
    <n v="129"/>
    <n v="42"/>
    <x v="1"/>
    <n v="2"/>
    <n v="1"/>
    <n v="0"/>
    <n v="0"/>
    <n v="0"/>
    <n v="0"/>
    <s v=""/>
    <n v="0"/>
    <x v="3"/>
    <n v="2332"/>
  </r>
  <r>
    <x v="56"/>
    <n v="12"/>
    <d v="2026-06-25T22:00:00"/>
    <x v="11"/>
    <s v="Jaouad SETTI"/>
    <s v="#C2D4FF"/>
    <s v="#6586D5"/>
    <s v="Tour 3"/>
    <s v="E"/>
    <s v="Equateur"/>
    <s v="ECU"/>
    <s v="Allemagne"/>
    <s v="DEU"/>
    <s v="East Rutherford, New Jersey/New York"/>
    <s v="MetLife Stadium"/>
    <n v="2"/>
    <n v="2"/>
    <x v="1"/>
    <n v="145"/>
    <n v="129"/>
    <n v="42"/>
    <x v="1"/>
    <n v="2"/>
    <n v="1"/>
    <n v="0"/>
    <n v="0"/>
    <n v="0"/>
    <n v="0"/>
    <s v=""/>
    <n v="0"/>
    <x v="3"/>
    <n v="2220"/>
  </r>
  <r>
    <x v="56"/>
    <n v="13"/>
    <d v="2026-06-25T22:00:00"/>
    <x v="12"/>
    <s v="Julien INGE"/>
    <s v="#C1E0EF"/>
    <s v="#4F91B2"/>
    <s v="Tour 3"/>
    <s v="E"/>
    <s v="Equateur"/>
    <s v="ECU"/>
    <s v="Allemagne"/>
    <s v="DEU"/>
    <s v="East Rutherford, New Jersey/New York"/>
    <s v="MetLife Stadium"/>
    <n v="0"/>
    <n v="1"/>
    <x v="1"/>
    <n v="145"/>
    <n v="129"/>
    <n v="42"/>
    <x v="1"/>
    <n v="2"/>
    <n v="1"/>
    <n v="0"/>
    <n v="0"/>
    <n v="0"/>
    <n v="0"/>
    <s v=""/>
    <n v="0"/>
    <x v="3"/>
    <n v="2270"/>
  </r>
  <r>
    <x v="56"/>
    <n v="14"/>
    <d v="2026-06-25T22:00:00"/>
    <x v="13"/>
    <s v="Marie EXBRAYAT"/>
    <s v="#FFAFD2"/>
    <s v="#F2589B"/>
    <s v="Tour 3"/>
    <s v="E"/>
    <s v="Equateur"/>
    <s v="ECU"/>
    <s v="Allemagne"/>
    <s v="DEU"/>
    <s v="East Rutherford, New Jersey/New York"/>
    <s v="MetLife Stadium"/>
    <m/>
    <m/>
    <x v="1"/>
    <n v="145"/>
    <n v="129"/>
    <n v="42"/>
    <x v="1"/>
    <n v="2"/>
    <n v="1"/>
    <n v="1"/>
    <s v=""/>
    <n v="0"/>
    <n v="0"/>
    <s v=""/>
    <s v=""/>
    <x v="3"/>
    <n v="2077"/>
  </r>
  <r>
    <x v="56"/>
    <n v="15"/>
    <d v="2026-06-25T22:00:00"/>
    <x v="14"/>
    <s v="Amine ZARROUKI"/>
    <s v="#FF9898"/>
    <s v="#FF5D5D"/>
    <s v="Tour 3"/>
    <s v="E"/>
    <s v="Equateur"/>
    <s v="ECU"/>
    <s v="Allemagne"/>
    <s v="DEU"/>
    <s v="East Rutherford, New Jersey/New York"/>
    <s v="MetLife Stadium"/>
    <n v="0"/>
    <n v="2"/>
    <x v="1"/>
    <n v="145"/>
    <n v="129"/>
    <n v="42"/>
    <x v="1"/>
    <n v="2"/>
    <n v="1"/>
    <n v="0"/>
    <n v="0"/>
    <n v="0"/>
    <n v="0"/>
    <s v=""/>
    <n v="0"/>
    <x v="3"/>
    <n v="2038"/>
  </r>
  <r>
    <x v="56"/>
    <n v="16"/>
    <d v="2026-06-25T22:00:00"/>
    <x v="15"/>
    <s v="Laura GIULIANO"/>
    <s v="#86A4FE"/>
    <s v="#3769FF"/>
    <s v="Tour 3"/>
    <s v="E"/>
    <s v="Equateur"/>
    <s v="ECU"/>
    <s v="Allemagne"/>
    <s v="DEU"/>
    <s v="East Rutherford, New Jersey/New York"/>
    <s v="MetLife Stadium"/>
    <n v="1"/>
    <n v="2"/>
    <x v="1"/>
    <n v="145"/>
    <n v="129"/>
    <n v="42"/>
    <x v="1"/>
    <n v="2"/>
    <n v="1"/>
    <n v="0"/>
    <n v="0"/>
    <n v="0"/>
    <n v="0"/>
    <s v=""/>
    <n v="0"/>
    <x v="3"/>
    <n v="1829"/>
  </r>
  <r>
    <x v="56"/>
    <n v="17"/>
    <d v="2026-06-25T22:00:00"/>
    <x v="16"/>
    <s v="Julien CRIMOTEL"/>
    <s v="#FFB0B0"/>
    <s v="#F25757"/>
    <s v="Tour 3"/>
    <s v="E"/>
    <s v="Equateur"/>
    <s v="ECU"/>
    <s v="Allemagne"/>
    <s v="DEU"/>
    <s v="East Rutherford, New Jersey/New York"/>
    <s v="MetLife Stadium"/>
    <n v="0"/>
    <n v="3"/>
    <x v="1"/>
    <n v="145"/>
    <n v="129"/>
    <n v="42"/>
    <x v="1"/>
    <n v="2"/>
    <n v="1"/>
    <n v="0"/>
    <n v="0"/>
    <n v="0"/>
    <n v="0"/>
    <s v=""/>
    <n v="0"/>
    <x v="3"/>
    <n v="1802"/>
  </r>
  <r>
    <x v="56"/>
    <n v="18"/>
    <d v="2026-06-25T22:00:00"/>
    <x v="17"/>
    <s v="Quentin CARTON"/>
    <s v="#F0BC42"/>
    <s v="#8E1F2F"/>
    <s v="Tour 3"/>
    <s v="E"/>
    <s v="Equateur"/>
    <s v="ECU"/>
    <s v="Allemagne"/>
    <s v="DEU"/>
    <s v="East Rutherford, New Jersey/New York"/>
    <s v="MetLife Stadium"/>
    <n v="1"/>
    <n v="1"/>
    <x v="1"/>
    <n v="145"/>
    <n v="129"/>
    <n v="42"/>
    <x v="1"/>
    <n v="2"/>
    <n v="1"/>
    <n v="0"/>
    <n v="0"/>
    <n v="0"/>
    <n v="0"/>
    <s v=""/>
    <n v="0"/>
    <x v="3"/>
    <n v="2083"/>
  </r>
  <r>
    <x v="56"/>
    <n v="19"/>
    <d v="2026-06-25T22:00:00"/>
    <x v="18"/>
    <s v="Eyram TETSHIE"/>
    <s v="#E8B28F"/>
    <s v="#E65568"/>
    <s v="Tour 3"/>
    <s v="E"/>
    <s v="Equateur"/>
    <s v="ECU"/>
    <s v="Allemagne"/>
    <s v="DEU"/>
    <s v="East Rutherford, New Jersey/New York"/>
    <s v="MetLife Stadium"/>
    <n v="0"/>
    <n v="4"/>
    <x v="1"/>
    <n v="145"/>
    <n v="129"/>
    <n v="42"/>
    <x v="1"/>
    <n v="2"/>
    <n v="1"/>
    <n v="0"/>
    <n v="0"/>
    <n v="0"/>
    <n v="0"/>
    <s v=""/>
    <n v="0"/>
    <x v="3"/>
    <n v="1915"/>
  </r>
  <r>
    <x v="56"/>
    <n v="20"/>
    <d v="2026-06-25T22:00:00"/>
    <x v="19"/>
    <s v="Anis LEBIK"/>
    <s v="#60DC8C"/>
    <s v="#22A34F"/>
    <s v="Tour 3"/>
    <s v="E"/>
    <s v="Equateur"/>
    <s v="ECU"/>
    <s v="Allemagne"/>
    <s v="DEU"/>
    <s v="East Rutherford, New Jersey/New York"/>
    <s v="MetLife Stadium"/>
    <n v="0"/>
    <n v="2"/>
    <x v="1"/>
    <n v="145"/>
    <n v="129"/>
    <n v="42"/>
    <x v="1"/>
    <n v="2"/>
    <n v="1"/>
    <n v="0"/>
    <n v="0"/>
    <n v="0"/>
    <n v="0"/>
    <s v=""/>
    <n v="0"/>
    <x v="3"/>
    <n v="2185"/>
  </r>
  <r>
    <x v="56"/>
    <n v="21"/>
    <d v="2026-06-25T22:00:00"/>
    <x v="20"/>
    <s v="Julia BOUANAN"/>
    <s v="#2FAEE0"/>
    <s v="#BEA064"/>
    <s v="Tour 3"/>
    <s v="E"/>
    <s v="Equateur"/>
    <s v="ECU"/>
    <s v="Allemagne"/>
    <s v="DEU"/>
    <s v="East Rutherford, New Jersey/New York"/>
    <s v="MetLife Stadium"/>
    <n v="2"/>
    <n v="2"/>
    <x v="1"/>
    <n v="145"/>
    <n v="129"/>
    <n v="42"/>
    <x v="1"/>
    <n v="2"/>
    <n v="1"/>
    <n v="0"/>
    <n v="0"/>
    <n v="0"/>
    <n v="0"/>
    <s v=""/>
    <n v="0"/>
    <x v="3"/>
    <n v="1665"/>
  </r>
  <r>
    <x v="56"/>
    <n v="22"/>
    <d v="2026-06-25T22:00:00"/>
    <x v="21"/>
    <s v="Julie Mansard"/>
    <s v="#41DEF0"/>
    <s v="#0BA6B7"/>
    <s v="Tour 3"/>
    <s v="E"/>
    <s v="Equateur"/>
    <s v="ECU"/>
    <s v="Allemagne"/>
    <s v="DEU"/>
    <s v="East Rutherford, New Jersey/New York"/>
    <s v="MetLife Stadium"/>
    <n v="1"/>
    <n v="1"/>
    <x v="1"/>
    <n v="145"/>
    <n v="129"/>
    <n v="42"/>
    <x v="1"/>
    <n v="2"/>
    <n v="1"/>
    <n v="0"/>
    <n v="0"/>
    <n v="0"/>
    <n v="0"/>
    <s v=""/>
    <n v="0"/>
    <x v="3"/>
    <n v="1523"/>
  </r>
  <r>
    <x v="56"/>
    <n v="23"/>
    <d v="2026-06-25T22:00:00"/>
    <x v="22"/>
    <s v="Juliette"/>
    <s v="#F2A2A2"/>
    <s v="#C25D5D"/>
    <s v="Tour 3"/>
    <s v="E"/>
    <s v="Equateur"/>
    <s v="ECU"/>
    <s v="Allemagne"/>
    <s v="DEU"/>
    <s v="East Rutherford, New Jersey/New York"/>
    <s v="MetLife Stadium"/>
    <n v="0"/>
    <n v="1"/>
    <x v="1"/>
    <n v="145"/>
    <n v="129"/>
    <n v="42"/>
    <x v="1"/>
    <n v="2"/>
    <n v="1"/>
    <n v="0"/>
    <n v="0"/>
    <n v="0"/>
    <n v="0"/>
    <s v=""/>
    <n v="0"/>
    <x v="3"/>
    <n v="1614"/>
  </r>
  <r>
    <x v="56"/>
    <n v="24"/>
    <d v="2026-06-25T22:00:00"/>
    <x v="23"/>
    <s v="Samya ALAOUI"/>
    <s v="#A2F2C7"/>
    <s v="#5DC18C"/>
    <s v="Tour 3"/>
    <s v="E"/>
    <s v="Equateur"/>
    <s v="ECU"/>
    <s v="Allemagne"/>
    <s v="DEU"/>
    <s v="East Rutherford, New Jersey/New York"/>
    <s v="MetLife Stadium"/>
    <n v="1"/>
    <n v="2"/>
    <x v="1"/>
    <n v="145"/>
    <n v="129"/>
    <n v="42"/>
    <x v="1"/>
    <n v="2"/>
    <n v="1"/>
    <n v="0"/>
    <n v="0"/>
    <n v="0"/>
    <n v="0"/>
    <s v=""/>
    <n v="0"/>
    <x v="3"/>
    <n v="2257"/>
  </r>
  <r>
    <x v="56"/>
    <n v="25"/>
    <d v="2026-06-25T22:00:00"/>
    <x v="24"/>
    <s v="Léa WALOCQ"/>
    <s v="#D1B9EB"/>
    <s v="#B58BC7"/>
    <s v="Tour 3"/>
    <s v="E"/>
    <s v="Equateur"/>
    <s v="ECU"/>
    <s v="Allemagne"/>
    <s v="DEU"/>
    <s v="East Rutherford, New Jersey/New York"/>
    <s v="MetLife Stadium"/>
    <n v="0"/>
    <n v="3"/>
    <x v="1"/>
    <n v="145"/>
    <n v="129"/>
    <n v="42"/>
    <x v="1"/>
    <n v="2"/>
    <n v="1"/>
    <n v="0"/>
    <n v="0"/>
    <n v="0"/>
    <n v="0"/>
    <s v=""/>
    <n v="0"/>
    <x v="3"/>
    <n v="2048"/>
  </r>
  <r>
    <x v="56"/>
    <n v="26"/>
    <d v="2026-06-11T21:00:00"/>
    <x v="25"/>
    <s v="Mohamad EL KAWAS"/>
    <s v="#EB8787"/>
    <s v="#368E2C"/>
    <s v="Tour 3"/>
    <s v="E"/>
    <s v="Equateur"/>
    <s v="ECU"/>
    <s v="Allemagne"/>
    <s v="DEU"/>
    <m/>
    <m/>
    <n v="0"/>
    <n v="3"/>
    <x v="1"/>
    <n v="145"/>
    <n v="129"/>
    <n v="42"/>
    <x v="1"/>
    <n v="2"/>
    <n v="1"/>
    <n v="0"/>
    <n v="0"/>
    <n v="0"/>
    <n v="0"/>
    <s v=""/>
    <n v="0"/>
    <x v="3"/>
    <n v="1552"/>
  </r>
  <r>
    <x v="56"/>
    <n v="27"/>
    <d v="2026-06-25T22:00:00"/>
    <x v="26"/>
    <s v="Maryem GUIZANI"/>
    <s v="#BCA2F4"/>
    <s v="#6D3DD5"/>
    <s v="Tour 3"/>
    <s v="E"/>
    <s v="Equateur"/>
    <s v="ECU"/>
    <s v="Allemagne"/>
    <s v="DEU"/>
    <m/>
    <m/>
    <n v="0"/>
    <n v="1"/>
    <x v="1"/>
    <n v="145"/>
    <n v="129"/>
    <n v="42"/>
    <x v="1"/>
    <n v="2"/>
    <n v="1"/>
    <n v="0"/>
    <n v="0"/>
    <n v="0"/>
    <n v="0"/>
    <s v=""/>
    <n v="0"/>
    <x v="3"/>
    <n v="1261"/>
  </r>
  <r>
    <x v="57"/>
    <n v="1"/>
    <d v="2026-06-26T01:00:00"/>
    <x v="0"/>
    <s v="Nicolas LE MOUEL"/>
    <s v="#F7C79D"/>
    <s v="#FFBE85"/>
    <s v="Tour 3"/>
    <s v="F"/>
    <s v="Tunisie"/>
    <s v="TUN"/>
    <s v="Pays-Bas"/>
    <s v="NLD"/>
    <s v="Arlington, Dallas, Texas"/>
    <s v="AT&amp;T Stadium"/>
    <n v="1"/>
    <n v="5"/>
    <x v="1"/>
    <n v="131"/>
    <n v="123"/>
    <n v="56"/>
    <x v="1"/>
    <n v="1"/>
    <n v="3"/>
    <n v="0"/>
    <n v="1"/>
    <n v="56"/>
    <n v="0"/>
    <s v=""/>
    <n v="0"/>
    <x v="71"/>
    <n v="2016"/>
  </r>
  <r>
    <x v="57"/>
    <n v="2"/>
    <d v="2026-06-26T01:00:00"/>
    <x v="1"/>
    <s v="Léa EL ASERY"/>
    <s v="#FFBEBE"/>
    <s v="#DF6868"/>
    <s v="Tour 3"/>
    <s v="F"/>
    <s v="Tunisie"/>
    <s v="TUN"/>
    <s v="Pays-Bas"/>
    <s v="NLD"/>
    <s v="Arlington, Dallas, Texas"/>
    <s v="AT&amp;T Stadium"/>
    <n v="0"/>
    <n v="6"/>
    <x v="1"/>
    <n v="131"/>
    <n v="123"/>
    <n v="56"/>
    <x v="1"/>
    <n v="1"/>
    <n v="3"/>
    <n v="0"/>
    <n v="1"/>
    <n v="56"/>
    <n v="0"/>
    <s v=""/>
    <n v="0"/>
    <x v="71"/>
    <n v="2310"/>
  </r>
  <r>
    <x v="57"/>
    <n v="3"/>
    <d v="2026-06-26T01:00:00"/>
    <x v="2"/>
    <s v="Elwenn JOUBREL"/>
    <s v="#F5C7FC"/>
    <s v="#C489CF"/>
    <s v="Tour 3"/>
    <s v="F"/>
    <s v="Tunisie"/>
    <s v="TUN"/>
    <s v="Pays-Bas"/>
    <s v="NLD"/>
    <s v="Arlington, Dallas, Texas"/>
    <s v="AT&amp;T Stadium"/>
    <n v="0"/>
    <n v="3"/>
    <x v="1"/>
    <n v="131"/>
    <n v="123"/>
    <n v="56"/>
    <x v="1"/>
    <n v="1"/>
    <n v="3"/>
    <n v="0"/>
    <n v="1"/>
    <n v="56"/>
    <n v="0"/>
    <s v=""/>
    <n v="0"/>
    <x v="71"/>
    <n v="2286"/>
  </r>
  <r>
    <x v="57"/>
    <n v="4"/>
    <d v="2026-06-26T01:00:00"/>
    <x v="3"/>
    <s v="Pauline OLIVIER"/>
    <s v="#A5EA7F"/>
    <s v="#80C65A"/>
    <s v="Tour 3"/>
    <s v="F"/>
    <s v="Tunisie"/>
    <s v="TUN"/>
    <s v="Pays-Bas"/>
    <s v="NLD"/>
    <s v="Arlington, Dallas, Texas"/>
    <s v="AT&amp;T Stadium"/>
    <n v="0"/>
    <n v="2"/>
    <x v="1"/>
    <n v="131"/>
    <n v="123"/>
    <n v="56"/>
    <x v="1"/>
    <n v="1"/>
    <n v="3"/>
    <n v="0"/>
    <n v="1"/>
    <n v="56"/>
    <n v="0"/>
    <s v=""/>
    <n v="0"/>
    <x v="71"/>
    <n v="1898"/>
  </r>
  <r>
    <x v="57"/>
    <n v="5"/>
    <d v="2026-06-26T01:00:00"/>
    <x v="4"/>
    <s v="Julie BOISSIERE"/>
    <s v="#D890FF"/>
    <s v="#B750EF"/>
    <s v="Tour 3"/>
    <s v="F"/>
    <s v="Tunisie"/>
    <s v="TUN"/>
    <s v="Pays-Bas"/>
    <s v="NLD"/>
    <s v="Arlington, Dallas, Texas"/>
    <s v="AT&amp;T Stadium"/>
    <n v="0"/>
    <n v="4"/>
    <x v="1"/>
    <n v="131"/>
    <n v="123"/>
    <n v="56"/>
    <x v="1"/>
    <n v="1"/>
    <n v="3"/>
    <n v="0"/>
    <n v="1"/>
    <n v="56"/>
    <n v="0"/>
    <s v=""/>
    <n v="0"/>
    <x v="71"/>
    <n v="1531"/>
  </r>
  <r>
    <x v="57"/>
    <n v="6"/>
    <d v="2026-06-26T01:00:00"/>
    <x v="5"/>
    <s v="Julie BOUCHARD"/>
    <s v="#A6F7B1"/>
    <s v="#6EC179"/>
    <s v="Tour 3"/>
    <s v="F"/>
    <s v="Tunisie"/>
    <s v="TUN"/>
    <s v="Pays-Bas"/>
    <s v="NLD"/>
    <s v="Arlington, Dallas, Texas"/>
    <s v="AT&amp;T Stadium"/>
    <n v="1"/>
    <n v="4"/>
    <x v="1"/>
    <n v="131"/>
    <n v="123"/>
    <n v="56"/>
    <x v="1"/>
    <n v="1"/>
    <n v="3"/>
    <n v="0"/>
    <n v="1"/>
    <n v="56"/>
    <n v="0"/>
    <s v=""/>
    <n v="0"/>
    <x v="71"/>
    <n v="2251"/>
  </r>
  <r>
    <x v="57"/>
    <n v="7"/>
    <d v="2026-06-26T01:00:00"/>
    <x v="6"/>
    <s v="Vincent FRAYSSE"/>
    <s v="#B2EAE8"/>
    <s v="#6CB4B1"/>
    <s v="Tour 3"/>
    <s v="F"/>
    <s v="Tunisie"/>
    <s v="TUN"/>
    <s v="Pays-Bas"/>
    <s v="NLD"/>
    <s v="Arlington, Dallas, Texas"/>
    <s v="AT&amp;T Stadium"/>
    <n v="1"/>
    <n v="3"/>
    <x v="1"/>
    <n v="131"/>
    <n v="123"/>
    <n v="56"/>
    <x v="1"/>
    <n v="1"/>
    <n v="3"/>
    <n v="0"/>
    <n v="1"/>
    <n v="56"/>
    <n v="1"/>
    <s v="Très rare"/>
    <n v="50"/>
    <x v="72"/>
    <n v="1238"/>
  </r>
  <r>
    <x v="57"/>
    <n v="8"/>
    <d v="2026-06-26T01:00:00"/>
    <x v="7"/>
    <s v="Louis HARLE"/>
    <s v="#EEF7B1"/>
    <s v="#C1CB7D"/>
    <s v="Tour 3"/>
    <s v="F"/>
    <s v="Tunisie"/>
    <s v="TUN"/>
    <s v="Pays-Bas"/>
    <s v="NLD"/>
    <s v="Arlington, Dallas, Texas"/>
    <s v="AT&amp;T Stadium"/>
    <n v="0"/>
    <n v="3"/>
    <x v="1"/>
    <n v="131"/>
    <n v="123"/>
    <n v="56"/>
    <x v="1"/>
    <n v="1"/>
    <n v="3"/>
    <n v="0"/>
    <n v="1"/>
    <n v="56"/>
    <n v="0"/>
    <s v=""/>
    <n v="0"/>
    <x v="71"/>
    <n v="1900"/>
  </r>
  <r>
    <x v="57"/>
    <n v="9"/>
    <d v="2026-06-26T01:00:00"/>
    <x v="8"/>
    <s v="Aurélien DE POULPIQUET"/>
    <s v="#F4EA9D"/>
    <s v="#D2C458"/>
    <s v="Tour 3"/>
    <s v="F"/>
    <s v="Tunisie"/>
    <s v="TUN"/>
    <s v="Pays-Bas"/>
    <s v="NLD"/>
    <s v="Arlington, Dallas, Texas"/>
    <s v="AT&amp;T Stadium"/>
    <n v="0"/>
    <n v="6"/>
    <x v="1"/>
    <n v="131"/>
    <n v="123"/>
    <n v="56"/>
    <x v="1"/>
    <n v="1"/>
    <n v="3"/>
    <n v="0"/>
    <n v="1"/>
    <n v="56"/>
    <n v="0"/>
    <s v=""/>
    <n v="0"/>
    <x v="71"/>
    <n v="2216"/>
  </r>
  <r>
    <x v="57"/>
    <n v="10"/>
    <d v="2026-06-26T01:00:00"/>
    <x v="9"/>
    <s v="Paul MONTESINOS"/>
    <s v="#C4B0FF"/>
    <s v="#7F66C8"/>
    <s v="Tour 3"/>
    <s v="F"/>
    <s v="Tunisie"/>
    <s v="TUN"/>
    <s v="Pays-Bas"/>
    <s v="NLD"/>
    <s v="Arlington, Dallas, Texas"/>
    <s v="AT&amp;T Stadium"/>
    <n v="0"/>
    <n v="3"/>
    <x v="1"/>
    <n v="131"/>
    <n v="123"/>
    <n v="56"/>
    <x v="1"/>
    <n v="1"/>
    <n v="3"/>
    <n v="0"/>
    <n v="1"/>
    <n v="56"/>
    <n v="0"/>
    <s v=""/>
    <n v="0"/>
    <x v="71"/>
    <n v="1928"/>
  </r>
  <r>
    <x v="57"/>
    <n v="11"/>
    <d v="2026-06-26T01:00:00"/>
    <x v="10"/>
    <s v="Kinsley ROQUE"/>
    <s v="#CBEBBA"/>
    <s v="#70BC6E"/>
    <s v="Tour 3"/>
    <s v="F"/>
    <s v="Tunisie"/>
    <s v="TUN"/>
    <s v="Pays-Bas"/>
    <s v="NLD"/>
    <s v="Arlington, Dallas, Texas"/>
    <s v="AT&amp;T Stadium"/>
    <n v="0"/>
    <n v="1"/>
    <x v="1"/>
    <n v="131"/>
    <n v="123"/>
    <n v="56"/>
    <x v="1"/>
    <n v="1"/>
    <n v="3"/>
    <n v="0"/>
    <n v="1"/>
    <n v="56"/>
    <n v="0"/>
    <s v=""/>
    <n v="0"/>
    <x v="71"/>
    <n v="2388"/>
  </r>
  <r>
    <x v="57"/>
    <n v="12"/>
    <d v="2026-06-26T01:00:00"/>
    <x v="11"/>
    <s v="Jaouad SETTI"/>
    <s v="#C2D4FF"/>
    <s v="#6586D5"/>
    <s v="Tour 3"/>
    <s v="F"/>
    <s v="Tunisie"/>
    <s v="TUN"/>
    <s v="Pays-Bas"/>
    <s v="NLD"/>
    <s v="Arlington, Dallas, Texas"/>
    <s v="AT&amp;T Stadium"/>
    <n v="0"/>
    <n v="3"/>
    <x v="1"/>
    <n v="131"/>
    <n v="123"/>
    <n v="56"/>
    <x v="1"/>
    <n v="1"/>
    <n v="3"/>
    <n v="0"/>
    <n v="1"/>
    <n v="56"/>
    <n v="0"/>
    <s v=""/>
    <n v="0"/>
    <x v="71"/>
    <n v="2276"/>
  </r>
  <r>
    <x v="57"/>
    <n v="13"/>
    <d v="2026-06-26T01:00:00"/>
    <x v="12"/>
    <s v="Julien INGE"/>
    <s v="#C1E0EF"/>
    <s v="#4F91B2"/>
    <s v="Tour 3"/>
    <s v="F"/>
    <s v="Tunisie"/>
    <s v="TUN"/>
    <s v="Pays-Bas"/>
    <s v="NLD"/>
    <s v="Arlington, Dallas, Texas"/>
    <s v="AT&amp;T Stadium"/>
    <n v="1"/>
    <n v="3"/>
    <x v="1"/>
    <n v="131"/>
    <n v="123"/>
    <n v="56"/>
    <x v="1"/>
    <n v="1"/>
    <n v="3"/>
    <n v="0"/>
    <n v="1"/>
    <n v="56"/>
    <n v="1"/>
    <s v="Très rare"/>
    <n v="50"/>
    <x v="72"/>
    <n v="2376"/>
  </r>
  <r>
    <x v="57"/>
    <n v="14"/>
    <d v="2026-06-26T01:00:00"/>
    <x v="13"/>
    <s v="Marie EXBRAYAT"/>
    <s v="#FFAFD2"/>
    <s v="#F2589B"/>
    <s v="Tour 3"/>
    <s v="F"/>
    <s v="Tunisie"/>
    <s v="TUN"/>
    <s v="Pays-Bas"/>
    <s v="NLD"/>
    <s v="Arlington, Dallas, Texas"/>
    <s v="AT&amp;T Stadium"/>
    <n v="1"/>
    <n v="2"/>
    <x v="1"/>
    <n v="131"/>
    <n v="123"/>
    <n v="56"/>
    <x v="1"/>
    <n v="1"/>
    <n v="3"/>
    <n v="0"/>
    <n v="1"/>
    <n v="56"/>
    <n v="0"/>
    <s v=""/>
    <n v="0"/>
    <x v="71"/>
    <n v="2133"/>
  </r>
  <r>
    <x v="57"/>
    <n v="15"/>
    <d v="2026-06-26T01:00:00"/>
    <x v="14"/>
    <s v="Amine ZARROUKI"/>
    <s v="#FF9898"/>
    <s v="#FF5D5D"/>
    <s v="Tour 3"/>
    <s v="F"/>
    <s v="Tunisie"/>
    <s v="TUN"/>
    <s v="Pays-Bas"/>
    <s v="NLD"/>
    <s v="Arlington, Dallas, Texas"/>
    <s v="AT&amp;T Stadium"/>
    <n v="0"/>
    <n v="5"/>
    <x v="1"/>
    <n v="131"/>
    <n v="123"/>
    <n v="56"/>
    <x v="1"/>
    <n v="1"/>
    <n v="3"/>
    <n v="0"/>
    <n v="1"/>
    <n v="56"/>
    <n v="0"/>
    <s v=""/>
    <n v="0"/>
    <x v="71"/>
    <n v="2094"/>
  </r>
  <r>
    <x v="57"/>
    <n v="16"/>
    <d v="2026-06-26T01:00:00"/>
    <x v="15"/>
    <s v="Laura GIULIANO"/>
    <s v="#86A4FE"/>
    <s v="#3769FF"/>
    <s v="Tour 3"/>
    <s v="F"/>
    <s v="Tunisie"/>
    <s v="TUN"/>
    <s v="Pays-Bas"/>
    <s v="NLD"/>
    <s v="Arlington, Dallas, Texas"/>
    <s v="AT&amp;T Stadium"/>
    <n v="0"/>
    <n v="3"/>
    <x v="1"/>
    <n v="131"/>
    <n v="123"/>
    <n v="56"/>
    <x v="1"/>
    <n v="1"/>
    <n v="3"/>
    <n v="0"/>
    <n v="1"/>
    <n v="56"/>
    <n v="0"/>
    <s v=""/>
    <n v="0"/>
    <x v="71"/>
    <n v="1885"/>
  </r>
  <r>
    <x v="57"/>
    <n v="17"/>
    <d v="2026-06-26T01:00:00"/>
    <x v="16"/>
    <s v="Julien CRIMOTEL"/>
    <s v="#FFB0B0"/>
    <s v="#F25757"/>
    <s v="Tour 3"/>
    <s v="F"/>
    <s v="Tunisie"/>
    <s v="TUN"/>
    <s v="Pays-Bas"/>
    <s v="NLD"/>
    <s v="Arlington, Dallas, Texas"/>
    <s v="AT&amp;T Stadium"/>
    <n v="1"/>
    <n v="2"/>
    <x v="1"/>
    <n v="131"/>
    <n v="123"/>
    <n v="56"/>
    <x v="1"/>
    <n v="1"/>
    <n v="3"/>
    <n v="0"/>
    <n v="1"/>
    <n v="56"/>
    <n v="0"/>
    <s v=""/>
    <n v="0"/>
    <x v="71"/>
    <n v="1858"/>
  </r>
  <r>
    <x v="57"/>
    <n v="18"/>
    <d v="2026-06-26T01:00:00"/>
    <x v="17"/>
    <s v="Quentin CARTON"/>
    <s v="#F0BC42"/>
    <s v="#8E1F2F"/>
    <s v="Tour 3"/>
    <s v="F"/>
    <s v="Tunisie"/>
    <s v="TUN"/>
    <s v="Pays-Bas"/>
    <s v="NLD"/>
    <s v="Arlington, Dallas, Texas"/>
    <s v="AT&amp;T Stadium"/>
    <n v="0"/>
    <n v="3"/>
    <x v="1"/>
    <n v="131"/>
    <n v="123"/>
    <n v="56"/>
    <x v="1"/>
    <n v="1"/>
    <n v="3"/>
    <n v="0"/>
    <n v="1"/>
    <n v="56"/>
    <n v="0"/>
    <s v=""/>
    <n v="0"/>
    <x v="71"/>
    <n v="2139"/>
  </r>
  <r>
    <x v="57"/>
    <n v="19"/>
    <d v="2026-06-26T01:00:00"/>
    <x v="18"/>
    <s v="Eyram TETSHIE"/>
    <s v="#E8B28F"/>
    <s v="#E65568"/>
    <s v="Tour 3"/>
    <s v="F"/>
    <s v="Tunisie"/>
    <s v="TUN"/>
    <s v="Pays-Bas"/>
    <s v="NLD"/>
    <s v="Arlington, Dallas, Texas"/>
    <s v="AT&amp;T Stadium"/>
    <n v="0"/>
    <n v="4"/>
    <x v="1"/>
    <n v="131"/>
    <n v="123"/>
    <n v="56"/>
    <x v="1"/>
    <n v="1"/>
    <n v="3"/>
    <n v="0"/>
    <n v="1"/>
    <n v="56"/>
    <n v="0"/>
    <s v=""/>
    <n v="0"/>
    <x v="71"/>
    <n v="1971"/>
  </r>
  <r>
    <x v="57"/>
    <n v="20"/>
    <d v="2026-06-26T01:00:00"/>
    <x v="19"/>
    <s v="Anis LEBIK"/>
    <s v="#60DC8C"/>
    <s v="#22A34F"/>
    <s v="Tour 3"/>
    <s v="F"/>
    <s v="Tunisie"/>
    <s v="TUN"/>
    <s v="Pays-Bas"/>
    <s v="NLD"/>
    <s v="Arlington, Dallas, Texas"/>
    <s v="AT&amp;T Stadium"/>
    <n v="0"/>
    <n v="4"/>
    <x v="1"/>
    <n v="131"/>
    <n v="123"/>
    <n v="56"/>
    <x v="1"/>
    <n v="1"/>
    <n v="3"/>
    <n v="0"/>
    <n v="1"/>
    <n v="56"/>
    <n v="0"/>
    <s v=""/>
    <n v="0"/>
    <x v="71"/>
    <n v="2241"/>
  </r>
  <r>
    <x v="57"/>
    <n v="21"/>
    <d v="2026-06-26T01:00:00"/>
    <x v="20"/>
    <s v="Julia BOUANAN"/>
    <s v="#2FAEE0"/>
    <s v="#BEA064"/>
    <s v="Tour 3"/>
    <s v="F"/>
    <s v="Tunisie"/>
    <s v="TUN"/>
    <s v="Pays-Bas"/>
    <s v="NLD"/>
    <s v="Arlington, Dallas, Texas"/>
    <s v="AT&amp;T Stadium"/>
    <n v="1"/>
    <n v="3"/>
    <x v="1"/>
    <n v="131"/>
    <n v="123"/>
    <n v="56"/>
    <x v="1"/>
    <n v="1"/>
    <n v="3"/>
    <n v="0"/>
    <n v="1"/>
    <n v="56"/>
    <n v="1"/>
    <s v="Très rare"/>
    <n v="50"/>
    <x v="72"/>
    <n v="1771"/>
  </r>
  <r>
    <x v="57"/>
    <n v="22"/>
    <d v="2026-06-26T01:00:00"/>
    <x v="21"/>
    <s v="Julie Mansard"/>
    <s v="#41DEF0"/>
    <s v="#0BA6B7"/>
    <s v="Tour 3"/>
    <s v="F"/>
    <s v="Tunisie"/>
    <s v="TUN"/>
    <s v="Pays-Bas"/>
    <s v="NLD"/>
    <s v="Arlington, Dallas, Texas"/>
    <s v="AT&amp;T Stadium"/>
    <n v="0"/>
    <n v="0"/>
    <x v="1"/>
    <n v="131"/>
    <n v="123"/>
    <n v="56"/>
    <x v="1"/>
    <n v="1"/>
    <n v="3"/>
    <n v="0"/>
    <n v="0"/>
    <n v="0"/>
    <n v="0"/>
    <s v=""/>
    <n v="0"/>
    <x v="3"/>
    <n v="1523"/>
  </r>
  <r>
    <x v="57"/>
    <n v="23"/>
    <d v="2026-06-26T01:00:00"/>
    <x v="22"/>
    <s v="Juliette"/>
    <s v="#F2A2A2"/>
    <s v="#C25D5D"/>
    <s v="Tour 3"/>
    <s v="F"/>
    <s v="Tunisie"/>
    <s v="TUN"/>
    <s v="Pays-Bas"/>
    <s v="NLD"/>
    <s v="Arlington, Dallas, Texas"/>
    <s v="AT&amp;T Stadium"/>
    <n v="0"/>
    <n v="2"/>
    <x v="1"/>
    <n v="131"/>
    <n v="123"/>
    <n v="56"/>
    <x v="1"/>
    <n v="1"/>
    <n v="3"/>
    <n v="0"/>
    <n v="1"/>
    <n v="56"/>
    <n v="0"/>
    <s v=""/>
    <n v="0"/>
    <x v="71"/>
    <n v="1670"/>
  </r>
  <r>
    <x v="57"/>
    <n v="24"/>
    <d v="2026-06-26T01:00:00"/>
    <x v="23"/>
    <s v="Samya ALAOUI"/>
    <s v="#A2F2C7"/>
    <s v="#5DC18C"/>
    <s v="Tour 3"/>
    <s v="F"/>
    <s v="Tunisie"/>
    <s v="TUN"/>
    <s v="Pays-Bas"/>
    <s v="NLD"/>
    <s v="Arlington, Dallas, Texas"/>
    <s v="AT&amp;T Stadium"/>
    <n v="0"/>
    <n v="2"/>
    <x v="1"/>
    <n v="131"/>
    <n v="123"/>
    <n v="56"/>
    <x v="1"/>
    <n v="1"/>
    <n v="3"/>
    <n v="0"/>
    <n v="1"/>
    <n v="56"/>
    <n v="0"/>
    <s v=""/>
    <n v="0"/>
    <x v="71"/>
    <n v="2313"/>
  </r>
  <r>
    <x v="57"/>
    <n v="25"/>
    <d v="2026-06-26T01:00:00"/>
    <x v="24"/>
    <s v="Léa WALOCQ"/>
    <s v="#D1B9EB"/>
    <s v="#B58BC7"/>
    <s v="Tour 3"/>
    <s v="F"/>
    <s v="Tunisie"/>
    <s v="TUN"/>
    <s v="Pays-Bas"/>
    <s v="NLD"/>
    <s v="Arlington, Dallas, Texas"/>
    <s v="AT&amp;T Stadium"/>
    <n v="1"/>
    <n v="1"/>
    <x v="1"/>
    <n v="131"/>
    <n v="123"/>
    <n v="56"/>
    <x v="1"/>
    <n v="1"/>
    <n v="3"/>
    <n v="0"/>
    <n v="0"/>
    <n v="0"/>
    <n v="0"/>
    <s v=""/>
    <n v="0"/>
    <x v="3"/>
    <n v="2048"/>
  </r>
  <r>
    <x v="57"/>
    <n v="26"/>
    <d v="2026-06-11T21:00:00"/>
    <x v="25"/>
    <s v="Mohamad EL KAWAS"/>
    <s v="#EB8787"/>
    <s v="#368E2C"/>
    <s v="Tour 3"/>
    <s v="F"/>
    <s v="Tunisie"/>
    <s v="TUN"/>
    <s v="Pays-Bas"/>
    <s v="NLD"/>
    <m/>
    <m/>
    <n v="0"/>
    <n v="4"/>
    <x v="1"/>
    <n v="131"/>
    <n v="123"/>
    <n v="56"/>
    <x v="1"/>
    <n v="1"/>
    <n v="3"/>
    <n v="0"/>
    <n v="1"/>
    <n v="56"/>
    <n v="0"/>
    <s v=""/>
    <n v="0"/>
    <x v="71"/>
    <n v="1608"/>
  </r>
  <r>
    <x v="57"/>
    <n v="27"/>
    <d v="2026-06-26T01:00:00"/>
    <x v="26"/>
    <s v="Maryem GUIZANI"/>
    <s v="#BCA2F4"/>
    <s v="#6D3DD5"/>
    <s v="Tour 3"/>
    <s v="F"/>
    <s v="Tunisie"/>
    <s v="TUN"/>
    <s v="Pays-Bas"/>
    <s v="NLD"/>
    <m/>
    <m/>
    <n v="0"/>
    <n v="6"/>
    <x v="1"/>
    <n v="131"/>
    <n v="123"/>
    <n v="56"/>
    <x v="1"/>
    <n v="1"/>
    <n v="3"/>
    <n v="0"/>
    <n v="1"/>
    <n v="56"/>
    <n v="0"/>
    <s v=""/>
    <n v="0"/>
    <x v="71"/>
    <n v="1317"/>
  </r>
  <r>
    <x v="58"/>
    <n v="1"/>
    <d v="2026-06-26T01:00:00"/>
    <x v="0"/>
    <s v="Nicolas LE MOUEL"/>
    <s v="#F7C79D"/>
    <s v="#FFBE85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2144"/>
  </r>
  <r>
    <x v="58"/>
    <n v="2"/>
    <d v="2026-06-26T01:00:00"/>
    <x v="1"/>
    <s v="Léa EL ASERY"/>
    <s v="#FFBEBE"/>
    <s v="#DF6868"/>
    <s v="Tour 3"/>
    <s v="F"/>
    <s v="Japon"/>
    <s v="JAP"/>
    <s v="Suède"/>
    <s v="SWE"/>
    <s v="Kansas City, Missouri"/>
    <s v="Arrowhead Stadium"/>
    <n v="3"/>
    <n v="1"/>
    <x v="1"/>
    <n v="96"/>
    <n v="108"/>
    <n v="111"/>
    <x v="1"/>
    <n v="1"/>
    <n v="1"/>
    <n v="0"/>
    <n v="0"/>
    <n v="0"/>
    <n v="0"/>
    <s v=""/>
    <n v="0"/>
    <x v="3"/>
    <n v="2310"/>
  </r>
  <r>
    <x v="58"/>
    <n v="3"/>
    <d v="2026-06-26T01:00:00"/>
    <x v="2"/>
    <s v="Elwenn JOUBREL"/>
    <s v="#F5C7FC"/>
    <s v="#C489CF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2414"/>
  </r>
  <r>
    <x v="58"/>
    <n v="4"/>
    <d v="2026-06-26T01:00:00"/>
    <x v="3"/>
    <s v="Pauline OLIVIER"/>
    <s v="#A5EA7F"/>
    <s v="#80C65A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2026"/>
  </r>
  <r>
    <x v="58"/>
    <n v="5"/>
    <d v="2026-06-26T01:00:00"/>
    <x v="4"/>
    <s v="Julie BOISSIERE"/>
    <s v="#D890FF"/>
    <s v="#B750EF"/>
    <s v="Tour 3"/>
    <s v="F"/>
    <s v="Japon"/>
    <s v="JAP"/>
    <s v="Suède"/>
    <s v="SWE"/>
    <s v="Kansas City, Missouri"/>
    <s v="Arrowhead Stadium"/>
    <n v="2"/>
    <n v="0"/>
    <x v="1"/>
    <n v="96"/>
    <n v="108"/>
    <n v="111"/>
    <x v="1"/>
    <n v="1"/>
    <n v="1"/>
    <n v="0"/>
    <n v="0"/>
    <n v="0"/>
    <n v="0"/>
    <s v=""/>
    <n v="0"/>
    <x v="3"/>
    <n v="1531"/>
  </r>
  <r>
    <x v="58"/>
    <n v="6"/>
    <d v="2026-06-26T01:00:00"/>
    <x v="5"/>
    <s v="Julie BOUCHARD"/>
    <s v="#A6F7B1"/>
    <s v="#6EC179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2251"/>
  </r>
  <r>
    <x v="58"/>
    <n v="7"/>
    <d v="2026-06-26T01:00:00"/>
    <x v="6"/>
    <s v="Vincent FRAYSSE"/>
    <s v="#B2EAE8"/>
    <s v="#6CB4B1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1366"/>
  </r>
  <r>
    <x v="58"/>
    <n v="8"/>
    <d v="2026-06-26T01:00:00"/>
    <x v="7"/>
    <s v="Louis HARLE"/>
    <s v="#EEF7B1"/>
    <s v="#C1CB7D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2028"/>
  </r>
  <r>
    <x v="58"/>
    <n v="9"/>
    <d v="2026-06-26T01:00:00"/>
    <x v="8"/>
    <s v="Aurélien DE POULPIQUET"/>
    <s v="#F4EA9D"/>
    <s v="#D2C458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2216"/>
  </r>
  <r>
    <x v="58"/>
    <n v="10"/>
    <d v="2026-06-26T01:00:00"/>
    <x v="9"/>
    <s v="Paul MONTESINOS"/>
    <s v="#C4B0FF"/>
    <s v="#7F66C8"/>
    <s v="Tour 3"/>
    <s v="F"/>
    <s v="Japon"/>
    <s v="JAP"/>
    <s v="Suède"/>
    <s v="SWE"/>
    <s v="Kansas City, Missouri"/>
    <s v="Arrowhead Stadium"/>
    <n v="2"/>
    <n v="0"/>
    <x v="1"/>
    <n v="96"/>
    <n v="108"/>
    <n v="111"/>
    <x v="1"/>
    <n v="1"/>
    <n v="1"/>
    <n v="0"/>
    <n v="0"/>
    <n v="0"/>
    <n v="0"/>
    <s v=""/>
    <n v="0"/>
    <x v="3"/>
    <n v="1928"/>
  </r>
  <r>
    <x v="58"/>
    <n v="11"/>
    <d v="2026-06-26T01:00:00"/>
    <x v="10"/>
    <s v="Kinsley ROQUE"/>
    <s v="#CBEBBA"/>
    <s v="#70BC6E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2388"/>
  </r>
  <r>
    <x v="58"/>
    <n v="12"/>
    <d v="2026-06-26T01:00:00"/>
    <x v="11"/>
    <s v="Jaouad SETTI"/>
    <s v="#C2D4FF"/>
    <s v="#6586D5"/>
    <s v="Tour 3"/>
    <s v="F"/>
    <s v="Japon"/>
    <s v="JAP"/>
    <s v="Suède"/>
    <s v="SWE"/>
    <s v="Kansas City, Missouri"/>
    <s v="Arrowhead Stadium"/>
    <n v="3"/>
    <n v="2"/>
    <x v="1"/>
    <n v="96"/>
    <n v="108"/>
    <n v="111"/>
    <x v="1"/>
    <n v="1"/>
    <n v="1"/>
    <n v="0"/>
    <n v="0"/>
    <n v="0"/>
    <n v="0"/>
    <s v=""/>
    <n v="0"/>
    <x v="3"/>
    <n v="2276"/>
  </r>
  <r>
    <x v="58"/>
    <n v="13"/>
    <d v="2026-06-26T01:00:00"/>
    <x v="12"/>
    <s v="Julien INGE"/>
    <s v="#C1E0EF"/>
    <s v="#4F91B2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2376"/>
  </r>
  <r>
    <x v="58"/>
    <n v="14"/>
    <d v="2026-06-26T01:00:00"/>
    <x v="13"/>
    <s v="Marie EXBRAYAT"/>
    <s v="#FFAFD2"/>
    <s v="#F2589B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2261"/>
  </r>
  <r>
    <x v="58"/>
    <n v="15"/>
    <d v="2026-06-26T01:00:00"/>
    <x v="14"/>
    <s v="Amine ZARROUKI"/>
    <s v="#FF9898"/>
    <s v="#FF5D5D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2094"/>
  </r>
  <r>
    <x v="58"/>
    <n v="16"/>
    <d v="2026-06-26T01:00:00"/>
    <x v="15"/>
    <s v="Laura GIULIANO"/>
    <s v="#86A4FE"/>
    <s v="#3769FF"/>
    <s v="Tour 3"/>
    <s v="F"/>
    <s v="Japon"/>
    <s v="JAP"/>
    <s v="Suède"/>
    <s v="SWE"/>
    <s v="Kansas City, Missouri"/>
    <s v="Arrowhead Stadium"/>
    <n v="1"/>
    <n v="2"/>
    <x v="1"/>
    <n v="96"/>
    <n v="108"/>
    <n v="111"/>
    <x v="1"/>
    <n v="1"/>
    <n v="1"/>
    <n v="0"/>
    <n v="0"/>
    <n v="0"/>
    <n v="0"/>
    <s v=""/>
    <n v="0"/>
    <x v="3"/>
    <n v="1885"/>
  </r>
  <r>
    <x v="58"/>
    <n v="17"/>
    <d v="2026-06-26T01:00:00"/>
    <x v="16"/>
    <s v="Julien CRIMOTEL"/>
    <s v="#FFB0B0"/>
    <s v="#F25757"/>
    <s v="Tour 3"/>
    <s v="F"/>
    <s v="Japon"/>
    <s v="JAP"/>
    <s v="Suède"/>
    <s v="SWE"/>
    <s v="Kansas City, Missouri"/>
    <s v="Arrowhead Stadium"/>
    <n v="2"/>
    <n v="2"/>
    <x v="1"/>
    <n v="96"/>
    <n v="108"/>
    <n v="111"/>
    <x v="1"/>
    <n v="1"/>
    <n v="1"/>
    <n v="0"/>
    <n v="1"/>
    <n v="108"/>
    <n v="0"/>
    <s v=""/>
    <n v="0"/>
    <x v="20"/>
    <n v="1966"/>
  </r>
  <r>
    <x v="58"/>
    <n v="18"/>
    <d v="2026-06-26T01:00:00"/>
    <x v="17"/>
    <s v="Quentin CARTON"/>
    <s v="#F0BC42"/>
    <s v="#8E1F2F"/>
    <s v="Tour 3"/>
    <s v="F"/>
    <s v="Japon"/>
    <s v="JAP"/>
    <s v="Suède"/>
    <s v="SWE"/>
    <s v="Kansas City, Missouri"/>
    <s v="Arrowhead Stadium"/>
    <n v="3"/>
    <n v="0"/>
    <x v="1"/>
    <n v="96"/>
    <n v="108"/>
    <n v="111"/>
    <x v="1"/>
    <n v="1"/>
    <n v="1"/>
    <n v="0"/>
    <n v="0"/>
    <n v="0"/>
    <n v="0"/>
    <s v=""/>
    <n v="0"/>
    <x v="3"/>
    <n v="2139"/>
  </r>
  <r>
    <x v="58"/>
    <n v="19"/>
    <d v="2026-06-26T01:00:00"/>
    <x v="18"/>
    <s v="Eyram TETSHIE"/>
    <s v="#E8B28F"/>
    <s v="#E65568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1971"/>
  </r>
  <r>
    <x v="58"/>
    <n v="20"/>
    <d v="2026-06-26T01:00:00"/>
    <x v="19"/>
    <s v="Anis LEBIK"/>
    <s v="#60DC8C"/>
    <s v="#22A34F"/>
    <s v="Tour 3"/>
    <s v="F"/>
    <s v="Japon"/>
    <s v="JAP"/>
    <s v="Suède"/>
    <s v="SWE"/>
    <s v="Kansas City, Missouri"/>
    <s v="Arrowhead Stadium"/>
    <n v="3"/>
    <n v="1"/>
    <x v="1"/>
    <n v="96"/>
    <n v="108"/>
    <n v="111"/>
    <x v="1"/>
    <n v="1"/>
    <n v="1"/>
    <n v="0"/>
    <n v="0"/>
    <n v="0"/>
    <n v="0"/>
    <s v=""/>
    <n v="0"/>
    <x v="3"/>
    <n v="2241"/>
  </r>
  <r>
    <x v="58"/>
    <n v="21"/>
    <d v="2026-06-26T01:00:00"/>
    <x v="20"/>
    <s v="Julia BOUANAN"/>
    <s v="#2FAEE0"/>
    <s v="#BEA064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1899"/>
  </r>
  <r>
    <x v="58"/>
    <n v="22"/>
    <d v="2026-06-26T01:00:00"/>
    <x v="21"/>
    <s v="Julie Mansard"/>
    <s v="#41DEF0"/>
    <s v="#0BA6B7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1651"/>
  </r>
  <r>
    <x v="58"/>
    <n v="23"/>
    <d v="2026-06-26T01:00:00"/>
    <x v="22"/>
    <s v="Juliette"/>
    <s v="#F2A2A2"/>
    <s v="#C25D5D"/>
    <s v="Tour 3"/>
    <s v="F"/>
    <s v="Japon"/>
    <s v="JAP"/>
    <s v="Suède"/>
    <s v="SWE"/>
    <s v="Kansas City, Missouri"/>
    <s v="Arrowhead Stadium"/>
    <n v="3"/>
    <n v="0"/>
    <x v="1"/>
    <n v="96"/>
    <n v="108"/>
    <n v="111"/>
    <x v="1"/>
    <n v="1"/>
    <n v="1"/>
    <n v="0"/>
    <n v="0"/>
    <n v="0"/>
    <n v="0"/>
    <s v=""/>
    <n v="0"/>
    <x v="3"/>
    <n v="1670"/>
  </r>
  <r>
    <x v="58"/>
    <n v="24"/>
    <d v="2026-06-26T01:00:00"/>
    <x v="23"/>
    <s v="Samya ALAOUI"/>
    <s v="#A2F2C7"/>
    <s v="#5DC18C"/>
    <s v="Tour 3"/>
    <s v="F"/>
    <s v="Japon"/>
    <s v="JAP"/>
    <s v="Suède"/>
    <s v="SWE"/>
    <s v="Kansas City, Missouri"/>
    <s v="Arrowhead Stadium"/>
    <n v="1"/>
    <n v="1"/>
    <x v="1"/>
    <n v="96"/>
    <n v="108"/>
    <n v="111"/>
    <x v="1"/>
    <n v="1"/>
    <n v="1"/>
    <n v="0"/>
    <n v="1"/>
    <n v="108"/>
    <n v="1"/>
    <s v="Exact"/>
    <n v="20"/>
    <x v="73"/>
    <n v="2441"/>
  </r>
  <r>
    <x v="58"/>
    <n v="25"/>
    <d v="2026-06-26T01:00:00"/>
    <x v="24"/>
    <s v="Léa WALOCQ"/>
    <s v="#D1B9EB"/>
    <s v="#B58BC7"/>
    <s v="Tour 3"/>
    <s v="F"/>
    <s v="Japon"/>
    <s v="JAP"/>
    <s v="Suède"/>
    <s v="SWE"/>
    <s v="Kansas City, Missouri"/>
    <s v="Arrowhead Stadium"/>
    <n v="2"/>
    <n v="1"/>
    <x v="1"/>
    <n v="96"/>
    <n v="108"/>
    <n v="111"/>
    <x v="1"/>
    <n v="1"/>
    <n v="1"/>
    <n v="0"/>
    <n v="0"/>
    <n v="0"/>
    <n v="0"/>
    <s v=""/>
    <n v="0"/>
    <x v="3"/>
    <n v="2048"/>
  </r>
  <r>
    <x v="58"/>
    <n v="26"/>
    <d v="2026-06-11T21:00:00"/>
    <x v="25"/>
    <s v="Mohamad EL KAWAS"/>
    <s v="#EB8787"/>
    <s v="#368E2C"/>
    <s v="Tour 3"/>
    <s v="F"/>
    <s v="Japon"/>
    <s v="JAP"/>
    <s v="Suède"/>
    <s v="SWE"/>
    <m/>
    <m/>
    <n v="3"/>
    <n v="1"/>
    <x v="1"/>
    <n v="96"/>
    <n v="108"/>
    <n v="111"/>
    <x v="1"/>
    <n v="1"/>
    <n v="1"/>
    <n v="0"/>
    <n v="0"/>
    <n v="0"/>
    <n v="0"/>
    <s v=""/>
    <n v="0"/>
    <x v="3"/>
    <n v="1608"/>
  </r>
  <r>
    <x v="58"/>
    <n v="27"/>
    <d v="2026-06-26T01:00:00"/>
    <x v="26"/>
    <s v="Maryem GUIZANI"/>
    <s v="#BCA2F4"/>
    <s v="#6D3DD5"/>
    <s v="Tour 3"/>
    <s v="F"/>
    <s v="Japon"/>
    <s v="JAP"/>
    <s v="Suède"/>
    <s v="SWE"/>
    <m/>
    <m/>
    <n v="2"/>
    <n v="1"/>
    <x v="1"/>
    <n v="96"/>
    <n v="108"/>
    <n v="111"/>
    <x v="1"/>
    <n v="1"/>
    <n v="1"/>
    <n v="0"/>
    <n v="0"/>
    <n v="0"/>
    <n v="0"/>
    <s v=""/>
    <n v="0"/>
    <x v="3"/>
    <n v="1317"/>
  </r>
  <r>
    <x v="59"/>
    <n v="1"/>
    <d v="2026-06-26T04:00:00"/>
    <x v="0"/>
    <s v="Nicolas LE MOUEL"/>
    <s v="#F7C79D"/>
    <s v="#FFBE85"/>
    <s v="Tour 3"/>
    <s v="D"/>
    <s v="Turquie"/>
    <s v="TUR"/>
    <s v="Etats-Unis"/>
    <s v="USA"/>
    <s v="Santa Clara, Californie"/>
    <s v="Levi's Stadium"/>
    <n v="0"/>
    <n v="3"/>
    <x v="1"/>
    <n v="109"/>
    <n v="102"/>
    <n v="93"/>
    <x v="1"/>
    <n v="3"/>
    <n v="2"/>
    <n v="0"/>
    <n v="0"/>
    <n v="0"/>
    <n v="0"/>
    <s v=""/>
    <n v="0"/>
    <x v="3"/>
    <n v="2144"/>
  </r>
  <r>
    <x v="59"/>
    <n v="2"/>
    <d v="2026-06-26T04:00:00"/>
    <x v="1"/>
    <s v="Léa EL ASERY"/>
    <s v="#FFBEBE"/>
    <s v="#DF6868"/>
    <s v="Tour 3"/>
    <s v="D"/>
    <s v="Turquie"/>
    <s v="TUR"/>
    <s v="Etats-Unis"/>
    <s v="USA"/>
    <s v="Santa Clara, Californie"/>
    <s v="Levi's Stadium"/>
    <n v="1"/>
    <n v="3"/>
    <x v="1"/>
    <n v="109"/>
    <n v="102"/>
    <n v="93"/>
    <x v="1"/>
    <n v="3"/>
    <n v="2"/>
    <n v="0"/>
    <n v="0"/>
    <n v="0"/>
    <n v="0"/>
    <s v=""/>
    <n v="0"/>
    <x v="3"/>
    <n v="2310"/>
  </r>
  <r>
    <x v="59"/>
    <n v="3"/>
    <d v="2026-06-26T04:00:00"/>
    <x v="2"/>
    <s v="Elwenn JOUBREL"/>
    <s v="#F5C7FC"/>
    <s v="#C489CF"/>
    <s v="Tour 3"/>
    <s v="D"/>
    <s v="Turquie"/>
    <s v="TUR"/>
    <s v="Etats-Unis"/>
    <s v="USA"/>
    <s v="Santa Clara, Californie"/>
    <s v="Levi's Stadium"/>
    <n v="1"/>
    <n v="2"/>
    <x v="1"/>
    <n v="109"/>
    <n v="102"/>
    <n v="93"/>
    <x v="1"/>
    <n v="3"/>
    <n v="2"/>
    <n v="0"/>
    <n v="0"/>
    <n v="0"/>
    <n v="0"/>
    <s v=""/>
    <n v="0"/>
    <x v="3"/>
    <n v="2414"/>
  </r>
  <r>
    <x v="59"/>
    <n v="4"/>
    <d v="2026-06-26T04:00:00"/>
    <x v="3"/>
    <s v="Pauline OLIVIER"/>
    <s v="#A5EA7F"/>
    <s v="#80C65A"/>
    <s v="Tour 3"/>
    <s v="D"/>
    <s v="Turquie"/>
    <s v="TUR"/>
    <s v="Etats-Unis"/>
    <s v="USA"/>
    <s v="Santa Clara, Californie"/>
    <s v="Levi's Stadium"/>
    <n v="0"/>
    <n v="1"/>
    <x v="1"/>
    <n v="109"/>
    <n v="102"/>
    <n v="93"/>
    <x v="1"/>
    <n v="3"/>
    <n v="2"/>
    <n v="0"/>
    <n v="0"/>
    <n v="0"/>
    <n v="0"/>
    <s v=""/>
    <n v="0"/>
    <x v="3"/>
    <n v="2026"/>
  </r>
  <r>
    <x v="59"/>
    <n v="5"/>
    <d v="2026-06-26T04:00:00"/>
    <x v="4"/>
    <s v="Julie BOISSIERE"/>
    <s v="#D890FF"/>
    <s v="#B750EF"/>
    <s v="Tour 3"/>
    <s v="D"/>
    <s v="Turquie"/>
    <s v="TUR"/>
    <s v="Etats-Unis"/>
    <s v="USA"/>
    <s v="Santa Clara, Californie"/>
    <s v="Levi's Stadium"/>
    <n v="0"/>
    <n v="1"/>
    <x v="1"/>
    <n v="109"/>
    <n v="102"/>
    <n v="93"/>
    <x v="1"/>
    <n v="3"/>
    <n v="2"/>
    <n v="0"/>
    <n v="0"/>
    <n v="0"/>
    <n v="0"/>
    <s v=""/>
    <n v="0"/>
    <x v="3"/>
    <n v="1531"/>
  </r>
  <r>
    <x v="59"/>
    <n v="6"/>
    <d v="2026-06-26T04:00:00"/>
    <x v="5"/>
    <s v="Julie BOUCHARD"/>
    <s v="#A6F7B1"/>
    <s v="#6EC179"/>
    <s v="Tour 3"/>
    <s v="D"/>
    <s v="Turquie"/>
    <s v="TUR"/>
    <s v="Etats-Unis"/>
    <s v="USA"/>
    <s v="Santa Clara, Californie"/>
    <s v="Levi's Stadium"/>
    <n v="1"/>
    <n v="2"/>
    <x v="1"/>
    <n v="109"/>
    <n v="102"/>
    <n v="93"/>
    <x v="1"/>
    <n v="3"/>
    <n v="2"/>
    <n v="0"/>
    <n v="0"/>
    <n v="0"/>
    <n v="0"/>
    <s v=""/>
    <n v="0"/>
    <x v="3"/>
    <n v="2251"/>
  </r>
  <r>
    <x v="59"/>
    <n v="7"/>
    <d v="2026-06-26T04:00:00"/>
    <x v="6"/>
    <s v="Vincent FRAYSSE"/>
    <s v="#B2EAE8"/>
    <s v="#6CB4B1"/>
    <s v="Tour 3"/>
    <s v="D"/>
    <s v="Turquie"/>
    <s v="TUR"/>
    <s v="Etats-Unis"/>
    <s v="USA"/>
    <s v="Santa Clara, Californie"/>
    <s v="Levi's Stadium"/>
    <n v="1"/>
    <n v="1"/>
    <x v="1"/>
    <n v="109"/>
    <n v="102"/>
    <n v="93"/>
    <x v="1"/>
    <n v="3"/>
    <n v="2"/>
    <n v="0"/>
    <n v="0"/>
    <n v="0"/>
    <n v="0"/>
    <s v=""/>
    <n v="0"/>
    <x v="3"/>
    <n v="1366"/>
  </r>
  <r>
    <x v="59"/>
    <n v="8"/>
    <d v="2026-06-26T04:00:00"/>
    <x v="7"/>
    <s v="Louis HARLE"/>
    <s v="#EEF7B1"/>
    <s v="#C1CB7D"/>
    <s v="Tour 3"/>
    <s v="D"/>
    <s v="Turquie"/>
    <s v="TUR"/>
    <s v="Etats-Unis"/>
    <s v="USA"/>
    <s v="Santa Clara, Californie"/>
    <s v="Levi's Stadium"/>
    <n v="0"/>
    <n v="3"/>
    <x v="1"/>
    <n v="109"/>
    <n v="102"/>
    <n v="93"/>
    <x v="1"/>
    <n v="3"/>
    <n v="2"/>
    <n v="0"/>
    <n v="0"/>
    <n v="0"/>
    <n v="0"/>
    <s v=""/>
    <n v="0"/>
    <x v="3"/>
    <n v="2028"/>
  </r>
  <r>
    <x v="59"/>
    <n v="9"/>
    <d v="2026-06-26T04:00:00"/>
    <x v="8"/>
    <s v="Aurélien DE POULPIQUET"/>
    <s v="#F4EA9D"/>
    <s v="#D2C458"/>
    <s v="Tour 3"/>
    <s v="D"/>
    <s v="Turquie"/>
    <s v="TUR"/>
    <s v="Etats-Unis"/>
    <s v="USA"/>
    <s v="Santa Clara, Californie"/>
    <s v="Levi's Stadium"/>
    <n v="0"/>
    <n v="1"/>
    <x v="1"/>
    <n v="109"/>
    <n v="102"/>
    <n v="93"/>
    <x v="1"/>
    <n v="3"/>
    <n v="2"/>
    <n v="0"/>
    <n v="0"/>
    <n v="0"/>
    <n v="0"/>
    <s v=""/>
    <n v="0"/>
    <x v="3"/>
    <n v="2216"/>
  </r>
  <r>
    <x v="59"/>
    <n v="10"/>
    <d v="2026-06-26T04:00:00"/>
    <x v="9"/>
    <s v="Paul MONTESINOS"/>
    <s v="#C4B0FF"/>
    <s v="#7F66C8"/>
    <s v="Tour 3"/>
    <s v="D"/>
    <s v="Turquie"/>
    <s v="TUR"/>
    <s v="Etats-Unis"/>
    <s v="USA"/>
    <s v="Santa Clara, Californie"/>
    <s v="Levi's Stadium"/>
    <n v="0"/>
    <n v="4"/>
    <x v="1"/>
    <n v="109"/>
    <n v="102"/>
    <n v="93"/>
    <x v="1"/>
    <n v="3"/>
    <n v="2"/>
    <n v="0"/>
    <n v="0"/>
    <n v="0"/>
    <n v="0"/>
    <s v=""/>
    <n v="0"/>
    <x v="3"/>
    <n v="1928"/>
  </r>
  <r>
    <x v="59"/>
    <n v="11"/>
    <d v="2026-06-26T04:00:00"/>
    <x v="10"/>
    <s v="Kinsley ROQUE"/>
    <s v="#CBEBBA"/>
    <s v="#70BC6E"/>
    <s v="Tour 3"/>
    <s v="D"/>
    <s v="Turquie"/>
    <s v="TUR"/>
    <s v="Etats-Unis"/>
    <s v="USA"/>
    <s v="Santa Clara, Californie"/>
    <s v="Levi's Stadium"/>
    <n v="1"/>
    <n v="2"/>
    <x v="1"/>
    <n v="109"/>
    <n v="102"/>
    <n v="93"/>
    <x v="1"/>
    <n v="3"/>
    <n v="2"/>
    <n v="0"/>
    <n v="0"/>
    <n v="0"/>
    <n v="0"/>
    <s v=""/>
    <n v="0"/>
    <x v="3"/>
    <n v="2388"/>
  </r>
  <r>
    <x v="59"/>
    <n v="12"/>
    <d v="2026-06-26T04:00:00"/>
    <x v="11"/>
    <s v="Jaouad SETTI"/>
    <s v="#C2D4FF"/>
    <s v="#6586D5"/>
    <s v="Tour 3"/>
    <s v="D"/>
    <s v="Turquie"/>
    <s v="TUR"/>
    <s v="Etats-Unis"/>
    <s v="USA"/>
    <s v="Santa Clara, Californie"/>
    <s v="Levi's Stadium"/>
    <n v="1"/>
    <n v="2"/>
    <x v="1"/>
    <n v="109"/>
    <n v="102"/>
    <n v="93"/>
    <x v="1"/>
    <n v="3"/>
    <n v="2"/>
    <n v="0"/>
    <n v="0"/>
    <n v="0"/>
    <n v="0"/>
    <s v=""/>
    <n v="0"/>
    <x v="3"/>
    <n v="2276"/>
  </r>
  <r>
    <x v="59"/>
    <n v="13"/>
    <d v="2026-06-26T04:00:00"/>
    <x v="12"/>
    <s v="Julien INGE"/>
    <s v="#C1E0EF"/>
    <s v="#4F91B2"/>
    <s v="Tour 3"/>
    <s v="D"/>
    <s v="Turquie"/>
    <s v="TUR"/>
    <s v="Etats-Unis"/>
    <s v="USA"/>
    <s v="Santa Clara, Californie"/>
    <s v="Levi's Stadium"/>
    <n v="1"/>
    <n v="3"/>
    <x v="1"/>
    <n v="109"/>
    <n v="102"/>
    <n v="93"/>
    <x v="1"/>
    <n v="3"/>
    <n v="2"/>
    <n v="0"/>
    <n v="0"/>
    <n v="0"/>
    <n v="0"/>
    <s v=""/>
    <n v="0"/>
    <x v="3"/>
    <n v="2376"/>
  </r>
  <r>
    <x v="59"/>
    <n v="14"/>
    <d v="2026-06-26T04:00:00"/>
    <x v="13"/>
    <s v="Marie EXBRAYAT"/>
    <s v="#FFAFD2"/>
    <s v="#F2589B"/>
    <s v="Tour 3"/>
    <s v="D"/>
    <s v="Turquie"/>
    <s v="TUR"/>
    <s v="Etats-Unis"/>
    <s v="USA"/>
    <s v="Santa Clara, Californie"/>
    <s v="Levi's Stadium"/>
    <n v="0"/>
    <n v="1"/>
    <x v="1"/>
    <n v="109"/>
    <n v="102"/>
    <n v="93"/>
    <x v="1"/>
    <n v="3"/>
    <n v="2"/>
    <n v="0"/>
    <n v="0"/>
    <n v="0"/>
    <n v="0"/>
    <s v=""/>
    <n v="0"/>
    <x v="3"/>
    <n v="2261"/>
  </r>
  <r>
    <x v="59"/>
    <n v="15"/>
    <d v="2026-06-26T04:00:00"/>
    <x v="14"/>
    <s v="Amine ZARROUKI"/>
    <s v="#FF9898"/>
    <s v="#FF5D5D"/>
    <s v="Tour 3"/>
    <s v="D"/>
    <s v="Turquie"/>
    <s v="TUR"/>
    <s v="Etats-Unis"/>
    <s v="USA"/>
    <s v="Santa Clara, Californie"/>
    <s v="Levi's Stadium"/>
    <n v="1"/>
    <n v="2"/>
    <x v="1"/>
    <n v="109"/>
    <n v="102"/>
    <n v="93"/>
    <x v="1"/>
    <n v="3"/>
    <n v="2"/>
    <n v="0"/>
    <n v="0"/>
    <n v="0"/>
    <n v="0"/>
    <s v=""/>
    <n v="0"/>
    <x v="3"/>
    <n v="2094"/>
  </r>
  <r>
    <x v="59"/>
    <n v="16"/>
    <d v="2026-06-26T04:00:00"/>
    <x v="15"/>
    <s v="Laura GIULIANO"/>
    <s v="#86A4FE"/>
    <s v="#3769FF"/>
    <s v="Tour 3"/>
    <s v="D"/>
    <s v="Turquie"/>
    <s v="TUR"/>
    <s v="Etats-Unis"/>
    <s v="USA"/>
    <s v="Santa Clara, Californie"/>
    <s v="Levi's Stadium"/>
    <n v="2"/>
    <n v="4"/>
    <x v="1"/>
    <n v="109"/>
    <n v="102"/>
    <n v="93"/>
    <x v="1"/>
    <n v="3"/>
    <n v="2"/>
    <n v="0"/>
    <n v="0"/>
    <n v="0"/>
    <n v="0"/>
    <s v=""/>
    <n v="0"/>
    <x v="3"/>
    <n v="1885"/>
  </r>
  <r>
    <x v="59"/>
    <n v="17"/>
    <d v="2026-06-26T04:00:00"/>
    <x v="16"/>
    <s v="Julien CRIMOTEL"/>
    <s v="#FFB0B0"/>
    <s v="#F25757"/>
    <s v="Tour 3"/>
    <s v="D"/>
    <s v="Turquie"/>
    <s v="TUR"/>
    <s v="Etats-Unis"/>
    <s v="USA"/>
    <s v="Santa Clara, Californie"/>
    <s v="Levi's Stadium"/>
    <n v="1"/>
    <n v="3"/>
    <x v="1"/>
    <n v="109"/>
    <n v="102"/>
    <n v="93"/>
    <x v="1"/>
    <n v="3"/>
    <n v="2"/>
    <n v="0"/>
    <n v="0"/>
    <n v="0"/>
    <n v="0"/>
    <s v=""/>
    <n v="0"/>
    <x v="3"/>
    <n v="1966"/>
  </r>
  <r>
    <x v="59"/>
    <n v="18"/>
    <d v="2026-06-26T04:00:00"/>
    <x v="17"/>
    <s v="Quentin CARTON"/>
    <s v="#F0BC42"/>
    <s v="#8E1F2F"/>
    <s v="Tour 3"/>
    <s v="D"/>
    <s v="Turquie"/>
    <s v="TUR"/>
    <s v="Etats-Unis"/>
    <s v="USA"/>
    <s v="Santa Clara, Californie"/>
    <s v="Levi's Stadium"/>
    <n v="0"/>
    <n v="0"/>
    <x v="1"/>
    <n v="109"/>
    <n v="102"/>
    <n v="93"/>
    <x v="1"/>
    <n v="3"/>
    <n v="2"/>
    <n v="0"/>
    <n v="0"/>
    <n v="0"/>
    <n v="0"/>
    <s v=""/>
    <n v="0"/>
    <x v="3"/>
    <n v="2139"/>
  </r>
  <r>
    <x v="59"/>
    <n v="19"/>
    <d v="2026-06-26T04:00:00"/>
    <x v="18"/>
    <s v="Eyram TETSHIE"/>
    <s v="#E8B28F"/>
    <s v="#E65568"/>
    <s v="Tour 3"/>
    <s v="D"/>
    <s v="Turquie"/>
    <s v="TUR"/>
    <s v="Etats-Unis"/>
    <s v="USA"/>
    <s v="Santa Clara, Californie"/>
    <s v="Levi's Stadium"/>
    <n v="0"/>
    <n v="3"/>
    <x v="1"/>
    <n v="109"/>
    <n v="102"/>
    <n v="93"/>
    <x v="1"/>
    <n v="3"/>
    <n v="2"/>
    <n v="0"/>
    <n v="0"/>
    <n v="0"/>
    <n v="0"/>
    <s v=""/>
    <n v="0"/>
    <x v="3"/>
    <n v="1971"/>
  </r>
  <r>
    <x v="59"/>
    <n v="20"/>
    <d v="2026-06-26T04:00:00"/>
    <x v="19"/>
    <s v="Anis LEBIK"/>
    <s v="#60DC8C"/>
    <s v="#22A34F"/>
    <s v="Tour 3"/>
    <s v="D"/>
    <s v="Turquie"/>
    <s v="TUR"/>
    <s v="Etats-Unis"/>
    <s v="USA"/>
    <s v="Santa Clara, Californie"/>
    <s v="Levi's Stadium"/>
    <n v="0"/>
    <n v="3"/>
    <x v="1"/>
    <n v="109"/>
    <n v="102"/>
    <n v="93"/>
    <x v="1"/>
    <n v="3"/>
    <n v="2"/>
    <n v="0"/>
    <n v="0"/>
    <n v="0"/>
    <n v="0"/>
    <s v=""/>
    <n v="0"/>
    <x v="3"/>
    <n v="2241"/>
  </r>
  <r>
    <x v="59"/>
    <n v="21"/>
    <d v="2026-06-26T04:00:00"/>
    <x v="20"/>
    <s v="Julia BOUANAN"/>
    <s v="#2FAEE0"/>
    <s v="#BEA064"/>
    <s v="Tour 3"/>
    <s v="D"/>
    <s v="Turquie"/>
    <s v="TUR"/>
    <s v="Etats-Unis"/>
    <s v="USA"/>
    <s v="Santa Clara, Californie"/>
    <s v="Levi's Stadium"/>
    <n v="1"/>
    <n v="2"/>
    <x v="1"/>
    <n v="109"/>
    <n v="102"/>
    <n v="93"/>
    <x v="1"/>
    <n v="3"/>
    <n v="2"/>
    <n v="0"/>
    <n v="0"/>
    <n v="0"/>
    <n v="0"/>
    <s v=""/>
    <n v="0"/>
    <x v="3"/>
    <n v="1899"/>
  </r>
  <r>
    <x v="59"/>
    <n v="22"/>
    <d v="2026-06-26T04:00:00"/>
    <x v="21"/>
    <s v="Julie Mansard"/>
    <s v="#41DEF0"/>
    <s v="#0BA6B7"/>
    <s v="Tour 3"/>
    <s v="D"/>
    <s v="Turquie"/>
    <s v="TUR"/>
    <s v="Etats-Unis"/>
    <s v="USA"/>
    <s v="Santa Clara, Californie"/>
    <s v="Levi's Stadium"/>
    <n v="0"/>
    <n v="0"/>
    <x v="1"/>
    <n v="109"/>
    <n v="102"/>
    <n v="93"/>
    <x v="1"/>
    <n v="3"/>
    <n v="2"/>
    <n v="0"/>
    <n v="0"/>
    <n v="0"/>
    <n v="0"/>
    <s v=""/>
    <n v="0"/>
    <x v="3"/>
    <n v="1651"/>
  </r>
  <r>
    <x v="59"/>
    <n v="23"/>
    <d v="2026-06-26T04:00:00"/>
    <x v="22"/>
    <s v="Juliette"/>
    <s v="#F2A2A2"/>
    <s v="#C25D5D"/>
    <s v="Tour 3"/>
    <s v="D"/>
    <s v="Turquie"/>
    <s v="TUR"/>
    <s v="Etats-Unis"/>
    <s v="USA"/>
    <s v="Santa Clara, Californie"/>
    <s v="Levi's Stadium"/>
    <n v="0"/>
    <n v="1"/>
    <x v="1"/>
    <n v="109"/>
    <n v="102"/>
    <n v="93"/>
    <x v="1"/>
    <n v="3"/>
    <n v="2"/>
    <n v="0"/>
    <n v="0"/>
    <n v="0"/>
    <n v="0"/>
    <s v=""/>
    <n v="0"/>
    <x v="3"/>
    <n v="1670"/>
  </r>
  <r>
    <x v="59"/>
    <n v="24"/>
    <d v="2026-06-26T04:00:00"/>
    <x v="23"/>
    <s v="Samya ALAOUI"/>
    <s v="#A2F2C7"/>
    <s v="#5DC18C"/>
    <s v="Tour 3"/>
    <s v="D"/>
    <s v="Turquie"/>
    <s v="TUR"/>
    <s v="Etats-Unis"/>
    <s v="USA"/>
    <s v="Santa Clara, Californie"/>
    <s v="Levi's Stadium"/>
    <n v="1"/>
    <n v="1"/>
    <x v="1"/>
    <n v="109"/>
    <n v="102"/>
    <n v="93"/>
    <x v="1"/>
    <n v="3"/>
    <n v="2"/>
    <n v="0"/>
    <n v="0"/>
    <n v="0"/>
    <n v="0"/>
    <s v=""/>
    <n v="0"/>
    <x v="3"/>
    <n v="2441"/>
  </r>
  <r>
    <x v="59"/>
    <n v="25"/>
    <d v="2026-06-26T04:00:00"/>
    <x v="24"/>
    <s v="Léa WALOCQ"/>
    <s v="#D1B9EB"/>
    <s v="#B58BC7"/>
    <s v="Tour 3"/>
    <s v="D"/>
    <s v="Turquie"/>
    <s v="TUR"/>
    <s v="Etats-Unis"/>
    <s v="USA"/>
    <s v="Santa Clara, Californie"/>
    <s v="Levi's Stadium"/>
    <n v="2"/>
    <n v="1"/>
    <x v="1"/>
    <n v="109"/>
    <n v="102"/>
    <n v="93"/>
    <x v="1"/>
    <n v="3"/>
    <n v="2"/>
    <n v="0"/>
    <n v="1"/>
    <n v="109"/>
    <n v="0"/>
    <s v=""/>
    <n v="0"/>
    <x v="54"/>
    <n v="2157"/>
  </r>
  <r>
    <x v="59"/>
    <n v="26"/>
    <d v="2026-06-11T21:00:00"/>
    <x v="25"/>
    <s v="Mohamad EL KAWAS"/>
    <s v="#EB8787"/>
    <s v="#368E2C"/>
    <s v="Tour 3"/>
    <s v="D"/>
    <s v="Turquie"/>
    <s v="TUR"/>
    <s v="Etats-Unis"/>
    <s v="USA"/>
    <m/>
    <m/>
    <n v="0"/>
    <n v="2"/>
    <x v="1"/>
    <n v="109"/>
    <n v="102"/>
    <n v="93"/>
    <x v="1"/>
    <n v="3"/>
    <n v="2"/>
    <n v="0"/>
    <n v="0"/>
    <n v="0"/>
    <n v="0"/>
    <s v=""/>
    <n v="0"/>
    <x v="3"/>
    <n v="1608"/>
  </r>
  <r>
    <x v="59"/>
    <n v="27"/>
    <d v="2026-06-26T04:00:00"/>
    <x v="26"/>
    <s v="Maryem GUIZANI"/>
    <s v="#BCA2F4"/>
    <s v="#6D3DD5"/>
    <s v="Tour 3"/>
    <s v="D"/>
    <s v="Turquie"/>
    <s v="TUR"/>
    <s v="Etats-Unis"/>
    <s v="USA"/>
    <m/>
    <m/>
    <n v="0"/>
    <n v="2"/>
    <x v="1"/>
    <n v="109"/>
    <n v="102"/>
    <n v="93"/>
    <x v="1"/>
    <n v="3"/>
    <n v="2"/>
    <n v="0"/>
    <n v="0"/>
    <n v="0"/>
    <n v="0"/>
    <s v=""/>
    <n v="0"/>
    <x v="3"/>
    <n v="1317"/>
  </r>
  <r>
    <x v="60"/>
    <n v="1"/>
    <d v="2026-06-26T04:00:00"/>
    <x v="0"/>
    <s v="Nicolas LE MOUEL"/>
    <s v="#F7C79D"/>
    <s v="#FFBE85"/>
    <s v="Tour 3"/>
    <s v="D"/>
    <s v="Paraguay"/>
    <s v="PRY"/>
    <s v="Australie"/>
    <s v="AUS"/>
    <s v="Inglewood, Los Angeles, California"/>
    <s v="SoFi Stadium"/>
    <n v="0"/>
    <n v="1"/>
    <x v="1"/>
    <n v="74"/>
    <n v="104"/>
    <n v="131"/>
    <x v="1"/>
    <n v="0"/>
    <n v="0"/>
    <n v="0"/>
    <n v="0"/>
    <n v="0"/>
    <n v="0"/>
    <s v=""/>
    <n v="0"/>
    <x v="3"/>
    <n v="2144"/>
  </r>
  <r>
    <x v="60"/>
    <n v="2"/>
    <d v="2026-06-26T04:00:00"/>
    <x v="1"/>
    <s v="Léa EL ASERY"/>
    <s v="#FFBEBE"/>
    <s v="#DF6868"/>
    <s v="Tour 3"/>
    <s v="D"/>
    <s v="Paraguay"/>
    <s v="PRY"/>
    <s v="Australie"/>
    <s v="AUS"/>
    <s v="Inglewood, Los Angeles, California"/>
    <s v="SoFi Stadium"/>
    <n v="1"/>
    <n v="1"/>
    <x v="1"/>
    <n v="74"/>
    <n v="104"/>
    <n v="131"/>
    <x v="1"/>
    <n v="0"/>
    <n v="0"/>
    <n v="0"/>
    <n v="1"/>
    <n v="104"/>
    <n v="0"/>
    <s v=""/>
    <n v="0"/>
    <x v="74"/>
    <n v="2414"/>
  </r>
  <r>
    <x v="60"/>
    <n v="3"/>
    <d v="2026-06-26T04:00:00"/>
    <x v="2"/>
    <s v="Elwenn JOUBREL"/>
    <s v="#F5C7FC"/>
    <s v="#C489CF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2414"/>
  </r>
  <r>
    <x v="60"/>
    <n v="4"/>
    <d v="2026-06-26T04:00:00"/>
    <x v="3"/>
    <s v="Pauline OLIVIER"/>
    <s v="#A5EA7F"/>
    <s v="#80C65A"/>
    <s v="Tour 3"/>
    <s v="D"/>
    <s v="Paraguay"/>
    <s v="PRY"/>
    <s v="Australie"/>
    <s v="AUS"/>
    <s v="Inglewood, Los Angeles, California"/>
    <s v="SoFi Stadium"/>
    <n v="1"/>
    <n v="1"/>
    <x v="1"/>
    <n v="74"/>
    <n v="104"/>
    <n v="131"/>
    <x v="1"/>
    <n v="0"/>
    <n v="0"/>
    <n v="0"/>
    <n v="1"/>
    <n v="104"/>
    <n v="0"/>
    <s v=""/>
    <n v="0"/>
    <x v="74"/>
    <n v="2130"/>
  </r>
  <r>
    <x v="60"/>
    <n v="5"/>
    <d v="2026-06-26T04:00:00"/>
    <x v="4"/>
    <s v="Julie BOISSIERE"/>
    <s v="#D890FF"/>
    <s v="#B750EF"/>
    <s v="Tour 3"/>
    <s v="D"/>
    <s v="Paraguay"/>
    <s v="PRY"/>
    <s v="Australie"/>
    <s v="AUS"/>
    <s v="Inglewood, Los Angeles, California"/>
    <s v="SoFi Stadium"/>
    <m/>
    <m/>
    <x v="1"/>
    <n v="74"/>
    <n v="104"/>
    <n v="131"/>
    <x v="1"/>
    <n v="0"/>
    <n v="0"/>
    <n v="1"/>
    <s v=""/>
    <n v="104"/>
    <n v="0"/>
    <s v=""/>
    <s v=""/>
    <x v="3"/>
    <n v="1531"/>
  </r>
  <r>
    <x v="60"/>
    <n v="6"/>
    <d v="2026-06-26T04:00:00"/>
    <x v="5"/>
    <s v="Julie BOUCHARD"/>
    <s v="#A6F7B1"/>
    <s v="#6EC179"/>
    <s v="Tour 3"/>
    <s v="D"/>
    <s v="Paraguay"/>
    <s v="PRY"/>
    <s v="Australie"/>
    <s v="AUS"/>
    <s v="Inglewood, Los Angeles, California"/>
    <s v="SoFi Stadium"/>
    <n v="1"/>
    <n v="2"/>
    <x v="1"/>
    <n v="74"/>
    <n v="104"/>
    <n v="131"/>
    <x v="1"/>
    <n v="0"/>
    <n v="0"/>
    <n v="0"/>
    <n v="0"/>
    <n v="0"/>
    <n v="0"/>
    <s v=""/>
    <n v="0"/>
    <x v="3"/>
    <n v="2251"/>
  </r>
  <r>
    <x v="60"/>
    <n v="7"/>
    <d v="2026-06-26T04:00:00"/>
    <x v="6"/>
    <s v="Vincent FRAYSSE"/>
    <s v="#B2EAE8"/>
    <s v="#6CB4B1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1366"/>
  </r>
  <r>
    <x v="60"/>
    <n v="8"/>
    <d v="2026-06-26T04:00:00"/>
    <x v="7"/>
    <s v="Louis HARLE"/>
    <s v="#EEF7B1"/>
    <s v="#C1CB7D"/>
    <s v="Tour 3"/>
    <s v="D"/>
    <s v="Paraguay"/>
    <s v="PRY"/>
    <s v="Australie"/>
    <s v="AUS"/>
    <s v="Inglewood, Los Angeles, California"/>
    <s v="SoFi Stadium"/>
    <n v="1"/>
    <n v="1"/>
    <x v="1"/>
    <n v="74"/>
    <n v="104"/>
    <n v="131"/>
    <x v="1"/>
    <n v="0"/>
    <n v="0"/>
    <n v="0"/>
    <n v="1"/>
    <n v="104"/>
    <n v="0"/>
    <s v=""/>
    <n v="0"/>
    <x v="74"/>
    <n v="2132"/>
  </r>
  <r>
    <x v="60"/>
    <n v="9"/>
    <d v="2026-06-26T04:00:00"/>
    <x v="8"/>
    <s v="Aurélien DE POULPIQUET"/>
    <s v="#F4EA9D"/>
    <s v="#D2C458"/>
    <s v="Tour 3"/>
    <s v="D"/>
    <s v="Paraguay"/>
    <s v="PRY"/>
    <s v="Australie"/>
    <s v="AUS"/>
    <s v="Inglewood, Los Angeles, California"/>
    <s v="SoFi Stadium"/>
    <n v="1"/>
    <n v="0"/>
    <x v="1"/>
    <n v="74"/>
    <n v="104"/>
    <n v="131"/>
    <x v="1"/>
    <n v="0"/>
    <n v="0"/>
    <n v="0"/>
    <n v="0"/>
    <n v="0"/>
    <n v="0"/>
    <s v=""/>
    <n v="0"/>
    <x v="3"/>
    <n v="2216"/>
  </r>
  <r>
    <x v="60"/>
    <n v="10"/>
    <d v="2026-06-26T04:00:00"/>
    <x v="9"/>
    <s v="Paul MONTESINOS"/>
    <s v="#C4B0FF"/>
    <s v="#7F66C8"/>
    <s v="Tour 3"/>
    <s v="D"/>
    <s v="Paraguay"/>
    <s v="PRY"/>
    <s v="Australie"/>
    <s v="AUS"/>
    <s v="Inglewood, Los Angeles, California"/>
    <s v="SoFi Stadium"/>
    <n v="1"/>
    <n v="2"/>
    <x v="1"/>
    <n v="74"/>
    <n v="104"/>
    <n v="131"/>
    <x v="1"/>
    <n v="0"/>
    <n v="0"/>
    <n v="0"/>
    <n v="0"/>
    <n v="0"/>
    <n v="0"/>
    <s v=""/>
    <n v="0"/>
    <x v="3"/>
    <n v="1928"/>
  </r>
  <r>
    <x v="60"/>
    <n v="11"/>
    <d v="2026-06-26T04:00:00"/>
    <x v="10"/>
    <s v="Kinsley ROQUE"/>
    <s v="#CBEBBA"/>
    <s v="#70BC6E"/>
    <s v="Tour 3"/>
    <s v="D"/>
    <s v="Paraguay"/>
    <s v="PRY"/>
    <s v="Australie"/>
    <s v="AUS"/>
    <s v="Inglewood, Los Angeles, California"/>
    <s v="SoFi Stadium"/>
    <n v="1"/>
    <n v="0"/>
    <x v="1"/>
    <n v="74"/>
    <n v="104"/>
    <n v="131"/>
    <x v="1"/>
    <n v="0"/>
    <n v="0"/>
    <n v="0"/>
    <n v="0"/>
    <n v="0"/>
    <n v="0"/>
    <s v=""/>
    <n v="0"/>
    <x v="3"/>
    <n v="2388"/>
  </r>
  <r>
    <x v="60"/>
    <n v="12"/>
    <d v="2026-06-26T04:00:00"/>
    <x v="11"/>
    <s v="Jaouad SETTI"/>
    <s v="#C2D4FF"/>
    <s v="#6586D5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2276"/>
  </r>
  <r>
    <x v="60"/>
    <n v="13"/>
    <d v="2026-06-26T04:00:00"/>
    <x v="12"/>
    <s v="Julien INGE"/>
    <s v="#C1E0EF"/>
    <s v="#4F91B2"/>
    <s v="Tour 3"/>
    <s v="D"/>
    <s v="Paraguay"/>
    <s v="PRY"/>
    <s v="Australie"/>
    <s v="AUS"/>
    <s v="Inglewood, Los Angeles, California"/>
    <s v="SoFi Stadium"/>
    <n v="1"/>
    <n v="2"/>
    <x v="1"/>
    <n v="74"/>
    <n v="104"/>
    <n v="131"/>
    <x v="1"/>
    <n v="0"/>
    <n v="0"/>
    <n v="0"/>
    <n v="0"/>
    <n v="0"/>
    <n v="0"/>
    <s v=""/>
    <n v="0"/>
    <x v="3"/>
    <n v="2376"/>
  </r>
  <r>
    <x v="60"/>
    <n v="14"/>
    <d v="2026-06-26T04:00:00"/>
    <x v="13"/>
    <s v="Marie EXBRAYAT"/>
    <s v="#FFAFD2"/>
    <s v="#F2589B"/>
    <s v="Tour 3"/>
    <s v="D"/>
    <s v="Paraguay"/>
    <s v="PRY"/>
    <s v="Australie"/>
    <s v="AUS"/>
    <s v="Inglewood, Los Angeles, California"/>
    <s v="SoFi Stadium"/>
    <n v="1"/>
    <n v="0"/>
    <x v="1"/>
    <n v="74"/>
    <n v="104"/>
    <n v="131"/>
    <x v="1"/>
    <n v="0"/>
    <n v="0"/>
    <n v="0"/>
    <n v="0"/>
    <n v="0"/>
    <n v="0"/>
    <s v=""/>
    <n v="0"/>
    <x v="3"/>
    <n v="2261"/>
  </r>
  <r>
    <x v="60"/>
    <n v="15"/>
    <d v="2026-06-26T04:00:00"/>
    <x v="14"/>
    <s v="Amine ZARROUKI"/>
    <s v="#FF9898"/>
    <s v="#FF5D5D"/>
    <s v="Tour 3"/>
    <s v="D"/>
    <s v="Paraguay"/>
    <s v="PRY"/>
    <s v="Australie"/>
    <s v="AUS"/>
    <s v="Inglewood, Los Angeles, California"/>
    <s v="SoFi Stadium"/>
    <n v="0"/>
    <n v="0"/>
    <x v="1"/>
    <n v="74"/>
    <n v="104"/>
    <n v="131"/>
    <x v="1"/>
    <n v="0"/>
    <n v="0"/>
    <n v="0"/>
    <n v="1"/>
    <n v="104"/>
    <n v="1"/>
    <s v="Très rare"/>
    <n v="50"/>
    <x v="75"/>
    <n v="2248"/>
  </r>
  <r>
    <x v="60"/>
    <n v="16"/>
    <d v="2026-06-26T04:00:00"/>
    <x v="15"/>
    <s v="Laura GIULIANO"/>
    <s v="#86A4FE"/>
    <s v="#3769FF"/>
    <s v="Tour 3"/>
    <s v="D"/>
    <s v="Paraguay"/>
    <s v="PRY"/>
    <s v="Australie"/>
    <s v="AUS"/>
    <s v="Inglewood, Los Angeles, California"/>
    <s v="SoFi Stadium"/>
    <n v="1"/>
    <n v="1"/>
    <x v="1"/>
    <n v="74"/>
    <n v="104"/>
    <n v="131"/>
    <x v="1"/>
    <n v="0"/>
    <n v="0"/>
    <n v="0"/>
    <n v="1"/>
    <n v="104"/>
    <n v="0"/>
    <s v=""/>
    <n v="0"/>
    <x v="74"/>
    <n v="1989"/>
  </r>
  <r>
    <x v="60"/>
    <n v="17"/>
    <d v="2026-06-26T04:00:00"/>
    <x v="16"/>
    <s v="Julien CRIMOTEL"/>
    <s v="#FFB0B0"/>
    <s v="#F25757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1966"/>
  </r>
  <r>
    <x v="60"/>
    <n v="18"/>
    <d v="2026-06-26T04:00:00"/>
    <x v="17"/>
    <s v="Quentin CARTON"/>
    <s v="#F0BC42"/>
    <s v="#8E1F2F"/>
    <s v="Tour 3"/>
    <s v="D"/>
    <s v="Paraguay"/>
    <s v="PRY"/>
    <s v="Australie"/>
    <s v="AUS"/>
    <s v="Inglewood, Los Angeles, California"/>
    <s v="SoFi Stadium"/>
    <n v="1"/>
    <n v="2"/>
    <x v="1"/>
    <n v="74"/>
    <n v="104"/>
    <n v="131"/>
    <x v="1"/>
    <n v="0"/>
    <n v="0"/>
    <n v="0"/>
    <n v="0"/>
    <n v="0"/>
    <n v="0"/>
    <s v=""/>
    <n v="0"/>
    <x v="3"/>
    <n v="2139"/>
  </r>
  <r>
    <x v="60"/>
    <n v="19"/>
    <d v="2026-06-26T04:00:00"/>
    <x v="18"/>
    <s v="Eyram TETSHIE"/>
    <s v="#E8B28F"/>
    <s v="#E65568"/>
    <s v="Tour 3"/>
    <s v="D"/>
    <s v="Paraguay"/>
    <s v="PRY"/>
    <s v="Australie"/>
    <s v="AUS"/>
    <s v="Inglewood, Los Angeles, California"/>
    <s v="SoFi Stadium"/>
    <n v="1"/>
    <n v="1"/>
    <x v="1"/>
    <n v="74"/>
    <n v="104"/>
    <n v="131"/>
    <x v="1"/>
    <n v="0"/>
    <n v="0"/>
    <n v="0"/>
    <n v="1"/>
    <n v="104"/>
    <n v="0"/>
    <s v=""/>
    <n v="0"/>
    <x v="74"/>
    <n v="2075"/>
  </r>
  <r>
    <x v="60"/>
    <n v="20"/>
    <d v="2026-06-26T04:00:00"/>
    <x v="19"/>
    <s v="Anis LEBIK"/>
    <s v="#60DC8C"/>
    <s v="#22A34F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2241"/>
  </r>
  <r>
    <x v="60"/>
    <n v="21"/>
    <d v="2026-06-26T04:00:00"/>
    <x v="20"/>
    <s v="Julia BOUANAN"/>
    <s v="#2FAEE0"/>
    <s v="#BEA064"/>
    <s v="Tour 3"/>
    <s v="D"/>
    <s v="Paraguay"/>
    <s v="PRY"/>
    <s v="Australie"/>
    <s v="AUS"/>
    <s v="Inglewood, Los Angeles, California"/>
    <s v="SoFi Stadium"/>
    <n v="3"/>
    <n v="3"/>
    <x v="1"/>
    <n v="74"/>
    <n v="104"/>
    <n v="131"/>
    <x v="1"/>
    <n v="0"/>
    <n v="0"/>
    <n v="0"/>
    <n v="1"/>
    <n v="104"/>
    <n v="0"/>
    <s v=""/>
    <n v="0"/>
    <x v="74"/>
    <n v="2003"/>
  </r>
  <r>
    <x v="60"/>
    <n v="22"/>
    <d v="2026-06-26T04:00:00"/>
    <x v="21"/>
    <s v="Julie Mansard"/>
    <s v="#41DEF0"/>
    <s v="#0BA6B7"/>
    <s v="Tour 3"/>
    <s v="D"/>
    <s v="Paraguay"/>
    <s v="PRY"/>
    <s v="Australie"/>
    <s v="AUS"/>
    <s v="Inglewood, Los Angeles, California"/>
    <s v="SoFi Stadium"/>
    <n v="1"/>
    <n v="1"/>
    <x v="1"/>
    <n v="74"/>
    <n v="104"/>
    <n v="131"/>
    <x v="1"/>
    <n v="0"/>
    <n v="0"/>
    <n v="0"/>
    <n v="1"/>
    <n v="104"/>
    <n v="0"/>
    <s v=""/>
    <n v="0"/>
    <x v="74"/>
    <n v="1755"/>
  </r>
  <r>
    <x v="60"/>
    <n v="23"/>
    <d v="2026-06-26T04:00:00"/>
    <x v="22"/>
    <s v="Juliette"/>
    <s v="#F2A2A2"/>
    <s v="#C25D5D"/>
    <s v="Tour 3"/>
    <s v="D"/>
    <s v="Paraguay"/>
    <s v="PRY"/>
    <s v="Australie"/>
    <s v="AUS"/>
    <s v="Inglewood, Los Angeles, California"/>
    <s v="SoFi Stadium"/>
    <n v="2"/>
    <n v="0"/>
    <x v="1"/>
    <n v="74"/>
    <n v="104"/>
    <n v="131"/>
    <x v="1"/>
    <n v="0"/>
    <n v="0"/>
    <n v="0"/>
    <n v="0"/>
    <n v="0"/>
    <n v="0"/>
    <s v=""/>
    <n v="0"/>
    <x v="3"/>
    <n v="1670"/>
  </r>
  <r>
    <x v="60"/>
    <n v="24"/>
    <d v="2026-06-26T04:00:00"/>
    <x v="23"/>
    <s v="Samya ALAOUI"/>
    <s v="#A2F2C7"/>
    <s v="#5DC18C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2441"/>
  </r>
  <r>
    <x v="60"/>
    <n v="25"/>
    <d v="2026-06-26T04:00:00"/>
    <x v="24"/>
    <s v="Léa WALOCQ"/>
    <s v="#D1B9EB"/>
    <s v="#B58BC7"/>
    <s v="Tour 3"/>
    <s v="D"/>
    <s v="Paraguay"/>
    <s v="PRY"/>
    <s v="Australie"/>
    <s v="AUS"/>
    <s v="Inglewood, Los Angeles, California"/>
    <s v="SoFi Stadium"/>
    <n v="2"/>
    <n v="1"/>
    <x v="1"/>
    <n v="74"/>
    <n v="104"/>
    <n v="131"/>
    <x v="1"/>
    <n v="0"/>
    <n v="0"/>
    <n v="0"/>
    <n v="0"/>
    <n v="0"/>
    <n v="0"/>
    <s v=""/>
    <n v="0"/>
    <x v="3"/>
    <n v="2157"/>
  </r>
  <r>
    <x v="60"/>
    <n v="26"/>
    <d v="2026-06-11T21:00:00"/>
    <x v="25"/>
    <s v="Mohamad EL KAWAS"/>
    <s v="#EB8787"/>
    <s v="#368E2C"/>
    <s v="Tour 3"/>
    <s v="D"/>
    <s v="Paraguay"/>
    <s v="PRY"/>
    <s v="Australie"/>
    <s v="AUS"/>
    <m/>
    <m/>
    <n v="0"/>
    <n v="1"/>
    <x v="1"/>
    <n v="74"/>
    <n v="104"/>
    <n v="131"/>
    <x v="1"/>
    <n v="0"/>
    <n v="0"/>
    <n v="0"/>
    <n v="0"/>
    <n v="0"/>
    <n v="0"/>
    <s v=""/>
    <n v="0"/>
    <x v="3"/>
    <n v="1608"/>
  </r>
  <r>
    <x v="60"/>
    <n v="27"/>
    <d v="2026-06-26T04:00:00"/>
    <x v="26"/>
    <s v="Maryem GUIZANI"/>
    <s v="#BCA2F4"/>
    <s v="#6D3DD5"/>
    <s v="Tour 3"/>
    <s v="D"/>
    <s v="Paraguay"/>
    <s v="PRY"/>
    <s v="Australie"/>
    <s v="AUS"/>
    <m/>
    <m/>
    <n v="0"/>
    <n v="0"/>
    <x v="1"/>
    <n v="74"/>
    <n v="104"/>
    <n v="131"/>
    <x v="1"/>
    <n v="0"/>
    <n v="0"/>
    <n v="0"/>
    <n v="1"/>
    <n v="104"/>
    <n v="1"/>
    <s v="Très rare"/>
    <n v="50"/>
    <x v="75"/>
    <n v="1471"/>
  </r>
  <r>
    <x v="61"/>
    <n v="1"/>
    <d v="2026-06-26T21:00:00"/>
    <x v="0"/>
    <s v="Nicolas LE MOUEL"/>
    <s v="#F7C79D"/>
    <s v="#FFBE85"/>
    <s v="Tour 3"/>
    <s v="I"/>
    <s v="Norvège"/>
    <s v="NOR"/>
    <s v="France"/>
    <s v="FRA"/>
    <s v="Foxborough"/>
    <s v="Gillette Stadium"/>
    <n v="1"/>
    <n v="4"/>
    <x v="1"/>
    <n v="141"/>
    <n v="108"/>
    <n v="68"/>
    <x v="1"/>
    <n v="1"/>
    <n v="4"/>
    <n v="0"/>
    <n v="1"/>
    <n v="68"/>
    <n v="1"/>
    <s v="Méga rare"/>
    <n v="70"/>
    <x v="19"/>
    <n v="2282"/>
  </r>
  <r>
    <x v="61"/>
    <n v="2"/>
    <d v="2026-06-26T21:00:00"/>
    <x v="1"/>
    <s v="Léa EL ASERY"/>
    <s v="#FFBEBE"/>
    <s v="#DF6868"/>
    <s v="Tour 3"/>
    <s v="I"/>
    <s v="Norvège"/>
    <s v="NOR"/>
    <s v="France"/>
    <s v="FRA"/>
    <s v="Foxborough"/>
    <s v="Gillette Stadium"/>
    <n v="2"/>
    <n v="3"/>
    <x v="1"/>
    <n v="141"/>
    <n v="108"/>
    <n v="68"/>
    <x v="1"/>
    <n v="1"/>
    <n v="4"/>
    <n v="0"/>
    <n v="1"/>
    <n v="68"/>
    <n v="0"/>
    <s v=""/>
    <n v="0"/>
    <x v="48"/>
    <n v="2482"/>
  </r>
  <r>
    <x v="61"/>
    <n v="3"/>
    <d v="2026-06-26T21:00:00"/>
    <x v="2"/>
    <s v="Elwenn JOUBREL"/>
    <s v="#F5C7FC"/>
    <s v="#C489CF"/>
    <s v="Tour 3"/>
    <s v="I"/>
    <s v="Norvège"/>
    <s v="NOR"/>
    <s v="France"/>
    <s v="FRA"/>
    <s v="Foxborough"/>
    <s v="Gillette Stadium"/>
    <n v="2"/>
    <n v="3"/>
    <x v="1"/>
    <n v="141"/>
    <n v="108"/>
    <n v="68"/>
    <x v="1"/>
    <n v="1"/>
    <n v="4"/>
    <n v="0"/>
    <n v="1"/>
    <n v="68"/>
    <n v="0"/>
    <s v=""/>
    <n v="0"/>
    <x v="48"/>
    <n v="2482"/>
  </r>
  <r>
    <x v="61"/>
    <n v="4"/>
    <d v="2026-06-26T21:00:00"/>
    <x v="3"/>
    <s v="Pauline OLIVIER"/>
    <s v="#A5EA7F"/>
    <s v="#80C65A"/>
    <s v="Tour 3"/>
    <s v="I"/>
    <s v="Norvège"/>
    <s v="NOR"/>
    <s v="France"/>
    <s v="FRA"/>
    <s v="Foxborough"/>
    <s v="Gillette Stadium"/>
    <n v="1"/>
    <n v="2"/>
    <x v="1"/>
    <n v="141"/>
    <n v="108"/>
    <n v="68"/>
    <x v="1"/>
    <n v="1"/>
    <n v="4"/>
    <n v="0"/>
    <n v="1"/>
    <n v="68"/>
    <n v="0"/>
    <s v=""/>
    <n v="0"/>
    <x v="48"/>
    <n v="2198"/>
  </r>
  <r>
    <x v="61"/>
    <n v="5"/>
    <d v="2026-06-26T21:00:00"/>
    <x v="4"/>
    <s v="Julie BOISSIERE"/>
    <s v="#D890FF"/>
    <s v="#B750EF"/>
    <s v="Tour 3"/>
    <s v="I"/>
    <s v="Norvège"/>
    <s v="NOR"/>
    <s v="France"/>
    <s v="FRA"/>
    <s v="Foxborough"/>
    <s v="Gillette Stadium"/>
    <n v="1"/>
    <n v="1"/>
    <x v="1"/>
    <n v="141"/>
    <n v="108"/>
    <n v="68"/>
    <x v="1"/>
    <n v="1"/>
    <n v="4"/>
    <n v="0"/>
    <n v="0"/>
    <n v="0"/>
    <n v="0"/>
    <s v=""/>
    <n v="0"/>
    <x v="3"/>
    <n v="1531"/>
  </r>
  <r>
    <x v="61"/>
    <n v="6"/>
    <d v="2026-06-26T21:00:00"/>
    <x v="5"/>
    <s v="Julie BOUCHARD"/>
    <s v="#A6F7B1"/>
    <s v="#6EC179"/>
    <s v="Tour 3"/>
    <s v="I"/>
    <s v="Norvège"/>
    <s v="NOR"/>
    <s v="France"/>
    <s v="FRA"/>
    <s v="Foxborough"/>
    <s v="Gillette Stadium"/>
    <n v="2"/>
    <n v="3"/>
    <x v="1"/>
    <n v="141"/>
    <n v="108"/>
    <n v="68"/>
    <x v="1"/>
    <n v="1"/>
    <n v="4"/>
    <n v="0"/>
    <n v="1"/>
    <n v="68"/>
    <n v="0"/>
    <s v=""/>
    <n v="0"/>
    <x v="48"/>
    <n v="2319"/>
  </r>
  <r>
    <x v="61"/>
    <n v="7"/>
    <d v="2026-06-26T21:00:00"/>
    <x v="6"/>
    <s v="Vincent FRAYSSE"/>
    <s v="#B2EAE8"/>
    <s v="#6CB4B1"/>
    <s v="Tour 3"/>
    <s v="I"/>
    <s v="Norvège"/>
    <s v="NOR"/>
    <s v="France"/>
    <s v="FRA"/>
    <s v="Foxborough"/>
    <s v="Gillette Stadium"/>
    <n v="1"/>
    <n v="3"/>
    <x v="1"/>
    <n v="141"/>
    <n v="108"/>
    <n v="68"/>
    <x v="1"/>
    <n v="1"/>
    <n v="4"/>
    <n v="0"/>
    <n v="1"/>
    <n v="68"/>
    <n v="0"/>
    <s v=""/>
    <n v="0"/>
    <x v="48"/>
    <n v="1434"/>
  </r>
  <r>
    <x v="61"/>
    <n v="8"/>
    <d v="2026-06-26T21:00:00"/>
    <x v="7"/>
    <s v="Louis HARLE"/>
    <s v="#EEF7B1"/>
    <s v="#C1CB7D"/>
    <s v="Tour 3"/>
    <s v="I"/>
    <s v="Norvège"/>
    <s v="NOR"/>
    <s v="France"/>
    <s v="FRA"/>
    <s v="Foxborough"/>
    <s v="Gillette Stadium"/>
    <n v="0"/>
    <n v="2"/>
    <x v="1"/>
    <n v="141"/>
    <n v="108"/>
    <n v="68"/>
    <x v="1"/>
    <n v="1"/>
    <n v="4"/>
    <n v="0"/>
    <n v="1"/>
    <n v="68"/>
    <n v="0"/>
    <s v=""/>
    <n v="0"/>
    <x v="48"/>
    <n v="2200"/>
  </r>
  <r>
    <x v="61"/>
    <n v="9"/>
    <d v="2026-06-26T21:00:00"/>
    <x v="8"/>
    <s v="Aurélien DE POULPIQUET"/>
    <s v="#F4EA9D"/>
    <s v="#D2C458"/>
    <s v="Tour 3"/>
    <s v="I"/>
    <s v="Norvège"/>
    <s v="NOR"/>
    <s v="France"/>
    <s v="FRA"/>
    <s v="Foxborough"/>
    <s v="Gillette Stadium"/>
    <n v="1"/>
    <n v="2"/>
    <x v="1"/>
    <n v="141"/>
    <n v="108"/>
    <n v="68"/>
    <x v="1"/>
    <n v="1"/>
    <n v="4"/>
    <n v="0"/>
    <n v="1"/>
    <n v="68"/>
    <n v="0"/>
    <s v=""/>
    <n v="0"/>
    <x v="48"/>
    <n v="2284"/>
  </r>
  <r>
    <x v="61"/>
    <n v="10"/>
    <d v="2026-06-26T21:00:00"/>
    <x v="9"/>
    <s v="Paul MONTESINOS"/>
    <s v="#C4B0FF"/>
    <s v="#7F66C8"/>
    <s v="Tour 3"/>
    <s v="I"/>
    <s v="Norvège"/>
    <s v="NOR"/>
    <s v="France"/>
    <s v="FRA"/>
    <s v="Foxborough"/>
    <s v="Gillette Stadium"/>
    <n v="2"/>
    <n v="3"/>
    <x v="1"/>
    <n v="141"/>
    <n v="108"/>
    <n v="68"/>
    <x v="1"/>
    <n v="1"/>
    <n v="4"/>
    <n v="0"/>
    <n v="1"/>
    <n v="68"/>
    <n v="0"/>
    <s v=""/>
    <n v="0"/>
    <x v="48"/>
    <n v="1996"/>
  </r>
  <r>
    <x v="61"/>
    <n v="11"/>
    <d v="2026-06-26T21:00:00"/>
    <x v="10"/>
    <s v="Kinsley ROQUE"/>
    <s v="#CBEBBA"/>
    <s v="#70BC6E"/>
    <s v="Tour 3"/>
    <s v="I"/>
    <s v="Norvège"/>
    <s v="NOR"/>
    <s v="France"/>
    <s v="FRA"/>
    <s v="Foxborough"/>
    <s v="Gillette Stadium"/>
    <n v="1"/>
    <n v="2"/>
    <x v="1"/>
    <n v="141"/>
    <n v="108"/>
    <n v="68"/>
    <x v="1"/>
    <n v="1"/>
    <n v="4"/>
    <n v="0"/>
    <n v="1"/>
    <n v="68"/>
    <n v="0"/>
    <s v=""/>
    <n v="0"/>
    <x v="48"/>
    <n v="2456"/>
  </r>
  <r>
    <x v="61"/>
    <n v="12"/>
    <d v="2026-06-26T21:00:00"/>
    <x v="11"/>
    <s v="Jaouad SETTI"/>
    <s v="#C2D4FF"/>
    <s v="#6586D5"/>
    <s v="Tour 3"/>
    <s v="I"/>
    <s v="Norvège"/>
    <s v="NOR"/>
    <s v="France"/>
    <s v="FRA"/>
    <s v="Foxborough"/>
    <s v="Gillette Stadium"/>
    <n v="1"/>
    <n v="2"/>
    <x v="1"/>
    <n v="141"/>
    <n v="108"/>
    <n v="68"/>
    <x v="1"/>
    <n v="1"/>
    <n v="4"/>
    <n v="0"/>
    <n v="1"/>
    <n v="68"/>
    <n v="0"/>
    <s v=""/>
    <n v="0"/>
    <x v="48"/>
    <n v="2344"/>
  </r>
  <r>
    <x v="61"/>
    <n v="13"/>
    <d v="2026-06-26T21:00:00"/>
    <x v="12"/>
    <s v="Julien INGE"/>
    <s v="#C1E0EF"/>
    <s v="#4F91B2"/>
    <s v="Tour 3"/>
    <s v="I"/>
    <s v="Norvège"/>
    <s v="NOR"/>
    <s v="France"/>
    <s v="FRA"/>
    <s v="Foxborough"/>
    <s v="Gillette Stadium"/>
    <n v="1"/>
    <n v="3"/>
    <x v="1"/>
    <n v="141"/>
    <n v="108"/>
    <n v="68"/>
    <x v="1"/>
    <n v="1"/>
    <n v="4"/>
    <n v="0"/>
    <n v="1"/>
    <n v="68"/>
    <n v="0"/>
    <s v=""/>
    <n v="0"/>
    <x v="48"/>
    <n v="2444"/>
  </r>
  <r>
    <x v="61"/>
    <n v="14"/>
    <d v="2026-06-26T21:00:00"/>
    <x v="13"/>
    <s v="Marie EXBRAYAT"/>
    <s v="#FFAFD2"/>
    <s v="#F2589B"/>
    <s v="Tour 3"/>
    <s v="I"/>
    <s v="Norvège"/>
    <s v="NOR"/>
    <s v="France"/>
    <s v="FRA"/>
    <s v="Foxborough"/>
    <s v="Gillette Stadium"/>
    <n v="1"/>
    <n v="3"/>
    <x v="1"/>
    <n v="141"/>
    <n v="108"/>
    <n v="68"/>
    <x v="1"/>
    <n v="1"/>
    <n v="4"/>
    <n v="0"/>
    <n v="1"/>
    <n v="68"/>
    <n v="0"/>
    <s v=""/>
    <n v="0"/>
    <x v="48"/>
    <n v="2329"/>
  </r>
  <r>
    <x v="61"/>
    <n v="15"/>
    <d v="2026-06-26T21:00:00"/>
    <x v="14"/>
    <s v="Amine ZARROUKI"/>
    <s v="#FF9898"/>
    <s v="#FF5D5D"/>
    <s v="Tour 3"/>
    <s v="I"/>
    <s v="Norvège"/>
    <s v="NOR"/>
    <s v="France"/>
    <s v="FRA"/>
    <s v="Foxborough"/>
    <s v="Gillette Stadium"/>
    <n v="1"/>
    <n v="3"/>
    <x v="1"/>
    <n v="141"/>
    <n v="108"/>
    <n v="68"/>
    <x v="1"/>
    <n v="1"/>
    <n v="4"/>
    <n v="0"/>
    <n v="1"/>
    <n v="68"/>
    <n v="0"/>
    <s v=""/>
    <n v="0"/>
    <x v="48"/>
    <n v="2316"/>
  </r>
  <r>
    <x v="61"/>
    <n v="16"/>
    <d v="2026-06-26T21:00:00"/>
    <x v="15"/>
    <s v="Laura GIULIANO"/>
    <s v="#86A4FE"/>
    <s v="#3769FF"/>
    <s v="Tour 3"/>
    <s v="I"/>
    <s v="Norvège"/>
    <s v="NOR"/>
    <s v="France"/>
    <s v="FRA"/>
    <s v="Foxborough"/>
    <s v="Gillette Stadium"/>
    <n v="2"/>
    <n v="2"/>
    <x v="1"/>
    <n v="141"/>
    <n v="108"/>
    <n v="68"/>
    <x v="1"/>
    <n v="1"/>
    <n v="4"/>
    <n v="0"/>
    <n v="0"/>
    <n v="0"/>
    <n v="0"/>
    <s v=""/>
    <n v="0"/>
    <x v="3"/>
    <n v="1989"/>
  </r>
  <r>
    <x v="61"/>
    <n v="17"/>
    <d v="2026-06-26T21:00:00"/>
    <x v="16"/>
    <s v="Julien CRIMOTEL"/>
    <s v="#FFB0B0"/>
    <s v="#F25757"/>
    <s v="Tour 3"/>
    <s v="I"/>
    <s v="Norvège"/>
    <s v="NOR"/>
    <s v="France"/>
    <s v="FRA"/>
    <s v="Foxborough"/>
    <s v="Gillette Stadium"/>
    <n v="1"/>
    <n v="2"/>
    <x v="1"/>
    <n v="141"/>
    <n v="108"/>
    <n v="68"/>
    <x v="1"/>
    <n v="1"/>
    <n v="4"/>
    <n v="0"/>
    <n v="1"/>
    <n v="68"/>
    <n v="0"/>
    <s v=""/>
    <n v="0"/>
    <x v="48"/>
    <n v="2034"/>
  </r>
  <r>
    <x v="61"/>
    <n v="18"/>
    <d v="2026-06-26T21:00:00"/>
    <x v="17"/>
    <s v="Quentin CARTON"/>
    <s v="#F0BC42"/>
    <s v="#8E1F2F"/>
    <s v="Tour 3"/>
    <s v="I"/>
    <s v="Norvège"/>
    <s v="NOR"/>
    <s v="France"/>
    <s v="FRA"/>
    <s v="Foxborough"/>
    <s v="Gillette Stadium"/>
    <n v="0"/>
    <n v="0"/>
    <x v="1"/>
    <n v="141"/>
    <n v="108"/>
    <n v="68"/>
    <x v="1"/>
    <n v="1"/>
    <n v="4"/>
    <n v="0"/>
    <n v="0"/>
    <n v="0"/>
    <n v="0"/>
    <s v=""/>
    <n v="0"/>
    <x v="3"/>
    <n v="2139"/>
  </r>
  <r>
    <x v="61"/>
    <n v="19"/>
    <d v="2026-06-26T21:00:00"/>
    <x v="18"/>
    <s v="Eyram TETSHIE"/>
    <s v="#E8B28F"/>
    <s v="#E65568"/>
    <s v="Tour 3"/>
    <s v="I"/>
    <s v="Norvège"/>
    <s v="NOR"/>
    <s v="France"/>
    <s v="FRA"/>
    <s v="Foxborough"/>
    <s v="Gillette Stadium"/>
    <n v="2"/>
    <n v="3"/>
    <x v="1"/>
    <n v="141"/>
    <n v="108"/>
    <n v="68"/>
    <x v="1"/>
    <n v="1"/>
    <n v="4"/>
    <n v="0"/>
    <n v="1"/>
    <n v="68"/>
    <n v="0"/>
    <s v=""/>
    <n v="0"/>
    <x v="48"/>
    <n v="2143"/>
  </r>
  <r>
    <x v="61"/>
    <n v="20"/>
    <d v="2026-06-26T21:00:00"/>
    <x v="19"/>
    <s v="Anis LEBIK"/>
    <s v="#60DC8C"/>
    <s v="#22A34F"/>
    <s v="Tour 3"/>
    <s v="I"/>
    <s v="Norvège"/>
    <s v="NOR"/>
    <s v="France"/>
    <s v="FRA"/>
    <s v="Foxborough"/>
    <s v="Gillette Stadium"/>
    <n v="1"/>
    <n v="3"/>
    <x v="1"/>
    <n v="141"/>
    <n v="108"/>
    <n v="68"/>
    <x v="1"/>
    <n v="1"/>
    <n v="4"/>
    <n v="0"/>
    <n v="1"/>
    <n v="68"/>
    <n v="0"/>
    <s v=""/>
    <n v="0"/>
    <x v="48"/>
    <n v="2309"/>
  </r>
  <r>
    <x v="61"/>
    <n v="21"/>
    <d v="2026-06-26T21:00:00"/>
    <x v="20"/>
    <s v="Julia BOUANAN"/>
    <s v="#2FAEE0"/>
    <s v="#BEA064"/>
    <s v="Tour 3"/>
    <s v="I"/>
    <s v="Norvège"/>
    <s v="NOR"/>
    <s v="France"/>
    <s v="FRA"/>
    <s v="Foxborough"/>
    <s v="Gillette Stadium"/>
    <n v="1"/>
    <n v="1"/>
    <x v="1"/>
    <n v="141"/>
    <n v="108"/>
    <n v="68"/>
    <x v="1"/>
    <n v="1"/>
    <n v="4"/>
    <n v="0"/>
    <n v="0"/>
    <n v="0"/>
    <n v="0"/>
    <s v=""/>
    <n v="0"/>
    <x v="3"/>
    <n v="2003"/>
  </r>
  <r>
    <x v="61"/>
    <n v="22"/>
    <d v="2026-06-26T21:00:00"/>
    <x v="21"/>
    <s v="Julie Mansard"/>
    <s v="#41DEF0"/>
    <s v="#0BA6B7"/>
    <s v="Tour 3"/>
    <s v="I"/>
    <s v="Norvège"/>
    <s v="NOR"/>
    <s v="France"/>
    <s v="FRA"/>
    <s v="Foxborough"/>
    <s v="Gillette Stadium"/>
    <n v="0"/>
    <n v="3"/>
    <x v="1"/>
    <n v="141"/>
    <n v="108"/>
    <n v="68"/>
    <x v="1"/>
    <n v="1"/>
    <n v="4"/>
    <n v="0"/>
    <n v="1"/>
    <n v="68"/>
    <n v="0"/>
    <s v=""/>
    <n v="0"/>
    <x v="48"/>
    <n v="1823"/>
  </r>
  <r>
    <x v="61"/>
    <n v="23"/>
    <d v="2026-06-26T21:00:00"/>
    <x v="22"/>
    <s v="Juliette"/>
    <s v="#F2A2A2"/>
    <s v="#C25D5D"/>
    <s v="Tour 3"/>
    <s v="I"/>
    <s v="Norvège"/>
    <s v="NOR"/>
    <s v="France"/>
    <s v="FRA"/>
    <s v="Foxborough"/>
    <s v="Gillette Stadium"/>
    <n v="0"/>
    <n v="2"/>
    <x v="1"/>
    <n v="141"/>
    <n v="108"/>
    <n v="68"/>
    <x v="1"/>
    <n v="1"/>
    <n v="4"/>
    <n v="0"/>
    <n v="1"/>
    <n v="68"/>
    <n v="0"/>
    <s v=""/>
    <n v="0"/>
    <x v="48"/>
    <n v="1738"/>
  </r>
  <r>
    <x v="61"/>
    <n v="24"/>
    <d v="2026-06-26T21:00:00"/>
    <x v="23"/>
    <s v="Samya ALAOUI"/>
    <s v="#A2F2C7"/>
    <s v="#5DC18C"/>
    <s v="Tour 3"/>
    <s v="I"/>
    <s v="Norvège"/>
    <s v="NOR"/>
    <s v="France"/>
    <s v="FRA"/>
    <s v="Foxborough"/>
    <s v="Gillette Stadium"/>
    <n v="0"/>
    <n v="2"/>
    <x v="1"/>
    <n v="141"/>
    <n v="108"/>
    <n v="68"/>
    <x v="1"/>
    <n v="1"/>
    <n v="4"/>
    <n v="0"/>
    <n v="1"/>
    <n v="68"/>
    <n v="0"/>
    <s v=""/>
    <n v="0"/>
    <x v="48"/>
    <n v="2509"/>
  </r>
  <r>
    <x v="61"/>
    <n v="25"/>
    <d v="2026-06-26T21:00:00"/>
    <x v="24"/>
    <s v="Léa WALOCQ"/>
    <s v="#D1B9EB"/>
    <s v="#B58BC7"/>
    <s v="Tour 3"/>
    <s v="I"/>
    <s v="Norvège"/>
    <s v="NOR"/>
    <s v="France"/>
    <s v="FRA"/>
    <s v="Foxborough"/>
    <s v="Gillette Stadium"/>
    <n v="0"/>
    <n v="2"/>
    <x v="1"/>
    <n v="141"/>
    <n v="108"/>
    <n v="68"/>
    <x v="1"/>
    <n v="1"/>
    <n v="4"/>
    <n v="0"/>
    <n v="1"/>
    <n v="68"/>
    <n v="0"/>
    <s v=""/>
    <n v="0"/>
    <x v="48"/>
    <n v="2225"/>
  </r>
  <r>
    <x v="61"/>
    <n v="26"/>
    <d v="2026-06-11T21:00:00"/>
    <x v="25"/>
    <s v="Mohamad EL KAWAS"/>
    <s v="#EB8787"/>
    <s v="#368E2C"/>
    <s v="Tour 3"/>
    <s v="I"/>
    <s v="Norvège"/>
    <s v="NOR"/>
    <s v="France"/>
    <s v="FRA"/>
    <m/>
    <m/>
    <n v="1"/>
    <n v="3"/>
    <x v="1"/>
    <n v="141"/>
    <n v="108"/>
    <n v="68"/>
    <x v="1"/>
    <n v="1"/>
    <n v="4"/>
    <n v="0"/>
    <n v="1"/>
    <n v="68"/>
    <n v="0"/>
    <s v=""/>
    <n v="0"/>
    <x v="48"/>
    <n v="1676"/>
  </r>
  <r>
    <x v="61"/>
    <n v="27"/>
    <d v="2026-06-26T21:00:00"/>
    <x v="26"/>
    <s v="Maryem GUIZANI"/>
    <s v="#BCA2F4"/>
    <s v="#6D3DD5"/>
    <s v="Tour 3"/>
    <s v="I"/>
    <s v="Norvège"/>
    <s v="NOR"/>
    <s v="France"/>
    <s v="FRA"/>
    <m/>
    <m/>
    <n v="1"/>
    <n v="1"/>
    <x v="1"/>
    <n v="141"/>
    <n v="108"/>
    <n v="68"/>
    <x v="1"/>
    <n v="1"/>
    <n v="4"/>
    <n v="0"/>
    <n v="0"/>
    <n v="0"/>
    <n v="0"/>
    <s v=""/>
    <n v="0"/>
    <x v="3"/>
    <n v="1471"/>
  </r>
  <r>
    <x v="62"/>
    <n v="1"/>
    <d v="2026-06-26T21:00:00"/>
    <x v="0"/>
    <s v="Nicolas LE MOUEL"/>
    <s v="#F7C79D"/>
    <s v="#FFBE85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336"/>
  </r>
  <r>
    <x v="62"/>
    <n v="2"/>
    <d v="2026-06-26T21:00:00"/>
    <x v="1"/>
    <s v="Léa EL ASERY"/>
    <s v="#FFBEBE"/>
    <s v="#DF6868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536"/>
  </r>
  <r>
    <x v="62"/>
    <n v="3"/>
    <d v="2026-06-26T21:00:00"/>
    <x v="2"/>
    <s v="Elwenn JOUBREL"/>
    <s v="#F5C7FC"/>
    <s v="#C489CF"/>
    <s v="Tour 3"/>
    <s v="I"/>
    <s v="Sénégal"/>
    <s v="SEN"/>
    <s v="Irak"/>
    <s v="IRQ"/>
    <s v="Toronto"/>
    <s v="BMO Field"/>
    <n v="3"/>
    <n v="1"/>
    <x v="1"/>
    <n v="54"/>
    <n v="115"/>
    <n v="149"/>
    <x v="1"/>
    <n v="5"/>
    <n v="0"/>
    <n v="0"/>
    <n v="1"/>
    <n v="54"/>
    <n v="0"/>
    <s v=""/>
    <n v="0"/>
    <x v="76"/>
    <n v="2536"/>
  </r>
  <r>
    <x v="62"/>
    <n v="4"/>
    <d v="2026-06-26T21:00:00"/>
    <x v="3"/>
    <s v="Pauline OLIVIER"/>
    <s v="#A5EA7F"/>
    <s v="#80C65A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252"/>
  </r>
  <r>
    <x v="62"/>
    <n v="5"/>
    <d v="2026-06-26T21:00:00"/>
    <x v="4"/>
    <s v="Julie BOISSIERE"/>
    <s v="#D890FF"/>
    <s v="#B750EF"/>
    <s v="Tour 3"/>
    <s v="I"/>
    <s v="Sénégal"/>
    <s v="SEN"/>
    <s v="Irak"/>
    <s v="IRQ"/>
    <s v="Toronto"/>
    <s v="BMO Field"/>
    <n v="2"/>
    <n v="1"/>
    <x v="1"/>
    <n v="54"/>
    <n v="115"/>
    <n v="149"/>
    <x v="1"/>
    <n v="5"/>
    <n v="0"/>
    <n v="0"/>
    <n v="1"/>
    <n v="54"/>
    <n v="0"/>
    <s v=""/>
    <n v="0"/>
    <x v="76"/>
    <n v="1585"/>
  </r>
  <r>
    <x v="62"/>
    <n v="6"/>
    <d v="2026-06-26T21:00:00"/>
    <x v="5"/>
    <s v="Julie BOUCHARD"/>
    <s v="#A6F7B1"/>
    <s v="#6EC179"/>
    <s v="Tour 3"/>
    <s v="I"/>
    <s v="Sénégal"/>
    <s v="SEN"/>
    <s v="Irak"/>
    <s v="IRQ"/>
    <s v="Toronto"/>
    <s v="BMO Field"/>
    <n v="3"/>
    <n v="1"/>
    <x v="1"/>
    <n v="54"/>
    <n v="115"/>
    <n v="149"/>
    <x v="1"/>
    <n v="5"/>
    <n v="0"/>
    <n v="0"/>
    <n v="1"/>
    <n v="54"/>
    <n v="0"/>
    <s v=""/>
    <n v="0"/>
    <x v="76"/>
    <n v="2373"/>
  </r>
  <r>
    <x v="62"/>
    <n v="7"/>
    <d v="2026-06-26T21:00:00"/>
    <x v="6"/>
    <s v="Vincent FRAYSSE"/>
    <s v="#B2EAE8"/>
    <s v="#6CB4B1"/>
    <s v="Tour 3"/>
    <s v="I"/>
    <s v="Sénégal"/>
    <s v="SEN"/>
    <s v="Irak"/>
    <s v="IRQ"/>
    <s v="Toronto"/>
    <s v="BMO Field"/>
    <m/>
    <m/>
    <x v="1"/>
    <n v="54"/>
    <n v="115"/>
    <n v="149"/>
    <x v="1"/>
    <n v="5"/>
    <n v="0"/>
    <n v="1"/>
    <s v=""/>
    <n v="0"/>
    <n v="0"/>
    <s v=""/>
    <s v=""/>
    <x v="3"/>
    <n v="1434"/>
  </r>
  <r>
    <x v="62"/>
    <n v="8"/>
    <d v="2026-06-26T21:00:00"/>
    <x v="7"/>
    <s v="Louis HARLE"/>
    <s v="#EEF7B1"/>
    <s v="#C1CB7D"/>
    <s v="Tour 3"/>
    <s v="I"/>
    <s v="Sénégal"/>
    <s v="SEN"/>
    <s v="Irak"/>
    <s v="IRQ"/>
    <s v="Toronto"/>
    <s v="BMO Field"/>
    <n v="3"/>
    <n v="0"/>
    <x v="1"/>
    <n v="54"/>
    <n v="115"/>
    <n v="149"/>
    <x v="1"/>
    <n v="5"/>
    <n v="0"/>
    <n v="0"/>
    <n v="1"/>
    <n v="54"/>
    <n v="0"/>
    <s v=""/>
    <n v="0"/>
    <x v="76"/>
    <n v="2254"/>
  </r>
  <r>
    <x v="62"/>
    <n v="9"/>
    <d v="2026-06-26T21:00:00"/>
    <x v="8"/>
    <s v="Aurélien DE POULPIQUET"/>
    <s v="#F4EA9D"/>
    <s v="#D2C458"/>
    <s v="Tour 3"/>
    <s v="I"/>
    <s v="Sénégal"/>
    <s v="SEN"/>
    <s v="Irak"/>
    <s v="IRQ"/>
    <s v="Toronto"/>
    <s v="BMO Field"/>
    <n v="3"/>
    <n v="1"/>
    <x v="1"/>
    <n v="54"/>
    <n v="115"/>
    <n v="149"/>
    <x v="1"/>
    <n v="5"/>
    <n v="0"/>
    <n v="0"/>
    <n v="1"/>
    <n v="54"/>
    <n v="0"/>
    <s v=""/>
    <n v="0"/>
    <x v="76"/>
    <n v="2338"/>
  </r>
  <r>
    <x v="62"/>
    <n v="10"/>
    <d v="2026-06-26T21:00:00"/>
    <x v="9"/>
    <s v="Paul MONTESINOS"/>
    <s v="#C4B0FF"/>
    <s v="#7F66C8"/>
    <s v="Tour 3"/>
    <s v="I"/>
    <s v="Sénégal"/>
    <s v="SEN"/>
    <s v="Irak"/>
    <s v="IRQ"/>
    <s v="Toronto"/>
    <s v="BMO Field"/>
    <n v="3"/>
    <n v="1"/>
    <x v="1"/>
    <n v="54"/>
    <n v="115"/>
    <n v="149"/>
    <x v="1"/>
    <n v="5"/>
    <n v="0"/>
    <n v="0"/>
    <n v="1"/>
    <n v="54"/>
    <n v="0"/>
    <s v=""/>
    <n v="0"/>
    <x v="76"/>
    <n v="2050"/>
  </r>
  <r>
    <x v="62"/>
    <n v="11"/>
    <d v="2026-06-26T21:00:00"/>
    <x v="10"/>
    <s v="Kinsley ROQUE"/>
    <s v="#CBEBBA"/>
    <s v="#70BC6E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510"/>
  </r>
  <r>
    <x v="62"/>
    <n v="12"/>
    <d v="2026-06-26T21:00:00"/>
    <x v="11"/>
    <s v="Jaouad SETTI"/>
    <s v="#C2D4FF"/>
    <s v="#6586D5"/>
    <s v="Tour 3"/>
    <s v="I"/>
    <s v="Sénégal"/>
    <s v="SEN"/>
    <s v="Irak"/>
    <s v="IRQ"/>
    <s v="Toronto"/>
    <s v="BMO Field"/>
    <n v="3"/>
    <n v="1"/>
    <x v="1"/>
    <n v="54"/>
    <n v="115"/>
    <n v="149"/>
    <x v="1"/>
    <n v="5"/>
    <n v="0"/>
    <n v="0"/>
    <n v="1"/>
    <n v="54"/>
    <n v="0"/>
    <s v=""/>
    <n v="0"/>
    <x v="76"/>
    <n v="2398"/>
  </r>
  <r>
    <x v="62"/>
    <n v="13"/>
    <d v="2026-06-26T21:00:00"/>
    <x v="12"/>
    <s v="Julien INGE"/>
    <s v="#C1E0EF"/>
    <s v="#4F91B2"/>
    <s v="Tour 3"/>
    <s v="I"/>
    <s v="Sénégal"/>
    <s v="SEN"/>
    <s v="Irak"/>
    <s v="IRQ"/>
    <s v="Toronto"/>
    <s v="BMO Field"/>
    <n v="3"/>
    <n v="0"/>
    <x v="1"/>
    <n v="54"/>
    <n v="115"/>
    <n v="149"/>
    <x v="1"/>
    <n v="5"/>
    <n v="0"/>
    <n v="0"/>
    <n v="1"/>
    <n v="54"/>
    <n v="0"/>
    <s v=""/>
    <n v="0"/>
    <x v="76"/>
    <n v="2498"/>
  </r>
  <r>
    <x v="62"/>
    <n v="14"/>
    <d v="2026-06-26T21:00:00"/>
    <x v="13"/>
    <s v="Marie EXBRAYAT"/>
    <s v="#FFAFD2"/>
    <s v="#F2589B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383"/>
  </r>
  <r>
    <x v="62"/>
    <n v="15"/>
    <d v="2026-06-26T21:00:00"/>
    <x v="14"/>
    <s v="Amine ZARROUKI"/>
    <s v="#FF9898"/>
    <s v="#FF5D5D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370"/>
  </r>
  <r>
    <x v="62"/>
    <n v="16"/>
    <d v="2026-06-26T21:00:00"/>
    <x v="15"/>
    <s v="Laura GIULIANO"/>
    <s v="#86A4FE"/>
    <s v="#3769FF"/>
    <s v="Tour 3"/>
    <s v="I"/>
    <s v="Sénégal"/>
    <s v="SEN"/>
    <s v="Irak"/>
    <s v="IRQ"/>
    <s v="Toronto"/>
    <s v="BMO Field"/>
    <n v="2"/>
    <n v="1"/>
    <x v="1"/>
    <n v="54"/>
    <n v="115"/>
    <n v="149"/>
    <x v="1"/>
    <n v="5"/>
    <n v="0"/>
    <n v="0"/>
    <n v="1"/>
    <n v="54"/>
    <n v="0"/>
    <s v=""/>
    <n v="0"/>
    <x v="76"/>
    <n v="2043"/>
  </r>
  <r>
    <x v="62"/>
    <n v="17"/>
    <d v="2026-06-26T21:00:00"/>
    <x v="16"/>
    <s v="Julien CRIMOTEL"/>
    <s v="#FFB0B0"/>
    <s v="#F25757"/>
    <s v="Tour 3"/>
    <s v="I"/>
    <s v="Sénégal"/>
    <s v="SEN"/>
    <s v="Irak"/>
    <s v="IRQ"/>
    <s v="Toronto"/>
    <s v="BMO Field"/>
    <n v="3"/>
    <n v="1"/>
    <x v="1"/>
    <n v="54"/>
    <n v="115"/>
    <n v="149"/>
    <x v="1"/>
    <n v="5"/>
    <n v="0"/>
    <n v="0"/>
    <n v="1"/>
    <n v="54"/>
    <n v="0"/>
    <s v=""/>
    <n v="0"/>
    <x v="76"/>
    <n v="2088"/>
  </r>
  <r>
    <x v="62"/>
    <n v="18"/>
    <d v="2026-06-26T21:00:00"/>
    <x v="17"/>
    <s v="Quentin CARTON"/>
    <s v="#F0BC42"/>
    <s v="#8E1F2F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193"/>
  </r>
  <r>
    <x v="62"/>
    <n v="19"/>
    <d v="2026-06-26T21:00:00"/>
    <x v="18"/>
    <s v="Eyram TETSHIE"/>
    <s v="#E8B28F"/>
    <s v="#E65568"/>
    <s v="Tour 3"/>
    <s v="I"/>
    <s v="Sénégal"/>
    <s v="SEN"/>
    <s v="Irak"/>
    <s v="IRQ"/>
    <s v="Toronto"/>
    <s v="BMO Field"/>
    <n v="2"/>
    <n v="1"/>
    <x v="1"/>
    <n v="54"/>
    <n v="115"/>
    <n v="149"/>
    <x v="1"/>
    <n v="5"/>
    <n v="0"/>
    <n v="0"/>
    <n v="1"/>
    <n v="54"/>
    <n v="0"/>
    <s v=""/>
    <n v="0"/>
    <x v="76"/>
    <n v="2197"/>
  </r>
  <r>
    <x v="62"/>
    <n v="20"/>
    <d v="2026-06-26T21:00:00"/>
    <x v="19"/>
    <s v="Anis LEBIK"/>
    <s v="#60DC8C"/>
    <s v="#22A34F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363"/>
  </r>
  <r>
    <x v="62"/>
    <n v="21"/>
    <d v="2026-06-26T21:00:00"/>
    <x v="20"/>
    <s v="Julia BOUANAN"/>
    <s v="#2FAEE0"/>
    <s v="#BEA064"/>
    <s v="Tour 3"/>
    <s v="I"/>
    <s v="Sénégal"/>
    <s v="SEN"/>
    <s v="Irak"/>
    <s v="IRQ"/>
    <s v="Toronto"/>
    <s v="BMO Field"/>
    <n v="0"/>
    <n v="0"/>
    <x v="1"/>
    <n v="54"/>
    <n v="115"/>
    <n v="149"/>
    <x v="1"/>
    <n v="5"/>
    <n v="0"/>
    <n v="0"/>
    <n v="0"/>
    <n v="0"/>
    <n v="0"/>
    <s v=""/>
    <n v="0"/>
    <x v="3"/>
    <n v="2003"/>
  </r>
  <r>
    <x v="62"/>
    <n v="22"/>
    <d v="2026-06-26T21:00:00"/>
    <x v="21"/>
    <s v="Julie Mansard"/>
    <s v="#41DEF0"/>
    <s v="#0BA6B7"/>
    <s v="Tour 3"/>
    <s v="I"/>
    <s v="Sénégal"/>
    <s v="SEN"/>
    <s v="Irak"/>
    <s v="IRQ"/>
    <s v="Toronto"/>
    <s v="BMO Field"/>
    <n v="3"/>
    <n v="0"/>
    <x v="1"/>
    <n v="54"/>
    <n v="115"/>
    <n v="149"/>
    <x v="1"/>
    <n v="5"/>
    <n v="0"/>
    <n v="0"/>
    <n v="1"/>
    <n v="54"/>
    <n v="0"/>
    <s v=""/>
    <n v="0"/>
    <x v="76"/>
    <n v="1877"/>
  </r>
  <r>
    <x v="62"/>
    <n v="23"/>
    <d v="2026-06-26T21:00:00"/>
    <x v="22"/>
    <s v="Juliette"/>
    <s v="#F2A2A2"/>
    <s v="#C25D5D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1792"/>
  </r>
  <r>
    <x v="62"/>
    <n v="24"/>
    <d v="2026-06-26T21:00:00"/>
    <x v="23"/>
    <s v="Samya ALAOUI"/>
    <s v="#A2F2C7"/>
    <s v="#5DC18C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563"/>
  </r>
  <r>
    <x v="62"/>
    <n v="25"/>
    <d v="2026-06-26T21:00:00"/>
    <x v="24"/>
    <s v="Léa WALOCQ"/>
    <s v="#D1B9EB"/>
    <s v="#B58BC7"/>
    <s v="Tour 3"/>
    <s v="I"/>
    <s v="Sénégal"/>
    <s v="SEN"/>
    <s v="Irak"/>
    <s v="IRQ"/>
    <s v="Toronto"/>
    <s v="BMO Field"/>
    <n v="2"/>
    <n v="0"/>
    <x v="1"/>
    <n v="54"/>
    <n v="115"/>
    <n v="149"/>
    <x v="1"/>
    <n v="5"/>
    <n v="0"/>
    <n v="0"/>
    <n v="1"/>
    <n v="54"/>
    <n v="0"/>
    <s v=""/>
    <n v="0"/>
    <x v="76"/>
    <n v="2279"/>
  </r>
  <r>
    <x v="62"/>
    <n v="26"/>
    <d v="2026-06-11T21:00:00"/>
    <x v="25"/>
    <s v="Mohamad EL KAWAS"/>
    <s v="#EB8787"/>
    <s v="#368E2C"/>
    <s v="Tour 3"/>
    <s v="I"/>
    <s v="Sénégal"/>
    <s v="SEN"/>
    <s v="Irak"/>
    <s v="IRQ"/>
    <m/>
    <m/>
    <n v="2"/>
    <n v="0"/>
    <x v="1"/>
    <n v="54"/>
    <n v="115"/>
    <n v="149"/>
    <x v="1"/>
    <n v="5"/>
    <n v="0"/>
    <n v="0"/>
    <n v="1"/>
    <n v="54"/>
    <n v="0"/>
    <s v=""/>
    <n v="0"/>
    <x v="76"/>
    <n v="1730"/>
  </r>
  <r>
    <x v="62"/>
    <n v="27"/>
    <d v="2026-06-26T21:00:00"/>
    <x v="26"/>
    <s v="Maryem GUIZANI"/>
    <s v="#BCA2F4"/>
    <s v="#6D3DD5"/>
    <s v="Tour 3"/>
    <s v="I"/>
    <s v="Sénégal"/>
    <s v="SEN"/>
    <s v="Irak"/>
    <s v="IRQ"/>
    <m/>
    <m/>
    <n v="3"/>
    <n v="0"/>
    <x v="1"/>
    <n v="54"/>
    <n v="115"/>
    <n v="149"/>
    <x v="1"/>
    <n v="5"/>
    <n v="0"/>
    <n v="0"/>
    <n v="1"/>
    <n v="54"/>
    <n v="0"/>
    <s v=""/>
    <n v="0"/>
    <x v="76"/>
    <n v="1525"/>
  </r>
  <r>
    <x v="63"/>
    <n v="1"/>
    <d v="2026-06-27T02:00:00"/>
    <x v="0"/>
    <s v="Nicolas LE MOUEL"/>
    <s v="#F7C79D"/>
    <s v="#FFBE85"/>
    <s v="Tour 3"/>
    <s v="H"/>
    <s v="Cap-Vert"/>
    <s v="CPV"/>
    <s v="Arabie Saoudite"/>
    <s v="SAU"/>
    <s v="Houston, Texas"/>
    <s v="NRG Stadium"/>
    <n v="0"/>
    <n v="0"/>
    <x v="1"/>
    <n v="99"/>
    <n v="123"/>
    <n v="94"/>
    <x v="1"/>
    <n v="0"/>
    <n v="0"/>
    <n v="0"/>
    <n v="1"/>
    <n v="123"/>
    <n v="1"/>
    <s v="Rare"/>
    <n v="30"/>
    <x v="77"/>
    <n v="2489"/>
  </r>
  <r>
    <x v="63"/>
    <n v="2"/>
    <d v="2026-06-27T02:00:00"/>
    <x v="1"/>
    <s v="Léa EL ASERY"/>
    <s v="#FFBEBE"/>
    <s v="#DF6868"/>
    <s v="Tour 3"/>
    <s v="H"/>
    <s v="Cap-Vert"/>
    <s v="CPV"/>
    <s v="Arabie Saoudite"/>
    <s v="SAU"/>
    <s v="Houston, Texas"/>
    <s v="NRG Stadium"/>
    <n v="2"/>
    <n v="1"/>
    <x v="1"/>
    <n v="99"/>
    <n v="123"/>
    <n v="94"/>
    <x v="1"/>
    <n v="0"/>
    <n v="0"/>
    <n v="0"/>
    <n v="0"/>
    <n v="0"/>
    <n v="0"/>
    <s v=""/>
    <n v="0"/>
    <x v="3"/>
    <n v="2536"/>
  </r>
  <r>
    <x v="63"/>
    <n v="3"/>
    <d v="2026-06-27T02:00:00"/>
    <x v="2"/>
    <s v="Elwenn JOUBREL"/>
    <s v="#F5C7FC"/>
    <s v="#C489CF"/>
    <s v="Tour 3"/>
    <s v="H"/>
    <s v="Cap-Vert"/>
    <s v="CPV"/>
    <s v="Arabie Saoudite"/>
    <s v="SAU"/>
    <s v="Houston, Texas"/>
    <s v="NRG Stadium"/>
    <n v="2"/>
    <n v="0"/>
    <x v="1"/>
    <n v="99"/>
    <n v="123"/>
    <n v="94"/>
    <x v="1"/>
    <n v="0"/>
    <n v="0"/>
    <n v="0"/>
    <n v="0"/>
    <n v="0"/>
    <n v="0"/>
    <s v=""/>
    <n v="0"/>
    <x v="3"/>
    <n v="2536"/>
  </r>
  <r>
    <x v="63"/>
    <n v="4"/>
    <d v="2026-06-27T02:00:00"/>
    <x v="3"/>
    <s v="Pauline OLIVIER"/>
    <s v="#A5EA7F"/>
    <s v="#80C65A"/>
    <s v="Tour 3"/>
    <s v="H"/>
    <s v="Cap-Vert"/>
    <s v="CPV"/>
    <s v="Arabie Saoudite"/>
    <s v="SAU"/>
    <s v="Houston, Texas"/>
    <s v="NRG Stadium"/>
    <n v="1"/>
    <n v="1"/>
    <x v="1"/>
    <n v="99"/>
    <n v="123"/>
    <n v="94"/>
    <x v="1"/>
    <n v="0"/>
    <n v="0"/>
    <n v="0"/>
    <n v="1"/>
    <n v="123"/>
    <n v="0"/>
    <s v=""/>
    <n v="0"/>
    <x v="78"/>
    <n v="2375"/>
  </r>
  <r>
    <x v="63"/>
    <n v="5"/>
    <d v="2026-06-27T02:00:00"/>
    <x v="4"/>
    <s v="Julie BOISSIERE"/>
    <s v="#D890FF"/>
    <s v="#B750EF"/>
    <s v="Tour 3"/>
    <s v="H"/>
    <s v="Cap-Vert"/>
    <s v="CPV"/>
    <s v="Arabie Saoudite"/>
    <s v="SAU"/>
    <s v="Houston, Texas"/>
    <s v="NRG Stadium"/>
    <n v="0"/>
    <n v="0"/>
    <x v="1"/>
    <n v="99"/>
    <n v="123"/>
    <n v="94"/>
    <x v="1"/>
    <n v="0"/>
    <n v="0"/>
    <n v="0"/>
    <n v="1"/>
    <n v="123"/>
    <n v="1"/>
    <s v="Rare"/>
    <n v="30"/>
    <x v="77"/>
    <n v="1738"/>
  </r>
  <r>
    <x v="63"/>
    <n v="6"/>
    <d v="2026-06-27T02:00:00"/>
    <x v="5"/>
    <s v="Julie BOUCHARD"/>
    <s v="#A6F7B1"/>
    <s v="#6EC179"/>
    <s v="Tour 3"/>
    <s v="H"/>
    <s v="Cap-Vert"/>
    <s v="CPV"/>
    <s v="Arabie Saoudite"/>
    <s v="SAU"/>
    <s v="Houston, Texas"/>
    <s v="NRG Stadium"/>
    <n v="1"/>
    <n v="1"/>
    <x v="1"/>
    <n v="99"/>
    <n v="123"/>
    <n v="94"/>
    <x v="1"/>
    <n v="0"/>
    <n v="0"/>
    <n v="0"/>
    <n v="1"/>
    <n v="123"/>
    <n v="0"/>
    <s v=""/>
    <n v="0"/>
    <x v="78"/>
    <n v="2496"/>
  </r>
  <r>
    <x v="63"/>
    <n v="7"/>
    <d v="2026-06-27T02:00:00"/>
    <x v="6"/>
    <s v="Vincent FRAYSSE"/>
    <s v="#B2EAE8"/>
    <s v="#6CB4B1"/>
    <s v="Tour 3"/>
    <s v="H"/>
    <s v="Cap-Vert"/>
    <s v="CPV"/>
    <s v="Arabie Saoudite"/>
    <s v="SAU"/>
    <s v="Houston, Texas"/>
    <s v="NRG Stadium"/>
    <m/>
    <m/>
    <x v="1"/>
    <n v="99"/>
    <n v="123"/>
    <n v="94"/>
    <x v="1"/>
    <n v="0"/>
    <n v="0"/>
    <n v="1"/>
    <s v=""/>
    <n v="123"/>
    <n v="0"/>
    <s v=""/>
    <s v=""/>
    <x v="3"/>
    <n v="1434"/>
  </r>
  <r>
    <x v="63"/>
    <n v="8"/>
    <d v="2026-06-27T02:00:00"/>
    <x v="7"/>
    <s v="Louis HARLE"/>
    <s v="#EEF7B1"/>
    <s v="#C1CB7D"/>
    <s v="Tour 3"/>
    <s v="H"/>
    <s v="Cap-Vert"/>
    <s v="CPV"/>
    <s v="Arabie Saoudite"/>
    <s v="SAU"/>
    <s v="Houston, Texas"/>
    <s v="NRG Stadium"/>
    <n v="1"/>
    <n v="3"/>
    <x v="1"/>
    <n v="99"/>
    <n v="123"/>
    <n v="94"/>
    <x v="1"/>
    <n v="0"/>
    <n v="0"/>
    <n v="0"/>
    <n v="0"/>
    <n v="0"/>
    <n v="0"/>
    <s v=""/>
    <n v="0"/>
    <x v="3"/>
    <n v="2254"/>
  </r>
  <r>
    <x v="63"/>
    <n v="9"/>
    <d v="2026-06-27T02:00:00"/>
    <x v="8"/>
    <s v="Aurélien DE POULPIQUET"/>
    <s v="#F4EA9D"/>
    <s v="#D2C458"/>
    <s v="Tour 3"/>
    <s v="H"/>
    <s v="Cap-Vert"/>
    <s v="CPV"/>
    <s v="Arabie Saoudite"/>
    <s v="SAU"/>
    <s v="Houston, Texas"/>
    <s v="NRG Stadium"/>
    <n v="1"/>
    <n v="1"/>
    <x v="1"/>
    <n v="99"/>
    <n v="123"/>
    <n v="94"/>
    <x v="1"/>
    <n v="0"/>
    <n v="0"/>
    <n v="0"/>
    <n v="1"/>
    <n v="123"/>
    <n v="0"/>
    <s v=""/>
    <n v="0"/>
    <x v="78"/>
    <n v="2461"/>
  </r>
  <r>
    <x v="63"/>
    <n v="10"/>
    <d v="2026-06-27T02:00:00"/>
    <x v="9"/>
    <s v="Paul MONTESINOS"/>
    <s v="#C4B0FF"/>
    <s v="#7F66C8"/>
    <s v="Tour 3"/>
    <s v="H"/>
    <s v="Cap-Vert"/>
    <s v="CPV"/>
    <s v="Arabie Saoudite"/>
    <s v="SAU"/>
    <s v="Houston, Texas"/>
    <s v="NRG Stadium"/>
    <n v="2"/>
    <n v="1"/>
    <x v="1"/>
    <n v="99"/>
    <n v="123"/>
    <n v="94"/>
    <x v="1"/>
    <n v="0"/>
    <n v="0"/>
    <n v="0"/>
    <n v="0"/>
    <n v="0"/>
    <n v="0"/>
    <s v=""/>
    <n v="0"/>
    <x v="3"/>
    <n v="2050"/>
  </r>
  <r>
    <x v="63"/>
    <n v="11"/>
    <d v="2026-06-27T02:00:00"/>
    <x v="10"/>
    <s v="Kinsley ROQUE"/>
    <s v="#CBEBBA"/>
    <s v="#70BC6E"/>
    <s v="Tour 3"/>
    <s v="H"/>
    <s v="Cap-Vert"/>
    <s v="CPV"/>
    <s v="Arabie Saoudite"/>
    <s v="SAU"/>
    <s v="Houston, Texas"/>
    <s v="NRG Stadium"/>
    <n v="0"/>
    <n v="0"/>
    <x v="1"/>
    <n v="99"/>
    <n v="123"/>
    <n v="94"/>
    <x v="1"/>
    <n v="0"/>
    <n v="0"/>
    <n v="0"/>
    <n v="1"/>
    <n v="123"/>
    <n v="1"/>
    <s v="Rare"/>
    <n v="30"/>
    <x v="77"/>
    <n v="2663"/>
  </r>
  <r>
    <x v="63"/>
    <n v="12"/>
    <d v="2026-06-27T02:00:00"/>
    <x v="11"/>
    <s v="Jaouad SETTI"/>
    <s v="#C2D4FF"/>
    <s v="#6586D5"/>
    <s v="Tour 3"/>
    <s v="H"/>
    <s v="Cap-Vert"/>
    <s v="CPV"/>
    <s v="Arabie Saoudite"/>
    <s v="SAU"/>
    <s v="Houston, Texas"/>
    <s v="NRG Stadium"/>
    <n v="1"/>
    <n v="0"/>
    <x v="1"/>
    <n v="99"/>
    <n v="123"/>
    <n v="94"/>
    <x v="1"/>
    <n v="0"/>
    <n v="0"/>
    <n v="0"/>
    <n v="0"/>
    <n v="0"/>
    <n v="0"/>
    <s v=""/>
    <n v="0"/>
    <x v="3"/>
    <n v="2398"/>
  </r>
  <r>
    <x v="63"/>
    <n v="13"/>
    <d v="2026-06-27T02:00:00"/>
    <x v="12"/>
    <s v="Julien INGE"/>
    <s v="#C1E0EF"/>
    <s v="#4F91B2"/>
    <s v="Tour 3"/>
    <s v="H"/>
    <s v="Cap-Vert"/>
    <s v="CPV"/>
    <s v="Arabie Saoudite"/>
    <s v="SAU"/>
    <s v="Houston, Texas"/>
    <s v="NRG Stadium"/>
    <n v="1"/>
    <n v="0"/>
    <x v="1"/>
    <n v="99"/>
    <n v="123"/>
    <n v="94"/>
    <x v="1"/>
    <n v="0"/>
    <n v="0"/>
    <n v="0"/>
    <n v="0"/>
    <n v="0"/>
    <n v="0"/>
    <s v=""/>
    <n v="0"/>
    <x v="3"/>
    <n v="2498"/>
  </r>
  <r>
    <x v="63"/>
    <n v="14"/>
    <d v="2026-06-27T02:00:00"/>
    <x v="13"/>
    <s v="Marie EXBRAYAT"/>
    <s v="#FFAFD2"/>
    <s v="#F2589B"/>
    <s v="Tour 3"/>
    <s v="H"/>
    <s v="Cap-Vert"/>
    <s v="CPV"/>
    <s v="Arabie Saoudite"/>
    <s v="SAU"/>
    <s v="Houston, Texas"/>
    <s v="NRG Stadium"/>
    <n v="1"/>
    <n v="0"/>
    <x v="1"/>
    <n v="99"/>
    <n v="123"/>
    <n v="94"/>
    <x v="1"/>
    <n v="0"/>
    <n v="0"/>
    <n v="0"/>
    <n v="0"/>
    <n v="0"/>
    <n v="0"/>
    <s v=""/>
    <n v="0"/>
    <x v="3"/>
    <n v="2383"/>
  </r>
  <r>
    <x v="63"/>
    <n v="15"/>
    <d v="2026-06-27T02:00:00"/>
    <x v="14"/>
    <s v="Amine ZARROUKI"/>
    <s v="#FF9898"/>
    <s v="#FF5D5D"/>
    <s v="Tour 3"/>
    <s v="H"/>
    <s v="Cap-Vert"/>
    <s v="CPV"/>
    <s v="Arabie Saoudite"/>
    <s v="SAU"/>
    <s v="Houston, Texas"/>
    <s v="NRG Stadium"/>
    <n v="1"/>
    <n v="0"/>
    <x v="1"/>
    <n v="99"/>
    <n v="123"/>
    <n v="94"/>
    <x v="1"/>
    <n v="0"/>
    <n v="0"/>
    <n v="0"/>
    <n v="0"/>
    <n v="0"/>
    <n v="0"/>
    <s v=""/>
    <n v="0"/>
    <x v="3"/>
    <n v="2370"/>
  </r>
  <r>
    <x v="63"/>
    <n v="16"/>
    <d v="2026-06-27T02:00:00"/>
    <x v="15"/>
    <s v="Laura GIULIANO"/>
    <s v="#86A4FE"/>
    <s v="#3769FF"/>
    <s v="Tour 3"/>
    <s v="H"/>
    <s v="Cap-Vert"/>
    <s v="CPV"/>
    <s v="Arabie Saoudite"/>
    <s v="SAU"/>
    <s v="Houston, Texas"/>
    <s v="NRG Stadium"/>
    <n v="0"/>
    <n v="0"/>
    <x v="1"/>
    <n v="99"/>
    <n v="123"/>
    <n v="94"/>
    <x v="1"/>
    <n v="0"/>
    <n v="0"/>
    <n v="0"/>
    <n v="1"/>
    <n v="123"/>
    <n v="1"/>
    <s v="Rare"/>
    <n v="30"/>
    <x v="77"/>
    <n v="2196"/>
  </r>
  <r>
    <x v="63"/>
    <n v="17"/>
    <d v="2026-06-27T02:00:00"/>
    <x v="16"/>
    <s v="Julien CRIMOTEL"/>
    <s v="#FFB0B0"/>
    <s v="#F25757"/>
    <s v="Tour 3"/>
    <s v="H"/>
    <s v="Cap-Vert"/>
    <s v="CPV"/>
    <s v="Arabie Saoudite"/>
    <s v="SAU"/>
    <s v="Houston, Texas"/>
    <s v="NRG Stadium"/>
    <n v="2"/>
    <n v="2"/>
    <x v="1"/>
    <n v="99"/>
    <n v="123"/>
    <n v="94"/>
    <x v="1"/>
    <n v="0"/>
    <n v="0"/>
    <n v="0"/>
    <n v="1"/>
    <n v="123"/>
    <n v="0"/>
    <s v=""/>
    <n v="0"/>
    <x v="78"/>
    <n v="2211"/>
  </r>
  <r>
    <x v="63"/>
    <n v="18"/>
    <d v="2026-06-27T02:00:00"/>
    <x v="17"/>
    <s v="Quentin CARTON"/>
    <s v="#F0BC42"/>
    <s v="#8E1F2F"/>
    <s v="Tour 3"/>
    <s v="H"/>
    <s v="Cap-Vert"/>
    <s v="CPV"/>
    <s v="Arabie Saoudite"/>
    <s v="SAU"/>
    <s v="Houston, Texas"/>
    <s v="NRG Stadium"/>
    <n v="1"/>
    <n v="1"/>
    <x v="1"/>
    <n v="99"/>
    <n v="123"/>
    <n v="94"/>
    <x v="1"/>
    <n v="0"/>
    <n v="0"/>
    <n v="0"/>
    <n v="1"/>
    <n v="123"/>
    <n v="0"/>
    <s v=""/>
    <n v="0"/>
    <x v="78"/>
    <n v="2316"/>
  </r>
  <r>
    <x v="63"/>
    <n v="19"/>
    <d v="2026-06-27T02:00:00"/>
    <x v="18"/>
    <s v="Eyram TETSHIE"/>
    <s v="#E8B28F"/>
    <s v="#E65568"/>
    <s v="Tour 3"/>
    <s v="H"/>
    <s v="Cap-Vert"/>
    <s v="CPV"/>
    <s v="Arabie Saoudite"/>
    <s v="SAU"/>
    <s v="Houston, Texas"/>
    <s v="NRG Stadium"/>
    <n v="2"/>
    <n v="0"/>
    <x v="1"/>
    <n v="99"/>
    <n v="123"/>
    <n v="94"/>
    <x v="1"/>
    <n v="0"/>
    <n v="0"/>
    <n v="0"/>
    <n v="0"/>
    <n v="0"/>
    <n v="0"/>
    <s v=""/>
    <n v="0"/>
    <x v="3"/>
    <n v="2197"/>
  </r>
  <r>
    <x v="63"/>
    <n v="20"/>
    <d v="2026-06-27T02:00:00"/>
    <x v="19"/>
    <s v="Anis LEBIK"/>
    <s v="#60DC8C"/>
    <s v="#22A34F"/>
    <s v="Tour 3"/>
    <s v="H"/>
    <s v="Cap-Vert"/>
    <s v="CPV"/>
    <s v="Arabie Saoudite"/>
    <s v="SAU"/>
    <s v="Houston, Texas"/>
    <s v="NRG Stadium"/>
    <n v="2"/>
    <n v="1"/>
    <x v="1"/>
    <n v="99"/>
    <n v="123"/>
    <n v="94"/>
    <x v="1"/>
    <n v="0"/>
    <n v="0"/>
    <n v="0"/>
    <n v="0"/>
    <n v="0"/>
    <n v="0"/>
    <s v=""/>
    <n v="0"/>
    <x v="3"/>
    <n v="2363"/>
  </r>
  <r>
    <x v="63"/>
    <n v="21"/>
    <d v="2026-06-27T02:00:00"/>
    <x v="20"/>
    <s v="Julia BOUANAN"/>
    <s v="#2FAEE0"/>
    <s v="#BEA064"/>
    <s v="Tour 3"/>
    <s v="H"/>
    <s v="Cap-Vert"/>
    <s v="CPV"/>
    <s v="Arabie Saoudite"/>
    <s v="SAU"/>
    <s v="Houston, Texas"/>
    <s v="NRG Stadium"/>
    <n v="3"/>
    <n v="2"/>
    <x v="1"/>
    <n v="99"/>
    <n v="123"/>
    <n v="94"/>
    <x v="1"/>
    <n v="0"/>
    <n v="0"/>
    <n v="0"/>
    <n v="0"/>
    <n v="0"/>
    <n v="0"/>
    <s v=""/>
    <n v="0"/>
    <x v="3"/>
    <n v="2003"/>
  </r>
  <r>
    <x v="63"/>
    <n v="22"/>
    <d v="2026-06-27T02:00:00"/>
    <x v="21"/>
    <s v="Julie Mansard"/>
    <s v="#41DEF0"/>
    <s v="#0BA6B7"/>
    <s v="Tour 3"/>
    <s v="H"/>
    <s v="Cap-Vert"/>
    <s v="CPV"/>
    <s v="Arabie Saoudite"/>
    <s v="SAU"/>
    <s v="Houston, Texas"/>
    <s v="NRG Stadium"/>
    <n v="1"/>
    <n v="1"/>
    <x v="1"/>
    <n v="99"/>
    <n v="123"/>
    <n v="94"/>
    <x v="1"/>
    <n v="0"/>
    <n v="0"/>
    <n v="0"/>
    <n v="1"/>
    <n v="123"/>
    <n v="0"/>
    <s v=""/>
    <n v="0"/>
    <x v="78"/>
    <n v="2000"/>
  </r>
  <r>
    <x v="63"/>
    <n v="23"/>
    <d v="2026-06-27T02:00:00"/>
    <x v="22"/>
    <s v="Juliette"/>
    <s v="#F2A2A2"/>
    <s v="#C25D5D"/>
    <s v="Tour 3"/>
    <s v="H"/>
    <s v="Cap-Vert"/>
    <s v="CPV"/>
    <s v="Arabie Saoudite"/>
    <s v="SAU"/>
    <s v="Houston, Texas"/>
    <s v="NRG Stadium"/>
    <n v="0"/>
    <n v="0"/>
    <x v="1"/>
    <n v="99"/>
    <n v="123"/>
    <n v="94"/>
    <x v="1"/>
    <n v="0"/>
    <n v="0"/>
    <n v="0"/>
    <n v="1"/>
    <n v="123"/>
    <n v="1"/>
    <s v="Rare"/>
    <n v="30"/>
    <x v="77"/>
    <n v="1945"/>
  </r>
  <r>
    <x v="63"/>
    <n v="24"/>
    <d v="2026-06-27T02:00:00"/>
    <x v="23"/>
    <s v="Samya ALAOUI"/>
    <s v="#A2F2C7"/>
    <s v="#5DC18C"/>
    <s v="Tour 3"/>
    <s v="H"/>
    <s v="Cap-Vert"/>
    <s v="CPV"/>
    <s v="Arabie Saoudite"/>
    <s v="SAU"/>
    <s v="Houston, Texas"/>
    <s v="NRG Stadium"/>
    <m/>
    <m/>
    <x v="1"/>
    <n v="99"/>
    <n v="123"/>
    <n v="94"/>
    <x v="1"/>
    <n v="0"/>
    <n v="0"/>
    <n v="1"/>
    <s v=""/>
    <n v="123"/>
    <n v="0"/>
    <s v=""/>
    <s v=""/>
    <x v="3"/>
    <n v="2563"/>
  </r>
  <r>
    <x v="63"/>
    <n v="25"/>
    <d v="2026-06-27T02:00:00"/>
    <x v="24"/>
    <s v="Léa WALOCQ"/>
    <s v="#D1B9EB"/>
    <s v="#B58BC7"/>
    <s v="Tour 3"/>
    <s v="H"/>
    <s v="Cap-Vert"/>
    <s v="CPV"/>
    <s v="Arabie Saoudite"/>
    <s v="SAU"/>
    <s v="Houston, Texas"/>
    <s v="NRG Stadium"/>
    <n v="2"/>
    <n v="0"/>
    <x v="1"/>
    <n v="99"/>
    <n v="123"/>
    <n v="94"/>
    <x v="1"/>
    <n v="0"/>
    <n v="0"/>
    <n v="0"/>
    <n v="0"/>
    <n v="0"/>
    <n v="0"/>
    <s v=""/>
    <n v="0"/>
    <x v="3"/>
    <n v="2279"/>
  </r>
  <r>
    <x v="63"/>
    <n v="26"/>
    <d v="2026-06-11T21:00:00"/>
    <x v="25"/>
    <s v="Mohamad EL KAWAS"/>
    <s v="#EB8787"/>
    <s v="#368E2C"/>
    <s v="Tour 3"/>
    <s v="H"/>
    <s v="Cap-Vert"/>
    <s v="CPV"/>
    <s v="Arabie Saoudite"/>
    <s v="SAU"/>
    <m/>
    <m/>
    <n v="0"/>
    <n v="0"/>
    <x v="1"/>
    <n v="99"/>
    <n v="123"/>
    <n v="94"/>
    <x v="1"/>
    <n v="0"/>
    <n v="0"/>
    <n v="0"/>
    <n v="1"/>
    <n v="123"/>
    <n v="1"/>
    <s v="Rare"/>
    <n v="30"/>
    <x v="77"/>
    <n v="1883"/>
  </r>
  <r>
    <x v="63"/>
    <n v="27"/>
    <d v="2026-06-27T02:00:00"/>
    <x v="26"/>
    <s v="Maryem GUIZANI"/>
    <s v="#BCA2F4"/>
    <s v="#6D3DD5"/>
    <s v="Tour 3"/>
    <s v="H"/>
    <s v="Cap-Vert"/>
    <s v="CPV"/>
    <s v="Arabie Saoudite"/>
    <s v="SAU"/>
    <m/>
    <m/>
    <n v="0"/>
    <n v="0"/>
    <x v="1"/>
    <n v="99"/>
    <n v="123"/>
    <n v="94"/>
    <x v="1"/>
    <n v="0"/>
    <n v="0"/>
    <n v="0"/>
    <n v="1"/>
    <n v="123"/>
    <n v="1"/>
    <s v="Rare"/>
    <n v="30"/>
    <x v="77"/>
    <n v="1678"/>
  </r>
  <r>
    <x v="64"/>
    <n v="1"/>
    <d v="2026-06-27T02:00:00"/>
    <x v="0"/>
    <s v="Nicolas LE MOUEL"/>
    <s v="#F7C79D"/>
    <s v="#FFBE85"/>
    <s v="Tour 3"/>
    <s v="H"/>
    <s v="Uruguay"/>
    <s v="URY"/>
    <s v="Espagne"/>
    <s v="ESP"/>
    <s v="Zapopan"/>
    <s v="Estadio Akron"/>
    <n v="1"/>
    <n v="4"/>
    <x v="1"/>
    <n v="143"/>
    <n v="112"/>
    <n v="57"/>
    <x v="1"/>
    <n v="0"/>
    <n v="1"/>
    <n v="0"/>
    <n v="1"/>
    <n v="57"/>
    <n v="0"/>
    <s v=""/>
    <n v="0"/>
    <x v="79"/>
    <n v="2546"/>
  </r>
  <r>
    <x v="64"/>
    <n v="2"/>
    <d v="2026-06-27T02:00:00"/>
    <x v="1"/>
    <s v="Léa EL ASERY"/>
    <s v="#FFBEBE"/>
    <s v="#DF6868"/>
    <s v="Tour 3"/>
    <s v="H"/>
    <s v="Uruguay"/>
    <s v="URY"/>
    <s v="Espagne"/>
    <s v="ESP"/>
    <s v="Zapopan"/>
    <s v="Estadio Akron"/>
    <n v="0"/>
    <n v="3"/>
    <x v="1"/>
    <n v="143"/>
    <n v="112"/>
    <n v="57"/>
    <x v="1"/>
    <n v="0"/>
    <n v="1"/>
    <n v="0"/>
    <n v="1"/>
    <n v="57"/>
    <n v="0"/>
    <s v=""/>
    <n v="0"/>
    <x v="79"/>
    <n v="2593"/>
  </r>
  <r>
    <x v="64"/>
    <n v="3"/>
    <d v="2026-06-27T02:00:00"/>
    <x v="2"/>
    <s v="Elwenn JOUBREL"/>
    <s v="#F5C7FC"/>
    <s v="#C489CF"/>
    <s v="Tour 3"/>
    <s v="H"/>
    <s v="Uruguay"/>
    <s v="URY"/>
    <s v="Espagne"/>
    <s v="ESP"/>
    <s v="Zapopan"/>
    <s v="Estadio Akron"/>
    <n v="2"/>
    <n v="4"/>
    <x v="1"/>
    <n v="143"/>
    <n v="112"/>
    <n v="57"/>
    <x v="1"/>
    <n v="0"/>
    <n v="1"/>
    <n v="0"/>
    <n v="1"/>
    <n v="57"/>
    <n v="0"/>
    <s v=""/>
    <n v="0"/>
    <x v="79"/>
    <n v="2593"/>
  </r>
  <r>
    <x v="64"/>
    <n v="4"/>
    <d v="2026-06-27T02:00:00"/>
    <x v="3"/>
    <s v="Pauline OLIVIER"/>
    <s v="#A5EA7F"/>
    <s v="#80C65A"/>
    <s v="Tour 3"/>
    <s v="H"/>
    <s v="Uruguay"/>
    <s v="URY"/>
    <s v="Espagne"/>
    <s v="ESP"/>
    <s v="Zapopan"/>
    <s v="Estadio Akron"/>
    <n v="1"/>
    <n v="2"/>
    <x v="1"/>
    <n v="143"/>
    <n v="112"/>
    <n v="57"/>
    <x v="1"/>
    <n v="0"/>
    <n v="1"/>
    <n v="0"/>
    <n v="1"/>
    <n v="57"/>
    <n v="0"/>
    <s v=""/>
    <n v="0"/>
    <x v="79"/>
    <n v="2432"/>
  </r>
  <r>
    <x v="64"/>
    <n v="5"/>
    <d v="2026-06-27T02:00:00"/>
    <x v="4"/>
    <s v="Julie BOISSIERE"/>
    <s v="#D890FF"/>
    <s v="#B750EF"/>
    <s v="Tour 3"/>
    <s v="H"/>
    <s v="Uruguay"/>
    <s v="URY"/>
    <s v="Espagne"/>
    <s v="ESP"/>
    <s v="Zapopan"/>
    <s v="Estadio Akron"/>
    <n v="2"/>
    <n v="2"/>
    <x v="1"/>
    <n v="143"/>
    <n v="112"/>
    <n v="57"/>
    <x v="1"/>
    <n v="0"/>
    <n v="1"/>
    <n v="0"/>
    <n v="0"/>
    <n v="0"/>
    <n v="0"/>
    <s v=""/>
    <n v="0"/>
    <x v="3"/>
    <n v="1738"/>
  </r>
  <r>
    <x v="64"/>
    <n v="6"/>
    <d v="2026-06-27T02:00:00"/>
    <x v="5"/>
    <s v="Julie BOUCHARD"/>
    <s v="#A6F7B1"/>
    <s v="#6EC179"/>
    <s v="Tour 3"/>
    <s v="H"/>
    <s v="Uruguay"/>
    <s v="URY"/>
    <s v="Espagne"/>
    <s v="ESP"/>
    <s v="Zapopan"/>
    <s v="Estadio Akron"/>
    <n v="1"/>
    <n v="3"/>
    <x v="1"/>
    <n v="143"/>
    <n v="112"/>
    <n v="57"/>
    <x v="1"/>
    <n v="0"/>
    <n v="1"/>
    <n v="0"/>
    <n v="1"/>
    <n v="57"/>
    <n v="0"/>
    <s v=""/>
    <n v="0"/>
    <x v="79"/>
    <n v="2553"/>
  </r>
  <r>
    <x v="64"/>
    <n v="7"/>
    <d v="2026-06-27T02:00:00"/>
    <x v="6"/>
    <s v="Vincent FRAYSSE"/>
    <s v="#B2EAE8"/>
    <s v="#6CB4B1"/>
    <s v="Tour 3"/>
    <s v="H"/>
    <s v="Uruguay"/>
    <s v="URY"/>
    <s v="Espagne"/>
    <s v="ESP"/>
    <s v="Zapopan"/>
    <s v="Estadio Akron"/>
    <m/>
    <m/>
    <x v="1"/>
    <n v="143"/>
    <n v="112"/>
    <n v="57"/>
    <x v="1"/>
    <n v="0"/>
    <n v="1"/>
    <n v="1"/>
    <s v=""/>
    <n v="0"/>
    <n v="0"/>
    <s v=""/>
    <s v=""/>
    <x v="3"/>
    <n v="1434"/>
  </r>
  <r>
    <x v="64"/>
    <n v="8"/>
    <d v="2026-06-27T02:00:00"/>
    <x v="7"/>
    <s v="Louis HARLE"/>
    <s v="#EEF7B1"/>
    <s v="#C1CB7D"/>
    <s v="Tour 3"/>
    <s v="H"/>
    <s v="Uruguay"/>
    <s v="URY"/>
    <s v="Espagne"/>
    <s v="ESP"/>
    <s v="Zapopan"/>
    <s v="Estadio Akron"/>
    <n v="1"/>
    <n v="2"/>
    <x v="1"/>
    <n v="143"/>
    <n v="112"/>
    <n v="57"/>
    <x v="1"/>
    <n v="0"/>
    <n v="1"/>
    <n v="0"/>
    <n v="1"/>
    <n v="57"/>
    <n v="0"/>
    <s v=""/>
    <n v="0"/>
    <x v="79"/>
    <n v="2311"/>
  </r>
  <r>
    <x v="64"/>
    <n v="9"/>
    <d v="2026-06-27T02:00:00"/>
    <x v="8"/>
    <s v="Aurélien DE POULPIQUET"/>
    <s v="#F4EA9D"/>
    <s v="#D2C458"/>
    <s v="Tour 3"/>
    <s v="H"/>
    <s v="Uruguay"/>
    <s v="URY"/>
    <s v="Espagne"/>
    <s v="ESP"/>
    <s v="Zapopan"/>
    <s v="Estadio Akron"/>
    <n v="0"/>
    <n v="3"/>
    <x v="1"/>
    <n v="143"/>
    <n v="112"/>
    <n v="57"/>
    <x v="1"/>
    <n v="0"/>
    <n v="1"/>
    <n v="0"/>
    <n v="1"/>
    <n v="57"/>
    <n v="0"/>
    <s v=""/>
    <n v="0"/>
    <x v="79"/>
    <n v="2518"/>
  </r>
  <r>
    <x v="64"/>
    <n v="10"/>
    <d v="2026-06-27T02:00:00"/>
    <x v="9"/>
    <s v="Paul MONTESINOS"/>
    <s v="#C4B0FF"/>
    <s v="#7F66C8"/>
    <s v="Tour 3"/>
    <s v="H"/>
    <s v="Uruguay"/>
    <s v="URY"/>
    <s v="Espagne"/>
    <s v="ESP"/>
    <s v="Zapopan"/>
    <s v="Estadio Akron"/>
    <n v="1"/>
    <n v="3"/>
    <x v="1"/>
    <n v="143"/>
    <n v="112"/>
    <n v="57"/>
    <x v="1"/>
    <n v="0"/>
    <n v="1"/>
    <n v="0"/>
    <n v="1"/>
    <n v="57"/>
    <n v="0"/>
    <s v=""/>
    <n v="0"/>
    <x v="79"/>
    <n v="2107"/>
  </r>
  <r>
    <x v="64"/>
    <n v="11"/>
    <d v="2026-06-27T02:00:00"/>
    <x v="10"/>
    <s v="Kinsley ROQUE"/>
    <s v="#CBEBBA"/>
    <s v="#70BC6E"/>
    <s v="Tour 3"/>
    <s v="H"/>
    <s v="Uruguay"/>
    <s v="URY"/>
    <s v="Espagne"/>
    <s v="ESP"/>
    <s v="Zapopan"/>
    <s v="Estadio Akron"/>
    <n v="0"/>
    <n v="5"/>
    <x v="1"/>
    <n v="143"/>
    <n v="112"/>
    <n v="57"/>
    <x v="1"/>
    <n v="0"/>
    <n v="1"/>
    <n v="0"/>
    <n v="1"/>
    <n v="57"/>
    <n v="0"/>
    <s v=""/>
    <n v="0"/>
    <x v="79"/>
    <n v="2720"/>
  </r>
  <r>
    <x v="64"/>
    <n v="12"/>
    <d v="2026-06-27T02:00:00"/>
    <x v="11"/>
    <s v="Jaouad SETTI"/>
    <s v="#C2D4FF"/>
    <s v="#6586D5"/>
    <s v="Tour 3"/>
    <s v="H"/>
    <s v="Uruguay"/>
    <s v="URY"/>
    <s v="Espagne"/>
    <s v="ESP"/>
    <s v="Zapopan"/>
    <s v="Estadio Akron"/>
    <n v="0"/>
    <n v="2"/>
    <x v="1"/>
    <n v="143"/>
    <n v="112"/>
    <n v="57"/>
    <x v="1"/>
    <n v="0"/>
    <n v="1"/>
    <n v="0"/>
    <n v="1"/>
    <n v="57"/>
    <n v="0"/>
    <s v=""/>
    <n v="0"/>
    <x v="79"/>
    <n v="2455"/>
  </r>
  <r>
    <x v="64"/>
    <n v="13"/>
    <d v="2026-06-27T02:00:00"/>
    <x v="12"/>
    <s v="Julien INGE"/>
    <s v="#C1E0EF"/>
    <s v="#4F91B2"/>
    <s v="Tour 3"/>
    <s v="H"/>
    <s v="Uruguay"/>
    <s v="URY"/>
    <s v="Espagne"/>
    <s v="ESP"/>
    <s v="Zapopan"/>
    <s v="Estadio Akron"/>
    <n v="1"/>
    <n v="3"/>
    <x v="1"/>
    <n v="143"/>
    <n v="112"/>
    <n v="57"/>
    <x v="1"/>
    <n v="0"/>
    <n v="1"/>
    <n v="0"/>
    <n v="1"/>
    <n v="57"/>
    <n v="0"/>
    <s v=""/>
    <n v="0"/>
    <x v="79"/>
    <n v="2555"/>
  </r>
  <r>
    <x v="64"/>
    <n v="14"/>
    <d v="2026-06-27T02:00:00"/>
    <x v="13"/>
    <s v="Marie EXBRAYAT"/>
    <s v="#FFAFD2"/>
    <s v="#F2589B"/>
    <s v="Tour 3"/>
    <s v="H"/>
    <s v="Uruguay"/>
    <s v="URY"/>
    <s v="Espagne"/>
    <s v="ESP"/>
    <s v="Zapopan"/>
    <s v="Estadio Akron"/>
    <n v="0"/>
    <n v="2"/>
    <x v="1"/>
    <n v="143"/>
    <n v="112"/>
    <n v="57"/>
    <x v="1"/>
    <n v="0"/>
    <n v="1"/>
    <n v="0"/>
    <n v="1"/>
    <n v="57"/>
    <n v="0"/>
    <s v=""/>
    <n v="0"/>
    <x v="79"/>
    <n v="2440"/>
  </r>
  <r>
    <x v="64"/>
    <n v="15"/>
    <d v="2026-06-27T02:00:00"/>
    <x v="14"/>
    <s v="Amine ZARROUKI"/>
    <s v="#FF9898"/>
    <s v="#FF5D5D"/>
    <s v="Tour 3"/>
    <s v="H"/>
    <s v="Uruguay"/>
    <s v="URY"/>
    <s v="Espagne"/>
    <s v="ESP"/>
    <s v="Zapopan"/>
    <s v="Estadio Akron"/>
    <n v="0"/>
    <n v="2"/>
    <x v="1"/>
    <n v="143"/>
    <n v="112"/>
    <n v="57"/>
    <x v="1"/>
    <n v="0"/>
    <n v="1"/>
    <n v="0"/>
    <n v="1"/>
    <n v="57"/>
    <n v="0"/>
    <s v=""/>
    <n v="0"/>
    <x v="79"/>
    <n v="2427"/>
  </r>
  <r>
    <x v="64"/>
    <n v="16"/>
    <d v="2026-06-27T02:00:00"/>
    <x v="15"/>
    <s v="Laura GIULIANO"/>
    <s v="#86A4FE"/>
    <s v="#3769FF"/>
    <s v="Tour 3"/>
    <s v="H"/>
    <s v="Uruguay"/>
    <s v="URY"/>
    <s v="Espagne"/>
    <s v="ESP"/>
    <s v="Zapopan"/>
    <s v="Estadio Akron"/>
    <n v="1"/>
    <n v="3"/>
    <x v="1"/>
    <n v="143"/>
    <n v="112"/>
    <n v="57"/>
    <x v="1"/>
    <n v="0"/>
    <n v="1"/>
    <n v="0"/>
    <n v="1"/>
    <n v="57"/>
    <n v="0"/>
    <s v=""/>
    <n v="0"/>
    <x v="79"/>
    <n v="2253"/>
  </r>
  <r>
    <x v="64"/>
    <n v="17"/>
    <d v="2026-06-27T02:00:00"/>
    <x v="16"/>
    <s v="Julien CRIMOTEL"/>
    <s v="#FFB0B0"/>
    <s v="#F25757"/>
    <s v="Tour 3"/>
    <s v="H"/>
    <s v="Uruguay"/>
    <s v="URY"/>
    <s v="Espagne"/>
    <s v="ESP"/>
    <s v="Zapopan"/>
    <s v="Estadio Akron"/>
    <n v="1"/>
    <n v="2"/>
    <x v="1"/>
    <n v="143"/>
    <n v="112"/>
    <n v="57"/>
    <x v="1"/>
    <n v="0"/>
    <n v="1"/>
    <n v="0"/>
    <n v="1"/>
    <n v="57"/>
    <n v="0"/>
    <s v=""/>
    <n v="0"/>
    <x v="79"/>
    <n v="2268"/>
  </r>
  <r>
    <x v="64"/>
    <n v="18"/>
    <d v="2026-06-27T02:00:00"/>
    <x v="17"/>
    <s v="Quentin CARTON"/>
    <s v="#F0BC42"/>
    <s v="#8E1F2F"/>
    <s v="Tour 3"/>
    <s v="H"/>
    <s v="Uruguay"/>
    <s v="URY"/>
    <s v="Espagne"/>
    <s v="ESP"/>
    <s v="Zapopan"/>
    <s v="Estadio Akron"/>
    <n v="0"/>
    <n v="0"/>
    <x v="1"/>
    <n v="143"/>
    <n v="112"/>
    <n v="57"/>
    <x v="1"/>
    <n v="0"/>
    <n v="1"/>
    <n v="0"/>
    <n v="0"/>
    <n v="0"/>
    <n v="0"/>
    <s v=""/>
    <n v="0"/>
    <x v="3"/>
    <n v="2316"/>
  </r>
  <r>
    <x v="64"/>
    <n v="19"/>
    <d v="2026-06-27T02:00:00"/>
    <x v="18"/>
    <s v="Eyram TETSHIE"/>
    <s v="#E8B28F"/>
    <s v="#E65568"/>
    <s v="Tour 3"/>
    <s v="H"/>
    <s v="Uruguay"/>
    <s v="URY"/>
    <s v="Espagne"/>
    <s v="ESP"/>
    <s v="Zapopan"/>
    <s v="Estadio Akron"/>
    <n v="1"/>
    <n v="3"/>
    <x v="1"/>
    <n v="143"/>
    <n v="112"/>
    <n v="57"/>
    <x v="1"/>
    <n v="0"/>
    <n v="1"/>
    <n v="0"/>
    <n v="1"/>
    <n v="57"/>
    <n v="0"/>
    <s v=""/>
    <n v="0"/>
    <x v="79"/>
    <n v="2254"/>
  </r>
  <r>
    <x v="64"/>
    <n v="20"/>
    <d v="2026-06-27T02:00:00"/>
    <x v="19"/>
    <s v="Anis LEBIK"/>
    <s v="#60DC8C"/>
    <s v="#22A34F"/>
    <s v="Tour 3"/>
    <s v="H"/>
    <s v="Uruguay"/>
    <s v="URY"/>
    <s v="Espagne"/>
    <s v="ESP"/>
    <s v="Zapopan"/>
    <s v="Estadio Akron"/>
    <n v="1"/>
    <n v="3"/>
    <x v="1"/>
    <n v="143"/>
    <n v="112"/>
    <n v="57"/>
    <x v="1"/>
    <n v="0"/>
    <n v="1"/>
    <n v="0"/>
    <n v="1"/>
    <n v="57"/>
    <n v="0"/>
    <s v=""/>
    <n v="0"/>
    <x v="79"/>
    <n v="2420"/>
  </r>
  <r>
    <x v="64"/>
    <n v="21"/>
    <d v="2026-06-27T02:00:00"/>
    <x v="20"/>
    <s v="Julia BOUANAN"/>
    <s v="#2FAEE0"/>
    <s v="#BEA064"/>
    <s v="Tour 3"/>
    <s v="H"/>
    <s v="Uruguay"/>
    <s v="URY"/>
    <s v="Espagne"/>
    <s v="ESP"/>
    <s v="Zapopan"/>
    <s v="Estadio Akron"/>
    <n v="2"/>
    <n v="4"/>
    <x v="1"/>
    <n v="143"/>
    <n v="112"/>
    <n v="57"/>
    <x v="1"/>
    <n v="0"/>
    <n v="1"/>
    <n v="0"/>
    <n v="1"/>
    <n v="57"/>
    <n v="0"/>
    <s v=""/>
    <n v="0"/>
    <x v="79"/>
    <n v="2060"/>
  </r>
  <r>
    <x v="64"/>
    <n v="22"/>
    <d v="2026-06-27T02:00:00"/>
    <x v="21"/>
    <s v="Julie Mansard"/>
    <s v="#41DEF0"/>
    <s v="#0BA6B7"/>
    <s v="Tour 3"/>
    <s v="H"/>
    <s v="Uruguay"/>
    <s v="URY"/>
    <s v="Espagne"/>
    <s v="ESP"/>
    <s v="Zapopan"/>
    <s v="Estadio Akron"/>
    <n v="1"/>
    <n v="1"/>
    <x v="1"/>
    <n v="143"/>
    <n v="112"/>
    <n v="57"/>
    <x v="1"/>
    <n v="0"/>
    <n v="1"/>
    <n v="0"/>
    <n v="0"/>
    <n v="0"/>
    <n v="0"/>
    <s v=""/>
    <n v="0"/>
    <x v="3"/>
    <n v="2000"/>
  </r>
  <r>
    <x v="64"/>
    <n v="23"/>
    <d v="2026-06-27T02:00:00"/>
    <x v="22"/>
    <s v="Juliette"/>
    <s v="#F2A2A2"/>
    <s v="#C25D5D"/>
    <s v="Tour 3"/>
    <s v="H"/>
    <s v="Uruguay"/>
    <s v="URY"/>
    <s v="Espagne"/>
    <s v="ESP"/>
    <s v="Zapopan"/>
    <s v="Estadio Akron"/>
    <n v="0"/>
    <n v="4"/>
    <x v="1"/>
    <n v="143"/>
    <n v="112"/>
    <n v="57"/>
    <x v="1"/>
    <n v="0"/>
    <n v="1"/>
    <n v="0"/>
    <n v="1"/>
    <n v="57"/>
    <n v="0"/>
    <s v=""/>
    <n v="0"/>
    <x v="79"/>
    <n v="2002"/>
  </r>
  <r>
    <x v="64"/>
    <n v="24"/>
    <d v="2026-06-27T02:00:00"/>
    <x v="23"/>
    <s v="Samya ALAOUI"/>
    <s v="#A2F2C7"/>
    <s v="#5DC18C"/>
    <s v="Tour 3"/>
    <s v="H"/>
    <s v="Uruguay"/>
    <s v="URY"/>
    <s v="Espagne"/>
    <s v="ESP"/>
    <s v="Zapopan"/>
    <s v="Estadio Akron"/>
    <m/>
    <m/>
    <x v="1"/>
    <n v="143"/>
    <n v="112"/>
    <n v="57"/>
    <x v="1"/>
    <n v="0"/>
    <n v="1"/>
    <n v="1"/>
    <s v=""/>
    <n v="0"/>
    <n v="0"/>
    <s v=""/>
    <s v=""/>
    <x v="3"/>
    <n v="2563"/>
  </r>
  <r>
    <x v="64"/>
    <n v="25"/>
    <d v="2026-06-27T02:00:00"/>
    <x v="24"/>
    <s v="Léa WALOCQ"/>
    <s v="#D1B9EB"/>
    <s v="#B58BC7"/>
    <s v="Tour 3"/>
    <s v="H"/>
    <s v="Uruguay"/>
    <s v="URY"/>
    <s v="Espagne"/>
    <s v="ESP"/>
    <s v="Zapopan"/>
    <s v="Estadio Akron"/>
    <n v="1"/>
    <n v="2"/>
    <x v="1"/>
    <n v="143"/>
    <n v="112"/>
    <n v="57"/>
    <x v="1"/>
    <n v="0"/>
    <n v="1"/>
    <n v="0"/>
    <n v="1"/>
    <n v="57"/>
    <n v="0"/>
    <s v=""/>
    <n v="0"/>
    <x v="79"/>
    <n v="2336"/>
  </r>
  <r>
    <x v="64"/>
    <n v="26"/>
    <d v="2026-06-11T21:00:00"/>
    <x v="25"/>
    <s v="Mohamad EL KAWAS"/>
    <s v="#EB8787"/>
    <s v="#368E2C"/>
    <s v="Tour 3"/>
    <s v="H"/>
    <s v="Uruguay"/>
    <s v="URY"/>
    <s v="Espagne"/>
    <s v="ESP"/>
    <m/>
    <m/>
    <n v="0"/>
    <n v="2"/>
    <x v="1"/>
    <n v="143"/>
    <n v="112"/>
    <n v="57"/>
    <x v="1"/>
    <n v="0"/>
    <n v="1"/>
    <n v="0"/>
    <n v="1"/>
    <n v="57"/>
    <n v="0"/>
    <s v=""/>
    <n v="0"/>
    <x v="79"/>
    <n v="1940"/>
  </r>
  <r>
    <x v="64"/>
    <n v="27"/>
    <d v="2026-06-27T02:00:00"/>
    <x v="26"/>
    <s v="Maryem GUIZANI"/>
    <s v="#BCA2F4"/>
    <s v="#6D3DD5"/>
    <s v="Tour 3"/>
    <s v="H"/>
    <s v="Uruguay"/>
    <s v="URY"/>
    <s v="Espagne"/>
    <s v="ESP"/>
    <m/>
    <m/>
    <n v="0"/>
    <n v="2"/>
    <x v="1"/>
    <n v="143"/>
    <n v="112"/>
    <n v="57"/>
    <x v="1"/>
    <n v="0"/>
    <n v="1"/>
    <n v="0"/>
    <n v="1"/>
    <n v="57"/>
    <n v="0"/>
    <s v=""/>
    <n v="0"/>
    <x v="79"/>
    <n v="1735"/>
  </r>
  <r>
    <x v="65"/>
    <n v="1"/>
    <d v="2026-06-27T05:00:00"/>
    <x v="0"/>
    <s v="Nicolas LE MOUEL"/>
    <s v="#F7C79D"/>
    <s v="#FFBE85"/>
    <s v="Tour 3"/>
    <s v="G"/>
    <s v="Nouvelle-Zélande"/>
    <s v="NZL"/>
    <s v="Belgique"/>
    <s v="BEL"/>
    <s v="Seattle"/>
    <s v="Lumen Field"/>
    <n v="1"/>
    <n v="1"/>
    <x v="1"/>
    <n v="172"/>
    <n v="129"/>
    <n v="32"/>
    <x v="1"/>
    <n v="1"/>
    <n v="5"/>
    <n v="0"/>
    <n v="0"/>
    <n v="0"/>
    <n v="0"/>
    <s v=""/>
    <n v="0"/>
    <x v="3"/>
    <n v="2546"/>
  </r>
  <r>
    <x v="65"/>
    <n v="2"/>
    <d v="2026-06-27T05:00:00"/>
    <x v="1"/>
    <s v="Léa EL ASERY"/>
    <s v="#FFBEBE"/>
    <s v="#DF6868"/>
    <s v="Tour 3"/>
    <s v="G"/>
    <s v="Nouvelle-Zélande"/>
    <s v="NZL"/>
    <s v="Belgique"/>
    <s v="BEL"/>
    <s v="Seattle"/>
    <s v="Lumen Field"/>
    <n v="2"/>
    <n v="1"/>
    <x v="1"/>
    <n v="172"/>
    <n v="129"/>
    <n v="32"/>
    <x v="1"/>
    <n v="1"/>
    <n v="5"/>
    <n v="0"/>
    <n v="0"/>
    <n v="0"/>
    <n v="0"/>
    <s v=""/>
    <n v="0"/>
    <x v="3"/>
    <n v="2593"/>
  </r>
  <r>
    <x v="65"/>
    <n v="3"/>
    <d v="2026-06-27T05:00:00"/>
    <x v="2"/>
    <s v="Elwenn JOUBREL"/>
    <s v="#F5C7FC"/>
    <s v="#C489CF"/>
    <s v="Tour 3"/>
    <s v="G"/>
    <s v="Nouvelle-Zélande"/>
    <s v="NZL"/>
    <s v="Belgique"/>
    <s v="BEL"/>
    <s v="Seattle"/>
    <s v="Lumen Field"/>
    <n v="0"/>
    <n v="1"/>
    <x v="1"/>
    <n v="172"/>
    <n v="129"/>
    <n v="32"/>
    <x v="1"/>
    <n v="1"/>
    <n v="5"/>
    <n v="0"/>
    <n v="1"/>
    <n v="32"/>
    <n v="0"/>
    <s v=""/>
    <n v="0"/>
    <x v="80"/>
    <n v="2625"/>
  </r>
  <r>
    <x v="65"/>
    <n v="4"/>
    <d v="2026-06-27T05:00:00"/>
    <x v="3"/>
    <s v="Pauline OLIVIER"/>
    <s v="#A5EA7F"/>
    <s v="#80C65A"/>
    <s v="Tour 3"/>
    <s v="G"/>
    <s v="Nouvelle-Zélande"/>
    <s v="NZL"/>
    <s v="Belgique"/>
    <s v="BEL"/>
    <s v="Seattle"/>
    <s v="Lumen Field"/>
    <n v="0"/>
    <n v="3"/>
    <x v="1"/>
    <n v="172"/>
    <n v="129"/>
    <n v="32"/>
    <x v="1"/>
    <n v="1"/>
    <n v="5"/>
    <n v="0"/>
    <n v="1"/>
    <n v="32"/>
    <n v="0"/>
    <s v=""/>
    <n v="0"/>
    <x v="80"/>
    <n v="2464"/>
  </r>
  <r>
    <x v="65"/>
    <n v="5"/>
    <d v="2026-06-27T05:00:00"/>
    <x v="4"/>
    <s v="Julie BOISSIERE"/>
    <s v="#D890FF"/>
    <s v="#B750EF"/>
    <s v="Tour 3"/>
    <s v="G"/>
    <s v="Nouvelle-Zélande"/>
    <s v="NZL"/>
    <s v="Belgique"/>
    <s v="BEL"/>
    <s v="Seattle"/>
    <s v="Lumen Field"/>
    <n v="1"/>
    <n v="2"/>
    <x v="1"/>
    <n v="172"/>
    <n v="129"/>
    <n v="32"/>
    <x v="1"/>
    <n v="1"/>
    <n v="5"/>
    <n v="0"/>
    <n v="1"/>
    <n v="32"/>
    <n v="0"/>
    <s v=""/>
    <n v="0"/>
    <x v="80"/>
    <n v="1770"/>
  </r>
  <r>
    <x v="65"/>
    <n v="6"/>
    <d v="2026-06-27T05:00:00"/>
    <x v="5"/>
    <s v="Julie BOUCHARD"/>
    <s v="#A6F7B1"/>
    <s v="#6EC179"/>
    <s v="Tour 3"/>
    <s v="G"/>
    <s v="Nouvelle-Zélande"/>
    <s v="NZL"/>
    <s v="Belgique"/>
    <s v="BEL"/>
    <s v="Seattle"/>
    <s v="Lumen Field"/>
    <n v="0"/>
    <n v="2"/>
    <x v="1"/>
    <n v="172"/>
    <n v="129"/>
    <n v="32"/>
    <x v="1"/>
    <n v="1"/>
    <n v="5"/>
    <n v="0"/>
    <n v="1"/>
    <n v="32"/>
    <n v="0"/>
    <s v=""/>
    <n v="0"/>
    <x v="80"/>
    <n v="2585"/>
  </r>
  <r>
    <x v="65"/>
    <n v="7"/>
    <d v="2026-06-27T05:00:00"/>
    <x v="6"/>
    <s v="Vincent FRAYSSE"/>
    <s v="#B2EAE8"/>
    <s v="#6CB4B1"/>
    <s v="Tour 3"/>
    <s v="G"/>
    <s v="Nouvelle-Zélande"/>
    <s v="NZL"/>
    <s v="Belgique"/>
    <s v="BEL"/>
    <s v="Seattle"/>
    <s v="Lumen Field"/>
    <m/>
    <m/>
    <x v="1"/>
    <n v="172"/>
    <n v="129"/>
    <n v="32"/>
    <x v="1"/>
    <n v="1"/>
    <n v="5"/>
    <n v="1"/>
    <s v=""/>
    <n v="0"/>
    <n v="0"/>
    <s v=""/>
    <s v=""/>
    <x v="3"/>
    <n v="1434"/>
  </r>
  <r>
    <x v="65"/>
    <n v="8"/>
    <d v="2026-06-27T05:00:00"/>
    <x v="7"/>
    <s v="Louis HARLE"/>
    <s v="#EEF7B1"/>
    <s v="#C1CB7D"/>
    <s v="Tour 3"/>
    <s v="G"/>
    <s v="Nouvelle-Zélande"/>
    <s v="NZL"/>
    <s v="Belgique"/>
    <s v="BEL"/>
    <s v="Seattle"/>
    <s v="Lumen Field"/>
    <n v="0"/>
    <n v="1"/>
    <x v="1"/>
    <n v="172"/>
    <n v="129"/>
    <n v="32"/>
    <x v="1"/>
    <n v="1"/>
    <n v="5"/>
    <n v="0"/>
    <n v="1"/>
    <n v="32"/>
    <n v="0"/>
    <s v=""/>
    <n v="0"/>
    <x v="80"/>
    <n v="2343"/>
  </r>
  <r>
    <x v="65"/>
    <n v="9"/>
    <d v="2026-06-27T05:00:00"/>
    <x v="8"/>
    <s v="Aurélien DE POULPIQUET"/>
    <s v="#F4EA9D"/>
    <s v="#D2C458"/>
    <s v="Tour 3"/>
    <s v="G"/>
    <s v="Nouvelle-Zélande"/>
    <s v="NZL"/>
    <s v="Belgique"/>
    <s v="BEL"/>
    <s v="Seattle"/>
    <s v="Lumen Field"/>
    <m/>
    <m/>
    <x v="1"/>
    <n v="172"/>
    <n v="129"/>
    <n v="32"/>
    <x v="1"/>
    <n v="1"/>
    <n v="5"/>
    <n v="1"/>
    <s v=""/>
    <n v="0"/>
    <n v="0"/>
    <s v=""/>
    <s v=""/>
    <x v="3"/>
    <n v="2518"/>
  </r>
  <r>
    <x v="65"/>
    <n v="10"/>
    <d v="2026-06-27T05:00:00"/>
    <x v="9"/>
    <s v="Paul MONTESINOS"/>
    <s v="#C4B0FF"/>
    <s v="#7F66C8"/>
    <s v="Tour 3"/>
    <s v="G"/>
    <s v="Nouvelle-Zélande"/>
    <s v="NZL"/>
    <s v="Belgique"/>
    <s v="BEL"/>
    <s v="Seattle"/>
    <s v="Lumen Field"/>
    <n v="0"/>
    <n v="1"/>
    <x v="1"/>
    <n v="172"/>
    <n v="129"/>
    <n v="32"/>
    <x v="1"/>
    <n v="1"/>
    <n v="5"/>
    <n v="0"/>
    <n v="1"/>
    <n v="32"/>
    <n v="0"/>
    <s v=""/>
    <n v="0"/>
    <x v="80"/>
    <n v="2139"/>
  </r>
  <r>
    <x v="65"/>
    <n v="11"/>
    <d v="2026-06-27T05:00:00"/>
    <x v="10"/>
    <s v="Kinsley ROQUE"/>
    <s v="#CBEBBA"/>
    <s v="#70BC6E"/>
    <s v="Tour 3"/>
    <s v="G"/>
    <s v="Nouvelle-Zélande"/>
    <s v="NZL"/>
    <s v="Belgique"/>
    <s v="BEL"/>
    <s v="Seattle"/>
    <s v="Lumen Field"/>
    <n v="0"/>
    <n v="2"/>
    <x v="1"/>
    <n v="172"/>
    <n v="129"/>
    <n v="32"/>
    <x v="1"/>
    <n v="1"/>
    <n v="5"/>
    <n v="0"/>
    <n v="1"/>
    <n v="32"/>
    <n v="0"/>
    <s v=""/>
    <n v="0"/>
    <x v="80"/>
    <n v="2752"/>
  </r>
  <r>
    <x v="65"/>
    <n v="12"/>
    <d v="2026-06-27T05:00:00"/>
    <x v="11"/>
    <s v="Jaouad SETTI"/>
    <s v="#C2D4FF"/>
    <s v="#6586D5"/>
    <s v="Tour 3"/>
    <s v="G"/>
    <s v="Nouvelle-Zélande"/>
    <s v="NZL"/>
    <s v="Belgique"/>
    <s v="BEL"/>
    <s v="Seattle"/>
    <s v="Lumen Field"/>
    <n v="1"/>
    <n v="3"/>
    <x v="1"/>
    <n v="172"/>
    <n v="129"/>
    <n v="32"/>
    <x v="1"/>
    <n v="1"/>
    <n v="5"/>
    <n v="0"/>
    <n v="1"/>
    <n v="32"/>
    <n v="0"/>
    <s v=""/>
    <n v="0"/>
    <x v="80"/>
    <n v="2487"/>
  </r>
  <r>
    <x v="65"/>
    <n v="13"/>
    <d v="2026-06-27T05:00:00"/>
    <x v="12"/>
    <s v="Julien INGE"/>
    <s v="#C1E0EF"/>
    <s v="#4F91B2"/>
    <s v="Tour 3"/>
    <s v="G"/>
    <s v="Nouvelle-Zélande"/>
    <s v="NZL"/>
    <s v="Belgique"/>
    <s v="BEL"/>
    <s v="Seattle"/>
    <s v="Lumen Field"/>
    <n v="1"/>
    <n v="2"/>
    <x v="1"/>
    <n v="172"/>
    <n v="129"/>
    <n v="32"/>
    <x v="1"/>
    <n v="1"/>
    <n v="5"/>
    <n v="0"/>
    <n v="1"/>
    <n v="32"/>
    <n v="0"/>
    <s v=""/>
    <n v="0"/>
    <x v="80"/>
    <n v="2587"/>
  </r>
  <r>
    <x v="65"/>
    <n v="14"/>
    <d v="2026-06-27T05:00:00"/>
    <x v="13"/>
    <s v="Marie EXBRAYAT"/>
    <s v="#FFAFD2"/>
    <s v="#F2589B"/>
    <s v="Tour 3"/>
    <s v="G"/>
    <s v="Nouvelle-Zélande"/>
    <s v="NZL"/>
    <s v="Belgique"/>
    <s v="BEL"/>
    <s v="Seattle"/>
    <s v="Lumen Field"/>
    <n v="0"/>
    <n v="3"/>
    <x v="1"/>
    <n v="172"/>
    <n v="129"/>
    <n v="32"/>
    <x v="1"/>
    <n v="1"/>
    <n v="5"/>
    <n v="0"/>
    <n v="1"/>
    <n v="32"/>
    <n v="0"/>
    <s v=""/>
    <n v="0"/>
    <x v="80"/>
    <n v="2472"/>
  </r>
  <r>
    <x v="65"/>
    <n v="15"/>
    <d v="2026-06-27T05:00:00"/>
    <x v="14"/>
    <s v="Amine ZARROUKI"/>
    <s v="#FF9898"/>
    <s v="#FF5D5D"/>
    <s v="Tour 3"/>
    <s v="G"/>
    <s v="Nouvelle-Zélande"/>
    <s v="NZL"/>
    <s v="Belgique"/>
    <s v="BEL"/>
    <s v="Seattle"/>
    <s v="Lumen Field"/>
    <n v="0"/>
    <n v="2"/>
    <x v="1"/>
    <n v="172"/>
    <n v="129"/>
    <n v="32"/>
    <x v="1"/>
    <n v="1"/>
    <n v="5"/>
    <n v="0"/>
    <n v="1"/>
    <n v="32"/>
    <n v="0"/>
    <s v=""/>
    <n v="0"/>
    <x v="80"/>
    <n v="2459"/>
  </r>
  <r>
    <x v="65"/>
    <n v="16"/>
    <d v="2026-06-27T05:00:00"/>
    <x v="15"/>
    <s v="Laura GIULIANO"/>
    <s v="#86A4FE"/>
    <s v="#3769FF"/>
    <s v="Tour 3"/>
    <s v="G"/>
    <s v="Nouvelle-Zélande"/>
    <s v="NZL"/>
    <s v="Belgique"/>
    <s v="BEL"/>
    <s v="Seattle"/>
    <s v="Lumen Field"/>
    <n v="1"/>
    <n v="2"/>
    <x v="1"/>
    <n v="172"/>
    <n v="129"/>
    <n v="32"/>
    <x v="1"/>
    <n v="1"/>
    <n v="5"/>
    <n v="0"/>
    <n v="1"/>
    <n v="32"/>
    <n v="0"/>
    <s v=""/>
    <n v="0"/>
    <x v="80"/>
    <n v="2285"/>
  </r>
  <r>
    <x v="65"/>
    <n v="17"/>
    <d v="2026-06-27T05:00:00"/>
    <x v="16"/>
    <s v="Julien CRIMOTEL"/>
    <s v="#FFB0B0"/>
    <s v="#F25757"/>
    <s v="Tour 3"/>
    <s v="G"/>
    <s v="Nouvelle-Zélande"/>
    <s v="NZL"/>
    <s v="Belgique"/>
    <s v="BEL"/>
    <s v="Seattle"/>
    <s v="Lumen Field"/>
    <n v="0"/>
    <n v="2"/>
    <x v="1"/>
    <n v="172"/>
    <n v="129"/>
    <n v="32"/>
    <x v="1"/>
    <n v="1"/>
    <n v="5"/>
    <n v="0"/>
    <n v="1"/>
    <n v="32"/>
    <n v="0"/>
    <s v=""/>
    <n v="0"/>
    <x v="80"/>
    <n v="2300"/>
  </r>
  <r>
    <x v="65"/>
    <n v="18"/>
    <d v="2026-06-27T05:00:00"/>
    <x v="17"/>
    <s v="Quentin CARTON"/>
    <s v="#F0BC42"/>
    <s v="#8E1F2F"/>
    <s v="Tour 3"/>
    <s v="G"/>
    <s v="Nouvelle-Zélande"/>
    <s v="NZL"/>
    <s v="Belgique"/>
    <s v="BEL"/>
    <s v="Seattle"/>
    <s v="Lumen Field"/>
    <n v="0"/>
    <n v="1"/>
    <x v="1"/>
    <n v="172"/>
    <n v="129"/>
    <n v="32"/>
    <x v="1"/>
    <n v="1"/>
    <n v="5"/>
    <n v="0"/>
    <n v="1"/>
    <n v="32"/>
    <n v="0"/>
    <s v=""/>
    <n v="0"/>
    <x v="80"/>
    <n v="2348"/>
  </r>
  <r>
    <x v="65"/>
    <n v="19"/>
    <d v="2026-06-27T05:00:00"/>
    <x v="18"/>
    <s v="Eyram TETSHIE"/>
    <s v="#E8B28F"/>
    <s v="#E65568"/>
    <s v="Tour 3"/>
    <s v="G"/>
    <s v="Nouvelle-Zélande"/>
    <s v="NZL"/>
    <s v="Belgique"/>
    <s v="BEL"/>
    <s v="Seattle"/>
    <s v="Lumen Field"/>
    <n v="1"/>
    <n v="2"/>
    <x v="1"/>
    <n v="172"/>
    <n v="129"/>
    <n v="32"/>
    <x v="1"/>
    <n v="1"/>
    <n v="5"/>
    <n v="0"/>
    <n v="1"/>
    <n v="32"/>
    <n v="0"/>
    <s v=""/>
    <n v="0"/>
    <x v="80"/>
    <n v="2286"/>
  </r>
  <r>
    <x v="65"/>
    <n v="20"/>
    <d v="2026-06-27T05:00:00"/>
    <x v="19"/>
    <s v="Anis LEBIK"/>
    <s v="#60DC8C"/>
    <s v="#22A34F"/>
    <s v="Tour 3"/>
    <s v="G"/>
    <s v="Nouvelle-Zélande"/>
    <s v="NZL"/>
    <s v="Belgique"/>
    <s v="BEL"/>
    <s v="Seattle"/>
    <s v="Lumen Field"/>
    <n v="0"/>
    <n v="3"/>
    <x v="1"/>
    <n v="172"/>
    <n v="129"/>
    <n v="32"/>
    <x v="1"/>
    <n v="1"/>
    <n v="5"/>
    <n v="0"/>
    <n v="1"/>
    <n v="32"/>
    <n v="0"/>
    <s v=""/>
    <n v="0"/>
    <x v="80"/>
    <n v="2452"/>
  </r>
  <r>
    <x v="65"/>
    <n v="21"/>
    <d v="2026-06-27T05:00:00"/>
    <x v="20"/>
    <s v="Julia BOUANAN"/>
    <s v="#2FAEE0"/>
    <s v="#BEA064"/>
    <s v="Tour 3"/>
    <s v="G"/>
    <s v="Nouvelle-Zélande"/>
    <s v="NZL"/>
    <s v="Belgique"/>
    <s v="BEL"/>
    <s v="Seattle"/>
    <s v="Lumen Field"/>
    <n v="2"/>
    <n v="4"/>
    <x v="1"/>
    <n v="172"/>
    <n v="129"/>
    <n v="32"/>
    <x v="1"/>
    <n v="1"/>
    <n v="5"/>
    <n v="0"/>
    <n v="1"/>
    <n v="32"/>
    <n v="0"/>
    <s v=""/>
    <n v="0"/>
    <x v="80"/>
    <n v="2092"/>
  </r>
  <r>
    <x v="65"/>
    <n v="22"/>
    <d v="2026-06-27T05:00:00"/>
    <x v="21"/>
    <s v="Julie Mansard"/>
    <s v="#41DEF0"/>
    <s v="#0BA6B7"/>
    <s v="Tour 3"/>
    <s v="G"/>
    <s v="Nouvelle-Zélande"/>
    <s v="NZL"/>
    <s v="Belgique"/>
    <s v="BEL"/>
    <s v="Seattle"/>
    <s v="Lumen Field"/>
    <n v="1"/>
    <n v="1"/>
    <x v="1"/>
    <n v="172"/>
    <n v="129"/>
    <n v="32"/>
    <x v="1"/>
    <n v="1"/>
    <n v="5"/>
    <n v="0"/>
    <n v="0"/>
    <n v="0"/>
    <n v="0"/>
    <s v=""/>
    <n v="0"/>
    <x v="3"/>
    <n v="2000"/>
  </r>
  <r>
    <x v="65"/>
    <n v="23"/>
    <d v="2026-06-27T05:00:00"/>
    <x v="22"/>
    <s v="Juliette"/>
    <s v="#F2A2A2"/>
    <s v="#C25D5D"/>
    <s v="Tour 3"/>
    <s v="G"/>
    <s v="Nouvelle-Zélande"/>
    <s v="NZL"/>
    <s v="Belgique"/>
    <s v="BEL"/>
    <s v="Seattle"/>
    <s v="Lumen Field"/>
    <n v="1"/>
    <n v="1"/>
    <x v="1"/>
    <n v="172"/>
    <n v="129"/>
    <n v="32"/>
    <x v="1"/>
    <n v="1"/>
    <n v="5"/>
    <n v="0"/>
    <n v="0"/>
    <n v="0"/>
    <n v="0"/>
    <s v=""/>
    <n v="0"/>
    <x v="3"/>
    <n v="2002"/>
  </r>
  <r>
    <x v="65"/>
    <n v="24"/>
    <d v="2026-06-27T05:00:00"/>
    <x v="23"/>
    <s v="Samya ALAOUI"/>
    <s v="#A2F2C7"/>
    <s v="#5DC18C"/>
    <s v="Tour 3"/>
    <s v="G"/>
    <s v="Nouvelle-Zélande"/>
    <s v="NZL"/>
    <s v="Belgique"/>
    <s v="BEL"/>
    <s v="Seattle"/>
    <s v="Lumen Field"/>
    <m/>
    <m/>
    <x v="1"/>
    <n v="172"/>
    <n v="129"/>
    <n v="32"/>
    <x v="1"/>
    <n v="1"/>
    <n v="5"/>
    <n v="1"/>
    <s v=""/>
    <n v="0"/>
    <n v="0"/>
    <s v=""/>
    <s v=""/>
    <x v="3"/>
    <n v="2563"/>
  </r>
  <r>
    <x v="65"/>
    <n v="25"/>
    <d v="2026-06-27T05:00:00"/>
    <x v="24"/>
    <s v="Léa WALOCQ"/>
    <s v="#D1B9EB"/>
    <s v="#B58BC7"/>
    <s v="Tour 3"/>
    <s v="G"/>
    <s v="Nouvelle-Zélande"/>
    <s v="NZL"/>
    <s v="Belgique"/>
    <s v="BEL"/>
    <s v="Seattle"/>
    <s v="Lumen Field"/>
    <n v="0"/>
    <n v="1"/>
    <x v="1"/>
    <n v="172"/>
    <n v="129"/>
    <n v="32"/>
    <x v="1"/>
    <n v="1"/>
    <n v="5"/>
    <n v="0"/>
    <n v="1"/>
    <n v="32"/>
    <n v="0"/>
    <s v=""/>
    <n v="0"/>
    <x v="80"/>
    <n v="2368"/>
  </r>
  <r>
    <x v="65"/>
    <n v="26"/>
    <d v="2026-06-11T21:00:00"/>
    <x v="25"/>
    <s v="Mohamad EL KAWAS"/>
    <s v="#EB8787"/>
    <s v="#368E2C"/>
    <s v="Tour 3"/>
    <s v="G"/>
    <s v="Nouvelle-Zélande"/>
    <s v="NZL"/>
    <s v="Belgique"/>
    <s v="BEL"/>
    <m/>
    <m/>
    <n v="0"/>
    <n v="1"/>
    <x v="1"/>
    <n v="172"/>
    <n v="129"/>
    <n v="32"/>
    <x v="1"/>
    <n v="1"/>
    <n v="5"/>
    <n v="0"/>
    <n v="1"/>
    <n v="32"/>
    <n v="0"/>
    <s v=""/>
    <n v="0"/>
    <x v="80"/>
    <n v="1972"/>
  </r>
  <r>
    <x v="65"/>
    <n v="27"/>
    <d v="2026-06-27T05:00:00"/>
    <x v="26"/>
    <s v="Maryem GUIZANI"/>
    <s v="#BCA2F4"/>
    <s v="#6D3DD5"/>
    <s v="Tour 3"/>
    <s v="G"/>
    <s v="Nouvelle-Zélande"/>
    <s v="NZL"/>
    <s v="Belgique"/>
    <s v="BEL"/>
    <m/>
    <m/>
    <n v="0"/>
    <n v="2"/>
    <x v="1"/>
    <n v="172"/>
    <n v="129"/>
    <n v="32"/>
    <x v="1"/>
    <n v="1"/>
    <n v="5"/>
    <n v="0"/>
    <n v="1"/>
    <n v="32"/>
    <n v="0"/>
    <s v=""/>
    <n v="0"/>
    <x v="80"/>
    <n v="1767"/>
  </r>
  <r>
    <x v="66"/>
    <n v="1"/>
    <d v="2026-06-27T05:00:00"/>
    <x v="0"/>
    <s v="Nicolas LE MOUEL"/>
    <s v="#F7C79D"/>
    <s v="#FFBE85"/>
    <s v="Tour 3"/>
    <s v="G"/>
    <s v="Egypte"/>
    <s v="EGY"/>
    <s v="Iran"/>
    <s v="IRN"/>
    <s v="Vancouver"/>
    <s v="BC Place"/>
    <n v="2"/>
    <n v="0"/>
    <x v="1"/>
    <n v="85"/>
    <n v="114"/>
    <n v="123"/>
    <x v="1"/>
    <n v="1"/>
    <n v="1"/>
    <n v="0"/>
    <n v="0"/>
    <n v="0"/>
    <n v="0"/>
    <s v=""/>
    <n v="0"/>
    <x v="3"/>
    <n v="2546"/>
  </r>
  <r>
    <x v="66"/>
    <n v="2"/>
    <d v="2026-06-27T05:00:00"/>
    <x v="1"/>
    <s v="Léa EL ASERY"/>
    <s v="#FFBEBE"/>
    <s v="#DF6868"/>
    <s v="Tour 3"/>
    <s v="G"/>
    <s v="Egypte"/>
    <s v="EGY"/>
    <s v="Iran"/>
    <s v="IRN"/>
    <s v="Vancouver"/>
    <s v="BC Place"/>
    <n v="1"/>
    <n v="1"/>
    <x v="1"/>
    <n v="85"/>
    <n v="114"/>
    <n v="123"/>
    <x v="1"/>
    <n v="1"/>
    <n v="1"/>
    <n v="0"/>
    <n v="1"/>
    <n v="114"/>
    <n v="1"/>
    <s v="Exact"/>
    <n v="20"/>
    <x v="81"/>
    <n v="2727"/>
  </r>
  <r>
    <x v="66"/>
    <n v="3"/>
    <d v="2026-06-27T05:00:00"/>
    <x v="2"/>
    <s v="Elwenn JOUBREL"/>
    <s v="#F5C7FC"/>
    <s v="#C489CF"/>
    <s v="Tour 3"/>
    <s v="G"/>
    <s v="Egypte"/>
    <s v="EGY"/>
    <s v="Iran"/>
    <s v="IRN"/>
    <s v="Vancouver"/>
    <s v="BC Place"/>
    <n v="2"/>
    <n v="1"/>
    <x v="1"/>
    <n v="85"/>
    <n v="114"/>
    <n v="123"/>
    <x v="1"/>
    <n v="1"/>
    <n v="1"/>
    <n v="0"/>
    <n v="0"/>
    <n v="0"/>
    <n v="0"/>
    <s v=""/>
    <n v="0"/>
    <x v="3"/>
    <n v="2625"/>
  </r>
  <r>
    <x v="66"/>
    <n v="4"/>
    <d v="2026-06-27T05:00:00"/>
    <x v="3"/>
    <s v="Pauline OLIVIER"/>
    <s v="#A5EA7F"/>
    <s v="#80C65A"/>
    <s v="Tour 3"/>
    <s v="G"/>
    <s v="Egypte"/>
    <s v="EGY"/>
    <s v="Iran"/>
    <s v="IRN"/>
    <s v="Vancouver"/>
    <s v="BC Place"/>
    <n v="1"/>
    <n v="0"/>
    <x v="1"/>
    <n v="85"/>
    <n v="114"/>
    <n v="123"/>
    <x v="1"/>
    <n v="1"/>
    <n v="1"/>
    <n v="0"/>
    <n v="0"/>
    <n v="0"/>
    <n v="0"/>
    <s v=""/>
    <n v="0"/>
    <x v="3"/>
    <n v="2464"/>
  </r>
  <r>
    <x v="66"/>
    <n v="5"/>
    <d v="2026-06-27T05:00:00"/>
    <x v="4"/>
    <s v="Julie BOISSIERE"/>
    <s v="#D890FF"/>
    <s v="#B750EF"/>
    <s v="Tour 3"/>
    <s v="G"/>
    <s v="Egypte"/>
    <s v="EGY"/>
    <s v="Iran"/>
    <s v="IRN"/>
    <s v="Vancouver"/>
    <s v="BC Place"/>
    <n v="2"/>
    <n v="2"/>
    <x v="1"/>
    <n v="85"/>
    <n v="114"/>
    <n v="123"/>
    <x v="1"/>
    <n v="1"/>
    <n v="1"/>
    <n v="0"/>
    <n v="1"/>
    <n v="114"/>
    <n v="0"/>
    <s v=""/>
    <n v="0"/>
    <x v="82"/>
    <n v="1884"/>
  </r>
  <r>
    <x v="66"/>
    <n v="6"/>
    <d v="2026-06-27T05:00:00"/>
    <x v="5"/>
    <s v="Julie BOUCHARD"/>
    <s v="#A6F7B1"/>
    <s v="#6EC179"/>
    <s v="Tour 3"/>
    <s v="G"/>
    <s v="Egypte"/>
    <s v="EGY"/>
    <s v="Iran"/>
    <s v="IRN"/>
    <s v="Vancouver"/>
    <s v="BC Place"/>
    <n v="2"/>
    <n v="1"/>
    <x v="1"/>
    <n v="85"/>
    <n v="114"/>
    <n v="123"/>
    <x v="1"/>
    <n v="1"/>
    <n v="1"/>
    <n v="0"/>
    <n v="0"/>
    <n v="0"/>
    <n v="0"/>
    <s v=""/>
    <n v="0"/>
    <x v="3"/>
    <n v="2585"/>
  </r>
  <r>
    <x v="66"/>
    <n v="7"/>
    <d v="2026-06-27T05:00:00"/>
    <x v="6"/>
    <s v="Vincent FRAYSSE"/>
    <s v="#B2EAE8"/>
    <s v="#6CB4B1"/>
    <s v="Tour 3"/>
    <s v="G"/>
    <s v="Egypte"/>
    <s v="EGY"/>
    <s v="Iran"/>
    <s v="IRN"/>
    <s v="Vancouver"/>
    <s v="BC Place"/>
    <m/>
    <m/>
    <x v="1"/>
    <n v="85"/>
    <n v="114"/>
    <n v="123"/>
    <x v="1"/>
    <n v="1"/>
    <n v="1"/>
    <n v="1"/>
    <s v=""/>
    <n v="114"/>
    <n v="0"/>
    <s v=""/>
    <s v=""/>
    <x v="3"/>
    <n v="1434"/>
  </r>
  <r>
    <x v="66"/>
    <n v="8"/>
    <d v="2026-06-27T05:00:00"/>
    <x v="7"/>
    <s v="Louis HARLE"/>
    <s v="#EEF7B1"/>
    <s v="#C1CB7D"/>
    <s v="Tour 3"/>
    <s v="G"/>
    <s v="Egypte"/>
    <s v="EGY"/>
    <s v="Iran"/>
    <s v="IRN"/>
    <s v="Vancouver"/>
    <s v="BC Place"/>
    <n v="2"/>
    <n v="1"/>
    <x v="1"/>
    <n v="85"/>
    <n v="114"/>
    <n v="123"/>
    <x v="1"/>
    <n v="1"/>
    <n v="1"/>
    <n v="0"/>
    <n v="0"/>
    <n v="0"/>
    <n v="0"/>
    <s v=""/>
    <n v="0"/>
    <x v="3"/>
    <n v="2343"/>
  </r>
  <r>
    <x v="66"/>
    <n v="9"/>
    <d v="2026-06-27T05:00:00"/>
    <x v="8"/>
    <s v="Aurélien DE POULPIQUET"/>
    <s v="#F4EA9D"/>
    <s v="#D2C458"/>
    <s v="Tour 3"/>
    <s v="G"/>
    <s v="Egypte"/>
    <s v="EGY"/>
    <s v="Iran"/>
    <s v="IRN"/>
    <s v="Vancouver"/>
    <s v="BC Place"/>
    <m/>
    <m/>
    <x v="1"/>
    <n v="85"/>
    <n v="114"/>
    <n v="123"/>
    <x v="1"/>
    <n v="1"/>
    <n v="1"/>
    <n v="1"/>
    <s v=""/>
    <n v="114"/>
    <n v="0"/>
    <s v=""/>
    <s v=""/>
    <x v="3"/>
    <n v="2518"/>
  </r>
  <r>
    <x v="66"/>
    <n v="10"/>
    <d v="2026-06-27T05:00:00"/>
    <x v="9"/>
    <s v="Paul MONTESINOS"/>
    <s v="#C4B0FF"/>
    <s v="#7F66C8"/>
    <s v="Tour 3"/>
    <s v="G"/>
    <s v="Egypte"/>
    <s v="EGY"/>
    <s v="Iran"/>
    <s v="IRN"/>
    <s v="Vancouver"/>
    <s v="BC Place"/>
    <n v="2"/>
    <n v="2"/>
    <x v="1"/>
    <n v="85"/>
    <n v="114"/>
    <n v="123"/>
    <x v="1"/>
    <n v="1"/>
    <n v="1"/>
    <n v="0"/>
    <n v="1"/>
    <n v="114"/>
    <n v="0"/>
    <s v=""/>
    <n v="0"/>
    <x v="82"/>
    <n v="2253"/>
  </r>
  <r>
    <x v="66"/>
    <n v="11"/>
    <d v="2026-06-27T05:00:00"/>
    <x v="10"/>
    <s v="Kinsley ROQUE"/>
    <s v="#CBEBBA"/>
    <s v="#70BC6E"/>
    <s v="Tour 3"/>
    <s v="G"/>
    <s v="Egypte"/>
    <s v="EGY"/>
    <s v="Iran"/>
    <s v="IRN"/>
    <s v="Vancouver"/>
    <s v="BC Place"/>
    <n v="1"/>
    <n v="0"/>
    <x v="1"/>
    <n v="85"/>
    <n v="114"/>
    <n v="123"/>
    <x v="1"/>
    <n v="1"/>
    <n v="1"/>
    <n v="0"/>
    <n v="0"/>
    <n v="0"/>
    <n v="0"/>
    <s v=""/>
    <n v="0"/>
    <x v="3"/>
    <n v="2752"/>
  </r>
  <r>
    <x v="66"/>
    <n v="12"/>
    <d v="2026-06-27T05:00:00"/>
    <x v="11"/>
    <s v="Jaouad SETTI"/>
    <s v="#C2D4FF"/>
    <s v="#6586D5"/>
    <s v="Tour 3"/>
    <s v="G"/>
    <s v="Egypte"/>
    <s v="EGY"/>
    <s v="Iran"/>
    <s v="IRN"/>
    <s v="Vancouver"/>
    <s v="BC Place"/>
    <n v="2"/>
    <n v="1"/>
    <x v="1"/>
    <n v="85"/>
    <n v="114"/>
    <n v="123"/>
    <x v="1"/>
    <n v="1"/>
    <n v="1"/>
    <n v="0"/>
    <n v="0"/>
    <n v="0"/>
    <n v="0"/>
    <s v=""/>
    <n v="0"/>
    <x v="3"/>
    <n v="2487"/>
  </r>
  <r>
    <x v="66"/>
    <n v="13"/>
    <d v="2026-06-27T05:00:00"/>
    <x v="12"/>
    <s v="Julien INGE"/>
    <s v="#C1E0EF"/>
    <s v="#4F91B2"/>
    <s v="Tour 3"/>
    <s v="G"/>
    <s v="Egypte"/>
    <s v="EGY"/>
    <s v="Iran"/>
    <s v="IRN"/>
    <s v="Vancouver"/>
    <s v="BC Place"/>
    <n v="3"/>
    <n v="1"/>
    <x v="1"/>
    <n v="85"/>
    <n v="114"/>
    <n v="123"/>
    <x v="1"/>
    <n v="1"/>
    <n v="1"/>
    <n v="0"/>
    <n v="0"/>
    <n v="0"/>
    <n v="0"/>
    <s v=""/>
    <n v="0"/>
    <x v="3"/>
    <n v="2587"/>
  </r>
  <r>
    <x v="66"/>
    <n v="14"/>
    <d v="2026-06-27T05:00:00"/>
    <x v="13"/>
    <s v="Marie EXBRAYAT"/>
    <s v="#FFAFD2"/>
    <s v="#F2589B"/>
    <s v="Tour 3"/>
    <s v="G"/>
    <s v="Egypte"/>
    <s v="EGY"/>
    <s v="Iran"/>
    <s v="IRN"/>
    <s v="Vancouver"/>
    <s v="BC Place"/>
    <n v="1"/>
    <n v="1"/>
    <x v="1"/>
    <n v="85"/>
    <n v="114"/>
    <n v="123"/>
    <x v="1"/>
    <n v="1"/>
    <n v="1"/>
    <n v="0"/>
    <n v="1"/>
    <n v="114"/>
    <n v="1"/>
    <s v="Exact"/>
    <n v="20"/>
    <x v="81"/>
    <n v="2606"/>
  </r>
  <r>
    <x v="66"/>
    <n v="15"/>
    <d v="2026-06-27T05:00:00"/>
    <x v="14"/>
    <s v="Amine ZARROUKI"/>
    <s v="#FF9898"/>
    <s v="#FF5D5D"/>
    <s v="Tour 3"/>
    <s v="G"/>
    <s v="Egypte"/>
    <s v="EGY"/>
    <s v="Iran"/>
    <s v="IRN"/>
    <s v="Vancouver"/>
    <s v="BC Place"/>
    <n v="1"/>
    <n v="1"/>
    <x v="1"/>
    <n v="85"/>
    <n v="114"/>
    <n v="123"/>
    <x v="1"/>
    <n v="1"/>
    <n v="1"/>
    <n v="0"/>
    <n v="1"/>
    <n v="114"/>
    <n v="1"/>
    <s v="Exact"/>
    <n v="20"/>
    <x v="81"/>
    <n v="2593"/>
  </r>
  <r>
    <x v="66"/>
    <n v="16"/>
    <d v="2026-06-27T05:00:00"/>
    <x v="15"/>
    <s v="Laura GIULIANO"/>
    <s v="#86A4FE"/>
    <s v="#3769FF"/>
    <s v="Tour 3"/>
    <s v="G"/>
    <s v="Egypte"/>
    <s v="EGY"/>
    <s v="Iran"/>
    <s v="IRN"/>
    <s v="Vancouver"/>
    <s v="BC Place"/>
    <n v="2"/>
    <n v="1"/>
    <x v="1"/>
    <n v="85"/>
    <n v="114"/>
    <n v="123"/>
    <x v="1"/>
    <n v="1"/>
    <n v="1"/>
    <n v="0"/>
    <n v="0"/>
    <n v="0"/>
    <n v="0"/>
    <s v=""/>
    <n v="0"/>
    <x v="3"/>
    <n v="2285"/>
  </r>
  <r>
    <x v="66"/>
    <n v="17"/>
    <d v="2026-06-27T05:00:00"/>
    <x v="16"/>
    <s v="Julien CRIMOTEL"/>
    <s v="#FFB0B0"/>
    <s v="#F25757"/>
    <s v="Tour 3"/>
    <s v="G"/>
    <s v="Egypte"/>
    <s v="EGY"/>
    <s v="Iran"/>
    <s v="IRN"/>
    <s v="Vancouver"/>
    <s v="BC Place"/>
    <n v="2"/>
    <n v="1"/>
    <x v="1"/>
    <n v="85"/>
    <n v="114"/>
    <n v="123"/>
    <x v="1"/>
    <n v="1"/>
    <n v="1"/>
    <n v="0"/>
    <n v="0"/>
    <n v="0"/>
    <n v="0"/>
    <s v=""/>
    <n v="0"/>
    <x v="3"/>
    <n v="2300"/>
  </r>
  <r>
    <x v="66"/>
    <n v="18"/>
    <d v="2026-06-27T05:00:00"/>
    <x v="17"/>
    <s v="Quentin CARTON"/>
    <s v="#F0BC42"/>
    <s v="#8E1F2F"/>
    <s v="Tour 3"/>
    <s v="G"/>
    <s v="Egypte"/>
    <s v="EGY"/>
    <s v="Iran"/>
    <s v="IRN"/>
    <s v="Vancouver"/>
    <s v="BC Place"/>
    <n v="1"/>
    <n v="2"/>
    <x v="1"/>
    <n v="85"/>
    <n v="114"/>
    <n v="123"/>
    <x v="1"/>
    <n v="1"/>
    <n v="1"/>
    <n v="0"/>
    <n v="0"/>
    <n v="0"/>
    <n v="0"/>
    <s v=""/>
    <n v="0"/>
    <x v="3"/>
    <n v="2348"/>
  </r>
  <r>
    <x v="66"/>
    <n v="19"/>
    <d v="2026-06-27T05:00:00"/>
    <x v="18"/>
    <s v="Eyram TETSHIE"/>
    <s v="#E8B28F"/>
    <s v="#E65568"/>
    <s v="Tour 3"/>
    <s v="G"/>
    <s v="Egypte"/>
    <s v="EGY"/>
    <s v="Iran"/>
    <s v="IRN"/>
    <s v="Vancouver"/>
    <s v="BC Place"/>
    <n v="3"/>
    <n v="0"/>
    <x v="1"/>
    <n v="85"/>
    <n v="114"/>
    <n v="123"/>
    <x v="1"/>
    <n v="1"/>
    <n v="1"/>
    <n v="0"/>
    <n v="0"/>
    <n v="0"/>
    <n v="0"/>
    <s v=""/>
    <n v="0"/>
    <x v="3"/>
    <n v="2286"/>
  </r>
  <r>
    <x v="66"/>
    <n v="20"/>
    <d v="2026-06-27T05:00:00"/>
    <x v="19"/>
    <s v="Anis LEBIK"/>
    <s v="#60DC8C"/>
    <s v="#22A34F"/>
    <s v="Tour 3"/>
    <s v="G"/>
    <s v="Egypte"/>
    <s v="EGY"/>
    <s v="Iran"/>
    <s v="IRN"/>
    <s v="Vancouver"/>
    <s v="BC Place"/>
    <n v="1"/>
    <n v="2"/>
    <x v="1"/>
    <n v="85"/>
    <n v="114"/>
    <n v="123"/>
    <x v="1"/>
    <n v="1"/>
    <n v="1"/>
    <n v="0"/>
    <n v="0"/>
    <n v="0"/>
    <n v="0"/>
    <s v=""/>
    <n v="0"/>
    <x v="3"/>
    <n v="2452"/>
  </r>
  <r>
    <x v="66"/>
    <n v="21"/>
    <d v="2026-06-27T05:00:00"/>
    <x v="20"/>
    <s v="Julia BOUANAN"/>
    <s v="#2FAEE0"/>
    <s v="#BEA064"/>
    <s v="Tour 3"/>
    <s v="G"/>
    <s v="Egypte"/>
    <s v="EGY"/>
    <s v="Iran"/>
    <s v="IRN"/>
    <s v="Vancouver"/>
    <s v="BC Place"/>
    <n v="0"/>
    <n v="0"/>
    <x v="1"/>
    <n v="85"/>
    <n v="114"/>
    <n v="123"/>
    <x v="1"/>
    <n v="1"/>
    <n v="1"/>
    <n v="0"/>
    <n v="1"/>
    <n v="114"/>
    <n v="0"/>
    <s v=""/>
    <n v="0"/>
    <x v="82"/>
    <n v="2206"/>
  </r>
  <r>
    <x v="66"/>
    <n v="22"/>
    <d v="2026-06-27T05:00:00"/>
    <x v="21"/>
    <s v="Julie Mansard"/>
    <s v="#41DEF0"/>
    <s v="#0BA6B7"/>
    <s v="Tour 3"/>
    <s v="G"/>
    <s v="Egypte"/>
    <s v="EGY"/>
    <s v="Iran"/>
    <s v="IRN"/>
    <s v="Vancouver"/>
    <s v="BC Place"/>
    <n v="0"/>
    <n v="0"/>
    <x v="1"/>
    <n v="85"/>
    <n v="114"/>
    <n v="123"/>
    <x v="1"/>
    <n v="1"/>
    <n v="1"/>
    <n v="0"/>
    <n v="1"/>
    <n v="114"/>
    <n v="0"/>
    <s v=""/>
    <n v="0"/>
    <x v="82"/>
    <n v="2114"/>
  </r>
  <r>
    <x v="66"/>
    <n v="23"/>
    <d v="2026-06-27T05:00:00"/>
    <x v="22"/>
    <s v="Juliette"/>
    <s v="#F2A2A2"/>
    <s v="#C25D5D"/>
    <s v="Tour 3"/>
    <s v="G"/>
    <s v="Egypte"/>
    <s v="EGY"/>
    <s v="Iran"/>
    <s v="IRN"/>
    <s v="Vancouver"/>
    <s v="BC Place"/>
    <m/>
    <m/>
    <x v="1"/>
    <n v="85"/>
    <n v="114"/>
    <n v="123"/>
    <x v="1"/>
    <n v="1"/>
    <n v="1"/>
    <n v="1"/>
    <s v=""/>
    <n v="114"/>
    <n v="0"/>
    <s v=""/>
    <s v=""/>
    <x v="3"/>
    <n v="2002"/>
  </r>
  <r>
    <x v="66"/>
    <n v="24"/>
    <d v="2026-06-27T05:00:00"/>
    <x v="23"/>
    <s v="Samya ALAOUI"/>
    <s v="#A2F2C7"/>
    <s v="#5DC18C"/>
    <s v="Tour 3"/>
    <s v="G"/>
    <s v="Egypte"/>
    <s v="EGY"/>
    <s v="Iran"/>
    <s v="IRN"/>
    <s v="Vancouver"/>
    <s v="BC Place"/>
    <m/>
    <m/>
    <x v="1"/>
    <n v="85"/>
    <n v="114"/>
    <n v="123"/>
    <x v="1"/>
    <n v="1"/>
    <n v="1"/>
    <n v="1"/>
    <s v=""/>
    <n v="114"/>
    <n v="0"/>
    <s v=""/>
    <s v=""/>
    <x v="3"/>
    <n v="2563"/>
  </r>
  <r>
    <x v="66"/>
    <n v="25"/>
    <d v="2026-06-27T05:00:00"/>
    <x v="24"/>
    <s v="Léa WALOCQ"/>
    <s v="#D1B9EB"/>
    <s v="#B58BC7"/>
    <s v="Tour 3"/>
    <s v="G"/>
    <s v="Egypte"/>
    <s v="EGY"/>
    <s v="Iran"/>
    <s v="IRN"/>
    <s v="Vancouver"/>
    <s v="BC Place"/>
    <n v="1"/>
    <n v="1"/>
    <x v="1"/>
    <n v="85"/>
    <n v="114"/>
    <n v="123"/>
    <x v="1"/>
    <n v="1"/>
    <n v="1"/>
    <n v="0"/>
    <n v="1"/>
    <n v="114"/>
    <n v="1"/>
    <s v="Exact"/>
    <n v="20"/>
    <x v="81"/>
    <n v="2502"/>
  </r>
  <r>
    <x v="66"/>
    <n v="26"/>
    <d v="2026-06-11T21:00:00"/>
    <x v="25"/>
    <s v="Mohamad EL KAWAS"/>
    <s v="#EB8787"/>
    <s v="#368E2C"/>
    <s v="Tour 3"/>
    <s v="G"/>
    <s v="Egypte"/>
    <s v="EGY"/>
    <s v="Iran"/>
    <s v="IRN"/>
    <m/>
    <m/>
    <n v="1"/>
    <n v="1"/>
    <x v="1"/>
    <n v="85"/>
    <n v="114"/>
    <n v="123"/>
    <x v="1"/>
    <n v="1"/>
    <n v="1"/>
    <n v="0"/>
    <n v="1"/>
    <n v="114"/>
    <n v="1"/>
    <s v="Exact"/>
    <n v="20"/>
    <x v="81"/>
    <n v="2106"/>
  </r>
  <r>
    <x v="66"/>
    <n v="27"/>
    <d v="2026-06-27T05:00:00"/>
    <x v="26"/>
    <s v="Maryem GUIZANI"/>
    <s v="#BCA2F4"/>
    <s v="#6D3DD5"/>
    <s v="Tour 3"/>
    <s v="G"/>
    <s v="Egypte"/>
    <s v="EGY"/>
    <s v="Iran"/>
    <s v="IRN"/>
    <m/>
    <m/>
    <n v="1"/>
    <n v="1"/>
    <x v="1"/>
    <n v="85"/>
    <n v="114"/>
    <n v="123"/>
    <x v="1"/>
    <n v="1"/>
    <n v="1"/>
    <n v="0"/>
    <n v="1"/>
    <n v="114"/>
    <n v="1"/>
    <s v="Exact"/>
    <n v="20"/>
    <x v="81"/>
    <n v="1901"/>
  </r>
  <r>
    <x v="67"/>
    <n v="1"/>
    <d v="2026-06-27T23:00:00"/>
    <x v="0"/>
    <s v="Nicolas LE MOUEL"/>
    <s v="#F7C79D"/>
    <s v="#FFBE85"/>
    <s v="Tour 3"/>
    <s v="L"/>
    <s v="Panama"/>
    <s v="PAN"/>
    <s v="Angleterre"/>
    <s v="ENG"/>
    <s v="Philadelphia, Pennsylvania"/>
    <s v="Lincoln Financial Field"/>
    <n v="1"/>
    <n v="3"/>
    <x v="1"/>
    <n v="168"/>
    <n v="137"/>
    <n v="32"/>
    <x v="1"/>
    <n v="0"/>
    <n v="2"/>
    <n v="0"/>
    <n v="1"/>
    <n v="32"/>
    <n v="0"/>
    <s v=""/>
    <n v="0"/>
    <x v="80"/>
    <n v="2578"/>
  </r>
  <r>
    <x v="67"/>
    <n v="2"/>
    <d v="2026-06-27T23:00:00"/>
    <x v="1"/>
    <s v="Léa EL ASERY"/>
    <s v="#FFBEBE"/>
    <s v="#DF6868"/>
    <s v="Tour 3"/>
    <s v="L"/>
    <s v="Panama"/>
    <s v="PAN"/>
    <s v="Angleterre"/>
    <s v="ENG"/>
    <s v="Philadelphia, Pennsylvania"/>
    <s v="Lincoln Financial Field"/>
    <n v="1"/>
    <n v="3"/>
    <x v="1"/>
    <n v="168"/>
    <n v="137"/>
    <n v="32"/>
    <x v="1"/>
    <n v="0"/>
    <n v="2"/>
    <n v="0"/>
    <n v="1"/>
    <n v="32"/>
    <n v="0"/>
    <s v=""/>
    <n v="0"/>
    <x v="80"/>
    <n v="2759"/>
  </r>
  <r>
    <x v="67"/>
    <n v="3"/>
    <d v="2026-06-27T23:00:00"/>
    <x v="2"/>
    <s v="Elwenn JOUBREL"/>
    <s v="#F5C7FC"/>
    <s v="#C489CF"/>
    <s v="Tour 3"/>
    <s v="L"/>
    <s v="Panama"/>
    <s v="PAN"/>
    <s v="Angleterre"/>
    <s v="ENG"/>
    <s v="Philadelphia, Pennsylvania"/>
    <s v="Lincoln Financial Field"/>
    <n v="1"/>
    <n v="3"/>
    <x v="1"/>
    <n v="168"/>
    <n v="137"/>
    <n v="32"/>
    <x v="1"/>
    <n v="0"/>
    <n v="2"/>
    <n v="0"/>
    <n v="1"/>
    <n v="32"/>
    <n v="0"/>
    <s v=""/>
    <n v="0"/>
    <x v="80"/>
    <n v="2657"/>
  </r>
  <r>
    <x v="67"/>
    <n v="4"/>
    <d v="2026-06-27T23:00:00"/>
    <x v="3"/>
    <s v="Pauline OLIVIER"/>
    <s v="#A5EA7F"/>
    <s v="#80C65A"/>
    <s v="Tour 3"/>
    <s v="L"/>
    <s v="Panama"/>
    <s v="PAN"/>
    <s v="Angleterre"/>
    <s v="ENG"/>
    <s v="Philadelphia, Pennsylvania"/>
    <s v="Lincoln Financial Field"/>
    <n v="0"/>
    <n v="2"/>
    <x v="1"/>
    <n v="168"/>
    <n v="137"/>
    <n v="32"/>
    <x v="1"/>
    <n v="0"/>
    <n v="2"/>
    <n v="0"/>
    <n v="1"/>
    <n v="32"/>
    <n v="1"/>
    <s v="Rare"/>
    <n v="30"/>
    <x v="83"/>
    <n v="2526"/>
  </r>
  <r>
    <x v="67"/>
    <n v="5"/>
    <d v="2026-06-27T23:00:00"/>
    <x v="4"/>
    <s v="Julie BOISSIERE"/>
    <s v="#D890FF"/>
    <s v="#B750EF"/>
    <s v="Tour 3"/>
    <s v="L"/>
    <s v="Panama"/>
    <s v="PAN"/>
    <s v="Angleterre"/>
    <s v="ENG"/>
    <s v="Philadelphia, Pennsylvania"/>
    <s v="Lincoln Financial Field"/>
    <n v="0"/>
    <n v="4"/>
    <x v="1"/>
    <n v="168"/>
    <n v="137"/>
    <n v="32"/>
    <x v="1"/>
    <n v="0"/>
    <n v="2"/>
    <n v="0"/>
    <n v="1"/>
    <n v="32"/>
    <n v="0"/>
    <s v=""/>
    <n v="0"/>
    <x v="80"/>
    <n v="1916"/>
  </r>
  <r>
    <x v="67"/>
    <n v="6"/>
    <d v="2026-06-27T23:00:00"/>
    <x v="5"/>
    <s v="Julie BOUCHARD"/>
    <s v="#A6F7B1"/>
    <s v="#6EC179"/>
    <s v="Tour 3"/>
    <s v="L"/>
    <s v="Panama"/>
    <s v="PAN"/>
    <s v="Angleterre"/>
    <s v="ENG"/>
    <s v="Philadelphia, Pennsylvania"/>
    <s v="Lincoln Financial Field"/>
    <n v="1"/>
    <n v="3"/>
    <x v="1"/>
    <n v="168"/>
    <n v="137"/>
    <n v="32"/>
    <x v="1"/>
    <n v="0"/>
    <n v="2"/>
    <n v="0"/>
    <n v="1"/>
    <n v="32"/>
    <n v="0"/>
    <s v=""/>
    <n v="0"/>
    <x v="80"/>
    <n v="2617"/>
  </r>
  <r>
    <x v="67"/>
    <n v="7"/>
    <d v="2026-06-27T23:00:00"/>
    <x v="6"/>
    <s v="Vincent FRAYSSE"/>
    <s v="#B2EAE8"/>
    <s v="#6CB4B1"/>
    <s v="Tour 3"/>
    <s v="L"/>
    <s v="Panama"/>
    <s v="PAN"/>
    <s v="Angleterre"/>
    <s v="ENG"/>
    <s v="Philadelphia, Pennsylvania"/>
    <s v="Lincoln Financial Field"/>
    <m/>
    <m/>
    <x v="1"/>
    <n v="168"/>
    <n v="137"/>
    <n v="32"/>
    <x v="1"/>
    <n v="0"/>
    <n v="2"/>
    <n v="1"/>
    <s v=""/>
    <n v="0"/>
    <n v="0"/>
    <s v=""/>
    <s v=""/>
    <x v="3"/>
    <n v="1434"/>
  </r>
  <r>
    <x v="67"/>
    <n v="8"/>
    <d v="2026-06-27T23:00:00"/>
    <x v="7"/>
    <s v="Louis HARLE"/>
    <s v="#EEF7B1"/>
    <s v="#C1CB7D"/>
    <s v="Tour 3"/>
    <s v="L"/>
    <s v="Panama"/>
    <s v="PAN"/>
    <s v="Angleterre"/>
    <s v="ENG"/>
    <s v="Philadelphia, Pennsylvania"/>
    <s v="Lincoln Financial Field"/>
    <n v="0"/>
    <n v="5"/>
    <x v="1"/>
    <n v="168"/>
    <n v="137"/>
    <n v="32"/>
    <x v="1"/>
    <n v="0"/>
    <n v="2"/>
    <n v="0"/>
    <n v="1"/>
    <n v="32"/>
    <n v="0"/>
    <s v=""/>
    <n v="0"/>
    <x v="80"/>
    <n v="2375"/>
  </r>
  <r>
    <x v="67"/>
    <n v="9"/>
    <d v="2026-06-27T23:00:00"/>
    <x v="8"/>
    <s v="Aurélien DE POULPIQUET"/>
    <s v="#F4EA9D"/>
    <s v="#D2C458"/>
    <s v="Tour 3"/>
    <s v="L"/>
    <s v="Panama"/>
    <s v="PAN"/>
    <s v="Angleterre"/>
    <s v="ENG"/>
    <s v="Philadelphia, Pennsylvania"/>
    <s v="Lincoln Financial Field"/>
    <n v="0"/>
    <n v="3"/>
    <x v="1"/>
    <n v="168"/>
    <n v="137"/>
    <n v="32"/>
    <x v="1"/>
    <n v="0"/>
    <n v="2"/>
    <n v="0"/>
    <n v="1"/>
    <n v="32"/>
    <n v="0"/>
    <s v=""/>
    <n v="0"/>
    <x v="80"/>
    <n v="2550"/>
  </r>
  <r>
    <x v="67"/>
    <n v="10"/>
    <d v="2026-06-27T23:00:00"/>
    <x v="9"/>
    <s v="Paul MONTESINOS"/>
    <s v="#C4B0FF"/>
    <s v="#7F66C8"/>
    <s v="Tour 3"/>
    <s v="L"/>
    <s v="Panama"/>
    <s v="PAN"/>
    <s v="Angleterre"/>
    <s v="ENG"/>
    <s v="Philadelphia, Pennsylvania"/>
    <s v="Lincoln Financial Field"/>
    <n v="0"/>
    <n v="5"/>
    <x v="1"/>
    <n v="168"/>
    <n v="137"/>
    <n v="32"/>
    <x v="1"/>
    <n v="0"/>
    <n v="2"/>
    <n v="0"/>
    <n v="1"/>
    <n v="32"/>
    <n v="0"/>
    <s v=""/>
    <n v="0"/>
    <x v="80"/>
    <n v="2285"/>
  </r>
  <r>
    <x v="67"/>
    <n v="11"/>
    <d v="2026-06-27T23:00:00"/>
    <x v="10"/>
    <s v="Kinsley ROQUE"/>
    <s v="#CBEBBA"/>
    <s v="#70BC6E"/>
    <s v="Tour 3"/>
    <s v="L"/>
    <s v="Panama"/>
    <s v="PAN"/>
    <s v="Angleterre"/>
    <s v="ENG"/>
    <s v="Philadelphia, Pennsylvania"/>
    <s v="Lincoln Financial Field"/>
    <n v="0"/>
    <n v="3"/>
    <x v="1"/>
    <n v="168"/>
    <n v="137"/>
    <n v="32"/>
    <x v="1"/>
    <n v="0"/>
    <n v="2"/>
    <n v="0"/>
    <n v="1"/>
    <n v="32"/>
    <n v="0"/>
    <s v=""/>
    <n v="0"/>
    <x v="80"/>
    <n v="2784"/>
  </r>
  <r>
    <x v="67"/>
    <n v="12"/>
    <d v="2026-06-27T23:00:00"/>
    <x v="11"/>
    <s v="Jaouad SETTI"/>
    <s v="#C2D4FF"/>
    <s v="#6586D5"/>
    <s v="Tour 3"/>
    <s v="L"/>
    <s v="Panama"/>
    <s v="PAN"/>
    <s v="Angleterre"/>
    <s v="ENG"/>
    <s v="Philadelphia, Pennsylvania"/>
    <s v="Lincoln Financial Field"/>
    <n v="0"/>
    <n v="3"/>
    <x v="1"/>
    <n v="168"/>
    <n v="137"/>
    <n v="32"/>
    <x v="1"/>
    <n v="0"/>
    <n v="2"/>
    <n v="0"/>
    <n v="1"/>
    <n v="32"/>
    <n v="0"/>
    <s v=""/>
    <n v="0"/>
    <x v="80"/>
    <n v="2519"/>
  </r>
  <r>
    <x v="67"/>
    <n v="13"/>
    <d v="2026-06-27T23:00:00"/>
    <x v="12"/>
    <s v="Julien INGE"/>
    <s v="#C1E0EF"/>
    <s v="#4F91B2"/>
    <s v="Tour 3"/>
    <s v="L"/>
    <s v="Panama"/>
    <s v="PAN"/>
    <s v="Angleterre"/>
    <s v="ENG"/>
    <s v="Philadelphia, Pennsylvania"/>
    <s v="Lincoln Financial Field"/>
    <n v="1"/>
    <n v="2"/>
    <x v="1"/>
    <n v="168"/>
    <n v="137"/>
    <n v="32"/>
    <x v="1"/>
    <n v="0"/>
    <n v="2"/>
    <n v="0"/>
    <n v="1"/>
    <n v="32"/>
    <n v="0"/>
    <s v=""/>
    <n v="0"/>
    <x v="80"/>
    <n v="2619"/>
  </r>
  <r>
    <x v="67"/>
    <n v="14"/>
    <d v="2026-06-27T23:00:00"/>
    <x v="13"/>
    <s v="Marie EXBRAYAT"/>
    <s v="#FFAFD2"/>
    <s v="#F2589B"/>
    <s v="Tour 3"/>
    <s v="L"/>
    <s v="Panama"/>
    <s v="PAN"/>
    <s v="Angleterre"/>
    <s v="ENG"/>
    <s v="Philadelphia, Pennsylvania"/>
    <s v="Lincoln Financial Field"/>
    <n v="0"/>
    <n v="4"/>
    <x v="1"/>
    <n v="168"/>
    <n v="137"/>
    <n v="32"/>
    <x v="1"/>
    <n v="0"/>
    <n v="2"/>
    <n v="0"/>
    <n v="1"/>
    <n v="32"/>
    <n v="0"/>
    <s v=""/>
    <n v="0"/>
    <x v="80"/>
    <n v="2638"/>
  </r>
  <r>
    <x v="67"/>
    <n v="15"/>
    <d v="2026-06-27T23:00:00"/>
    <x v="14"/>
    <s v="Amine ZARROUKI"/>
    <s v="#FF9898"/>
    <s v="#FF5D5D"/>
    <s v="Tour 3"/>
    <s v="L"/>
    <s v="Panama"/>
    <s v="PAN"/>
    <s v="Angleterre"/>
    <s v="ENG"/>
    <s v="Philadelphia, Pennsylvania"/>
    <s v="Lincoln Financial Field"/>
    <n v="0"/>
    <n v="3"/>
    <x v="1"/>
    <n v="168"/>
    <n v="137"/>
    <n v="32"/>
    <x v="1"/>
    <n v="0"/>
    <n v="2"/>
    <n v="0"/>
    <n v="1"/>
    <n v="32"/>
    <n v="0"/>
    <s v=""/>
    <n v="0"/>
    <x v="80"/>
    <n v="2625"/>
  </r>
  <r>
    <x v="67"/>
    <n v="16"/>
    <d v="2026-06-27T23:00:00"/>
    <x v="15"/>
    <s v="Laura GIULIANO"/>
    <s v="#86A4FE"/>
    <s v="#3769FF"/>
    <s v="Tour 3"/>
    <s v="L"/>
    <s v="Panama"/>
    <s v="PAN"/>
    <s v="Angleterre"/>
    <s v="ENG"/>
    <s v="Philadelphia, Pennsylvania"/>
    <s v="Lincoln Financial Field"/>
    <n v="1"/>
    <n v="1"/>
    <x v="1"/>
    <n v="168"/>
    <n v="137"/>
    <n v="32"/>
    <x v="1"/>
    <n v="0"/>
    <n v="2"/>
    <n v="0"/>
    <n v="0"/>
    <n v="0"/>
    <n v="0"/>
    <s v=""/>
    <n v="0"/>
    <x v="3"/>
    <n v="2285"/>
  </r>
  <r>
    <x v="67"/>
    <n v="17"/>
    <d v="2026-06-27T23:00:00"/>
    <x v="16"/>
    <s v="Julien CRIMOTEL"/>
    <s v="#FFB0B0"/>
    <s v="#F25757"/>
    <s v="Tour 3"/>
    <s v="L"/>
    <s v="Panama"/>
    <s v="PAN"/>
    <s v="Angleterre"/>
    <s v="ENG"/>
    <s v="Philadelphia, Pennsylvania"/>
    <s v="Lincoln Financial Field"/>
    <n v="0"/>
    <n v="2"/>
    <x v="1"/>
    <n v="168"/>
    <n v="137"/>
    <n v="32"/>
    <x v="1"/>
    <n v="0"/>
    <n v="2"/>
    <n v="0"/>
    <n v="1"/>
    <n v="32"/>
    <n v="1"/>
    <s v="Rare"/>
    <n v="30"/>
    <x v="83"/>
    <n v="2362"/>
  </r>
  <r>
    <x v="67"/>
    <n v="18"/>
    <d v="2026-06-27T23:00:00"/>
    <x v="17"/>
    <s v="Quentin CARTON"/>
    <s v="#F0BC42"/>
    <s v="#8E1F2F"/>
    <s v="Tour 3"/>
    <s v="L"/>
    <s v="Panama"/>
    <s v="PAN"/>
    <s v="Angleterre"/>
    <s v="ENG"/>
    <s v="Philadelphia, Pennsylvania"/>
    <s v="Lincoln Financial Field"/>
    <n v="0"/>
    <n v="6"/>
    <x v="1"/>
    <n v="168"/>
    <n v="137"/>
    <n v="32"/>
    <x v="1"/>
    <n v="0"/>
    <n v="2"/>
    <n v="0"/>
    <n v="1"/>
    <n v="32"/>
    <n v="0"/>
    <s v=""/>
    <n v="0"/>
    <x v="80"/>
    <n v="2380"/>
  </r>
  <r>
    <x v="67"/>
    <n v="19"/>
    <d v="2026-06-27T23:00:00"/>
    <x v="18"/>
    <s v="Eyram TETSHIE"/>
    <s v="#E8B28F"/>
    <s v="#E65568"/>
    <s v="Tour 3"/>
    <s v="L"/>
    <s v="Panama"/>
    <s v="PAN"/>
    <s v="Angleterre"/>
    <s v="ENG"/>
    <s v="Philadelphia, Pennsylvania"/>
    <s v="Lincoln Financial Field"/>
    <n v="0"/>
    <n v="3"/>
    <x v="1"/>
    <n v="168"/>
    <n v="137"/>
    <n v="32"/>
    <x v="1"/>
    <n v="0"/>
    <n v="2"/>
    <n v="0"/>
    <n v="1"/>
    <n v="32"/>
    <n v="0"/>
    <s v=""/>
    <n v="0"/>
    <x v="80"/>
    <n v="2318"/>
  </r>
  <r>
    <x v="67"/>
    <n v="20"/>
    <d v="2026-06-27T23:00:00"/>
    <x v="19"/>
    <s v="Anis LEBIK"/>
    <s v="#60DC8C"/>
    <s v="#22A34F"/>
    <s v="Tour 3"/>
    <s v="L"/>
    <s v="Panama"/>
    <s v="PAN"/>
    <s v="Angleterre"/>
    <s v="ENG"/>
    <s v="Philadelphia, Pennsylvania"/>
    <s v="Lincoln Financial Field"/>
    <n v="0"/>
    <n v="5"/>
    <x v="1"/>
    <n v="168"/>
    <n v="137"/>
    <n v="32"/>
    <x v="1"/>
    <n v="0"/>
    <n v="2"/>
    <n v="0"/>
    <n v="1"/>
    <n v="32"/>
    <n v="0"/>
    <s v=""/>
    <n v="0"/>
    <x v="80"/>
    <n v="2484"/>
  </r>
  <r>
    <x v="67"/>
    <n v="21"/>
    <d v="2026-06-27T23:00:00"/>
    <x v="20"/>
    <s v="Julia BOUANAN"/>
    <s v="#2FAEE0"/>
    <s v="#BEA064"/>
    <s v="Tour 3"/>
    <s v="L"/>
    <s v="Panama"/>
    <s v="PAN"/>
    <s v="Angleterre"/>
    <s v="ENG"/>
    <s v="Philadelphia, Pennsylvania"/>
    <s v="Lincoln Financial Field"/>
    <n v="2"/>
    <n v="1"/>
    <x v="1"/>
    <n v="168"/>
    <n v="137"/>
    <n v="32"/>
    <x v="1"/>
    <n v="0"/>
    <n v="2"/>
    <n v="0"/>
    <n v="0"/>
    <n v="0"/>
    <n v="0"/>
    <s v=""/>
    <n v="0"/>
    <x v="3"/>
    <n v="2206"/>
  </r>
  <r>
    <x v="67"/>
    <n v="22"/>
    <d v="2026-06-27T23:00:00"/>
    <x v="21"/>
    <s v="Julie Mansard"/>
    <s v="#41DEF0"/>
    <s v="#0BA6B7"/>
    <s v="Tour 3"/>
    <s v="L"/>
    <s v="Panama"/>
    <s v="PAN"/>
    <s v="Angleterre"/>
    <s v="ENG"/>
    <s v="Philadelphia, Pennsylvania"/>
    <s v="Lincoln Financial Field"/>
    <n v="0"/>
    <n v="4"/>
    <x v="1"/>
    <n v="168"/>
    <n v="137"/>
    <n v="32"/>
    <x v="1"/>
    <n v="0"/>
    <n v="2"/>
    <n v="0"/>
    <n v="1"/>
    <n v="32"/>
    <n v="0"/>
    <s v=""/>
    <n v="0"/>
    <x v="80"/>
    <n v="2146"/>
  </r>
  <r>
    <x v="67"/>
    <n v="23"/>
    <d v="2026-06-27T23:00:00"/>
    <x v="22"/>
    <s v="Juliette"/>
    <s v="#F2A2A2"/>
    <s v="#C25D5D"/>
    <s v="Tour 3"/>
    <s v="L"/>
    <s v="Panama"/>
    <s v="PAN"/>
    <s v="Angleterre"/>
    <s v="ENG"/>
    <s v="Philadelphia, Pennsylvania"/>
    <s v="Lincoln Financial Field"/>
    <m/>
    <m/>
    <x v="1"/>
    <n v="168"/>
    <n v="137"/>
    <n v="32"/>
    <x v="1"/>
    <n v="0"/>
    <n v="2"/>
    <n v="1"/>
    <s v=""/>
    <n v="0"/>
    <n v="0"/>
    <s v=""/>
    <s v=""/>
    <x v="3"/>
    <n v="2002"/>
  </r>
  <r>
    <x v="67"/>
    <n v="24"/>
    <d v="2026-06-27T23:00:00"/>
    <x v="23"/>
    <s v="Samya ALAOUI"/>
    <s v="#A2F2C7"/>
    <s v="#5DC18C"/>
    <s v="Tour 3"/>
    <s v="L"/>
    <s v="Panama"/>
    <s v="PAN"/>
    <s v="Angleterre"/>
    <s v="ENG"/>
    <s v="Philadelphia, Pennsylvania"/>
    <s v="Lincoln Financial Field"/>
    <n v="1"/>
    <n v="1"/>
    <x v="1"/>
    <n v="168"/>
    <n v="137"/>
    <n v="32"/>
    <x v="1"/>
    <n v="0"/>
    <n v="2"/>
    <n v="0"/>
    <n v="0"/>
    <n v="0"/>
    <n v="0"/>
    <s v=""/>
    <n v="0"/>
    <x v="3"/>
    <n v="2563"/>
  </r>
  <r>
    <x v="67"/>
    <n v="25"/>
    <d v="2026-06-27T23:00:00"/>
    <x v="24"/>
    <s v="Léa WALOCQ"/>
    <s v="#D1B9EB"/>
    <s v="#B58BC7"/>
    <s v="Tour 3"/>
    <s v="L"/>
    <s v="Panama"/>
    <s v="PAN"/>
    <s v="Angleterre"/>
    <s v="ENG"/>
    <s v="Philadelphia, Pennsylvania"/>
    <s v="Lincoln Financial Field"/>
    <n v="1"/>
    <n v="2"/>
    <x v="1"/>
    <n v="168"/>
    <n v="137"/>
    <n v="32"/>
    <x v="1"/>
    <n v="0"/>
    <n v="2"/>
    <n v="0"/>
    <n v="1"/>
    <n v="32"/>
    <n v="0"/>
    <s v=""/>
    <n v="0"/>
    <x v="80"/>
    <n v="2534"/>
  </r>
  <r>
    <x v="67"/>
    <n v="26"/>
    <d v="2026-06-11T21:00:00"/>
    <x v="25"/>
    <s v="Mohamad EL KAWAS"/>
    <s v="#EB8787"/>
    <s v="#368E2C"/>
    <s v="Tour 3"/>
    <s v="L"/>
    <s v="Panama"/>
    <s v="PAN"/>
    <s v="Angleterre"/>
    <s v="ENG"/>
    <m/>
    <m/>
    <n v="0"/>
    <n v="4"/>
    <x v="1"/>
    <n v="168"/>
    <n v="137"/>
    <n v="32"/>
    <x v="1"/>
    <n v="0"/>
    <n v="2"/>
    <n v="0"/>
    <n v="1"/>
    <n v="32"/>
    <n v="0"/>
    <s v=""/>
    <n v="0"/>
    <x v="80"/>
    <n v="2138"/>
  </r>
  <r>
    <x v="67"/>
    <n v="27"/>
    <d v="2026-06-27T23:00:00"/>
    <x v="26"/>
    <s v="Maryem GUIZANI"/>
    <s v="#BCA2F4"/>
    <s v="#6D3DD5"/>
    <s v="Tour 3"/>
    <s v="L"/>
    <s v="Panama"/>
    <s v="PAN"/>
    <s v="Angleterre"/>
    <s v="ENG"/>
    <m/>
    <m/>
    <n v="0"/>
    <n v="1"/>
    <x v="1"/>
    <n v="168"/>
    <n v="137"/>
    <n v="32"/>
    <x v="1"/>
    <n v="0"/>
    <n v="2"/>
    <n v="0"/>
    <n v="1"/>
    <n v="32"/>
    <n v="0"/>
    <s v=""/>
    <n v="0"/>
    <x v="80"/>
    <n v="1933"/>
  </r>
  <r>
    <x v="68"/>
    <n v="1"/>
    <d v="2026-06-27T23:00:00"/>
    <x v="0"/>
    <s v="Nicolas LE MOUEL"/>
    <s v="#F7C79D"/>
    <s v="#FFBE85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655"/>
  </r>
  <r>
    <x v="68"/>
    <n v="2"/>
    <d v="2026-06-27T23:00:00"/>
    <x v="1"/>
    <s v="Léa EL ASERY"/>
    <s v="#FFBEBE"/>
    <s v="#DF6868"/>
    <s v="Tour 3"/>
    <s v="L"/>
    <s v="Croatie"/>
    <s v="HRV"/>
    <s v="Ghana"/>
    <s v="GHA"/>
    <s v="East Rutherford, New Jersey/New York"/>
    <s v="MetLife Stadium"/>
    <n v="1"/>
    <n v="1"/>
    <x v="1"/>
    <n v="57"/>
    <n v="120"/>
    <n v="138"/>
    <x v="1"/>
    <n v="2"/>
    <n v="1"/>
    <n v="0"/>
    <n v="0"/>
    <n v="0"/>
    <n v="0"/>
    <s v=""/>
    <n v="0"/>
    <x v="3"/>
    <n v="2759"/>
  </r>
  <r>
    <x v="68"/>
    <n v="3"/>
    <d v="2026-06-27T23:00:00"/>
    <x v="2"/>
    <s v="Elwenn JOUBREL"/>
    <s v="#F5C7FC"/>
    <s v="#C489CF"/>
    <s v="Tour 3"/>
    <s v="L"/>
    <s v="Croatie"/>
    <s v="HRV"/>
    <s v="Ghana"/>
    <s v="GHA"/>
    <s v="East Rutherford, New Jersey/New York"/>
    <s v="MetLife Stadium"/>
    <n v="2"/>
    <n v="2"/>
    <x v="1"/>
    <n v="57"/>
    <n v="120"/>
    <n v="138"/>
    <x v="1"/>
    <n v="2"/>
    <n v="1"/>
    <n v="0"/>
    <n v="0"/>
    <n v="0"/>
    <n v="0"/>
    <s v=""/>
    <n v="0"/>
    <x v="3"/>
    <n v="2657"/>
  </r>
  <r>
    <x v="68"/>
    <n v="4"/>
    <d v="2026-06-27T23:00:00"/>
    <x v="3"/>
    <s v="Pauline OLIVIER"/>
    <s v="#A5EA7F"/>
    <s v="#80C65A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603"/>
  </r>
  <r>
    <x v="68"/>
    <n v="5"/>
    <d v="2026-06-27T23:00:00"/>
    <x v="4"/>
    <s v="Julie BOISSIERE"/>
    <s v="#D890FF"/>
    <s v="#B750EF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1993"/>
  </r>
  <r>
    <x v="68"/>
    <n v="6"/>
    <d v="2026-06-27T23:00:00"/>
    <x v="5"/>
    <s v="Julie BOUCHARD"/>
    <s v="#A6F7B1"/>
    <s v="#6EC179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694"/>
  </r>
  <r>
    <x v="68"/>
    <n v="7"/>
    <d v="2026-06-27T23:00:00"/>
    <x v="6"/>
    <s v="Vincent FRAYSSE"/>
    <s v="#B2EAE8"/>
    <s v="#6CB4B1"/>
    <s v="Tour 3"/>
    <s v="L"/>
    <s v="Croatie"/>
    <s v="HRV"/>
    <s v="Ghana"/>
    <s v="GHA"/>
    <s v="East Rutherford, New Jersey/New York"/>
    <s v="MetLife Stadium"/>
    <m/>
    <m/>
    <x v="1"/>
    <n v="57"/>
    <n v="120"/>
    <n v="138"/>
    <x v="1"/>
    <n v="2"/>
    <n v="1"/>
    <n v="1"/>
    <s v=""/>
    <n v="0"/>
    <n v="0"/>
    <s v=""/>
    <s v=""/>
    <x v="3"/>
    <n v="1434"/>
  </r>
  <r>
    <x v="68"/>
    <n v="8"/>
    <d v="2026-06-27T23:00:00"/>
    <x v="7"/>
    <s v="Louis HARLE"/>
    <s v="#EEF7B1"/>
    <s v="#C1CB7D"/>
    <s v="Tour 3"/>
    <s v="L"/>
    <s v="Croatie"/>
    <s v="HRV"/>
    <s v="Ghana"/>
    <s v="GHA"/>
    <s v="East Rutherford, New Jersey/New York"/>
    <s v="MetLife Stadium"/>
    <n v="2"/>
    <n v="0"/>
    <x v="1"/>
    <n v="57"/>
    <n v="120"/>
    <n v="138"/>
    <x v="1"/>
    <n v="2"/>
    <n v="1"/>
    <n v="0"/>
    <n v="1"/>
    <n v="57"/>
    <n v="0"/>
    <s v=""/>
    <n v="0"/>
    <x v="79"/>
    <n v="2432"/>
  </r>
  <r>
    <x v="68"/>
    <n v="9"/>
    <d v="2026-06-27T23:00:00"/>
    <x v="8"/>
    <s v="Aurélien DE POULPIQUET"/>
    <s v="#F4EA9D"/>
    <s v="#D2C458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627"/>
  </r>
  <r>
    <x v="68"/>
    <n v="10"/>
    <d v="2026-06-27T23:00:00"/>
    <x v="9"/>
    <s v="Paul MONTESINOS"/>
    <s v="#C4B0FF"/>
    <s v="#7F66C8"/>
    <s v="Tour 3"/>
    <s v="L"/>
    <s v="Croatie"/>
    <s v="HRV"/>
    <s v="Ghana"/>
    <s v="GHA"/>
    <s v="East Rutherford, New Jersey/New York"/>
    <s v="MetLife Stadium"/>
    <n v="0"/>
    <n v="0"/>
    <x v="1"/>
    <n v="57"/>
    <n v="120"/>
    <n v="138"/>
    <x v="1"/>
    <n v="2"/>
    <n v="1"/>
    <n v="0"/>
    <n v="0"/>
    <n v="0"/>
    <n v="0"/>
    <s v=""/>
    <n v="0"/>
    <x v="3"/>
    <n v="2285"/>
  </r>
  <r>
    <x v="68"/>
    <n v="11"/>
    <d v="2026-06-27T23:00:00"/>
    <x v="10"/>
    <s v="Kinsley ROQUE"/>
    <s v="#CBEBBA"/>
    <s v="#70BC6E"/>
    <s v="Tour 3"/>
    <s v="L"/>
    <s v="Croatie"/>
    <s v="HRV"/>
    <s v="Ghana"/>
    <s v="GHA"/>
    <s v="East Rutherford, New Jersey/New York"/>
    <s v="MetLife Stadium"/>
    <n v="1"/>
    <n v="0"/>
    <x v="1"/>
    <n v="57"/>
    <n v="120"/>
    <n v="138"/>
    <x v="1"/>
    <n v="2"/>
    <n v="1"/>
    <n v="0"/>
    <n v="1"/>
    <n v="57"/>
    <n v="0"/>
    <s v=""/>
    <n v="0"/>
    <x v="79"/>
    <n v="2841"/>
  </r>
  <r>
    <x v="68"/>
    <n v="12"/>
    <d v="2026-06-27T23:00:00"/>
    <x v="11"/>
    <s v="Jaouad SETTI"/>
    <s v="#C2D4FF"/>
    <s v="#6586D5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596"/>
  </r>
  <r>
    <x v="68"/>
    <n v="13"/>
    <d v="2026-06-27T23:00:00"/>
    <x v="12"/>
    <s v="Julien INGE"/>
    <s v="#C1E0EF"/>
    <s v="#4F91B2"/>
    <s v="Tour 3"/>
    <s v="L"/>
    <s v="Croatie"/>
    <s v="HRV"/>
    <s v="Ghana"/>
    <s v="GHA"/>
    <s v="East Rutherford, New Jersey/New York"/>
    <s v="MetLife Stadium"/>
    <n v="1"/>
    <n v="1"/>
    <x v="1"/>
    <n v="57"/>
    <n v="120"/>
    <n v="138"/>
    <x v="1"/>
    <n v="2"/>
    <n v="1"/>
    <n v="0"/>
    <n v="0"/>
    <n v="0"/>
    <n v="0"/>
    <s v=""/>
    <n v="0"/>
    <x v="3"/>
    <n v="2619"/>
  </r>
  <r>
    <x v="68"/>
    <n v="14"/>
    <d v="2026-06-27T23:00:00"/>
    <x v="13"/>
    <s v="Marie EXBRAYAT"/>
    <s v="#FFAFD2"/>
    <s v="#F2589B"/>
    <s v="Tour 3"/>
    <s v="L"/>
    <s v="Croatie"/>
    <s v="HRV"/>
    <s v="Ghana"/>
    <s v="GHA"/>
    <s v="East Rutherford, New Jersey/New York"/>
    <s v="MetLife Stadium"/>
    <n v="1"/>
    <n v="0"/>
    <x v="1"/>
    <n v="57"/>
    <n v="120"/>
    <n v="138"/>
    <x v="1"/>
    <n v="2"/>
    <n v="1"/>
    <n v="0"/>
    <n v="1"/>
    <n v="57"/>
    <n v="0"/>
    <s v=""/>
    <n v="0"/>
    <x v="79"/>
    <n v="2695"/>
  </r>
  <r>
    <x v="68"/>
    <n v="15"/>
    <d v="2026-06-27T23:00:00"/>
    <x v="14"/>
    <s v="Amine ZARROUKI"/>
    <s v="#FF9898"/>
    <s v="#FF5D5D"/>
    <s v="Tour 3"/>
    <s v="L"/>
    <s v="Croatie"/>
    <s v="HRV"/>
    <s v="Ghana"/>
    <s v="GHA"/>
    <s v="East Rutherford, New Jersey/New York"/>
    <s v="MetLife Stadium"/>
    <n v="1"/>
    <n v="1"/>
    <x v="1"/>
    <n v="57"/>
    <n v="120"/>
    <n v="138"/>
    <x v="1"/>
    <n v="2"/>
    <n v="1"/>
    <n v="0"/>
    <n v="0"/>
    <n v="0"/>
    <n v="0"/>
    <s v=""/>
    <n v="0"/>
    <x v="3"/>
    <n v="2625"/>
  </r>
  <r>
    <x v="68"/>
    <n v="16"/>
    <d v="2026-06-27T23:00:00"/>
    <x v="15"/>
    <s v="Laura GIULIANO"/>
    <s v="#86A4FE"/>
    <s v="#3769FF"/>
    <s v="Tour 3"/>
    <s v="L"/>
    <s v="Croatie"/>
    <s v="HRV"/>
    <s v="Ghana"/>
    <s v="GHA"/>
    <s v="East Rutherford, New Jersey/New York"/>
    <s v="MetLife Stadium"/>
    <n v="1"/>
    <n v="1"/>
    <x v="1"/>
    <n v="57"/>
    <n v="120"/>
    <n v="138"/>
    <x v="1"/>
    <n v="2"/>
    <n v="1"/>
    <n v="0"/>
    <n v="0"/>
    <n v="0"/>
    <n v="0"/>
    <s v=""/>
    <n v="0"/>
    <x v="3"/>
    <n v="2285"/>
  </r>
  <r>
    <x v="68"/>
    <n v="17"/>
    <d v="2026-06-27T23:00:00"/>
    <x v="16"/>
    <s v="Julien CRIMOTEL"/>
    <s v="#FFB0B0"/>
    <s v="#F25757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439"/>
  </r>
  <r>
    <x v="68"/>
    <n v="18"/>
    <d v="2026-06-27T23:00:00"/>
    <x v="17"/>
    <s v="Quentin CARTON"/>
    <s v="#F0BC42"/>
    <s v="#8E1F2F"/>
    <s v="Tour 3"/>
    <s v="L"/>
    <s v="Croatie"/>
    <s v="HRV"/>
    <s v="Ghana"/>
    <s v="GHA"/>
    <s v="East Rutherford, New Jersey/New York"/>
    <s v="MetLife Stadium"/>
    <n v="0"/>
    <n v="1"/>
    <x v="1"/>
    <n v="57"/>
    <n v="120"/>
    <n v="138"/>
    <x v="1"/>
    <n v="2"/>
    <n v="1"/>
    <n v="0"/>
    <n v="0"/>
    <n v="0"/>
    <n v="0"/>
    <s v=""/>
    <n v="0"/>
    <x v="3"/>
    <n v="2380"/>
  </r>
  <r>
    <x v="68"/>
    <n v="19"/>
    <d v="2026-06-27T23:00:00"/>
    <x v="18"/>
    <s v="Eyram TETSHIE"/>
    <s v="#E8B28F"/>
    <s v="#E65568"/>
    <s v="Tour 3"/>
    <s v="L"/>
    <s v="Croatie"/>
    <s v="HRV"/>
    <s v="Ghana"/>
    <s v="GHA"/>
    <s v="East Rutherford, New Jersey/New York"/>
    <s v="MetLife Stadium"/>
    <n v="1"/>
    <n v="1"/>
    <x v="1"/>
    <n v="57"/>
    <n v="120"/>
    <n v="138"/>
    <x v="1"/>
    <n v="2"/>
    <n v="1"/>
    <n v="0"/>
    <n v="0"/>
    <n v="0"/>
    <n v="0"/>
    <s v=""/>
    <n v="0"/>
    <x v="3"/>
    <n v="2318"/>
  </r>
  <r>
    <x v="68"/>
    <n v="20"/>
    <d v="2026-06-27T23:00:00"/>
    <x v="19"/>
    <s v="Anis LEBIK"/>
    <s v="#60DC8C"/>
    <s v="#22A34F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561"/>
  </r>
  <r>
    <x v="68"/>
    <n v="21"/>
    <d v="2026-06-27T23:00:00"/>
    <x v="20"/>
    <s v="Julia BOUANAN"/>
    <s v="#2FAEE0"/>
    <s v="#BEA064"/>
    <s v="Tour 3"/>
    <s v="L"/>
    <s v="Croatie"/>
    <s v="HRV"/>
    <s v="Ghana"/>
    <s v="GHA"/>
    <s v="East Rutherford, New Jersey/New York"/>
    <s v="MetLife Stadium"/>
    <n v="3"/>
    <n v="2"/>
    <x v="1"/>
    <n v="57"/>
    <n v="120"/>
    <n v="138"/>
    <x v="1"/>
    <n v="2"/>
    <n v="1"/>
    <n v="0"/>
    <n v="1"/>
    <n v="57"/>
    <n v="0"/>
    <s v=""/>
    <n v="0"/>
    <x v="79"/>
    <n v="2263"/>
  </r>
  <r>
    <x v="68"/>
    <n v="22"/>
    <d v="2026-06-27T23:00:00"/>
    <x v="21"/>
    <s v="Julie Mansard"/>
    <s v="#41DEF0"/>
    <s v="#0BA6B7"/>
    <s v="Tour 3"/>
    <s v="L"/>
    <s v="Croatie"/>
    <s v="HRV"/>
    <s v="Ghana"/>
    <s v="GHA"/>
    <s v="East Rutherford, New Jersey/New York"/>
    <s v="MetLife Stadium"/>
    <n v="1"/>
    <n v="0"/>
    <x v="1"/>
    <n v="57"/>
    <n v="120"/>
    <n v="138"/>
    <x v="1"/>
    <n v="2"/>
    <n v="1"/>
    <n v="0"/>
    <n v="1"/>
    <n v="57"/>
    <n v="0"/>
    <s v=""/>
    <n v="0"/>
    <x v="79"/>
    <n v="2203"/>
  </r>
  <r>
    <x v="68"/>
    <n v="23"/>
    <d v="2026-06-27T23:00:00"/>
    <x v="22"/>
    <s v="Juliette"/>
    <s v="#F2A2A2"/>
    <s v="#C25D5D"/>
    <s v="Tour 3"/>
    <s v="L"/>
    <s v="Croatie"/>
    <s v="HRV"/>
    <s v="Ghana"/>
    <s v="GHA"/>
    <s v="East Rutherford, New Jersey/New York"/>
    <s v="MetLife Stadium"/>
    <m/>
    <m/>
    <x v="1"/>
    <n v="57"/>
    <n v="120"/>
    <n v="138"/>
    <x v="1"/>
    <n v="2"/>
    <n v="1"/>
    <n v="1"/>
    <s v=""/>
    <n v="0"/>
    <n v="0"/>
    <s v=""/>
    <s v=""/>
    <x v="3"/>
    <n v="2002"/>
  </r>
  <r>
    <x v="68"/>
    <n v="24"/>
    <d v="2026-06-27T23:00:00"/>
    <x v="23"/>
    <s v="Samya ALAOUI"/>
    <s v="#A2F2C7"/>
    <s v="#5DC18C"/>
    <s v="Tour 3"/>
    <s v="L"/>
    <s v="Croatie"/>
    <s v="HRV"/>
    <s v="Ghana"/>
    <s v="GHA"/>
    <s v="East Rutherford, New Jersey/New York"/>
    <s v="MetLife Stadium"/>
    <n v="1"/>
    <n v="1"/>
    <x v="1"/>
    <n v="57"/>
    <n v="120"/>
    <n v="138"/>
    <x v="1"/>
    <n v="2"/>
    <n v="1"/>
    <n v="0"/>
    <n v="0"/>
    <n v="0"/>
    <n v="0"/>
    <s v=""/>
    <n v="0"/>
    <x v="3"/>
    <n v="2563"/>
  </r>
  <r>
    <x v="68"/>
    <n v="25"/>
    <d v="2026-06-27T23:00:00"/>
    <x v="24"/>
    <s v="Léa WALOCQ"/>
    <s v="#D1B9EB"/>
    <s v="#B58BC7"/>
    <s v="Tour 3"/>
    <s v="L"/>
    <s v="Croatie"/>
    <s v="HRV"/>
    <s v="Ghana"/>
    <s v="GHA"/>
    <s v="East Rutherford, New Jersey/New York"/>
    <s v="MetLife Stadium"/>
    <n v="2"/>
    <n v="1"/>
    <x v="1"/>
    <n v="57"/>
    <n v="120"/>
    <n v="138"/>
    <x v="1"/>
    <n v="2"/>
    <n v="1"/>
    <n v="0"/>
    <n v="1"/>
    <n v="57"/>
    <n v="1"/>
    <s v="Exact"/>
    <n v="20"/>
    <x v="65"/>
    <n v="2611"/>
  </r>
  <r>
    <x v="68"/>
    <n v="26"/>
    <d v="2026-06-11T21:00:00"/>
    <x v="25"/>
    <s v="Mohamad EL KAWAS"/>
    <s v="#EB8787"/>
    <s v="#368E2C"/>
    <s v="Tour 3"/>
    <s v="L"/>
    <s v="Croatie"/>
    <s v="HRV"/>
    <s v="Ghana"/>
    <s v="GHA"/>
    <m/>
    <m/>
    <n v="1"/>
    <n v="2"/>
    <x v="1"/>
    <n v="57"/>
    <n v="120"/>
    <n v="138"/>
    <x v="1"/>
    <n v="2"/>
    <n v="1"/>
    <n v="0"/>
    <n v="0"/>
    <n v="0"/>
    <n v="0"/>
    <s v=""/>
    <n v="0"/>
    <x v="3"/>
    <n v="2138"/>
  </r>
  <r>
    <x v="68"/>
    <n v="27"/>
    <d v="2026-06-27T23:00:00"/>
    <x v="26"/>
    <s v="Maryem GUIZANI"/>
    <s v="#BCA2F4"/>
    <s v="#6D3DD5"/>
    <s v="Tour 3"/>
    <s v="L"/>
    <s v="Croatie"/>
    <s v="HRV"/>
    <s v="Ghana"/>
    <s v="GHA"/>
    <m/>
    <m/>
    <n v="0"/>
    <n v="1"/>
    <x v="1"/>
    <n v="57"/>
    <n v="120"/>
    <n v="138"/>
    <x v="1"/>
    <n v="2"/>
    <n v="1"/>
    <n v="0"/>
    <n v="0"/>
    <n v="0"/>
    <n v="0"/>
    <s v=""/>
    <n v="0"/>
    <x v="3"/>
    <n v="1933"/>
  </r>
  <r>
    <x v="69"/>
    <n v="1"/>
    <d v="2026-06-28T01:30:00"/>
    <x v="0"/>
    <s v="Nicolas LE MOUEL"/>
    <s v="#F7C79D"/>
    <s v="#FFBE85"/>
    <s v="Tour 3"/>
    <s v="K"/>
    <s v="Colombie"/>
    <s v="COL"/>
    <s v="Portugal"/>
    <s v="PRT"/>
    <s v="Miami Gardens, Florida"/>
    <s v="Hard Rock Stadium"/>
    <n v="2"/>
    <n v="3"/>
    <x v="1"/>
    <n v="154"/>
    <n v="102"/>
    <n v="55"/>
    <x v="1"/>
    <n v="0"/>
    <n v="0"/>
    <n v="0"/>
    <n v="0"/>
    <n v="0"/>
    <n v="0"/>
    <s v=""/>
    <n v="0"/>
    <x v="3"/>
    <n v="2655"/>
  </r>
  <r>
    <x v="69"/>
    <n v="2"/>
    <d v="2026-06-28T01:30:00"/>
    <x v="1"/>
    <s v="Léa EL ASERY"/>
    <s v="#FFBEBE"/>
    <s v="#DF6868"/>
    <s v="Tour 3"/>
    <s v="K"/>
    <s v="Colombie"/>
    <s v="COL"/>
    <s v="Portugal"/>
    <s v="PRT"/>
    <s v="Miami Gardens, Florida"/>
    <s v="Hard Rock Stadium"/>
    <n v="1"/>
    <n v="1"/>
    <x v="1"/>
    <n v="154"/>
    <n v="102"/>
    <n v="55"/>
    <x v="1"/>
    <n v="0"/>
    <n v="0"/>
    <n v="0"/>
    <n v="1"/>
    <n v="102"/>
    <n v="0"/>
    <s v=""/>
    <n v="0"/>
    <x v="84"/>
    <n v="2861"/>
  </r>
  <r>
    <x v="69"/>
    <n v="3"/>
    <d v="2026-06-28T01:30:00"/>
    <x v="2"/>
    <s v="Elwenn JOUBREL"/>
    <s v="#F5C7FC"/>
    <s v="#C489CF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657"/>
  </r>
  <r>
    <x v="69"/>
    <n v="4"/>
    <d v="2026-06-28T01:30:00"/>
    <x v="3"/>
    <s v="Pauline OLIVIER"/>
    <s v="#A5EA7F"/>
    <s v="#80C65A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603"/>
  </r>
  <r>
    <x v="69"/>
    <n v="5"/>
    <d v="2026-06-28T01:30:00"/>
    <x v="4"/>
    <s v="Julie BOISSIERE"/>
    <s v="#D890FF"/>
    <s v="#B750EF"/>
    <s v="Tour 3"/>
    <s v="K"/>
    <s v="Colombie"/>
    <s v="COL"/>
    <s v="Portugal"/>
    <s v="PRT"/>
    <s v="Miami Gardens, Florida"/>
    <s v="Hard Rock Stadium"/>
    <n v="1"/>
    <n v="1"/>
    <x v="1"/>
    <n v="154"/>
    <n v="102"/>
    <n v="55"/>
    <x v="1"/>
    <n v="0"/>
    <n v="0"/>
    <n v="0"/>
    <n v="1"/>
    <n v="102"/>
    <n v="0"/>
    <s v=""/>
    <n v="0"/>
    <x v="84"/>
    <n v="2095"/>
  </r>
  <r>
    <x v="69"/>
    <n v="6"/>
    <d v="2026-06-28T01:30:00"/>
    <x v="5"/>
    <s v="Julie BOUCHARD"/>
    <s v="#A6F7B1"/>
    <s v="#6EC179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694"/>
  </r>
  <r>
    <x v="69"/>
    <n v="7"/>
    <d v="2026-06-28T01:30:00"/>
    <x v="6"/>
    <s v="Vincent FRAYSSE"/>
    <s v="#B2EAE8"/>
    <s v="#6CB4B1"/>
    <s v="Tour 3"/>
    <s v="K"/>
    <s v="Colombie"/>
    <s v="COL"/>
    <s v="Portugal"/>
    <s v="PRT"/>
    <s v="Miami Gardens, Florida"/>
    <s v="Hard Rock Stadium"/>
    <m/>
    <m/>
    <x v="1"/>
    <n v="154"/>
    <n v="102"/>
    <n v="55"/>
    <x v="1"/>
    <n v="0"/>
    <n v="0"/>
    <n v="1"/>
    <s v=""/>
    <n v="102"/>
    <n v="0"/>
    <s v=""/>
    <s v=""/>
    <x v="3"/>
    <n v="1434"/>
  </r>
  <r>
    <x v="69"/>
    <n v="8"/>
    <d v="2026-06-28T01:30:00"/>
    <x v="7"/>
    <s v="Louis HARLE"/>
    <s v="#EEF7B1"/>
    <s v="#C1CB7D"/>
    <s v="Tour 3"/>
    <s v="K"/>
    <s v="Colombie"/>
    <s v="COL"/>
    <s v="Portugal"/>
    <s v="PRT"/>
    <s v="Miami Gardens, Florida"/>
    <s v="Hard Rock Stadium"/>
    <n v="2"/>
    <n v="2"/>
    <x v="1"/>
    <n v="154"/>
    <n v="102"/>
    <n v="55"/>
    <x v="1"/>
    <n v="0"/>
    <n v="0"/>
    <n v="0"/>
    <n v="1"/>
    <n v="102"/>
    <n v="0"/>
    <s v=""/>
    <n v="0"/>
    <x v="84"/>
    <n v="2534"/>
  </r>
  <r>
    <x v="69"/>
    <n v="9"/>
    <d v="2026-06-28T01:30:00"/>
    <x v="8"/>
    <s v="Aurélien DE POULPIQUET"/>
    <s v="#F4EA9D"/>
    <s v="#D2C458"/>
    <s v="Tour 3"/>
    <s v="K"/>
    <s v="Colombie"/>
    <s v="COL"/>
    <s v="Portugal"/>
    <s v="PRT"/>
    <s v="Miami Gardens, Florida"/>
    <s v="Hard Rock Stadium"/>
    <n v="1"/>
    <n v="3"/>
    <x v="1"/>
    <n v="154"/>
    <n v="102"/>
    <n v="55"/>
    <x v="1"/>
    <n v="0"/>
    <n v="0"/>
    <n v="0"/>
    <n v="0"/>
    <n v="0"/>
    <n v="0"/>
    <s v=""/>
    <n v="0"/>
    <x v="3"/>
    <n v="2627"/>
  </r>
  <r>
    <x v="69"/>
    <n v="10"/>
    <d v="2026-06-28T01:30:00"/>
    <x v="9"/>
    <s v="Paul MONTESINOS"/>
    <s v="#C4B0FF"/>
    <s v="#7F66C8"/>
    <s v="Tour 3"/>
    <s v="K"/>
    <s v="Colombie"/>
    <s v="COL"/>
    <s v="Portugal"/>
    <s v="PRT"/>
    <s v="Miami Gardens, Florida"/>
    <s v="Hard Rock Stadium"/>
    <n v="1"/>
    <n v="1"/>
    <x v="1"/>
    <n v="154"/>
    <n v="102"/>
    <n v="55"/>
    <x v="1"/>
    <n v="0"/>
    <n v="0"/>
    <n v="0"/>
    <n v="1"/>
    <n v="102"/>
    <n v="0"/>
    <s v=""/>
    <n v="0"/>
    <x v="84"/>
    <n v="2387"/>
  </r>
  <r>
    <x v="69"/>
    <n v="11"/>
    <d v="2026-06-28T01:30:00"/>
    <x v="10"/>
    <s v="Kinsley ROQUE"/>
    <s v="#CBEBBA"/>
    <s v="#70BC6E"/>
    <s v="Tour 3"/>
    <s v="K"/>
    <s v="Colombie"/>
    <s v="COL"/>
    <s v="Portugal"/>
    <s v="PRT"/>
    <s v="Miami Gardens, Florida"/>
    <s v="Hard Rock Stadium"/>
    <n v="1"/>
    <n v="3"/>
    <x v="1"/>
    <n v="154"/>
    <n v="102"/>
    <n v="55"/>
    <x v="1"/>
    <n v="0"/>
    <n v="0"/>
    <n v="0"/>
    <n v="0"/>
    <n v="0"/>
    <n v="0"/>
    <s v=""/>
    <n v="0"/>
    <x v="3"/>
    <n v="2841"/>
  </r>
  <r>
    <x v="69"/>
    <n v="12"/>
    <d v="2026-06-28T01:30:00"/>
    <x v="11"/>
    <s v="Jaouad SETTI"/>
    <s v="#C2D4FF"/>
    <s v="#6586D5"/>
    <s v="Tour 3"/>
    <s v="K"/>
    <s v="Colombie"/>
    <s v="COL"/>
    <s v="Portugal"/>
    <s v="PRT"/>
    <s v="Miami Gardens, Florida"/>
    <s v="Hard Rock Stadium"/>
    <n v="1"/>
    <n v="3"/>
    <x v="1"/>
    <n v="154"/>
    <n v="102"/>
    <n v="55"/>
    <x v="1"/>
    <n v="0"/>
    <n v="0"/>
    <n v="0"/>
    <n v="0"/>
    <n v="0"/>
    <n v="0"/>
    <s v=""/>
    <n v="0"/>
    <x v="3"/>
    <n v="2596"/>
  </r>
  <r>
    <x v="69"/>
    <n v="13"/>
    <d v="2026-06-28T01:30:00"/>
    <x v="12"/>
    <s v="Julien INGE"/>
    <s v="#C1E0EF"/>
    <s v="#4F91B2"/>
    <s v="Tour 3"/>
    <s v="K"/>
    <s v="Colombie"/>
    <s v="COL"/>
    <s v="Portugal"/>
    <s v="PRT"/>
    <s v="Miami Gardens, Florida"/>
    <s v="Hard Rock Stadium"/>
    <n v="2"/>
    <n v="2"/>
    <x v="1"/>
    <n v="154"/>
    <n v="102"/>
    <n v="55"/>
    <x v="1"/>
    <n v="0"/>
    <n v="0"/>
    <n v="0"/>
    <n v="1"/>
    <n v="102"/>
    <n v="0"/>
    <s v=""/>
    <n v="0"/>
    <x v="84"/>
    <n v="2721"/>
  </r>
  <r>
    <x v="69"/>
    <n v="14"/>
    <d v="2026-06-28T01:30:00"/>
    <x v="13"/>
    <s v="Marie EXBRAYAT"/>
    <s v="#FFAFD2"/>
    <s v="#F2589B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695"/>
  </r>
  <r>
    <x v="69"/>
    <n v="15"/>
    <d v="2026-06-28T01:30:00"/>
    <x v="14"/>
    <s v="Amine ZARROUKI"/>
    <s v="#FF9898"/>
    <s v="#FF5D5D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625"/>
  </r>
  <r>
    <x v="69"/>
    <n v="16"/>
    <d v="2026-06-28T01:30:00"/>
    <x v="15"/>
    <s v="Laura GIULIANO"/>
    <s v="#86A4FE"/>
    <s v="#3769FF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285"/>
  </r>
  <r>
    <x v="69"/>
    <n v="17"/>
    <d v="2026-06-28T01:30:00"/>
    <x v="16"/>
    <s v="Julien CRIMOTEL"/>
    <s v="#FFB0B0"/>
    <s v="#F25757"/>
    <s v="Tour 3"/>
    <s v="K"/>
    <s v="Colombie"/>
    <s v="COL"/>
    <s v="Portugal"/>
    <s v="PRT"/>
    <s v="Miami Gardens, Florida"/>
    <s v="Hard Rock Stadium"/>
    <n v="1"/>
    <n v="3"/>
    <x v="1"/>
    <n v="154"/>
    <n v="102"/>
    <n v="55"/>
    <x v="1"/>
    <n v="0"/>
    <n v="0"/>
    <n v="0"/>
    <n v="0"/>
    <n v="0"/>
    <n v="0"/>
    <s v=""/>
    <n v="0"/>
    <x v="3"/>
    <n v="2439"/>
  </r>
  <r>
    <x v="69"/>
    <n v="18"/>
    <d v="2026-06-28T01:30:00"/>
    <x v="17"/>
    <s v="Quentin CARTON"/>
    <s v="#F0BC42"/>
    <s v="#8E1F2F"/>
    <s v="Tour 3"/>
    <s v="K"/>
    <s v="Colombie"/>
    <s v="COL"/>
    <s v="Portugal"/>
    <s v="PRT"/>
    <s v="Miami Gardens, Florida"/>
    <s v="Hard Rock Stadium"/>
    <n v="0"/>
    <n v="2"/>
    <x v="1"/>
    <n v="154"/>
    <n v="102"/>
    <n v="55"/>
    <x v="1"/>
    <n v="0"/>
    <n v="0"/>
    <n v="0"/>
    <n v="0"/>
    <n v="0"/>
    <n v="0"/>
    <s v=""/>
    <n v="0"/>
    <x v="3"/>
    <n v="2380"/>
  </r>
  <r>
    <x v="69"/>
    <n v="19"/>
    <d v="2026-06-28T01:30:00"/>
    <x v="18"/>
    <s v="Eyram TETSHIE"/>
    <s v="#E8B28F"/>
    <s v="#E65568"/>
    <s v="Tour 3"/>
    <s v="K"/>
    <s v="Colombie"/>
    <s v="COL"/>
    <s v="Portugal"/>
    <s v="PRT"/>
    <s v="Miami Gardens, Florida"/>
    <s v="Hard Rock Stadium"/>
    <n v="1"/>
    <n v="3"/>
    <x v="1"/>
    <n v="154"/>
    <n v="102"/>
    <n v="55"/>
    <x v="1"/>
    <n v="0"/>
    <n v="0"/>
    <n v="0"/>
    <n v="0"/>
    <n v="0"/>
    <n v="0"/>
    <s v=""/>
    <n v="0"/>
    <x v="3"/>
    <n v="2318"/>
  </r>
  <r>
    <x v="69"/>
    <n v="20"/>
    <d v="2026-06-28T01:30:00"/>
    <x v="19"/>
    <s v="Anis LEBIK"/>
    <s v="#60DC8C"/>
    <s v="#22A34F"/>
    <s v="Tour 3"/>
    <s v="K"/>
    <s v="Colombie"/>
    <s v="COL"/>
    <s v="Portugal"/>
    <s v="PRT"/>
    <s v="Miami Gardens, Florida"/>
    <s v="Hard Rock Stadium"/>
    <n v="1"/>
    <n v="3"/>
    <x v="1"/>
    <n v="154"/>
    <n v="102"/>
    <n v="55"/>
    <x v="1"/>
    <n v="0"/>
    <n v="0"/>
    <n v="0"/>
    <n v="0"/>
    <n v="0"/>
    <n v="0"/>
    <s v=""/>
    <n v="0"/>
    <x v="3"/>
    <n v="2561"/>
  </r>
  <r>
    <x v="69"/>
    <n v="21"/>
    <d v="2026-06-28T01:30:00"/>
    <x v="20"/>
    <s v="Julia BOUANAN"/>
    <s v="#2FAEE0"/>
    <s v="#BEA064"/>
    <s v="Tour 3"/>
    <s v="K"/>
    <s v="Colombie"/>
    <s v="COL"/>
    <s v="Portugal"/>
    <s v="PRT"/>
    <s v="Miami Gardens, Florida"/>
    <s v="Hard Rock Stadium"/>
    <n v="1"/>
    <n v="1"/>
    <x v="1"/>
    <n v="154"/>
    <n v="102"/>
    <n v="55"/>
    <x v="1"/>
    <n v="0"/>
    <n v="0"/>
    <n v="0"/>
    <n v="1"/>
    <n v="102"/>
    <n v="0"/>
    <s v=""/>
    <n v="0"/>
    <x v="84"/>
    <n v="2365"/>
  </r>
  <r>
    <x v="69"/>
    <n v="22"/>
    <d v="2026-06-28T01:30:00"/>
    <x v="21"/>
    <s v="Julie Mansard"/>
    <s v="#41DEF0"/>
    <s v="#0BA6B7"/>
    <s v="Tour 3"/>
    <s v="K"/>
    <s v="Colombie"/>
    <s v="COL"/>
    <s v="Portugal"/>
    <s v="PRT"/>
    <s v="Miami Gardens, Florida"/>
    <s v="Hard Rock Stadium"/>
    <n v="0"/>
    <n v="3"/>
    <x v="1"/>
    <n v="154"/>
    <n v="102"/>
    <n v="55"/>
    <x v="1"/>
    <n v="0"/>
    <n v="0"/>
    <n v="0"/>
    <n v="0"/>
    <n v="0"/>
    <n v="0"/>
    <s v=""/>
    <n v="0"/>
    <x v="3"/>
    <n v="2203"/>
  </r>
  <r>
    <x v="69"/>
    <n v="23"/>
    <d v="2026-06-28T01:30:00"/>
    <x v="22"/>
    <s v="Juliette"/>
    <s v="#F2A2A2"/>
    <s v="#C25D5D"/>
    <s v="Tour 3"/>
    <s v="K"/>
    <s v="Colombie"/>
    <s v="COL"/>
    <s v="Portugal"/>
    <s v="PRT"/>
    <s v="Miami Gardens, Florida"/>
    <s v="Hard Rock Stadium"/>
    <m/>
    <m/>
    <x v="1"/>
    <n v="154"/>
    <n v="102"/>
    <n v="55"/>
    <x v="1"/>
    <n v="0"/>
    <n v="0"/>
    <n v="1"/>
    <s v=""/>
    <n v="102"/>
    <n v="0"/>
    <s v=""/>
    <s v=""/>
    <x v="3"/>
    <n v="2002"/>
  </r>
  <r>
    <x v="69"/>
    <n v="24"/>
    <d v="2026-06-28T01:30:00"/>
    <x v="23"/>
    <s v="Samya ALAOUI"/>
    <s v="#A2F2C7"/>
    <s v="#5DC18C"/>
    <s v="Tour 3"/>
    <s v="K"/>
    <s v="Colombie"/>
    <s v="COL"/>
    <s v="Portugal"/>
    <s v="PRT"/>
    <s v="Miami Gardens, Florida"/>
    <s v="Hard Rock Stadium"/>
    <n v="1"/>
    <n v="2"/>
    <x v="1"/>
    <n v="154"/>
    <n v="102"/>
    <n v="55"/>
    <x v="1"/>
    <n v="0"/>
    <n v="0"/>
    <n v="0"/>
    <n v="0"/>
    <n v="0"/>
    <n v="0"/>
    <s v=""/>
    <n v="0"/>
    <x v="3"/>
    <n v="2563"/>
  </r>
  <r>
    <x v="69"/>
    <n v="25"/>
    <d v="2026-06-28T01:30:00"/>
    <x v="24"/>
    <s v="Léa WALOCQ"/>
    <s v="#D1B9EB"/>
    <s v="#B58BC7"/>
    <s v="Tour 3"/>
    <s v="K"/>
    <s v="Colombie"/>
    <s v="COL"/>
    <s v="Portugal"/>
    <s v="PRT"/>
    <s v="Miami Gardens, Florida"/>
    <s v="Hard Rock Stadium"/>
    <n v="0"/>
    <n v="2"/>
    <x v="1"/>
    <n v="154"/>
    <n v="102"/>
    <n v="55"/>
    <x v="1"/>
    <n v="0"/>
    <n v="0"/>
    <n v="0"/>
    <n v="0"/>
    <n v="0"/>
    <n v="0"/>
    <s v=""/>
    <n v="0"/>
    <x v="3"/>
    <n v="2611"/>
  </r>
  <r>
    <x v="69"/>
    <n v="26"/>
    <d v="2026-06-11T21:00:00"/>
    <x v="25"/>
    <s v="Mohamad EL KAWAS"/>
    <s v="#EB8787"/>
    <s v="#368E2C"/>
    <s v="Tour 3"/>
    <s v="K"/>
    <s v="Colombie"/>
    <s v="COL"/>
    <s v="Portugal"/>
    <s v="PRT"/>
    <m/>
    <m/>
    <n v="2"/>
    <n v="3"/>
    <x v="1"/>
    <n v="154"/>
    <n v="102"/>
    <n v="55"/>
    <x v="1"/>
    <n v="0"/>
    <n v="0"/>
    <n v="0"/>
    <n v="0"/>
    <n v="0"/>
    <n v="0"/>
    <s v=""/>
    <n v="0"/>
    <x v="3"/>
    <n v="2138"/>
  </r>
  <r>
    <x v="69"/>
    <n v="27"/>
    <d v="2026-06-28T01:30:00"/>
    <x v="26"/>
    <s v="Maryem GUIZANI"/>
    <s v="#BCA2F4"/>
    <s v="#6D3DD5"/>
    <s v="Tour 3"/>
    <s v="K"/>
    <s v="Colombie"/>
    <s v="COL"/>
    <s v="Portugal"/>
    <s v="PRT"/>
    <m/>
    <m/>
    <n v="1"/>
    <n v="1"/>
    <x v="1"/>
    <n v="154"/>
    <n v="102"/>
    <n v="55"/>
    <x v="1"/>
    <n v="0"/>
    <n v="0"/>
    <n v="0"/>
    <n v="1"/>
    <n v="102"/>
    <n v="0"/>
    <s v=""/>
    <n v="0"/>
    <x v="84"/>
    <n v="2035"/>
  </r>
  <r>
    <x v="70"/>
    <n v="1"/>
    <d v="2026-06-28T01:30:00"/>
    <x v="0"/>
    <s v="Nicolas LE MOUEL"/>
    <s v="#F7C79D"/>
    <s v="#FFBE85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718"/>
  </r>
  <r>
    <x v="70"/>
    <n v="2"/>
    <d v="2026-06-28T01:30:00"/>
    <x v="1"/>
    <s v="Léa EL ASERY"/>
    <s v="#FFBEBE"/>
    <s v="#DF6868"/>
    <s v="Tour 3"/>
    <s v="K"/>
    <s v="RD Congo"/>
    <s v="COD"/>
    <s v="Ouzbékistan"/>
    <s v="NZD"/>
    <s v="Atlanta"/>
    <s v="Mercedes-Benz Stadium"/>
    <n v="3"/>
    <n v="0"/>
    <x v="1"/>
    <n v="63"/>
    <n v="107"/>
    <n v="158"/>
    <x v="1"/>
    <n v="3"/>
    <n v="1"/>
    <n v="0"/>
    <n v="1"/>
    <n v="63"/>
    <n v="0"/>
    <s v=""/>
    <n v="0"/>
    <x v="55"/>
    <n v="2924"/>
  </r>
  <r>
    <x v="70"/>
    <n v="3"/>
    <d v="2026-06-28T01:30:00"/>
    <x v="2"/>
    <s v="Elwenn JOUBREL"/>
    <s v="#F5C7FC"/>
    <s v="#C489CF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720"/>
  </r>
  <r>
    <x v="70"/>
    <n v="4"/>
    <d v="2026-06-28T01:30:00"/>
    <x v="3"/>
    <s v="Pauline OLIVIER"/>
    <s v="#A5EA7F"/>
    <s v="#80C65A"/>
    <s v="Tour 3"/>
    <s v="K"/>
    <s v="RD Congo"/>
    <s v="COD"/>
    <s v="Ouzbékistan"/>
    <s v="NZD"/>
    <s v="Atlanta"/>
    <s v="Mercedes-Benz Stadium"/>
    <n v="2"/>
    <n v="1"/>
    <x v="1"/>
    <n v="63"/>
    <n v="107"/>
    <n v="158"/>
    <x v="1"/>
    <n v="3"/>
    <n v="1"/>
    <n v="0"/>
    <n v="1"/>
    <n v="63"/>
    <n v="0"/>
    <s v=""/>
    <n v="0"/>
    <x v="55"/>
    <n v="2666"/>
  </r>
  <r>
    <x v="70"/>
    <n v="5"/>
    <d v="2026-06-28T01:30:00"/>
    <x v="4"/>
    <s v="Julie BOISSIERE"/>
    <s v="#D890FF"/>
    <s v="#B750EF"/>
    <s v="Tour 3"/>
    <s v="K"/>
    <s v="RD Congo"/>
    <s v="COD"/>
    <s v="Ouzbékistan"/>
    <s v="NZD"/>
    <s v="Atlanta"/>
    <s v="Mercedes-Benz Stadium"/>
    <n v="1"/>
    <n v="0"/>
    <x v="1"/>
    <n v="63"/>
    <n v="107"/>
    <n v="158"/>
    <x v="1"/>
    <n v="3"/>
    <n v="1"/>
    <n v="0"/>
    <n v="1"/>
    <n v="63"/>
    <n v="0"/>
    <s v=""/>
    <n v="0"/>
    <x v="55"/>
    <n v="2158"/>
  </r>
  <r>
    <x v="70"/>
    <n v="6"/>
    <d v="2026-06-28T01:30:00"/>
    <x v="5"/>
    <s v="Julie BOUCHARD"/>
    <s v="#A6F7B1"/>
    <s v="#6EC179"/>
    <s v="Tour 3"/>
    <s v="K"/>
    <s v="RD Congo"/>
    <s v="COD"/>
    <s v="Ouzbékistan"/>
    <s v="NZD"/>
    <s v="Atlanta"/>
    <s v="Mercedes-Benz Stadium"/>
    <n v="1"/>
    <n v="0"/>
    <x v="1"/>
    <n v="63"/>
    <n v="107"/>
    <n v="158"/>
    <x v="1"/>
    <n v="3"/>
    <n v="1"/>
    <n v="0"/>
    <n v="1"/>
    <n v="63"/>
    <n v="0"/>
    <s v=""/>
    <n v="0"/>
    <x v="55"/>
    <n v="2757"/>
  </r>
  <r>
    <x v="70"/>
    <n v="7"/>
    <d v="2026-06-28T01:30:00"/>
    <x v="6"/>
    <s v="Vincent FRAYSSE"/>
    <s v="#B2EAE8"/>
    <s v="#6CB4B1"/>
    <s v="Tour 3"/>
    <s v="K"/>
    <s v="RD Congo"/>
    <s v="COD"/>
    <s v="Ouzbékistan"/>
    <s v="NZD"/>
    <s v="Atlanta"/>
    <s v="Mercedes-Benz Stadium"/>
    <m/>
    <m/>
    <x v="1"/>
    <n v="63"/>
    <n v="107"/>
    <n v="158"/>
    <x v="1"/>
    <n v="3"/>
    <n v="1"/>
    <n v="1"/>
    <s v=""/>
    <n v="0"/>
    <n v="0"/>
    <s v=""/>
    <s v=""/>
    <x v="3"/>
    <n v="1434"/>
  </r>
  <r>
    <x v="70"/>
    <n v="8"/>
    <d v="2026-06-28T01:30:00"/>
    <x v="7"/>
    <s v="Louis HARLE"/>
    <s v="#EEF7B1"/>
    <s v="#C1CB7D"/>
    <s v="Tour 3"/>
    <s v="K"/>
    <s v="RD Congo"/>
    <s v="COD"/>
    <s v="Ouzbékistan"/>
    <s v="NZD"/>
    <s v="Atlanta"/>
    <s v="Mercedes-Benz Stadium"/>
    <n v="2"/>
    <n v="1"/>
    <x v="1"/>
    <n v="63"/>
    <n v="107"/>
    <n v="158"/>
    <x v="1"/>
    <n v="3"/>
    <n v="1"/>
    <n v="0"/>
    <n v="1"/>
    <n v="63"/>
    <n v="0"/>
    <s v=""/>
    <n v="0"/>
    <x v="55"/>
    <n v="2597"/>
  </r>
  <r>
    <x v="70"/>
    <n v="9"/>
    <d v="2026-06-28T01:30:00"/>
    <x v="8"/>
    <s v="Aurélien DE POULPIQUET"/>
    <s v="#F4EA9D"/>
    <s v="#D2C458"/>
    <s v="Tour 3"/>
    <s v="K"/>
    <s v="RD Congo"/>
    <s v="COD"/>
    <s v="Ouzbékistan"/>
    <s v="NZD"/>
    <s v="Atlanta"/>
    <s v="Mercedes-Benz Stadium"/>
    <n v="1"/>
    <n v="0"/>
    <x v="1"/>
    <n v="63"/>
    <n v="107"/>
    <n v="158"/>
    <x v="1"/>
    <n v="3"/>
    <n v="1"/>
    <n v="0"/>
    <n v="1"/>
    <n v="63"/>
    <n v="0"/>
    <s v=""/>
    <n v="0"/>
    <x v="55"/>
    <n v="2690"/>
  </r>
  <r>
    <x v="70"/>
    <n v="10"/>
    <d v="2026-06-28T01:30:00"/>
    <x v="9"/>
    <s v="Paul MONTESINOS"/>
    <s v="#C4B0FF"/>
    <s v="#7F66C8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450"/>
  </r>
  <r>
    <x v="70"/>
    <n v="11"/>
    <d v="2026-06-28T01:30:00"/>
    <x v="10"/>
    <s v="Kinsley ROQUE"/>
    <s v="#CBEBBA"/>
    <s v="#70BC6E"/>
    <s v="Tour 3"/>
    <s v="K"/>
    <s v="RD Congo"/>
    <s v="COD"/>
    <s v="Ouzbékistan"/>
    <s v="NZD"/>
    <s v="Atlanta"/>
    <s v="Mercedes-Benz Stadium"/>
    <n v="1"/>
    <n v="0"/>
    <x v="1"/>
    <n v="63"/>
    <n v="107"/>
    <n v="158"/>
    <x v="1"/>
    <n v="3"/>
    <n v="1"/>
    <n v="0"/>
    <n v="1"/>
    <n v="63"/>
    <n v="0"/>
    <s v=""/>
    <n v="0"/>
    <x v="55"/>
    <n v="2904"/>
  </r>
  <r>
    <x v="70"/>
    <n v="12"/>
    <d v="2026-06-28T01:30:00"/>
    <x v="11"/>
    <s v="Jaouad SETTI"/>
    <s v="#C2D4FF"/>
    <s v="#6586D5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659"/>
  </r>
  <r>
    <x v="70"/>
    <n v="13"/>
    <d v="2026-06-28T01:30:00"/>
    <x v="12"/>
    <s v="Julien INGE"/>
    <s v="#C1E0EF"/>
    <s v="#4F91B2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784"/>
  </r>
  <r>
    <x v="70"/>
    <n v="14"/>
    <d v="2026-06-28T01:30:00"/>
    <x v="13"/>
    <s v="Marie EXBRAYAT"/>
    <s v="#FFAFD2"/>
    <s v="#F2589B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758"/>
  </r>
  <r>
    <x v="70"/>
    <n v="15"/>
    <d v="2026-06-28T01:30:00"/>
    <x v="14"/>
    <s v="Amine ZARROUKI"/>
    <s v="#FF9898"/>
    <s v="#FF5D5D"/>
    <s v="Tour 3"/>
    <s v="K"/>
    <s v="RD Congo"/>
    <s v="COD"/>
    <s v="Ouzbékistan"/>
    <s v="NZD"/>
    <s v="Atlanta"/>
    <s v="Mercedes-Benz Stadium"/>
    <n v="1"/>
    <n v="0"/>
    <x v="1"/>
    <n v="63"/>
    <n v="107"/>
    <n v="158"/>
    <x v="1"/>
    <n v="3"/>
    <n v="1"/>
    <n v="0"/>
    <n v="1"/>
    <n v="63"/>
    <n v="0"/>
    <s v=""/>
    <n v="0"/>
    <x v="55"/>
    <n v="2688"/>
  </r>
  <r>
    <x v="70"/>
    <n v="16"/>
    <d v="2026-06-28T01:30:00"/>
    <x v="15"/>
    <s v="Laura GIULIANO"/>
    <s v="#86A4FE"/>
    <s v="#3769FF"/>
    <s v="Tour 3"/>
    <s v="K"/>
    <s v="RD Congo"/>
    <s v="COD"/>
    <s v="Ouzbékistan"/>
    <s v="NZD"/>
    <s v="Atlanta"/>
    <s v="Mercedes-Benz Stadium"/>
    <m/>
    <m/>
    <x v="1"/>
    <n v="63"/>
    <n v="107"/>
    <n v="158"/>
    <x v="1"/>
    <n v="3"/>
    <n v="1"/>
    <n v="1"/>
    <s v=""/>
    <n v="0"/>
    <n v="0"/>
    <s v=""/>
    <s v=""/>
    <x v="3"/>
    <n v="2285"/>
  </r>
  <r>
    <x v="70"/>
    <n v="17"/>
    <d v="2026-06-28T01:30:00"/>
    <x v="16"/>
    <s v="Julien CRIMOTEL"/>
    <s v="#FFB0B0"/>
    <s v="#F25757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502"/>
  </r>
  <r>
    <x v="70"/>
    <n v="18"/>
    <d v="2026-06-28T01:30:00"/>
    <x v="17"/>
    <s v="Quentin CARTON"/>
    <s v="#F0BC42"/>
    <s v="#8E1F2F"/>
    <s v="Tour 3"/>
    <s v="K"/>
    <s v="RD Congo"/>
    <s v="COD"/>
    <s v="Ouzbékistan"/>
    <s v="NZD"/>
    <s v="Atlanta"/>
    <s v="Mercedes-Benz Stadium"/>
    <n v="3"/>
    <n v="1"/>
    <x v="1"/>
    <n v="63"/>
    <n v="107"/>
    <n v="158"/>
    <x v="1"/>
    <n v="3"/>
    <n v="1"/>
    <n v="0"/>
    <n v="1"/>
    <n v="63"/>
    <n v="1"/>
    <s v="Très rare"/>
    <n v="50"/>
    <x v="85"/>
    <n v="2493"/>
  </r>
  <r>
    <x v="70"/>
    <n v="19"/>
    <d v="2026-06-28T01:30:00"/>
    <x v="18"/>
    <s v="Eyram TETSHIE"/>
    <s v="#E8B28F"/>
    <s v="#E65568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381"/>
  </r>
  <r>
    <x v="70"/>
    <n v="20"/>
    <d v="2026-06-28T01:30:00"/>
    <x v="19"/>
    <s v="Anis LEBIK"/>
    <s v="#60DC8C"/>
    <s v="#22A34F"/>
    <s v="Tour 3"/>
    <s v="K"/>
    <s v="RD Congo"/>
    <s v="COD"/>
    <s v="Ouzbékistan"/>
    <s v="NZD"/>
    <s v="Atlanta"/>
    <s v="Mercedes-Benz Stadium"/>
    <n v="2"/>
    <n v="1"/>
    <x v="1"/>
    <n v="63"/>
    <n v="107"/>
    <n v="158"/>
    <x v="1"/>
    <n v="3"/>
    <n v="1"/>
    <n v="0"/>
    <n v="1"/>
    <n v="63"/>
    <n v="0"/>
    <s v=""/>
    <n v="0"/>
    <x v="55"/>
    <n v="2624"/>
  </r>
  <r>
    <x v="70"/>
    <n v="21"/>
    <d v="2026-06-28T01:30:00"/>
    <x v="20"/>
    <s v="Julia BOUANAN"/>
    <s v="#2FAEE0"/>
    <s v="#BEA064"/>
    <s v="Tour 3"/>
    <s v="K"/>
    <s v="RD Congo"/>
    <s v="COD"/>
    <s v="Ouzbékistan"/>
    <s v="NZD"/>
    <s v="Atlanta"/>
    <s v="Mercedes-Benz Stadium"/>
    <n v="0"/>
    <n v="0"/>
    <x v="1"/>
    <n v="63"/>
    <n v="107"/>
    <n v="158"/>
    <x v="1"/>
    <n v="3"/>
    <n v="1"/>
    <n v="0"/>
    <n v="0"/>
    <n v="0"/>
    <n v="0"/>
    <s v=""/>
    <n v="0"/>
    <x v="3"/>
    <n v="2365"/>
  </r>
  <r>
    <x v="70"/>
    <n v="22"/>
    <d v="2026-06-28T01:30:00"/>
    <x v="21"/>
    <s v="Julie Mansard"/>
    <s v="#41DEF0"/>
    <s v="#0BA6B7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266"/>
  </r>
  <r>
    <x v="70"/>
    <n v="23"/>
    <d v="2026-06-28T01:30:00"/>
    <x v="22"/>
    <s v="Juliette"/>
    <s v="#F2A2A2"/>
    <s v="#C25D5D"/>
    <s v="Tour 3"/>
    <s v="K"/>
    <s v="RD Congo"/>
    <s v="COD"/>
    <s v="Ouzbékistan"/>
    <s v="NZD"/>
    <s v="Atlanta"/>
    <s v="Mercedes-Benz Stadium"/>
    <m/>
    <m/>
    <x v="1"/>
    <n v="63"/>
    <n v="107"/>
    <n v="158"/>
    <x v="1"/>
    <n v="3"/>
    <n v="1"/>
    <n v="1"/>
    <s v=""/>
    <n v="0"/>
    <n v="0"/>
    <s v=""/>
    <s v=""/>
    <x v="3"/>
    <n v="2002"/>
  </r>
  <r>
    <x v="70"/>
    <n v="24"/>
    <d v="2026-06-28T01:30:00"/>
    <x v="23"/>
    <s v="Samya ALAOUI"/>
    <s v="#A2F2C7"/>
    <s v="#5DC18C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626"/>
  </r>
  <r>
    <x v="70"/>
    <n v="25"/>
    <d v="2026-06-28T01:30:00"/>
    <x v="24"/>
    <s v="Léa WALOCQ"/>
    <s v="#D1B9EB"/>
    <s v="#B58BC7"/>
    <s v="Tour 3"/>
    <s v="K"/>
    <s v="RD Congo"/>
    <s v="COD"/>
    <s v="Ouzbékistan"/>
    <s v="NZD"/>
    <s v="Atlanta"/>
    <s v="Mercedes-Benz Stadium"/>
    <n v="2"/>
    <n v="0"/>
    <x v="1"/>
    <n v="63"/>
    <n v="107"/>
    <n v="158"/>
    <x v="1"/>
    <n v="3"/>
    <n v="1"/>
    <n v="0"/>
    <n v="1"/>
    <n v="63"/>
    <n v="0"/>
    <s v=""/>
    <n v="0"/>
    <x v="55"/>
    <n v="2674"/>
  </r>
  <r>
    <x v="70"/>
    <n v="26"/>
    <d v="2026-06-11T21:00:00"/>
    <x v="25"/>
    <s v="Mohamad EL KAWAS"/>
    <s v="#EB8787"/>
    <s v="#368E2C"/>
    <s v="Tour 3"/>
    <s v="K"/>
    <s v="RD Congo"/>
    <s v="COD"/>
    <s v="Ouzbékistan"/>
    <s v="NZD"/>
    <m/>
    <m/>
    <n v="1"/>
    <n v="2"/>
    <x v="1"/>
    <n v="63"/>
    <n v="107"/>
    <n v="158"/>
    <x v="1"/>
    <n v="3"/>
    <n v="1"/>
    <n v="0"/>
    <n v="0"/>
    <n v="0"/>
    <n v="0"/>
    <s v=""/>
    <n v="0"/>
    <x v="3"/>
    <n v="2138"/>
  </r>
  <r>
    <x v="70"/>
    <n v="27"/>
    <d v="2026-06-28T01:30:00"/>
    <x v="26"/>
    <s v="Maryem GUIZANI"/>
    <s v="#BCA2F4"/>
    <s v="#6D3DD5"/>
    <s v="Tour 3"/>
    <s v="K"/>
    <s v="RD Congo"/>
    <s v="COD"/>
    <s v="Ouzbékistan"/>
    <s v="NZD"/>
    <m/>
    <m/>
    <n v="3"/>
    <n v="0"/>
    <x v="1"/>
    <n v="63"/>
    <n v="107"/>
    <n v="158"/>
    <x v="1"/>
    <n v="3"/>
    <n v="1"/>
    <n v="0"/>
    <n v="1"/>
    <n v="63"/>
    <n v="0"/>
    <s v=""/>
    <n v="0"/>
    <x v="55"/>
    <n v="2098"/>
  </r>
  <r>
    <x v="71"/>
    <n v="1"/>
    <d v="2026-06-28T04:00:00"/>
    <x v="0"/>
    <s v="Nicolas LE MOUEL"/>
    <s v="#F7C79D"/>
    <s v="#FFBE85"/>
    <s v="Tour 3"/>
    <s v="J"/>
    <s v="Algérie"/>
    <s v="ALG"/>
    <s v="Autriche"/>
    <s v="AUT"/>
    <s v="Kansas City, Missouri"/>
    <s v="Arrowhead Stadium"/>
    <n v="1"/>
    <n v="0"/>
    <x v="1"/>
    <n v="96"/>
    <n v="103"/>
    <n v="107"/>
    <x v="1"/>
    <n v="3"/>
    <n v="3"/>
    <n v="0"/>
    <n v="0"/>
    <n v="0"/>
    <n v="0"/>
    <s v=""/>
    <n v="0"/>
    <x v="3"/>
    <n v="2718"/>
  </r>
  <r>
    <x v="71"/>
    <n v="2"/>
    <d v="2026-06-28T04:00:00"/>
    <x v="1"/>
    <s v="Léa EL ASERY"/>
    <s v="#FFBEBE"/>
    <s v="#DF6868"/>
    <s v="Tour 3"/>
    <s v="J"/>
    <s v="Algérie"/>
    <s v="ALG"/>
    <s v="Autriche"/>
    <s v="AUT"/>
    <s v="Kansas City, Missouri"/>
    <s v="Arrowhead Stadium"/>
    <n v="0"/>
    <n v="0"/>
    <x v="1"/>
    <n v="96"/>
    <n v="103"/>
    <n v="107"/>
    <x v="1"/>
    <n v="3"/>
    <n v="3"/>
    <n v="0"/>
    <n v="1"/>
    <n v="103"/>
    <n v="0"/>
    <s v=""/>
    <n v="0"/>
    <x v="86"/>
    <n v="3027"/>
  </r>
  <r>
    <x v="71"/>
    <n v="3"/>
    <d v="2026-06-28T04:00:00"/>
    <x v="2"/>
    <s v="Elwenn JOUBREL"/>
    <s v="#F5C7FC"/>
    <s v="#C489CF"/>
    <s v="Tour 3"/>
    <s v="J"/>
    <s v="Algérie"/>
    <s v="ALG"/>
    <s v="Autriche"/>
    <s v="AUT"/>
    <s v="Kansas City, Missouri"/>
    <s v="Arrowhead Stadium"/>
    <n v="3"/>
    <n v="1"/>
    <x v="1"/>
    <n v="96"/>
    <n v="103"/>
    <n v="107"/>
    <x v="1"/>
    <n v="3"/>
    <n v="3"/>
    <n v="0"/>
    <n v="0"/>
    <n v="0"/>
    <n v="0"/>
    <s v=""/>
    <n v="0"/>
    <x v="3"/>
    <n v="2720"/>
  </r>
  <r>
    <x v="71"/>
    <n v="4"/>
    <d v="2026-06-28T04:00:00"/>
    <x v="3"/>
    <s v="Pauline OLIVIER"/>
    <s v="#A5EA7F"/>
    <s v="#80C65A"/>
    <s v="Tour 3"/>
    <s v="J"/>
    <s v="Algérie"/>
    <s v="ALG"/>
    <s v="Autriche"/>
    <s v="AUT"/>
    <s v="Kansas City, Missouri"/>
    <s v="Arrowhead Stadium"/>
    <n v="1"/>
    <n v="2"/>
    <x v="1"/>
    <n v="96"/>
    <n v="103"/>
    <n v="107"/>
    <x v="1"/>
    <n v="3"/>
    <n v="3"/>
    <n v="0"/>
    <n v="0"/>
    <n v="0"/>
    <n v="0"/>
    <s v=""/>
    <n v="0"/>
    <x v="3"/>
    <n v="2666"/>
  </r>
  <r>
    <x v="71"/>
    <n v="5"/>
    <d v="2026-06-28T04:00:00"/>
    <x v="4"/>
    <s v="Julie BOISSIERE"/>
    <s v="#D890FF"/>
    <s v="#B750EF"/>
    <s v="Tour 3"/>
    <s v="J"/>
    <s v="Algérie"/>
    <s v="ALG"/>
    <s v="Autriche"/>
    <s v="AUT"/>
    <s v="Kansas City, Missouri"/>
    <s v="Arrowhead Stadium"/>
    <n v="2"/>
    <n v="1"/>
    <x v="1"/>
    <n v="96"/>
    <n v="103"/>
    <n v="107"/>
    <x v="1"/>
    <n v="3"/>
    <n v="3"/>
    <n v="0"/>
    <n v="0"/>
    <n v="0"/>
    <n v="0"/>
    <s v=""/>
    <n v="0"/>
    <x v="3"/>
    <n v="2158"/>
  </r>
  <r>
    <x v="71"/>
    <n v="6"/>
    <d v="2026-06-28T04:00:00"/>
    <x v="5"/>
    <s v="Julie BOUCHARD"/>
    <s v="#A6F7B1"/>
    <s v="#6EC179"/>
    <s v="Tour 3"/>
    <s v="J"/>
    <s v="Algérie"/>
    <s v="ALG"/>
    <s v="Autriche"/>
    <s v="AUT"/>
    <s v="Kansas City, Missouri"/>
    <s v="Arrowhead Stadium"/>
    <n v="0"/>
    <n v="1"/>
    <x v="1"/>
    <n v="96"/>
    <n v="103"/>
    <n v="107"/>
    <x v="1"/>
    <n v="3"/>
    <n v="3"/>
    <n v="0"/>
    <n v="0"/>
    <n v="0"/>
    <n v="0"/>
    <s v=""/>
    <n v="0"/>
    <x v="3"/>
    <n v="2757"/>
  </r>
  <r>
    <x v="71"/>
    <n v="7"/>
    <d v="2026-06-28T04:00:00"/>
    <x v="6"/>
    <s v="Vincent FRAYSSE"/>
    <s v="#B2EAE8"/>
    <s v="#6CB4B1"/>
    <s v="Tour 3"/>
    <s v="J"/>
    <s v="Algérie"/>
    <s v="ALG"/>
    <s v="Autriche"/>
    <s v="AUT"/>
    <s v="Kansas City, Missouri"/>
    <s v="Arrowhead Stadium"/>
    <m/>
    <m/>
    <x v="1"/>
    <n v="96"/>
    <n v="103"/>
    <n v="107"/>
    <x v="1"/>
    <n v="3"/>
    <n v="3"/>
    <n v="1"/>
    <s v=""/>
    <n v="103"/>
    <n v="0"/>
    <s v=""/>
    <s v=""/>
    <x v="3"/>
    <n v="1434"/>
  </r>
  <r>
    <x v="71"/>
    <n v="8"/>
    <d v="2026-06-28T04:00:00"/>
    <x v="7"/>
    <s v="Louis HARLE"/>
    <s v="#EEF7B1"/>
    <s v="#C1CB7D"/>
    <s v="Tour 3"/>
    <s v="J"/>
    <s v="Algérie"/>
    <s v="ALG"/>
    <s v="Autriche"/>
    <s v="AUT"/>
    <s v="Kansas City, Missouri"/>
    <s v="Arrowhead Stadium"/>
    <n v="0"/>
    <n v="0"/>
    <x v="1"/>
    <n v="96"/>
    <n v="103"/>
    <n v="107"/>
    <x v="1"/>
    <n v="3"/>
    <n v="3"/>
    <n v="0"/>
    <n v="1"/>
    <n v="103"/>
    <n v="0"/>
    <s v=""/>
    <n v="0"/>
    <x v="86"/>
    <n v="2700"/>
  </r>
  <r>
    <x v="71"/>
    <n v="9"/>
    <d v="2026-06-28T04:00:00"/>
    <x v="8"/>
    <s v="Aurélien DE POULPIQUET"/>
    <s v="#F4EA9D"/>
    <s v="#D2C458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793"/>
  </r>
  <r>
    <x v="71"/>
    <n v="10"/>
    <d v="2026-06-28T04:00:00"/>
    <x v="9"/>
    <s v="Paul MONTESINOS"/>
    <s v="#C4B0FF"/>
    <s v="#7F66C8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553"/>
  </r>
  <r>
    <x v="71"/>
    <n v="11"/>
    <d v="2026-06-28T04:00:00"/>
    <x v="10"/>
    <s v="Kinsley ROQUE"/>
    <s v="#CBEBBA"/>
    <s v="#70BC6E"/>
    <s v="Tour 3"/>
    <s v="J"/>
    <s v="Algérie"/>
    <s v="ALG"/>
    <s v="Autriche"/>
    <s v="AUT"/>
    <s v="Kansas City, Missouri"/>
    <s v="Arrowhead Stadium"/>
    <n v="1"/>
    <n v="0"/>
    <x v="1"/>
    <n v="96"/>
    <n v="103"/>
    <n v="107"/>
    <x v="1"/>
    <n v="3"/>
    <n v="3"/>
    <n v="0"/>
    <n v="0"/>
    <n v="0"/>
    <n v="0"/>
    <s v=""/>
    <n v="0"/>
    <x v="3"/>
    <n v="2904"/>
  </r>
  <r>
    <x v="71"/>
    <n v="12"/>
    <d v="2026-06-28T04:00:00"/>
    <x v="11"/>
    <s v="Jaouad SETTI"/>
    <s v="#C2D4FF"/>
    <s v="#6586D5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762"/>
  </r>
  <r>
    <x v="71"/>
    <n v="13"/>
    <d v="2026-06-28T04:00:00"/>
    <x v="12"/>
    <s v="Julien INGE"/>
    <s v="#C1E0EF"/>
    <s v="#4F91B2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887"/>
  </r>
  <r>
    <x v="71"/>
    <n v="14"/>
    <d v="2026-06-28T04:00:00"/>
    <x v="13"/>
    <s v="Marie EXBRAYAT"/>
    <s v="#FFAFD2"/>
    <s v="#F2589B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861"/>
  </r>
  <r>
    <x v="71"/>
    <n v="15"/>
    <d v="2026-06-28T04:00:00"/>
    <x v="14"/>
    <s v="Amine ZARROUKI"/>
    <s v="#FF9898"/>
    <s v="#FF5D5D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791"/>
  </r>
  <r>
    <x v="71"/>
    <n v="16"/>
    <d v="2026-06-28T04:00:00"/>
    <x v="15"/>
    <s v="Laura GIULIANO"/>
    <s v="#86A4FE"/>
    <s v="#3769FF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388"/>
  </r>
  <r>
    <x v="71"/>
    <n v="17"/>
    <d v="2026-06-28T04:00:00"/>
    <x v="16"/>
    <s v="Julien CRIMOTEL"/>
    <s v="#FFB0B0"/>
    <s v="#F25757"/>
    <s v="Tour 3"/>
    <s v="J"/>
    <s v="Algérie"/>
    <s v="ALG"/>
    <s v="Autriche"/>
    <s v="AUT"/>
    <s v="Kansas City, Missouri"/>
    <s v="Arrowhead Stadium"/>
    <n v="2"/>
    <n v="2"/>
    <x v="1"/>
    <n v="96"/>
    <n v="103"/>
    <n v="107"/>
    <x v="1"/>
    <n v="3"/>
    <n v="3"/>
    <n v="0"/>
    <n v="1"/>
    <n v="103"/>
    <n v="0"/>
    <s v=""/>
    <n v="0"/>
    <x v="86"/>
    <n v="2605"/>
  </r>
  <r>
    <x v="71"/>
    <n v="18"/>
    <d v="2026-06-28T04:00:00"/>
    <x v="17"/>
    <s v="Quentin CARTON"/>
    <s v="#F0BC42"/>
    <s v="#8E1F2F"/>
    <s v="Tour 3"/>
    <s v="J"/>
    <s v="Algérie"/>
    <s v="ALG"/>
    <s v="Autriche"/>
    <s v="AUT"/>
    <s v="Kansas City, Missouri"/>
    <s v="Arrowhead Stadium"/>
    <n v="0"/>
    <n v="0"/>
    <x v="1"/>
    <n v="96"/>
    <n v="103"/>
    <n v="107"/>
    <x v="1"/>
    <n v="3"/>
    <n v="3"/>
    <n v="0"/>
    <n v="1"/>
    <n v="103"/>
    <n v="0"/>
    <s v=""/>
    <n v="0"/>
    <x v="86"/>
    <n v="2596"/>
  </r>
  <r>
    <x v="71"/>
    <n v="19"/>
    <d v="2026-06-28T04:00:00"/>
    <x v="18"/>
    <s v="Eyram TETSHIE"/>
    <s v="#E8B28F"/>
    <s v="#E65568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484"/>
  </r>
  <r>
    <x v="71"/>
    <n v="20"/>
    <d v="2026-06-28T04:00:00"/>
    <x v="19"/>
    <s v="Anis LEBIK"/>
    <s v="#60DC8C"/>
    <s v="#22A34F"/>
    <s v="Tour 3"/>
    <s v="J"/>
    <s v="Algérie"/>
    <s v="ALG"/>
    <s v="Autriche"/>
    <s v="AUT"/>
    <s v="Kansas City, Missouri"/>
    <s v="Arrowhead Stadium"/>
    <n v="1"/>
    <n v="0"/>
    <x v="1"/>
    <n v="96"/>
    <n v="103"/>
    <n v="107"/>
    <x v="1"/>
    <n v="3"/>
    <n v="3"/>
    <n v="0"/>
    <n v="0"/>
    <n v="0"/>
    <n v="0"/>
    <s v=""/>
    <n v="0"/>
    <x v="3"/>
    <n v="2624"/>
  </r>
  <r>
    <x v="71"/>
    <n v="21"/>
    <d v="2026-06-28T04:00:00"/>
    <x v="20"/>
    <s v="Julia BOUANAN"/>
    <s v="#2FAEE0"/>
    <s v="#BEA064"/>
    <s v="Tour 3"/>
    <s v="J"/>
    <s v="Algérie"/>
    <s v="ALG"/>
    <s v="Autriche"/>
    <s v="AUT"/>
    <s v="Kansas City, Missouri"/>
    <s v="Arrowhead Stadium"/>
    <n v="2"/>
    <n v="2"/>
    <x v="1"/>
    <n v="96"/>
    <n v="103"/>
    <n v="107"/>
    <x v="1"/>
    <n v="3"/>
    <n v="3"/>
    <n v="0"/>
    <n v="1"/>
    <n v="103"/>
    <n v="0"/>
    <s v=""/>
    <n v="0"/>
    <x v="86"/>
    <n v="2468"/>
  </r>
  <r>
    <x v="71"/>
    <n v="22"/>
    <d v="2026-06-28T04:00:00"/>
    <x v="21"/>
    <s v="Julie Mansard"/>
    <s v="#41DEF0"/>
    <s v="#0BA6B7"/>
    <s v="Tour 3"/>
    <s v="J"/>
    <s v="Algérie"/>
    <s v="ALG"/>
    <s v="Autriche"/>
    <s v="AUT"/>
    <s v="Kansas City, Missouri"/>
    <s v="Arrowhead Stadium"/>
    <n v="2"/>
    <n v="1"/>
    <x v="1"/>
    <n v="96"/>
    <n v="103"/>
    <n v="107"/>
    <x v="1"/>
    <n v="3"/>
    <n v="3"/>
    <n v="0"/>
    <n v="0"/>
    <n v="0"/>
    <n v="0"/>
    <s v=""/>
    <n v="0"/>
    <x v="3"/>
    <n v="2266"/>
  </r>
  <r>
    <x v="71"/>
    <n v="23"/>
    <d v="2026-06-28T04:00:00"/>
    <x v="22"/>
    <s v="Juliette"/>
    <s v="#F2A2A2"/>
    <s v="#C25D5D"/>
    <s v="Tour 3"/>
    <s v="J"/>
    <s v="Algérie"/>
    <s v="ALG"/>
    <s v="Autriche"/>
    <s v="AUT"/>
    <s v="Kansas City, Missouri"/>
    <s v="Arrowhead Stadium"/>
    <n v="2"/>
    <n v="3"/>
    <x v="1"/>
    <n v="96"/>
    <n v="103"/>
    <n v="107"/>
    <x v="1"/>
    <n v="3"/>
    <n v="3"/>
    <n v="0"/>
    <n v="0"/>
    <n v="0"/>
    <n v="0"/>
    <s v=""/>
    <n v="0"/>
    <x v="3"/>
    <n v="2002"/>
  </r>
  <r>
    <x v="71"/>
    <n v="24"/>
    <d v="2026-06-28T04:00:00"/>
    <x v="23"/>
    <s v="Samya ALAOUI"/>
    <s v="#A2F2C7"/>
    <s v="#5DC18C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729"/>
  </r>
  <r>
    <x v="71"/>
    <n v="25"/>
    <d v="2026-06-28T04:00:00"/>
    <x v="24"/>
    <s v="Léa WALOCQ"/>
    <s v="#D1B9EB"/>
    <s v="#B58BC7"/>
    <s v="Tour 3"/>
    <s v="J"/>
    <s v="Algérie"/>
    <s v="ALG"/>
    <s v="Autriche"/>
    <s v="AUT"/>
    <s v="Kansas City, Missouri"/>
    <s v="Arrowhead Stadium"/>
    <n v="1"/>
    <n v="1"/>
    <x v="1"/>
    <n v="96"/>
    <n v="103"/>
    <n v="107"/>
    <x v="1"/>
    <n v="3"/>
    <n v="3"/>
    <n v="0"/>
    <n v="1"/>
    <n v="103"/>
    <n v="0"/>
    <s v=""/>
    <n v="0"/>
    <x v="86"/>
    <n v="2777"/>
  </r>
  <r>
    <x v="71"/>
    <n v="26"/>
    <d v="2026-06-11T21:00:00"/>
    <x v="25"/>
    <s v="Mohamad EL KAWAS"/>
    <s v="#EB8787"/>
    <s v="#368E2C"/>
    <s v="Tour 3"/>
    <s v="J"/>
    <s v="Algérie"/>
    <s v="ALG"/>
    <s v="Autriche"/>
    <s v="AUT"/>
    <m/>
    <m/>
    <n v="1"/>
    <n v="0"/>
    <x v="1"/>
    <n v="96"/>
    <n v="103"/>
    <n v="107"/>
    <x v="1"/>
    <n v="3"/>
    <n v="3"/>
    <n v="0"/>
    <n v="0"/>
    <n v="0"/>
    <n v="0"/>
    <s v=""/>
    <n v="0"/>
    <x v="3"/>
    <n v="2138"/>
  </r>
  <r>
    <x v="71"/>
    <n v="27"/>
    <d v="2026-06-28T04:00:00"/>
    <x v="26"/>
    <s v="Maryem GUIZANI"/>
    <s v="#BCA2F4"/>
    <s v="#6D3DD5"/>
    <s v="Tour 3"/>
    <s v="J"/>
    <s v="Algérie"/>
    <s v="ALG"/>
    <s v="Autriche"/>
    <s v="AUT"/>
    <m/>
    <m/>
    <n v="1"/>
    <n v="1"/>
    <x v="1"/>
    <n v="96"/>
    <n v="103"/>
    <n v="107"/>
    <x v="1"/>
    <n v="3"/>
    <n v="3"/>
    <n v="0"/>
    <n v="1"/>
    <n v="103"/>
    <n v="0"/>
    <s v=""/>
    <n v="0"/>
    <x v="86"/>
    <n v="2201"/>
  </r>
  <r>
    <x v="72"/>
    <n v="1"/>
    <d v="2026-06-28T04:00:00"/>
    <x v="0"/>
    <s v="Nicolas LE MOUEL"/>
    <s v="#F7C79D"/>
    <s v="#FFBE85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750"/>
  </r>
  <r>
    <x v="72"/>
    <n v="2"/>
    <d v="2026-06-28T04:00:00"/>
    <x v="1"/>
    <s v="Léa EL ASERY"/>
    <s v="#FFBEBE"/>
    <s v="#DF6868"/>
    <s v="Tour 3"/>
    <s v="J"/>
    <s v="Jordanie"/>
    <s v="JOR"/>
    <s v="Argentine"/>
    <s v="ARG"/>
    <s v="Arlington, Dallas, Texas"/>
    <s v="AT&amp;T Stadium"/>
    <n v="0"/>
    <n v="5"/>
    <x v="1"/>
    <n v="165"/>
    <n v="145"/>
    <n v="32"/>
    <x v="1"/>
    <n v="1"/>
    <n v="3"/>
    <n v="0"/>
    <n v="1"/>
    <n v="32"/>
    <n v="0"/>
    <s v=""/>
    <n v="0"/>
    <x v="80"/>
    <n v="3059"/>
  </r>
  <r>
    <x v="72"/>
    <n v="3"/>
    <d v="2026-06-28T04:00:00"/>
    <x v="2"/>
    <s v="Elwenn JOUBREL"/>
    <s v="#F5C7FC"/>
    <s v="#C489CF"/>
    <s v="Tour 3"/>
    <s v="J"/>
    <s v="Jordanie"/>
    <s v="JOR"/>
    <s v="Argentine"/>
    <s v="ARG"/>
    <s v="Arlington, Dallas, Texas"/>
    <s v="AT&amp;T Stadium"/>
    <n v="1"/>
    <n v="3"/>
    <x v="1"/>
    <n v="165"/>
    <n v="145"/>
    <n v="32"/>
    <x v="1"/>
    <n v="1"/>
    <n v="3"/>
    <n v="0"/>
    <n v="1"/>
    <n v="32"/>
    <n v="1"/>
    <s v="Très rare"/>
    <n v="50"/>
    <x v="87"/>
    <n v="2802"/>
  </r>
  <r>
    <x v="72"/>
    <n v="4"/>
    <d v="2026-06-28T04:00:00"/>
    <x v="3"/>
    <s v="Pauline OLIVIER"/>
    <s v="#A5EA7F"/>
    <s v="#80C65A"/>
    <s v="Tour 3"/>
    <s v="J"/>
    <s v="Jordanie"/>
    <s v="JOR"/>
    <s v="Argentine"/>
    <s v="ARG"/>
    <s v="Arlington, Dallas, Texas"/>
    <s v="AT&amp;T Stadium"/>
    <n v="0"/>
    <n v="3"/>
    <x v="1"/>
    <n v="165"/>
    <n v="145"/>
    <n v="32"/>
    <x v="1"/>
    <n v="1"/>
    <n v="3"/>
    <n v="0"/>
    <n v="1"/>
    <n v="32"/>
    <n v="0"/>
    <s v=""/>
    <n v="0"/>
    <x v="80"/>
    <n v="2698"/>
  </r>
  <r>
    <x v="72"/>
    <n v="5"/>
    <d v="2026-06-28T04:00:00"/>
    <x v="4"/>
    <s v="Julie BOISSIERE"/>
    <s v="#D890FF"/>
    <s v="#B750EF"/>
    <s v="Tour 3"/>
    <s v="J"/>
    <s v="Jordanie"/>
    <s v="JOR"/>
    <s v="Argentine"/>
    <s v="ARG"/>
    <s v="Arlington, Dallas, Texas"/>
    <s v="AT&amp;T Stadium"/>
    <n v="0"/>
    <n v="5"/>
    <x v="1"/>
    <n v="165"/>
    <n v="145"/>
    <n v="32"/>
    <x v="1"/>
    <n v="1"/>
    <n v="3"/>
    <n v="0"/>
    <n v="1"/>
    <n v="32"/>
    <n v="0"/>
    <s v=""/>
    <n v="0"/>
    <x v="80"/>
    <n v="2190"/>
  </r>
  <r>
    <x v="72"/>
    <n v="6"/>
    <d v="2026-06-28T04:00:00"/>
    <x v="5"/>
    <s v="Julie BOUCHARD"/>
    <s v="#A6F7B1"/>
    <s v="#6EC179"/>
    <s v="Tour 3"/>
    <s v="J"/>
    <s v="Jordanie"/>
    <s v="JOR"/>
    <s v="Argentine"/>
    <s v="ARG"/>
    <s v="Arlington, Dallas, Texas"/>
    <s v="AT&amp;T Stadium"/>
    <n v="0"/>
    <n v="3"/>
    <x v="1"/>
    <n v="165"/>
    <n v="145"/>
    <n v="32"/>
    <x v="1"/>
    <n v="1"/>
    <n v="3"/>
    <n v="0"/>
    <n v="1"/>
    <n v="32"/>
    <n v="0"/>
    <s v=""/>
    <n v="0"/>
    <x v="80"/>
    <n v="2789"/>
  </r>
  <r>
    <x v="72"/>
    <n v="7"/>
    <d v="2026-06-28T04:00:00"/>
    <x v="6"/>
    <s v="Vincent FRAYSSE"/>
    <s v="#B2EAE8"/>
    <s v="#6CB4B1"/>
    <s v="Tour 3"/>
    <s v="J"/>
    <s v="Jordanie"/>
    <s v="JOR"/>
    <s v="Argentine"/>
    <s v="ARG"/>
    <s v="Arlington, Dallas, Texas"/>
    <s v="AT&amp;T Stadium"/>
    <m/>
    <m/>
    <x v="1"/>
    <n v="165"/>
    <n v="145"/>
    <n v="32"/>
    <x v="1"/>
    <n v="1"/>
    <n v="3"/>
    <n v="1"/>
    <s v=""/>
    <n v="0"/>
    <n v="0"/>
    <s v=""/>
    <s v=""/>
    <x v="3"/>
    <n v="1434"/>
  </r>
  <r>
    <x v="72"/>
    <n v="8"/>
    <d v="2026-06-28T04:00:00"/>
    <x v="7"/>
    <s v="Louis HARLE"/>
    <s v="#EEF7B1"/>
    <s v="#C1CB7D"/>
    <s v="Tour 3"/>
    <s v="J"/>
    <s v="Jordanie"/>
    <s v="JOR"/>
    <s v="Argentine"/>
    <s v="ARG"/>
    <s v="Arlington, Dallas, Texas"/>
    <s v="AT&amp;T Stadium"/>
    <n v="0"/>
    <n v="5"/>
    <x v="1"/>
    <n v="165"/>
    <n v="145"/>
    <n v="32"/>
    <x v="1"/>
    <n v="1"/>
    <n v="3"/>
    <n v="0"/>
    <n v="1"/>
    <n v="32"/>
    <n v="0"/>
    <s v=""/>
    <n v="0"/>
    <x v="80"/>
    <n v="2732"/>
  </r>
  <r>
    <x v="72"/>
    <n v="9"/>
    <d v="2026-06-28T04:00:00"/>
    <x v="8"/>
    <s v="Aurélien DE POULPIQUET"/>
    <s v="#F4EA9D"/>
    <s v="#D2C458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825"/>
  </r>
  <r>
    <x v="72"/>
    <n v="10"/>
    <d v="2026-06-28T04:00:00"/>
    <x v="9"/>
    <s v="Paul MONTESINOS"/>
    <s v="#C4B0FF"/>
    <s v="#7F66C8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585"/>
  </r>
  <r>
    <x v="72"/>
    <n v="11"/>
    <d v="2026-06-28T04:00:00"/>
    <x v="10"/>
    <s v="Kinsley ROQUE"/>
    <s v="#CBEBBA"/>
    <s v="#70BC6E"/>
    <s v="Tour 3"/>
    <s v="J"/>
    <s v="Jordanie"/>
    <s v="JOR"/>
    <s v="Argentine"/>
    <s v="ARG"/>
    <s v="Arlington, Dallas, Texas"/>
    <s v="AT&amp;T Stadium"/>
    <n v="0"/>
    <n v="2"/>
    <x v="1"/>
    <n v="165"/>
    <n v="145"/>
    <n v="32"/>
    <x v="1"/>
    <n v="1"/>
    <n v="3"/>
    <n v="0"/>
    <n v="1"/>
    <n v="32"/>
    <n v="0"/>
    <s v=""/>
    <n v="0"/>
    <x v="80"/>
    <n v="2936"/>
  </r>
  <r>
    <x v="72"/>
    <n v="12"/>
    <d v="2026-06-28T04:00:00"/>
    <x v="11"/>
    <s v="Jaouad SETTI"/>
    <s v="#C2D4FF"/>
    <s v="#6586D5"/>
    <s v="Tour 3"/>
    <s v="J"/>
    <s v="Jordanie"/>
    <s v="JOR"/>
    <s v="Argentine"/>
    <s v="ARG"/>
    <s v="Arlington, Dallas, Texas"/>
    <s v="AT&amp;T Stadium"/>
    <n v="0"/>
    <n v="3"/>
    <x v="1"/>
    <n v="165"/>
    <n v="145"/>
    <n v="32"/>
    <x v="1"/>
    <n v="1"/>
    <n v="3"/>
    <n v="0"/>
    <n v="1"/>
    <n v="32"/>
    <n v="0"/>
    <s v=""/>
    <n v="0"/>
    <x v="80"/>
    <n v="2794"/>
  </r>
  <r>
    <x v="72"/>
    <n v="13"/>
    <d v="2026-06-28T04:00:00"/>
    <x v="12"/>
    <s v="Julien INGE"/>
    <s v="#C1E0EF"/>
    <s v="#4F91B2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919"/>
  </r>
  <r>
    <x v="72"/>
    <n v="14"/>
    <d v="2026-06-28T04:00:00"/>
    <x v="13"/>
    <s v="Marie EXBRAYAT"/>
    <s v="#FFAFD2"/>
    <s v="#F2589B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893"/>
  </r>
  <r>
    <x v="72"/>
    <n v="15"/>
    <d v="2026-06-28T04:00:00"/>
    <x v="14"/>
    <s v="Amine ZARROUKI"/>
    <s v="#FF9898"/>
    <s v="#FF5D5D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823"/>
  </r>
  <r>
    <x v="72"/>
    <n v="16"/>
    <d v="2026-06-28T04:00:00"/>
    <x v="15"/>
    <s v="Laura GIULIANO"/>
    <s v="#86A4FE"/>
    <s v="#3769FF"/>
    <s v="Tour 3"/>
    <s v="J"/>
    <s v="Jordanie"/>
    <s v="JOR"/>
    <s v="Argentine"/>
    <s v="ARG"/>
    <s v="Arlington, Dallas, Texas"/>
    <s v="AT&amp;T Stadium"/>
    <m/>
    <m/>
    <x v="1"/>
    <n v="165"/>
    <n v="145"/>
    <n v="32"/>
    <x v="1"/>
    <n v="1"/>
    <n v="3"/>
    <n v="1"/>
    <s v=""/>
    <n v="0"/>
    <n v="0"/>
    <s v=""/>
    <s v=""/>
    <x v="3"/>
    <n v="2388"/>
  </r>
  <r>
    <x v="72"/>
    <n v="17"/>
    <d v="2026-06-28T04:00:00"/>
    <x v="16"/>
    <s v="Julien CRIMOTEL"/>
    <s v="#FFB0B0"/>
    <s v="#F25757"/>
    <s v="Tour 3"/>
    <s v="J"/>
    <s v="Jordanie"/>
    <s v="JOR"/>
    <s v="Argentine"/>
    <s v="ARG"/>
    <s v="Arlington, Dallas, Texas"/>
    <s v="AT&amp;T Stadium"/>
    <n v="0"/>
    <n v="3"/>
    <x v="1"/>
    <n v="165"/>
    <n v="145"/>
    <n v="32"/>
    <x v="1"/>
    <n v="1"/>
    <n v="3"/>
    <n v="0"/>
    <n v="1"/>
    <n v="32"/>
    <n v="0"/>
    <s v=""/>
    <n v="0"/>
    <x v="80"/>
    <n v="2637"/>
  </r>
  <r>
    <x v="72"/>
    <n v="18"/>
    <d v="2026-06-28T04:00:00"/>
    <x v="17"/>
    <s v="Quentin CARTON"/>
    <s v="#F0BC42"/>
    <s v="#8E1F2F"/>
    <s v="Tour 3"/>
    <s v="J"/>
    <s v="Jordanie"/>
    <s v="JOR"/>
    <s v="Argentine"/>
    <s v="ARG"/>
    <s v="Arlington, Dallas, Texas"/>
    <s v="AT&amp;T Stadium"/>
    <n v="0"/>
    <n v="2"/>
    <x v="1"/>
    <n v="165"/>
    <n v="145"/>
    <n v="32"/>
    <x v="1"/>
    <n v="1"/>
    <n v="3"/>
    <n v="0"/>
    <n v="1"/>
    <n v="32"/>
    <n v="0"/>
    <s v=""/>
    <n v="0"/>
    <x v="80"/>
    <n v="2628"/>
  </r>
  <r>
    <x v="72"/>
    <n v="19"/>
    <d v="2026-06-28T04:00:00"/>
    <x v="18"/>
    <s v="Eyram TETSHIE"/>
    <s v="#E8B28F"/>
    <s v="#E65568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516"/>
  </r>
  <r>
    <x v="72"/>
    <n v="20"/>
    <d v="2026-06-28T04:00:00"/>
    <x v="19"/>
    <s v="Anis LEBIK"/>
    <s v="#60DC8C"/>
    <s v="#22A34F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656"/>
  </r>
  <r>
    <x v="72"/>
    <n v="21"/>
    <d v="2026-06-28T04:00:00"/>
    <x v="20"/>
    <s v="Julia BOUANAN"/>
    <s v="#2FAEE0"/>
    <s v="#BEA064"/>
    <s v="Tour 3"/>
    <s v="J"/>
    <s v="Jordanie"/>
    <s v="JOR"/>
    <s v="Argentine"/>
    <s v="ARG"/>
    <s v="Arlington, Dallas, Texas"/>
    <s v="AT&amp;T Stadium"/>
    <n v="2"/>
    <n v="1"/>
    <x v="1"/>
    <n v="165"/>
    <n v="145"/>
    <n v="32"/>
    <x v="1"/>
    <n v="1"/>
    <n v="3"/>
    <n v="0"/>
    <n v="0"/>
    <n v="0"/>
    <n v="0"/>
    <s v=""/>
    <n v="0"/>
    <x v="3"/>
    <n v="2468"/>
  </r>
  <r>
    <x v="72"/>
    <n v="22"/>
    <d v="2026-06-28T04:00:00"/>
    <x v="21"/>
    <s v="Julie Mansard"/>
    <s v="#41DEF0"/>
    <s v="#0BA6B7"/>
    <s v="Tour 3"/>
    <s v="J"/>
    <s v="Jordanie"/>
    <s v="JOR"/>
    <s v="Argentine"/>
    <s v="ARG"/>
    <s v="Arlington, Dallas, Texas"/>
    <s v="AT&amp;T Stadium"/>
    <n v="1"/>
    <n v="2"/>
    <x v="1"/>
    <n v="165"/>
    <n v="145"/>
    <n v="32"/>
    <x v="1"/>
    <n v="1"/>
    <n v="3"/>
    <n v="0"/>
    <n v="1"/>
    <n v="32"/>
    <n v="0"/>
    <s v=""/>
    <n v="0"/>
    <x v="80"/>
    <n v="2298"/>
  </r>
  <r>
    <x v="72"/>
    <n v="23"/>
    <d v="2026-06-28T04:00:00"/>
    <x v="22"/>
    <s v="Juliette"/>
    <s v="#F2A2A2"/>
    <s v="#C25D5D"/>
    <s v="Tour 3"/>
    <s v="J"/>
    <s v="Jordanie"/>
    <s v="JOR"/>
    <s v="Argentine"/>
    <s v="ARG"/>
    <s v="Arlington, Dallas, Texas"/>
    <s v="AT&amp;T Stadium"/>
    <n v="0"/>
    <n v="3"/>
    <x v="1"/>
    <n v="165"/>
    <n v="145"/>
    <n v="32"/>
    <x v="1"/>
    <n v="1"/>
    <n v="3"/>
    <n v="0"/>
    <n v="1"/>
    <n v="32"/>
    <n v="0"/>
    <s v=""/>
    <n v="0"/>
    <x v="80"/>
    <n v="2034"/>
  </r>
  <r>
    <x v="72"/>
    <n v="24"/>
    <d v="2026-06-28T04:00:00"/>
    <x v="23"/>
    <s v="Samya ALAOUI"/>
    <s v="#A2F2C7"/>
    <s v="#5DC18C"/>
    <s v="Tour 3"/>
    <s v="J"/>
    <s v="Jordanie"/>
    <s v="JOR"/>
    <s v="Argentine"/>
    <s v="ARG"/>
    <s v="Arlington, Dallas, Texas"/>
    <s v="AT&amp;T Stadium"/>
    <n v="0"/>
    <n v="4"/>
    <x v="1"/>
    <n v="165"/>
    <n v="145"/>
    <n v="32"/>
    <x v="1"/>
    <n v="1"/>
    <n v="3"/>
    <n v="0"/>
    <n v="1"/>
    <n v="32"/>
    <n v="0"/>
    <s v=""/>
    <n v="0"/>
    <x v="80"/>
    <n v="2761"/>
  </r>
  <r>
    <x v="72"/>
    <n v="25"/>
    <d v="2026-06-28T04:00:00"/>
    <x v="24"/>
    <s v="Léa WALOCQ"/>
    <s v="#D1B9EB"/>
    <s v="#B58BC7"/>
    <s v="Tour 3"/>
    <s v="J"/>
    <s v="Jordanie"/>
    <s v="JOR"/>
    <s v="Argentine"/>
    <s v="ARG"/>
    <s v="Arlington, Dallas, Texas"/>
    <s v="AT&amp;T Stadium"/>
    <n v="0"/>
    <n v="3"/>
    <x v="1"/>
    <n v="165"/>
    <n v="145"/>
    <n v="32"/>
    <x v="1"/>
    <n v="1"/>
    <n v="3"/>
    <n v="0"/>
    <n v="1"/>
    <n v="32"/>
    <n v="0"/>
    <s v=""/>
    <n v="0"/>
    <x v="80"/>
    <n v="2809"/>
  </r>
  <r>
    <x v="72"/>
    <n v="26"/>
    <d v="2026-06-11T21:00:00"/>
    <x v="25"/>
    <s v="Mohamad EL KAWAS"/>
    <s v="#EB8787"/>
    <s v="#368E2C"/>
    <s v="Tour 3"/>
    <s v="J"/>
    <s v="Jordanie"/>
    <s v="JOR"/>
    <s v="Argentine"/>
    <s v="ARG"/>
    <m/>
    <m/>
    <n v="0"/>
    <n v="4"/>
    <x v="1"/>
    <n v="165"/>
    <n v="145"/>
    <n v="32"/>
    <x v="1"/>
    <n v="1"/>
    <n v="3"/>
    <n v="0"/>
    <n v="1"/>
    <n v="32"/>
    <n v="0"/>
    <s v=""/>
    <n v="0"/>
    <x v="80"/>
    <n v="2170"/>
  </r>
  <r>
    <x v="72"/>
    <n v="27"/>
    <d v="2026-06-28T04:00:00"/>
    <x v="26"/>
    <s v="Maryem GUIZANI"/>
    <s v="#BCA2F4"/>
    <s v="#6D3DD5"/>
    <s v="Tour 3"/>
    <s v="J"/>
    <s v="Jordanie"/>
    <s v="JOR"/>
    <s v="Argentine"/>
    <s v="ARG"/>
    <m/>
    <m/>
    <n v="0"/>
    <n v="4"/>
    <x v="1"/>
    <n v="165"/>
    <n v="145"/>
    <n v="32"/>
    <x v="1"/>
    <n v="1"/>
    <n v="3"/>
    <n v="0"/>
    <n v="1"/>
    <n v="32"/>
    <n v="0"/>
    <s v=""/>
    <n v="0"/>
    <x v="80"/>
    <n v="2233"/>
  </r>
  <r>
    <x v="73"/>
    <n v="1"/>
    <d v="2026-06-28T21:00:00"/>
    <x v="0"/>
    <s v="Nicolas LE MOUEL"/>
    <s v="#F7C79D"/>
    <s v="#FFBE85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750"/>
  </r>
  <r>
    <x v="73"/>
    <n v="2"/>
    <d v="2026-06-28T21:00:00"/>
    <x v="1"/>
    <s v="Léa EL ASERY"/>
    <s v="#FFBEBE"/>
    <s v="#DF6868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3059"/>
  </r>
  <r>
    <x v="73"/>
    <n v="3"/>
    <d v="2026-06-28T21:00:00"/>
    <x v="2"/>
    <s v="Elwenn JOUBREL"/>
    <s v="#F5C7FC"/>
    <s v="#C489CF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802"/>
  </r>
  <r>
    <x v="73"/>
    <n v="4"/>
    <d v="2026-06-28T21:00:00"/>
    <x v="3"/>
    <s v="Pauline OLIVIER"/>
    <s v="#A5EA7F"/>
    <s v="#80C65A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698"/>
  </r>
  <r>
    <x v="73"/>
    <n v="5"/>
    <d v="2026-06-28T21:00:00"/>
    <x v="4"/>
    <s v="Julie BOISSIERE"/>
    <s v="#D890FF"/>
    <s v="#B750EF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190"/>
  </r>
  <r>
    <x v="73"/>
    <n v="6"/>
    <d v="2026-06-28T21:00:00"/>
    <x v="5"/>
    <s v="Julie BOUCHARD"/>
    <s v="#A6F7B1"/>
    <s v="#6EC179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789"/>
  </r>
  <r>
    <x v="73"/>
    <n v="7"/>
    <d v="2026-06-28T21:00:00"/>
    <x v="6"/>
    <s v="Vincent FRAYSSE"/>
    <s v="#B2EAE8"/>
    <s v="#6CB4B1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1434"/>
  </r>
  <r>
    <x v="73"/>
    <n v="8"/>
    <d v="2026-06-28T21:00:00"/>
    <x v="7"/>
    <s v="Louis HARLE"/>
    <s v="#EEF7B1"/>
    <s v="#C1CB7D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732"/>
  </r>
  <r>
    <x v="73"/>
    <n v="9"/>
    <d v="2026-06-28T21:00:00"/>
    <x v="8"/>
    <s v="Aurélien DE POULPIQUET"/>
    <s v="#F4EA9D"/>
    <s v="#D2C458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825"/>
  </r>
  <r>
    <x v="73"/>
    <n v="10"/>
    <d v="2026-06-28T21:00:00"/>
    <x v="9"/>
    <s v="Paul MONTESINOS"/>
    <s v="#C4B0FF"/>
    <s v="#7F66C8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585"/>
  </r>
  <r>
    <x v="73"/>
    <n v="11"/>
    <d v="2026-06-28T21:00:00"/>
    <x v="10"/>
    <s v="Kinsley ROQUE"/>
    <s v="#CBEBBA"/>
    <s v="#70BC6E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936"/>
  </r>
  <r>
    <x v="73"/>
    <n v="12"/>
    <d v="2026-06-28T21:00:00"/>
    <x v="11"/>
    <s v="Jaouad SETTI"/>
    <s v="#C2D4FF"/>
    <s v="#6586D5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794"/>
  </r>
  <r>
    <x v="73"/>
    <n v="13"/>
    <d v="2026-06-28T21:00:00"/>
    <x v="12"/>
    <s v="Julien INGE"/>
    <s v="#C1E0EF"/>
    <s v="#4F91B2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919"/>
  </r>
  <r>
    <x v="73"/>
    <n v="14"/>
    <d v="2026-06-28T21:00:00"/>
    <x v="13"/>
    <s v="Marie EXBRAYAT"/>
    <s v="#FFAFD2"/>
    <s v="#F2589B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893"/>
  </r>
  <r>
    <x v="73"/>
    <n v="15"/>
    <d v="2026-06-28T21:00:00"/>
    <x v="14"/>
    <s v="Amine ZARROUKI"/>
    <s v="#FF9898"/>
    <s v="#FF5D5D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823"/>
  </r>
  <r>
    <x v="73"/>
    <n v="16"/>
    <d v="2026-06-28T21:00:00"/>
    <x v="15"/>
    <s v="Laura GIULIANO"/>
    <s v="#86A4FE"/>
    <s v="#3769FF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388"/>
  </r>
  <r>
    <x v="73"/>
    <n v="17"/>
    <d v="2026-06-28T21:00:00"/>
    <x v="16"/>
    <s v="Julien CRIMOTEL"/>
    <s v="#FFB0B0"/>
    <s v="#F25757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637"/>
  </r>
  <r>
    <x v="73"/>
    <n v="18"/>
    <d v="2026-06-28T21:00:00"/>
    <x v="17"/>
    <s v="Quentin CARTON"/>
    <s v="#F0BC42"/>
    <s v="#8E1F2F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628"/>
  </r>
  <r>
    <x v="73"/>
    <n v="19"/>
    <d v="2026-06-28T21:00:00"/>
    <x v="18"/>
    <s v="Eyram TETSHIE"/>
    <s v="#E8B28F"/>
    <s v="#E65568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516"/>
  </r>
  <r>
    <x v="73"/>
    <n v="20"/>
    <d v="2026-06-28T21:00:00"/>
    <x v="19"/>
    <s v="Anis LEBIK"/>
    <s v="#60DC8C"/>
    <s v="#22A34F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656"/>
  </r>
  <r>
    <x v="73"/>
    <n v="21"/>
    <d v="2026-06-28T21:00:00"/>
    <x v="20"/>
    <s v="Julia BOUANAN"/>
    <s v="#2FAEE0"/>
    <s v="#BEA064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468"/>
  </r>
  <r>
    <x v="73"/>
    <n v="22"/>
    <d v="2026-06-28T21:00:00"/>
    <x v="21"/>
    <s v="Julie Mansard"/>
    <s v="#41DEF0"/>
    <s v="#0BA6B7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298"/>
  </r>
  <r>
    <x v="73"/>
    <n v="23"/>
    <d v="2026-06-28T21:00:00"/>
    <x v="22"/>
    <s v="Juliette"/>
    <s v="#F2A2A2"/>
    <s v="#C25D5D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034"/>
  </r>
  <r>
    <x v="73"/>
    <n v="24"/>
    <d v="2026-06-28T21:00:00"/>
    <x v="23"/>
    <s v="Samya ALAOUI"/>
    <s v="#A2F2C7"/>
    <s v="#5DC18C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761"/>
  </r>
  <r>
    <x v="73"/>
    <n v="25"/>
    <d v="2026-06-28T21:00:00"/>
    <x v="24"/>
    <s v="Léa WALOCQ"/>
    <s v="#D1B9EB"/>
    <s v="#B58BC7"/>
    <s v="1/16 Finale"/>
    <s v=""/>
    <s v="Afrique du Sud"/>
    <s v="ZAF"/>
    <s v="Canada"/>
    <s v="CAN"/>
    <s v="Inglewood, Los Angeles, California"/>
    <s v="SoFi Stadium"/>
    <m/>
    <m/>
    <x v="1"/>
    <n v="141"/>
    <n v="121"/>
    <n v="64"/>
    <x v="2"/>
    <s v=""/>
    <s v=""/>
    <n v="0"/>
    <s v=""/>
    <s v=""/>
    <n v="0"/>
    <s v=""/>
    <s v=""/>
    <x v="3"/>
    <n v="2809"/>
  </r>
  <r>
    <x v="73"/>
    <n v="26"/>
    <d v="2026-06-11T21:00:00"/>
    <x v="25"/>
    <s v="Mohamad EL KAWAS"/>
    <s v="#EB8787"/>
    <s v="#368E2C"/>
    <s v="1/16 Finale"/>
    <s v=""/>
    <s v="Afrique du Sud"/>
    <s v="ZAF"/>
    <s v="Canada"/>
    <s v="CAN"/>
    <m/>
    <m/>
    <m/>
    <m/>
    <x v="1"/>
    <n v="141"/>
    <n v="121"/>
    <n v="64"/>
    <x v="2"/>
    <s v=""/>
    <s v=""/>
    <n v="0"/>
    <s v=""/>
    <n v="121"/>
    <n v="0"/>
    <s v=""/>
    <s v=""/>
    <x v="3"/>
    <n v="2170"/>
  </r>
  <r>
    <x v="73"/>
    <n v="27"/>
    <d v="2026-06-28T21:00:00"/>
    <x v="26"/>
    <s v="Maryem GUIZANI"/>
    <s v="#BCA2F4"/>
    <s v="#6D3DD5"/>
    <s v="1/16 Finale"/>
    <s v=""/>
    <s v="Afrique du Sud"/>
    <s v="ZAF"/>
    <s v="Canada"/>
    <s v="CAN"/>
    <m/>
    <m/>
    <m/>
    <m/>
    <x v="1"/>
    <n v="141"/>
    <n v="121"/>
    <n v="64"/>
    <x v="2"/>
    <s v=""/>
    <s v=""/>
    <n v="0"/>
    <s v=""/>
    <s v=""/>
    <n v="0"/>
    <s v=""/>
    <s v=""/>
    <x v="3"/>
    <n v="2233"/>
  </r>
  <r>
    <x v="74"/>
    <n v="1"/>
    <d v="2026-06-29T19:00:00"/>
    <x v="0"/>
    <s v="Nicolas LE MOUEL"/>
    <s v="#F7C79D"/>
    <s v="#FFBE85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750"/>
  </r>
  <r>
    <x v="74"/>
    <n v="2"/>
    <d v="2026-06-29T19:00:00"/>
    <x v="1"/>
    <s v="Léa EL ASERY"/>
    <s v="#FFBEBE"/>
    <s v="#DF6868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3059"/>
  </r>
  <r>
    <x v="74"/>
    <n v="3"/>
    <d v="2026-06-29T19:00:00"/>
    <x v="2"/>
    <s v="Elwenn JOUBREL"/>
    <s v="#F5C7FC"/>
    <s v="#C489CF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802"/>
  </r>
  <r>
    <x v="74"/>
    <n v="4"/>
    <d v="2026-06-29T19:00:00"/>
    <x v="3"/>
    <s v="Pauline OLIVIER"/>
    <s v="#A5EA7F"/>
    <s v="#80C65A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698"/>
  </r>
  <r>
    <x v="74"/>
    <n v="5"/>
    <d v="2026-06-29T19:00:00"/>
    <x v="4"/>
    <s v="Julie BOISSIERE"/>
    <s v="#D890FF"/>
    <s v="#B750EF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190"/>
  </r>
  <r>
    <x v="74"/>
    <n v="6"/>
    <d v="2026-06-29T19:00:00"/>
    <x v="5"/>
    <s v="Julie BOUCHARD"/>
    <s v="#A6F7B1"/>
    <s v="#6EC179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789"/>
  </r>
  <r>
    <x v="74"/>
    <n v="7"/>
    <d v="2026-06-29T19:00:00"/>
    <x v="6"/>
    <s v="Vincent FRAYSSE"/>
    <s v="#B2EAE8"/>
    <s v="#6CB4B1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1434"/>
  </r>
  <r>
    <x v="74"/>
    <n v="8"/>
    <d v="2026-06-29T19:00:00"/>
    <x v="7"/>
    <s v="Louis HARLE"/>
    <s v="#EEF7B1"/>
    <s v="#C1CB7D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732"/>
  </r>
  <r>
    <x v="74"/>
    <n v="9"/>
    <d v="2026-06-29T19:00:00"/>
    <x v="8"/>
    <s v="Aurélien DE POULPIQUET"/>
    <s v="#F4EA9D"/>
    <s v="#D2C458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825"/>
  </r>
  <r>
    <x v="74"/>
    <n v="10"/>
    <d v="2026-06-29T19:00:00"/>
    <x v="9"/>
    <s v="Paul MONTESINOS"/>
    <s v="#C4B0FF"/>
    <s v="#7F66C8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585"/>
  </r>
  <r>
    <x v="74"/>
    <n v="11"/>
    <d v="2026-06-29T19:00:00"/>
    <x v="10"/>
    <s v="Kinsley ROQUE"/>
    <s v="#CBEBBA"/>
    <s v="#70BC6E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936"/>
  </r>
  <r>
    <x v="74"/>
    <n v="12"/>
    <d v="2026-06-29T19:00:00"/>
    <x v="11"/>
    <s v="Jaouad SETTI"/>
    <s v="#C2D4FF"/>
    <s v="#6586D5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794"/>
  </r>
  <r>
    <x v="74"/>
    <n v="13"/>
    <d v="2026-06-29T19:00:00"/>
    <x v="12"/>
    <s v="Julien INGE"/>
    <s v="#C1E0EF"/>
    <s v="#4F91B2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919"/>
  </r>
  <r>
    <x v="74"/>
    <n v="14"/>
    <d v="2026-06-29T19:00:00"/>
    <x v="13"/>
    <s v="Marie EXBRAYAT"/>
    <s v="#FFAFD2"/>
    <s v="#F2589B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893"/>
  </r>
  <r>
    <x v="74"/>
    <n v="15"/>
    <d v="2026-06-29T19:00:00"/>
    <x v="14"/>
    <s v="Amine ZARROUKI"/>
    <s v="#FF9898"/>
    <s v="#FF5D5D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823"/>
  </r>
  <r>
    <x v="74"/>
    <n v="16"/>
    <d v="2026-06-29T19:00:00"/>
    <x v="15"/>
    <s v="Laura GIULIANO"/>
    <s v="#86A4FE"/>
    <s v="#3769FF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388"/>
  </r>
  <r>
    <x v="74"/>
    <n v="17"/>
    <d v="2026-06-29T19:00:00"/>
    <x v="16"/>
    <s v="Julien CRIMOTEL"/>
    <s v="#FFB0B0"/>
    <s v="#F25757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637"/>
  </r>
  <r>
    <x v="74"/>
    <n v="18"/>
    <d v="2026-06-29T19:00:00"/>
    <x v="17"/>
    <s v="Quentin CARTON"/>
    <s v="#F0BC42"/>
    <s v="#8E1F2F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628"/>
  </r>
  <r>
    <x v="74"/>
    <n v="19"/>
    <d v="2026-06-29T19:00:00"/>
    <x v="18"/>
    <s v="Eyram TETSHIE"/>
    <s v="#E8B28F"/>
    <s v="#E65568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516"/>
  </r>
  <r>
    <x v="74"/>
    <n v="20"/>
    <d v="2026-06-29T19:00:00"/>
    <x v="19"/>
    <s v="Anis LEBIK"/>
    <s v="#60DC8C"/>
    <s v="#22A34F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656"/>
  </r>
  <r>
    <x v="74"/>
    <n v="21"/>
    <d v="2026-06-29T19:00:00"/>
    <x v="20"/>
    <s v="Julia BOUANAN"/>
    <s v="#2FAEE0"/>
    <s v="#BEA064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468"/>
  </r>
  <r>
    <x v="74"/>
    <n v="22"/>
    <d v="2026-06-29T19:00:00"/>
    <x v="21"/>
    <s v="Julie Mansard"/>
    <s v="#41DEF0"/>
    <s v="#0BA6B7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298"/>
  </r>
  <r>
    <x v="74"/>
    <n v="23"/>
    <d v="2026-06-29T19:00:00"/>
    <x v="22"/>
    <s v="Juliette"/>
    <s v="#F2A2A2"/>
    <s v="#C25D5D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034"/>
  </r>
  <r>
    <x v="74"/>
    <n v="24"/>
    <d v="2026-06-29T19:00:00"/>
    <x v="23"/>
    <s v="Samya ALAOUI"/>
    <s v="#A2F2C7"/>
    <s v="#5DC18C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761"/>
  </r>
  <r>
    <x v="74"/>
    <n v="25"/>
    <d v="2026-06-29T19:00:00"/>
    <x v="24"/>
    <s v="Léa WALOCQ"/>
    <s v="#D1B9EB"/>
    <s v="#B58BC7"/>
    <s v="1/16 Finale"/>
    <s v=""/>
    <s v="Brésil"/>
    <s v="BRA"/>
    <s v="Japon"/>
    <s v="JAP"/>
    <s v="Houston, Texas"/>
    <s v="NRG Stadium"/>
    <m/>
    <m/>
    <x v="1"/>
    <n v="65"/>
    <n v="121"/>
    <n v="141"/>
    <x v="2"/>
    <s v=""/>
    <s v=""/>
    <n v="0"/>
    <s v=""/>
    <s v=""/>
    <n v="0"/>
    <s v=""/>
    <s v=""/>
    <x v="3"/>
    <n v="2809"/>
  </r>
  <r>
    <x v="74"/>
    <n v="26"/>
    <d v="2026-06-11T21:00:00"/>
    <x v="25"/>
    <s v="Mohamad EL KAWAS"/>
    <s v="#EB8787"/>
    <s v="#368E2C"/>
    <s v="1/16 Finale"/>
    <s v=""/>
    <s v="Brésil"/>
    <s v="BRA"/>
    <s v="Japon"/>
    <s v="JAP"/>
    <m/>
    <m/>
    <m/>
    <m/>
    <x v="1"/>
    <n v="65"/>
    <n v="121"/>
    <n v="141"/>
    <x v="2"/>
    <s v=""/>
    <s v=""/>
    <n v="0"/>
    <s v=""/>
    <n v="121"/>
    <n v="0"/>
    <s v=""/>
    <s v=""/>
    <x v="3"/>
    <n v="2170"/>
  </r>
  <r>
    <x v="74"/>
    <n v="27"/>
    <d v="2026-06-29T19:00:00"/>
    <x v="26"/>
    <s v="Maryem GUIZANI"/>
    <s v="#BCA2F4"/>
    <s v="#6D3DD5"/>
    <s v="1/16 Finale"/>
    <s v=""/>
    <s v="Brésil"/>
    <s v="BRA"/>
    <s v="Japon"/>
    <s v="JAP"/>
    <m/>
    <m/>
    <m/>
    <m/>
    <x v="1"/>
    <n v="65"/>
    <n v="121"/>
    <n v="141"/>
    <x v="2"/>
    <s v=""/>
    <s v=""/>
    <n v="0"/>
    <s v=""/>
    <s v=""/>
    <n v="0"/>
    <s v=""/>
    <s v=""/>
    <x v="3"/>
    <n v="2233"/>
  </r>
  <r>
    <x v="75"/>
    <n v="1"/>
    <d v="2026-06-29T22:30:00"/>
    <x v="0"/>
    <s v="Nicolas LE MOUEL"/>
    <s v="#F7C79D"/>
    <s v="#FFBE85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750"/>
  </r>
  <r>
    <x v="75"/>
    <n v="2"/>
    <d v="2026-06-29T22:30:00"/>
    <x v="1"/>
    <s v="Léa EL ASERY"/>
    <s v="#FFBEBE"/>
    <s v="#DF6868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3059"/>
  </r>
  <r>
    <x v="75"/>
    <n v="3"/>
    <d v="2026-06-29T22:30:00"/>
    <x v="2"/>
    <s v="Elwenn JOUBREL"/>
    <s v="#F5C7FC"/>
    <s v="#C489CF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802"/>
  </r>
  <r>
    <x v="75"/>
    <n v="4"/>
    <d v="2026-06-29T22:30:00"/>
    <x v="3"/>
    <s v="Pauline OLIVIER"/>
    <s v="#A5EA7F"/>
    <s v="#80C65A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698"/>
  </r>
  <r>
    <x v="75"/>
    <n v="5"/>
    <d v="2026-06-29T22:30:00"/>
    <x v="4"/>
    <s v="Julie BOISSIERE"/>
    <s v="#D890FF"/>
    <s v="#B750EF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190"/>
  </r>
  <r>
    <x v="75"/>
    <n v="6"/>
    <d v="2026-06-29T22:30:00"/>
    <x v="5"/>
    <s v="Julie BOUCHARD"/>
    <s v="#A6F7B1"/>
    <s v="#6EC179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789"/>
  </r>
  <r>
    <x v="75"/>
    <n v="7"/>
    <d v="2026-06-29T22:30:00"/>
    <x v="6"/>
    <s v="Vincent FRAYSSE"/>
    <s v="#B2EAE8"/>
    <s v="#6CB4B1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1434"/>
  </r>
  <r>
    <x v="75"/>
    <n v="8"/>
    <d v="2026-06-29T22:30:00"/>
    <x v="7"/>
    <s v="Louis HARLE"/>
    <s v="#EEF7B1"/>
    <s v="#C1CB7D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732"/>
  </r>
  <r>
    <x v="75"/>
    <n v="9"/>
    <d v="2026-06-29T22:30:00"/>
    <x v="8"/>
    <s v="Aurélien DE POULPIQUET"/>
    <s v="#F4EA9D"/>
    <s v="#D2C458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825"/>
  </r>
  <r>
    <x v="75"/>
    <n v="10"/>
    <d v="2026-06-29T22:30:00"/>
    <x v="9"/>
    <s v="Paul MONTESINOS"/>
    <s v="#C4B0FF"/>
    <s v="#7F66C8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585"/>
  </r>
  <r>
    <x v="75"/>
    <n v="11"/>
    <d v="2026-06-29T22:30:00"/>
    <x v="10"/>
    <s v="Kinsley ROQUE"/>
    <s v="#CBEBBA"/>
    <s v="#70BC6E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936"/>
  </r>
  <r>
    <x v="75"/>
    <n v="12"/>
    <d v="2026-06-29T22:30:00"/>
    <x v="11"/>
    <s v="Jaouad SETTI"/>
    <s v="#C2D4FF"/>
    <s v="#6586D5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794"/>
  </r>
  <r>
    <x v="75"/>
    <n v="13"/>
    <d v="2026-06-29T22:30:00"/>
    <x v="12"/>
    <s v="Julien INGE"/>
    <s v="#C1E0EF"/>
    <s v="#4F91B2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919"/>
  </r>
  <r>
    <x v="75"/>
    <n v="14"/>
    <d v="2026-06-29T22:30:00"/>
    <x v="13"/>
    <s v="Marie EXBRAYAT"/>
    <s v="#FFAFD2"/>
    <s v="#F2589B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893"/>
  </r>
  <r>
    <x v="75"/>
    <n v="15"/>
    <d v="2026-06-29T22:30:00"/>
    <x v="14"/>
    <s v="Amine ZARROUKI"/>
    <s v="#FF9898"/>
    <s v="#FF5D5D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823"/>
  </r>
  <r>
    <x v="75"/>
    <n v="16"/>
    <d v="2026-06-29T22:30:00"/>
    <x v="15"/>
    <s v="Laura GIULIANO"/>
    <s v="#86A4FE"/>
    <s v="#3769FF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388"/>
  </r>
  <r>
    <x v="75"/>
    <n v="17"/>
    <d v="2026-06-29T22:30:00"/>
    <x v="16"/>
    <s v="Julien CRIMOTEL"/>
    <s v="#FFB0B0"/>
    <s v="#F25757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637"/>
  </r>
  <r>
    <x v="75"/>
    <n v="18"/>
    <d v="2026-06-29T22:30:00"/>
    <x v="17"/>
    <s v="Quentin CARTON"/>
    <s v="#F0BC42"/>
    <s v="#8E1F2F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628"/>
  </r>
  <r>
    <x v="75"/>
    <n v="19"/>
    <d v="2026-06-29T22:30:00"/>
    <x v="18"/>
    <s v="Eyram TETSHIE"/>
    <s v="#E8B28F"/>
    <s v="#E65568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516"/>
  </r>
  <r>
    <x v="75"/>
    <n v="20"/>
    <d v="2026-06-29T22:30:00"/>
    <x v="19"/>
    <s v="Anis LEBIK"/>
    <s v="#60DC8C"/>
    <s v="#22A34F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656"/>
  </r>
  <r>
    <x v="75"/>
    <n v="21"/>
    <d v="2026-06-29T22:30:00"/>
    <x v="20"/>
    <s v="Julia BOUANAN"/>
    <s v="#2FAEE0"/>
    <s v="#BEA064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468"/>
  </r>
  <r>
    <x v="75"/>
    <n v="22"/>
    <d v="2026-06-29T22:30:00"/>
    <x v="21"/>
    <s v="Julie Mansard"/>
    <s v="#41DEF0"/>
    <s v="#0BA6B7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298"/>
  </r>
  <r>
    <x v="75"/>
    <n v="23"/>
    <d v="2026-06-29T22:30:00"/>
    <x v="22"/>
    <s v="Juliette"/>
    <s v="#F2A2A2"/>
    <s v="#C25D5D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034"/>
  </r>
  <r>
    <x v="75"/>
    <n v="24"/>
    <d v="2026-06-29T22:30:00"/>
    <x v="23"/>
    <s v="Samya ALAOUI"/>
    <s v="#A2F2C7"/>
    <s v="#5DC18C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761"/>
  </r>
  <r>
    <x v="75"/>
    <n v="25"/>
    <d v="2026-06-29T22:30:00"/>
    <x v="24"/>
    <s v="Léa WALOCQ"/>
    <s v="#D1B9EB"/>
    <s v="#B58BC7"/>
    <s v="1/16 Finale"/>
    <s v=""/>
    <s v="Allemagne"/>
    <s v="DEU"/>
    <s v="Paraguay"/>
    <s v="PRY"/>
    <s v="Foxborough"/>
    <s v="Gillette Stadium"/>
    <m/>
    <m/>
    <x v="1"/>
    <n v="45"/>
    <n v="140"/>
    <n v="169"/>
    <x v="2"/>
    <s v=""/>
    <s v=""/>
    <n v="0"/>
    <s v=""/>
    <s v=""/>
    <n v="0"/>
    <s v=""/>
    <s v=""/>
    <x v="3"/>
    <n v="2809"/>
  </r>
  <r>
    <x v="75"/>
    <n v="26"/>
    <d v="2026-06-11T21:00:00"/>
    <x v="25"/>
    <s v="Mohamad EL KAWAS"/>
    <s v="#EB8787"/>
    <s v="#368E2C"/>
    <s v="1/16 Finale"/>
    <s v=""/>
    <s v="Allemagne"/>
    <s v="DEU"/>
    <s v="Paraguay"/>
    <s v="PRY"/>
    <m/>
    <m/>
    <m/>
    <m/>
    <x v="1"/>
    <n v="45"/>
    <n v="140"/>
    <n v="169"/>
    <x v="2"/>
    <s v=""/>
    <s v=""/>
    <n v="0"/>
    <s v=""/>
    <n v="140"/>
    <n v="0"/>
    <s v=""/>
    <s v=""/>
    <x v="3"/>
    <n v="2170"/>
  </r>
  <r>
    <x v="75"/>
    <n v="27"/>
    <d v="2026-06-29T22:30:00"/>
    <x v="26"/>
    <s v="Maryem GUIZANI"/>
    <s v="#BCA2F4"/>
    <s v="#6D3DD5"/>
    <s v="1/16 Finale"/>
    <s v=""/>
    <s v="Allemagne"/>
    <s v="DEU"/>
    <s v="Paraguay"/>
    <s v="PRY"/>
    <m/>
    <m/>
    <m/>
    <m/>
    <x v="1"/>
    <n v="45"/>
    <n v="140"/>
    <n v="169"/>
    <x v="2"/>
    <s v=""/>
    <s v=""/>
    <n v="0"/>
    <s v=""/>
    <s v=""/>
    <n v="0"/>
    <s v=""/>
    <s v=""/>
    <x v="3"/>
    <n v="2233"/>
  </r>
  <r>
    <x v="76"/>
    <n v="1"/>
    <d v="2026-06-30T03:00:00"/>
    <x v="0"/>
    <s v="Nicolas LE MOUEL"/>
    <s v="#F7C79D"/>
    <s v="#FFBE85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750"/>
  </r>
  <r>
    <x v="76"/>
    <n v="2"/>
    <d v="2026-06-30T03:00:00"/>
    <x v="1"/>
    <s v="Léa EL ASERY"/>
    <s v="#FFBEBE"/>
    <s v="#DF6868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3059"/>
  </r>
  <r>
    <x v="76"/>
    <n v="3"/>
    <d v="2026-06-30T03:00:00"/>
    <x v="2"/>
    <s v="Elwenn JOUBREL"/>
    <s v="#F5C7FC"/>
    <s v="#C489CF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802"/>
  </r>
  <r>
    <x v="76"/>
    <n v="4"/>
    <d v="2026-06-30T03:00:00"/>
    <x v="3"/>
    <s v="Pauline OLIVIER"/>
    <s v="#A5EA7F"/>
    <s v="#80C65A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698"/>
  </r>
  <r>
    <x v="76"/>
    <n v="5"/>
    <d v="2026-06-30T03:00:00"/>
    <x v="4"/>
    <s v="Julie BOISSIERE"/>
    <s v="#D890FF"/>
    <s v="#B750EF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190"/>
  </r>
  <r>
    <x v="76"/>
    <n v="6"/>
    <d v="2026-06-30T03:00:00"/>
    <x v="5"/>
    <s v="Julie BOUCHARD"/>
    <s v="#A6F7B1"/>
    <s v="#6EC179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789"/>
  </r>
  <r>
    <x v="76"/>
    <n v="7"/>
    <d v="2026-06-30T03:00:00"/>
    <x v="6"/>
    <s v="Vincent FRAYSSE"/>
    <s v="#B2EAE8"/>
    <s v="#6CB4B1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1434"/>
  </r>
  <r>
    <x v="76"/>
    <n v="8"/>
    <d v="2026-06-30T03:00:00"/>
    <x v="7"/>
    <s v="Louis HARLE"/>
    <s v="#EEF7B1"/>
    <s v="#C1CB7D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732"/>
  </r>
  <r>
    <x v="76"/>
    <n v="9"/>
    <d v="2026-06-30T03:00:00"/>
    <x v="8"/>
    <s v="Aurélien DE POULPIQUET"/>
    <s v="#F4EA9D"/>
    <s v="#D2C458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825"/>
  </r>
  <r>
    <x v="76"/>
    <n v="10"/>
    <d v="2026-06-30T03:00:00"/>
    <x v="9"/>
    <s v="Paul MONTESINOS"/>
    <s v="#C4B0FF"/>
    <s v="#7F66C8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585"/>
  </r>
  <r>
    <x v="76"/>
    <n v="11"/>
    <d v="2026-06-30T03:00:00"/>
    <x v="10"/>
    <s v="Kinsley ROQUE"/>
    <s v="#CBEBBA"/>
    <s v="#70BC6E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936"/>
  </r>
  <r>
    <x v="76"/>
    <n v="12"/>
    <d v="2026-06-30T03:00:00"/>
    <x v="11"/>
    <s v="Jaouad SETTI"/>
    <s v="#C2D4FF"/>
    <s v="#6586D5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794"/>
  </r>
  <r>
    <x v="76"/>
    <n v="13"/>
    <d v="2026-06-30T03:00:00"/>
    <x v="12"/>
    <s v="Julien INGE"/>
    <s v="#C1E0EF"/>
    <s v="#4F91B2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919"/>
  </r>
  <r>
    <x v="76"/>
    <n v="14"/>
    <d v="2026-06-30T03:00:00"/>
    <x v="13"/>
    <s v="Marie EXBRAYAT"/>
    <s v="#FFAFD2"/>
    <s v="#F2589B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893"/>
  </r>
  <r>
    <x v="76"/>
    <n v="15"/>
    <d v="2026-06-30T03:00:00"/>
    <x v="14"/>
    <s v="Amine ZARROUKI"/>
    <s v="#FF9898"/>
    <s v="#FF5D5D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823"/>
  </r>
  <r>
    <x v="76"/>
    <n v="16"/>
    <d v="2026-06-30T03:00:00"/>
    <x v="15"/>
    <s v="Laura GIULIANO"/>
    <s v="#86A4FE"/>
    <s v="#3769FF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388"/>
  </r>
  <r>
    <x v="76"/>
    <n v="17"/>
    <d v="2026-06-30T03:00:00"/>
    <x v="16"/>
    <s v="Julien CRIMOTEL"/>
    <s v="#FFB0B0"/>
    <s v="#F25757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637"/>
  </r>
  <r>
    <x v="76"/>
    <n v="18"/>
    <d v="2026-06-30T03:00:00"/>
    <x v="17"/>
    <s v="Quentin CARTON"/>
    <s v="#F0BC42"/>
    <s v="#8E1F2F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628"/>
  </r>
  <r>
    <x v="76"/>
    <n v="19"/>
    <d v="2026-06-30T03:00:00"/>
    <x v="18"/>
    <s v="Eyram TETSHIE"/>
    <s v="#E8B28F"/>
    <s v="#E65568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516"/>
  </r>
  <r>
    <x v="76"/>
    <n v="20"/>
    <d v="2026-06-30T03:00:00"/>
    <x v="19"/>
    <s v="Anis LEBIK"/>
    <s v="#60DC8C"/>
    <s v="#22A34F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656"/>
  </r>
  <r>
    <x v="76"/>
    <n v="21"/>
    <d v="2026-06-30T03:00:00"/>
    <x v="20"/>
    <s v="Julia BOUANAN"/>
    <s v="#2FAEE0"/>
    <s v="#BEA064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468"/>
  </r>
  <r>
    <x v="76"/>
    <n v="22"/>
    <d v="2026-06-30T03:00:00"/>
    <x v="21"/>
    <s v="Julie Mansard"/>
    <s v="#41DEF0"/>
    <s v="#0BA6B7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298"/>
  </r>
  <r>
    <x v="76"/>
    <n v="23"/>
    <d v="2026-06-30T03:00:00"/>
    <x v="22"/>
    <s v="Juliette"/>
    <s v="#F2A2A2"/>
    <s v="#C25D5D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034"/>
  </r>
  <r>
    <x v="76"/>
    <n v="24"/>
    <d v="2026-06-30T03:00:00"/>
    <x v="23"/>
    <s v="Samya ALAOUI"/>
    <s v="#A2F2C7"/>
    <s v="#5DC18C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761"/>
  </r>
  <r>
    <x v="76"/>
    <n v="25"/>
    <d v="2026-06-30T03:00:00"/>
    <x v="24"/>
    <s v="Léa WALOCQ"/>
    <s v="#D1B9EB"/>
    <s v="#B58BC7"/>
    <s v="1/16 Finale"/>
    <s v=""/>
    <s v="Pays-Bas"/>
    <s v="NLD"/>
    <s v="Maroc"/>
    <s v="MAR"/>
    <s v="Monterrey"/>
    <s v="Estadio BBVA"/>
    <m/>
    <m/>
    <x v="1"/>
    <n v="80"/>
    <n v="114"/>
    <n v="122"/>
    <x v="2"/>
    <s v=""/>
    <s v=""/>
    <n v="0"/>
    <s v=""/>
    <s v=""/>
    <n v="0"/>
    <s v=""/>
    <s v=""/>
    <x v="3"/>
    <n v="2809"/>
  </r>
  <r>
    <x v="76"/>
    <n v="26"/>
    <d v="2026-06-11T21:00:00"/>
    <x v="25"/>
    <s v="Mohamad EL KAWAS"/>
    <s v="#EB8787"/>
    <s v="#368E2C"/>
    <s v="1/16 Finale"/>
    <s v=""/>
    <s v="Pays-Bas"/>
    <s v="NLD"/>
    <s v="Maroc"/>
    <s v="MAR"/>
    <m/>
    <m/>
    <m/>
    <m/>
    <x v="1"/>
    <n v="80"/>
    <n v="114"/>
    <n v="122"/>
    <x v="2"/>
    <s v=""/>
    <s v=""/>
    <n v="0"/>
    <s v=""/>
    <n v="114"/>
    <n v="0"/>
    <s v=""/>
    <s v=""/>
    <x v="3"/>
    <n v="2170"/>
  </r>
  <r>
    <x v="76"/>
    <n v="27"/>
    <d v="2026-06-30T03:00:00"/>
    <x v="26"/>
    <s v="Maryem GUIZANI"/>
    <s v="#BCA2F4"/>
    <s v="#6D3DD5"/>
    <s v="1/16 Finale"/>
    <s v=""/>
    <s v="Pays-Bas"/>
    <s v="NLD"/>
    <s v="Maroc"/>
    <s v="MAR"/>
    <m/>
    <m/>
    <m/>
    <m/>
    <x v="1"/>
    <n v="80"/>
    <n v="114"/>
    <n v="122"/>
    <x v="2"/>
    <s v=""/>
    <s v=""/>
    <n v="0"/>
    <s v=""/>
    <s v=""/>
    <n v="0"/>
    <s v=""/>
    <s v=""/>
    <x v="3"/>
    <n v="2233"/>
  </r>
  <r>
    <x v="77"/>
    <n v="1"/>
    <d v="2026-06-30T19:00:00"/>
    <x v="0"/>
    <s v="Nicolas LE MOUEL"/>
    <s v="#F7C79D"/>
    <s v="#FFBE85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750"/>
  </r>
  <r>
    <x v="77"/>
    <n v="2"/>
    <d v="2026-06-30T19:00:00"/>
    <x v="1"/>
    <s v="Léa EL ASERY"/>
    <s v="#FFBEBE"/>
    <s v="#DF6868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3059"/>
  </r>
  <r>
    <x v="77"/>
    <n v="3"/>
    <d v="2026-06-30T19:00:00"/>
    <x v="2"/>
    <s v="Elwenn JOUBREL"/>
    <s v="#F5C7FC"/>
    <s v="#C489CF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802"/>
  </r>
  <r>
    <x v="77"/>
    <n v="4"/>
    <d v="2026-06-30T19:00:00"/>
    <x v="3"/>
    <s v="Pauline OLIVIER"/>
    <s v="#A5EA7F"/>
    <s v="#80C65A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698"/>
  </r>
  <r>
    <x v="77"/>
    <n v="5"/>
    <d v="2026-06-30T19:00:00"/>
    <x v="4"/>
    <s v="Julie BOISSIERE"/>
    <s v="#D890FF"/>
    <s v="#B750EF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190"/>
  </r>
  <r>
    <x v="77"/>
    <n v="6"/>
    <d v="2026-06-30T19:00:00"/>
    <x v="5"/>
    <s v="Julie BOUCHARD"/>
    <s v="#A6F7B1"/>
    <s v="#6EC179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789"/>
  </r>
  <r>
    <x v="77"/>
    <n v="7"/>
    <d v="2026-06-30T19:00:00"/>
    <x v="6"/>
    <s v="Vincent FRAYSSE"/>
    <s v="#B2EAE8"/>
    <s v="#6CB4B1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1434"/>
  </r>
  <r>
    <x v="77"/>
    <n v="8"/>
    <d v="2026-06-30T19:00:00"/>
    <x v="7"/>
    <s v="Louis HARLE"/>
    <s v="#EEF7B1"/>
    <s v="#C1CB7D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732"/>
  </r>
  <r>
    <x v="77"/>
    <n v="9"/>
    <d v="2026-06-30T19:00:00"/>
    <x v="8"/>
    <s v="Aurélien DE POULPIQUET"/>
    <s v="#F4EA9D"/>
    <s v="#D2C458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825"/>
  </r>
  <r>
    <x v="77"/>
    <n v="10"/>
    <d v="2026-06-30T19:00:00"/>
    <x v="9"/>
    <s v="Paul MONTESINOS"/>
    <s v="#C4B0FF"/>
    <s v="#7F66C8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585"/>
  </r>
  <r>
    <x v="77"/>
    <n v="11"/>
    <d v="2026-06-30T19:00:00"/>
    <x v="10"/>
    <s v="Kinsley ROQUE"/>
    <s v="#CBEBBA"/>
    <s v="#70BC6E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936"/>
  </r>
  <r>
    <x v="77"/>
    <n v="12"/>
    <d v="2026-06-30T19:00:00"/>
    <x v="11"/>
    <s v="Jaouad SETTI"/>
    <s v="#C2D4FF"/>
    <s v="#6586D5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794"/>
  </r>
  <r>
    <x v="77"/>
    <n v="13"/>
    <d v="2026-06-30T19:00:00"/>
    <x v="12"/>
    <s v="Julien INGE"/>
    <s v="#C1E0EF"/>
    <s v="#4F91B2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919"/>
  </r>
  <r>
    <x v="77"/>
    <n v="14"/>
    <d v="2026-06-30T19:00:00"/>
    <x v="13"/>
    <s v="Marie EXBRAYAT"/>
    <s v="#FFAFD2"/>
    <s v="#F2589B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893"/>
  </r>
  <r>
    <x v="77"/>
    <n v="15"/>
    <d v="2026-06-30T19:00:00"/>
    <x v="14"/>
    <s v="Amine ZARROUKI"/>
    <s v="#FF9898"/>
    <s v="#FF5D5D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823"/>
  </r>
  <r>
    <x v="77"/>
    <n v="16"/>
    <d v="2026-06-30T19:00:00"/>
    <x v="15"/>
    <s v="Laura GIULIANO"/>
    <s v="#86A4FE"/>
    <s v="#3769FF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388"/>
  </r>
  <r>
    <x v="77"/>
    <n v="17"/>
    <d v="2026-06-30T19:00:00"/>
    <x v="16"/>
    <s v="Julien CRIMOTEL"/>
    <s v="#FFB0B0"/>
    <s v="#F25757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637"/>
  </r>
  <r>
    <x v="77"/>
    <n v="18"/>
    <d v="2026-06-30T19:00:00"/>
    <x v="17"/>
    <s v="Quentin CARTON"/>
    <s v="#F0BC42"/>
    <s v="#8E1F2F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628"/>
  </r>
  <r>
    <x v="77"/>
    <n v="19"/>
    <d v="2026-06-30T19:00:00"/>
    <x v="18"/>
    <s v="Eyram TETSHIE"/>
    <s v="#E8B28F"/>
    <s v="#E65568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516"/>
  </r>
  <r>
    <x v="77"/>
    <n v="20"/>
    <d v="2026-06-30T19:00:00"/>
    <x v="19"/>
    <s v="Anis LEBIK"/>
    <s v="#60DC8C"/>
    <s v="#22A34F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656"/>
  </r>
  <r>
    <x v="77"/>
    <n v="21"/>
    <d v="2026-06-30T19:00:00"/>
    <x v="20"/>
    <s v="Julia BOUANAN"/>
    <s v="#2FAEE0"/>
    <s v="#BEA064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468"/>
  </r>
  <r>
    <x v="77"/>
    <n v="22"/>
    <d v="2026-06-30T19:00:00"/>
    <x v="21"/>
    <s v="Julie Mansard"/>
    <s v="#41DEF0"/>
    <s v="#0BA6B7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298"/>
  </r>
  <r>
    <x v="77"/>
    <n v="23"/>
    <d v="2026-06-30T19:00:00"/>
    <x v="22"/>
    <s v="Juliette"/>
    <s v="#F2A2A2"/>
    <s v="#C25D5D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034"/>
  </r>
  <r>
    <x v="77"/>
    <n v="24"/>
    <d v="2026-06-30T19:00:00"/>
    <x v="23"/>
    <s v="Samya ALAOUI"/>
    <s v="#A2F2C7"/>
    <s v="#5DC18C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761"/>
  </r>
  <r>
    <x v="77"/>
    <n v="25"/>
    <d v="2026-06-30T19:00:00"/>
    <x v="24"/>
    <s v="Léa WALOCQ"/>
    <s v="#D1B9EB"/>
    <s v="#B58BC7"/>
    <s v="1/16 Finale"/>
    <s v=""/>
    <s v="Côte d'Ivoire"/>
    <s v="CIV"/>
    <s v="Norvège"/>
    <s v="NOR"/>
    <s v="Arlington, Dallas, Texas"/>
    <s v="AT&amp;T Stadium"/>
    <m/>
    <m/>
    <x v="1"/>
    <n v="52"/>
    <n v="132"/>
    <n v="157"/>
    <x v="2"/>
    <s v=""/>
    <s v=""/>
    <n v="0"/>
    <s v=""/>
    <s v=""/>
    <n v="0"/>
    <s v=""/>
    <s v=""/>
    <x v="3"/>
    <n v="2809"/>
  </r>
  <r>
    <x v="77"/>
    <n v="26"/>
    <d v="2026-06-11T21:00:00"/>
    <x v="25"/>
    <s v="Mohamad EL KAWAS"/>
    <s v="#EB8787"/>
    <s v="#368E2C"/>
    <s v="1/16 Finale"/>
    <s v=""/>
    <s v="Côte d'Ivoire"/>
    <s v="CIV"/>
    <s v="Norvège"/>
    <s v="NOR"/>
    <m/>
    <m/>
    <m/>
    <m/>
    <x v="1"/>
    <n v="52"/>
    <n v="132"/>
    <n v="157"/>
    <x v="2"/>
    <s v=""/>
    <s v=""/>
    <n v="0"/>
    <s v=""/>
    <n v="132"/>
    <n v="0"/>
    <s v=""/>
    <s v=""/>
    <x v="3"/>
    <n v="2170"/>
  </r>
  <r>
    <x v="77"/>
    <n v="27"/>
    <d v="2026-06-30T19:00:00"/>
    <x v="26"/>
    <s v="Maryem GUIZANI"/>
    <s v="#BCA2F4"/>
    <s v="#6D3DD5"/>
    <s v="1/16 Finale"/>
    <s v=""/>
    <s v="Côte d'Ivoire"/>
    <s v="CIV"/>
    <s v="Norvège"/>
    <s v="NOR"/>
    <m/>
    <m/>
    <m/>
    <m/>
    <x v="1"/>
    <n v="52"/>
    <n v="132"/>
    <n v="157"/>
    <x v="2"/>
    <s v=""/>
    <s v=""/>
    <n v="0"/>
    <s v=""/>
    <s v=""/>
    <n v="0"/>
    <s v=""/>
    <s v=""/>
    <x v="3"/>
    <n v="2233"/>
  </r>
  <r>
    <x v="78"/>
    <n v="1"/>
    <d v="2026-06-30T23:00:00"/>
    <x v="0"/>
    <s v="Nicolas LE MOUEL"/>
    <s v="#F7C79D"/>
    <s v="#FFBE85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750"/>
  </r>
  <r>
    <x v="78"/>
    <n v="2"/>
    <d v="2026-06-30T23:00:00"/>
    <x v="1"/>
    <s v="Léa EL ASERY"/>
    <s v="#FFBEBE"/>
    <s v="#DF6868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3059"/>
  </r>
  <r>
    <x v="78"/>
    <n v="3"/>
    <d v="2026-06-30T23:00:00"/>
    <x v="2"/>
    <s v="Elwenn JOUBREL"/>
    <s v="#F5C7FC"/>
    <s v="#C489CF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802"/>
  </r>
  <r>
    <x v="78"/>
    <n v="4"/>
    <d v="2026-06-30T23:00:00"/>
    <x v="3"/>
    <s v="Pauline OLIVIER"/>
    <s v="#A5EA7F"/>
    <s v="#80C65A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698"/>
  </r>
  <r>
    <x v="78"/>
    <n v="5"/>
    <d v="2026-06-30T23:00:00"/>
    <x v="4"/>
    <s v="Julie BOISSIERE"/>
    <s v="#D890FF"/>
    <s v="#B750EF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190"/>
  </r>
  <r>
    <x v="78"/>
    <n v="6"/>
    <d v="2026-06-30T23:00:00"/>
    <x v="5"/>
    <s v="Julie BOUCHARD"/>
    <s v="#A6F7B1"/>
    <s v="#6EC179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789"/>
  </r>
  <r>
    <x v="78"/>
    <n v="7"/>
    <d v="2026-06-30T23:00:00"/>
    <x v="6"/>
    <s v="Vincent FRAYSSE"/>
    <s v="#B2EAE8"/>
    <s v="#6CB4B1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1434"/>
  </r>
  <r>
    <x v="78"/>
    <n v="8"/>
    <d v="2026-06-30T23:00:00"/>
    <x v="7"/>
    <s v="Louis HARLE"/>
    <s v="#EEF7B1"/>
    <s v="#C1CB7D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732"/>
  </r>
  <r>
    <x v="78"/>
    <n v="9"/>
    <d v="2026-06-30T23:00:00"/>
    <x v="8"/>
    <s v="Aurélien DE POULPIQUET"/>
    <s v="#F4EA9D"/>
    <s v="#D2C458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825"/>
  </r>
  <r>
    <x v="78"/>
    <n v="10"/>
    <d v="2026-06-30T23:00:00"/>
    <x v="9"/>
    <s v="Paul MONTESINOS"/>
    <s v="#C4B0FF"/>
    <s v="#7F66C8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585"/>
  </r>
  <r>
    <x v="78"/>
    <n v="11"/>
    <d v="2026-06-30T23:00:00"/>
    <x v="10"/>
    <s v="Kinsley ROQUE"/>
    <s v="#CBEBBA"/>
    <s v="#70BC6E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936"/>
  </r>
  <r>
    <x v="78"/>
    <n v="12"/>
    <d v="2026-06-30T23:00:00"/>
    <x v="11"/>
    <s v="Jaouad SETTI"/>
    <s v="#C2D4FF"/>
    <s v="#6586D5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794"/>
  </r>
  <r>
    <x v="78"/>
    <n v="13"/>
    <d v="2026-06-30T23:00:00"/>
    <x v="12"/>
    <s v="Julien INGE"/>
    <s v="#C1E0EF"/>
    <s v="#4F91B2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919"/>
  </r>
  <r>
    <x v="78"/>
    <n v="14"/>
    <d v="2026-06-30T23:00:00"/>
    <x v="13"/>
    <s v="Marie EXBRAYAT"/>
    <s v="#FFAFD2"/>
    <s v="#F2589B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893"/>
  </r>
  <r>
    <x v="78"/>
    <n v="15"/>
    <d v="2026-06-30T23:00:00"/>
    <x v="14"/>
    <s v="Amine ZARROUKI"/>
    <s v="#FF9898"/>
    <s v="#FF5D5D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823"/>
  </r>
  <r>
    <x v="78"/>
    <n v="16"/>
    <d v="2026-06-30T23:00:00"/>
    <x v="15"/>
    <s v="Laura GIULIANO"/>
    <s v="#86A4FE"/>
    <s v="#3769FF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388"/>
  </r>
  <r>
    <x v="78"/>
    <n v="17"/>
    <d v="2026-06-30T23:00:00"/>
    <x v="16"/>
    <s v="Julien CRIMOTEL"/>
    <s v="#FFB0B0"/>
    <s v="#F25757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637"/>
  </r>
  <r>
    <x v="78"/>
    <n v="18"/>
    <d v="2026-06-30T23:00:00"/>
    <x v="17"/>
    <s v="Quentin CARTON"/>
    <s v="#F0BC42"/>
    <s v="#8E1F2F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628"/>
  </r>
  <r>
    <x v="78"/>
    <n v="19"/>
    <d v="2026-06-30T23:00:00"/>
    <x v="18"/>
    <s v="Eyram TETSHIE"/>
    <s v="#E8B28F"/>
    <s v="#E65568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516"/>
  </r>
  <r>
    <x v="78"/>
    <n v="20"/>
    <d v="2026-06-30T23:00:00"/>
    <x v="19"/>
    <s v="Anis LEBIK"/>
    <s v="#60DC8C"/>
    <s v="#22A34F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656"/>
  </r>
  <r>
    <x v="78"/>
    <n v="21"/>
    <d v="2026-06-30T23:00:00"/>
    <x v="20"/>
    <s v="Julia BOUANAN"/>
    <s v="#2FAEE0"/>
    <s v="#BEA064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468"/>
  </r>
  <r>
    <x v="78"/>
    <n v="22"/>
    <d v="2026-06-30T23:00:00"/>
    <x v="21"/>
    <s v="Julie Mansard"/>
    <s v="#41DEF0"/>
    <s v="#0BA6B7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298"/>
  </r>
  <r>
    <x v="78"/>
    <n v="23"/>
    <d v="2026-06-30T23:00:00"/>
    <x v="22"/>
    <s v="Juliette"/>
    <s v="#F2A2A2"/>
    <s v="#C25D5D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034"/>
  </r>
  <r>
    <x v="78"/>
    <n v="24"/>
    <d v="2026-06-30T23:00:00"/>
    <x v="23"/>
    <s v="Samya ALAOUI"/>
    <s v="#A2F2C7"/>
    <s v="#5DC18C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761"/>
  </r>
  <r>
    <x v="78"/>
    <n v="25"/>
    <d v="2026-06-30T23:00:00"/>
    <x v="24"/>
    <s v="Léa WALOCQ"/>
    <s v="#D1B9EB"/>
    <s v="#B58BC7"/>
    <s v="1/16 Finale"/>
    <s v=""/>
    <s v="France"/>
    <s v="FRA"/>
    <s v="Suède"/>
    <s v="SWE"/>
    <s v="East Rutherford, New Jersey/New York"/>
    <s v="MetLife Stadium"/>
    <m/>
    <m/>
    <x v="1"/>
    <n v="38"/>
    <n v="148"/>
    <n v="182"/>
    <x v="2"/>
    <s v=""/>
    <s v=""/>
    <n v="0"/>
    <s v=""/>
    <s v=""/>
    <n v="0"/>
    <s v=""/>
    <s v=""/>
    <x v="3"/>
    <n v="2809"/>
  </r>
  <r>
    <x v="78"/>
    <n v="26"/>
    <d v="2026-06-11T21:00:00"/>
    <x v="25"/>
    <s v="Mohamad EL KAWAS"/>
    <s v="#EB8787"/>
    <s v="#368E2C"/>
    <s v="1/16 Finale"/>
    <s v=""/>
    <s v="France"/>
    <s v="FRA"/>
    <s v="Suède"/>
    <s v="SWE"/>
    <m/>
    <m/>
    <m/>
    <m/>
    <x v="1"/>
    <n v="38"/>
    <n v="148"/>
    <n v="182"/>
    <x v="2"/>
    <s v=""/>
    <s v=""/>
    <n v="0"/>
    <s v=""/>
    <n v="148"/>
    <n v="0"/>
    <s v=""/>
    <s v=""/>
    <x v="3"/>
    <n v="2170"/>
  </r>
  <r>
    <x v="78"/>
    <n v="27"/>
    <d v="2026-06-30T23:00:00"/>
    <x v="26"/>
    <s v="Maryem GUIZANI"/>
    <s v="#BCA2F4"/>
    <s v="#6D3DD5"/>
    <s v="1/16 Finale"/>
    <s v=""/>
    <s v="France"/>
    <s v="FRA"/>
    <s v="Suède"/>
    <s v="SWE"/>
    <m/>
    <m/>
    <m/>
    <m/>
    <x v="1"/>
    <n v="38"/>
    <n v="148"/>
    <n v="182"/>
    <x v="2"/>
    <s v=""/>
    <s v=""/>
    <n v="0"/>
    <s v=""/>
    <s v=""/>
    <n v="0"/>
    <s v=""/>
    <s v=""/>
    <x v="3"/>
    <n v="2233"/>
  </r>
  <r>
    <x v="79"/>
    <n v="1"/>
    <d v="2026-07-01T03:00:00"/>
    <x v="0"/>
    <s v="Nicolas LE MOUEL"/>
    <s v="#F7C79D"/>
    <s v="#FFBE85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750"/>
  </r>
  <r>
    <x v="79"/>
    <n v="2"/>
    <d v="2026-07-01T03:00:00"/>
    <x v="1"/>
    <s v="Léa EL ASERY"/>
    <s v="#FFBEBE"/>
    <s v="#DF6868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3059"/>
  </r>
  <r>
    <x v="79"/>
    <n v="3"/>
    <d v="2026-07-01T03:00:00"/>
    <x v="2"/>
    <s v="Elwenn JOUBREL"/>
    <s v="#F5C7FC"/>
    <s v="#C489CF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802"/>
  </r>
  <r>
    <x v="79"/>
    <n v="4"/>
    <d v="2026-07-01T03:00:00"/>
    <x v="3"/>
    <s v="Pauline OLIVIER"/>
    <s v="#A5EA7F"/>
    <s v="#80C65A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698"/>
  </r>
  <r>
    <x v="79"/>
    <n v="5"/>
    <d v="2026-07-01T03:00:00"/>
    <x v="4"/>
    <s v="Julie BOISSIERE"/>
    <s v="#D890FF"/>
    <s v="#B750EF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190"/>
  </r>
  <r>
    <x v="79"/>
    <n v="6"/>
    <d v="2026-07-01T03:00:00"/>
    <x v="5"/>
    <s v="Julie BOUCHARD"/>
    <s v="#A6F7B1"/>
    <s v="#6EC179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789"/>
  </r>
  <r>
    <x v="79"/>
    <n v="7"/>
    <d v="2026-07-01T03:00:00"/>
    <x v="6"/>
    <s v="Vincent FRAYSSE"/>
    <s v="#B2EAE8"/>
    <s v="#6CB4B1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1434"/>
  </r>
  <r>
    <x v="79"/>
    <n v="8"/>
    <d v="2026-07-01T03:00:00"/>
    <x v="7"/>
    <s v="Louis HARLE"/>
    <s v="#EEF7B1"/>
    <s v="#C1CB7D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732"/>
  </r>
  <r>
    <x v="79"/>
    <n v="9"/>
    <d v="2026-07-01T03:00:00"/>
    <x v="8"/>
    <s v="Aurélien DE POULPIQUET"/>
    <s v="#F4EA9D"/>
    <s v="#D2C458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825"/>
  </r>
  <r>
    <x v="79"/>
    <n v="10"/>
    <d v="2026-07-01T03:00:00"/>
    <x v="9"/>
    <s v="Paul MONTESINOS"/>
    <s v="#C4B0FF"/>
    <s v="#7F66C8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585"/>
  </r>
  <r>
    <x v="79"/>
    <n v="11"/>
    <d v="2026-07-01T03:00:00"/>
    <x v="10"/>
    <s v="Kinsley ROQUE"/>
    <s v="#CBEBBA"/>
    <s v="#70BC6E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936"/>
  </r>
  <r>
    <x v="79"/>
    <n v="12"/>
    <d v="2026-07-01T03:00:00"/>
    <x v="11"/>
    <s v="Jaouad SETTI"/>
    <s v="#C2D4FF"/>
    <s v="#6586D5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794"/>
  </r>
  <r>
    <x v="79"/>
    <n v="13"/>
    <d v="2026-07-01T03:00:00"/>
    <x v="12"/>
    <s v="Julien INGE"/>
    <s v="#C1E0EF"/>
    <s v="#4F91B2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919"/>
  </r>
  <r>
    <x v="79"/>
    <n v="14"/>
    <d v="2026-07-01T03:00:00"/>
    <x v="13"/>
    <s v="Marie EXBRAYAT"/>
    <s v="#FFAFD2"/>
    <s v="#F2589B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893"/>
  </r>
  <r>
    <x v="79"/>
    <n v="15"/>
    <d v="2026-07-01T03:00:00"/>
    <x v="14"/>
    <s v="Amine ZARROUKI"/>
    <s v="#FF9898"/>
    <s v="#FF5D5D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823"/>
  </r>
  <r>
    <x v="79"/>
    <n v="16"/>
    <d v="2026-07-01T03:00:00"/>
    <x v="15"/>
    <s v="Laura GIULIANO"/>
    <s v="#86A4FE"/>
    <s v="#3769FF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388"/>
  </r>
  <r>
    <x v="79"/>
    <n v="17"/>
    <d v="2026-07-01T03:00:00"/>
    <x v="16"/>
    <s v="Julien CRIMOTEL"/>
    <s v="#FFB0B0"/>
    <s v="#F25757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637"/>
  </r>
  <r>
    <x v="79"/>
    <n v="18"/>
    <d v="2026-07-01T03:00:00"/>
    <x v="17"/>
    <s v="Quentin CARTON"/>
    <s v="#F0BC42"/>
    <s v="#8E1F2F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628"/>
  </r>
  <r>
    <x v="79"/>
    <n v="19"/>
    <d v="2026-07-01T03:00:00"/>
    <x v="18"/>
    <s v="Eyram TETSHIE"/>
    <s v="#E8B28F"/>
    <s v="#E65568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516"/>
  </r>
  <r>
    <x v="79"/>
    <n v="20"/>
    <d v="2026-07-01T03:00:00"/>
    <x v="19"/>
    <s v="Anis LEBIK"/>
    <s v="#60DC8C"/>
    <s v="#22A34F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656"/>
  </r>
  <r>
    <x v="79"/>
    <n v="21"/>
    <d v="2026-07-01T03:00:00"/>
    <x v="20"/>
    <s v="Julia BOUANAN"/>
    <s v="#2FAEE0"/>
    <s v="#BEA064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468"/>
  </r>
  <r>
    <x v="79"/>
    <n v="22"/>
    <d v="2026-07-01T03:00:00"/>
    <x v="21"/>
    <s v="Julie Mansard"/>
    <s v="#41DEF0"/>
    <s v="#0BA6B7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298"/>
  </r>
  <r>
    <x v="79"/>
    <n v="23"/>
    <d v="2026-07-01T03:00:00"/>
    <x v="22"/>
    <s v="Juliette"/>
    <s v="#F2A2A2"/>
    <s v="#C25D5D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034"/>
  </r>
  <r>
    <x v="79"/>
    <n v="24"/>
    <d v="2026-07-01T03:00:00"/>
    <x v="23"/>
    <s v="Samya ALAOUI"/>
    <s v="#A2F2C7"/>
    <s v="#5DC18C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761"/>
  </r>
  <r>
    <x v="79"/>
    <n v="25"/>
    <d v="2026-07-01T03:00:00"/>
    <x v="24"/>
    <s v="Léa WALOCQ"/>
    <s v="#D1B9EB"/>
    <s v="#B58BC7"/>
    <s v="1/16 Finale"/>
    <s v=""/>
    <s v="Mexique"/>
    <s v="MEX"/>
    <s v="Equateur"/>
    <s v="ECU"/>
    <s v="Mexique City"/>
    <s v="Estadio Azteca"/>
    <m/>
    <m/>
    <x v="1"/>
    <n v="84"/>
    <n v="108"/>
    <n v="122"/>
    <x v="2"/>
    <s v=""/>
    <s v=""/>
    <n v="0"/>
    <s v=""/>
    <s v=""/>
    <n v="0"/>
    <s v=""/>
    <s v=""/>
    <x v="3"/>
    <n v="2809"/>
  </r>
  <r>
    <x v="79"/>
    <n v="26"/>
    <d v="2026-06-11T21:00:00"/>
    <x v="25"/>
    <s v="Mohamad EL KAWAS"/>
    <s v="#EB8787"/>
    <s v="#368E2C"/>
    <s v="1/16 Finale"/>
    <s v=""/>
    <s v="Mexique"/>
    <s v="MEX"/>
    <s v="Equateur"/>
    <s v="ECU"/>
    <m/>
    <m/>
    <m/>
    <m/>
    <x v="1"/>
    <n v="84"/>
    <n v="108"/>
    <n v="122"/>
    <x v="2"/>
    <s v=""/>
    <s v=""/>
    <n v="0"/>
    <s v=""/>
    <n v="108"/>
    <n v="0"/>
    <s v=""/>
    <s v=""/>
    <x v="3"/>
    <n v="2170"/>
  </r>
  <r>
    <x v="79"/>
    <n v="27"/>
    <d v="2026-07-01T03:00:00"/>
    <x v="26"/>
    <s v="Maryem GUIZANI"/>
    <s v="#BCA2F4"/>
    <s v="#6D3DD5"/>
    <s v="1/16 Finale"/>
    <s v=""/>
    <s v="Mexique"/>
    <s v="MEX"/>
    <s v="Equateur"/>
    <s v="ECU"/>
    <m/>
    <m/>
    <m/>
    <m/>
    <x v="1"/>
    <n v="84"/>
    <n v="108"/>
    <n v="122"/>
    <x v="2"/>
    <s v=""/>
    <s v=""/>
    <n v="0"/>
    <s v=""/>
    <s v=""/>
    <n v="0"/>
    <s v=""/>
    <s v=""/>
    <x v="3"/>
    <n v="2233"/>
  </r>
  <r>
    <x v="80"/>
    <n v="1"/>
    <d v="2026-07-01T18:00:00"/>
    <x v="0"/>
    <s v="Nicolas LE MOUEL"/>
    <s v="#F7C79D"/>
    <s v="#FFBE85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750"/>
  </r>
  <r>
    <x v="80"/>
    <n v="2"/>
    <d v="2026-07-01T18:00:00"/>
    <x v="1"/>
    <s v="Léa EL ASERY"/>
    <s v="#FFBEBE"/>
    <s v="#DF6868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3059"/>
  </r>
  <r>
    <x v="80"/>
    <n v="3"/>
    <d v="2026-07-01T18:00:00"/>
    <x v="2"/>
    <s v="Elwenn JOUBREL"/>
    <s v="#F5C7FC"/>
    <s v="#C489CF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802"/>
  </r>
  <r>
    <x v="80"/>
    <n v="4"/>
    <d v="2026-07-01T18:00:00"/>
    <x v="3"/>
    <s v="Pauline OLIVIER"/>
    <s v="#A5EA7F"/>
    <s v="#80C65A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698"/>
  </r>
  <r>
    <x v="80"/>
    <n v="5"/>
    <d v="2026-07-01T18:00:00"/>
    <x v="4"/>
    <s v="Julie BOISSIERE"/>
    <s v="#D890FF"/>
    <s v="#B750EF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190"/>
  </r>
  <r>
    <x v="80"/>
    <n v="6"/>
    <d v="2026-07-01T18:00:00"/>
    <x v="5"/>
    <s v="Julie BOUCHARD"/>
    <s v="#A6F7B1"/>
    <s v="#6EC179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789"/>
  </r>
  <r>
    <x v="80"/>
    <n v="7"/>
    <d v="2026-07-01T18:00:00"/>
    <x v="6"/>
    <s v="Vincent FRAYSSE"/>
    <s v="#B2EAE8"/>
    <s v="#6CB4B1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1434"/>
  </r>
  <r>
    <x v="80"/>
    <n v="8"/>
    <d v="2026-07-01T18:00:00"/>
    <x v="7"/>
    <s v="Louis HARLE"/>
    <s v="#EEF7B1"/>
    <s v="#C1CB7D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732"/>
  </r>
  <r>
    <x v="80"/>
    <n v="9"/>
    <d v="2026-07-01T18:00:00"/>
    <x v="8"/>
    <s v="Aurélien DE POULPIQUET"/>
    <s v="#F4EA9D"/>
    <s v="#D2C458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825"/>
  </r>
  <r>
    <x v="80"/>
    <n v="10"/>
    <d v="2026-07-01T18:00:00"/>
    <x v="9"/>
    <s v="Paul MONTESINOS"/>
    <s v="#C4B0FF"/>
    <s v="#7F66C8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585"/>
  </r>
  <r>
    <x v="80"/>
    <n v="11"/>
    <d v="2026-07-01T18:00:00"/>
    <x v="10"/>
    <s v="Kinsley ROQUE"/>
    <s v="#CBEBBA"/>
    <s v="#70BC6E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936"/>
  </r>
  <r>
    <x v="80"/>
    <n v="12"/>
    <d v="2026-07-01T18:00:00"/>
    <x v="11"/>
    <s v="Jaouad SETTI"/>
    <s v="#C2D4FF"/>
    <s v="#6586D5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794"/>
  </r>
  <r>
    <x v="80"/>
    <n v="13"/>
    <d v="2026-07-01T18:00:00"/>
    <x v="12"/>
    <s v="Julien INGE"/>
    <s v="#C1E0EF"/>
    <s v="#4F91B2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919"/>
  </r>
  <r>
    <x v="80"/>
    <n v="14"/>
    <d v="2026-07-01T18:00:00"/>
    <x v="13"/>
    <s v="Marie EXBRAYAT"/>
    <s v="#FFAFD2"/>
    <s v="#F2589B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893"/>
  </r>
  <r>
    <x v="80"/>
    <n v="15"/>
    <d v="2026-07-01T18:00:00"/>
    <x v="14"/>
    <s v="Amine ZARROUKI"/>
    <s v="#FF9898"/>
    <s v="#FF5D5D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823"/>
  </r>
  <r>
    <x v="80"/>
    <n v="16"/>
    <d v="2026-07-01T18:00:00"/>
    <x v="15"/>
    <s v="Laura GIULIANO"/>
    <s v="#86A4FE"/>
    <s v="#3769FF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388"/>
  </r>
  <r>
    <x v="80"/>
    <n v="17"/>
    <d v="2026-07-01T18:00:00"/>
    <x v="16"/>
    <s v="Julien CRIMOTEL"/>
    <s v="#FFB0B0"/>
    <s v="#F25757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637"/>
  </r>
  <r>
    <x v="80"/>
    <n v="18"/>
    <d v="2026-07-01T18:00:00"/>
    <x v="17"/>
    <s v="Quentin CARTON"/>
    <s v="#F0BC42"/>
    <s v="#8E1F2F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628"/>
  </r>
  <r>
    <x v="80"/>
    <n v="19"/>
    <d v="2026-07-01T18:00:00"/>
    <x v="18"/>
    <s v="Eyram TETSHIE"/>
    <s v="#E8B28F"/>
    <s v="#E65568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516"/>
  </r>
  <r>
    <x v="80"/>
    <n v="20"/>
    <d v="2026-07-01T18:00:00"/>
    <x v="19"/>
    <s v="Anis LEBIK"/>
    <s v="#60DC8C"/>
    <s v="#22A34F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656"/>
  </r>
  <r>
    <x v="80"/>
    <n v="21"/>
    <d v="2026-07-01T18:00:00"/>
    <x v="20"/>
    <s v="Julia BOUANAN"/>
    <s v="#2FAEE0"/>
    <s v="#BEA064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468"/>
  </r>
  <r>
    <x v="80"/>
    <n v="22"/>
    <d v="2026-07-01T18:00:00"/>
    <x v="21"/>
    <s v="Julie Mansard"/>
    <s v="#41DEF0"/>
    <s v="#0BA6B7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298"/>
  </r>
  <r>
    <x v="80"/>
    <n v="23"/>
    <d v="2026-07-01T18:00:00"/>
    <x v="22"/>
    <s v="Juliette"/>
    <s v="#F2A2A2"/>
    <s v="#C25D5D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034"/>
  </r>
  <r>
    <x v="80"/>
    <n v="24"/>
    <d v="2026-07-01T18:00:00"/>
    <x v="23"/>
    <s v="Samya ALAOUI"/>
    <s v="#A2F2C7"/>
    <s v="#5DC18C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761"/>
  </r>
  <r>
    <x v="80"/>
    <n v="25"/>
    <d v="2026-07-01T18:00:00"/>
    <x v="24"/>
    <s v="Léa WALOCQ"/>
    <s v="#D1B9EB"/>
    <s v="#B58BC7"/>
    <s v="1/16 Finale"/>
    <s v=""/>
    <s v="Angleterre"/>
    <s v="ENG"/>
    <s v="RD Congo"/>
    <s v="COD"/>
    <s v="Atlanta"/>
    <s v="Mercedes-Benz Stadium"/>
    <m/>
    <m/>
    <x v="1"/>
    <n v="39"/>
    <n v="144"/>
    <n v="181"/>
    <x v="2"/>
    <s v=""/>
    <s v=""/>
    <n v="0"/>
    <s v=""/>
    <s v=""/>
    <n v="0"/>
    <s v=""/>
    <s v=""/>
    <x v="3"/>
    <n v="2809"/>
  </r>
  <r>
    <x v="80"/>
    <n v="26"/>
    <d v="2026-06-11T21:00:00"/>
    <x v="25"/>
    <s v="Mohamad EL KAWAS"/>
    <s v="#EB8787"/>
    <s v="#368E2C"/>
    <s v="1/16 Finale"/>
    <s v=""/>
    <s v="Angleterre"/>
    <s v="ENG"/>
    <s v="RD Congo"/>
    <s v="COD"/>
    <m/>
    <m/>
    <m/>
    <m/>
    <x v="1"/>
    <n v="39"/>
    <n v="144"/>
    <n v="181"/>
    <x v="2"/>
    <s v=""/>
    <s v=""/>
    <n v="0"/>
    <s v=""/>
    <n v="144"/>
    <n v="0"/>
    <s v=""/>
    <s v=""/>
    <x v="3"/>
    <n v="2170"/>
  </r>
  <r>
    <x v="80"/>
    <n v="27"/>
    <d v="2026-07-01T18:00:00"/>
    <x v="26"/>
    <s v="Maryem GUIZANI"/>
    <s v="#BCA2F4"/>
    <s v="#6D3DD5"/>
    <s v="1/16 Finale"/>
    <s v=""/>
    <s v="Angleterre"/>
    <s v="ENG"/>
    <s v="RD Congo"/>
    <s v="COD"/>
    <m/>
    <m/>
    <m/>
    <m/>
    <x v="1"/>
    <n v="39"/>
    <n v="144"/>
    <n v="181"/>
    <x v="2"/>
    <s v=""/>
    <s v=""/>
    <n v="0"/>
    <s v=""/>
    <s v=""/>
    <n v="0"/>
    <s v=""/>
    <s v=""/>
    <x v="3"/>
    <n v="2233"/>
  </r>
  <r>
    <x v="81"/>
    <n v="1"/>
    <d v="2026-07-01T22:00:00"/>
    <x v="0"/>
    <s v="Nicolas LE MOUEL"/>
    <s v="#F7C79D"/>
    <s v="#FFBE85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750"/>
  </r>
  <r>
    <x v="81"/>
    <n v="2"/>
    <d v="2026-07-01T22:00:00"/>
    <x v="1"/>
    <s v="Léa EL ASERY"/>
    <s v="#FFBEBE"/>
    <s v="#DF6868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3059"/>
  </r>
  <r>
    <x v="81"/>
    <n v="3"/>
    <d v="2026-07-01T22:00:00"/>
    <x v="2"/>
    <s v="Elwenn JOUBREL"/>
    <s v="#F5C7FC"/>
    <s v="#C489CF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802"/>
  </r>
  <r>
    <x v="81"/>
    <n v="4"/>
    <d v="2026-07-01T22:00:00"/>
    <x v="3"/>
    <s v="Pauline OLIVIER"/>
    <s v="#A5EA7F"/>
    <s v="#80C65A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698"/>
  </r>
  <r>
    <x v="81"/>
    <n v="5"/>
    <d v="2026-07-01T22:00:00"/>
    <x v="4"/>
    <s v="Julie BOISSIERE"/>
    <s v="#D890FF"/>
    <s v="#B750EF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190"/>
  </r>
  <r>
    <x v="81"/>
    <n v="6"/>
    <d v="2026-07-01T22:00:00"/>
    <x v="5"/>
    <s v="Julie BOUCHARD"/>
    <s v="#A6F7B1"/>
    <s v="#6EC179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789"/>
  </r>
  <r>
    <x v="81"/>
    <n v="7"/>
    <d v="2026-07-01T22:00:00"/>
    <x v="6"/>
    <s v="Vincent FRAYSSE"/>
    <s v="#B2EAE8"/>
    <s v="#6CB4B1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1434"/>
  </r>
  <r>
    <x v="81"/>
    <n v="8"/>
    <d v="2026-07-01T22:00:00"/>
    <x v="7"/>
    <s v="Louis HARLE"/>
    <s v="#EEF7B1"/>
    <s v="#C1CB7D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732"/>
  </r>
  <r>
    <x v="81"/>
    <n v="9"/>
    <d v="2026-07-01T22:00:00"/>
    <x v="8"/>
    <s v="Aurélien DE POULPIQUET"/>
    <s v="#F4EA9D"/>
    <s v="#D2C458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825"/>
  </r>
  <r>
    <x v="81"/>
    <n v="10"/>
    <d v="2026-07-01T22:00:00"/>
    <x v="9"/>
    <s v="Paul MONTESINOS"/>
    <s v="#C4B0FF"/>
    <s v="#7F66C8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585"/>
  </r>
  <r>
    <x v="81"/>
    <n v="11"/>
    <d v="2026-07-01T22:00:00"/>
    <x v="10"/>
    <s v="Kinsley ROQUE"/>
    <s v="#CBEBBA"/>
    <s v="#70BC6E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936"/>
  </r>
  <r>
    <x v="81"/>
    <n v="12"/>
    <d v="2026-07-01T22:00:00"/>
    <x v="11"/>
    <s v="Jaouad SETTI"/>
    <s v="#C2D4FF"/>
    <s v="#6586D5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794"/>
  </r>
  <r>
    <x v="81"/>
    <n v="13"/>
    <d v="2026-07-01T22:00:00"/>
    <x v="12"/>
    <s v="Julien INGE"/>
    <s v="#C1E0EF"/>
    <s v="#4F91B2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919"/>
  </r>
  <r>
    <x v="81"/>
    <n v="14"/>
    <d v="2026-07-01T22:00:00"/>
    <x v="13"/>
    <s v="Marie EXBRAYAT"/>
    <s v="#FFAFD2"/>
    <s v="#F2589B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893"/>
  </r>
  <r>
    <x v="81"/>
    <n v="15"/>
    <d v="2026-07-01T22:00:00"/>
    <x v="14"/>
    <s v="Amine ZARROUKI"/>
    <s v="#FF9898"/>
    <s v="#FF5D5D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823"/>
  </r>
  <r>
    <x v="81"/>
    <n v="16"/>
    <d v="2026-07-01T22:00:00"/>
    <x v="15"/>
    <s v="Laura GIULIANO"/>
    <s v="#86A4FE"/>
    <s v="#3769FF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388"/>
  </r>
  <r>
    <x v="81"/>
    <n v="17"/>
    <d v="2026-07-01T22:00:00"/>
    <x v="16"/>
    <s v="Julien CRIMOTEL"/>
    <s v="#FFB0B0"/>
    <s v="#F25757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637"/>
  </r>
  <r>
    <x v="81"/>
    <n v="18"/>
    <d v="2026-07-01T22:00:00"/>
    <x v="17"/>
    <s v="Quentin CARTON"/>
    <s v="#F0BC42"/>
    <s v="#8E1F2F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628"/>
  </r>
  <r>
    <x v="81"/>
    <n v="19"/>
    <d v="2026-07-01T22:00:00"/>
    <x v="18"/>
    <s v="Eyram TETSHIE"/>
    <s v="#E8B28F"/>
    <s v="#E65568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516"/>
  </r>
  <r>
    <x v="81"/>
    <n v="20"/>
    <d v="2026-07-01T22:00:00"/>
    <x v="19"/>
    <s v="Anis LEBIK"/>
    <s v="#60DC8C"/>
    <s v="#22A34F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656"/>
  </r>
  <r>
    <x v="81"/>
    <n v="21"/>
    <d v="2026-07-01T22:00:00"/>
    <x v="20"/>
    <s v="Julia BOUANAN"/>
    <s v="#2FAEE0"/>
    <s v="#BEA064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468"/>
  </r>
  <r>
    <x v="81"/>
    <n v="22"/>
    <d v="2026-07-01T22:00:00"/>
    <x v="21"/>
    <s v="Julie Mansard"/>
    <s v="#41DEF0"/>
    <s v="#0BA6B7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298"/>
  </r>
  <r>
    <x v="81"/>
    <n v="23"/>
    <d v="2026-07-01T22:00:00"/>
    <x v="22"/>
    <s v="Juliette"/>
    <s v="#F2A2A2"/>
    <s v="#C25D5D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034"/>
  </r>
  <r>
    <x v="81"/>
    <n v="24"/>
    <d v="2026-07-01T22:00:00"/>
    <x v="23"/>
    <s v="Samya ALAOUI"/>
    <s v="#A2F2C7"/>
    <s v="#5DC18C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761"/>
  </r>
  <r>
    <x v="81"/>
    <n v="25"/>
    <d v="2026-07-01T22:00:00"/>
    <x v="24"/>
    <s v="Léa WALOCQ"/>
    <s v="#D1B9EB"/>
    <s v="#B58BC7"/>
    <s v="1/16 Finale"/>
    <s v=""/>
    <s v="Belgique"/>
    <s v="BEL"/>
    <s v="Sénégal"/>
    <s v="SEN"/>
    <s v="Seattle"/>
    <s v="Lumen Field"/>
    <m/>
    <m/>
    <x v="1"/>
    <n v="80"/>
    <n v="112"/>
    <n v="123"/>
    <x v="2"/>
    <s v=""/>
    <s v=""/>
    <n v="0"/>
    <s v=""/>
    <s v=""/>
    <n v="0"/>
    <s v=""/>
    <s v=""/>
    <x v="3"/>
    <n v="2809"/>
  </r>
  <r>
    <x v="81"/>
    <n v="26"/>
    <d v="2026-06-11T21:00:00"/>
    <x v="25"/>
    <s v="Mohamad EL KAWAS"/>
    <s v="#EB8787"/>
    <s v="#368E2C"/>
    <s v="1/16 Finale"/>
    <s v=""/>
    <s v="Belgique"/>
    <s v="BEL"/>
    <s v="Sénégal"/>
    <s v="SEN"/>
    <m/>
    <m/>
    <m/>
    <m/>
    <x v="1"/>
    <n v="80"/>
    <n v="112"/>
    <n v="123"/>
    <x v="2"/>
    <s v=""/>
    <s v=""/>
    <n v="0"/>
    <s v=""/>
    <n v="112"/>
    <n v="0"/>
    <s v=""/>
    <s v=""/>
    <x v="3"/>
    <n v="2170"/>
  </r>
  <r>
    <x v="81"/>
    <n v="27"/>
    <d v="2026-07-01T22:00:00"/>
    <x v="26"/>
    <s v="Maryem GUIZANI"/>
    <s v="#BCA2F4"/>
    <s v="#6D3DD5"/>
    <s v="1/16 Finale"/>
    <s v=""/>
    <s v="Belgique"/>
    <s v="BEL"/>
    <s v="Sénégal"/>
    <s v="SEN"/>
    <m/>
    <m/>
    <m/>
    <m/>
    <x v="1"/>
    <n v="80"/>
    <n v="112"/>
    <n v="123"/>
    <x v="2"/>
    <s v=""/>
    <s v=""/>
    <n v="0"/>
    <s v=""/>
    <s v=""/>
    <n v="0"/>
    <s v=""/>
    <s v=""/>
    <x v="3"/>
    <n v="2233"/>
  </r>
  <r>
    <x v="82"/>
    <n v="1"/>
    <d v="2026-07-02T02:00:00"/>
    <x v="0"/>
    <s v="Nicolas LE MOUEL"/>
    <s v="#F7C79D"/>
    <s v="#FFBE85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750"/>
  </r>
  <r>
    <x v="82"/>
    <n v="2"/>
    <d v="2026-07-02T02:00:00"/>
    <x v="1"/>
    <s v="Léa EL ASERY"/>
    <s v="#FFBEBE"/>
    <s v="#DF6868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3059"/>
  </r>
  <r>
    <x v="82"/>
    <n v="3"/>
    <d v="2026-07-02T02:00:00"/>
    <x v="2"/>
    <s v="Elwenn JOUBREL"/>
    <s v="#F5C7FC"/>
    <s v="#C489CF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802"/>
  </r>
  <r>
    <x v="82"/>
    <n v="4"/>
    <d v="2026-07-02T02:00:00"/>
    <x v="3"/>
    <s v="Pauline OLIVIER"/>
    <s v="#A5EA7F"/>
    <s v="#80C65A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698"/>
  </r>
  <r>
    <x v="82"/>
    <n v="5"/>
    <d v="2026-07-02T02:00:00"/>
    <x v="4"/>
    <s v="Julie BOISSIERE"/>
    <s v="#D890FF"/>
    <s v="#B750EF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190"/>
  </r>
  <r>
    <x v="82"/>
    <n v="6"/>
    <d v="2026-07-02T02:00:00"/>
    <x v="5"/>
    <s v="Julie BOUCHARD"/>
    <s v="#A6F7B1"/>
    <s v="#6EC179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789"/>
  </r>
  <r>
    <x v="82"/>
    <n v="7"/>
    <d v="2026-07-02T02:00:00"/>
    <x v="6"/>
    <s v="Vincent FRAYSSE"/>
    <s v="#B2EAE8"/>
    <s v="#6CB4B1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1434"/>
  </r>
  <r>
    <x v="82"/>
    <n v="8"/>
    <d v="2026-07-02T02:00:00"/>
    <x v="7"/>
    <s v="Louis HARLE"/>
    <s v="#EEF7B1"/>
    <s v="#C1CB7D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732"/>
  </r>
  <r>
    <x v="82"/>
    <n v="9"/>
    <d v="2026-07-02T02:00:00"/>
    <x v="8"/>
    <s v="Aurélien DE POULPIQUET"/>
    <s v="#F4EA9D"/>
    <s v="#D2C458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825"/>
  </r>
  <r>
    <x v="82"/>
    <n v="10"/>
    <d v="2026-07-02T02:00:00"/>
    <x v="9"/>
    <s v="Paul MONTESINOS"/>
    <s v="#C4B0FF"/>
    <s v="#7F66C8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585"/>
  </r>
  <r>
    <x v="82"/>
    <n v="11"/>
    <d v="2026-07-02T02:00:00"/>
    <x v="10"/>
    <s v="Kinsley ROQUE"/>
    <s v="#CBEBBA"/>
    <s v="#70BC6E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936"/>
  </r>
  <r>
    <x v="82"/>
    <n v="12"/>
    <d v="2026-07-02T02:00:00"/>
    <x v="11"/>
    <s v="Jaouad SETTI"/>
    <s v="#C2D4FF"/>
    <s v="#6586D5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794"/>
  </r>
  <r>
    <x v="82"/>
    <n v="13"/>
    <d v="2026-07-02T02:00:00"/>
    <x v="12"/>
    <s v="Julien INGE"/>
    <s v="#C1E0EF"/>
    <s v="#4F91B2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919"/>
  </r>
  <r>
    <x v="82"/>
    <n v="14"/>
    <d v="2026-07-02T02:00:00"/>
    <x v="13"/>
    <s v="Marie EXBRAYAT"/>
    <s v="#FFAFD2"/>
    <s v="#F2589B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893"/>
  </r>
  <r>
    <x v="82"/>
    <n v="15"/>
    <d v="2026-07-02T02:00:00"/>
    <x v="14"/>
    <s v="Amine ZARROUKI"/>
    <s v="#FF9898"/>
    <s v="#FF5D5D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823"/>
  </r>
  <r>
    <x v="82"/>
    <n v="16"/>
    <d v="2026-07-02T02:00:00"/>
    <x v="15"/>
    <s v="Laura GIULIANO"/>
    <s v="#86A4FE"/>
    <s v="#3769FF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388"/>
  </r>
  <r>
    <x v="82"/>
    <n v="17"/>
    <d v="2026-07-02T02:00:00"/>
    <x v="16"/>
    <s v="Julien CRIMOTEL"/>
    <s v="#FFB0B0"/>
    <s v="#F25757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637"/>
  </r>
  <r>
    <x v="82"/>
    <n v="18"/>
    <d v="2026-07-02T02:00:00"/>
    <x v="17"/>
    <s v="Quentin CARTON"/>
    <s v="#F0BC42"/>
    <s v="#8E1F2F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628"/>
  </r>
  <r>
    <x v="82"/>
    <n v="19"/>
    <d v="2026-07-02T02:00:00"/>
    <x v="18"/>
    <s v="Eyram TETSHIE"/>
    <s v="#E8B28F"/>
    <s v="#E65568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516"/>
  </r>
  <r>
    <x v="82"/>
    <n v="20"/>
    <d v="2026-07-02T02:00:00"/>
    <x v="19"/>
    <s v="Anis LEBIK"/>
    <s v="#60DC8C"/>
    <s v="#22A34F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656"/>
  </r>
  <r>
    <x v="82"/>
    <n v="21"/>
    <d v="2026-07-02T02:00:00"/>
    <x v="20"/>
    <s v="Julia BOUANAN"/>
    <s v="#2FAEE0"/>
    <s v="#BEA064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468"/>
  </r>
  <r>
    <x v="82"/>
    <n v="22"/>
    <d v="2026-07-02T02:00:00"/>
    <x v="21"/>
    <s v="Julie Mansard"/>
    <s v="#41DEF0"/>
    <s v="#0BA6B7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298"/>
  </r>
  <r>
    <x v="82"/>
    <n v="23"/>
    <d v="2026-07-02T02:00:00"/>
    <x v="22"/>
    <s v="Juliette"/>
    <s v="#F2A2A2"/>
    <s v="#C25D5D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034"/>
  </r>
  <r>
    <x v="82"/>
    <n v="24"/>
    <d v="2026-07-02T02:00:00"/>
    <x v="23"/>
    <s v="Samya ALAOUI"/>
    <s v="#A2F2C7"/>
    <s v="#5DC18C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761"/>
  </r>
  <r>
    <x v="82"/>
    <n v="25"/>
    <d v="2026-07-02T02:00:00"/>
    <x v="24"/>
    <s v="Léa WALOCQ"/>
    <s v="#D1B9EB"/>
    <s v="#B58BC7"/>
    <s v="1/16 Finale"/>
    <s v=""/>
    <s v="Etats-Unis"/>
    <s v="USA"/>
    <s v="Bosnie-Herzégovine"/>
    <s v="BIH"/>
    <s v="Santa Clara, Californie"/>
    <s v="Levi's Stadium"/>
    <m/>
    <m/>
    <x v="1"/>
    <n v="52"/>
    <n v="132"/>
    <n v="157"/>
    <x v="2"/>
    <s v=""/>
    <s v=""/>
    <n v="0"/>
    <s v=""/>
    <s v=""/>
    <n v="0"/>
    <s v=""/>
    <s v=""/>
    <x v="3"/>
    <n v="2809"/>
  </r>
  <r>
    <x v="82"/>
    <n v="26"/>
    <d v="2026-06-11T21:00:00"/>
    <x v="25"/>
    <s v="Mohamad EL KAWAS"/>
    <s v="#EB8787"/>
    <s v="#368E2C"/>
    <s v="1/16 Finale"/>
    <s v=""/>
    <s v="Etats-Unis"/>
    <s v="USA"/>
    <s v="Bosnie-Herzégovine"/>
    <s v="BIH"/>
    <m/>
    <m/>
    <m/>
    <m/>
    <x v="1"/>
    <n v="52"/>
    <n v="132"/>
    <n v="157"/>
    <x v="2"/>
    <s v=""/>
    <s v=""/>
    <n v="0"/>
    <s v=""/>
    <n v="132"/>
    <n v="0"/>
    <s v=""/>
    <s v=""/>
    <x v="3"/>
    <n v="2170"/>
  </r>
  <r>
    <x v="82"/>
    <n v="27"/>
    <d v="2026-07-02T02:00:00"/>
    <x v="26"/>
    <s v="Maryem GUIZANI"/>
    <s v="#BCA2F4"/>
    <s v="#6D3DD5"/>
    <s v="1/16 Finale"/>
    <s v=""/>
    <s v="Etats-Unis"/>
    <s v="USA"/>
    <s v="Bosnie-Herzégovine"/>
    <s v="BIH"/>
    <m/>
    <m/>
    <m/>
    <m/>
    <x v="1"/>
    <n v="52"/>
    <n v="132"/>
    <n v="157"/>
    <x v="2"/>
    <s v=""/>
    <s v=""/>
    <n v="0"/>
    <s v=""/>
    <s v=""/>
    <n v="0"/>
    <s v=""/>
    <s v=""/>
    <x v="3"/>
    <n v="2233"/>
  </r>
  <r>
    <x v="83"/>
    <n v="1"/>
    <d v="2026-07-02T21:00:00"/>
    <x v="0"/>
    <s v="Nicolas LE MOUEL"/>
    <s v="#F7C79D"/>
    <s v="#FFBE85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750"/>
  </r>
  <r>
    <x v="83"/>
    <n v="2"/>
    <d v="2026-07-02T21:00:00"/>
    <x v="1"/>
    <s v="Léa EL ASERY"/>
    <s v="#FFBEBE"/>
    <s v="#DF6868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3059"/>
  </r>
  <r>
    <x v="83"/>
    <n v="3"/>
    <d v="2026-07-02T21:00:00"/>
    <x v="2"/>
    <s v="Elwenn JOUBREL"/>
    <s v="#F5C7FC"/>
    <s v="#C489CF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802"/>
  </r>
  <r>
    <x v="83"/>
    <n v="4"/>
    <d v="2026-07-02T21:00:00"/>
    <x v="3"/>
    <s v="Pauline OLIVIER"/>
    <s v="#A5EA7F"/>
    <s v="#80C65A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698"/>
  </r>
  <r>
    <x v="83"/>
    <n v="5"/>
    <d v="2026-07-02T21:00:00"/>
    <x v="4"/>
    <s v="Julie BOISSIERE"/>
    <s v="#D890FF"/>
    <s v="#B750EF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190"/>
  </r>
  <r>
    <x v="83"/>
    <n v="6"/>
    <d v="2026-07-02T21:00:00"/>
    <x v="5"/>
    <s v="Julie BOUCHARD"/>
    <s v="#A6F7B1"/>
    <s v="#6EC179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789"/>
  </r>
  <r>
    <x v="83"/>
    <n v="7"/>
    <d v="2026-07-02T21:00:00"/>
    <x v="6"/>
    <s v="Vincent FRAYSSE"/>
    <s v="#B2EAE8"/>
    <s v="#6CB4B1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1434"/>
  </r>
  <r>
    <x v="83"/>
    <n v="8"/>
    <d v="2026-07-02T21:00:00"/>
    <x v="7"/>
    <s v="Louis HARLE"/>
    <s v="#EEF7B1"/>
    <s v="#C1CB7D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732"/>
  </r>
  <r>
    <x v="83"/>
    <n v="9"/>
    <d v="2026-07-02T21:00:00"/>
    <x v="8"/>
    <s v="Aurélien DE POULPIQUET"/>
    <s v="#F4EA9D"/>
    <s v="#D2C458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825"/>
  </r>
  <r>
    <x v="83"/>
    <n v="10"/>
    <d v="2026-07-02T21:00:00"/>
    <x v="9"/>
    <s v="Paul MONTESINOS"/>
    <s v="#C4B0FF"/>
    <s v="#7F66C8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585"/>
  </r>
  <r>
    <x v="83"/>
    <n v="11"/>
    <d v="2026-07-02T21:00:00"/>
    <x v="10"/>
    <s v="Kinsley ROQUE"/>
    <s v="#CBEBBA"/>
    <s v="#70BC6E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936"/>
  </r>
  <r>
    <x v="83"/>
    <n v="12"/>
    <d v="2026-07-02T21:00:00"/>
    <x v="11"/>
    <s v="Jaouad SETTI"/>
    <s v="#C2D4FF"/>
    <s v="#6586D5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794"/>
  </r>
  <r>
    <x v="83"/>
    <n v="13"/>
    <d v="2026-07-02T21:00:00"/>
    <x v="12"/>
    <s v="Julien INGE"/>
    <s v="#C1E0EF"/>
    <s v="#4F91B2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919"/>
  </r>
  <r>
    <x v="83"/>
    <n v="14"/>
    <d v="2026-07-02T21:00:00"/>
    <x v="13"/>
    <s v="Marie EXBRAYAT"/>
    <s v="#FFAFD2"/>
    <s v="#F2589B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893"/>
  </r>
  <r>
    <x v="83"/>
    <n v="15"/>
    <d v="2026-07-02T21:00:00"/>
    <x v="14"/>
    <s v="Amine ZARROUKI"/>
    <s v="#FF9898"/>
    <s v="#FF5D5D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823"/>
  </r>
  <r>
    <x v="83"/>
    <n v="16"/>
    <d v="2026-07-02T21:00:00"/>
    <x v="15"/>
    <s v="Laura GIULIANO"/>
    <s v="#86A4FE"/>
    <s v="#3769FF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388"/>
  </r>
  <r>
    <x v="83"/>
    <n v="17"/>
    <d v="2026-07-02T21:00:00"/>
    <x v="16"/>
    <s v="Julien CRIMOTEL"/>
    <s v="#FFB0B0"/>
    <s v="#F25757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637"/>
  </r>
  <r>
    <x v="83"/>
    <n v="18"/>
    <d v="2026-07-02T21:00:00"/>
    <x v="17"/>
    <s v="Quentin CARTON"/>
    <s v="#F0BC42"/>
    <s v="#8E1F2F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628"/>
  </r>
  <r>
    <x v="83"/>
    <n v="19"/>
    <d v="2026-07-02T21:00:00"/>
    <x v="18"/>
    <s v="Eyram TETSHIE"/>
    <s v="#E8B28F"/>
    <s v="#E65568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516"/>
  </r>
  <r>
    <x v="83"/>
    <n v="20"/>
    <d v="2026-07-02T21:00:00"/>
    <x v="19"/>
    <s v="Anis LEBIK"/>
    <s v="#60DC8C"/>
    <s v="#22A34F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656"/>
  </r>
  <r>
    <x v="83"/>
    <n v="21"/>
    <d v="2026-07-02T21:00:00"/>
    <x v="20"/>
    <s v="Julia BOUANAN"/>
    <s v="#2FAEE0"/>
    <s v="#BEA064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468"/>
  </r>
  <r>
    <x v="83"/>
    <n v="22"/>
    <d v="2026-07-02T21:00:00"/>
    <x v="21"/>
    <s v="Julie Mansard"/>
    <s v="#41DEF0"/>
    <s v="#0BA6B7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298"/>
  </r>
  <r>
    <x v="83"/>
    <n v="23"/>
    <d v="2026-07-02T21:00:00"/>
    <x v="22"/>
    <s v="Juliette"/>
    <s v="#F2A2A2"/>
    <s v="#C25D5D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034"/>
  </r>
  <r>
    <x v="83"/>
    <n v="24"/>
    <d v="2026-07-02T21:00:00"/>
    <x v="23"/>
    <s v="Samya ALAOUI"/>
    <s v="#A2F2C7"/>
    <s v="#5DC18C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761"/>
  </r>
  <r>
    <x v="83"/>
    <n v="25"/>
    <d v="2026-07-02T21:00:00"/>
    <x v="24"/>
    <s v="Léa WALOCQ"/>
    <s v="#D1B9EB"/>
    <s v="#B58BC7"/>
    <s v="1/16 Finale"/>
    <s v=""/>
    <s v="Espagne"/>
    <s v="ESP"/>
    <s v="Autriche"/>
    <s v="AUT"/>
    <s v="Inglewood, Los Angeles, California"/>
    <s v="SoFi Stadium"/>
    <m/>
    <m/>
    <x v="1"/>
    <n v="41"/>
    <n v="140"/>
    <n v="182"/>
    <x v="2"/>
    <s v=""/>
    <s v=""/>
    <n v="0"/>
    <s v=""/>
    <s v=""/>
    <n v="0"/>
    <s v=""/>
    <s v=""/>
    <x v="3"/>
    <n v="2809"/>
  </r>
  <r>
    <x v="83"/>
    <n v="26"/>
    <d v="2026-06-11T21:00:00"/>
    <x v="25"/>
    <s v="Mohamad EL KAWAS"/>
    <s v="#EB8787"/>
    <s v="#368E2C"/>
    <s v="1/16 Finale"/>
    <s v=""/>
    <s v="Espagne"/>
    <s v="ESP"/>
    <s v="Autriche"/>
    <s v="AUT"/>
    <m/>
    <m/>
    <m/>
    <m/>
    <x v="1"/>
    <n v="41"/>
    <n v="140"/>
    <n v="182"/>
    <x v="2"/>
    <s v=""/>
    <s v=""/>
    <n v="0"/>
    <s v=""/>
    <n v="140"/>
    <n v="0"/>
    <s v=""/>
    <s v=""/>
    <x v="3"/>
    <n v="2170"/>
  </r>
  <r>
    <x v="83"/>
    <n v="27"/>
    <d v="2026-07-02T21:00:00"/>
    <x v="26"/>
    <s v="Maryem GUIZANI"/>
    <s v="#BCA2F4"/>
    <s v="#6D3DD5"/>
    <s v="1/16 Finale"/>
    <s v=""/>
    <s v="Espagne"/>
    <s v="ESP"/>
    <s v="Autriche"/>
    <s v="AUT"/>
    <m/>
    <m/>
    <m/>
    <m/>
    <x v="1"/>
    <n v="41"/>
    <n v="140"/>
    <n v="182"/>
    <x v="2"/>
    <s v=""/>
    <s v=""/>
    <n v="0"/>
    <s v=""/>
    <s v=""/>
    <n v="0"/>
    <s v=""/>
    <s v=""/>
    <x v="3"/>
    <n v="2233"/>
  </r>
  <r>
    <x v="84"/>
    <n v="1"/>
    <d v="2026-07-03T01:00:00"/>
    <x v="0"/>
    <s v="Nicolas LE MOUEL"/>
    <s v="#F7C79D"/>
    <s v="#FFBE85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750"/>
  </r>
  <r>
    <x v="84"/>
    <n v="2"/>
    <d v="2026-07-03T01:00:00"/>
    <x v="1"/>
    <s v="Léa EL ASERY"/>
    <s v="#FFBEBE"/>
    <s v="#DF6868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3059"/>
  </r>
  <r>
    <x v="84"/>
    <n v="3"/>
    <d v="2026-07-03T01:00:00"/>
    <x v="2"/>
    <s v="Elwenn JOUBREL"/>
    <s v="#F5C7FC"/>
    <s v="#C489CF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802"/>
  </r>
  <r>
    <x v="84"/>
    <n v="4"/>
    <d v="2026-07-03T01:00:00"/>
    <x v="3"/>
    <s v="Pauline OLIVIER"/>
    <s v="#A5EA7F"/>
    <s v="#80C65A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698"/>
  </r>
  <r>
    <x v="84"/>
    <n v="5"/>
    <d v="2026-07-03T01:00:00"/>
    <x v="4"/>
    <s v="Julie BOISSIERE"/>
    <s v="#D890FF"/>
    <s v="#B750EF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190"/>
  </r>
  <r>
    <x v="84"/>
    <n v="6"/>
    <d v="2026-07-03T01:00:00"/>
    <x v="5"/>
    <s v="Julie BOUCHARD"/>
    <s v="#A6F7B1"/>
    <s v="#6EC179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789"/>
  </r>
  <r>
    <x v="84"/>
    <n v="7"/>
    <d v="2026-07-03T01:00:00"/>
    <x v="6"/>
    <s v="Vincent FRAYSSE"/>
    <s v="#B2EAE8"/>
    <s v="#6CB4B1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1434"/>
  </r>
  <r>
    <x v="84"/>
    <n v="8"/>
    <d v="2026-07-03T01:00:00"/>
    <x v="7"/>
    <s v="Louis HARLE"/>
    <s v="#EEF7B1"/>
    <s v="#C1CB7D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732"/>
  </r>
  <r>
    <x v="84"/>
    <n v="9"/>
    <d v="2026-07-03T01:00:00"/>
    <x v="8"/>
    <s v="Aurélien DE POULPIQUET"/>
    <s v="#F4EA9D"/>
    <s v="#D2C458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825"/>
  </r>
  <r>
    <x v="84"/>
    <n v="10"/>
    <d v="2026-07-03T01:00:00"/>
    <x v="9"/>
    <s v="Paul MONTESINOS"/>
    <s v="#C4B0FF"/>
    <s v="#7F66C8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585"/>
  </r>
  <r>
    <x v="84"/>
    <n v="11"/>
    <d v="2026-07-03T01:00:00"/>
    <x v="10"/>
    <s v="Kinsley ROQUE"/>
    <s v="#CBEBBA"/>
    <s v="#70BC6E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936"/>
  </r>
  <r>
    <x v="84"/>
    <n v="12"/>
    <d v="2026-07-03T01:00:00"/>
    <x v="11"/>
    <s v="Jaouad SETTI"/>
    <s v="#C2D4FF"/>
    <s v="#6586D5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794"/>
  </r>
  <r>
    <x v="84"/>
    <n v="13"/>
    <d v="2026-07-03T01:00:00"/>
    <x v="12"/>
    <s v="Julien INGE"/>
    <s v="#C1E0EF"/>
    <s v="#4F91B2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919"/>
  </r>
  <r>
    <x v="84"/>
    <n v="14"/>
    <d v="2026-07-03T01:00:00"/>
    <x v="13"/>
    <s v="Marie EXBRAYAT"/>
    <s v="#FFAFD2"/>
    <s v="#F2589B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893"/>
  </r>
  <r>
    <x v="84"/>
    <n v="15"/>
    <d v="2026-07-03T01:00:00"/>
    <x v="14"/>
    <s v="Amine ZARROUKI"/>
    <s v="#FF9898"/>
    <s v="#FF5D5D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823"/>
  </r>
  <r>
    <x v="84"/>
    <n v="16"/>
    <d v="2026-07-03T01:00:00"/>
    <x v="15"/>
    <s v="Laura GIULIANO"/>
    <s v="#86A4FE"/>
    <s v="#3769FF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388"/>
  </r>
  <r>
    <x v="84"/>
    <n v="17"/>
    <d v="2026-07-03T01:00:00"/>
    <x v="16"/>
    <s v="Julien CRIMOTEL"/>
    <s v="#FFB0B0"/>
    <s v="#F25757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637"/>
  </r>
  <r>
    <x v="84"/>
    <n v="18"/>
    <d v="2026-07-03T01:00:00"/>
    <x v="17"/>
    <s v="Quentin CARTON"/>
    <s v="#F0BC42"/>
    <s v="#8E1F2F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628"/>
  </r>
  <r>
    <x v="84"/>
    <n v="19"/>
    <d v="2026-07-03T01:00:00"/>
    <x v="18"/>
    <s v="Eyram TETSHIE"/>
    <s v="#E8B28F"/>
    <s v="#E65568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516"/>
  </r>
  <r>
    <x v="84"/>
    <n v="20"/>
    <d v="2026-07-03T01:00:00"/>
    <x v="19"/>
    <s v="Anis LEBIK"/>
    <s v="#60DC8C"/>
    <s v="#22A34F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656"/>
  </r>
  <r>
    <x v="84"/>
    <n v="21"/>
    <d v="2026-07-03T01:00:00"/>
    <x v="20"/>
    <s v="Julia BOUANAN"/>
    <s v="#2FAEE0"/>
    <s v="#BEA064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468"/>
  </r>
  <r>
    <x v="84"/>
    <n v="22"/>
    <d v="2026-07-03T01:00:00"/>
    <x v="21"/>
    <s v="Julie Mansard"/>
    <s v="#41DEF0"/>
    <s v="#0BA6B7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298"/>
  </r>
  <r>
    <x v="84"/>
    <n v="23"/>
    <d v="2026-07-03T01:00:00"/>
    <x v="22"/>
    <s v="Juliette"/>
    <s v="#F2A2A2"/>
    <s v="#C25D5D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034"/>
  </r>
  <r>
    <x v="84"/>
    <n v="24"/>
    <d v="2026-07-03T01:00:00"/>
    <x v="23"/>
    <s v="Samya ALAOUI"/>
    <s v="#A2F2C7"/>
    <s v="#5DC18C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761"/>
  </r>
  <r>
    <x v="84"/>
    <n v="25"/>
    <d v="2026-07-03T01:00:00"/>
    <x v="24"/>
    <s v="Léa WALOCQ"/>
    <s v="#D1B9EB"/>
    <s v="#B58BC7"/>
    <s v="1/16 Finale"/>
    <s v=""/>
    <s v="Portugal"/>
    <s v="PRT"/>
    <s v="Croatie"/>
    <s v="HRV"/>
    <s v="Toronto"/>
    <s v="BMO Field"/>
    <m/>
    <m/>
    <x v="1"/>
    <n v="73"/>
    <n v="114"/>
    <n v="133"/>
    <x v="2"/>
    <s v=""/>
    <s v=""/>
    <n v="0"/>
    <s v=""/>
    <s v=""/>
    <n v="0"/>
    <s v=""/>
    <s v=""/>
    <x v="3"/>
    <n v="2809"/>
  </r>
  <r>
    <x v="84"/>
    <n v="26"/>
    <d v="2026-06-11T21:00:00"/>
    <x v="25"/>
    <s v="Mohamad EL KAWAS"/>
    <s v="#EB8787"/>
    <s v="#368E2C"/>
    <s v="1/16 Finale"/>
    <s v=""/>
    <s v="Portugal"/>
    <s v="PRT"/>
    <s v="Croatie"/>
    <s v="HRV"/>
    <m/>
    <m/>
    <m/>
    <m/>
    <x v="1"/>
    <n v="73"/>
    <n v="114"/>
    <n v="133"/>
    <x v="2"/>
    <s v=""/>
    <s v=""/>
    <n v="0"/>
    <s v=""/>
    <n v="114"/>
    <n v="0"/>
    <s v=""/>
    <s v=""/>
    <x v="3"/>
    <n v="2170"/>
  </r>
  <r>
    <x v="84"/>
    <n v="27"/>
    <d v="2026-07-03T01:00:00"/>
    <x v="26"/>
    <s v="Maryem GUIZANI"/>
    <s v="#BCA2F4"/>
    <s v="#6D3DD5"/>
    <s v="1/16 Finale"/>
    <s v=""/>
    <s v="Portugal"/>
    <s v="PRT"/>
    <s v="Croatie"/>
    <s v="HRV"/>
    <m/>
    <m/>
    <m/>
    <m/>
    <x v="1"/>
    <n v="73"/>
    <n v="114"/>
    <n v="133"/>
    <x v="2"/>
    <s v=""/>
    <s v=""/>
    <n v="0"/>
    <s v=""/>
    <s v=""/>
    <n v="0"/>
    <s v=""/>
    <s v=""/>
    <x v="3"/>
    <n v="2233"/>
  </r>
  <r>
    <x v="85"/>
    <n v="1"/>
    <d v="2026-07-03T05:00:00"/>
    <x v="0"/>
    <s v="Nicolas LE MOUEL"/>
    <s v="#F7C79D"/>
    <s v="#FFBE85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750"/>
  </r>
  <r>
    <x v="85"/>
    <n v="2"/>
    <d v="2026-07-03T05:00:00"/>
    <x v="1"/>
    <s v="Léa EL ASERY"/>
    <s v="#FFBEBE"/>
    <s v="#DF6868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3059"/>
  </r>
  <r>
    <x v="85"/>
    <n v="3"/>
    <d v="2026-07-03T05:00:00"/>
    <x v="2"/>
    <s v="Elwenn JOUBREL"/>
    <s v="#F5C7FC"/>
    <s v="#C489CF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802"/>
  </r>
  <r>
    <x v="85"/>
    <n v="4"/>
    <d v="2026-07-03T05:00:00"/>
    <x v="3"/>
    <s v="Pauline OLIVIER"/>
    <s v="#A5EA7F"/>
    <s v="#80C65A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698"/>
  </r>
  <r>
    <x v="85"/>
    <n v="5"/>
    <d v="2026-07-03T05:00:00"/>
    <x v="4"/>
    <s v="Julie BOISSIERE"/>
    <s v="#D890FF"/>
    <s v="#B750EF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190"/>
  </r>
  <r>
    <x v="85"/>
    <n v="6"/>
    <d v="2026-07-03T05:00:00"/>
    <x v="5"/>
    <s v="Julie BOUCHARD"/>
    <s v="#A6F7B1"/>
    <s v="#6EC179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789"/>
  </r>
  <r>
    <x v="85"/>
    <n v="7"/>
    <d v="2026-07-03T05:00:00"/>
    <x v="6"/>
    <s v="Vincent FRAYSSE"/>
    <s v="#B2EAE8"/>
    <s v="#6CB4B1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1434"/>
  </r>
  <r>
    <x v="85"/>
    <n v="8"/>
    <d v="2026-07-03T05:00:00"/>
    <x v="7"/>
    <s v="Louis HARLE"/>
    <s v="#EEF7B1"/>
    <s v="#C1CB7D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732"/>
  </r>
  <r>
    <x v="85"/>
    <n v="9"/>
    <d v="2026-07-03T05:00:00"/>
    <x v="8"/>
    <s v="Aurélien DE POULPIQUET"/>
    <s v="#F4EA9D"/>
    <s v="#D2C458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825"/>
  </r>
  <r>
    <x v="85"/>
    <n v="10"/>
    <d v="2026-07-03T05:00:00"/>
    <x v="9"/>
    <s v="Paul MONTESINOS"/>
    <s v="#C4B0FF"/>
    <s v="#7F66C8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585"/>
  </r>
  <r>
    <x v="85"/>
    <n v="11"/>
    <d v="2026-07-03T05:00:00"/>
    <x v="10"/>
    <s v="Kinsley ROQUE"/>
    <s v="#CBEBBA"/>
    <s v="#70BC6E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936"/>
  </r>
  <r>
    <x v="85"/>
    <n v="12"/>
    <d v="2026-07-03T05:00:00"/>
    <x v="11"/>
    <s v="Jaouad SETTI"/>
    <s v="#C2D4FF"/>
    <s v="#6586D5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794"/>
  </r>
  <r>
    <x v="85"/>
    <n v="13"/>
    <d v="2026-07-03T05:00:00"/>
    <x v="12"/>
    <s v="Julien INGE"/>
    <s v="#C1E0EF"/>
    <s v="#4F91B2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919"/>
  </r>
  <r>
    <x v="85"/>
    <n v="14"/>
    <d v="2026-07-03T05:00:00"/>
    <x v="13"/>
    <s v="Marie EXBRAYAT"/>
    <s v="#FFAFD2"/>
    <s v="#F2589B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893"/>
  </r>
  <r>
    <x v="85"/>
    <n v="15"/>
    <d v="2026-07-03T05:00:00"/>
    <x v="14"/>
    <s v="Amine ZARROUKI"/>
    <s v="#FF9898"/>
    <s v="#FF5D5D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823"/>
  </r>
  <r>
    <x v="85"/>
    <n v="16"/>
    <d v="2026-07-03T05:00:00"/>
    <x v="15"/>
    <s v="Laura GIULIANO"/>
    <s v="#86A4FE"/>
    <s v="#3769FF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388"/>
  </r>
  <r>
    <x v="85"/>
    <n v="17"/>
    <d v="2026-07-03T05:00:00"/>
    <x v="16"/>
    <s v="Julien CRIMOTEL"/>
    <s v="#FFB0B0"/>
    <s v="#F25757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637"/>
  </r>
  <r>
    <x v="85"/>
    <n v="18"/>
    <d v="2026-07-03T05:00:00"/>
    <x v="17"/>
    <s v="Quentin CARTON"/>
    <s v="#F0BC42"/>
    <s v="#8E1F2F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628"/>
  </r>
  <r>
    <x v="85"/>
    <n v="19"/>
    <d v="2026-07-03T05:00:00"/>
    <x v="18"/>
    <s v="Eyram TETSHIE"/>
    <s v="#E8B28F"/>
    <s v="#E65568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516"/>
  </r>
  <r>
    <x v="85"/>
    <n v="20"/>
    <d v="2026-07-03T05:00:00"/>
    <x v="19"/>
    <s v="Anis LEBIK"/>
    <s v="#60DC8C"/>
    <s v="#22A34F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656"/>
  </r>
  <r>
    <x v="85"/>
    <n v="21"/>
    <d v="2026-07-03T05:00:00"/>
    <x v="20"/>
    <s v="Julia BOUANAN"/>
    <s v="#2FAEE0"/>
    <s v="#BEA064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468"/>
  </r>
  <r>
    <x v="85"/>
    <n v="22"/>
    <d v="2026-07-03T05:00:00"/>
    <x v="21"/>
    <s v="Julie Mansard"/>
    <s v="#41DEF0"/>
    <s v="#0BA6B7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298"/>
  </r>
  <r>
    <x v="85"/>
    <n v="23"/>
    <d v="2026-07-03T05:00:00"/>
    <x v="22"/>
    <s v="Juliette"/>
    <s v="#F2A2A2"/>
    <s v="#C25D5D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034"/>
  </r>
  <r>
    <x v="85"/>
    <n v="24"/>
    <d v="2026-07-03T05:00:00"/>
    <x v="23"/>
    <s v="Samya ALAOUI"/>
    <s v="#A2F2C7"/>
    <s v="#5DC18C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761"/>
  </r>
  <r>
    <x v="85"/>
    <n v="25"/>
    <d v="2026-07-03T05:00:00"/>
    <x v="24"/>
    <s v="Léa WALOCQ"/>
    <s v="#D1B9EB"/>
    <s v="#B58BC7"/>
    <s v="1/16 Finale"/>
    <s v=""/>
    <s v="Suisse"/>
    <s v="CHE"/>
    <s v="Algérie"/>
    <s v="ALG"/>
    <s v="Vancouver"/>
    <s v="BC Place"/>
    <m/>
    <m/>
    <x v="1"/>
    <n v="61"/>
    <n v="122"/>
    <n v="148"/>
    <x v="2"/>
    <s v=""/>
    <s v=""/>
    <n v="0"/>
    <s v=""/>
    <s v=""/>
    <n v="0"/>
    <s v=""/>
    <s v=""/>
    <x v="3"/>
    <n v="2809"/>
  </r>
  <r>
    <x v="85"/>
    <n v="26"/>
    <d v="2026-06-11T21:00:00"/>
    <x v="25"/>
    <s v="Mohamad EL KAWAS"/>
    <s v="#EB8787"/>
    <s v="#368E2C"/>
    <s v="1/16 Finale"/>
    <s v=""/>
    <s v="Suisse"/>
    <s v="CHE"/>
    <s v="Algérie"/>
    <s v="ALG"/>
    <m/>
    <m/>
    <m/>
    <m/>
    <x v="1"/>
    <n v="61"/>
    <n v="122"/>
    <n v="148"/>
    <x v="2"/>
    <s v=""/>
    <s v=""/>
    <n v="0"/>
    <s v=""/>
    <n v="122"/>
    <n v="0"/>
    <s v=""/>
    <s v=""/>
    <x v="3"/>
    <n v="2170"/>
  </r>
  <r>
    <x v="85"/>
    <n v="27"/>
    <d v="2026-07-03T05:00:00"/>
    <x v="26"/>
    <s v="Maryem GUIZANI"/>
    <s v="#BCA2F4"/>
    <s v="#6D3DD5"/>
    <s v="1/16 Finale"/>
    <s v=""/>
    <s v="Suisse"/>
    <s v="CHE"/>
    <s v="Algérie"/>
    <s v="ALG"/>
    <m/>
    <m/>
    <m/>
    <m/>
    <x v="1"/>
    <n v="61"/>
    <n v="122"/>
    <n v="148"/>
    <x v="2"/>
    <s v=""/>
    <s v=""/>
    <n v="0"/>
    <s v=""/>
    <s v=""/>
    <n v="0"/>
    <s v=""/>
    <s v=""/>
    <x v="3"/>
    <n v="2233"/>
  </r>
  <r>
    <x v="86"/>
    <n v="1"/>
    <d v="2026-07-03T20:00:00"/>
    <x v="0"/>
    <s v="Nicolas LE MOUEL"/>
    <s v="#F7C79D"/>
    <s v="#FFBE85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750"/>
  </r>
  <r>
    <x v="86"/>
    <n v="2"/>
    <d v="2026-07-03T20:00:00"/>
    <x v="1"/>
    <s v="Léa EL ASERY"/>
    <s v="#FFBEBE"/>
    <s v="#DF6868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3059"/>
  </r>
  <r>
    <x v="86"/>
    <n v="3"/>
    <d v="2026-07-03T20:00:00"/>
    <x v="2"/>
    <s v="Elwenn JOUBREL"/>
    <s v="#F5C7FC"/>
    <s v="#C489CF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802"/>
  </r>
  <r>
    <x v="86"/>
    <n v="4"/>
    <d v="2026-07-03T20:00:00"/>
    <x v="3"/>
    <s v="Pauline OLIVIER"/>
    <s v="#A5EA7F"/>
    <s v="#80C65A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698"/>
  </r>
  <r>
    <x v="86"/>
    <n v="5"/>
    <d v="2026-07-03T20:00:00"/>
    <x v="4"/>
    <s v="Julie BOISSIERE"/>
    <s v="#D890FF"/>
    <s v="#B750EF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190"/>
  </r>
  <r>
    <x v="86"/>
    <n v="6"/>
    <d v="2026-07-03T20:00:00"/>
    <x v="5"/>
    <s v="Julie BOUCHARD"/>
    <s v="#A6F7B1"/>
    <s v="#6EC179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789"/>
  </r>
  <r>
    <x v="86"/>
    <n v="7"/>
    <d v="2026-07-03T20:00:00"/>
    <x v="6"/>
    <s v="Vincent FRAYSSE"/>
    <s v="#B2EAE8"/>
    <s v="#6CB4B1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1434"/>
  </r>
  <r>
    <x v="86"/>
    <n v="8"/>
    <d v="2026-07-03T20:00:00"/>
    <x v="7"/>
    <s v="Louis HARLE"/>
    <s v="#EEF7B1"/>
    <s v="#C1CB7D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732"/>
  </r>
  <r>
    <x v="86"/>
    <n v="9"/>
    <d v="2026-07-03T20:00:00"/>
    <x v="8"/>
    <s v="Aurélien DE POULPIQUET"/>
    <s v="#F4EA9D"/>
    <s v="#D2C458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825"/>
  </r>
  <r>
    <x v="86"/>
    <n v="10"/>
    <d v="2026-07-03T20:00:00"/>
    <x v="9"/>
    <s v="Paul MONTESINOS"/>
    <s v="#C4B0FF"/>
    <s v="#7F66C8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585"/>
  </r>
  <r>
    <x v="86"/>
    <n v="11"/>
    <d v="2026-07-03T20:00:00"/>
    <x v="10"/>
    <s v="Kinsley ROQUE"/>
    <s v="#CBEBBA"/>
    <s v="#70BC6E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936"/>
  </r>
  <r>
    <x v="86"/>
    <n v="12"/>
    <d v="2026-07-03T20:00:00"/>
    <x v="11"/>
    <s v="Jaouad SETTI"/>
    <s v="#C2D4FF"/>
    <s v="#6586D5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794"/>
  </r>
  <r>
    <x v="86"/>
    <n v="13"/>
    <d v="2026-07-03T20:00:00"/>
    <x v="12"/>
    <s v="Julien INGE"/>
    <s v="#C1E0EF"/>
    <s v="#4F91B2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919"/>
  </r>
  <r>
    <x v="86"/>
    <n v="14"/>
    <d v="2026-07-03T20:00:00"/>
    <x v="13"/>
    <s v="Marie EXBRAYAT"/>
    <s v="#FFAFD2"/>
    <s v="#F2589B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893"/>
  </r>
  <r>
    <x v="86"/>
    <n v="15"/>
    <d v="2026-07-03T20:00:00"/>
    <x v="14"/>
    <s v="Amine ZARROUKI"/>
    <s v="#FF9898"/>
    <s v="#FF5D5D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823"/>
  </r>
  <r>
    <x v="86"/>
    <n v="16"/>
    <d v="2026-07-03T20:00:00"/>
    <x v="15"/>
    <s v="Laura GIULIANO"/>
    <s v="#86A4FE"/>
    <s v="#3769FF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388"/>
  </r>
  <r>
    <x v="86"/>
    <n v="17"/>
    <d v="2026-07-03T20:00:00"/>
    <x v="16"/>
    <s v="Julien CRIMOTEL"/>
    <s v="#FFB0B0"/>
    <s v="#F25757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637"/>
  </r>
  <r>
    <x v="86"/>
    <n v="18"/>
    <d v="2026-07-03T20:00:00"/>
    <x v="17"/>
    <s v="Quentin CARTON"/>
    <s v="#F0BC42"/>
    <s v="#8E1F2F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628"/>
  </r>
  <r>
    <x v="86"/>
    <n v="19"/>
    <d v="2026-07-03T20:00:00"/>
    <x v="18"/>
    <s v="Eyram TETSHIE"/>
    <s v="#E8B28F"/>
    <s v="#E65568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516"/>
  </r>
  <r>
    <x v="86"/>
    <n v="20"/>
    <d v="2026-07-03T20:00:00"/>
    <x v="19"/>
    <s v="Anis LEBIK"/>
    <s v="#60DC8C"/>
    <s v="#22A34F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656"/>
  </r>
  <r>
    <x v="86"/>
    <n v="21"/>
    <d v="2026-07-03T20:00:00"/>
    <x v="20"/>
    <s v="Julia BOUANAN"/>
    <s v="#2FAEE0"/>
    <s v="#BEA064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468"/>
  </r>
  <r>
    <x v="86"/>
    <n v="22"/>
    <d v="2026-07-03T20:00:00"/>
    <x v="21"/>
    <s v="Julie Mansard"/>
    <s v="#41DEF0"/>
    <s v="#0BA6B7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298"/>
  </r>
  <r>
    <x v="86"/>
    <n v="23"/>
    <d v="2026-07-03T20:00:00"/>
    <x v="22"/>
    <s v="Juliette"/>
    <s v="#F2A2A2"/>
    <s v="#C25D5D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034"/>
  </r>
  <r>
    <x v="86"/>
    <n v="24"/>
    <d v="2026-07-03T20:00:00"/>
    <x v="23"/>
    <s v="Samya ALAOUI"/>
    <s v="#A2F2C7"/>
    <s v="#5DC18C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761"/>
  </r>
  <r>
    <x v="86"/>
    <n v="25"/>
    <d v="2026-07-03T20:00:00"/>
    <x v="24"/>
    <s v="Léa WALOCQ"/>
    <s v="#D1B9EB"/>
    <s v="#B58BC7"/>
    <s v="1/16 Finale"/>
    <s v=""/>
    <s v="Australie"/>
    <s v="AUS"/>
    <s v="Egypte"/>
    <s v="EGY"/>
    <s v="Arlington, Dallas, Texas"/>
    <s v="AT&amp;T Stadium"/>
    <m/>
    <m/>
    <x v="1"/>
    <n v="113"/>
    <n v="106"/>
    <n v="92"/>
    <x v="2"/>
    <s v=""/>
    <s v=""/>
    <n v="0"/>
    <s v=""/>
    <s v=""/>
    <n v="0"/>
    <s v=""/>
    <s v=""/>
    <x v="3"/>
    <n v="2809"/>
  </r>
  <r>
    <x v="86"/>
    <n v="26"/>
    <d v="2026-06-11T21:00:00"/>
    <x v="25"/>
    <s v="Mohamad EL KAWAS"/>
    <s v="#EB8787"/>
    <s v="#368E2C"/>
    <s v="1/16 Finale"/>
    <s v=""/>
    <s v="Australie"/>
    <s v="AUS"/>
    <s v="Egypte"/>
    <s v="EGY"/>
    <m/>
    <m/>
    <m/>
    <m/>
    <x v="1"/>
    <n v="113"/>
    <n v="106"/>
    <n v="92"/>
    <x v="2"/>
    <s v=""/>
    <s v=""/>
    <n v="0"/>
    <s v=""/>
    <n v="106"/>
    <n v="0"/>
    <s v=""/>
    <s v=""/>
    <x v="3"/>
    <n v="2170"/>
  </r>
  <r>
    <x v="86"/>
    <n v="27"/>
    <d v="2026-07-03T20:00:00"/>
    <x v="26"/>
    <s v="Maryem GUIZANI"/>
    <s v="#BCA2F4"/>
    <s v="#6D3DD5"/>
    <s v="1/16 Finale"/>
    <s v=""/>
    <s v="Australie"/>
    <s v="AUS"/>
    <s v="Egypte"/>
    <s v="EGY"/>
    <m/>
    <m/>
    <m/>
    <m/>
    <x v="1"/>
    <n v="113"/>
    <n v="106"/>
    <n v="92"/>
    <x v="2"/>
    <s v=""/>
    <s v=""/>
    <n v="0"/>
    <s v=""/>
    <s v=""/>
    <n v="0"/>
    <s v=""/>
    <s v=""/>
    <x v="3"/>
    <n v="2233"/>
  </r>
  <r>
    <x v="87"/>
    <n v="1"/>
    <d v="2026-07-04T00:00:00"/>
    <x v="0"/>
    <s v="Nicolas LE MOUEL"/>
    <s v="#F7C79D"/>
    <s v="#FFBE85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750"/>
  </r>
  <r>
    <x v="87"/>
    <n v="2"/>
    <d v="2026-07-04T00:00:00"/>
    <x v="1"/>
    <s v="Léa EL ASERY"/>
    <s v="#FFBEBE"/>
    <s v="#DF6868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3059"/>
  </r>
  <r>
    <x v="87"/>
    <n v="3"/>
    <d v="2026-07-04T00:00:00"/>
    <x v="2"/>
    <s v="Elwenn JOUBREL"/>
    <s v="#F5C7FC"/>
    <s v="#C489CF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802"/>
  </r>
  <r>
    <x v="87"/>
    <n v="4"/>
    <d v="2026-07-04T00:00:00"/>
    <x v="3"/>
    <s v="Pauline OLIVIER"/>
    <s v="#A5EA7F"/>
    <s v="#80C65A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698"/>
  </r>
  <r>
    <x v="87"/>
    <n v="5"/>
    <d v="2026-07-04T00:00:00"/>
    <x v="4"/>
    <s v="Julie BOISSIERE"/>
    <s v="#D890FF"/>
    <s v="#B750EF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190"/>
  </r>
  <r>
    <x v="87"/>
    <n v="6"/>
    <d v="2026-07-04T00:00:00"/>
    <x v="5"/>
    <s v="Julie BOUCHARD"/>
    <s v="#A6F7B1"/>
    <s v="#6EC179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789"/>
  </r>
  <r>
    <x v="87"/>
    <n v="7"/>
    <d v="2026-07-04T00:00:00"/>
    <x v="6"/>
    <s v="Vincent FRAYSSE"/>
    <s v="#B2EAE8"/>
    <s v="#6CB4B1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1434"/>
  </r>
  <r>
    <x v="87"/>
    <n v="8"/>
    <d v="2026-07-04T00:00:00"/>
    <x v="7"/>
    <s v="Louis HARLE"/>
    <s v="#EEF7B1"/>
    <s v="#C1CB7D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732"/>
  </r>
  <r>
    <x v="87"/>
    <n v="9"/>
    <d v="2026-07-04T00:00:00"/>
    <x v="8"/>
    <s v="Aurélien DE POULPIQUET"/>
    <s v="#F4EA9D"/>
    <s v="#D2C458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825"/>
  </r>
  <r>
    <x v="87"/>
    <n v="10"/>
    <d v="2026-07-04T00:00:00"/>
    <x v="9"/>
    <s v="Paul MONTESINOS"/>
    <s v="#C4B0FF"/>
    <s v="#7F66C8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585"/>
  </r>
  <r>
    <x v="87"/>
    <n v="11"/>
    <d v="2026-07-04T00:00:00"/>
    <x v="10"/>
    <s v="Kinsley ROQUE"/>
    <s v="#CBEBBA"/>
    <s v="#70BC6E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936"/>
  </r>
  <r>
    <x v="87"/>
    <n v="12"/>
    <d v="2026-07-04T00:00:00"/>
    <x v="11"/>
    <s v="Jaouad SETTI"/>
    <s v="#C2D4FF"/>
    <s v="#6586D5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794"/>
  </r>
  <r>
    <x v="87"/>
    <n v="13"/>
    <d v="2026-07-04T00:00:00"/>
    <x v="12"/>
    <s v="Julien INGE"/>
    <s v="#C1E0EF"/>
    <s v="#4F91B2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919"/>
  </r>
  <r>
    <x v="87"/>
    <n v="14"/>
    <d v="2026-07-04T00:00:00"/>
    <x v="13"/>
    <s v="Marie EXBRAYAT"/>
    <s v="#FFAFD2"/>
    <s v="#F2589B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893"/>
  </r>
  <r>
    <x v="87"/>
    <n v="15"/>
    <d v="2026-07-04T00:00:00"/>
    <x v="14"/>
    <s v="Amine ZARROUKI"/>
    <s v="#FF9898"/>
    <s v="#FF5D5D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823"/>
  </r>
  <r>
    <x v="87"/>
    <n v="16"/>
    <d v="2026-07-04T00:00:00"/>
    <x v="15"/>
    <s v="Laura GIULIANO"/>
    <s v="#86A4FE"/>
    <s v="#3769FF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388"/>
  </r>
  <r>
    <x v="87"/>
    <n v="17"/>
    <d v="2026-07-04T00:00:00"/>
    <x v="16"/>
    <s v="Julien CRIMOTEL"/>
    <s v="#FFB0B0"/>
    <s v="#F25757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637"/>
  </r>
  <r>
    <x v="87"/>
    <n v="18"/>
    <d v="2026-07-04T00:00:00"/>
    <x v="17"/>
    <s v="Quentin CARTON"/>
    <s v="#F0BC42"/>
    <s v="#8E1F2F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628"/>
  </r>
  <r>
    <x v="87"/>
    <n v="19"/>
    <d v="2026-07-04T00:00:00"/>
    <x v="18"/>
    <s v="Eyram TETSHIE"/>
    <s v="#E8B28F"/>
    <s v="#E65568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516"/>
  </r>
  <r>
    <x v="87"/>
    <n v="20"/>
    <d v="2026-07-04T00:00:00"/>
    <x v="19"/>
    <s v="Anis LEBIK"/>
    <s v="#60DC8C"/>
    <s v="#22A34F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656"/>
  </r>
  <r>
    <x v="87"/>
    <n v="21"/>
    <d v="2026-07-04T00:00:00"/>
    <x v="20"/>
    <s v="Julia BOUANAN"/>
    <s v="#2FAEE0"/>
    <s v="#BEA064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468"/>
  </r>
  <r>
    <x v="87"/>
    <n v="22"/>
    <d v="2026-07-04T00:00:00"/>
    <x v="21"/>
    <s v="Julie Mansard"/>
    <s v="#41DEF0"/>
    <s v="#0BA6B7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298"/>
  </r>
  <r>
    <x v="87"/>
    <n v="23"/>
    <d v="2026-07-04T00:00:00"/>
    <x v="22"/>
    <s v="Juliette"/>
    <s v="#F2A2A2"/>
    <s v="#C25D5D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034"/>
  </r>
  <r>
    <x v="87"/>
    <n v="24"/>
    <d v="2026-07-04T00:00:00"/>
    <x v="23"/>
    <s v="Samya ALAOUI"/>
    <s v="#A2F2C7"/>
    <s v="#5DC18C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761"/>
  </r>
  <r>
    <x v="87"/>
    <n v="25"/>
    <d v="2026-07-04T00:00:00"/>
    <x v="24"/>
    <s v="Léa WALOCQ"/>
    <s v="#D1B9EB"/>
    <s v="#B58BC7"/>
    <s v="1/16 Finale"/>
    <s v=""/>
    <s v="Argentine"/>
    <s v="ARG"/>
    <s v="Cap-Vert"/>
    <s v="CPV"/>
    <s v="Miami Gardens, Florida"/>
    <s v="Hard Rock Stadium"/>
    <m/>
    <m/>
    <x v="1"/>
    <n v="25"/>
    <n v="165"/>
    <n v="213"/>
    <x v="2"/>
    <s v=""/>
    <s v=""/>
    <n v="0"/>
    <s v=""/>
    <s v=""/>
    <n v="0"/>
    <s v=""/>
    <s v=""/>
    <x v="3"/>
    <n v="2809"/>
  </r>
  <r>
    <x v="87"/>
    <n v="26"/>
    <d v="2026-06-11T21:00:00"/>
    <x v="25"/>
    <s v="Mohamad EL KAWAS"/>
    <s v="#EB8787"/>
    <s v="#368E2C"/>
    <s v="1/16 Finale"/>
    <s v=""/>
    <s v="Argentine"/>
    <s v="ARG"/>
    <s v="Cap-Vert"/>
    <s v="CPV"/>
    <m/>
    <m/>
    <m/>
    <m/>
    <x v="1"/>
    <n v="25"/>
    <n v="165"/>
    <n v="213"/>
    <x v="2"/>
    <s v=""/>
    <s v=""/>
    <n v="0"/>
    <s v=""/>
    <n v="165"/>
    <n v="0"/>
    <s v=""/>
    <s v=""/>
    <x v="3"/>
    <n v="2170"/>
  </r>
  <r>
    <x v="87"/>
    <n v="27"/>
    <d v="2026-07-04T00:00:00"/>
    <x v="26"/>
    <s v="Maryem GUIZANI"/>
    <s v="#BCA2F4"/>
    <s v="#6D3DD5"/>
    <s v="1/16 Finale"/>
    <s v=""/>
    <s v="Argentine"/>
    <s v="ARG"/>
    <s v="Cap-Vert"/>
    <s v="CPV"/>
    <m/>
    <m/>
    <m/>
    <m/>
    <x v="1"/>
    <n v="25"/>
    <n v="165"/>
    <n v="213"/>
    <x v="2"/>
    <s v=""/>
    <s v=""/>
    <n v="0"/>
    <s v=""/>
    <s v=""/>
    <n v="0"/>
    <s v=""/>
    <s v=""/>
    <x v="3"/>
    <n v="2233"/>
  </r>
  <r>
    <x v="88"/>
    <n v="1"/>
    <d v="2026-07-04T03:30:00"/>
    <x v="0"/>
    <s v="Nicolas LE MOUEL"/>
    <s v="#F7C79D"/>
    <s v="#FFBE85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750"/>
  </r>
  <r>
    <x v="88"/>
    <n v="2"/>
    <d v="2026-07-04T03:30:00"/>
    <x v="1"/>
    <s v="Léa EL ASERY"/>
    <s v="#FFBEBE"/>
    <s v="#DF6868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3059"/>
  </r>
  <r>
    <x v="88"/>
    <n v="3"/>
    <d v="2026-07-04T03:30:00"/>
    <x v="2"/>
    <s v="Elwenn JOUBREL"/>
    <s v="#F5C7FC"/>
    <s v="#C489CF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802"/>
  </r>
  <r>
    <x v="88"/>
    <n v="4"/>
    <d v="2026-07-04T03:30:00"/>
    <x v="3"/>
    <s v="Pauline OLIVIER"/>
    <s v="#A5EA7F"/>
    <s v="#80C65A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698"/>
  </r>
  <r>
    <x v="88"/>
    <n v="5"/>
    <d v="2026-07-04T03:30:00"/>
    <x v="4"/>
    <s v="Julie BOISSIERE"/>
    <s v="#D890FF"/>
    <s v="#B750EF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190"/>
  </r>
  <r>
    <x v="88"/>
    <n v="6"/>
    <d v="2026-07-04T03:30:00"/>
    <x v="5"/>
    <s v="Julie BOUCHARD"/>
    <s v="#A6F7B1"/>
    <s v="#6EC179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789"/>
  </r>
  <r>
    <x v="88"/>
    <n v="7"/>
    <d v="2026-07-04T03:30:00"/>
    <x v="6"/>
    <s v="Vincent FRAYSSE"/>
    <s v="#B2EAE8"/>
    <s v="#6CB4B1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1434"/>
  </r>
  <r>
    <x v="88"/>
    <n v="8"/>
    <d v="2026-07-04T03:30:00"/>
    <x v="7"/>
    <s v="Louis HARLE"/>
    <s v="#EEF7B1"/>
    <s v="#C1CB7D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732"/>
  </r>
  <r>
    <x v="88"/>
    <n v="9"/>
    <d v="2026-07-04T03:30:00"/>
    <x v="8"/>
    <s v="Aurélien DE POULPIQUET"/>
    <s v="#F4EA9D"/>
    <s v="#D2C458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825"/>
  </r>
  <r>
    <x v="88"/>
    <n v="10"/>
    <d v="2026-07-04T03:30:00"/>
    <x v="9"/>
    <s v="Paul MONTESINOS"/>
    <s v="#C4B0FF"/>
    <s v="#7F66C8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585"/>
  </r>
  <r>
    <x v="88"/>
    <n v="11"/>
    <d v="2026-07-04T03:30:00"/>
    <x v="10"/>
    <s v="Kinsley ROQUE"/>
    <s v="#CBEBBA"/>
    <s v="#70BC6E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936"/>
  </r>
  <r>
    <x v="88"/>
    <n v="12"/>
    <d v="2026-07-04T03:30:00"/>
    <x v="11"/>
    <s v="Jaouad SETTI"/>
    <s v="#C2D4FF"/>
    <s v="#6586D5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794"/>
  </r>
  <r>
    <x v="88"/>
    <n v="13"/>
    <d v="2026-07-04T03:30:00"/>
    <x v="12"/>
    <s v="Julien INGE"/>
    <s v="#C1E0EF"/>
    <s v="#4F91B2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919"/>
  </r>
  <r>
    <x v="88"/>
    <n v="14"/>
    <d v="2026-07-04T03:30:00"/>
    <x v="13"/>
    <s v="Marie EXBRAYAT"/>
    <s v="#FFAFD2"/>
    <s v="#F2589B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893"/>
  </r>
  <r>
    <x v="88"/>
    <n v="15"/>
    <d v="2026-07-04T03:30:00"/>
    <x v="14"/>
    <s v="Amine ZARROUKI"/>
    <s v="#FF9898"/>
    <s v="#FF5D5D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823"/>
  </r>
  <r>
    <x v="88"/>
    <n v="16"/>
    <d v="2026-07-04T03:30:00"/>
    <x v="15"/>
    <s v="Laura GIULIANO"/>
    <s v="#86A4FE"/>
    <s v="#3769FF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388"/>
  </r>
  <r>
    <x v="88"/>
    <n v="17"/>
    <d v="2026-07-04T03:30:00"/>
    <x v="16"/>
    <s v="Julien CRIMOTEL"/>
    <s v="#FFB0B0"/>
    <s v="#F25757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637"/>
  </r>
  <r>
    <x v="88"/>
    <n v="18"/>
    <d v="2026-07-04T03:30:00"/>
    <x v="17"/>
    <s v="Quentin CARTON"/>
    <s v="#F0BC42"/>
    <s v="#8E1F2F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628"/>
  </r>
  <r>
    <x v="88"/>
    <n v="19"/>
    <d v="2026-07-04T03:30:00"/>
    <x v="18"/>
    <s v="Eyram TETSHIE"/>
    <s v="#E8B28F"/>
    <s v="#E65568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516"/>
  </r>
  <r>
    <x v="88"/>
    <n v="20"/>
    <d v="2026-07-04T03:30:00"/>
    <x v="19"/>
    <s v="Anis LEBIK"/>
    <s v="#60DC8C"/>
    <s v="#22A34F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656"/>
  </r>
  <r>
    <x v="88"/>
    <n v="21"/>
    <d v="2026-07-04T03:30:00"/>
    <x v="20"/>
    <s v="Julia BOUANAN"/>
    <s v="#2FAEE0"/>
    <s v="#BEA064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468"/>
  </r>
  <r>
    <x v="88"/>
    <n v="22"/>
    <d v="2026-07-04T03:30:00"/>
    <x v="21"/>
    <s v="Julie Mansard"/>
    <s v="#41DEF0"/>
    <s v="#0BA6B7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298"/>
  </r>
  <r>
    <x v="88"/>
    <n v="23"/>
    <d v="2026-07-04T03:30:00"/>
    <x v="22"/>
    <s v="Juliette"/>
    <s v="#F2A2A2"/>
    <s v="#C25D5D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034"/>
  </r>
  <r>
    <x v="88"/>
    <n v="24"/>
    <d v="2026-07-04T03:30:00"/>
    <x v="23"/>
    <s v="Samya ALAOUI"/>
    <s v="#A2F2C7"/>
    <s v="#5DC18C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761"/>
  </r>
  <r>
    <x v="88"/>
    <n v="25"/>
    <d v="2026-07-04T03:30:00"/>
    <x v="24"/>
    <s v="Léa WALOCQ"/>
    <s v="#D1B9EB"/>
    <s v="#B58BC7"/>
    <s v="1/16 Finale"/>
    <s v=""/>
    <s v="Colombie"/>
    <s v="COL"/>
    <s v="Ghana"/>
    <s v="GHA"/>
    <s v="Kansas City, Missouri"/>
    <s v="Arrowhead Stadium"/>
    <m/>
    <m/>
    <x v="1"/>
    <n v="66"/>
    <n v="114"/>
    <n v="139"/>
    <x v="2"/>
    <s v=""/>
    <s v=""/>
    <n v="0"/>
    <s v=""/>
    <s v=""/>
    <n v="0"/>
    <s v=""/>
    <s v=""/>
    <x v="3"/>
    <n v="2809"/>
  </r>
  <r>
    <x v="88"/>
    <n v="26"/>
    <d v="2026-06-11T21:00:00"/>
    <x v="25"/>
    <s v="Mohamad EL KAWAS"/>
    <s v="#EB8787"/>
    <s v="#368E2C"/>
    <s v="1/16 Finale"/>
    <s v=""/>
    <s v="Colombie"/>
    <s v="COL"/>
    <s v="Ghana"/>
    <s v="GHA"/>
    <m/>
    <m/>
    <m/>
    <m/>
    <x v="1"/>
    <n v="66"/>
    <n v="114"/>
    <n v="139"/>
    <x v="2"/>
    <s v=""/>
    <s v=""/>
    <n v="0"/>
    <s v=""/>
    <n v="114"/>
    <n v="0"/>
    <s v=""/>
    <s v=""/>
    <x v="3"/>
    <n v="2170"/>
  </r>
  <r>
    <x v="88"/>
    <n v="27"/>
    <d v="2026-07-04T03:30:00"/>
    <x v="26"/>
    <s v="Maryem GUIZANI"/>
    <s v="#BCA2F4"/>
    <s v="#6D3DD5"/>
    <s v="1/16 Finale"/>
    <s v=""/>
    <s v="Colombie"/>
    <s v="COL"/>
    <s v="Ghana"/>
    <s v="GHA"/>
    <m/>
    <m/>
    <m/>
    <m/>
    <x v="1"/>
    <n v="66"/>
    <n v="114"/>
    <n v="139"/>
    <x v="2"/>
    <s v=""/>
    <s v=""/>
    <n v="0"/>
    <s v=""/>
    <s v=""/>
    <n v="0"/>
    <s v=""/>
    <s v=""/>
    <x v="3"/>
    <n v="2233"/>
  </r>
  <r>
    <x v="89"/>
    <n v="1"/>
    <d v="2026-07-04T19:00:00"/>
    <x v="0"/>
    <s v="Nicolas LE MOUEL"/>
    <s v="#F7C79D"/>
    <s v="#FFBE85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750"/>
  </r>
  <r>
    <x v="89"/>
    <n v="2"/>
    <d v="2026-07-04T19:00:00"/>
    <x v="1"/>
    <s v="Léa EL ASERY"/>
    <s v="#FFBEBE"/>
    <s v="#DF6868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3059"/>
  </r>
  <r>
    <x v="89"/>
    <n v="3"/>
    <d v="2026-07-04T19:00:00"/>
    <x v="2"/>
    <s v="Elwenn JOUBREL"/>
    <s v="#F5C7FC"/>
    <s v="#C489CF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802"/>
  </r>
  <r>
    <x v="89"/>
    <n v="4"/>
    <d v="2026-07-04T19:00:00"/>
    <x v="3"/>
    <s v="Pauline OLIVIER"/>
    <s v="#A5EA7F"/>
    <s v="#80C65A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698"/>
  </r>
  <r>
    <x v="89"/>
    <n v="5"/>
    <d v="2026-07-04T19:00:00"/>
    <x v="4"/>
    <s v="Julie BOISSIERE"/>
    <s v="#D890FF"/>
    <s v="#B750EF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190"/>
  </r>
  <r>
    <x v="89"/>
    <n v="6"/>
    <d v="2026-07-04T19:00:00"/>
    <x v="5"/>
    <s v="Julie BOUCHARD"/>
    <s v="#A6F7B1"/>
    <s v="#6EC179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789"/>
  </r>
  <r>
    <x v="89"/>
    <n v="7"/>
    <d v="2026-07-04T19:00:00"/>
    <x v="6"/>
    <s v="Vincent FRAYSSE"/>
    <s v="#B2EAE8"/>
    <s v="#6CB4B1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1434"/>
  </r>
  <r>
    <x v="89"/>
    <n v="8"/>
    <d v="2026-07-04T19:00:00"/>
    <x v="7"/>
    <s v="Louis HARLE"/>
    <s v="#EEF7B1"/>
    <s v="#C1CB7D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732"/>
  </r>
  <r>
    <x v="89"/>
    <n v="9"/>
    <d v="2026-07-04T19:00:00"/>
    <x v="8"/>
    <s v="Aurélien DE POULPIQUET"/>
    <s v="#F4EA9D"/>
    <s v="#D2C458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825"/>
  </r>
  <r>
    <x v="89"/>
    <n v="10"/>
    <d v="2026-07-04T19:00:00"/>
    <x v="9"/>
    <s v="Paul MONTESINOS"/>
    <s v="#C4B0FF"/>
    <s v="#7F66C8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585"/>
  </r>
  <r>
    <x v="89"/>
    <n v="11"/>
    <d v="2026-07-04T19:00:00"/>
    <x v="10"/>
    <s v="Kinsley ROQUE"/>
    <s v="#CBEBBA"/>
    <s v="#70BC6E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936"/>
  </r>
  <r>
    <x v="89"/>
    <n v="12"/>
    <d v="2026-07-04T19:00:00"/>
    <x v="11"/>
    <s v="Jaouad SETTI"/>
    <s v="#C2D4FF"/>
    <s v="#6586D5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794"/>
  </r>
  <r>
    <x v="89"/>
    <n v="13"/>
    <d v="2026-07-04T19:00:00"/>
    <x v="12"/>
    <s v="Julien INGE"/>
    <s v="#C1E0EF"/>
    <s v="#4F91B2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919"/>
  </r>
  <r>
    <x v="89"/>
    <n v="14"/>
    <d v="2026-07-04T19:00:00"/>
    <x v="13"/>
    <s v="Marie EXBRAYAT"/>
    <s v="#FFAFD2"/>
    <s v="#F2589B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893"/>
  </r>
  <r>
    <x v="89"/>
    <n v="15"/>
    <d v="2026-07-04T19:00:00"/>
    <x v="14"/>
    <s v="Amine ZARROUKI"/>
    <s v="#FF9898"/>
    <s v="#FF5D5D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823"/>
  </r>
  <r>
    <x v="89"/>
    <n v="16"/>
    <d v="2026-07-04T19:00:00"/>
    <x v="15"/>
    <s v="Laura GIULIANO"/>
    <s v="#86A4FE"/>
    <s v="#3769FF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388"/>
  </r>
  <r>
    <x v="89"/>
    <n v="17"/>
    <d v="2026-07-04T19:00:00"/>
    <x v="16"/>
    <s v="Julien CRIMOTEL"/>
    <s v="#FFB0B0"/>
    <s v="#F25757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637"/>
  </r>
  <r>
    <x v="89"/>
    <n v="18"/>
    <d v="2026-07-04T19:00:00"/>
    <x v="17"/>
    <s v="Quentin CARTON"/>
    <s v="#F0BC42"/>
    <s v="#8E1F2F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628"/>
  </r>
  <r>
    <x v="89"/>
    <n v="19"/>
    <d v="2026-07-04T19:00:00"/>
    <x v="18"/>
    <s v="Eyram TETSHIE"/>
    <s v="#E8B28F"/>
    <s v="#E65568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516"/>
  </r>
  <r>
    <x v="89"/>
    <n v="20"/>
    <d v="2026-07-04T19:00:00"/>
    <x v="19"/>
    <s v="Anis LEBIK"/>
    <s v="#60DC8C"/>
    <s v="#22A34F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656"/>
  </r>
  <r>
    <x v="89"/>
    <n v="21"/>
    <d v="2026-07-04T19:00:00"/>
    <x v="20"/>
    <s v="Julia BOUANAN"/>
    <s v="#2FAEE0"/>
    <s v="#BEA064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468"/>
  </r>
  <r>
    <x v="89"/>
    <n v="22"/>
    <d v="2026-07-04T19:00:00"/>
    <x v="21"/>
    <s v="Julie Mansard"/>
    <s v="#41DEF0"/>
    <s v="#0BA6B7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298"/>
  </r>
  <r>
    <x v="89"/>
    <n v="23"/>
    <d v="2026-07-04T19:00:00"/>
    <x v="22"/>
    <s v="Juliette"/>
    <s v="#F2A2A2"/>
    <s v="#C25D5D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034"/>
  </r>
  <r>
    <x v="89"/>
    <n v="24"/>
    <d v="2026-07-04T19:00:00"/>
    <x v="23"/>
    <s v="Samya ALAOUI"/>
    <s v="#A2F2C7"/>
    <s v="#5DC18C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761"/>
  </r>
  <r>
    <x v="89"/>
    <n v="25"/>
    <d v="2026-07-04T19:00:00"/>
    <x v="24"/>
    <s v="Léa WALOCQ"/>
    <s v="#D1B9EB"/>
    <s v="#B58BC7"/>
    <s v="1/8 Finale"/>
    <s v=""/>
    <s v="TBD"/>
    <s v="TDB"/>
    <s v="TBD"/>
    <s v="TDB"/>
    <s v="Houston, Texas"/>
    <s v="NRG Stadium"/>
    <m/>
    <m/>
    <x v="1"/>
    <n v="0"/>
    <n v="0"/>
    <n v="0"/>
    <x v="2"/>
    <s v=""/>
    <s v=""/>
    <n v="0"/>
    <s v=""/>
    <s v=""/>
    <n v="0"/>
    <s v=""/>
    <s v=""/>
    <x v="3"/>
    <n v="2809"/>
  </r>
  <r>
    <x v="89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89"/>
    <n v="27"/>
    <d v="2026-07-04T19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0"/>
    <n v="1"/>
    <d v="2026-07-04T23:00:00"/>
    <x v="0"/>
    <s v="Nicolas LE MOUEL"/>
    <s v="#F7C79D"/>
    <s v="#FFBE85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750"/>
  </r>
  <r>
    <x v="90"/>
    <n v="2"/>
    <d v="2026-07-04T23:00:00"/>
    <x v="1"/>
    <s v="Léa EL ASERY"/>
    <s v="#FFBEBE"/>
    <s v="#DF6868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3059"/>
  </r>
  <r>
    <x v="90"/>
    <n v="3"/>
    <d v="2026-07-04T23:00:00"/>
    <x v="2"/>
    <s v="Elwenn JOUBREL"/>
    <s v="#F5C7FC"/>
    <s v="#C489CF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802"/>
  </r>
  <r>
    <x v="90"/>
    <n v="4"/>
    <d v="2026-07-04T23:00:00"/>
    <x v="3"/>
    <s v="Pauline OLIVIER"/>
    <s v="#A5EA7F"/>
    <s v="#80C65A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698"/>
  </r>
  <r>
    <x v="90"/>
    <n v="5"/>
    <d v="2026-07-04T23:00:00"/>
    <x v="4"/>
    <s v="Julie BOISSIERE"/>
    <s v="#D890FF"/>
    <s v="#B750EF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190"/>
  </r>
  <r>
    <x v="90"/>
    <n v="6"/>
    <d v="2026-07-04T23:00:00"/>
    <x v="5"/>
    <s v="Julie BOUCHARD"/>
    <s v="#A6F7B1"/>
    <s v="#6EC179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789"/>
  </r>
  <r>
    <x v="90"/>
    <n v="7"/>
    <d v="2026-07-04T23:00:00"/>
    <x v="6"/>
    <s v="Vincent FRAYSSE"/>
    <s v="#B2EAE8"/>
    <s v="#6CB4B1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1434"/>
  </r>
  <r>
    <x v="90"/>
    <n v="8"/>
    <d v="2026-07-04T23:00:00"/>
    <x v="7"/>
    <s v="Louis HARLE"/>
    <s v="#EEF7B1"/>
    <s v="#C1CB7D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732"/>
  </r>
  <r>
    <x v="90"/>
    <n v="9"/>
    <d v="2026-07-04T23:00:00"/>
    <x v="8"/>
    <s v="Aurélien DE POULPIQUET"/>
    <s v="#F4EA9D"/>
    <s v="#D2C458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825"/>
  </r>
  <r>
    <x v="90"/>
    <n v="10"/>
    <d v="2026-07-04T23:00:00"/>
    <x v="9"/>
    <s v="Paul MONTESINOS"/>
    <s v="#C4B0FF"/>
    <s v="#7F66C8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585"/>
  </r>
  <r>
    <x v="90"/>
    <n v="11"/>
    <d v="2026-07-04T23:00:00"/>
    <x v="10"/>
    <s v="Kinsley ROQUE"/>
    <s v="#CBEBBA"/>
    <s v="#70BC6E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936"/>
  </r>
  <r>
    <x v="90"/>
    <n v="12"/>
    <d v="2026-07-04T23:00:00"/>
    <x v="11"/>
    <s v="Jaouad SETTI"/>
    <s v="#C2D4FF"/>
    <s v="#6586D5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794"/>
  </r>
  <r>
    <x v="90"/>
    <n v="13"/>
    <d v="2026-07-04T23:00:00"/>
    <x v="12"/>
    <s v="Julien INGE"/>
    <s v="#C1E0EF"/>
    <s v="#4F91B2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919"/>
  </r>
  <r>
    <x v="90"/>
    <n v="14"/>
    <d v="2026-07-04T23:00:00"/>
    <x v="13"/>
    <s v="Marie EXBRAYAT"/>
    <s v="#FFAFD2"/>
    <s v="#F2589B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893"/>
  </r>
  <r>
    <x v="90"/>
    <n v="15"/>
    <d v="2026-07-04T23:00:00"/>
    <x v="14"/>
    <s v="Amine ZARROUKI"/>
    <s v="#FF9898"/>
    <s v="#FF5D5D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823"/>
  </r>
  <r>
    <x v="90"/>
    <n v="16"/>
    <d v="2026-07-04T23:00:00"/>
    <x v="15"/>
    <s v="Laura GIULIANO"/>
    <s v="#86A4FE"/>
    <s v="#3769FF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388"/>
  </r>
  <r>
    <x v="90"/>
    <n v="17"/>
    <d v="2026-07-04T23:00:00"/>
    <x v="16"/>
    <s v="Julien CRIMOTEL"/>
    <s v="#FFB0B0"/>
    <s v="#F25757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637"/>
  </r>
  <r>
    <x v="90"/>
    <n v="18"/>
    <d v="2026-07-04T23:00:00"/>
    <x v="17"/>
    <s v="Quentin CARTON"/>
    <s v="#F0BC42"/>
    <s v="#8E1F2F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628"/>
  </r>
  <r>
    <x v="90"/>
    <n v="19"/>
    <d v="2026-07-04T23:00:00"/>
    <x v="18"/>
    <s v="Eyram TETSHIE"/>
    <s v="#E8B28F"/>
    <s v="#E65568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516"/>
  </r>
  <r>
    <x v="90"/>
    <n v="20"/>
    <d v="2026-07-04T23:00:00"/>
    <x v="19"/>
    <s v="Anis LEBIK"/>
    <s v="#60DC8C"/>
    <s v="#22A34F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656"/>
  </r>
  <r>
    <x v="90"/>
    <n v="21"/>
    <d v="2026-07-04T23:00:00"/>
    <x v="20"/>
    <s v="Julia BOUANAN"/>
    <s v="#2FAEE0"/>
    <s v="#BEA064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468"/>
  </r>
  <r>
    <x v="90"/>
    <n v="22"/>
    <d v="2026-07-04T23:00:00"/>
    <x v="21"/>
    <s v="Julie Mansard"/>
    <s v="#41DEF0"/>
    <s v="#0BA6B7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298"/>
  </r>
  <r>
    <x v="90"/>
    <n v="23"/>
    <d v="2026-07-04T23:00:00"/>
    <x v="22"/>
    <s v="Juliette"/>
    <s v="#F2A2A2"/>
    <s v="#C25D5D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034"/>
  </r>
  <r>
    <x v="90"/>
    <n v="24"/>
    <d v="2026-07-04T23:00:00"/>
    <x v="23"/>
    <s v="Samya ALAOUI"/>
    <s v="#A2F2C7"/>
    <s v="#5DC18C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761"/>
  </r>
  <r>
    <x v="90"/>
    <n v="25"/>
    <d v="2026-07-04T23:00:00"/>
    <x v="24"/>
    <s v="Léa WALOCQ"/>
    <s v="#D1B9EB"/>
    <s v="#B58BC7"/>
    <s v="1/8 Finale"/>
    <s v=""/>
    <s v="TBD"/>
    <s v="TDB"/>
    <s v="TBD"/>
    <s v="TDB"/>
    <s v="Philadelphia, Pennsylvania"/>
    <s v="Lincoln Financial Field"/>
    <m/>
    <m/>
    <x v="1"/>
    <n v="0"/>
    <n v="0"/>
    <n v="0"/>
    <x v="2"/>
    <s v=""/>
    <s v=""/>
    <n v="0"/>
    <s v=""/>
    <s v=""/>
    <n v="0"/>
    <s v=""/>
    <s v=""/>
    <x v="3"/>
    <n v="2809"/>
  </r>
  <r>
    <x v="90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0"/>
    <n v="27"/>
    <d v="2026-07-04T23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1"/>
    <n v="1"/>
    <d v="2026-07-05T22:00:00"/>
    <x v="0"/>
    <s v="Nicolas LE MOUEL"/>
    <s v="#F7C79D"/>
    <s v="#FFBE85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50"/>
  </r>
  <r>
    <x v="91"/>
    <n v="2"/>
    <d v="2026-07-05T22:00:00"/>
    <x v="1"/>
    <s v="Léa EL ASERY"/>
    <s v="#FFBEBE"/>
    <s v="#DF6868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3059"/>
  </r>
  <r>
    <x v="91"/>
    <n v="3"/>
    <d v="2026-07-05T22:00:00"/>
    <x v="2"/>
    <s v="Elwenn JOUBREL"/>
    <s v="#F5C7FC"/>
    <s v="#C489CF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02"/>
  </r>
  <r>
    <x v="91"/>
    <n v="4"/>
    <d v="2026-07-05T22:00:00"/>
    <x v="3"/>
    <s v="Pauline OLIVIER"/>
    <s v="#A5EA7F"/>
    <s v="#80C65A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98"/>
  </r>
  <r>
    <x v="91"/>
    <n v="5"/>
    <d v="2026-07-05T22:00:00"/>
    <x v="4"/>
    <s v="Julie BOISSIERE"/>
    <s v="#D890FF"/>
    <s v="#B750EF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190"/>
  </r>
  <r>
    <x v="91"/>
    <n v="6"/>
    <d v="2026-07-05T22:00:00"/>
    <x v="5"/>
    <s v="Julie BOUCHARD"/>
    <s v="#A6F7B1"/>
    <s v="#6EC179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89"/>
  </r>
  <r>
    <x v="91"/>
    <n v="7"/>
    <d v="2026-07-05T22:00:00"/>
    <x v="6"/>
    <s v="Vincent FRAYSSE"/>
    <s v="#B2EAE8"/>
    <s v="#6CB4B1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1434"/>
  </r>
  <r>
    <x v="91"/>
    <n v="8"/>
    <d v="2026-07-05T22:00:00"/>
    <x v="7"/>
    <s v="Louis HARLE"/>
    <s v="#EEF7B1"/>
    <s v="#C1CB7D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32"/>
  </r>
  <r>
    <x v="91"/>
    <n v="9"/>
    <d v="2026-07-05T22:00:00"/>
    <x v="8"/>
    <s v="Aurélien DE POULPIQUET"/>
    <s v="#F4EA9D"/>
    <s v="#D2C458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25"/>
  </r>
  <r>
    <x v="91"/>
    <n v="10"/>
    <d v="2026-07-05T22:00:00"/>
    <x v="9"/>
    <s v="Paul MONTESINOS"/>
    <s v="#C4B0FF"/>
    <s v="#7F66C8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585"/>
  </r>
  <r>
    <x v="91"/>
    <n v="11"/>
    <d v="2026-07-05T22:00:00"/>
    <x v="10"/>
    <s v="Kinsley ROQUE"/>
    <s v="#CBEBBA"/>
    <s v="#70BC6E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936"/>
  </r>
  <r>
    <x v="91"/>
    <n v="12"/>
    <d v="2026-07-05T22:00:00"/>
    <x v="11"/>
    <s v="Jaouad SETTI"/>
    <s v="#C2D4FF"/>
    <s v="#6586D5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94"/>
  </r>
  <r>
    <x v="91"/>
    <n v="13"/>
    <d v="2026-07-05T22:00:00"/>
    <x v="12"/>
    <s v="Julien INGE"/>
    <s v="#C1E0EF"/>
    <s v="#4F91B2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919"/>
  </r>
  <r>
    <x v="91"/>
    <n v="14"/>
    <d v="2026-07-05T22:00:00"/>
    <x v="13"/>
    <s v="Marie EXBRAYAT"/>
    <s v="#FFAFD2"/>
    <s v="#F2589B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93"/>
  </r>
  <r>
    <x v="91"/>
    <n v="15"/>
    <d v="2026-07-05T22:00:00"/>
    <x v="14"/>
    <s v="Amine ZARROUKI"/>
    <s v="#FF9898"/>
    <s v="#FF5D5D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23"/>
  </r>
  <r>
    <x v="91"/>
    <n v="16"/>
    <d v="2026-07-05T22:00:00"/>
    <x v="15"/>
    <s v="Laura GIULIANO"/>
    <s v="#86A4FE"/>
    <s v="#3769FF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388"/>
  </r>
  <r>
    <x v="91"/>
    <n v="17"/>
    <d v="2026-07-05T22:00:00"/>
    <x v="16"/>
    <s v="Julien CRIMOTEL"/>
    <s v="#FFB0B0"/>
    <s v="#F25757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37"/>
  </r>
  <r>
    <x v="91"/>
    <n v="18"/>
    <d v="2026-07-05T22:00:00"/>
    <x v="17"/>
    <s v="Quentin CARTON"/>
    <s v="#F0BC42"/>
    <s v="#8E1F2F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28"/>
  </r>
  <r>
    <x v="91"/>
    <n v="19"/>
    <d v="2026-07-05T22:00:00"/>
    <x v="18"/>
    <s v="Eyram TETSHIE"/>
    <s v="#E8B28F"/>
    <s v="#E65568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516"/>
  </r>
  <r>
    <x v="91"/>
    <n v="20"/>
    <d v="2026-07-05T22:00:00"/>
    <x v="19"/>
    <s v="Anis LEBIK"/>
    <s v="#60DC8C"/>
    <s v="#22A34F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56"/>
  </r>
  <r>
    <x v="91"/>
    <n v="21"/>
    <d v="2026-07-05T22:00:00"/>
    <x v="20"/>
    <s v="Julia BOUANAN"/>
    <s v="#2FAEE0"/>
    <s v="#BEA064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468"/>
  </r>
  <r>
    <x v="91"/>
    <n v="22"/>
    <d v="2026-07-05T22:00:00"/>
    <x v="21"/>
    <s v="Julie Mansard"/>
    <s v="#41DEF0"/>
    <s v="#0BA6B7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298"/>
  </r>
  <r>
    <x v="91"/>
    <n v="23"/>
    <d v="2026-07-05T22:00:00"/>
    <x v="22"/>
    <s v="Juliette"/>
    <s v="#F2A2A2"/>
    <s v="#C25D5D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034"/>
  </r>
  <r>
    <x v="91"/>
    <n v="24"/>
    <d v="2026-07-05T22:00:00"/>
    <x v="23"/>
    <s v="Samya ALAOUI"/>
    <s v="#A2F2C7"/>
    <s v="#5DC18C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61"/>
  </r>
  <r>
    <x v="91"/>
    <n v="25"/>
    <d v="2026-07-05T22:00:00"/>
    <x v="24"/>
    <s v="Léa WALOCQ"/>
    <s v="#D1B9EB"/>
    <s v="#B58BC7"/>
    <s v="1/8 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09"/>
  </r>
  <r>
    <x v="91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1"/>
    <n v="27"/>
    <d v="2026-07-05T22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2"/>
    <n v="1"/>
    <d v="2026-07-06T02:00:00"/>
    <x v="0"/>
    <s v="Nicolas LE MOUEL"/>
    <s v="#F7C79D"/>
    <s v="#FFBE85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750"/>
  </r>
  <r>
    <x v="92"/>
    <n v="2"/>
    <d v="2026-07-06T02:00:00"/>
    <x v="1"/>
    <s v="Léa EL ASERY"/>
    <s v="#FFBEBE"/>
    <s v="#DF6868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3059"/>
  </r>
  <r>
    <x v="92"/>
    <n v="3"/>
    <d v="2026-07-06T02:00:00"/>
    <x v="2"/>
    <s v="Elwenn JOUBREL"/>
    <s v="#F5C7FC"/>
    <s v="#C489CF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802"/>
  </r>
  <r>
    <x v="92"/>
    <n v="4"/>
    <d v="2026-07-06T02:00:00"/>
    <x v="3"/>
    <s v="Pauline OLIVIER"/>
    <s v="#A5EA7F"/>
    <s v="#80C65A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698"/>
  </r>
  <r>
    <x v="92"/>
    <n v="5"/>
    <d v="2026-07-06T02:00:00"/>
    <x v="4"/>
    <s v="Julie BOISSIERE"/>
    <s v="#D890FF"/>
    <s v="#B750EF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190"/>
  </r>
  <r>
    <x v="92"/>
    <n v="6"/>
    <d v="2026-07-06T02:00:00"/>
    <x v="5"/>
    <s v="Julie BOUCHARD"/>
    <s v="#A6F7B1"/>
    <s v="#6EC179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789"/>
  </r>
  <r>
    <x v="92"/>
    <n v="7"/>
    <d v="2026-07-06T02:00:00"/>
    <x v="6"/>
    <s v="Vincent FRAYSSE"/>
    <s v="#B2EAE8"/>
    <s v="#6CB4B1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1434"/>
  </r>
  <r>
    <x v="92"/>
    <n v="8"/>
    <d v="2026-07-06T02:00:00"/>
    <x v="7"/>
    <s v="Louis HARLE"/>
    <s v="#EEF7B1"/>
    <s v="#C1CB7D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732"/>
  </r>
  <r>
    <x v="92"/>
    <n v="9"/>
    <d v="2026-07-06T02:00:00"/>
    <x v="8"/>
    <s v="Aurélien DE POULPIQUET"/>
    <s v="#F4EA9D"/>
    <s v="#D2C458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825"/>
  </r>
  <r>
    <x v="92"/>
    <n v="10"/>
    <d v="2026-07-06T02:00:00"/>
    <x v="9"/>
    <s v="Paul MONTESINOS"/>
    <s v="#C4B0FF"/>
    <s v="#7F66C8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585"/>
  </r>
  <r>
    <x v="92"/>
    <n v="11"/>
    <d v="2026-07-06T02:00:00"/>
    <x v="10"/>
    <s v="Kinsley ROQUE"/>
    <s v="#CBEBBA"/>
    <s v="#70BC6E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936"/>
  </r>
  <r>
    <x v="92"/>
    <n v="12"/>
    <d v="2026-07-06T02:00:00"/>
    <x v="11"/>
    <s v="Jaouad SETTI"/>
    <s v="#C2D4FF"/>
    <s v="#6586D5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794"/>
  </r>
  <r>
    <x v="92"/>
    <n v="13"/>
    <d v="2026-07-06T02:00:00"/>
    <x v="12"/>
    <s v="Julien INGE"/>
    <s v="#C1E0EF"/>
    <s v="#4F91B2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919"/>
  </r>
  <r>
    <x v="92"/>
    <n v="14"/>
    <d v="2026-07-06T02:00:00"/>
    <x v="13"/>
    <s v="Marie EXBRAYAT"/>
    <s v="#FFAFD2"/>
    <s v="#F2589B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893"/>
  </r>
  <r>
    <x v="92"/>
    <n v="15"/>
    <d v="2026-07-06T02:00:00"/>
    <x v="14"/>
    <s v="Amine ZARROUKI"/>
    <s v="#FF9898"/>
    <s v="#FF5D5D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823"/>
  </r>
  <r>
    <x v="92"/>
    <n v="16"/>
    <d v="2026-07-06T02:00:00"/>
    <x v="15"/>
    <s v="Laura GIULIANO"/>
    <s v="#86A4FE"/>
    <s v="#3769FF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388"/>
  </r>
  <r>
    <x v="92"/>
    <n v="17"/>
    <d v="2026-07-06T02:00:00"/>
    <x v="16"/>
    <s v="Julien CRIMOTEL"/>
    <s v="#FFB0B0"/>
    <s v="#F25757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637"/>
  </r>
  <r>
    <x v="92"/>
    <n v="18"/>
    <d v="2026-07-06T02:00:00"/>
    <x v="17"/>
    <s v="Quentin CARTON"/>
    <s v="#F0BC42"/>
    <s v="#8E1F2F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628"/>
  </r>
  <r>
    <x v="92"/>
    <n v="19"/>
    <d v="2026-07-06T02:00:00"/>
    <x v="18"/>
    <s v="Eyram TETSHIE"/>
    <s v="#E8B28F"/>
    <s v="#E65568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516"/>
  </r>
  <r>
    <x v="92"/>
    <n v="20"/>
    <d v="2026-07-06T02:00:00"/>
    <x v="19"/>
    <s v="Anis LEBIK"/>
    <s v="#60DC8C"/>
    <s v="#22A34F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656"/>
  </r>
  <r>
    <x v="92"/>
    <n v="21"/>
    <d v="2026-07-06T02:00:00"/>
    <x v="20"/>
    <s v="Julia BOUANAN"/>
    <s v="#2FAEE0"/>
    <s v="#BEA064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468"/>
  </r>
  <r>
    <x v="92"/>
    <n v="22"/>
    <d v="2026-07-06T02:00:00"/>
    <x v="21"/>
    <s v="Julie Mansard"/>
    <s v="#41DEF0"/>
    <s v="#0BA6B7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298"/>
  </r>
  <r>
    <x v="92"/>
    <n v="23"/>
    <d v="2026-07-06T02:00:00"/>
    <x v="22"/>
    <s v="Juliette"/>
    <s v="#F2A2A2"/>
    <s v="#C25D5D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034"/>
  </r>
  <r>
    <x v="92"/>
    <n v="24"/>
    <d v="2026-07-06T02:00:00"/>
    <x v="23"/>
    <s v="Samya ALAOUI"/>
    <s v="#A2F2C7"/>
    <s v="#5DC18C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761"/>
  </r>
  <r>
    <x v="92"/>
    <n v="25"/>
    <d v="2026-07-06T02:00:00"/>
    <x v="24"/>
    <s v="Léa WALOCQ"/>
    <s v="#D1B9EB"/>
    <s v="#B58BC7"/>
    <s v="1/8 Finale"/>
    <s v=""/>
    <s v="TBD"/>
    <s v="TDB"/>
    <s v="TBD"/>
    <s v="TDB"/>
    <s v="Mexique City"/>
    <s v="Estadio Azteca"/>
    <m/>
    <m/>
    <x v="1"/>
    <n v="0"/>
    <n v="0"/>
    <n v="0"/>
    <x v="2"/>
    <s v=""/>
    <s v=""/>
    <n v="0"/>
    <s v=""/>
    <s v=""/>
    <n v="0"/>
    <s v=""/>
    <s v=""/>
    <x v="3"/>
    <n v="2809"/>
  </r>
  <r>
    <x v="92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2"/>
    <n v="27"/>
    <d v="2026-07-06T02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3"/>
    <n v="1"/>
    <d v="2026-07-06T21:00:00"/>
    <x v="0"/>
    <s v="Nicolas LE MOUEL"/>
    <s v="#F7C79D"/>
    <s v="#FFBE85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50"/>
  </r>
  <r>
    <x v="93"/>
    <n v="2"/>
    <d v="2026-07-06T21:00:00"/>
    <x v="1"/>
    <s v="Léa EL ASERY"/>
    <s v="#FFBEBE"/>
    <s v="#DF6868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3059"/>
  </r>
  <r>
    <x v="93"/>
    <n v="3"/>
    <d v="2026-07-06T21:00:00"/>
    <x v="2"/>
    <s v="Elwenn JOUBREL"/>
    <s v="#F5C7FC"/>
    <s v="#C489CF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02"/>
  </r>
  <r>
    <x v="93"/>
    <n v="4"/>
    <d v="2026-07-06T21:00:00"/>
    <x v="3"/>
    <s v="Pauline OLIVIER"/>
    <s v="#A5EA7F"/>
    <s v="#80C65A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98"/>
  </r>
  <r>
    <x v="93"/>
    <n v="5"/>
    <d v="2026-07-06T21:00:00"/>
    <x v="4"/>
    <s v="Julie BOISSIERE"/>
    <s v="#D890FF"/>
    <s v="#B750EF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190"/>
  </r>
  <r>
    <x v="93"/>
    <n v="6"/>
    <d v="2026-07-06T21:00:00"/>
    <x v="5"/>
    <s v="Julie BOUCHARD"/>
    <s v="#A6F7B1"/>
    <s v="#6EC179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89"/>
  </r>
  <r>
    <x v="93"/>
    <n v="7"/>
    <d v="2026-07-06T21:00:00"/>
    <x v="6"/>
    <s v="Vincent FRAYSSE"/>
    <s v="#B2EAE8"/>
    <s v="#6CB4B1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1434"/>
  </r>
  <r>
    <x v="93"/>
    <n v="8"/>
    <d v="2026-07-06T21:00:00"/>
    <x v="7"/>
    <s v="Louis HARLE"/>
    <s v="#EEF7B1"/>
    <s v="#C1CB7D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32"/>
  </r>
  <r>
    <x v="93"/>
    <n v="9"/>
    <d v="2026-07-06T21:00:00"/>
    <x v="8"/>
    <s v="Aurélien DE POULPIQUET"/>
    <s v="#F4EA9D"/>
    <s v="#D2C458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25"/>
  </r>
  <r>
    <x v="93"/>
    <n v="10"/>
    <d v="2026-07-06T21:00:00"/>
    <x v="9"/>
    <s v="Paul MONTESINOS"/>
    <s v="#C4B0FF"/>
    <s v="#7F66C8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585"/>
  </r>
  <r>
    <x v="93"/>
    <n v="11"/>
    <d v="2026-07-06T21:00:00"/>
    <x v="10"/>
    <s v="Kinsley ROQUE"/>
    <s v="#CBEBBA"/>
    <s v="#70BC6E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936"/>
  </r>
  <r>
    <x v="93"/>
    <n v="12"/>
    <d v="2026-07-06T21:00:00"/>
    <x v="11"/>
    <s v="Jaouad SETTI"/>
    <s v="#C2D4FF"/>
    <s v="#6586D5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94"/>
  </r>
  <r>
    <x v="93"/>
    <n v="13"/>
    <d v="2026-07-06T21:00:00"/>
    <x v="12"/>
    <s v="Julien INGE"/>
    <s v="#C1E0EF"/>
    <s v="#4F91B2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919"/>
  </r>
  <r>
    <x v="93"/>
    <n v="14"/>
    <d v="2026-07-06T21:00:00"/>
    <x v="13"/>
    <s v="Marie EXBRAYAT"/>
    <s v="#FFAFD2"/>
    <s v="#F2589B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93"/>
  </r>
  <r>
    <x v="93"/>
    <n v="15"/>
    <d v="2026-07-06T21:00:00"/>
    <x v="14"/>
    <s v="Amine ZARROUKI"/>
    <s v="#FF9898"/>
    <s v="#FF5D5D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23"/>
  </r>
  <r>
    <x v="93"/>
    <n v="16"/>
    <d v="2026-07-06T21:00:00"/>
    <x v="15"/>
    <s v="Laura GIULIANO"/>
    <s v="#86A4FE"/>
    <s v="#3769FF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388"/>
  </r>
  <r>
    <x v="93"/>
    <n v="17"/>
    <d v="2026-07-06T21:00:00"/>
    <x v="16"/>
    <s v="Julien CRIMOTEL"/>
    <s v="#FFB0B0"/>
    <s v="#F25757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37"/>
  </r>
  <r>
    <x v="93"/>
    <n v="18"/>
    <d v="2026-07-06T21:00:00"/>
    <x v="17"/>
    <s v="Quentin CARTON"/>
    <s v="#F0BC42"/>
    <s v="#8E1F2F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28"/>
  </r>
  <r>
    <x v="93"/>
    <n v="19"/>
    <d v="2026-07-06T21:00:00"/>
    <x v="18"/>
    <s v="Eyram TETSHIE"/>
    <s v="#E8B28F"/>
    <s v="#E65568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516"/>
  </r>
  <r>
    <x v="93"/>
    <n v="20"/>
    <d v="2026-07-06T21:00:00"/>
    <x v="19"/>
    <s v="Anis LEBIK"/>
    <s v="#60DC8C"/>
    <s v="#22A34F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56"/>
  </r>
  <r>
    <x v="93"/>
    <n v="21"/>
    <d v="2026-07-06T21:00:00"/>
    <x v="20"/>
    <s v="Julia BOUANAN"/>
    <s v="#2FAEE0"/>
    <s v="#BEA064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468"/>
  </r>
  <r>
    <x v="93"/>
    <n v="22"/>
    <d v="2026-07-06T21:00:00"/>
    <x v="21"/>
    <s v="Julie Mansard"/>
    <s v="#41DEF0"/>
    <s v="#0BA6B7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298"/>
  </r>
  <r>
    <x v="93"/>
    <n v="23"/>
    <d v="2026-07-06T21:00:00"/>
    <x v="22"/>
    <s v="Juliette"/>
    <s v="#F2A2A2"/>
    <s v="#C25D5D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034"/>
  </r>
  <r>
    <x v="93"/>
    <n v="24"/>
    <d v="2026-07-06T21:00:00"/>
    <x v="23"/>
    <s v="Samya ALAOUI"/>
    <s v="#A2F2C7"/>
    <s v="#5DC18C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61"/>
  </r>
  <r>
    <x v="93"/>
    <n v="25"/>
    <d v="2026-07-06T21:00:00"/>
    <x v="24"/>
    <s v="Léa WALOCQ"/>
    <s v="#D1B9EB"/>
    <s v="#B58BC7"/>
    <s v="1/8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09"/>
  </r>
  <r>
    <x v="93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3"/>
    <n v="27"/>
    <d v="2026-07-06T21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4"/>
    <n v="1"/>
    <d v="2026-07-07T02:00:00"/>
    <x v="0"/>
    <s v="Nicolas LE MOUEL"/>
    <s v="#F7C79D"/>
    <s v="#FFBE85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750"/>
  </r>
  <r>
    <x v="94"/>
    <n v="2"/>
    <d v="2026-07-07T02:00:00"/>
    <x v="1"/>
    <s v="Léa EL ASERY"/>
    <s v="#FFBEBE"/>
    <s v="#DF6868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3059"/>
  </r>
  <r>
    <x v="94"/>
    <n v="3"/>
    <d v="2026-07-07T02:00:00"/>
    <x v="2"/>
    <s v="Elwenn JOUBREL"/>
    <s v="#F5C7FC"/>
    <s v="#C489CF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802"/>
  </r>
  <r>
    <x v="94"/>
    <n v="4"/>
    <d v="2026-07-07T02:00:00"/>
    <x v="3"/>
    <s v="Pauline OLIVIER"/>
    <s v="#A5EA7F"/>
    <s v="#80C65A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698"/>
  </r>
  <r>
    <x v="94"/>
    <n v="5"/>
    <d v="2026-07-07T02:00:00"/>
    <x v="4"/>
    <s v="Julie BOISSIERE"/>
    <s v="#D890FF"/>
    <s v="#B750EF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190"/>
  </r>
  <r>
    <x v="94"/>
    <n v="6"/>
    <d v="2026-07-07T02:00:00"/>
    <x v="5"/>
    <s v="Julie BOUCHARD"/>
    <s v="#A6F7B1"/>
    <s v="#6EC179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789"/>
  </r>
  <r>
    <x v="94"/>
    <n v="7"/>
    <d v="2026-07-07T02:00:00"/>
    <x v="6"/>
    <s v="Vincent FRAYSSE"/>
    <s v="#B2EAE8"/>
    <s v="#6CB4B1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1434"/>
  </r>
  <r>
    <x v="94"/>
    <n v="8"/>
    <d v="2026-07-07T02:00:00"/>
    <x v="7"/>
    <s v="Louis HARLE"/>
    <s v="#EEF7B1"/>
    <s v="#C1CB7D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732"/>
  </r>
  <r>
    <x v="94"/>
    <n v="9"/>
    <d v="2026-07-07T02:00:00"/>
    <x v="8"/>
    <s v="Aurélien DE POULPIQUET"/>
    <s v="#F4EA9D"/>
    <s v="#D2C458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825"/>
  </r>
  <r>
    <x v="94"/>
    <n v="10"/>
    <d v="2026-07-07T02:00:00"/>
    <x v="9"/>
    <s v="Paul MONTESINOS"/>
    <s v="#C4B0FF"/>
    <s v="#7F66C8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585"/>
  </r>
  <r>
    <x v="94"/>
    <n v="11"/>
    <d v="2026-07-07T02:00:00"/>
    <x v="10"/>
    <s v="Kinsley ROQUE"/>
    <s v="#CBEBBA"/>
    <s v="#70BC6E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936"/>
  </r>
  <r>
    <x v="94"/>
    <n v="12"/>
    <d v="2026-07-07T02:00:00"/>
    <x v="11"/>
    <s v="Jaouad SETTI"/>
    <s v="#C2D4FF"/>
    <s v="#6586D5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794"/>
  </r>
  <r>
    <x v="94"/>
    <n v="13"/>
    <d v="2026-07-07T02:00:00"/>
    <x v="12"/>
    <s v="Julien INGE"/>
    <s v="#C1E0EF"/>
    <s v="#4F91B2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919"/>
  </r>
  <r>
    <x v="94"/>
    <n v="14"/>
    <d v="2026-07-07T02:00:00"/>
    <x v="13"/>
    <s v="Marie EXBRAYAT"/>
    <s v="#FFAFD2"/>
    <s v="#F2589B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893"/>
  </r>
  <r>
    <x v="94"/>
    <n v="15"/>
    <d v="2026-07-07T02:00:00"/>
    <x v="14"/>
    <s v="Amine ZARROUKI"/>
    <s v="#FF9898"/>
    <s v="#FF5D5D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823"/>
  </r>
  <r>
    <x v="94"/>
    <n v="16"/>
    <d v="2026-07-07T02:00:00"/>
    <x v="15"/>
    <s v="Laura GIULIANO"/>
    <s v="#86A4FE"/>
    <s v="#3769FF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388"/>
  </r>
  <r>
    <x v="94"/>
    <n v="17"/>
    <d v="2026-07-07T02:00:00"/>
    <x v="16"/>
    <s v="Julien CRIMOTEL"/>
    <s v="#FFB0B0"/>
    <s v="#F25757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637"/>
  </r>
  <r>
    <x v="94"/>
    <n v="18"/>
    <d v="2026-07-07T02:00:00"/>
    <x v="17"/>
    <s v="Quentin CARTON"/>
    <s v="#F0BC42"/>
    <s v="#8E1F2F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628"/>
  </r>
  <r>
    <x v="94"/>
    <n v="19"/>
    <d v="2026-07-07T02:00:00"/>
    <x v="18"/>
    <s v="Eyram TETSHIE"/>
    <s v="#E8B28F"/>
    <s v="#E65568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516"/>
  </r>
  <r>
    <x v="94"/>
    <n v="20"/>
    <d v="2026-07-07T02:00:00"/>
    <x v="19"/>
    <s v="Anis LEBIK"/>
    <s v="#60DC8C"/>
    <s v="#22A34F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656"/>
  </r>
  <r>
    <x v="94"/>
    <n v="21"/>
    <d v="2026-07-07T02:00:00"/>
    <x v="20"/>
    <s v="Julia BOUANAN"/>
    <s v="#2FAEE0"/>
    <s v="#BEA064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468"/>
  </r>
  <r>
    <x v="94"/>
    <n v="22"/>
    <d v="2026-07-07T02:00:00"/>
    <x v="21"/>
    <s v="Julie Mansard"/>
    <s v="#41DEF0"/>
    <s v="#0BA6B7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298"/>
  </r>
  <r>
    <x v="94"/>
    <n v="23"/>
    <d v="2026-07-07T02:00:00"/>
    <x v="22"/>
    <s v="Juliette"/>
    <s v="#F2A2A2"/>
    <s v="#C25D5D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034"/>
  </r>
  <r>
    <x v="94"/>
    <n v="24"/>
    <d v="2026-07-07T02:00:00"/>
    <x v="23"/>
    <s v="Samya ALAOUI"/>
    <s v="#A2F2C7"/>
    <s v="#5DC18C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761"/>
  </r>
  <r>
    <x v="94"/>
    <n v="25"/>
    <d v="2026-07-07T02:00:00"/>
    <x v="24"/>
    <s v="Léa WALOCQ"/>
    <s v="#D1B9EB"/>
    <s v="#B58BC7"/>
    <s v="1/8 Finale"/>
    <s v=""/>
    <s v="TBD"/>
    <s v="TDB"/>
    <s v="TBD"/>
    <s v="TDB"/>
    <s v="Seattle"/>
    <s v="Lumen Field"/>
    <m/>
    <m/>
    <x v="1"/>
    <n v="0"/>
    <n v="0"/>
    <n v="0"/>
    <x v="2"/>
    <s v=""/>
    <s v=""/>
    <n v="0"/>
    <s v=""/>
    <s v=""/>
    <n v="0"/>
    <s v=""/>
    <s v=""/>
    <x v="3"/>
    <n v="2809"/>
  </r>
  <r>
    <x v="94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4"/>
    <n v="27"/>
    <d v="2026-07-07T02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5"/>
    <n v="1"/>
    <d v="2026-07-07T18:00:00"/>
    <x v="0"/>
    <s v="Nicolas LE MOUEL"/>
    <s v="#F7C79D"/>
    <s v="#FFBE85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50"/>
  </r>
  <r>
    <x v="95"/>
    <n v="2"/>
    <d v="2026-07-07T18:00:00"/>
    <x v="1"/>
    <s v="Léa EL ASERY"/>
    <s v="#FFBEBE"/>
    <s v="#DF6868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3059"/>
  </r>
  <r>
    <x v="95"/>
    <n v="3"/>
    <d v="2026-07-07T18:00:00"/>
    <x v="2"/>
    <s v="Elwenn JOUBREL"/>
    <s v="#F5C7FC"/>
    <s v="#C489CF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02"/>
  </r>
  <r>
    <x v="95"/>
    <n v="4"/>
    <d v="2026-07-07T18:00:00"/>
    <x v="3"/>
    <s v="Pauline OLIVIER"/>
    <s v="#A5EA7F"/>
    <s v="#80C65A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98"/>
  </r>
  <r>
    <x v="95"/>
    <n v="5"/>
    <d v="2026-07-07T18:00:00"/>
    <x v="4"/>
    <s v="Julie BOISSIERE"/>
    <s v="#D890FF"/>
    <s v="#B750EF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190"/>
  </r>
  <r>
    <x v="95"/>
    <n v="6"/>
    <d v="2026-07-07T18:00:00"/>
    <x v="5"/>
    <s v="Julie BOUCHARD"/>
    <s v="#A6F7B1"/>
    <s v="#6EC179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89"/>
  </r>
  <r>
    <x v="95"/>
    <n v="7"/>
    <d v="2026-07-07T18:00:00"/>
    <x v="6"/>
    <s v="Vincent FRAYSSE"/>
    <s v="#B2EAE8"/>
    <s v="#6CB4B1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1434"/>
  </r>
  <r>
    <x v="95"/>
    <n v="8"/>
    <d v="2026-07-07T18:00:00"/>
    <x v="7"/>
    <s v="Louis HARLE"/>
    <s v="#EEF7B1"/>
    <s v="#C1CB7D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32"/>
  </r>
  <r>
    <x v="95"/>
    <n v="9"/>
    <d v="2026-07-07T18:00:00"/>
    <x v="8"/>
    <s v="Aurélien DE POULPIQUET"/>
    <s v="#F4EA9D"/>
    <s v="#D2C458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25"/>
  </r>
  <r>
    <x v="95"/>
    <n v="10"/>
    <d v="2026-07-07T18:00:00"/>
    <x v="9"/>
    <s v="Paul MONTESINOS"/>
    <s v="#C4B0FF"/>
    <s v="#7F66C8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585"/>
  </r>
  <r>
    <x v="95"/>
    <n v="11"/>
    <d v="2026-07-07T18:00:00"/>
    <x v="10"/>
    <s v="Kinsley ROQUE"/>
    <s v="#CBEBBA"/>
    <s v="#70BC6E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936"/>
  </r>
  <r>
    <x v="95"/>
    <n v="12"/>
    <d v="2026-07-07T18:00:00"/>
    <x v="11"/>
    <s v="Jaouad SETTI"/>
    <s v="#C2D4FF"/>
    <s v="#6586D5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94"/>
  </r>
  <r>
    <x v="95"/>
    <n v="13"/>
    <d v="2026-07-07T18:00:00"/>
    <x v="12"/>
    <s v="Julien INGE"/>
    <s v="#C1E0EF"/>
    <s v="#4F91B2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919"/>
  </r>
  <r>
    <x v="95"/>
    <n v="14"/>
    <d v="2026-07-07T18:00:00"/>
    <x v="13"/>
    <s v="Marie EXBRAYAT"/>
    <s v="#FFAFD2"/>
    <s v="#F2589B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93"/>
  </r>
  <r>
    <x v="95"/>
    <n v="15"/>
    <d v="2026-07-07T18:00:00"/>
    <x v="14"/>
    <s v="Amine ZARROUKI"/>
    <s v="#FF9898"/>
    <s v="#FF5D5D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23"/>
  </r>
  <r>
    <x v="95"/>
    <n v="16"/>
    <d v="2026-07-07T18:00:00"/>
    <x v="15"/>
    <s v="Laura GIULIANO"/>
    <s v="#86A4FE"/>
    <s v="#3769FF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388"/>
  </r>
  <r>
    <x v="95"/>
    <n v="17"/>
    <d v="2026-07-07T18:00:00"/>
    <x v="16"/>
    <s v="Julien CRIMOTEL"/>
    <s v="#FFB0B0"/>
    <s v="#F25757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37"/>
  </r>
  <r>
    <x v="95"/>
    <n v="18"/>
    <d v="2026-07-07T18:00:00"/>
    <x v="17"/>
    <s v="Quentin CARTON"/>
    <s v="#F0BC42"/>
    <s v="#8E1F2F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28"/>
  </r>
  <r>
    <x v="95"/>
    <n v="19"/>
    <d v="2026-07-07T18:00:00"/>
    <x v="18"/>
    <s v="Eyram TETSHIE"/>
    <s v="#E8B28F"/>
    <s v="#E65568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516"/>
  </r>
  <r>
    <x v="95"/>
    <n v="20"/>
    <d v="2026-07-07T18:00:00"/>
    <x v="19"/>
    <s v="Anis LEBIK"/>
    <s v="#60DC8C"/>
    <s v="#22A34F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56"/>
  </r>
  <r>
    <x v="95"/>
    <n v="21"/>
    <d v="2026-07-07T18:00:00"/>
    <x v="20"/>
    <s v="Julia BOUANAN"/>
    <s v="#2FAEE0"/>
    <s v="#BEA064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468"/>
  </r>
  <r>
    <x v="95"/>
    <n v="22"/>
    <d v="2026-07-07T18:00:00"/>
    <x v="21"/>
    <s v="Julie Mansard"/>
    <s v="#41DEF0"/>
    <s v="#0BA6B7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298"/>
  </r>
  <r>
    <x v="95"/>
    <n v="23"/>
    <d v="2026-07-07T18:00:00"/>
    <x v="22"/>
    <s v="Juliette"/>
    <s v="#F2A2A2"/>
    <s v="#C25D5D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034"/>
  </r>
  <r>
    <x v="95"/>
    <n v="24"/>
    <d v="2026-07-07T18:00:00"/>
    <x v="23"/>
    <s v="Samya ALAOUI"/>
    <s v="#A2F2C7"/>
    <s v="#5DC18C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61"/>
  </r>
  <r>
    <x v="95"/>
    <n v="25"/>
    <d v="2026-07-07T18:00:00"/>
    <x v="24"/>
    <s v="Léa WALOCQ"/>
    <s v="#D1B9EB"/>
    <s v="#B58BC7"/>
    <s v="1/8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09"/>
  </r>
  <r>
    <x v="95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5"/>
    <n v="27"/>
    <d v="2026-07-07T18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6"/>
    <n v="1"/>
    <d v="2026-07-07T22:00:00"/>
    <x v="0"/>
    <s v="Nicolas LE MOUEL"/>
    <s v="#F7C79D"/>
    <s v="#FFBE85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750"/>
  </r>
  <r>
    <x v="96"/>
    <n v="2"/>
    <d v="2026-07-07T22:00:00"/>
    <x v="1"/>
    <s v="Léa EL ASERY"/>
    <s v="#FFBEBE"/>
    <s v="#DF6868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3059"/>
  </r>
  <r>
    <x v="96"/>
    <n v="3"/>
    <d v="2026-07-07T22:00:00"/>
    <x v="2"/>
    <s v="Elwenn JOUBREL"/>
    <s v="#F5C7FC"/>
    <s v="#C489CF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802"/>
  </r>
  <r>
    <x v="96"/>
    <n v="4"/>
    <d v="2026-07-07T22:00:00"/>
    <x v="3"/>
    <s v="Pauline OLIVIER"/>
    <s v="#A5EA7F"/>
    <s v="#80C65A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698"/>
  </r>
  <r>
    <x v="96"/>
    <n v="5"/>
    <d v="2026-07-07T22:00:00"/>
    <x v="4"/>
    <s v="Julie BOISSIERE"/>
    <s v="#D890FF"/>
    <s v="#B750EF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190"/>
  </r>
  <r>
    <x v="96"/>
    <n v="6"/>
    <d v="2026-07-07T22:00:00"/>
    <x v="5"/>
    <s v="Julie BOUCHARD"/>
    <s v="#A6F7B1"/>
    <s v="#6EC179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789"/>
  </r>
  <r>
    <x v="96"/>
    <n v="7"/>
    <d v="2026-07-07T22:00:00"/>
    <x v="6"/>
    <s v="Vincent FRAYSSE"/>
    <s v="#B2EAE8"/>
    <s v="#6CB4B1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1434"/>
  </r>
  <r>
    <x v="96"/>
    <n v="8"/>
    <d v="2026-07-07T22:00:00"/>
    <x v="7"/>
    <s v="Louis HARLE"/>
    <s v="#EEF7B1"/>
    <s v="#C1CB7D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732"/>
  </r>
  <r>
    <x v="96"/>
    <n v="9"/>
    <d v="2026-07-07T22:00:00"/>
    <x v="8"/>
    <s v="Aurélien DE POULPIQUET"/>
    <s v="#F4EA9D"/>
    <s v="#D2C458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825"/>
  </r>
  <r>
    <x v="96"/>
    <n v="10"/>
    <d v="2026-07-07T22:00:00"/>
    <x v="9"/>
    <s v="Paul MONTESINOS"/>
    <s v="#C4B0FF"/>
    <s v="#7F66C8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585"/>
  </r>
  <r>
    <x v="96"/>
    <n v="11"/>
    <d v="2026-07-07T22:00:00"/>
    <x v="10"/>
    <s v="Kinsley ROQUE"/>
    <s v="#CBEBBA"/>
    <s v="#70BC6E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936"/>
  </r>
  <r>
    <x v="96"/>
    <n v="12"/>
    <d v="2026-07-07T22:00:00"/>
    <x v="11"/>
    <s v="Jaouad SETTI"/>
    <s v="#C2D4FF"/>
    <s v="#6586D5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794"/>
  </r>
  <r>
    <x v="96"/>
    <n v="13"/>
    <d v="2026-07-07T22:00:00"/>
    <x v="12"/>
    <s v="Julien INGE"/>
    <s v="#C1E0EF"/>
    <s v="#4F91B2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919"/>
  </r>
  <r>
    <x v="96"/>
    <n v="14"/>
    <d v="2026-07-07T22:00:00"/>
    <x v="13"/>
    <s v="Marie EXBRAYAT"/>
    <s v="#FFAFD2"/>
    <s v="#F2589B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893"/>
  </r>
  <r>
    <x v="96"/>
    <n v="15"/>
    <d v="2026-07-07T22:00:00"/>
    <x v="14"/>
    <s v="Amine ZARROUKI"/>
    <s v="#FF9898"/>
    <s v="#FF5D5D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823"/>
  </r>
  <r>
    <x v="96"/>
    <n v="16"/>
    <d v="2026-07-07T22:00:00"/>
    <x v="15"/>
    <s v="Laura GIULIANO"/>
    <s v="#86A4FE"/>
    <s v="#3769FF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388"/>
  </r>
  <r>
    <x v="96"/>
    <n v="17"/>
    <d v="2026-07-07T22:00:00"/>
    <x v="16"/>
    <s v="Julien CRIMOTEL"/>
    <s v="#FFB0B0"/>
    <s v="#F25757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637"/>
  </r>
  <r>
    <x v="96"/>
    <n v="18"/>
    <d v="2026-07-07T22:00:00"/>
    <x v="17"/>
    <s v="Quentin CARTON"/>
    <s v="#F0BC42"/>
    <s v="#8E1F2F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628"/>
  </r>
  <r>
    <x v="96"/>
    <n v="19"/>
    <d v="2026-07-07T22:00:00"/>
    <x v="18"/>
    <s v="Eyram TETSHIE"/>
    <s v="#E8B28F"/>
    <s v="#E65568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516"/>
  </r>
  <r>
    <x v="96"/>
    <n v="20"/>
    <d v="2026-07-07T22:00:00"/>
    <x v="19"/>
    <s v="Anis LEBIK"/>
    <s v="#60DC8C"/>
    <s v="#22A34F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656"/>
  </r>
  <r>
    <x v="96"/>
    <n v="21"/>
    <d v="2026-07-07T22:00:00"/>
    <x v="20"/>
    <s v="Julia BOUANAN"/>
    <s v="#2FAEE0"/>
    <s v="#BEA064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468"/>
  </r>
  <r>
    <x v="96"/>
    <n v="22"/>
    <d v="2026-07-07T22:00:00"/>
    <x v="21"/>
    <s v="Julie Mansard"/>
    <s v="#41DEF0"/>
    <s v="#0BA6B7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298"/>
  </r>
  <r>
    <x v="96"/>
    <n v="23"/>
    <d v="2026-07-07T22:00:00"/>
    <x v="22"/>
    <s v="Juliette"/>
    <s v="#F2A2A2"/>
    <s v="#C25D5D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034"/>
  </r>
  <r>
    <x v="96"/>
    <n v="24"/>
    <d v="2026-07-07T22:00:00"/>
    <x v="23"/>
    <s v="Samya ALAOUI"/>
    <s v="#A2F2C7"/>
    <s v="#5DC18C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761"/>
  </r>
  <r>
    <x v="96"/>
    <n v="25"/>
    <d v="2026-07-07T22:00:00"/>
    <x v="24"/>
    <s v="Léa WALOCQ"/>
    <s v="#D1B9EB"/>
    <s v="#B58BC7"/>
    <s v="1/8 Finale"/>
    <s v=""/>
    <s v="TBD"/>
    <s v="TDB"/>
    <s v="TBD"/>
    <s v="TDB"/>
    <s v="Vancouver"/>
    <s v="BC Place"/>
    <m/>
    <m/>
    <x v="1"/>
    <n v="0"/>
    <n v="0"/>
    <n v="0"/>
    <x v="2"/>
    <s v=""/>
    <s v=""/>
    <n v="0"/>
    <s v=""/>
    <s v=""/>
    <n v="0"/>
    <s v=""/>
    <s v=""/>
    <x v="3"/>
    <n v="2809"/>
  </r>
  <r>
    <x v="96"/>
    <n v="26"/>
    <d v="2026-06-11T21:00:00"/>
    <x v="25"/>
    <s v="Mohamad EL KAWAS"/>
    <s v="#EB8787"/>
    <s v="#368E2C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6"/>
    <n v="27"/>
    <d v="2026-07-07T22:00:00"/>
    <x v="26"/>
    <s v="Maryem GUIZANI"/>
    <s v="#BCA2F4"/>
    <s v="#6D3DD5"/>
    <s v="1/8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7"/>
    <n v="1"/>
    <d v="2026-07-09T22:00:00"/>
    <x v="0"/>
    <s v="Nicolas LE MOUEL"/>
    <s v="#F7C79D"/>
    <s v="#FFBE85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750"/>
  </r>
  <r>
    <x v="97"/>
    <n v="2"/>
    <d v="2026-07-09T22:00:00"/>
    <x v="1"/>
    <s v="Léa EL ASERY"/>
    <s v="#FFBEBE"/>
    <s v="#DF6868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3059"/>
  </r>
  <r>
    <x v="97"/>
    <n v="3"/>
    <d v="2026-07-09T22:00:00"/>
    <x v="2"/>
    <s v="Elwenn JOUBREL"/>
    <s v="#F5C7FC"/>
    <s v="#C489CF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802"/>
  </r>
  <r>
    <x v="97"/>
    <n v="4"/>
    <d v="2026-07-09T22:00:00"/>
    <x v="3"/>
    <s v="Pauline OLIVIER"/>
    <s v="#A5EA7F"/>
    <s v="#80C65A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698"/>
  </r>
  <r>
    <x v="97"/>
    <n v="5"/>
    <d v="2026-07-09T22:00:00"/>
    <x v="4"/>
    <s v="Julie BOISSIERE"/>
    <s v="#D890FF"/>
    <s v="#B750EF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190"/>
  </r>
  <r>
    <x v="97"/>
    <n v="6"/>
    <d v="2026-07-09T22:00:00"/>
    <x v="5"/>
    <s v="Julie BOUCHARD"/>
    <s v="#A6F7B1"/>
    <s v="#6EC179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789"/>
  </r>
  <r>
    <x v="97"/>
    <n v="7"/>
    <d v="2026-07-09T22:00:00"/>
    <x v="6"/>
    <s v="Vincent FRAYSSE"/>
    <s v="#B2EAE8"/>
    <s v="#6CB4B1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1434"/>
  </r>
  <r>
    <x v="97"/>
    <n v="8"/>
    <d v="2026-07-09T22:00:00"/>
    <x v="7"/>
    <s v="Louis HARLE"/>
    <s v="#EEF7B1"/>
    <s v="#C1CB7D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732"/>
  </r>
  <r>
    <x v="97"/>
    <n v="9"/>
    <d v="2026-07-09T22:00:00"/>
    <x v="8"/>
    <s v="Aurélien DE POULPIQUET"/>
    <s v="#F4EA9D"/>
    <s v="#D2C458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825"/>
  </r>
  <r>
    <x v="97"/>
    <n v="10"/>
    <d v="2026-07-09T22:00:00"/>
    <x v="9"/>
    <s v="Paul MONTESINOS"/>
    <s v="#C4B0FF"/>
    <s v="#7F66C8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585"/>
  </r>
  <r>
    <x v="97"/>
    <n v="11"/>
    <d v="2026-07-09T22:00:00"/>
    <x v="10"/>
    <s v="Kinsley ROQUE"/>
    <s v="#CBEBBA"/>
    <s v="#70BC6E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936"/>
  </r>
  <r>
    <x v="97"/>
    <n v="12"/>
    <d v="2026-07-09T22:00:00"/>
    <x v="11"/>
    <s v="Jaouad SETTI"/>
    <s v="#C2D4FF"/>
    <s v="#6586D5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794"/>
  </r>
  <r>
    <x v="97"/>
    <n v="13"/>
    <d v="2026-07-09T22:00:00"/>
    <x v="12"/>
    <s v="Julien INGE"/>
    <s v="#C1E0EF"/>
    <s v="#4F91B2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919"/>
  </r>
  <r>
    <x v="97"/>
    <n v="14"/>
    <d v="2026-07-09T22:00:00"/>
    <x v="13"/>
    <s v="Marie EXBRAYAT"/>
    <s v="#FFAFD2"/>
    <s v="#F2589B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893"/>
  </r>
  <r>
    <x v="97"/>
    <n v="15"/>
    <d v="2026-07-09T22:00:00"/>
    <x v="14"/>
    <s v="Amine ZARROUKI"/>
    <s v="#FF9898"/>
    <s v="#FF5D5D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823"/>
  </r>
  <r>
    <x v="97"/>
    <n v="16"/>
    <d v="2026-07-09T22:00:00"/>
    <x v="15"/>
    <s v="Laura GIULIANO"/>
    <s v="#86A4FE"/>
    <s v="#3769FF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388"/>
  </r>
  <r>
    <x v="97"/>
    <n v="17"/>
    <d v="2026-07-09T22:00:00"/>
    <x v="16"/>
    <s v="Julien CRIMOTEL"/>
    <s v="#FFB0B0"/>
    <s v="#F25757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637"/>
  </r>
  <r>
    <x v="97"/>
    <n v="18"/>
    <d v="2026-07-09T22:00:00"/>
    <x v="17"/>
    <s v="Quentin CARTON"/>
    <s v="#F0BC42"/>
    <s v="#8E1F2F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628"/>
  </r>
  <r>
    <x v="97"/>
    <n v="19"/>
    <d v="2026-07-09T22:00:00"/>
    <x v="18"/>
    <s v="Eyram TETSHIE"/>
    <s v="#E8B28F"/>
    <s v="#E65568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516"/>
  </r>
  <r>
    <x v="97"/>
    <n v="20"/>
    <d v="2026-07-09T22:00:00"/>
    <x v="19"/>
    <s v="Anis LEBIK"/>
    <s v="#60DC8C"/>
    <s v="#22A34F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656"/>
  </r>
  <r>
    <x v="97"/>
    <n v="21"/>
    <d v="2026-07-09T22:00:00"/>
    <x v="20"/>
    <s v="Julia BOUANAN"/>
    <s v="#2FAEE0"/>
    <s v="#BEA064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468"/>
  </r>
  <r>
    <x v="97"/>
    <n v="22"/>
    <d v="2026-07-09T22:00:00"/>
    <x v="21"/>
    <s v="Julie Mansard"/>
    <s v="#41DEF0"/>
    <s v="#0BA6B7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298"/>
  </r>
  <r>
    <x v="97"/>
    <n v="23"/>
    <d v="2026-07-09T22:00:00"/>
    <x v="22"/>
    <s v="Juliette"/>
    <s v="#F2A2A2"/>
    <s v="#C25D5D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034"/>
  </r>
  <r>
    <x v="97"/>
    <n v="24"/>
    <d v="2026-07-09T22:00:00"/>
    <x v="23"/>
    <s v="Samya ALAOUI"/>
    <s v="#A2F2C7"/>
    <s v="#5DC18C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761"/>
  </r>
  <r>
    <x v="97"/>
    <n v="25"/>
    <d v="2026-07-09T22:00:00"/>
    <x v="24"/>
    <s v="Léa WALOCQ"/>
    <s v="#D1B9EB"/>
    <s v="#B58BC7"/>
    <s v="1/4 Finale"/>
    <s v=""/>
    <s v="TBD"/>
    <s v="TDB"/>
    <s v="TBD"/>
    <s v="TDB"/>
    <s v="Foxborough"/>
    <s v="Gillette Stadium"/>
    <m/>
    <m/>
    <x v="1"/>
    <n v="0"/>
    <n v="0"/>
    <n v="0"/>
    <x v="2"/>
    <s v=""/>
    <s v=""/>
    <n v="0"/>
    <s v=""/>
    <s v=""/>
    <n v="0"/>
    <s v=""/>
    <s v=""/>
    <x v="3"/>
    <n v="2809"/>
  </r>
  <r>
    <x v="97"/>
    <n v="26"/>
    <d v="2026-06-11T21:00:00"/>
    <x v="25"/>
    <s v="Mohamad EL KAWAS"/>
    <s v="#EB8787"/>
    <s v="#368E2C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7"/>
    <n v="27"/>
    <d v="2026-07-09T22:00:00"/>
    <x v="26"/>
    <s v="Maryem GUIZANI"/>
    <s v="#BCA2F4"/>
    <s v="#6D3DD5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8"/>
    <n v="1"/>
    <d v="2026-07-10T21:00:00"/>
    <x v="0"/>
    <s v="Nicolas LE MOUEL"/>
    <s v="#F7C79D"/>
    <s v="#FFBE85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750"/>
  </r>
  <r>
    <x v="98"/>
    <n v="2"/>
    <d v="2026-07-10T21:00:00"/>
    <x v="1"/>
    <s v="Léa EL ASERY"/>
    <s v="#FFBEBE"/>
    <s v="#DF6868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3059"/>
  </r>
  <r>
    <x v="98"/>
    <n v="3"/>
    <d v="2026-07-10T21:00:00"/>
    <x v="2"/>
    <s v="Elwenn JOUBREL"/>
    <s v="#F5C7FC"/>
    <s v="#C489CF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802"/>
  </r>
  <r>
    <x v="98"/>
    <n v="4"/>
    <d v="2026-07-10T21:00:00"/>
    <x v="3"/>
    <s v="Pauline OLIVIER"/>
    <s v="#A5EA7F"/>
    <s v="#80C65A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698"/>
  </r>
  <r>
    <x v="98"/>
    <n v="5"/>
    <d v="2026-07-10T21:00:00"/>
    <x v="4"/>
    <s v="Julie BOISSIERE"/>
    <s v="#D890FF"/>
    <s v="#B750EF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190"/>
  </r>
  <r>
    <x v="98"/>
    <n v="6"/>
    <d v="2026-07-10T21:00:00"/>
    <x v="5"/>
    <s v="Julie BOUCHARD"/>
    <s v="#A6F7B1"/>
    <s v="#6EC179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789"/>
  </r>
  <r>
    <x v="98"/>
    <n v="7"/>
    <d v="2026-07-10T21:00:00"/>
    <x v="6"/>
    <s v="Vincent FRAYSSE"/>
    <s v="#B2EAE8"/>
    <s v="#6CB4B1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1434"/>
  </r>
  <r>
    <x v="98"/>
    <n v="8"/>
    <d v="2026-07-10T21:00:00"/>
    <x v="7"/>
    <s v="Louis HARLE"/>
    <s v="#EEF7B1"/>
    <s v="#C1CB7D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732"/>
  </r>
  <r>
    <x v="98"/>
    <n v="9"/>
    <d v="2026-07-10T21:00:00"/>
    <x v="8"/>
    <s v="Aurélien DE POULPIQUET"/>
    <s v="#F4EA9D"/>
    <s v="#D2C458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825"/>
  </r>
  <r>
    <x v="98"/>
    <n v="10"/>
    <d v="2026-07-10T21:00:00"/>
    <x v="9"/>
    <s v="Paul MONTESINOS"/>
    <s v="#C4B0FF"/>
    <s v="#7F66C8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585"/>
  </r>
  <r>
    <x v="98"/>
    <n v="11"/>
    <d v="2026-07-10T21:00:00"/>
    <x v="10"/>
    <s v="Kinsley ROQUE"/>
    <s v="#CBEBBA"/>
    <s v="#70BC6E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936"/>
  </r>
  <r>
    <x v="98"/>
    <n v="12"/>
    <d v="2026-07-10T21:00:00"/>
    <x v="11"/>
    <s v="Jaouad SETTI"/>
    <s v="#C2D4FF"/>
    <s v="#6586D5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794"/>
  </r>
  <r>
    <x v="98"/>
    <n v="13"/>
    <d v="2026-07-10T21:00:00"/>
    <x v="12"/>
    <s v="Julien INGE"/>
    <s v="#C1E0EF"/>
    <s v="#4F91B2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919"/>
  </r>
  <r>
    <x v="98"/>
    <n v="14"/>
    <d v="2026-07-10T21:00:00"/>
    <x v="13"/>
    <s v="Marie EXBRAYAT"/>
    <s v="#FFAFD2"/>
    <s v="#F2589B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893"/>
  </r>
  <r>
    <x v="98"/>
    <n v="15"/>
    <d v="2026-07-10T21:00:00"/>
    <x v="14"/>
    <s v="Amine ZARROUKI"/>
    <s v="#FF9898"/>
    <s v="#FF5D5D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823"/>
  </r>
  <r>
    <x v="98"/>
    <n v="16"/>
    <d v="2026-07-10T21:00:00"/>
    <x v="15"/>
    <s v="Laura GIULIANO"/>
    <s v="#86A4FE"/>
    <s v="#3769FF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388"/>
  </r>
  <r>
    <x v="98"/>
    <n v="17"/>
    <d v="2026-07-10T21:00:00"/>
    <x v="16"/>
    <s v="Julien CRIMOTEL"/>
    <s v="#FFB0B0"/>
    <s v="#F25757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637"/>
  </r>
  <r>
    <x v="98"/>
    <n v="18"/>
    <d v="2026-07-10T21:00:00"/>
    <x v="17"/>
    <s v="Quentin CARTON"/>
    <s v="#F0BC42"/>
    <s v="#8E1F2F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628"/>
  </r>
  <r>
    <x v="98"/>
    <n v="19"/>
    <d v="2026-07-10T21:00:00"/>
    <x v="18"/>
    <s v="Eyram TETSHIE"/>
    <s v="#E8B28F"/>
    <s v="#E65568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516"/>
  </r>
  <r>
    <x v="98"/>
    <n v="20"/>
    <d v="2026-07-10T21:00:00"/>
    <x v="19"/>
    <s v="Anis LEBIK"/>
    <s v="#60DC8C"/>
    <s v="#22A34F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656"/>
  </r>
  <r>
    <x v="98"/>
    <n v="21"/>
    <d v="2026-07-10T21:00:00"/>
    <x v="20"/>
    <s v="Julia BOUANAN"/>
    <s v="#2FAEE0"/>
    <s v="#BEA064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468"/>
  </r>
  <r>
    <x v="98"/>
    <n v="22"/>
    <d v="2026-07-10T21:00:00"/>
    <x v="21"/>
    <s v="Julie Mansard"/>
    <s v="#41DEF0"/>
    <s v="#0BA6B7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298"/>
  </r>
  <r>
    <x v="98"/>
    <n v="23"/>
    <d v="2026-07-10T21:00:00"/>
    <x v="22"/>
    <s v="Juliette"/>
    <s v="#F2A2A2"/>
    <s v="#C25D5D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034"/>
  </r>
  <r>
    <x v="98"/>
    <n v="24"/>
    <d v="2026-07-10T21:00:00"/>
    <x v="23"/>
    <s v="Samya ALAOUI"/>
    <s v="#A2F2C7"/>
    <s v="#5DC18C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761"/>
  </r>
  <r>
    <x v="98"/>
    <n v="25"/>
    <d v="2026-07-10T21:00:00"/>
    <x v="24"/>
    <s v="Léa WALOCQ"/>
    <s v="#D1B9EB"/>
    <s v="#B58BC7"/>
    <s v="1/4 Finale"/>
    <s v=""/>
    <s v="TBD"/>
    <s v="TDB"/>
    <s v="TBD"/>
    <s v="TDB"/>
    <s v="Inglewood, Los Angeles, California"/>
    <s v="SoFi Stadium"/>
    <m/>
    <m/>
    <x v="1"/>
    <n v="0"/>
    <n v="0"/>
    <n v="0"/>
    <x v="2"/>
    <s v=""/>
    <s v=""/>
    <n v="0"/>
    <s v=""/>
    <s v=""/>
    <n v="0"/>
    <s v=""/>
    <s v=""/>
    <x v="3"/>
    <n v="2809"/>
  </r>
  <r>
    <x v="98"/>
    <n v="26"/>
    <d v="2026-06-11T21:00:00"/>
    <x v="25"/>
    <s v="Mohamad EL KAWAS"/>
    <s v="#EB8787"/>
    <s v="#368E2C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8"/>
    <n v="27"/>
    <d v="2026-07-10T21:00:00"/>
    <x v="26"/>
    <s v="Maryem GUIZANI"/>
    <s v="#BCA2F4"/>
    <s v="#6D3DD5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99"/>
    <n v="1"/>
    <d v="2026-07-11T23:00:00"/>
    <x v="0"/>
    <s v="Nicolas LE MOUEL"/>
    <s v="#F7C79D"/>
    <s v="#FFBE85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50"/>
  </r>
  <r>
    <x v="99"/>
    <n v="2"/>
    <d v="2026-07-11T23:00:00"/>
    <x v="1"/>
    <s v="Léa EL ASERY"/>
    <s v="#FFBEBE"/>
    <s v="#DF6868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3059"/>
  </r>
  <r>
    <x v="99"/>
    <n v="3"/>
    <d v="2026-07-11T23:00:00"/>
    <x v="2"/>
    <s v="Elwenn JOUBREL"/>
    <s v="#F5C7FC"/>
    <s v="#C489CF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02"/>
  </r>
  <r>
    <x v="99"/>
    <n v="4"/>
    <d v="2026-07-11T23:00:00"/>
    <x v="3"/>
    <s v="Pauline OLIVIER"/>
    <s v="#A5EA7F"/>
    <s v="#80C65A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98"/>
  </r>
  <r>
    <x v="99"/>
    <n v="5"/>
    <d v="2026-07-11T23:00:00"/>
    <x v="4"/>
    <s v="Julie BOISSIERE"/>
    <s v="#D890FF"/>
    <s v="#B750EF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190"/>
  </r>
  <r>
    <x v="99"/>
    <n v="6"/>
    <d v="2026-07-11T23:00:00"/>
    <x v="5"/>
    <s v="Julie BOUCHARD"/>
    <s v="#A6F7B1"/>
    <s v="#6EC179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89"/>
  </r>
  <r>
    <x v="99"/>
    <n v="7"/>
    <d v="2026-07-11T23:00:00"/>
    <x v="6"/>
    <s v="Vincent FRAYSSE"/>
    <s v="#B2EAE8"/>
    <s v="#6CB4B1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1434"/>
  </r>
  <r>
    <x v="99"/>
    <n v="8"/>
    <d v="2026-07-11T23:00:00"/>
    <x v="7"/>
    <s v="Louis HARLE"/>
    <s v="#EEF7B1"/>
    <s v="#C1CB7D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32"/>
  </r>
  <r>
    <x v="99"/>
    <n v="9"/>
    <d v="2026-07-11T23:00:00"/>
    <x v="8"/>
    <s v="Aurélien DE POULPIQUET"/>
    <s v="#F4EA9D"/>
    <s v="#D2C458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25"/>
  </r>
  <r>
    <x v="99"/>
    <n v="10"/>
    <d v="2026-07-11T23:00:00"/>
    <x v="9"/>
    <s v="Paul MONTESINOS"/>
    <s v="#C4B0FF"/>
    <s v="#7F66C8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585"/>
  </r>
  <r>
    <x v="99"/>
    <n v="11"/>
    <d v="2026-07-11T23:00:00"/>
    <x v="10"/>
    <s v="Kinsley ROQUE"/>
    <s v="#CBEBBA"/>
    <s v="#70BC6E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936"/>
  </r>
  <r>
    <x v="99"/>
    <n v="12"/>
    <d v="2026-07-11T23:00:00"/>
    <x v="11"/>
    <s v="Jaouad SETTI"/>
    <s v="#C2D4FF"/>
    <s v="#6586D5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94"/>
  </r>
  <r>
    <x v="99"/>
    <n v="13"/>
    <d v="2026-07-11T23:00:00"/>
    <x v="12"/>
    <s v="Julien INGE"/>
    <s v="#C1E0EF"/>
    <s v="#4F91B2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919"/>
  </r>
  <r>
    <x v="99"/>
    <n v="14"/>
    <d v="2026-07-11T23:00:00"/>
    <x v="13"/>
    <s v="Marie EXBRAYAT"/>
    <s v="#FFAFD2"/>
    <s v="#F2589B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93"/>
  </r>
  <r>
    <x v="99"/>
    <n v="15"/>
    <d v="2026-07-11T23:00:00"/>
    <x v="14"/>
    <s v="Amine ZARROUKI"/>
    <s v="#FF9898"/>
    <s v="#FF5D5D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23"/>
  </r>
  <r>
    <x v="99"/>
    <n v="16"/>
    <d v="2026-07-11T23:00:00"/>
    <x v="15"/>
    <s v="Laura GIULIANO"/>
    <s v="#86A4FE"/>
    <s v="#3769FF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388"/>
  </r>
  <r>
    <x v="99"/>
    <n v="17"/>
    <d v="2026-07-11T23:00:00"/>
    <x v="16"/>
    <s v="Julien CRIMOTEL"/>
    <s v="#FFB0B0"/>
    <s v="#F25757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37"/>
  </r>
  <r>
    <x v="99"/>
    <n v="18"/>
    <d v="2026-07-11T23:00:00"/>
    <x v="17"/>
    <s v="Quentin CARTON"/>
    <s v="#F0BC42"/>
    <s v="#8E1F2F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28"/>
  </r>
  <r>
    <x v="99"/>
    <n v="19"/>
    <d v="2026-07-11T23:00:00"/>
    <x v="18"/>
    <s v="Eyram TETSHIE"/>
    <s v="#E8B28F"/>
    <s v="#E65568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516"/>
  </r>
  <r>
    <x v="99"/>
    <n v="20"/>
    <d v="2026-07-11T23:00:00"/>
    <x v="19"/>
    <s v="Anis LEBIK"/>
    <s v="#60DC8C"/>
    <s v="#22A34F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56"/>
  </r>
  <r>
    <x v="99"/>
    <n v="21"/>
    <d v="2026-07-11T23:00:00"/>
    <x v="20"/>
    <s v="Julia BOUANAN"/>
    <s v="#2FAEE0"/>
    <s v="#BEA064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468"/>
  </r>
  <r>
    <x v="99"/>
    <n v="22"/>
    <d v="2026-07-11T23:00:00"/>
    <x v="21"/>
    <s v="Julie Mansard"/>
    <s v="#41DEF0"/>
    <s v="#0BA6B7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298"/>
  </r>
  <r>
    <x v="99"/>
    <n v="23"/>
    <d v="2026-07-11T23:00:00"/>
    <x v="22"/>
    <s v="Juliette"/>
    <s v="#F2A2A2"/>
    <s v="#C25D5D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034"/>
  </r>
  <r>
    <x v="99"/>
    <n v="24"/>
    <d v="2026-07-11T23:00:00"/>
    <x v="23"/>
    <s v="Samya ALAOUI"/>
    <s v="#A2F2C7"/>
    <s v="#5DC18C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61"/>
  </r>
  <r>
    <x v="99"/>
    <n v="25"/>
    <d v="2026-07-11T23:00:00"/>
    <x v="24"/>
    <s v="Léa WALOCQ"/>
    <s v="#D1B9EB"/>
    <s v="#B58BC7"/>
    <s v="1/4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09"/>
  </r>
  <r>
    <x v="99"/>
    <n v="26"/>
    <d v="2026-06-11T21:00:00"/>
    <x v="25"/>
    <s v="Mohamad EL KAWAS"/>
    <s v="#EB8787"/>
    <s v="#368E2C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n v="0"/>
    <n v="0"/>
    <s v=""/>
    <s v=""/>
    <x v="3"/>
    <n v="2170"/>
  </r>
  <r>
    <x v="99"/>
    <n v="27"/>
    <d v="2026-07-11T23:00:00"/>
    <x v="26"/>
    <s v="Maryem GUIZANI"/>
    <s v="#BCA2F4"/>
    <s v="#6D3DD5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100"/>
    <n v="1"/>
    <d v="2026-07-12T03:00:00"/>
    <x v="0"/>
    <s v="Nicolas LE MOUEL"/>
    <s v="#F7C79D"/>
    <s v="#FFBE85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750"/>
  </r>
  <r>
    <x v="100"/>
    <n v="2"/>
    <d v="2026-07-12T03:00:00"/>
    <x v="1"/>
    <s v="Léa EL ASERY"/>
    <s v="#FFBEBE"/>
    <s v="#DF6868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3059"/>
  </r>
  <r>
    <x v="100"/>
    <n v="3"/>
    <d v="2026-07-12T03:00:00"/>
    <x v="2"/>
    <s v="Elwenn JOUBREL"/>
    <s v="#F5C7FC"/>
    <s v="#C489CF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802"/>
  </r>
  <r>
    <x v="100"/>
    <n v="4"/>
    <d v="2026-07-12T03:00:00"/>
    <x v="3"/>
    <s v="Pauline OLIVIER"/>
    <s v="#A5EA7F"/>
    <s v="#80C65A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698"/>
  </r>
  <r>
    <x v="100"/>
    <n v="5"/>
    <d v="2026-07-12T03:00:00"/>
    <x v="4"/>
    <s v="Julie BOISSIERE"/>
    <s v="#D890FF"/>
    <s v="#B750EF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190"/>
  </r>
  <r>
    <x v="100"/>
    <n v="6"/>
    <d v="2026-07-12T03:00:00"/>
    <x v="5"/>
    <s v="Julie BOUCHARD"/>
    <s v="#A6F7B1"/>
    <s v="#6EC179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789"/>
  </r>
  <r>
    <x v="100"/>
    <n v="7"/>
    <d v="2026-07-12T03:00:00"/>
    <x v="6"/>
    <s v="Vincent FRAYSSE"/>
    <s v="#B2EAE8"/>
    <s v="#6CB4B1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1434"/>
  </r>
  <r>
    <x v="100"/>
    <n v="8"/>
    <d v="2026-07-12T03:00:00"/>
    <x v="7"/>
    <s v="Louis HARLE"/>
    <s v="#EEF7B1"/>
    <s v="#C1CB7D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732"/>
  </r>
  <r>
    <x v="100"/>
    <n v="9"/>
    <d v="2026-07-12T03:00:00"/>
    <x v="8"/>
    <s v="Aurélien DE POULPIQUET"/>
    <s v="#F4EA9D"/>
    <s v="#D2C458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825"/>
  </r>
  <r>
    <x v="100"/>
    <n v="10"/>
    <d v="2026-07-12T03:00:00"/>
    <x v="9"/>
    <s v="Paul MONTESINOS"/>
    <s v="#C4B0FF"/>
    <s v="#7F66C8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585"/>
  </r>
  <r>
    <x v="100"/>
    <n v="11"/>
    <d v="2026-07-12T03:00:00"/>
    <x v="10"/>
    <s v="Kinsley ROQUE"/>
    <s v="#CBEBBA"/>
    <s v="#70BC6E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936"/>
  </r>
  <r>
    <x v="100"/>
    <n v="12"/>
    <d v="2026-07-12T03:00:00"/>
    <x v="11"/>
    <s v="Jaouad SETTI"/>
    <s v="#C2D4FF"/>
    <s v="#6586D5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794"/>
  </r>
  <r>
    <x v="100"/>
    <n v="13"/>
    <d v="2026-07-12T03:00:00"/>
    <x v="12"/>
    <s v="Julien INGE"/>
    <s v="#C1E0EF"/>
    <s v="#4F91B2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919"/>
  </r>
  <r>
    <x v="100"/>
    <n v="14"/>
    <d v="2026-07-12T03:00:00"/>
    <x v="13"/>
    <s v="Marie EXBRAYAT"/>
    <s v="#FFAFD2"/>
    <s v="#F2589B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893"/>
  </r>
  <r>
    <x v="100"/>
    <n v="15"/>
    <d v="2026-07-12T03:00:00"/>
    <x v="14"/>
    <s v="Amine ZARROUKI"/>
    <s v="#FF9898"/>
    <s v="#FF5D5D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823"/>
  </r>
  <r>
    <x v="100"/>
    <n v="16"/>
    <d v="2026-07-12T03:00:00"/>
    <x v="15"/>
    <s v="Laura GIULIANO"/>
    <s v="#86A4FE"/>
    <s v="#3769FF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388"/>
  </r>
  <r>
    <x v="100"/>
    <n v="17"/>
    <d v="2026-07-12T03:00:00"/>
    <x v="16"/>
    <s v="Julien CRIMOTEL"/>
    <s v="#FFB0B0"/>
    <s v="#F25757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637"/>
  </r>
  <r>
    <x v="100"/>
    <n v="18"/>
    <d v="2026-07-12T03:00:00"/>
    <x v="17"/>
    <s v="Quentin CARTON"/>
    <s v="#F0BC42"/>
    <s v="#8E1F2F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628"/>
  </r>
  <r>
    <x v="100"/>
    <n v="19"/>
    <d v="2026-07-12T03:00:00"/>
    <x v="18"/>
    <s v="Eyram TETSHIE"/>
    <s v="#E8B28F"/>
    <s v="#E65568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516"/>
  </r>
  <r>
    <x v="100"/>
    <n v="20"/>
    <d v="2026-07-12T03:00:00"/>
    <x v="19"/>
    <s v="Anis LEBIK"/>
    <s v="#60DC8C"/>
    <s v="#22A34F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656"/>
  </r>
  <r>
    <x v="100"/>
    <n v="21"/>
    <d v="2026-07-12T03:00:00"/>
    <x v="20"/>
    <s v="Julia BOUANAN"/>
    <s v="#2FAEE0"/>
    <s v="#BEA064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468"/>
  </r>
  <r>
    <x v="100"/>
    <n v="22"/>
    <d v="2026-07-12T03:00:00"/>
    <x v="21"/>
    <s v="Julie Mansard"/>
    <s v="#41DEF0"/>
    <s v="#0BA6B7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298"/>
  </r>
  <r>
    <x v="100"/>
    <n v="23"/>
    <d v="2026-07-12T03:00:00"/>
    <x v="22"/>
    <s v="Juliette"/>
    <s v="#F2A2A2"/>
    <s v="#C25D5D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034"/>
  </r>
  <r>
    <x v="100"/>
    <n v="24"/>
    <d v="2026-07-12T03:00:00"/>
    <x v="23"/>
    <s v="Samya ALAOUI"/>
    <s v="#A2F2C7"/>
    <s v="#5DC18C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761"/>
  </r>
  <r>
    <x v="100"/>
    <n v="25"/>
    <d v="2026-07-12T03:00:00"/>
    <x v="24"/>
    <s v="Léa WALOCQ"/>
    <s v="#D1B9EB"/>
    <s v="#B58BC7"/>
    <s v="1/4 Finale"/>
    <s v=""/>
    <s v="TBD"/>
    <s v="TDB"/>
    <s v="TBD"/>
    <s v="TDB"/>
    <s v="Kansas City, Missouri"/>
    <s v="Arrowhead Stadium"/>
    <m/>
    <m/>
    <x v="1"/>
    <n v="0"/>
    <n v="0"/>
    <n v="0"/>
    <x v="2"/>
    <s v=""/>
    <s v=""/>
    <n v="0"/>
    <s v=""/>
    <s v=""/>
    <n v="0"/>
    <s v=""/>
    <s v=""/>
    <x v="3"/>
    <n v="2809"/>
  </r>
  <r>
    <x v="100"/>
    <n v="26"/>
    <d v="2026-06-11T21:00:00"/>
    <x v="25"/>
    <s v="Mohamad EL KAWAS"/>
    <s v="#EB8787"/>
    <s v="#368E2C"/>
    <s v="1/4 Finale"/>
    <s v=""/>
    <s v="TBD"/>
    <s v="TDB"/>
    <s v="TBD"/>
    <s v="TDB"/>
    <m/>
    <m/>
    <m/>
    <m/>
    <x v="0"/>
    <m/>
    <m/>
    <m/>
    <x v="0"/>
    <m/>
    <m/>
    <n v="1"/>
    <m/>
    <m/>
    <m/>
    <s v=""/>
    <s v=""/>
    <x v="0"/>
    <n v="2170"/>
  </r>
  <r>
    <x v="100"/>
    <n v="27"/>
    <d v="2026-07-12T03:00:00"/>
    <x v="26"/>
    <s v="Maryem GUIZANI"/>
    <s v="#BCA2F4"/>
    <s v="#6D3DD5"/>
    <s v="1/4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101"/>
    <n v="1"/>
    <d v="2026-07-14T21:00:00"/>
    <x v="0"/>
    <s v="Nicolas LE MOUEL"/>
    <s v="#F7C79D"/>
    <s v="#FFBE85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50"/>
  </r>
  <r>
    <x v="101"/>
    <n v="2"/>
    <d v="2026-07-14T21:00:00"/>
    <x v="1"/>
    <s v="Léa EL ASERY"/>
    <s v="#FFBEBE"/>
    <s v="#DF6868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3059"/>
  </r>
  <r>
    <x v="101"/>
    <n v="3"/>
    <d v="2026-07-14T21:00:00"/>
    <x v="2"/>
    <s v="Elwenn JOUBREL"/>
    <s v="#F5C7FC"/>
    <s v="#C489CF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02"/>
  </r>
  <r>
    <x v="101"/>
    <n v="4"/>
    <d v="2026-07-14T21:00:00"/>
    <x v="3"/>
    <s v="Pauline OLIVIER"/>
    <s v="#A5EA7F"/>
    <s v="#80C65A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98"/>
  </r>
  <r>
    <x v="101"/>
    <n v="5"/>
    <d v="2026-07-14T21:00:00"/>
    <x v="4"/>
    <s v="Julie BOISSIERE"/>
    <s v="#D890FF"/>
    <s v="#B750EF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190"/>
  </r>
  <r>
    <x v="101"/>
    <n v="6"/>
    <d v="2026-07-14T21:00:00"/>
    <x v="5"/>
    <s v="Julie BOUCHARD"/>
    <s v="#A6F7B1"/>
    <s v="#6EC179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89"/>
  </r>
  <r>
    <x v="101"/>
    <n v="7"/>
    <d v="2026-07-14T21:00:00"/>
    <x v="6"/>
    <s v="Vincent FRAYSSE"/>
    <s v="#B2EAE8"/>
    <s v="#6CB4B1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1434"/>
  </r>
  <r>
    <x v="101"/>
    <n v="8"/>
    <d v="2026-07-14T21:00:00"/>
    <x v="7"/>
    <s v="Louis HARLE"/>
    <s v="#EEF7B1"/>
    <s v="#C1CB7D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32"/>
  </r>
  <r>
    <x v="101"/>
    <n v="9"/>
    <d v="2026-07-14T21:00:00"/>
    <x v="8"/>
    <s v="Aurélien DE POULPIQUET"/>
    <s v="#F4EA9D"/>
    <s v="#D2C458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25"/>
  </r>
  <r>
    <x v="101"/>
    <n v="10"/>
    <d v="2026-07-14T21:00:00"/>
    <x v="9"/>
    <s v="Paul MONTESINOS"/>
    <s v="#C4B0FF"/>
    <s v="#7F66C8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585"/>
  </r>
  <r>
    <x v="101"/>
    <n v="11"/>
    <d v="2026-07-14T21:00:00"/>
    <x v="10"/>
    <s v="Kinsley ROQUE"/>
    <s v="#CBEBBA"/>
    <s v="#70BC6E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936"/>
  </r>
  <r>
    <x v="101"/>
    <n v="12"/>
    <d v="2026-07-14T21:00:00"/>
    <x v="11"/>
    <s v="Jaouad SETTI"/>
    <s v="#C2D4FF"/>
    <s v="#6586D5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94"/>
  </r>
  <r>
    <x v="101"/>
    <n v="13"/>
    <d v="2026-07-14T21:00:00"/>
    <x v="12"/>
    <s v="Julien INGE"/>
    <s v="#C1E0EF"/>
    <s v="#4F91B2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919"/>
  </r>
  <r>
    <x v="101"/>
    <n v="14"/>
    <d v="2026-07-14T21:00:00"/>
    <x v="13"/>
    <s v="Marie EXBRAYAT"/>
    <s v="#FFAFD2"/>
    <s v="#F2589B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93"/>
  </r>
  <r>
    <x v="101"/>
    <n v="15"/>
    <d v="2026-07-14T21:00:00"/>
    <x v="14"/>
    <s v="Amine ZARROUKI"/>
    <s v="#FF9898"/>
    <s v="#FF5D5D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23"/>
  </r>
  <r>
    <x v="101"/>
    <n v="16"/>
    <d v="2026-07-14T21:00:00"/>
    <x v="15"/>
    <s v="Laura GIULIANO"/>
    <s v="#86A4FE"/>
    <s v="#3769FF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388"/>
  </r>
  <r>
    <x v="101"/>
    <n v="17"/>
    <d v="2026-07-14T21:00:00"/>
    <x v="16"/>
    <s v="Julien CRIMOTEL"/>
    <s v="#FFB0B0"/>
    <s v="#F25757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37"/>
  </r>
  <r>
    <x v="101"/>
    <n v="18"/>
    <d v="2026-07-14T21:00:00"/>
    <x v="17"/>
    <s v="Quentin CARTON"/>
    <s v="#F0BC42"/>
    <s v="#8E1F2F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28"/>
  </r>
  <r>
    <x v="101"/>
    <n v="19"/>
    <d v="2026-07-14T21:00:00"/>
    <x v="18"/>
    <s v="Eyram TETSHIE"/>
    <s v="#E8B28F"/>
    <s v="#E65568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516"/>
  </r>
  <r>
    <x v="101"/>
    <n v="20"/>
    <d v="2026-07-14T21:00:00"/>
    <x v="19"/>
    <s v="Anis LEBIK"/>
    <s v="#60DC8C"/>
    <s v="#22A34F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656"/>
  </r>
  <r>
    <x v="101"/>
    <n v="21"/>
    <d v="2026-07-14T21:00:00"/>
    <x v="20"/>
    <s v="Julia BOUANAN"/>
    <s v="#2FAEE0"/>
    <s v="#BEA064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468"/>
  </r>
  <r>
    <x v="101"/>
    <n v="22"/>
    <d v="2026-07-14T21:00:00"/>
    <x v="21"/>
    <s v="Julie Mansard"/>
    <s v="#41DEF0"/>
    <s v="#0BA6B7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298"/>
  </r>
  <r>
    <x v="101"/>
    <n v="23"/>
    <d v="2026-07-14T21:00:00"/>
    <x v="22"/>
    <s v="Juliette"/>
    <s v="#F2A2A2"/>
    <s v="#C25D5D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034"/>
  </r>
  <r>
    <x v="101"/>
    <n v="24"/>
    <d v="2026-07-14T21:00:00"/>
    <x v="23"/>
    <s v="Samya ALAOUI"/>
    <s v="#A2F2C7"/>
    <s v="#5DC18C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761"/>
  </r>
  <r>
    <x v="101"/>
    <n v="25"/>
    <d v="2026-07-14T21:00:00"/>
    <x v="24"/>
    <s v="Léa WALOCQ"/>
    <s v="#D1B9EB"/>
    <s v="#B58BC7"/>
    <s v="1/2 Finale"/>
    <s v=""/>
    <s v="TBD"/>
    <s v="TDB"/>
    <s v="TBD"/>
    <s v="TDB"/>
    <s v="Arlington, Dallas, Texas"/>
    <s v="AT&amp;T Stadium"/>
    <m/>
    <m/>
    <x v="1"/>
    <n v="0"/>
    <n v="0"/>
    <n v="0"/>
    <x v="2"/>
    <s v=""/>
    <s v=""/>
    <n v="0"/>
    <s v=""/>
    <s v=""/>
    <n v="0"/>
    <s v=""/>
    <s v=""/>
    <x v="3"/>
    <n v="2809"/>
  </r>
  <r>
    <x v="101"/>
    <n v="26"/>
    <d v="2026-06-11T21:00:00"/>
    <x v="25"/>
    <s v="Mohamad EL KAWAS"/>
    <s v="#EB8787"/>
    <s v="#368E2C"/>
    <s v="1/2 Finale"/>
    <s v=""/>
    <s v="TBD"/>
    <s v="TDB"/>
    <s v="TBD"/>
    <s v="TDB"/>
    <m/>
    <m/>
    <m/>
    <m/>
    <x v="0"/>
    <m/>
    <m/>
    <m/>
    <x v="0"/>
    <m/>
    <m/>
    <n v="1"/>
    <m/>
    <m/>
    <m/>
    <s v=""/>
    <s v=""/>
    <x v="0"/>
    <n v="2170"/>
  </r>
  <r>
    <x v="101"/>
    <n v="27"/>
    <d v="2026-07-14T21:00:00"/>
    <x v="26"/>
    <s v="Maryem GUIZANI"/>
    <s v="#BCA2F4"/>
    <s v="#6D3DD5"/>
    <s v="1/2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102"/>
    <n v="1"/>
    <d v="2026-07-15T21:00:00"/>
    <x v="0"/>
    <s v="Nicolas LE MOUEL"/>
    <s v="#F7C79D"/>
    <s v="#FFBE85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50"/>
  </r>
  <r>
    <x v="102"/>
    <n v="2"/>
    <d v="2026-07-15T21:00:00"/>
    <x v="1"/>
    <s v="Léa EL ASERY"/>
    <s v="#FFBEBE"/>
    <s v="#DF6868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3059"/>
  </r>
  <r>
    <x v="102"/>
    <n v="3"/>
    <d v="2026-07-15T21:00:00"/>
    <x v="2"/>
    <s v="Elwenn JOUBREL"/>
    <s v="#F5C7FC"/>
    <s v="#C489CF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02"/>
  </r>
  <r>
    <x v="102"/>
    <n v="4"/>
    <d v="2026-07-15T21:00:00"/>
    <x v="3"/>
    <s v="Pauline OLIVIER"/>
    <s v="#A5EA7F"/>
    <s v="#80C65A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98"/>
  </r>
  <r>
    <x v="102"/>
    <n v="5"/>
    <d v="2026-07-15T21:00:00"/>
    <x v="4"/>
    <s v="Julie BOISSIERE"/>
    <s v="#D890FF"/>
    <s v="#B750EF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190"/>
  </r>
  <r>
    <x v="102"/>
    <n v="6"/>
    <d v="2026-07-15T21:00:00"/>
    <x v="5"/>
    <s v="Julie BOUCHARD"/>
    <s v="#A6F7B1"/>
    <s v="#6EC179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89"/>
  </r>
  <r>
    <x v="102"/>
    <n v="7"/>
    <d v="2026-07-15T21:00:00"/>
    <x v="6"/>
    <s v="Vincent FRAYSSE"/>
    <s v="#B2EAE8"/>
    <s v="#6CB4B1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1434"/>
  </r>
  <r>
    <x v="102"/>
    <n v="8"/>
    <d v="2026-07-15T21:00:00"/>
    <x v="7"/>
    <s v="Louis HARLE"/>
    <s v="#EEF7B1"/>
    <s v="#C1CB7D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32"/>
  </r>
  <r>
    <x v="102"/>
    <n v="9"/>
    <d v="2026-07-15T21:00:00"/>
    <x v="8"/>
    <s v="Aurélien DE POULPIQUET"/>
    <s v="#F4EA9D"/>
    <s v="#D2C458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25"/>
  </r>
  <r>
    <x v="102"/>
    <n v="10"/>
    <d v="2026-07-15T21:00:00"/>
    <x v="9"/>
    <s v="Paul MONTESINOS"/>
    <s v="#C4B0FF"/>
    <s v="#7F66C8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585"/>
  </r>
  <r>
    <x v="102"/>
    <n v="11"/>
    <d v="2026-07-15T21:00:00"/>
    <x v="10"/>
    <s v="Kinsley ROQUE"/>
    <s v="#CBEBBA"/>
    <s v="#70BC6E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936"/>
  </r>
  <r>
    <x v="102"/>
    <n v="12"/>
    <d v="2026-07-15T21:00:00"/>
    <x v="11"/>
    <s v="Jaouad SETTI"/>
    <s v="#C2D4FF"/>
    <s v="#6586D5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94"/>
  </r>
  <r>
    <x v="102"/>
    <n v="13"/>
    <d v="2026-07-15T21:00:00"/>
    <x v="12"/>
    <s v="Julien INGE"/>
    <s v="#C1E0EF"/>
    <s v="#4F91B2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919"/>
  </r>
  <r>
    <x v="102"/>
    <n v="14"/>
    <d v="2026-07-15T21:00:00"/>
    <x v="13"/>
    <s v="Marie EXBRAYAT"/>
    <s v="#FFAFD2"/>
    <s v="#F2589B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93"/>
  </r>
  <r>
    <x v="102"/>
    <n v="15"/>
    <d v="2026-07-15T21:00:00"/>
    <x v="14"/>
    <s v="Amine ZARROUKI"/>
    <s v="#FF9898"/>
    <s v="#FF5D5D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23"/>
  </r>
  <r>
    <x v="102"/>
    <n v="16"/>
    <d v="2026-07-15T21:00:00"/>
    <x v="15"/>
    <s v="Laura GIULIANO"/>
    <s v="#86A4FE"/>
    <s v="#3769FF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388"/>
  </r>
  <r>
    <x v="102"/>
    <n v="17"/>
    <d v="2026-07-15T21:00:00"/>
    <x v="16"/>
    <s v="Julien CRIMOTEL"/>
    <s v="#FFB0B0"/>
    <s v="#F25757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37"/>
  </r>
  <r>
    <x v="102"/>
    <n v="18"/>
    <d v="2026-07-15T21:00:00"/>
    <x v="17"/>
    <s v="Quentin CARTON"/>
    <s v="#F0BC42"/>
    <s v="#8E1F2F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28"/>
  </r>
  <r>
    <x v="102"/>
    <n v="19"/>
    <d v="2026-07-15T21:00:00"/>
    <x v="18"/>
    <s v="Eyram TETSHIE"/>
    <s v="#E8B28F"/>
    <s v="#E65568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516"/>
  </r>
  <r>
    <x v="102"/>
    <n v="20"/>
    <d v="2026-07-15T21:00:00"/>
    <x v="19"/>
    <s v="Anis LEBIK"/>
    <s v="#60DC8C"/>
    <s v="#22A34F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656"/>
  </r>
  <r>
    <x v="102"/>
    <n v="21"/>
    <d v="2026-07-15T21:00:00"/>
    <x v="20"/>
    <s v="Julia BOUANAN"/>
    <s v="#2FAEE0"/>
    <s v="#BEA064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468"/>
  </r>
  <r>
    <x v="102"/>
    <n v="22"/>
    <d v="2026-07-15T21:00:00"/>
    <x v="21"/>
    <s v="Julie Mansard"/>
    <s v="#41DEF0"/>
    <s v="#0BA6B7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298"/>
  </r>
  <r>
    <x v="102"/>
    <n v="23"/>
    <d v="2026-07-15T21:00:00"/>
    <x v="22"/>
    <s v="Juliette"/>
    <s v="#F2A2A2"/>
    <s v="#C25D5D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034"/>
  </r>
  <r>
    <x v="102"/>
    <n v="24"/>
    <d v="2026-07-15T21:00:00"/>
    <x v="23"/>
    <s v="Samya ALAOUI"/>
    <s v="#A2F2C7"/>
    <s v="#5DC18C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761"/>
  </r>
  <r>
    <x v="102"/>
    <n v="25"/>
    <d v="2026-07-15T21:00:00"/>
    <x v="24"/>
    <s v="Léa WALOCQ"/>
    <s v="#D1B9EB"/>
    <s v="#B58BC7"/>
    <s v="1/2 Finale"/>
    <s v=""/>
    <s v="TBD"/>
    <s v="TDB"/>
    <s v="TBD"/>
    <s v="TDB"/>
    <s v="Atlanta"/>
    <s v="Mercedes-Benz Stadium"/>
    <m/>
    <m/>
    <x v="1"/>
    <n v="0"/>
    <n v="0"/>
    <n v="0"/>
    <x v="2"/>
    <s v=""/>
    <s v=""/>
    <n v="0"/>
    <s v=""/>
    <s v=""/>
    <n v="0"/>
    <s v=""/>
    <s v=""/>
    <x v="3"/>
    <n v="2809"/>
  </r>
  <r>
    <x v="102"/>
    <n v="26"/>
    <d v="2026-06-11T21:00:00"/>
    <x v="25"/>
    <s v="Mohamad EL KAWAS"/>
    <s v="#EB8787"/>
    <s v="#368E2C"/>
    <s v="1/2 Finale"/>
    <s v=""/>
    <s v="TBD"/>
    <s v="TDB"/>
    <s v="TBD"/>
    <s v="TDB"/>
    <m/>
    <m/>
    <m/>
    <m/>
    <x v="0"/>
    <m/>
    <m/>
    <m/>
    <x v="0"/>
    <m/>
    <m/>
    <n v="1"/>
    <m/>
    <m/>
    <m/>
    <s v=""/>
    <s v=""/>
    <x v="0"/>
    <n v="2170"/>
  </r>
  <r>
    <x v="102"/>
    <n v="27"/>
    <d v="2026-07-15T21:00:00"/>
    <x v="26"/>
    <s v="Maryem GUIZANI"/>
    <s v="#BCA2F4"/>
    <s v="#6D3DD5"/>
    <s v="1/2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103"/>
    <n v="1"/>
    <d v="2026-07-18T23:00:00"/>
    <x v="0"/>
    <s v="Nicolas LE MOUEL"/>
    <s v="#F7C79D"/>
    <s v="#FFBE85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50"/>
  </r>
  <r>
    <x v="103"/>
    <n v="2"/>
    <d v="2026-07-18T23:00:00"/>
    <x v="1"/>
    <s v="Léa EL ASERY"/>
    <s v="#FFBEBE"/>
    <s v="#DF6868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3059"/>
  </r>
  <r>
    <x v="103"/>
    <n v="3"/>
    <d v="2026-07-18T23:00:00"/>
    <x v="2"/>
    <s v="Elwenn JOUBREL"/>
    <s v="#F5C7FC"/>
    <s v="#C489CF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02"/>
  </r>
  <r>
    <x v="103"/>
    <n v="4"/>
    <d v="2026-07-18T23:00:00"/>
    <x v="3"/>
    <s v="Pauline OLIVIER"/>
    <s v="#A5EA7F"/>
    <s v="#80C65A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98"/>
  </r>
  <r>
    <x v="103"/>
    <n v="5"/>
    <d v="2026-07-18T23:00:00"/>
    <x v="4"/>
    <s v="Julie BOISSIERE"/>
    <s v="#D890FF"/>
    <s v="#B750EF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190"/>
  </r>
  <r>
    <x v="103"/>
    <n v="6"/>
    <d v="2026-07-18T23:00:00"/>
    <x v="5"/>
    <s v="Julie BOUCHARD"/>
    <s v="#A6F7B1"/>
    <s v="#6EC179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89"/>
  </r>
  <r>
    <x v="103"/>
    <n v="7"/>
    <d v="2026-07-18T23:00:00"/>
    <x v="6"/>
    <s v="Vincent FRAYSSE"/>
    <s v="#B2EAE8"/>
    <s v="#6CB4B1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1434"/>
  </r>
  <r>
    <x v="103"/>
    <n v="8"/>
    <d v="2026-07-18T23:00:00"/>
    <x v="7"/>
    <s v="Louis HARLE"/>
    <s v="#EEF7B1"/>
    <s v="#C1CB7D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32"/>
  </r>
  <r>
    <x v="103"/>
    <n v="9"/>
    <d v="2026-07-18T23:00:00"/>
    <x v="8"/>
    <s v="Aurélien DE POULPIQUET"/>
    <s v="#F4EA9D"/>
    <s v="#D2C458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25"/>
  </r>
  <r>
    <x v="103"/>
    <n v="10"/>
    <d v="2026-07-18T23:00:00"/>
    <x v="9"/>
    <s v="Paul MONTESINOS"/>
    <s v="#C4B0FF"/>
    <s v="#7F66C8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585"/>
  </r>
  <r>
    <x v="103"/>
    <n v="11"/>
    <d v="2026-07-18T23:00:00"/>
    <x v="10"/>
    <s v="Kinsley ROQUE"/>
    <s v="#CBEBBA"/>
    <s v="#70BC6E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936"/>
  </r>
  <r>
    <x v="103"/>
    <n v="12"/>
    <d v="2026-07-18T23:00:00"/>
    <x v="11"/>
    <s v="Jaouad SETTI"/>
    <s v="#C2D4FF"/>
    <s v="#6586D5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94"/>
  </r>
  <r>
    <x v="103"/>
    <n v="13"/>
    <d v="2026-07-18T23:00:00"/>
    <x v="12"/>
    <s v="Julien INGE"/>
    <s v="#C1E0EF"/>
    <s v="#4F91B2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919"/>
  </r>
  <r>
    <x v="103"/>
    <n v="14"/>
    <d v="2026-07-18T23:00:00"/>
    <x v="13"/>
    <s v="Marie EXBRAYAT"/>
    <s v="#FFAFD2"/>
    <s v="#F2589B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93"/>
  </r>
  <r>
    <x v="103"/>
    <n v="15"/>
    <d v="2026-07-18T23:00:00"/>
    <x v="14"/>
    <s v="Amine ZARROUKI"/>
    <s v="#FF9898"/>
    <s v="#FF5D5D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23"/>
  </r>
  <r>
    <x v="103"/>
    <n v="16"/>
    <d v="2026-07-18T23:00:00"/>
    <x v="15"/>
    <s v="Laura GIULIANO"/>
    <s v="#86A4FE"/>
    <s v="#3769FF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388"/>
  </r>
  <r>
    <x v="103"/>
    <n v="17"/>
    <d v="2026-07-18T23:00:00"/>
    <x v="16"/>
    <s v="Julien CRIMOTEL"/>
    <s v="#FFB0B0"/>
    <s v="#F25757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37"/>
  </r>
  <r>
    <x v="103"/>
    <n v="18"/>
    <d v="2026-07-18T23:00:00"/>
    <x v="17"/>
    <s v="Quentin CARTON"/>
    <s v="#F0BC42"/>
    <s v="#8E1F2F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28"/>
  </r>
  <r>
    <x v="103"/>
    <n v="19"/>
    <d v="2026-07-18T23:00:00"/>
    <x v="18"/>
    <s v="Eyram TETSHIE"/>
    <s v="#E8B28F"/>
    <s v="#E65568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516"/>
  </r>
  <r>
    <x v="103"/>
    <n v="20"/>
    <d v="2026-07-18T23:00:00"/>
    <x v="19"/>
    <s v="Anis LEBIK"/>
    <s v="#60DC8C"/>
    <s v="#22A34F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656"/>
  </r>
  <r>
    <x v="103"/>
    <n v="21"/>
    <d v="2026-07-18T23:00:00"/>
    <x v="20"/>
    <s v="Julia BOUANAN"/>
    <s v="#2FAEE0"/>
    <s v="#BEA064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468"/>
  </r>
  <r>
    <x v="103"/>
    <n v="22"/>
    <d v="2026-07-18T23:00:00"/>
    <x v="21"/>
    <s v="Julie Mansard"/>
    <s v="#41DEF0"/>
    <s v="#0BA6B7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298"/>
  </r>
  <r>
    <x v="103"/>
    <n v="23"/>
    <d v="2026-07-18T23:00:00"/>
    <x v="22"/>
    <s v="Juliette"/>
    <s v="#F2A2A2"/>
    <s v="#C25D5D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034"/>
  </r>
  <r>
    <x v="103"/>
    <n v="24"/>
    <d v="2026-07-18T23:00:00"/>
    <x v="23"/>
    <s v="Samya ALAOUI"/>
    <s v="#A2F2C7"/>
    <s v="#5DC18C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761"/>
  </r>
  <r>
    <x v="103"/>
    <n v="25"/>
    <d v="2026-07-18T23:00:00"/>
    <x v="24"/>
    <s v="Léa WALOCQ"/>
    <s v="#D1B9EB"/>
    <s v="#B58BC7"/>
    <s v="Petite Finale"/>
    <s v=""/>
    <s v="TBD"/>
    <s v="TDB"/>
    <s v="TBD"/>
    <s v="TDB"/>
    <s v="Miami Gardens, Florida"/>
    <s v="Hard Rock Stadium"/>
    <m/>
    <m/>
    <x v="1"/>
    <n v="0"/>
    <n v="0"/>
    <n v="0"/>
    <x v="2"/>
    <s v=""/>
    <s v=""/>
    <n v="0"/>
    <s v=""/>
    <s v=""/>
    <n v="0"/>
    <s v=""/>
    <s v=""/>
    <x v="3"/>
    <n v="2809"/>
  </r>
  <r>
    <x v="103"/>
    <n v="26"/>
    <d v="2026-06-11T21:00:00"/>
    <x v="25"/>
    <s v="Mohamad EL KAWAS"/>
    <s v="#EB8787"/>
    <s v="#368E2C"/>
    <s v="Petite Finale"/>
    <s v=""/>
    <s v="TBD"/>
    <s v="TDB"/>
    <s v="TBD"/>
    <s v="TDB"/>
    <m/>
    <m/>
    <m/>
    <m/>
    <x v="0"/>
    <m/>
    <m/>
    <m/>
    <x v="0"/>
    <m/>
    <m/>
    <n v="1"/>
    <m/>
    <m/>
    <m/>
    <s v=""/>
    <s v=""/>
    <x v="0"/>
    <n v="2170"/>
  </r>
  <r>
    <x v="103"/>
    <n v="27"/>
    <d v="2026-07-18T23:00:00"/>
    <x v="26"/>
    <s v="Maryem GUIZANI"/>
    <s v="#BCA2F4"/>
    <s v="#6D3DD5"/>
    <s v="Petite 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50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3059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02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98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190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89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1434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32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25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585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936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94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919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93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23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388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37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28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516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656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46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298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034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761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x v="1"/>
    <n v="0"/>
    <n v="0"/>
    <n v="0"/>
    <x v="2"/>
    <s v=""/>
    <s v=""/>
    <n v="0"/>
    <s v=""/>
    <s v=""/>
    <n v="0"/>
    <s v=""/>
    <s v=""/>
    <x v="3"/>
    <n v="2809"/>
  </r>
  <r>
    <x v="104"/>
    <n v="26"/>
    <d v="2026-07-19T21:00:00"/>
    <x v="25"/>
    <s v="Mohamad EL KAWAS"/>
    <s v="#EB8787"/>
    <s v="#368E2C"/>
    <s v="Finale"/>
    <s v=""/>
    <s v="TBD"/>
    <s v="TDB"/>
    <s v="TBD"/>
    <s v="TDB"/>
    <m/>
    <m/>
    <m/>
    <m/>
    <x v="0"/>
    <m/>
    <m/>
    <m/>
    <x v="0"/>
    <m/>
    <m/>
    <m/>
    <m/>
    <m/>
    <m/>
    <m/>
    <m/>
    <x v="0"/>
    <n v="2170"/>
  </r>
  <r>
    <x v="104"/>
    <n v="27"/>
    <d v="2026-07-19T21:00:00"/>
    <x v="26"/>
    <s v="Maryem GUIZANI"/>
    <s v="#BCA2F4"/>
    <s v="#6D3DD5"/>
    <s v="Finale"/>
    <s v=""/>
    <s v="TBD"/>
    <s v="TDB"/>
    <s v="TBD"/>
    <s v="TDB"/>
    <m/>
    <m/>
    <m/>
    <m/>
    <x v="1"/>
    <n v="0"/>
    <n v="0"/>
    <n v="0"/>
    <x v="2"/>
    <s v=""/>
    <s v=""/>
    <n v="0"/>
    <s v=""/>
    <s v=""/>
    <n v="0"/>
    <s v=""/>
    <s v=""/>
    <x v="3"/>
    <n v="2233"/>
  </r>
  <r>
    <x v="105"/>
    <n v="1"/>
    <m/>
    <x v="0"/>
    <s v="Nicolas LE MOUEL"/>
    <s v="#F7C79D"/>
    <s v="#FFBE85"/>
    <s v="Bonus"/>
    <m/>
    <m/>
    <m/>
    <m/>
    <m/>
    <m/>
    <m/>
    <s v="Un Autre"/>
    <m/>
    <x v="0"/>
    <m/>
    <m/>
    <m/>
    <x v="0"/>
    <m/>
    <m/>
    <m/>
    <m/>
    <m/>
    <m/>
    <m/>
    <m/>
    <x v="88"/>
    <n v="2750"/>
  </r>
  <r>
    <x v="105"/>
    <n v="2"/>
    <m/>
    <x v="1"/>
    <s v="Léa EL ASERY"/>
    <s v="#FFBEBE"/>
    <s v="#DF6868"/>
    <s v="Bonus"/>
    <m/>
    <m/>
    <m/>
    <m/>
    <m/>
    <m/>
    <m/>
    <s v="Un Autre"/>
    <m/>
    <x v="0"/>
    <m/>
    <m/>
    <m/>
    <x v="0"/>
    <m/>
    <m/>
    <m/>
    <m/>
    <m/>
    <m/>
    <m/>
    <m/>
    <x v="88"/>
    <n v="3059"/>
  </r>
  <r>
    <x v="105"/>
    <n v="3"/>
    <m/>
    <x v="2"/>
    <s v="Elwenn JOUBREL"/>
    <s v="#F5C7FC"/>
    <s v="#C489CF"/>
    <s v="Bonus"/>
    <m/>
    <m/>
    <m/>
    <m/>
    <m/>
    <m/>
    <m/>
    <s v="Kylian Mbappé"/>
    <m/>
    <x v="0"/>
    <m/>
    <m/>
    <m/>
    <x v="0"/>
    <m/>
    <m/>
    <m/>
    <m/>
    <m/>
    <m/>
    <m/>
    <m/>
    <x v="88"/>
    <n v="2802"/>
  </r>
  <r>
    <x v="105"/>
    <n v="4"/>
    <m/>
    <x v="3"/>
    <s v="Pauline OLIVIER"/>
    <s v="#A5EA7F"/>
    <s v="#80C65A"/>
    <s v="Bonus"/>
    <m/>
    <m/>
    <m/>
    <m/>
    <m/>
    <m/>
    <m/>
    <s v="Kylian Mbappé"/>
    <m/>
    <x v="0"/>
    <m/>
    <m/>
    <m/>
    <x v="0"/>
    <m/>
    <m/>
    <m/>
    <m/>
    <m/>
    <m/>
    <m/>
    <m/>
    <x v="88"/>
    <n v="2698"/>
  </r>
  <r>
    <x v="105"/>
    <n v="5"/>
    <m/>
    <x v="4"/>
    <s v="Julie BOISSIERE"/>
    <s v="#D890FF"/>
    <s v="#B750EF"/>
    <s v="Bonus"/>
    <m/>
    <m/>
    <m/>
    <m/>
    <m/>
    <m/>
    <m/>
    <s v="Un Autre"/>
    <m/>
    <x v="0"/>
    <m/>
    <m/>
    <m/>
    <x v="0"/>
    <m/>
    <m/>
    <m/>
    <m/>
    <m/>
    <m/>
    <m/>
    <m/>
    <x v="88"/>
    <n v="2190"/>
  </r>
  <r>
    <x v="105"/>
    <n v="6"/>
    <m/>
    <x v="5"/>
    <s v="Julie BOUCHARD"/>
    <s v="#A6F7B1"/>
    <s v="#6EC179"/>
    <s v="Bonus"/>
    <m/>
    <m/>
    <m/>
    <m/>
    <m/>
    <m/>
    <m/>
    <s v="Un Autre"/>
    <m/>
    <x v="0"/>
    <m/>
    <m/>
    <m/>
    <x v="0"/>
    <m/>
    <m/>
    <m/>
    <m/>
    <m/>
    <m/>
    <m/>
    <m/>
    <x v="88"/>
    <n v="2789"/>
  </r>
  <r>
    <x v="105"/>
    <n v="7"/>
    <m/>
    <x v="6"/>
    <s v="Vincent FRAYSSE"/>
    <s v="#B2EAE8"/>
    <s v="#6CB4B1"/>
    <s v="Bonus"/>
    <m/>
    <m/>
    <m/>
    <m/>
    <m/>
    <m/>
    <m/>
    <s v="Kylian Mbappé"/>
    <m/>
    <x v="0"/>
    <m/>
    <m/>
    <m/>
    <x v="0"/>
    <m/>
    <m/>
    <m/>
    <m/>
    <m/>
    <m/>
    <m/>
    <m/>
    <x v="88"/>
    <n v="1434"/>
  </r>
  <r>
    <x v="105"/>
    <n v="8"/>
    <m/>
    <x v="7"/>
    <s v="Louis HARLE"/>
    <s v="#EEF7B1"/>
    <s v="#C1CB7D"/>
    <s v="Bonus"/>
    <m/>
    <m/>
    <m/>
    <m/>
    <m/>
    <m/>
    <m/>
    <s v="Lamine Yamal"/>
    <m/>
    <x v="0"/>
    <m/>
    <m/>
    <m/>
    <x v="0"/>
    <m/>
    <m/>
    <m/>
    <m/>
    <m/>
    <m/>
    <m/>
    <m/>
    <x v="88"/>
    <n v="2732"/>
  </r>
  <r>
    <x v="105"/>
    <n v="9"/>
    <m/>
    <x v="8"/>
    <s v="Aurélien DE POULPIQUET"/>
    <s v="#F4EA9D"/>
    <s v="#D2C458"/>
    <s v="Bonus"/>
    <m/>
    <m/>
    <m/>
    <m/>
    <m/>
    <m/>
    <m/>
    <s v="Un Autre"/>
    <m/>
    <x v="0"/>
    <m/>
    <m/>
    <m/>
    <x v="0"/>
    <m/>
    <m/>
    <m/>
    <m/>
    <m/>
    <m/>
    <m/>
    <m/>
    <x v="88"/>
    <n v="2825"/>
  </r>
  <r>
    <x v="105"/>
    <n v="10"/>
    <m/>
    <x v="9"/>
    <s v="Paul MONTESINOS"/>
    <s v="#C4B0FF"/>
    <s v="#7F66C8"/>
    <s v="Bonus"/>
    <m/>
    <m/>
    <m/>
    <m/>
    <m/>
    <m/>
    <m/>
    <s v="Un Autre"/>
    <m/>
    <x v="0"/>
    <m/>
    <m/>
    <m/>
    <x v="0"/>
    <m/>
    <m/>
    <m/>
    <m/>
    <m/>
    <m/>
    <m/>
    <m/>
    <x v="88"/>
    <n v="2585"/>
  </r>
  <r>
    <x v="105"/>
    <n v="11"/>
    <m/>
    <x v="10"/>
    <s v="Kinsley ROQUE"/>
    <s v="#CBEBBA"/>
    <s v="#70BC6E"/>
    <s v="Bonus"/>
    <m/>
    <m/>
    <m/>
    <m/>
    <m/>
    <m/>
    <m/>
    <s v="Un Autre"/>
    <m/>
    <x v="0"/>
    <m/>
    <m/>
    <m/>
    <x v="0"/>
    <m/>
    <m/>
    <m/>
    <m/>
    <m/>
    <m/>
    <m/>
    <m/>
    <x v="88"/>
    <n v="2936"/>
  </r>
  <r>
    <x v="105"/>
    <n v="12"/>
    <m/>
    <x v="11"/>
    <s v="Jaouad SETTI"/>
    <s v="#C2D4FF"/>
    <s v="#6586D5"/>
    <s v="Bonus"/>
    <m/>
    <m/>
    <m/>
    <m/>
    <m/>
    <m/>
    <m/>
    <s v="Harry Kane"/>
    <m/>
    <x v="0"/>
    <m/>
    <m/>
    <m/>
    <x v="0"/>
    <m/>
    <m/>
    <m/>
    <m/>
    <m/>
    <m/>
    <m/>
    <m/>
    <x v="88"/>
    <n v="2794"/>
  </r>
  <r>
    <x v="105"/>
    <n v="13"/>
    <m/>
    <x v="12"/>
    <s v="Julien INGE"/>
    <s v="#C1E0EF"/>
    <s v="#4F91B2"/>
    <s v="Bonus"/>
    <m/>
    <m/>
    <m/>
    <m/>
    <m/>
    <m/>
    <m/>
    <s v="Un Autre"/>
    <m/>
    <x v="0"/>
    <m/>
    <m/>
    <m/>
    <x v="0"/>
    <m/>
    <m/>
    <m/>
    <m/>
    <m/>
    <m/>
    <m/>
    <m/>
    <x v="88"/>
    <n v="2919"/>
  </r>
  <r>
    <x v="105"/>
    <n v="14"/>
    <m/>
    <x v="13"/>
    <s v="Marie EXBRAYAT"/>
    <s v="#FFAFD2"/>
    <s v="#F2589B"/>
    <s v="Bonus"/>
    <m/>
    <m/>
    <m/>
    <m/>
    <m/>
    <m/>
    <m/>
    <s v="Kylian Mbappé"/>
    <m/>
    <x v="0"/>
    <m/>
    <m/>
    <m/>
    <x v="0"/>
    <m/>
    <m/>
    <m/>
    <m/>
    <m/>
    <m/>
    <m/>
    <m/>
    <x v="88"/>
    <n v="2893"/>
  </r>
  <r>
    <x v="105"/>
    <n v="15"/>
    <m/>
    <x v="14"/>
    <s v="Amine ZARROUKI"/>
    <s v="#FF9898"/>
    <s v="#FF5D5D"/>
    <s v="Bonus"/>
    <m/>
    <m/>
    <m/>
    <m/>
    <m/>
    <m/>
    <m/>
    <s v="Harry Kane"/>
    <m/>
    <x v="0"/>
    <m/>
    <m/>
    <m/>
    <x v="0"/>
    <m/>
    <m/>
    <m/>
    <m/>
    <m/>
    <m/>
    <m/>
    <m/>
    <x v="88"/>
    <n v="2823"/>
  </r>
  <r>
    <x v="105"/>
    <n v="16"/>
    <m/>
    <x v="15"/>
    <s v="Laura GIULIANO"/>
    <s v="#86A4FE"/>
    <s v="#3769FF"/>
    <s v="Bonus"/>
    <m/>
    <m/>
    <m/>
    <m/>
    <m/>
    <m/>
    <m/>
    <s v="Un Autre"/>
    <m/>
    <x v="0"/>
    <m/>
    <m/>
    <m/>
    <x v="0"/>
    <m/>
    <m/>
    <m/>
    <m/>
    <m/>
    <m/>
    <m/>
    <m/>
    <x v="88"/>
    <n v="2388"/>
  </r>
  <r>
    <x v="105"/>
    <n v="17"/>
    <m/>
    <x v="16"/>
    <s v="Julien CRIMOTEL"/>
    <s v="#FFB0B0"/>
    <s v="#F25757"/>
    <s v="Bonus"/>
    <m/>
    <m/>
    <m/>
    <m/>
    <m/>
    <m/>
    <m/>
    <s v="Kylian Mbappé"/>
    <m/>
    <x v="0"/>
    <m/>
    <m/>
    <m/>
    <x v="0"/>
    <m/>
    <m/>
    <m/>
    <m/>
    <m/>
    <m/>
    <m/>
    <m/>
    <x v="88"/>
    <n v="2637"/>
  </r>
  <r>
    <x v="105"/>
    <n v="18"/>
    <m/>
    <x v="17"/>
    <s v="Quentin CARTON"/>
    <s v="#F0BC42"/>
    <s v="#8E1F2F"/>
    <s v="Bonus"/>
    <m/>
    <m/>
    <m/>
    <m/>
    <m/>
    <m/>
    <m/>
    <s v="Un Autre"/>
    <m/>
    <x v="0"/>
    <m/>
    <m/>
    <m/>
    <x v="0"/>
    <m/>
    <m/>
    <m/>
    <m/>
    <m/>
    <m/>
    <m/>
    <m/>
    <x v="88"/>
    <n v="2628"/>
  </r>
  <r>
    <x v="105"/>
    <n v="19"/>
    <m/>
    <x v="18"/>
    <s v="Eyram TETSHIE"/>
    <s v="#E8B28F"/>
    <s v="#E65568"/>
    <s v="Bonus"/>
    <m/>
    <m/>
    <m/>
    <m/>
    <m/>
    <m/>
    <m/>
    <s v="Kylian Mbappé"/>
    <m/>
    <x v="0"/>
    <m/>
    <m/>
    <m/>
    <x v="0"/>
    <m/>
    <m/>
    <m/>
    <m/>
    <m/>
    <m/>
    <m/>
    <m/>
    <x v="88"/>
    <n v="2516"/>
  </r>
  <r>
    <x v="105"/>
    <n v="20"/>
    <m/>
    <x v="19"/>
    <s v="Anis LEBIK"/>
    <s v="#60DC8C"/>
    <s v="#22A34F"/>
    <s v="Bonus"/>
    <m/>
    <m/>
    <m/>
    <m/>
    <m/>
    <m/>
    <m/>
    <s v="Erling Haaland"/>
    <m/>
    <x v="0"/>
    <m/>
    <m/>
    <m/>
    <x v="0"/>
    <m/>
    <m/>
    <m/>
    <m/>
    <m/>
    <m/>
    <m/>
    <m/>
    <x v="88"/>
    <n v="2656"/>
  </r>
  <r>
    <x v="105"/>
    <n v="21"/>
    <m/>
    <x v="20"/>
    <s v="Julia BOUANAN"/>
    <s v="#2FAEE0"/>
    <s v="#BEA064"/>
    <s v="Bonus"/>
    <m/>
    <m/>
    <m/>
    <m/>
    <m/>
    <m/>
    <m/>
    <s v="Un Autre"/>
    <m/>
    <x v="0"/>
    <m/>
    <m/>
    <m/>
    <x v="0"/>
    <m/>
    <m/>
    <m/>
    <m/>
    <m/>
    <m/>
    <m/>
    <m/>
    <x v="88"/>
    <n v="2468"/>
  </r>
  <r>
    <x v="105"/>
    <n v="22"/>
    <m/>
    <x v="21"/>
    <s v="Julie Mansard"/>
    <s v="#41DEF0"/>
    <s v="#0BA6B7"/>
    <s v="Bonus"/>
    <m/>
    <m/>
    <m/>
    <m/>
    <m/>
    <m/>
    <m/>
    <s v="Lamine Yamal"/>
    <m/>
    <x v="0"/>
    <m/>
    <m/>
    <m/>
    <x v="0"/>
    <m/>
    <m/>
    <m/>
    <m/>
    <m/>
    <m/>
    <m/>
    <m/>
    <x v="88"/>
    <n v="2298"/>
  </r>
  <r>
    <x v="105"/>
    <n v="23"/>
    <m/>
    <x v="22"/>
    <s v="Juliette"/>
    <s v="#F2A2A2"/>
    <s v="#C25D5D"/>
    <s v="Bonus"/>
    <m/>
    <m/>
    <m/>
    <m/>
    <m/>
    <m/>
    <m/>
    <s v="Un Autre"/>
    <m/>
    <x v="0"/>
    <m/>
    <m/>
    <m/>
    <x v="0"/>
    <m/>
    <m/>
    <m/>
    <m/>
    <m/>
    <m/>
    <m/>
    <m/>
    <x v="88"/>
    <n v="2034"/>
  </r>
  <r>
    <x v="105"/>
    <n v="24"/>
    <m/>
    <x v="23"/>
    <s v="Samya ALAOUI"/>
    <s v="#A2F2C7"/>
    <s v="#5DC18C"/>
    <s v="Bonus"/>
    <m/>
    <m/>
    <m/>
    <m/>
    <m/>
    <m/>
    <m/>
    <s v="Un Autre"/>
    <m/>
    <x v="0"/>
    <m/>
    <m/>
    <m/>
    <x v="0"/>
    <m/>
    <m/>
    <m/>
    <m/>
    <m/>
    <m/>
    <m/>
    <m/>
    <x v="88"/>
    <n v="2761"/>
  </r>
  <r>
    <x v="105"/>
    <n v="25"/>
    <m/>
    <x v="24"/>
    <s v="Léa WALOCQ"/>
    <s v="#D1B9EB"/>
    <s v="#B58BC7"/>
    <s v="Bonus"/>
    <m/>
    <m/>
    <m/>
    <m/>
    <m/>
    <m/>
    <m/>
    <s v="Kylian Mbappé"/>
    <m/>
    <x v="0"/>
    <m/>
    <m/>
    <m/>
    <x v="0"/>
    <m/>
    <m/>
    <m/>
    <m/>
    <m/>
    <m/>
    <m/>
    <m/>
    <x v="88"/>
    <n v="2809"/>
  </r>
  <r>
    <x v="105"/>
    <n v="26"/>
    <m/>
    <x v="25"/>
    <s v="Mohamad EL KAWAS"/>
    <s v="#EB8787"/>
    <s v="#368E2C"/>
    <s v="Bonus"/>
    <m/>
    <m/>
    <m/>
    <m/>
    <m/>
    <m/>
    <m/>
    <s v="Harry Kane"/>
    <m/>
    <x v="0"/>
    <m/>
    <m/>
    <m/>
    <x v="0"/>
    <m/>
    <m/>
    <m/>
    <m/>
    <m/>
    <m/>
    <m/>
    <m/>
    <x v="0"/>
    <n v="2170"/>
  </r>
  <r>
    <x v="105"/>
    <n v="27"/>
    <m/>
    <x v="26"/>
    <s v="Maryem GUIZANI"/>
    <s v="#BCA2F4"/>
    <s v="#6D3DD5"/>
    <s v="Bonus"/>
    <s v=""/>
    <m/>
    <m/>
    <m/>
    <m/>
    <m/>
    <m/>
    <s v=""/>
    <m/>
    <x v="0"/>
    <m/>
    <m/>
    <m/>
    <x v="0"/>
    <m/>
    <m/>
    <m/>
    <m/>
    <m/>
    <m/>
    <m/>
    <m/>
    <x v="0"/>
    <n v="2233"/>
  </r>
  <r>
    <x v="106"/>
    <n v="1"/>
    <m/>
    <x v="0"/>
    <s v="Nicolas LE MOUEL"/>
    <s v="#F7C79D"/>
    <s v="#FFBE85"/>
    <s v="Bonus"/>
    <m/>
    <m/>
    <m/>
    <m/>
    <m/>
    <m/>
    <m/>
    <s v="France"/>
    <m/>
    <x v="0"/>
    <m/>
    <m/>
    <m/>
    <x v="0"/>
    <m/>
    <m/>
    <m/>
    <m/>
    <m/>
    <m/>
    <m/>
    <m/>
    <x v="88"/>
    <n v="2750"/>
  </r>
  <r>
    <x v="106"/>
    <n v="2"/>
    <m/>
    <x v="1"/>
    <s v="Léa EL ASERY"/>
    <s v="#FFBEBE"/>
    <s v="#DF6868"/>
    <s v="Bonus"/>
    <m/>
    <m/>
    <m/>
    <m/>
    <m/>
    <m/>
    <m/>
    <s v="France"/>
    <m/>
    <x v="0"/>
    <m/>
    <m/>
    <m/>
    <x v="0"/>
    <m/>
    <m/>
    <m/>
    <m/>
    <m/>
    <m/>
    <m/>
    <m/>
    <x v="88"/>
    <n v="3059"/>
  </r>
  <r>
    <x v="106"/>
    <n v="3"/>
    <m/>
    <x v="2"/>
    <s v="Elwenn JOUBREL"/>
    <s v="#F5C7FC"/>
    <s v="#C489CF"/>
    <s v="Bonus"/>
    <m/>
    <m/>
    <m/>
    <m/>
    <m/>
    <m/>
    <m/>
    <s v="France"/>
    <m/>
    <x v="0"/>
    <m/>
    <m/>
    <m/>
    <x v="0"/>
    <m/>
    <m/>
    <m/>
    <m/>
    <m/>
    <m/>
    <m/>
    <m/>
    <x v="88"/>
    <n v="2802"/>
  </r>
  <r>
    <x v="106"/>
    <n v="4"/>
    <m/>
    <x v="3"/>
    <s v="Pauline OLIVIER"/>
    <s v="#A5EA7F"/>
    <s v="#80C65A"/>
    <s v="Bonus"/>
    <m/>
    <m/>
    <m/>
    <m/>
    <m/>
    <m/>
    <m/>
    <s v="Espagne"/>
    <m/>
    <x v="0"/>
    <m/>
    <m/>
    <m/>
    <x v="0"/>
    <m/>
    <m/>
    <m/>
    <m/>
    <m/>
    <m/>
    <m/>
    <m/>
    <x v="88"/>
    <n v="2698"/>
  </r>
  <r>
    <x v="106"/>
    <n v="5"/>
    <m/>
    <x v="4"/>
    <s v="Julie BOISSIERE"/>
    <s v="#D890FF"/>
    <s v="#B750EF"/>
    <s v="Bonus"/>
    <m/>
    <m/>
    <m/>
    <m/>
    <m/>
    <m/>
    <m/>
    <s v="Pays-Bas"/>
    <m/>
    <x v="0"/>
    <m/>
    <m/>
    <m/>
    <x v="0"/>
    <m/>
    <m/>
    <m/>
    <m/>
    <m/>
    <m/>
    <m/>
    <m/>
    <x v="88"/>
    <n v="2190"/>
  </r>
  <r>
    <x v="106"/>
    <n v="6"/>
    <m/>
    <x v="5"/>
    <s v="Julie BOUCHARD"/>
    <s v="#A6F7B1"/>
    <s v="#6EC179"/>
    <s v="Bonus"/>
    <m/>
    <m/>
    <m/>
    <m/>
    <m/>
    <m/>
    <m/>
    <s v="France"/>
    <m/>
    <x v="0"/>
    <m/>
    <m/>
    <m/>
    <x v="0"/>
    <m/>
    <m/>
    <m/>
    <m/>
    <m/>
    <m/>
    <m/>
    <m/>
    <x v="88"/>
    <n v="2789"/>
  </r>
  <r>
    <x v="106"/>
    <n v="7"/>
    <m/>
    <x v="6"/>
    <s v="Vincent FRAYSSE"/>
    <s v="#B2EAE8"/>
    <s v="#6CB4B1"/>
    <s v="Bonus"/>
    <m/>
    <m/>
    <m/>
    <m/>
    <m/>
    <m/>
    <m/>
    <s v="France"/>
    <m/>
    <x v="0"/>
    <m/>
    <m/>
    <m/>
    <x v="0"/>
    <m/>
    <m/>
    <m/>
    <m/>
    <m/>
    <m/>
    <m/>
    <m/>
    <x v="88"/>
    <n v="1434"/>
  </r>
  <r>
    <x v="106"/>
    <n v="8"/>
    <m/>
    <x v="7"/>
    <s v="Louis HARLE"/>
    <s v="#EEF7B1"/>
    <s v="#C1CB7D"/>
    <s v="Bonus"/>
    <m/>
    <m/>
    <m/>
    <m/>
    <m/>
    <m/>
    <m/>
    <s v="Espagne"/>
    <m/>
    <x v="0"/>
    <m/>
    <m/>
    <m/>
    <x v="0"/>
    <m/>
    <m/>
    <m/>
    <m/>
    <m/>
    <m/>
    <m/>
    <m/>
    <x v="88"/>
    <n v="2732"/>
  </r>
  <r>
    <x v="106"/>
    <n v="9"/>
    <m/>
    <x v="8"/>
    <s v="Aurélien DE POULPIQUET"/>
    <s v="#F4EA9D"/>
    <s v="#D2C458"/>
    <s v="Bonus"/>
    <m/>
    <m/>
    <m/>
    <m/>
    <m/>
    <m/>
    <m/>
    <s v="France"/>
    <m/>
    <x v="0"/>
    <m/>
    <m/>
    <m/>
    <x v="0"/>
    <m/>
    <m/>
    <m/>
    <m/>
    <m/>
    <m/>
    <m/>
    <m/>
    <x v="88"/>
    <n v="2825"/>
  </r>
  <r>
    <x v="106"/>
    <n v="10"/>
    <m/>
    <x v="9"/>
    <s v="Paul MONTESINOS"/>
    <s v="#C4B0FF"/>
    <s v="#7F66C8"/>
    <s v="Bonus"/>
    <m/>
    <m/>
    <m/>
    <m/>
    <m/>
    <m/>
    <m/>
    <s v="France"/>
    <m/>
    <x v="0"/>
    <m/>
    <m/>
    <m/>
    <x v="0"/>
    <m/>
    <m/>
    <m/>
    <m/>
    <m/>
    <m/>
    <m/>
    <m/>
    <x v="88"/>
    <n v="2585"/>
  </r>
  <r>
    <x v="106"/>
    <n v="11"/>
    <m/>
    <x v="10"/>
    <s v="Kinsley ROQUE"/>
    <s v="#CBEBBA"/>
    <s v="#70BC6E"/>
    <s v="Bonus"/>
    <m/>
    <m/>
    <m/>
    <m/>
    <m/>
    <m/>
    <m/>
    <s v="France"/>
    <m/>
    <x v="0"/>
    <m/>
    <m/>
    <m/>
    <x v="0"/>
    <m/>
    <m/>
    <m/>
    <m/>
    <m/>
    <m/>
    <m/>
    <m/>
    <x v="88"/>
    <n v="2936"/>
  </r>
  <r>
    <x v="106"/>
    <n v="12"/>
    <m/>
    <x v="11"/>
    <s v="Jaouad SETTI"/>
    <s v="#C2D4FF"/>
    <s v="#6586D5"/>
    <s v="Bonus"/>
    <m/>
    <m/>
    <m/>
    <m/>
    <m/>
    <m/>
    <m/>
    <s v="Angleterre"/>
    <m/>
    <x v="0"/>
    <m/>
    <m/>
    <m/>
    <x v="0"/>
    <m/>
    <m/>
    <m/>
    <m/>
    <m/>
    <m/>
    <m/>
    <m/>
    <x v="88"/>
    <n v="2794"/>
  </r>
  <r>
    <x v="106"/>
    <n v="13"/>
    <m/>
    <x v="12"/>
    <s v="Julien INGE"/>
    <s v="#C1E0EF"/>
    <s v="#4F91B2"/>
    <s v="Bonus"/>
    <m/>
    <m/>
    <m/>
    <m/>
    <m/>
    <m/>
    <m/>
    <s v="France"/>
    <m/>
    <x v="0"/>
    <m/>
    <m/>
    <m/>
    <x v="0"/>
    <m/>
    <m/>
    <m/>
    <m/>
    <m/>
    <m/>
    <m/>
    <m/>
    <x v="88"/>
    <n v="2919"/>
  </r>
  <r>
    <x v="106"/>
    <n v="14"/>
    <m/>
    <x v="13"/>
    <s v="Marie EXBRAYAT"/>
    <s v="#FFAFD2"/>
    <s v="#F2589B"/>
    <s v="Bonus"/>
    <m/>
    <m/>
    <m/>
    <m/>
    <m/>
    <m/>
    <m/>
    <s v="France"/>
    <m/>
    <x v="0"/>
    <m/>
    <m/>
    <m/>
    <x v="0"/>
    <m/>
    <m/>
    <m/>
    <m/>
    <m/>
    <m/>
    <m/>
    <m/>
    <x v="88"/>
    <n v="2893"/>
  </r>
  <r>
    <x v="106"/>
    <n v="15"/>
    <m/>
    <x v="14"/>
    <s v="Amine ZARROUKI"/>
    <s v="#FF9898"/>
    <s v="#FF5D5D"/>
    <s v="Bonus"/>
    <m/>
    <m/>
    <m/>
    <m/>
    <m/>
    <m/>
    <m/>
    <s v="Espagne"/>
    <m/>
    <x v="0"/>
    <m/>
    <m/>
    <m/>
    <x v="0"/>
    <m/>
    <m/>
    <m/>
    <m/>
    <m/>
    <m/>
    <m/>
    <m/>
    <x v="88"/>
    <n v="2823"/>
  </r>
  <r>
    <x v="106"/>
    <n v="16"/>
    <m/>
    <x v="15"/>
    <s v="Laura GIULIANO"/>
    <s v="#86A4FE"/>
    <s v="#3769FF"/>
    <s v="Bonus"/>
    <m/>
    <m/>
    <m/>
    <m/>
    <m/>
    <m/>
    <m/>
    <s v="Pays-Bas"/>
    <m/>
    <x v="0"/>
    <m/>
    <m/>
    <m/>
    <x v="0"/>
    <m/>
    <m/>
    <m/>
    <m/>
    <m/>
    <m/>
    <m/>
    <m/>
    <x v="88"/>
    <n v="2388"/>
  </r>
  <r>
    <x v="106"/>
    <n v="17"/>
    <m/>
    <x v="16"/>
    <s v="Julien CRIMOTEL"/>
    <s v="#FFB0B0"/>
    <s v="#F25757"/>
    <s v="Bonus"/>
    <m/>
    <m/>
    <m/>
    <m/>
    <m/>
    <m/>
    <m/>
    <s v="France"/>
    <m/>
    <x v="0"/>
    <m/>
    <m/>
    <m/>
    <x v="0"/>
    <m/>
    <m/>
    <m/>
    <m/>
    <m/>
    <m/>
    <m/>
    <m/>
    <x v="88"/>
    <n v="2637"/>
  </r>
  <r>
    <x v="106"/>
    <n v="18"/>
    <m/>
    <x v="17"/>
    <s v="Quentin CARTON"/>
    <s v="#F0BC42"/>
    <s v="#8E1F2F"/>
    <s v="Bonus"/>
    <m/>
    <m/>
    <m/>
    <m/>
    <m/>
    <m/>
    <m/>
    <s v="Portugal"/>
    <m/>
    <x v="0"/>
    <m/>
    <m/>
    <m/>
    <x v="0"/>
    <m/>
    <m/>
    <m/>
    <m/>
    <m/>
    <m/>
    <m/>
    <m/>
    <x v="88"/>
    <n v="2628"/>
  </r>
  <r>
    <x v="106"/>
    <n v="19"/>
    <m/>
    <x v="18"/>
    <s v="Eyram TETSHIE"/>
    <s v="#E8B28F"/>
    <s v="#E65568"/>
    <s v="Bonus"/>
    <m/>
    <m/>
    <m/>
    <m/>
    <m/>
    <m/>
    <m/>
    <s v="Espagne"/>
    <m/>
    <x v="0"/>
    <m/>
    <m/>
    <m/>
    <x v="0"/>
    <m/>
    <m/>
    <m/>
    <m/>
    <m/>
    <m/>
    <m/>
    <m/>
    <x v="88"/>
    <n v="2516"/>
  </r>
  <r>
    <x v="106"/>
    <n v="20"/>
    <m/>
    <x v="19"/>
    <s v="Anis LEBIK"/>
    <s v="#60DC8C"/>
    <s v="#22A34F"/>
    <s v="Bonus"/>
    <m/>
    <m/>
    <m/>
    <m/>
    <m/>
    <m/>
    <m/>
    <s v="Algérie"/>
    <m/>
    <x v="0"/>
    <m/>
    <m/>
    <m/>
    <x v="0"/>
    <m/>
    <m/>
    <m/>
    <m/>
    <m/>
    <m/>
    <m/>
    <m/>
    <x v="88"/>
    <n v="2656"/>
  </r>
  <r>
    <x v="106"/>
    <n v="21"/>
    <m/>
    <x v="20"/>
    <s v="Julia BOUANAN"/>
    <s v="#2FAEE0"/>
    <s v="#BEA064"/>
    <s v="Bonus"/>
    <m/>
    <m/>
    <m/>
    <m/>
    <m/>
    <m/>
    <m/>
    <s v="Portugal"/>
    <m/>
    <x v="0"/>
    <m/>
    <m/>
    <m/>
    <x v="0"/>
    <m/>
    <m/>
    <m/>
    <m/>
    <m/>
    <m/>
    <m/>
    <m/>
    <x v="88"/>
    <n v="2468"/>
  </r>
  <r>
    <x v="106"/>
    <n v="22"/>
    <m/>
    <x v="21"/>
    <s v="Julie Mansard"/>
    <s v="#41DEF0"/>
    <s v="#0BA6B7"/>
    <s v="Bonus"/>
    <m/>
    <m/>
    <m/>
    <m/>
    <m/>
    <m/>
    <m/>
    <s v="France"/>
    <m/>
    <x v="0"/>
    <m/>
    <m/>
    <m/>
    <x v="0"/>
    <m/>
    <m/>
    <m/>
    <m/>
    <m/>
    <m/>
    <m/>
    <m/>
    <x v="88"/>
    <n v="2298"/>
  </r>
  <r>
    <x v="106"/>
    <n v="23"/>
    <m/>
    <x v="22"/>
    <s v="Juliette"/>
    <s v="#F2A2A2"/>
    <s v="#C25D5D"/>
    <s v="Bonus"/>
    <m/>
    <m/>
    <m/>
    <m/>
    <m/>
    <m/>
    <m/>
    <s v="France"/>
    <m/>
    <x v="0"/>
    <m/>
    <m/>
    <m/>
    <x v="0"/>
    <m/>
    <m/>
    <m/>
    <m/>
    <m/>
    <m/>
    <m/>
    <m/>
    <x v="88"/>
    <n v="2034"/>
  </r>
  <r>
    <x v="106"/>
    <n v="24"/>
    <m/>
    <x v="23"/>
    <s v="Samya ALAOUI"/>
    <s v="#A2F2C7"/>
    <s v="#5DC18C"/>
    <s v="Bonus"/>
    <m/>
    <m/>
    <m/>
    <m/>
    <m/>
    <m/>
    <m/>
    <s v="Maroc"/>
    <m/>
    <x v="0"/>
    <m/>
    <m/>
    <m/>
    <x v="0"/>
    <m/>
    <m/>
    <m/>
    <m/>
    <m/>
    <m/>
    <m/>
    <m/>
    <x v="88"/>
    <n v="2761"/>
  </r>
  <r>
    <x v="106"/>
    <n v="25"/>
    <m/>
    <x v="24"/>
    <s v="Léa WALOCQ"/>
    <s v="#D1B9EB"/>
    <s v="#B58BC7"/>
    <s v="Bonus"/>
    <m/>
    <m/>
    <m/>
    <m/>
    <m/>
    <m/>
    <m/>
    <s v="France"/>
    <m/>
    <x v="0"/>
    <m/>
    <m/>
    <m/>
    <x v="0"/>
    <m/>
    <m/>
    <m/>
    <m/>
    <m/>
    <m/>
    <m/>
    <m/>
    <x v="0"/>
    <n v="2809"/>
  </r>
  <r>
    <x v="106"/>
    <n v="26"/>
    <m/>
    <x v="25"/>
    <s v="Mohamad EL KAWAS"/>
    <s v="#EB8787"/>
    <s v="#368E2C"/>
    <s v="Bonus"/>
    <m/>
    <m/>
    <m/>
    <m/>
    <m/>
    <m/>
    <m/>
    <s v="Portugal"/>
    <m/>
    <x v="0"/>
    <m/>
    <m/>
    <m/>
    <x v="0"/>
    <m/>
    <m/>
    <m/>
    <m/>
    <m/>
    <m/>
    <m/>
    <m/>
    <x v="0"/>
    <n v="2170"/>
  </r>
  <r>
    <x v="106"/>
    <n v="27"/>
    <m/>
    <x v="26"/>
    <s v="Maryem GUIZANI"/>
    <s v="#BCA2F4"/>
    <s v="#6D3DD5"/>
    <s v="Bonus"/>
    <s v=""/>
    <m/>
    <m/>
    <m/>
    <m/>
    <m/>
    <m/>
    <s v=""/>
    <m/>
    <x v="0"/>
    <m/>
    <m/>
    <m/>
    <x v="0"/>
    <m/>
    <m/>
    <m/>
    <m/>
    <m/>
    <m/>
    <m/>
    <m/>
    <x v="0"/>
    <n v="2233"/>
  </r>
  <r>
    <x v="107"/>
    <m/>
    <m/>
    <x v="27"/>
    <m/>
    <m/>
    <m/>
    <m/>
    <m/>
    <m/>
    <m/>
    <m/>
    <m/>
    <m/>
    <m/>
    <m/>
    <m/>
    <x v="0"/>
    <m/>
    <m/>
    <m/>
    <x v="0"/>
    <m/>
    <m/>
    <m/>
    <m/>
    <m/>
    <m/>
    <m/>
    <m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56">
      <pivotArea outline="0" collapsedLevelsAreSubtotals="1" fieldPosition="0"/>
    </format>
    <format dxfId="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3" type="button" dataOnly="0" labelOnly="1" outline="0" axis="axisRow" fieldPosition="0"/>
    </format>
    <format dxfId="51">
      <pivotArea dataOnly="0" labelOnly="1" fieldPosition="0">
        <references count="1">
          <reference field="3" count="0"/>
        </references>
      </pivotArea>
    </format>
    <format dxfId="50">
      <pivotArea dataOnly="0" labelOnly="1" grandRow="1" outline="0" fieldPosition="0"/>
    </format>
    <format dxfId="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3" type="button" dataOnly="0" labelOnly="1" outline="0" axis="axisRow" fieldPosition="0"/>
    </format>
    <format dxfId="45">
      <pivotArea dataOnly="0" labelOnly="1" fieldPosition="0">
        <references count="1">
          <reference field="3" count="0"/>
        </references>
      </pivotArea>
    </format>
    <format dxfId="44">
      <pivotArea dataOnly="0" labelOnly="1" grandRow="1" outline="0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9E3B6-48B4-4BDE-96D5-74E31197C00F}" name="Tableau croisé dynamique4" cacheId="2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olHeaderCaption=" ">
  <location ref="A3:B76" firstHeaderRow="1" firstDataRow="1" firstDataCol="1" rowPageCount="1" colPageCount="1"/>
  <pivotFields count="32">
    <pivotField axis="axisRow" showAll="0">
      <items count="1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showAll="0"/>
    <pivotField showAll="0"/>
    <pivotField showAll="0">
      <items count="29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x="27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sd="0" x="1"/>
        <item x="2"/>
        <item x="0"/>
        <item t="default"/>
      </items>
    </pivotField>
    <pivotField showAll="0"/>
    <pivotField showAll="0"/>
    <pivotField showAll="0"/>
    <pivotField axis="axisPage" multipleItemSelectionAllowed="1" showAll="0">
      <items count="4">
        <item h="1" x="2"/>
        <item x="1"/>
        <item h="1"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90">
        <item x="3"/>
        <item x="16"/>
        <item x="44"/>
        <item x="56"/>
        <item x="60"/>
        <item x="67"/>
        <item x="29"/>
        <item x="52"/>
        <item x="80"/>
        <item x="63"/>
        <item x="32"/>
        <item x="45"/>
        <item x="57"/>
        <item x="30"/>
        <item x="13"/>
        <item x="28"/>
        <item x="68"/>
        <item x="1"/>
        <item x="70"/>
        <item x="76"/>
        <item x="71"/>
        <item x="79"/>
        <item x="41"/>
        <item x="36"/>
        <item x="83"/>
        <item x="55"/>
        <item x="58"/>
        <item x="47"/>
        <item x="48"/>
        <item x="2"/>
        <item x="40"/>
        <item x="21"/>
        <item x="37"/>
        <item x="8"/>
        <item x="27"/>
        <item x="65"/>
        <item x="53"/>
        <item x="87"/>
        <item x="64"/>
        <item x="66"/>
        <item x="33"/>
        <item x="42"/>
        <item x="31"/>
        <item x="12"/>
        <item x="4"/>
        <item x="59"/>
        <item x="69"/>
        <item x="84"/>
        <item x="86"/>
        <item x="74"/>
        <item x="72"/>
        <item x="20"/>
        <item x="54"/>
        <item x="39"/>
        <item x="85"/>
        <item x="82"/>
        <item x="17"/>
        <item x="5"/>
        <item x="7"/>
        <item x="24"/>
        <item x="78"/>
        <item x="26"/>
        <item x="14"/>
        <item x="62"/>
        <item x="73"/>
        <item x="38"/>
        <item x="81"/>
        <item x="18"/>
        <item x="6"/>
        <item x="19"/>
        <item x="35"/>
        <item x="9"/>
        <item x="11"/>
        <item x="49"/>
        <item x="25"/>
        <item x="46"/>
        <item x="77"/>
        <item x="75"/>
        <item x="34"/>
        <item x="10"/>
        <item x="22"/>
        <item x="51"/>
        <item x="15"/>
        <item x="61"/>
        <item x="43"/>
        <item x="23"/>
        <item x="50"/>
        <item x="88"/>
        <item x="0"/>
        <item t="default"/>
      </items>
    </pivotField>
    <pivotField showAll="0"/>
  </pivotFields>
  <rowFields count="1">
    <field x="0"/>
  </rowFields>
  <rowItems count="7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Items count="1">
    <i/>
  </colItems>
  <pageFields count="1">
    <pageField fld="21" hier="-1"/>
  </pageFields>
  <dataFields count="1">
    <dataField name="Max. de score_exact_flag" fld="27" subtotal="max" baseField="0" baseItem="1"/>
  </dataFields>
  <formats count="2">
    <format dxfId="42">
      <pivotArea grandCol="1" outline="0" collapsedLevelsAreSubtotals="1" fieldPosition="0"/>
    </format>
    <format dxfId="4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F1" zoomScale="90" zoomScaleNormal="90" workbookViewId="0">
      <pane ySplit="1" topLeftCell="A47" activePane="bottomLeft" state="frozen"/>
      <selection activeCell="G1" sqref="G1"/>
      <selection pane="bottomLeft" activeCell="P71" sqref="P7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262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8">
        <f>IF(M2="Terminé",IF(T2&gt;U2,J2,IF(T2&lt;U2,L2,K2))+VLOOKUP(V2,Setup_ScoreExactBonus!$A:$D,4,FALSE),"")</f>
        <v>69</v>
      </c>
      <c r="AA2" s="7" t="str" cm="1">
        <f t="array" aca="1" ref="AA2" ca="1" xml:space="preserve"> IFERROR(IF(AND(NOT(ISBLANK(N2)),NOT(EST(O2))),IF(Y2&lt;&gt;"Nul",Y2,IF(R2&gt;S2,H2,I2))),"")</f>
        <v/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>IF(OR(ISBLANK(#REF!),ISBLANK($O3)),"",IF(LEFT($B3,4)="Tour",O3,IF(#REF!&lt;&gt;$O3,O3,Q3)))</f>
        <v>1</v>
      </c>
      <c r="V3" s="11" t="s">
        <v>262</v>
      </c>
      <c r="W3" s="11">
        <f>IF(LEFT($B3,4)="Tour",0,IF(AND(#REF!=$O3,$P3=$Q3),1,0))</f>
        <v>0</v>
      </c>
      <c r="X3" s="12" t="str">
        <f t="shared" si="1"/>
        <v>2-1</v>
      </c>
      <c r="Y3" s="7" t="str">
        <f t="shared" ref="Y3:Y66" si="4">IF(X3="-","",IF(T3&gt;U3,H3,IF(T3&lt;U3,I3,"Nul")))</f>
        <v>Corée du Sud</v>
      </c>
      <c r="Z3" s="38">
        <f>IF(M3="Terminé",IF(T3&gt;U3,J3,IF(T3&lt;U3,L3,K3))+VLOOKUP(V3,Setup_ScoreExactBonus!$A:$D,4,FALSE),"")</f>
        <v>116</v>
      </c>
      <c r="AA3" s="7" t="str" cm="1">
        <f t="array" aca="1" ref="AA3" ca="1" xml:space="preserve"> IFERROR(IF(AND(NOT(ISBLANK(N3)),NOT(EST(O3))),IF(Y3&lt;&gt;"Nul",Y3,IF(R3&gt;S3,H3,I3))),"")</f>
        <v/>
      </c>
      <c r="AB3" s="7">
        <f t="shared" ref="AB3:AB66" si="5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>IF(OR(ISBLANK(#REF!),ISBLANK($O4)),"",IF(LEFT($B4,4)="Tour",O4,IF(#REF!&lt;&gt;$O4,O4,Q4)))</f>
        <v>1</v>
      </c>
      <c r="V4" s="11" t="s">
        <v>262</v>
      </c>
      <c r="W4" s="11">
        <f t="shared" ref="W4:W31" si="6">IF(LEFT($B4,4)="Tour",0,IF(AND($N4=$O4,$P4=$Q4),1,0))</f>
        <v>0</v>
      </c>
      <c r="X4" s="12" t="str">
        <f t="shared" si="1"/>
        <v>1-1</v>
      </c>
      <c r="Y4" s="7" t="str">
        <f t="shared" si="4"/>
        <v>Nul</v>
      </c>
      <c r="Z4" s="38">
        <f>IF(M4="Terminé",IF(T4&gt;U4,J4,IF(T4&lt;U4,L4,K4))+VLOOKUP(V4,Setup_ScoreExactBonus!$A:$D,4,FALSE),"")</f>
        <v>137</v>
      </c>
      <c r="AA4" s="7" t="str" cm="1">
        <f t="array" aca="1" ref="AA4" ca="1" xml:space="preserve"> IFERROR(IF(AND(NOT(ISBLANK(N4)),NOT(EST(O4))),IF(Y4&lt;&gt;"Nul",Y4,IF(R4&gt;S4,H4,I4))),"")</f>
        <v/>
      </c>
      <c r="AB4" s="7">
        <f t="shared" si="5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>IF(OR(ISBLANK(#REF!),ISBLANK($O5)),"",IF(LEFT($B5,4)="Tour",O5,IF(#REF!&lt;&gt;$O5,O5,Q5)))</f>
        <v>1</v>
      </c>
      <c r="V5" s="11" t="s">
        <v>264</v>
      </c>
      <c r="W5" s="11">
        <f t="shared" si="6"/>
        <v>0</v>
      </c>
      <c r="X5" s="12" t="str">
        <f t="shared" si="1"/>
        <v>4-1</v>
      </c>
      <c r="Y5" s="7" t="str">
        <f t="shared" si="4"/>
        <v>Etats-Unis</v>
      </c>
      <c r="Z5" s="38">
        <f>IF(M5="Terminé",IF(T5&gt;U5,J5,IF(T5&lt;U5,L5,K5))+VLOOKUP(V5,Setup_ScoreExactBonus!$A:$D,4,FALSE),"")</f>
        <v>124</v>
      </c>
      <c r="AA5" s="7" t="str" cm="1">
        <f t="array" aca="1" ref="AA5" ca="1" xml:space="preserve"> IFERROR(IF(AND(NOT(ISBLANK(N5)),NOT(EST(O5))),IF(Y5&lt;&gt;"Nul",Y5,IF(R5&gt;S5,H5,I5))),"")</f>
        <v/>
      </c>
      <c r="AB5" s="7">
        <f t="shared" si="5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>IF(OR(ISBLANK(#REF!),ISBLANK($O6)),"",IF(LEFT($B6,4)="Tour",O6,IF(#REF!&lt;&gt;$O6,O6,Q6)))</f>
        <v>1</v>
      </c>
      <c r="V6" s="11" t="s">
        <v>262</v>
      </c>
      <c r="W6" s="11">
        <f t="shared" si="6"/>
        <v>0</v>
      </c>
      <c r="X6" s="12" t="str">
        <f t="shared" si="1"/>
        <v>1-1</v>
      </c>
      <c r="Y6" s="7" t="str">
        <f t="shared" si="4"/>
        <v>Nul</v>
      </c>
      <c r="Z6" s="38">
        <f>IF(M6="Terminé",IF(T6&gt;U6,J6,IF(T6&lt;U6,L6,K6))+VLOOKUP(V6,Setup_ScoreExactBonus!$A:$D,4,FALSE),"")</f>
        <v>161</v>
      </c>
      <c r="AA6" s="7" t="str" cm="1">
        <f t="array" aca="1" ref="AA6" ca="1" xml:space="preserve"> IFERROR(IF(AND(NOT(ISBLANK(N6)),NOT(EST(O6))),IF(Y6&lt;&gt;"Nul",Y6,IF(R6&gt;S6,H6,I6))),"")</f>
        <v/>
      </c>
      <c r="AB6" s="7">
        <f t="shared" si="5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>IF(OR(ISBLANK(#REF!),ISBLANK($O7)),"",IF(LEFT($B7,4)="Tour",O7,IF(#REF!&lt;&gt;$O7,O7,Q7)))</f>
        <v>1</v>
      </c>
      <c r="V7" s="11" t="s">
        <v>262</v>
      </c>
      <c r="W7" s="11">
        <f t="shared" si="6"/>
        <v>0</v>
      </c>
      <c r="X7" s="12" t="str">
        <f t="shared" si="1"/>
        <v>1-1</v>
      </c>
      <c r="Y7" s="7" t="str">
        <f t="shared" si="4"/>
        <v>Nul</v>
      </c>
      <c r="Z7" s="38">
        <f>IF(M7="Terminé",IF(T7&gt;U7,J7,IF(T7&lt;U7,L7,K7))+VLOOKUP(V7,Setup_ScoreExactBonus!$A:$D,4,FALSE),"")</f>
        <v>142</v>
      </c>
      <c r="AA7" s="7" t="str" cm="1">
        <f t="array" aca="1" ref="AA7" ca="1" xml:space="preserve"> IFERROR(IF(AND(NOT(ISBLANK(N7)),NOT(EST(O7))),IF(Y7&lt;&gt;"Nul",Y7,IF(R7&gt;S7,H7,I7))),"")</f>
        <v/>
      </c>
      <c r="AB7" s="7">
        <f t="shared" si="5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>IF(OR(ISBLANK(#REF!),ISBLANK($O8)),"",IF(LEFT($B8,4)="Tour",O8,IF(#REF!&lt;&gt;$O8,O8,Q8)))</f>
        <v>1</v>
      </c>
      <c r="V8" s="11" t="s">
        <v>264</v>
      </c>
      <c r="W8" s="11">
        <f t="shared" si="6"/>
        <v>0</v>
      </c>
      <c r="X8" s="12" t="str">
        <f t="shared" si="1"/>
        <v>0-1</v>
      </c>
      <c r="Y8" s="7" t="str">
        <f t="shared" si="4"/>
        <v>Ecosse</v>
      </c>
      <c r="Z8" s="38">
        <f>IF(M8="Terminé",IF(T8&gt;U8,J8,IF(T8&lt;U8,L8,K8))+VLOOKUP(V8,Setup_ScoreExactBonus!$A:$D,4,FALSE),"")</f>
        <v>94</v>
      </c>
      <c r="AA8" s="7" t="str" cm="1">
        <f t="array" aca="1" ref="AA8" ca="1" xml:space="preserve"> IFERROR(IF(AND(NOT(ISBLANK(N8)),NOT(EST(O8))),IF(Y8&lt;&gt;"Nul",Y8,IF(R8&gt;S8,H8,I8))),"")</f>
        <v/>
      </c>
      <c r="AB8" s="7">
        <f t="shared" si="5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>IF(OR(ISBLANK(#REF!),ISBLANK($O9)),"",IF(LEFT($B9,4)="Tour",O9,IF(#REF!&lt;&gt;$O9,O9,Q9)))</f>
        <v>0</v>
      </c>
      <c r="V9" s="11" t="s">
        <v>264</v>
      </c>
      <c r="W9" s="11">
        <f t="shared" si="6"/>
        <v>0</v>
      </c>
      <c r="X9" s="12" t="str">
        <f t="shared" si="1"/>
        <v>2-0</v>
      </c>
      <c r="Y9" s="7" t="str">
        <f t="shared" si="4"/>
        <v>Australie</v>
      </c>
      <c r="Z9" s="38">
        <f>IF(M9="Terminé",IF(T9&gt;U9,J9,IF(T9&lt;U9,L9,K9))+VLOOKUP(V9,Setup_ScoreExactBonus!$A:$D,4,FALSE),"")</f>
        <v>176</v>
      </c>
      <c r="AA9" s="7" t="str" cm="1">
        <f t="array" aca="1" ref="AA9" ca="1" xml:space="preserve"> IFERROR(IF(AND(NOT(ISBLANK(N9)),NOT(EST(O9))),IF(Y9&lt;&gt;"Nul",Y9,IF(R9&gt;S9,H9,I9))),"")</f>
        <v/>
      </c>
      <c r="AB9" s="7">
        <f t="shared" si="5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>IF(OR(ISBLANK(#REF!),ISBLANK($O10)),"",IF(LEFT($B10,4)="Tour",O10,IF(#REF!&lt;&gt;$O10,O10,Q10)))</f>
        <v>1</v>
      </c>
      <c r="V10" s="11" t="s">
        <v>266</v>
      </c>
      <c r="W10" s="11">
        <f t="shared" si="6"/>
        <v>0</v>
      </c>
      <c r="X10" s="12" t="str">
        <f t="shared" si="1"/>
        <v>7-1</v>
      </c>
      <c r="Y10" s="7" t="str">
        <f t="shared" si="4"/>
        <v>Allemagne</v>
      </c>
      <c r="Z10" s="38">
        <f>IF(M10="Terminé",IF(T10&gt;U10,J10,IF(T10&lt;U10,L10,K10))+VLOOKUP(V10,Setup_ScoreExactBonus!$A:$D,4,FALSE),"")</f>
        <v>115</v>
      </c>
      <c r="AA10" s="7" t="str" cm="1">
        <f t="array" aca="1" ref="AA10" ca="1" xml:space="preserve"> IFERROR(IF(AND(NOT(ISBLANK(N10)),NOT(EST(O10))),IF(Y10&lt;&gt;"Nul",Y10,IF(R10&gt;S10,H10,I10))),"")</f>
        <v/>
      </c>
      <c r="AB10" s="7">
        <f t="shared" si="5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>IF(OR(ISBLANK(#REF!),ISBLANK($O11)),"",IF(LEFT($B11,4)="Tour",O11,IF(#REF!&lt;&gt;$O11,O11,Q11)))</f>
        <v>2</v>
      </c>
      <c r="V11" s="11" t="s">
        <v>262</v>
      </c>
      <c r="W11" s="11">
        <f t="shared" si="6"/>
        <v>0</v>
      </c>
      <c r="X11" s="12" t="str">
        <f t="shared" si="1"/>
        <v>2-2</v>
      </c>
      <c r="Y11" s="7" t="str">
        <f t="shared" si="4"/>
        <v>Nul</v>
      </c>
      <c r="Z11" s="38">
        <f>IF(M11="Terminé",IF(T11&gt;U11,J11,IF(T11&lt;U11,L11,K11))+VLOOKUP(V11,Setup_ScoreExactBonus!$A:$D,4,FALSE),"")</f>
        <v>135</v>
      </c>
      <c r="AA11" s="7" t="str" cm="1">
        <f t="array" aca="1" ref="AA11" ca="1" xml:space="preserve"> IFERROR(IF(AND(NOT(ISBLANK(N11)),NOT(EST(O11))),IF(Y11&lt;&gt;"Nul",Y11,IF(R11&gt;S11,H11,I11))),"")</f>
        <v/>
      </c>
      <c r="AB11" s="7">
        <f t="shared" si="5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>IF(OR(ISBLANK(#REF!),ISBLANK($O12)),"",IF(LEFT($B12,4)="Tour",O12,IF(#REF!&lt;&gt;$O12,O12,Q12)))</f>
        <v>0</v>
      </c>
      <c r="V12" s="11" t="s">
        <v>263</v>
      </c>
      <c r="W12" s="11">
        <f t="shared" si="6"/>
        <v>0</v>
      </c>
      <c r="X12" s="12" t="str">
        <f t="shared" si="1"/>
        <v>1-0</v>
      </c>
      <c r="Y12" s="7" t="str">
        <f t="shared" si="4"/>
        <v>Côte d'Ivoire</v>
      </c>
      <c r="Z12" s="38">
        <f>IF(M12="Terminé",IF(T12&gt;U12,J12,IF(T12&lt;U12,L12,K12))+VLOOKUP(V12,Setup_ScoreExactBonus!$A:$D,4,FALSE),"")</f>
        <v>138</v>
      </c>
      <c r="AA12" s="7" t="str" cm="1">
        <f t="array" aca="1" ref="AA12" ca="1" xml:space="preserve"> IFERROR(IF(AND(NOT(ISBLANK(N12)),NOT(EST(O12))),IF(Y12&lt;&gt;"Nul",Y12,IF(R12&gt;S12,H12,I12))),"")</f>
        <v/>
      </c>
      <c r="AB12" s="7">
        <f t="shared" si="5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>IF(OR(ISBLANK(#REF!),ISBLANK($O13)),"",IF(LEFT($B13,4)="Tour",O13,IF(#REF!&lt;&gt;$O13,O13,Q13)))</f>
        <v>1</v>
      </c>
      <c r="V13" s="11" t="s">
        <v>264</v>
      </c>
      <c r="W13" s="11">
        <f t="shared" si="6"/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8">
        <f>IF(M13="Terminé",IF(T13&gt;U13,J13,IF(T13&lt;U13,L13,K13))+VLOOKUP(V13,Setup_ScoreExactBonus!$A:$D,4,FALSE),"")</f>
        <v>122</v>
      </c>
      <c r="AA13" s="7" t="str" cm="1">
        <f t="array" aca="1" ref="AA13" ca="1" xml:space="preserve"> IFERROR(IF(AND(NOT(ISBLANK(N13)),NOT(EST(O13))),IF(Y13&lt;&gt;"Nul",Y13,IF(R13&gt;S13,H13,I13))),"")</f>
        <v/>
      </c>
      <c r="AB13" s="7">
        <f t="shared" si="5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>IF(OR(ISBLANK(#REF!),ISBLANK($O14)),"",IF(LEFT($B14,4)="Tour",O14,IF(#REF!&lt;&gt;$O14,O14,Q14)))</f>
        <v>0</v>
      </c>
      <c r="V14" s="11" t="s">
        <v>264</v>
      </c>
      <c r="W14" s="11">
        <f t="shared" si="6"/>
        <v>0</v>
      </c>
      <c r="X14" s="12" t="str">
        <f t="shared" si="1"/>
        <v>0-0</v>
      </c>
      <c r="Y14" s="7" t="str">
        <f t="shared" si="4"/>
        <v>Nul</v>
      </c>
      <c r="Z14" s="38">
        <f>IF(M14="Terminé",IF(T14&gt;U14,J14,IF(T14&lt;U14,L14,K14))+VLOOKUP(V14,Setup_ScoreExactBonus!$A:$D,4,FALSE),"")</f>
        <v>216</v>
      </c>
      <c r="AA14" s="7" t="str" cm="1">
        <f t="array" aca="1" ref="AA14" ca="1" xml:space="preserve"> IFERROR(IF(AND(NOT(ISBLANK(N14)),NOT(EST(O14))),IF(Y14&lt;&gt;"Nul",Y14,IF(R14&gt;S14,H14,I14))),"")</f>
        <v/>
      </c>
      <c r="AB14" s="7">
        <f t="shared" si="5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>IF(OR(ISBLANK(#REF!),ISBLANK($O15)),"",IF(LEFT($B15,4)="Tour",O15,IF(#REF!&lt;&gt;$O15,O15,Q15)))</f>
        <v>1</v>
      </c>
      <c r="V15" s="11" t="s">
        <v>262</v>
      </c>
      <c r="W15" s="11">
        <f t="shared" si="6"/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8">
        <f>IF(M15="Terminé",IF(T15&gt;U15,J15,IF(T15&lt;U15,L15,K15))+VLOOKUP(V15,Setup_ScoreExactBonus!$A:$D,4,FALSE),"")</f>
        <v>142</v>
      </c>
      <c r="AA15" s="7" t="str" cm="1">
        <f t="array" aca="1" ref="AA15" ca="1" xml:space="preserve"> IFERROR(IF(AND(NOT(ISBLANK(N15)),NOT(EST(O15))),IF(Y15&lt;&gt;"Nul",Y15,IF(R15&gt;S15,H15,I15))),"")</f>
        <v/>
      </c>
      <c r="AB15" s="7">
        <f t="shared" si="5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>IF(OR(ISBLANK(#REF!),ISBLANK($O16)),"",IF(LEFT($B16,4)="Tour",O16,IF(#REF!&lt;&gt;$O16,O16,Q16)))</f>
        <v>1</v>
      </c>
      <c r="V16" s="11" t="s">
        <v>262</v>
      </c>
      <c r="W16" s="11">
        <f t="shared" si="6"/>
        <v>0</v>
      </c>
      <c r="X16" s="12" t="str">
        <f t="shared" si="1"/>
        <v>1-1</v>
      </c>
      <c r="Y16" s="7" t="str">
        <f t="shared" si="4"/>
        <v>Nul</v>
      </c>
      <c r="Z16" s="38">
        <f>IF(M16="Terminé",IF(T16&gt;U16,J16,IF(T16&lt;U16,L16,K16))+VLOOKUP(V16,Setup_ScoreExactBonus!$A:$D,4,FALSE),"")</f>
        <v>145</v>
      </c>
      <c r="AA16" s="7" t="str" cm="1">
        <f t="array" aca="1" ref="AA16" ca="1" xml:space="preserve"> IFERROR(IF(AND(NOT(ISBLANK(N16)),NOT(EST(O16))),IF(Y16&lt;&gt;"Nul",Y16,IF(R16&gt;S16,H16,I16))),"")</f>
        <v/>
      </c>
      <c r="AB16" s="7">
        <f t="shared" si="5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>IF(OR(ISBLANK(#REF!),ISBLANK($O17)),"",IF(LEFT($B17,4)="Tour",O17,IF(#REF!&lt;&gt;$O17,O17,Q17)))</f>
        <v>2</v>
      </c>
      <c r="V17" s="11" t="s">
        <v>264</v>
      </c>
      <c r="W17" s="11">
        <f t="shared" si="6"/>
        <v>0</v>
      </c>
      <c r="X17" s="12" t="str">
        <f t="shared" si="1"/>
        <v>2-2</v>
      </c>
      <c r="Y17" s="7" t="str">
        <f t="shared" si="4"/>
        <v>Nul</v>
      </c>
      <c r="Z17" s="38">
        <f>IF(M17="Terminé",IF(T17&gt;U17,J17,IF(T17&lt;U17,L17,K17))+VLOOKUP(V17,Setup_ScoreExactBonus!$A:$D,4,FALSE),"")</f>
        <v>166</v>
      </c>
      <c r="AA17" s="7" t="str" cm="1">
        <f t="array" aca="1" ref="AA17" ca="1" xml:space="preserve"> IFERROR(IF(AND(NOT(ISBLANK(N17)),NOT(EST(O17))),IF(Y17&lt;&gt;"Nul",Y17,IF(R17&gt;S17,H17,I17))),"")</f>
        <v/>
      </c>
      <c r="AB17" s="7">
        <f t="shared" si="5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>IF(OR(ISBLANK(#REF!),ISBLANK($O18)),"",IF(LEFT($B18,4)="Tour",O18,IF(#REF!&lt;&gt;$O18,O18,Q18)))</f>
        <v>1</v>
      </c>
      <c r="V18" s="11" t="s">
        <v>263</v>
      </c>
      <c r="W18" s="11">
        <f t="shared" si="6"/>
        <v>0</v>
      </c>
      <c r="X18" s="12" t="str">
        <f t="shared" si="1"/>
        <v>3-1</v>
      </c>
      <c r="Y18" s="7" t="str">
        <f t="shared" si="4"/>
        <v>France</v>
      </c>
      <c r="Z18" s="38">
        <f>IF(M18="Terminé",IF(T18&gt;U18,J18,IF(T18&lt;U18,L18,K18))+VLOOKUP(V18,Setup_ScoreExactBonus!$A:$D,4,FALSE),"")</f>
        <v>76</v>
      </c>
      <c r="AA18" s="7" t="str" cm="1">
        <f t="array" aca="1" ref="AA18" ca="1" xml:space="preserve"> IFERROR(IF(AND(NOT(ISBLANK(N18)),NOT(EST(O18))),IF(Y18&lt;&gt;"Nul",Y18,IF(R18&gt;S18,H18,I18))),"")</f>
        <v/>
      </c>
      <c r="AB18" s="7">
        <f t="shared" si="5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>IF(OR(ISBLANK(#REF!),ISBLANK($O19)),"",IF(LEFT($B19,4)="Tour",O19,IF(#REF!&lt;&gt;$O19,O19,Q19)))</f>
        <v>4</v>
      </c>
      <c r="V19" s="11" t="s">
        <v>265</v>
      </c>
      <c r="W19" s="11">
        <f t="shared" si="6"/>
        <v>0</v>
      </c>
      <c r="X19" s="12" t="str">
        <f t="shared" si="1"/>
        <v>1-4</v>
      </c>
      <c r="Y19" s="7" t="str">
        <f t="shared" si="4"/>
        <v>Norvège</v>
      </c>
      <c r="Z19" s="38">
        <f>IF(M19="Terminé",IF(T19&gt;U19,J19,IF(T19&lt;U19,L19,K19))+VLOOKUP(V19,Setup_ScoreExactBonus!$A:$D,4,FALSE),"")</f>
        <v>100</v>
      </c>
      <c r="AA19" s="7" t="str" cm="1">
        <f t="array" aca="1" ref="AA19" ca="1" xml:space="preserve"> IFERROR(IF(AND(NOT(ISBLANK(N19)),NOT(EST(O19))),IF(Y19&lt;&gt;"Nul",Y19,IF(R19&gt;S19,H19,I19))),"")</f>
        <v/>
      </c>
      <c r="AB19" s="7">
        <f t="shared" si="5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>IF(OR(ISBLANK(#REF!),ISBLANK($O20)),"",IF(LEFT($B20,4)="Tour",O20,IF(#REF!&lt;&gt;$O20,O20,Q20)))</f>
        <v>0</v>
      </c>
      <c r="V20" s="11" t="s">
        <v>264</v>
      </c>
      <c r="W20" s="11">
        <f t="shared" si="6"/>
        <v>0</v>
      </c>
      <c r="X20" s="12" t="str">
        <f t="shared" si="1"/>
        <v>3-0</v>
      </c>
      <c r="Y20" s="7" t="str">
        <f t="shared" si="4"/>
        <v>Argentine</v>
      </c>
      <c r="Z20" s="38">
        <f>IF(M20="Terminé",IF(T20&gt;U20,J20,IF(T20&lt;U20,L20,K20))+VLOOKUP(V20,Setup_ScoreExactBonus!$A:$D,4,FALSE),"")</f>
        <v>93</v>
      </c>
      <c r="AA20" s="7" t="str" cm="1">
        <f t="array" aca="1" ref="AA20" ca="1" xml:space="preserve"> IFERROR(IF(AND(NOT(ISBLANK(N20)),NOT(EST(O20))),IF(Y20&lt;&gt;"Nul",Y20,IF(R20&gt;S20,H20,I20))),"")</f>
        <v/>
      </c>
      <c r="AB20" s="7">
        <f t="shared" si="5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>IF(OR(ISBLANK(#REF!),ISBLANK($O21)),"",IF(LEFT($B21,4)="Tour",O21,IF(#REF!&lt;&gt;$O21,O21,Q21)))</f>
        <v>1</v>
      </c>
      <c r="V21" s="11" t="s">
        <v>264</v>
      </c>
      <c r="W21" s="11">
        <f t="shared" si="6"/>
        <v>0</v>
      </c>
      <c r="X21" s="12" t="str">
        <f t="shared" si="1"/>
        <v>3-1</v>
      </c>
      <c r="Y21" s="7" t="str">
        <f t="shared" si="4"/>
        <v>Autriche</v>
      </c>
      <c r="Z21" s="38">
        <f>IF(M21="Terminé",IF(T21&gt;U21,J21,IF(T21&lt;U21,L21,K21))+VLOOKUP(V21,Setup_ScoreExactBonus!$A:$D,4,FALSE),"")</f>
        <v>88</v>
      </c>
      <c r="AA21" s="7" t="str" cm="1">
        <f t="array" aca="1" ref="AA21" ca="1" xml:space="preserve"> IFERROR(IF(AND(NOT(ISBLANK(N21)),NOT(EST(O21))),IF(Y21&lt;&gt;"Nul",Y21,IF(R21&gt;S21,H21,I21))),"")</f>
        <v/>
      </c>
      <c r="AB21" s="7">
        <f t="shared" si="5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>IF(OR(ISBLANK(#REF!),ISBLANK($O22)),"",IF(LEFT($B22,4)="Tour",O22,IF(#REF!&lt;&gt;$O22,O22,Q22)))</f>
        <v>1</v>
      </c>
      <c r="V22" s="11" t="s">
        <v>262</v>
      </c>
      <c r="W22" s="11">
        <f t="shared" si="6"/>
        <v>0</v>
      </c>
      <c r="X22" s="12" t="str">
        <f t="shared" si="1"/>
        <v>1-1</v>
      </c>
      <c r="Y22" s="7" t="str">
        <f t="shared" si="4"/>
        <v>Nul</v>
      </c>
      <c r="Z22" s="38">
        <f>IF(M22="Terminé",IF(T22&gt;U22,J22,IF(T22&lt;U22,L22,K22))+VLOOKUP(V22,Setup_ScoreExactBonus!$A:$D,4,FALSE),"")</f>
        <v>160</v>
      </c>
      <c r="AA22" s="7" t="str" cm="1">
        <f t="array" aca="1" ref="AA22" ca="1" xml:space="preserve"> IFERROR(IF(AND(NOT(ISBLANK(N22)),NOT(EST(O22))),IF(Y22&lt;&gt;"Nul",Y22,IF(R22&gt;S22,H22,I22))),"")</f>
        <v/>
      </c>
      <c r="AB22" s="7">
        <f t="shared" si="5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>IF(OR(ISBLANK(#REF!),ISBLANK($O23)),"",IF(LEFT($B23,4)="Tour",O23,IF(#REF!&lt;&gt;$O23,O23,Q23)))</f>
        <v>2</v>
      </c>
      <c r="V23" s="11" t="s">
        <v>265</v>
      </c>
      <c r="W23" s="11">
        <f t="shared" si="6"/>
        <v>0</v>
      </c>
      <c r="X23" s="12" t="str">
        <f t="shared" si="1"/>
        <v>4-2</v>
      </c>
      <c r="Y23" s="7" t="str">
        <f t="shared" si="4"/>
        <v>Angleterre</v>
      </c>
      <c r="Z23" s="38">
        <f>IF(M23="Terminé",IF(T23&gt;U23,J23,IF(T23&lt;U23,L23,K23))+VLOOKUP(V23,Setup_ScoreExactBonus!$A:$D,4,FALSE),"")</f>
        <v>129</v>
      </c>
      <c r="AA23" s="7" t="str" cm="1">
        <f t="array" aca="1" ref="AA23" ca="1" xml:space="preserve"> IFERROR(IF(AND(NOT(ISBLANK(N23)),NOT(EST(O23))),IF(Y23&lt;&gt;"Nul",Y23,IF(R23&gt;S23,H23,I23))),"")</f>
        <v/>
      </c>
      <c r="AB23" s="7">
        <f t="shared" si="5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>IF(OR(ISBLANK(#REF!),ISBLANK($O24)),"",IF(LEFT($B24,4)="Tour",O24,IF(#REF!&lt;&gt;$O24,O24,Q24)))</f>
        <v>0</v>
      </c>
      <c r="V24" s="11" t="s">
        <v>262</v>
      </c>
      <c r="W24" s="11">
        <f t="shared" si="6"/>
        <v>0</v>
      </c>
      <c r="X24" s="12" t="str">
        <f t="shared" si="1"/>
        <v>1-0</v>
      </c>
      <c r="Y24" s="7" t="str">
        <f t="shared" si="4"/>
        <v>Ghana</v>
      </c>
      <c r="Z24" s="38">
        <f>IF(M24="Terminé",IF(T24&gt;U24,J24,IF(T24&lt;U24,L24,K24))+VLOOKUP(V24,Setup_ScoreExactBonus!$A:$D,4,FALSE),"")</f>
        <v>93</v>
      </c>
      <c r="AA24" s="7" t="str" cm="1">
        <f t="array" aca="1" ref="AA24" ca="1" xml:space="preserve"> IFERROR(IF(AND(NOT(ISBLANK(N24)),NOT(EST(O24))),IF(Y24&lt;&gt;"Nul",Y24,IF(R24&gt;S24,H24,I24))),"")</f>
        <v/>
      </c>
      <c r="AB24" s="7">
        <f t="shared" si="5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>IF(OR(ISBLANK(#REF!),ISBLANK($O25)),"",IF(LEFT($B25,4)="Tour",O25,IF(#REF!&lt;&gt;$O25,O25,Q25)))</f>
        <v>3</v>
      </c>
      <c r="V25" s="11" t="s">
        <v>264</v>
      </c>
      <c r="W25" s="11">
        <f t="shared" si="6"/>
        <v>0</v>
      </c>
      <c r="X25" s="12" t="str">
        <f t="shared" si="1"/>
        <v>1-3</v>
      </c>
      <c r="Y25" s="7" t="str">
        <f t="shared" si="4"/>
        <v>Colombie</v>
      </c>
      <c r="Z25" s="38">
        <f>IF(M25="Terminé",IF(T25&gt;U25,J25,IF(T25&lt;U25,L25,K25))+VLOOKUP(V25,Setup_ScoreExactBonus!$A:$D,4,FALSE),"")</f>
        <v>94</v>
      </c>
      <c r="AA25" s="7" t="str" cm="1">
        <f t="array" aca="1" ref="AA25" ca="1" xml:space="preserve"> IFERROR(IF(AND(NOT(ISBLANK(N25)),NOT(EST(O25))),IF(Y25&lt;&gt;"Nul",Y25,IF(R25&gt;S25,H25,I25))),"")</f>
        <v/>
      </c>
      <c r="AB25" s="7">
        <f t="shared" si="5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>IF(OR(ISBLANK(#REF!),ISBLANK($O26)),"",IF(LEFT($B26,4)="Tour",O26,IF(#REF!&lt;&gt;$O26,O26,Q26)))</f>
        <v>1</v>
      </c>
      <c r="V26" s="11" t="s">
        <v>262</v>
      </c>
      <c r="W26" s="11">
        <f t="shared" si="6"/>
        <v>0</v>
      </c>
      <c r="X26" s="12" t="str">
        <f t="shared" si="1"/>
        <v>1-1</v>
      </c>
      <c r="Y26" s="7" t="str">
        <f t="shared" si="4"/>
        <v>Nul</v>
      </c>
      <c r="Z26" s="38">
        <f>IF(M26="Terminé",IF(T26&gt;U26,J26,IF(T26&lt;U26,L26,K26))+VLOOKUP(V26,Setup_ScoreExactBonus!$A:$D,4,FALSE),"")</f>
        <v>132</v>
      </c>
      <c r="AA26" s="7" t="str" cm="1">
        <f t="array" aca="1" ref="AA26" ca="1" xml:space="preserve"> IFERROR(IF(AND(NOT(ISBLANK(N26)),NOT(EST(O26))),IF(Y26&lt;&gt;"Nul",Y26,IF(R26&gt;S26,H26,I26))),"")</f>
        <v/>
      </c>
      <c r="AB26" s="7">
        <f t="shared" si="5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>IF(OR(ISBLANK(#REF!),ISBLANK($O27)),"",IF(LEFT($B27,4)="Tour",O27,IF(#REF!&lt;&gt;$O27,O27,Q27)))</f>
        <v>1</v>
      </c>
      <c r="V27" s="11" t="s">
        <v>265</v>
      </c>
      <c r="W27" s="11">
        <f t="shared" si="6"/>
        <v>0</v>
      </c>
      <c r="X27" s="12" t="str">
        <f t="shared" si="1"/>
        <v>4-1</v>
      </c>
      <c r="Y27" s="7" t="str">
        <f t="shared" si="4"/>
        <v>Suisse</v>
      </c>
      <c r="Z27" s="38">
        <f>IF(M27="Terminé",IF(T27&gt;U27,J27,IF(T27&lt;U27,L27,K27))+VLOOKUP(V27,Setup_ScoreExactBonus!$A:$D,4,FALSE),"")</f>
        <v>146</v>
      </c>
      <c r="AA27" s="7" t="str" cm="1">
        <f t="array" aca="1" ref="AA27" ca="1" xml:space="preserve"> IFERROR(IF(AND(NOT(ISBLANK(N27)),NOT(EST(O27))),IF(Y27&lt;&gt;"Nul",Y27,IF(R27&gt;S27,H27,I27))),"")</f>
        <v/>
      </c>
      <c r="AB27" s="7">
        <f t="shared" si="5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>IF(OR(ISBLANK(#REF!),ISBLANK($O28)),"",IF(LEFT($B28,4)="Tour",O28,IF(#REF!&lt;&gt;$O28,O28,Q28)))</f>
        <v>0</v>
      </c>
      <c r="V28" s="11" t="s">
        <v>266</v>
      </c>
      <c r="W28" s="11">
        <f t="shared" si="6"/>
        <v>0</v>
      </c>
      <c r="X28" s="12" t="str">
        <f t="shared" si="1"/>
        <v>6-0</v>
      </c>
      <c r="Y28" s="7" t="str">
        <f t="shared" si="4"/>
        <v>Canada</v>
      </c>
      <c r="Z28" s="38">
        <f>IF(M28="Terminé",IF(T28&gt;U28,J28,IF(T28&lt;U28,L28,K28))+VLOOKUP(V28,Setup_ScoreExactBonus!$A:$D,4,FALSE),"")</f>
        <v>171</v>
      </c>
      <c r="AA28" s="7" t="str" cm="1">
        <f t="array" aca="1" ref="AA28" ca="1" xml:space="preserve"> IFERROR(IF(AND(NOT(ISBLANK(N28)),NOT(EST(O28))),IF(Y28&lt;&gt;"Nul",Y28,IF(R28&gt;S28,H28,I28))),"")</f>
        <v/>
      </c>
      <c r="AB28" s="7">
        <f t="shared" si="5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>IF(OR(ISBLANK(#REF!),ISBLANK($O29)),"",IF(LEFT($B29,4)="Tour",O29,IF(#REF!&lt;&gt;$O29,O29,Q29)))</f>
        <v>0</v>
      </c>
      <c r="V29" s="11" t="s">
        <v>264</v>
      </c>
      <c r="W29" s="11">
        <f t="shared" si="6"/>
        <v>0</v>
      </c>
      <c r="X29" s="12" t="str">
        <f t="shared" si="1"/>
        <v>1-0</v>
      </c>
      <c r="Y29" s="7" t="str">
        <f t="shared" si="4"/>
        <v>Mexique</v>
      </c>
      <c r="Z29" s="38">
        <f>IF(M29="Terminé",IF(T29&gt;U29,J29,IF(T29&lt;U29,L29,K29))+VLOOKUP(V29,Setup_ScoreExactBonus!$A:$D,4,FALSE),"")</f>
        <v>119</v>
      </c>
      <c r="AA29" s="7" t="str" cm="1">
        <f t="array" aca="1" ref="AA29" ca="1" xml:space="preserve"> IFERROR(IF(AND(NOT(ISBLANK(N29)),NOT(EST(O29))),IF(Y29&lt;&gt;"Nul",Y29,IF(R29&gt;S29,H29,I29))),"")</f>
        <v/>
      </c>
      <c r="AB29" s="7">
        <f t="shared" si="5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>IF(OR(ISBLANK(#REF!),ISBLANK($O30)),"",IF(LEFT($B30,4)="Tour",O30,IF(#REF!&lt;&gt;$O30,O30,Q30)))</f>
        <v>0</v>
      </c>
      <c r="V30" s="11" t="s">
        <v>263</v>
      </c>
      <c r="W30" s="11">
        <f t="shared" si="6"/>
        <v>0</v>
      </c>
      <c r="X30" s="12" t="str">
        <f t="shared" si="1"/>
        <v>2-0</v>
      </c>
      <c r="Y30" s="7" t="str">
        <f t="shared" si="4"/>
        <v>Etats-Unis</v>
      </c>
      <c r="Z30" s="38">
        <f>IF(M30="Terminé",IF(T30&gt;U30,J30,IF(T30&lt;U30,L30,K30))+VLOOKUP(V30,Setup_ScoreExactBonus!$A:$D,4,FALSE),"")</f>
        <v>88</v>
      </c>
      <c r="AA30" s="7" t="str" cm="1">
        <f t="array" aca="1" ref="AA30" ca="1" xml:space="preserve"> IFERROR(IF(AND(NOT(ISBLANK(N30)),NOT(EST(O30))),IF(Y30&lt;&gt;"Nul",Y30,IF(R30&gt;S30,H30,I30))),"")</f>
        <v/>
      </c>
      <c r="AB30" s="7">
        <f t="shared" si="5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>IF(OR(ISBLANK(#REF!),ISBLANK($O31)),"",IF(LEFT($B31,4)="Tour",O31,IF(#REF!&lt;&gt;$O31,O31,Q31)))</f>
        <v>1</v>
      </c>
      <c r="V31" s="11" t="s">
        <v>264</v>
      </c>
      <c r="W31" s="11">
        <f t="shared" si="6"/>
        <v>0</v>
      </c>
      <c r="X31" s="12" t="str">
        <f t="shared" si="1"/>
        <v>0-1</v>
      </c>
      <c r="Y31" s="7" t="str">
        <f t="shared" si="4"/>
        <v>Maroc</v>
      </c>
      <c r="Z31" s="38">
        <f>IF(M31="Terminé",IF(T31&gt;U31,J31,IF(T31&lt;U31,L31,K31))+VLOOKUP(V31,Setup_ScoreExactBonus!$A:$D,4,FALSE),"")</f>
        <v>141</v>
      </c>
      <c r="AA31" s="7" t="str" cm="1">
        <f t="array" aca="1" ref="AA31" ca="1" xml:space="preserve"> IFERROR(IF(AND(NOT(ISBLANK(N31)),NOT(EST(O31))),IF(Y31&lt;&gt;"Nul",Y31,IF(R31&gt;S31,H31,I31))),"")</f>
        <v/>
      </c>
      <c r="AB31" s="7">
        <f t="shared" si="5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>IF(OR(ISBLANK(#REF!),ISBLANK($O32)),"",IF(LEFT($B32,4)="Tour",O32,IF(#REF!&lt;&gt;$O32,O32,Q32)))</f>
        <v>0</v>
      </c>
      <c r="V32" s="11" t="s">
        <v>262</v>
      </c>
      <c r="W32" s="11">
        <f>IF(LEFT($B32,4)="Tour",0,IF(AND($N2=$O32,$P32=$Q32),1,0))</f>
        <v>0</v>
      </c>
      <c r="X32" s="12" t="str">
        <f t="shared" si="1"/>
        <v>3-0</v>
      </c>
      <c r="Y32" s="7" t="str">
        <f t="shared" si="4"/>
        <v>Brésil</v>
      </c>
      <c r="Z32" s="38">
        <f>IF(M32="Terminé",IF(T32&gt;U32,J32,IF(T32&lt;U32,L32,K32))+VLOOKUP(V32,Setup_ScoreExactBonus!$A:$D,4,FALSE),"")</f>
        <v>41</v>
      </c>
      <c r="AA32" s="7" t="str" cm="1">
        <f t="array" aca="1" ref="AA32" ca="1" xml:space="preserve"> IFERROR(IF(AND(NOT(ISBLANK(N32)),NOT(EST(O32))),IF(Y32&lt;&gt;"Nul",Y32,IF(R32&gt;S32,H32,I32))),"")</f>
        <v/>
      </c>
      <c r="AB32" s="7">
        <f t="shared" si="5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>IF(OR(ISBLANK(#REF!),ISBLANK($O33)),"",IF(LEFT($B33,4)="Tour",O33,IF(#REF!&lt;&gt;$O33,O33,Q33)))</f>
        <v>1</v>
      </c>
      <c r="V33" s="11" t="s">
        <v>262</v>
      </c>
      <c r="W33" s="11">
        <f>IF(LEFT($B33,4)="Tour",0,IF(AND($N3=$O33,$P33=$Q33),1,0))</f>
        <v>0</v>
      </c>
      <c r="X33" s="12" t="str">
        <f t="shared" si="1"/>
        <v>0-1</v>
      </c>
      <c r="Y33" s="7" t="str">
        <f t="shared" si="4"/>
        <v>Paraguay</v>
      </c>
      <c r="Z33" s="38">
        <f>IF(M33="Terminé",IF(T33&gt;U33,J33,IF(T33&lt;U33,L33,K33))+VLOOKUP(V33,Setup_ScoreExactBonus!$A:$D,4,FALSE),"")</f>
        <v>146</v>
      </c>
      <c r="AA33" s="7" t="str" cm="1">
        <f t="array" aca="1" ref="AA33" ca="1" xml:space="preserve"> IFERROR(IF(AND(NOT(ISBLANK(N33)),NOT(EST(O33))),IF(Y33&lt;&gt;"Nul",Y33,IF(R33&gt;S33,H33,I33))),"")</f>
        <v/>
      </c>
      <c r="AB33" s="7">
        <f t="shared" si="5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7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>IF(OR(ISBLANK(#REF!),ISBLANK($O34)),"",IF(LEFT($B34,4)="Tour",O34,IF(#REF!&lt;&gt;$O34,O34,Q34)))</f>
        <v>1</v>
      </c>
      <c r="V34" s="11" t="s">
        <v>266</v>
      </c>
      <c r="W34" s="11">
        <f t="shared" ref="W34:W40" si="8">IF(LEFT($B34,4)="Tour",0,IF(AND($N34=$O34,$P34=$Q34),1,0))</f>
        <v>0</v>
      </c>
      <c r="X34" s="12" t="str">
        <f t="shared" si="1"/>
        <v>5-1</v>
      </c>
      <c r="Y34" s="7" t="str">
        <f t="shared" si="4"/>
        <v>Pays-Bas</v>
      </c>
      <c r="Z34" s="38">
        <f>IF(M34="Terminé",IF(T34&gt;U34,J34,IF(T34&lt;U34,L34,K34))+VLOOKUP(V34,Setup_ScoreExactBonus!$A:$D,4,FALSE),"")</f>
        <v>167</v>
      </c>
      <c r="AA34" s="7" t="str" cm="1">
        <f t="array" aca="1" ref="AA34" ca="1" xml:space="preserve"> IFERROR(IF(AND(NOT(ISBLANK(N34)),NOT(EST(O34))),IF(Y34&lt;&gt;"Nul",Y34,IF(R34&gt;S34,H34,I34))),"")</f>
        <v/>
      </c>
      <c r="AB34" s="7">
        <f t="shared" si="5"/>
        <v>1</v>
      </c>
      <c r="AD34" s="7">
        <f>IF(M34="Terminé",SUMPRODUCT(Z$2:Z34,AB$2:AB34),"")</f>
        <v>4398</v>
      </c>
    </row>
    <row r="35" spans="1:30" x14ac:dyDescent="0.35">
      <c r="A35" s="7">
        <f t="shared" si="7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>IF(OR(ISBLANK(#REF!),ISBLANK($O35)),"",IF(LEFT($B35,4)="Tour",O35,IF(#REF!&lt;&gt;$O35,O35,Q35)))</f>
        <v>1</v>
      </c>
      <c r="V35" s="11" t="s">
        <v>263</v>
      </c>
      <c r="W35" s="11">
        <f t="shared" si="8"/>
        <v>0</v>
      </c>
      <c r="X35" s="12" t="str">
        <f t="shared" si="1"/>
        <v>2-1</v>
      </c>
      <c r="Y35" s="7" t="str">
        <f t="shared" si="4"/>
        <v>Allemagne</v>
      </c>
      <c r="Z35" s="38">
        <f>IF(M35="Terminé",IF(T35&gt;U35,J35,IF(T35&lt;U35,L35,K35))+VLOOKUP(V35,Setup_ScoreExactBonus!$A:$D,4,FALSE),"")</f>
        <v>68</v>
      </c>
      <c r="AA35" s="7" t="str" cm="1">
        <f t="array" aca="1" ref="AA35" ca="1" xml:space="preserve"> IFERROR(IF(AND(NOT(ISBLANK(N35)),NOT(EST(O35))),IF(Y35&lt;&gt;"Nul",Y35,IF(R35&gt;S35,H35,I35))),"")</f>
        <v/>
      </c>
      <c r="AB35" s="7">
        <f t="shared" si="5"/>
        <v>1</v>
      </c>
      <c r="AD35" s="7">
        <f>IF(M35="Terminé",SUMPRODUCT(Z$2:Z35,AB$2:AB35),"")</f>
        <v>4466</v>
      </c>
    </row>
    <row r="36" spans="1:30" x14ac:dyDescent="0.35">
      <c r="A36" s="7">
        <f t="shared" si="7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>IF(OR(ISBLANK(#REF!),ISBLANK($O36)),"",IF(LEFT($B36,4)="Tour",O36,IF(#REF!&lt;&gt;$O36,O36,Q36)))</f>
        <v>0</v>
      </c>
      <c r="V36" s="11" t="s">
        <v>263</v>
      </c>
      <c r="W36" s="11">
        <f t="shared" si="8"/>
        <v>0</v>
      </c>
      <c r="X36" s="12" t="str">
        <f t="shared" si="1"/>
        <v>0-0</v>
      </c>
      <c r="Y36" s="7" t="str">
        <f t="shared" si="4"/>
        <v>Nul</v>
      </c>
      <c r="Z36" s="38">
        <f>IF(M36="Terminé",IF(T36&gt;U36,J36,IF(T36&lt;U36,L36,K36))+VLOOKUP(V36,Setup_ScoreExactBonus!$A:$D,4,FALSE),"")</f>
        <v>173</v>
      </c>
      <c r="AA36" s="7" t="str" cm="1">
        <f t="array" aca="1" ref="AA36" ca="1" xml:space="preserve"> IFERROR(IF(AND(NOT(ISBLANK(N36)),NOT(EST(O36))),IF(Y36&lt;&gt;"Nul",Y36,IF(R36&gt;S36,H36,I36))),"")</f>
        <v/>
      </c>
      <c r="AB36" s="7">
        <f t="shared" si="5"/>
        <v>1</v>
      </c>
      <c r="AD36" s="7">
        <f>IF(M36="Terminé",SUMPRODUCT(Z$2:Z36,AB$2:AB36),"")</f>
        <v>4639</v>
      </c>
    </row>
    <row r="37" spans="1:30" x14ac:dyDescent="0.35">
      <c r="A37" s="7">
        <f t="shared" si="7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>IF(OR(ISBLANK(#REF!),ISBLANK($O37)),"",IF(LEFT($B37,4)="Tour",O37,IF(#REF!&lt;&gt;$O37,O37,Q37)))</f>
        <v>4</v>
      </c>
      <c r="V37" s="11" t="s">
        <v>265</v>
      </c>
      <c r="W37" s="11">
        <f t="shared" si="8"/>
        <v>0</v>
      </c>
      <c r="X37" s="12" t="str">
        <f t="shared" si="1"/>
        <v>0-4</v>
      </c>
      <c r="Y37" s="7" t="str">
        <f t="shared" si="4"/>
        <v>Japon</v>
      </c>
      <c r="Z37" s="38">
        <f>IF(M37="Terminé",IF(T37&gt;U37,J37,IF(T37&lt;U37,L37,K37))+VLOOKUP(V37,Setup_ScoreExactBonus!$A:$D,4,FALSE),"")</f>
        <v>161</v>
      </c>
      <c r="AA37" s="7" t="str" cm="1">
        <f t="array" aca="1" ref="AA37" ca="1" xml:space="preserve"> IFERROR(IF(AND(NOT(ISBLANK(N37)),NOT(EST(O37))),IF(Y37&lt;&gt;"Nul",Y37,IF(R37&gt;S37,H37,I37))),"")</f>
        <v/>
      </c>
      <c r="AB37" s="7">
        <f t="shared" si="5"/>
        <v>1</v>
      </c>
      <c r="AD37" s="7">
        <f>IF(M37="Terminé",SUMPRODUCT(Z$2:Z37,AB$2:AB37),"")</f>
        <v>4800</v>
      </c>
    </row>
    <row r="38" spans="1:30" x14ac:dyDescent="0.35">
      <c r="A38" s="7">
        <f t="shared" si="7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>IF(OR(ISBLANK(#REF!),ISBLANK($O38)),"",IF(LEFT($B38,4)="Tour",O38,IF(#REF!&lt;&gt;$O38,O38,Q38)))</f>
        <v>0</v>
      </c>
      <c r="V38" s="11" t="s">
        <v>264</v>
      </c>
      <c r="W38" s="11">
        <f t="shared" si="8"/>
        <v>0</v>
      </c>
      <c r="X38" s="12" t="str">
        <f t="shared" si="1"/>
        <v>4-0</v>
      </c>
      <c r="Y38" s="7" t="str">
        <f t="shared" si="4"/>
        <v>Espagne</v>
      </c>
      <c r="Z38" s="38">
        <f>IF(M38="Terminé",IF(T38&gt;U38,J38,IF(T38&lt;U38,L38,K38))+VLOOKUP(V38,Setup_ScoreExactBonus!$A:$D,4,FALSE),"")</f>
        <v>81</v>
      </c>
      <c r="AA38" s="7" t="str" cm="1">
        <f t="array" aca="1" ref="AA38" ca="1" xml:space="preserve"> IFERROR(IF(AND(NOT(ISBLANK(N38)),NOT(EST(O38))),IF(Y38&lt;&gt;"Nul",Y38,IF(R38&gt;S38,H38,I38))),"")</f>
        <v/>
      </c>
      <c r="AB38" s="7">
        <f t="shared" si="5"/>
        <v>1</v>
      </c>
      <c r="AD38" s="7">
        <f>IF(M38="Terminé",SUMPRODUCT(Z$2:Z38,AB$2:AB38),"")</f>
        <v>4881</v>
      </c>
    </row>
    <row r="39" spans="1:30" x14ac:dyDescent="0.35">
      <c r="A39" s="7">
        <f t="shared" si="7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>IF(OR(ISBLANK(#REF!),ISBLANK($O39)),"",IF(LEFT($B39,4)="Tour",O39,IF(#REF!&lt;&gt;$O39,O39,Q39)))</f>
        <v>0</v>
      </c>
      <c r="V39" s="11" t="s">
        <v>264</v>
      </c>
      <c r="W39" s="11">
        <f t="shared" si="8"/>
        <v>0</v>
      </c>
      <c r="X39" s="12" t="str">
        <f t="shared" si="1"/>
        <v>0-0</v>
      </c>
      <c r="Y39" s="7" t="str">
        <f t="shared" si="4"/>
        <v>Nul</v>
      </c>
      <c r="Z39" s="38">
        <f>IF(M39="Terminé",IF(T39&gt;U39,J39,IF(T39&lt;U39,L39,K39))+VLOOKUP(V39,Setup_ScoreExactBonus!$A:$D,4,FALSE),"")</f>
        <v>188</v>
      </c>
      <c r="AA39" s="7" t="str" cm="1">
        <f t="array" aca="1" ref="AA39" ca="1" xml:space="preserve"> IFERROR(IF(AND(NOT(ISBLANK(N39)),NOT(EST(O39))),IF(Y39&lt;&gt;"Nul",Y39,IF(R39&gt;S39,H39,I39))),"")</f>
        <v/>
      </c>
      <c r="AB39" s="7">
        <f t="shared" si="5"/>
        <v>1</v>
      </c>
      <c r="AD39" s="7">
        <f>IF(M39="Terminé",SUMPRODUCT(Z$2:Z39,AB$2:AB39),"")</f>
        <v>5069</v>
      </c>
    </row>
    <row r="40" spans="1:30" x14ac:dyDescent="0.35">
      <c r="A40" s="7">
        <f t="shared" si="7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>IF(OR(ISBLANK(#REF!),ISBLANK($O40)),"",IF(LEFT($B40,4)="Tour",O40,IF(#REF!&lt;&gt;$O40,O40,Q40)))</f>
        <v>2</v>
      </c>
      <c r="V40" s="11" t="s">
        <v>264</v>
      </c>
      <c r="W40" s="11">
        <f t="shared" si="8"/>
        <v>0</v>
      </c>
      <c r="X40" s="12" t="str">
        <f t="shared" si="1"/>
        <v>2-2</v>
      </c>
      <c r="Y40" s="7" t="str">
        <f t="shared" si="4"/>
        <v>Nul</v>
      </c>
      <c r="Z40" s="38">
        <f>IF(M40="Terminé",IF(T40&gt;U40,J40,IF(T40&lt;U40,L40,K40))+VLOOKUP(V40,Setup_ScoreExactBonus!$A:$D,4,FALSE),"")</f>
        <v>159</v>
      </c>
      <c r="AA40" s="7" t="str" cm="1">
        <f t="array" aca="1" ref="AA40" ca="1" xml:space="preserve"> IFERROR(IF(AND(NOT(ISBLANK(N40)),NOT(EST(O40))),IF(Y40&lt;&gt;"Nul",Y40,IF(R40&gt;S40,H40,I40))),"")</f>
        <v/>
      </c>
      <c r="AB40" s="7">
        <f t="shared" si="5"/>
        <v>1</v>
      </c>
      <c r="AD40" s="7">
        <f>IF(M40="Terminé",SUMPRODUCT(Z$2:Z40,AB$2:AB40),"")</f>
        <v>5228</v>
      </c>
    </row>
    <row r="41" spans="1:30" x14ac:dyDescent="0.35">
      <c r="A41" s="7">
        <f t="shared" si="7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>IF(OR(ISBLANK(#REF!),ISBLANK($O41)),"",IF(LEFT($B41,4)="Tour",O41,IF(#REF!&lt;&gt;$O41,O41,Q41)))</f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4"/>
        <v>Egypte</v>
      </c>
      <c r="Z41" s="38">
        <f>IF(M41="Terminé",IF(T41&gt;U41,J41,IF(T41&lt;U41,L41,K41))+VLOOKUP(V41,Setup_ScoreExactBonus!$A:$D,4,FALSE),"")</f>
        <v>109</v>
      </c>
      <c r="AA41" s="7" t="str" cm="1">
        <f t="array" aca="1" ref="AA41" ca="1" xml:space="preserve"> IFERROR(IF(AND(NOT(ISBLANK(N41)),NOT(EST(O41))),IF(Y41&lt;&gt;"Nul",Y41,IF(R41&gt;S41,H41,I41))),"")</f>
        <v/>
      </c>
      <c r="AB41" s="7">
        <f t="shared" si="5"/>
        <v>1</v>
      </c>
      <c r="AD41" s="7">
        <f>IF(M41="Terminé",SUMPRODUCT(Z$2:Z41,AB$2:AB41),"")</f>
        <v>5337</v>
      </c>
    </row>
    <row r="42" spans="1:30" x14ac:dyDescent="0.35">
      <c r="A42" s="7">
        <f t="shared" si="7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>IF(OR(ISBLANK(#REF!),ISBLANK($O42)),"",IF(LEFT($B42,4)="Tour",O42,IF(#REF!&lt;&gt;$O42,O42,Q42)))</f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4"/>
        <v>Argentine</v>
      </c>
      <c r="Z42" s="38">
        <f>IF(M42="Terminé",IF(T42&gt;U42,J42,IF(T42&lt;U42,L42,K42))+VLOOKUP(V42,Setup_ScoreExactBonus!$A:$D,4,FALSE),"")</f>
        <v>93</v>
      </c>
      <c r="AA42" s="7" t="str" cm="1">
        <f t="array" aca="1" ref="AA42" ca="1" xml:space="preserve"> IFERROR(IF(AND(NOT(ISBLANK(N42)),NOT(EST(O42))),IF(Y42&lt;&gt;"Nul",Y42,IF(R42&gt;S42,H42,I42))),"")</f>
        <v/>
      </c>
      <c r="AB42" s="7">
        <f t="shared" si="5"/>
        <v>1</v>
      </c>
      <c r="AD42" s="7">
        <f>IF(M42="Terminé",SUMPRODUCT(Z$2:Z42,AB$2:AB42),"")</f>
        <v>5430</v>
      </c>
    </row>
    <row r="43" spans="1:30" x14ac:dyDescent="0.35">
      <c r="A43" s="7">
        <f t="shared" si="7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>IF(OR(ISBLANK(#REF!),ISBLANK($O43)),"",IF(LEFT($B43,4)="Tour",O43,IF(#REF!&lt;&gt;$O43,O43,Q43)))</f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4"/>
        <v>France</v>
      </c>
      <c r="Z43" s="38">
        <f>IF(M43="Terminé",IF(T43&gt;U43,J43,IF(T43&lt;U43,L43,K43))+VLOOKUP(V43,Setup_ScoreExactBonus!$A:$D,4,FALSE),"")</f>
        <v>42</v>
      </c>
      <c r="AA43" s="7" t="str" cm="1">
        <f t="array" aca="1" ref="AA43" ca="1" xml:space="preserve"> IFERROR(IF(AND(NOT(ISBLANK(N43)),NOT(EST(O43))),IF(Y43&lt;&gt;"Nul",Y43,IF(R43&gt;S43,H43,I43))),"")</f>
        <v/>
      </c>
      <c r="AB43" s="7">
        <f t="shared" si="5"/>
        <v>1</v>
      </c>
      <c r="AD43" s="7">
        <f>IF(M43="Terminé",SUMPRODUCT(Z$2:Z43,AB$2:AB43),"")</f>
        <v>5472</v>
      </c>
    </row>
    <row r="44" spans="1:30" x14ac:dyDescent="0.35">
      <c r="A44" s="7">
        <f t="shared" si="7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>IF(OR(ISBLANK(#REF!),ISBLANK($O44)),"",IF(LEFT($B44,4)="Tour",O44,IF(#REF!&lt;&gt;$O44,O44,Q44)))</f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4"/>
        <v>Norvège</v>
      </c>
      <c r="Z44" s="38">
        <f>IF(M44="Terminé",IF(T44&gt;U44,J44,IF(T44&lt;U44,L44,K44))+VLOOKUP(V44,Setup_ScoreExactBonus!$A:$D,4,FALSE),"")</f>
        <v>114</v>
      </c>
      <c r="AA44" s="7" t="str" cm="1">
        <f t="array" aca="1" ref="AA44" ca="1" xml:space="preserve"> IFERROR(IF(AND(NOT(ISBLANK(N44)),NOT(EST(O44))),IF(Y44&lt;&gt;"Nul",Y44,IF(R44&gt;S44,H44,I44))),"")</f>
        <v/>
      </c>
      <c r="AB44" s="7">
        <f t="shared" si="5"/>
        <v>1</v>
      </c>
      <c r="AD44" s="7">
        <f>IF(M44="Terminé",SUMPRODUCT(Z$2:Z44,AB$2:AB44),"")</f>
        <v>5586</v>
      </c>
    </row>
    <row r="45" spans="1:30" x14ac:dyDescent="0.35">
      <c r="A45" s="7">
        <f t="shared" si="7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>IF(OR(ISBLANK(#REF!),ISBLANK($O45)),"",IF(LEFT($B45,4)="Tour",O45,IF(#REF!&lt;&gt;$O45,O45,Q45)))</f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4"/>
        <v>Algérie</v>
      </c>
      <c r="Z45" s="38">
        <f>IF(M45="Terminé",IF(T45&gt;U45,J45,IF(T45&lt;U45,L45,K45))+VLOOKUP(V45,Setup_ScoreExactBonus!$A:$D,4,FALSE),"")</f>
        <v>97</v>
      </c>
      <c r="AA45" s="7" t="str" cm="1">
        <f t="array" aca="1" ref="AA45" ca="1" xml:space="preserve"> IFERROR(IF(AND(NOT(ISBLANK(N45)),NOT(EST(O45))),IF(Y45&lt;&gt;"Nul",Y45,IF(R45&gt;S45,H45,I45))),"")</f>
        <v/>
      </c>
      <c r="AB45" s="7">
        <f t="shared" si="5"/>
        <v>1</v>
      </c>
      <c r="AD45" s="7">
        <f>IF(M45="Terminé",SUMPRODUCT(Z$2:Z45,AB$2:AB45),"")</f>
        <v>5683</v>
      </c>
    </row>
    <row r="46" spans="1:30" x14ac:dyDescent="0.35">
      <c r="A46" s="7">
        <f t="shared" si="7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>IF(OR(ISBLANK(#REF!),ISBLANK($O46)),"",IF(LEFT($B46,4)="Tour",O46,IF(#REF!&lt;&gt;$O46,O46,Q46)))</f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4"/>
        <v>Portugal</v>
      </c>
      <c r="Z46" s="38">
        <f>IF(M46="Terminé",IF(T46&gt;U46,J46,IF(T46&lt;U46,L46,K46))+VLOOKUP(V46,Setup_ScoreExactBonus!$A:$D,4,FALSE),"")</f>
        <v>94</v>
      </c>
      <c r="AA46" s="7" t="str" cm="1">
        <f t="array" aca="1" ref="AA46" ca="1" xml:space="preserve"> IFERROR(IF(AND(NOT(ISBLANK(N46)),NOT(EST(O46))),IF(Y46&lt;&gt;"Nul",Y46,IF(R46&gt;S46,H46,I46))),"")</f>
        <v/>
      </c>
      <c r="AB46" s="7">
        <f t="shared" si="5"/>
        <v>1</v>
      </c>
      <c r="AD46" s="7">
        <f>IF(M46="Terminé",SUMPRODUCT(Z$2:Z46,AB$2:AB46),"")</f>
        <v>5777</v>
      </c>
    </row>
    <row r="47" spans="1:30" x14ac:dyDescent="0.35">
      <c r="A47" s="7">
        <f t="shared" si="7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>IF(OR(ISBLANK(#REF!),ISBLANK($O47)),"",IF(LEFT($B47,4)="Tour",O47,IF(#REF!&lt;&gt;$O47,O47,Q47)))</f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4"/>
        <v>Nul</v>
      </c>
      <c r="Z47" s="38">
        <f>IF(M47="Terminé",IF(T47&gt;U47,J47,IF(T47&lt;U47,L47,K47))+VLOOKUP(V47,Setup_ScoreExactBonus!$A:$D,4,FALSE),"")</f>
        <v>177</v>
      </c>
      <c r="AA47" s="7" t="str" cm="1">
        <f t="array" aca="1" ref="AA47" ca="1" xml:space="preserve"> IFERROR(IF(AND(NOT(ISBLANK(N47)),NOT(EST(O47))),IF(Y47&lt;&gt;"Nul",Y47,IF(R47&gt;S47,H47,I47))),"")</f>
        <v/>
      </c>
      <c r="AB47" s="7">
        <f t="shared" si="5"/>
        <v>1</v>
      </c>
      <c r="AD47" s="7">
        <f>IF(M47="Terminé",SUMPRODUCT(Z$2:Z47,AB$2:AB47),"")</f>
        <v>5954</v>
      </c>
    </row>
    <row r="48" spans="1:30" x14ac:dyDescent="0.35">
      <c r="A48" s="7">
        <f t="shared" si="7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>IF(OR(ISBLANK(#REF!),ISBLANK($O48)),"",IF(LEFT($B48,4)="Tour",O48,IF(#REF!&lt;&gt;$O48,O48,Q48)))</f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4"/>
        <v>Croatie</v>
      </c>
      <c r="Z48" s="38">
        <f>IF(M48="Terminé",IF(T48&gt;U48,J48,IF(T48&lt;U48,L48,K48))+VLOOKUP(V48,Setup_ScoreExactBonus!$A:$D,4,FALSE),"")</f>
        <v>86</v>
      </c>
      <c r="AA48" s="7" t="str" cm="1">
        <f t="array" aca="1" ref="AA48" ca="1" xml:space="preserve"> IFERROR(IF(AND(NOT(ISBLANK(N48)),NOT(EST(O48))),IF(Y48&lt;&gt;"Nul",Y48,IF(R48&gt;S48,H48,I48))),"")</f>
        <v/>
      </c>
      <c r="AB48" s="7">
        <f t="shared" si="5"/>
        <v>1</v>
      </c>
      <c r="AD48" s="7">
        <f>IF(M48="Terminé",SUMPRODUCT(Z$2:Z48,AB$2:AB48),"")</f>
        <v>6040</v>
      </c>
    </row>
    <row r="49" spans="1:30" x14ac:dyDescent="0.35">
      <c r="A49" s="7">
        <f t="shared" si="7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>IF(OR(ISBLANK(#REF!),ISBLANK($O49)),"",IF(LEFT($B49,4)="Tour",O49,IF(#REF!&lt;&gt;$O49,O49,Q49)))</f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4"/>
        <v>Colombie</v>
      </c>
      <c r="Z49" s="38">
        <f>IF(M49="Terminé",IF(T49&gt;U49,J49,IF(T49&lt;U49,L49,K49))+VLOOKUP(V49,Setup_ScoreExactBonus!$A:$D,4,FALSE),"")</f>
        <v>127</v>
      </c>
      <c r="AA49" s="7" t="str" cm="1">
        <f t="array" aca="1" ref="AA49" ca="1" xml:space="preserve"> IFERROR(IF(AND(NOT(ISBLANK(N49)),NOT(EST(O49))),IF(Y49&lt;&gt;"Nul",Y49,IF(R49&gt;S49,H49,I49))),"")</f>
        <v/>
      </c>
      <c r="AB49" s="7">
        <f t="shared" si="5"/>
        <v>1</v>
      </c>
      <c r="AD49" s="7">
        <f>IF(M49="Terminé",SUMPRODUCT(Z$2:Z49,AB$2:AB49),"")</f>
        <v>6167</v>
      </c>
    </row>
    <row r="50" spans="1:30" x14ac:dyDescent="0.35">
      <c r="A50" s="7">
        <f t="shared" si="7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>IF(OR(ISBLANK(#REF!),ISBLANK($O50)),"",IF(LEFT($B50,4)="Tour",O50,IF(#REF!&lt;&gt;$O50,O50,Q50)))</f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4"/>
        <v>Suisse</v>
      </c>
      <c r="Z50" s="38">
        <f>IF(M50="Terminé",IF(T50&gt;U50,J50,IF(T50&lt;U50,L50,K50))+VLOOKUP(V50,Setup_ScoreExactBonus!$A:$D,4,FALSE),"")</f>
        <v>88</v>
      </c>
      <c r="AA50" s="7" t="str" cm="1">
        <f t="array" aca="1" ref="AA50" ca="1" xml:space="preserve"> IFERROR(IF(AND(NOT(ISBLANK(N50)),NOT(EST(O50))),IF(Y50&lt;&gt;"Nul",Y50,IF(R50&gt;S50,H50,I50))),"")</f>
        <v/>
      </c>
      <c r="AB50" s="7">
        <f t="shared" si="5"/>
        <v>1</v>
      </c>
      <c r="AD50" s="7">
        <f>IF(M50="Terminé",SUMPRODUCT(Z$2:Z50,AB$2:AB50),"")</f>
        <v>6255</v>
      </c>
    </row>
    <row r="51" spans="1:30" x14ac:dyDescent="0.35">
      <c r="A51" s="7">
        <f t="shared" si="7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>IF(OR(ISBLANK(#REF!),ISBLANK($O51)),"",IF(LEFT($B51,4)="Tour",O51,IF(#REF!&lt;&gt;$O51,O51,Q51)))</f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4"/>
        <v>Bosnie-Herzégovine</v>
      </c>
      <c r="Z51" s="38">
        <f>IF(M51="Terminé",IF(T51&gt;U51,J51,IF(T51&lt;U51,L51,K51))+VLOOKUP(V51,Setup_ScoreExactBonus!$A:$D,4,FALSE),"")</f>
        <v>107</v>
      </c>
      <c r="AA51" s="7" t="str" cm="1">
        <f t="array" aca="1" ref="AA51" ca="1" xml:space="preserve"> IFERROR(IF(AND(NOT(ISBLANK(N51)),NOT(EST(O51))),IF(Y51&lt;&gt;"Nul",Y51,IF(R51&gt;S51,H51,I51))),"")</f>
        <v/>
      </c>
      <c r="AB51" s="7">
        <f t="shared" si="5"/>
        <v>1</v>
      </c>
      <c r="AD51" s="7">
        <f>IF(M51="Terminé",SUMPRODUCT(Z$2:Z51,AB$2:AB51),"")</f>
        <v>6362</v>
      </c>
    </row>
    <row r="52" spans="1:30" x14ac:dyDescent="0.35">
      <c r="A52" s="7">
        <f t="shared" si="7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>IF(OR(ISBLANK(#REF!),ISBLANK($O52)),"",IF(LEFT($B52,4)="Tour",O52,IF(#REF!&lt;&gt;$O52,O52,Q52)))</f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4"/>
        <v>Maroc</v>
      </c>
      <c r="Z52" s="38">
        <f>IF(M52="Terminé",IF(T52&gt;U52,J52,IF(T52&lt;U52,L52,K52))+VLOOKUP(V52,Setup_ScoreExactBonus!$A:$D,4,FALSE),"")</f>
        <v>49</v>
      </c>
      <c r="AA52" s="7" t="str" cm="1">
        <f t="array" aca="1" ref="AA52" ca="1" xml:space="preserve"> IFERROR(IF(AND(NOT(ISBLANK(N52)),NOT(EST(O52))),IF(Y52&lt;&gt;"Nul",Y52,IF(R52&gt;S52,H52,I52))),"")</f>
        <v/>
      </c>
      <c r="AB52" s="7">
        <f t="shared" si="5"/>
        <v>1</v>
      </c>
      <c r="AD52" s="7">
        <f>IF(M52="Terminé",SUMPRODUCT(Z$2:Z52,AB$2:AB52),"")</f>
        <v>6411</v>
      </c>
    </row>
    <row r="53" spans="1:30" x14ac:dyDescent="0.35">
      <c r="A53" s="7">
        <f t="shared" si="7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>IF(OR(ISBLANK(#REF!),ISBLANK($O53)),"",IF(LEFT($B53,4)="Tour",O53,IF(#REF!&lt;&gt;$O53,O53,Q53)))</f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4"/>
        <v>Brésil</v>
      </c>
      <c r="Z53" s="38">
        <f>IF(M53="Terminé",IF(T53&gt;U53,J53,IF(T53&lt;U53,L53,K53))+VLOOKUP(V53,Setup_ScoreExactBonus!$A:$D,4,FALSE),"")</f>
        <v>98</v>
      </c>
      <c r="AA53" s="7" t="str" cm="1">
        <f t="array" aca="1" ref="AA53" ca="1" xml:space="preserve"> IFERROR(IF(AND(NOT(ISBLANK(N53)),NOT(EST(O53))),IF(Y53&lt;&gt;"Nul",Y53,IF(R53&gt;S53,H53,I53))),"")</f>
        <v/>
      </c>
      <c r="AB53" s="7">
        <f t="shared" si="5"/>
        <v>1</v>
      </c>
      <c r="AD53" s="7">
        <f>IF(M53="Terminé",SUMPRODUCT(Z$2:Z53,AB$2:AB53),"")</f>
        <v>6509</v>
      </c>
    </row>
    <row r="54" spans="1:30" x14ac:dyDescent="0.35">
      <c r="A54" s="7">
        <f t="shared" si="7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>IF(OR(ISBLANK(#REF!),ISBLANK($O54)),"",IF(LEFT($B54,4)="Tour",O54,IF(#REF!&lt;&gt;$O54,O54,Q54)))</f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4"/>
        <v>Afrique du Sud</v>
      </c>
      <c r="Z54" s="38">
        <f>IF(M54="Terminé",IF(T54&gt;U54,J54,IF(T54&lt;U54,L54,K54))+VLOOKUP(V54,Setup_ScoreExactBonus!$A:$D,4,FALSE),"")</f>
        <v>137</v>
      </c>
      <c r="AA54" s="7" t="str" cm="1">
        <f t="array" aca="1" ref="AA54" ca="1" xml:space="preserve"> IFERROR(IF(AND(NOT(ISBLANK(N54)),NOT(EST(O54))),IF(Y54&lt;&gt;"Nul",Y54,IF(R54&gt;S54,H54,I54))),"")</f>
        <v/>
      </c>
      <c r="AB54" s="7">
        <f t="shared" si="5"/>
        <v>1</v>
      </c>
      <c r="AD54" s="7">
        <f>IF(M54="Terminé",SUMPRODUCT(Z$2:Z54,AB$2:AB54),"")</f>
        <v>6646</v>
      </c>
    </row>
    <row r="55" spans="1:30" x14ac:dyDescent="0.35">
      <c r="A55" s="7">
        <f t="shared" si="7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>IF(OR(ISBLANK(#REF!),ISBLANK($O55)),"",IF(LEFT($B55,4)="Tour",O55,IF(#REF!&lt;&gt;$O55,O55,Q55)))</f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4"/>
        <v>Mexique</v>
      </c>
      <c r="Z55" s="38">
        <f>IF(M55="Terminé",IF(T55&gt;U55,J55,IF(T55&lt;U55,L55,K55))+VLOOKUP(V55,Setup_ScoreExactBonus!$A:$D,4,FALSE),"")</f>
        <v>111</v>
      </c>
      <c r="AA55" s="7" t="str" cm="1">
        <f t="array" aca="1" ref="AA55" ca="1" xml:space="preserve"> IFERROR(IF(AND(NOT(ISBLANK(N55)),NOT(EST(O55))),IF(Y55&lt;&gt;"Nul",Y55,IF(R55&gt;S55,H55,I55))),"")</f>
        <v/>
      </c>
      <c r="AB55" s="7">
        <f t="shared" si="5"/>
        <v>1</v>
      </c>
      <c r="AD55" s="7">
        <f>IF(M55="Terminé",SUMPRODUCT(Z$2:Z55,AB$2:AB55),"")</f>
        <v>6757</v>
      </c>
    </row>
    <row r="56" spans="1:30" x14ac:dyDescent="0.35">
      <c r="A56" s="7">
        <f t="shared" si="7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>IF(OR(ISBLANK(#REF!),ISBLANK($O56)),"",IF(LEFT($B56,4)="Tour",O56,IF(#REF!&lt;&gt;$O56,O56,Q56)))</f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4"/>
        <v>Côte d'Ivoire</v>
      </c>
      <c r="Z56" s="38">
        <f>IF(M56="Terminé",IF(T56&gt;U56,J56,IF(T56&lt;U56,L56,K56))+VLOOKUP(V56,Setup_ScoreExactBonus!$A:$D,4,FALSE),"")</f>
        <v>73</v>
      </c>
      <c r="AA56" s="7" t="str" cm="1">
        <f t="array" aca="1" ref="AA56" ca="1" xml:space="preserve"> IFERROR(IF(AND(NOT(ISBLANK(N56)),NOT(EST(O56))),IF(Y56&lt;&gt;"Nul",Y56,IF(R56&gt;S56,H56,I56))),"")</f>
        <v/>
      </c>
      <c r="AB56" s="7">
        <f t="shared" si="5"/>
        <v>1</v>
      </c>
      <c r="AD56" s="7">
        <f>IF(M56="Terminé",SUMPRODUCT(Z$2:Z56,AB$2:AB56),"")</f>
        <v>6830</v>
      </c>
    </row>
    <row r="57" spans="1:30" x14ac:dyDescent="0.35">
      <c r="A57" s="7">
        <f t="shared" si="7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>IF(OR(ISBLANK(#REF!),ISBLANK($O57)),"",IF(LEFT($B57,4)="Tour",O57,IF(#REF!&lt;&gt;$O57,O57,Q57)))</f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4"/>
        <v>Equateur</v>
      </c>
      <c r="Z57" s="38">
        <f>IF(M57="Terminé",IF(T57&gt;U57,J57,IF(T57&lt;U57,L57,K57))+VLOOKUP(V57,Setup_ScoreExactBonus!$A:$D,4,FALSE),"")</f>
        <v>165</v>
      </c>
      <c r="AA57" s="7" t="str" cm="1">
        <f t="array" aca="1" ref="AA57" ca="1" xml:space="preserve"> IFERROR(IF(AND(NOT(ISBLANK(N57)),NOT(EST(O57))),IF(Y57&lt;&gt;"Nul",Y57,IF(R57&gt;S57,H57,I57))),"")</f>
        <v/>
      </c>
      <c r="AB57" s="7">
        <f t="shared" si="5"/>
        <v>1</v>
      </c>
      <c r="AD57" s="7">
        <f>IF(M57="Terminé",SUMPRODUCT(Z$2:Z57,AB$2:AB57),"")</f>
        <v>6995</v>
      </c>
    </row>
    <row r="58" spans="1:30" x14ac:dyDescent="0.35">
      <c r="A58" s="7">
        <f t="shared" si="7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>IF(OR(ISBLANK(#REF!),ISBLANK($O58)),"",IF(LEFT($B58,4)="Tour",O58,IF(#REF!&lt;&gt;$O58,O58,Q58)))</f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4"/>
        <v>Pays-Bas</v>
      </c>
      <c r="Z58" s="38">
        <f>IF(M58="Terminé",IF(T58&gt;U58,J58,IF(T58&lt;U58,L58,K58))+VLOOKUP(V58,Setup_ScoreExactBonus!$A:$D,4,FALSE),"")</f>
        <v>106</v>
      </c>
      <c r="AA58" s="7" t="str" cm="1">
        <f t="array" aca="1" ref="AA58" ca="1" xml:space="preserve"> IFERROR(IF(AND(NOT(ISBLANK(N58)),NOT(EST(O58))),IF(Y58&lt;&gt;"Nul",Y58,IF(R58&gt;S58,H58,I58))),"")</f>
        <v/>
      </c>
      <c r="AB58" s="7">
        <f t="shared" si="5"/>
        <v>1</v>
      </c>
      <c r="AD58" s="7">
        <f>IF(M58="Terminé",SUMPRODUCT(Z$2:Z58,AB$2:AB58),"")</f>
        <v>7101</v>
      </c>
    </row>
    <row r="59" spans="1:30" x14ac:dyDescent="0.35">
      <c r="A59" s="7">
        <f t="shared" si="7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>IF(OR(ISBLANK(#REF!),ISBLANK($O59)),"",IF(LEFT($B59,4)="Tour",O59,IF(#REF!&lt;&gt;$O59,O59,Q59)))</f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4"/>
        <v>Nul</v>
      </c>
      <c r="Z59" s="38">
        <f>IF(M59="Terminé",IF(T59&gt;U59,J59,IF(T59&lt;U59,L59,K59))+VLOOKUP(V59,Setup_ScoreExactBonus!$A:$D,4,FALSE),"")</f>
        <v>128</v>
      </c>
      <c r="AA59" s="7" t="str" cm="1">
        <f t="array" aca="1" ref="AA59" ca="1" xml:space="preserve"> IFERROR(IF(AND(NOT(ISBLANK(N59)),NOT(EST(O59))),IF(Y59&lt;&gt;"Nul",Y59,IF(R59&gt;S59,H59,I59))),"")</f>
        <v/>
      </c>
      <c r="AB59" s="7">
        <f t="shared" si="5"/>
        <v>1</v>
      </c>
      <c r="AD59" s="7">
        <f>IF(M59="Terminé",SUMPRODUCT(Z$2:Z59,AB$2:AB59),"")</f>
        <v>7229</v>
      </c>
    </row>
    <row r="60" spans="1:30" x14ac:dyDescent="0.35">
      <c r="A60" s="7">
        <f t="shared" si="7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>IF(OR(ISBLANK(#REF!),ISBLANK($O60)),"",IF(LEFT($B60,4)="Tour",O60,IF(#REF!&lt;&gt;$O60,O60,Q60)))</f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4"/>
        <v>Turquie</v>
      </c>
      <c r="Z60" s="38">
        <f>IF(M60="Terminé",IF(T60&gt;U60,J60,IF(T60&lt;U60,L60,K60))+VLOOKUP(V60,Setup_ScoreExactBonus!$A:$D,4,FALSE),"")</f>
        <v>129</v>
      </c>
      <c r="AA60" s="7" t="str" cm="1">
        <f t="array" aca="1" ref="AA60" ca="1" xml:space="preserve"> IFERROR(IF(AND(NOT(ISBLANK(N60)),NOT(EST(O60))),IF(Y60&lt;&gt;"Nul",Y60,IF(R60&gt;S60,H60,I60))),"")</f>
        <v/>
      </c>
      <c r="AB60" s="7">
        <f t="shared" si="5"/>
        <v>1</v>
      </c>
      <c r="AD60" s="7">
        <f>IF(M60="Terminé",SUMPRODUCT(Z$2:Z60,AB$2:AB60),"")</f>
        <v>7358</v>
      </c>
    </row>
    <row r="61" spans="1:30" x14ac:dyDescent="0.35">
      <c r="A61" s="7">
        <f t="shared" si="7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>IF(OR(ISBLANK(#REF!),ISBLANK($O61)),"",IF(LEFT($B61,4)="Tour",O61,IF(#REF!&lt;&gt;$O61,O61,Q61)))</f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4"/>
        <v>Nul</v>
      </c>
      <c r="Z61" s="38">
        <f>IF(M61="Terminé",IF(T61&gt;U61,J61,IF(T61&lt;U61,L61,K61))+VLOOKUP(V61,Setup_ScoreExactBonus!$A:$D,4,FALSE),"")</f>
        <v>154</v>
      </c>
      <c r="AA61" s="7" t="str" cm="1">
        <f t="array" aca="1" ref="AA61" ca="1" xml:space="preserve"> IFERROR(IF(AND(NOT(ISBLANK(N61)),NOT(EST(O61))),IF(Y61&lt;&gt;"Nul",Y61,IF(R61&gt;S61,H61,I61))),"")</f>
        <v/>
      </c>
      <c r="AB61" s="7">
        <f t="shared" si="5"/>
        <v>1</v>
      </c>
      <c r="AD61" s="7">
        <f>IF(M61="Terminé",SUMPRODUCT(Z$2:Z61,AB$2:AB61),"")</f>
        <v>7512</v>
      </c>
    </row>
    <row r="62" spans="1:30" x14ac:dyDescent="0.35">
      <c r="A62" s="7">
        <f t="shared" si="7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>IF(OR(ISBLANK(#REF!),ISBLANK($O62)),"",IF(LEFT($B62,4)="Tour",O62,IF(#REF!&lt;&gt;$O62,O62,Q62)))</f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4"/>
        <v>France</v>
      </c>
      <c r="Z62" s="38">
        <f>IF(M62="Terminé",IF(T62&gt;U62,J62,IF(T62&lt;U62,L62,K62))+VLOOKUP(V62,Setup_ScoreExactBonus!$A:$D,4,FALSE),"")</f>
        <v>138</v>
      </c>
      <c r="AA62" s="7" t="str" cm="1">
        <f t="array" aca="1" ref="AA62" ca="1" xml:space="preserve"> IFERROR(IF(AND(NOT(ISBLANK(N62)),NOT(EST(O62))),IF(Y62&lt;&gt;"Nul",Y62,IF(R62&gt;S62,H62,I62))),"")</f>
        <v/>
      </c>
      <c r="AB62" s="7">
        <f t="shared" si="5"/>
        <v>1</v>
      </c>
      <c r="AD62" s="7">
        <f>IF(M62="Terminé",SUMPRODUCT(Z$2:Z62,AB$2:AB62),"")</f>
        <v>7650</v>
      </c>
    </row>
    <row r="63" spans="1:30" x14ac:dyDescent="0.35">
      <c r="A63" s="7">
        <f t="shared" si="7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>IF(OR(ISBLANK(#REF!),ISBLANK($O63)),"",IF(LEFT($B63,4)="Tour",O63,IF(#REF!&lt;&gt;$O63,O63,Q63)))</f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4"/>
        <v>Sénégal</v>
      </c>
      <c r="Z63" s="38">
        <f>IF(M63="Terminé",IF(T63&gt;U63,J63,IF(T63&lt;U63,L63,K63))+VLOOKUP(V63,Setup_ScoreExactBonus!$A:$D,4,FALSE),"")</f>
        <v>74</v>
      </c>
      <c r="AA63" s="7" t="str" cm="1">
        <f t="array" aca="1" ref="AA63" ca="1" xml:space="preserve"> IFERROR(IF(AND(NOT(ISBLANK(N63)),NOT(EST(O63))),IF(Y63&lt;&gt;"Nul",Y63,IF(R63&gt;S63,H63,I63))),"")</f>
        <v/>
      </c>
      <c r="AB63" s="7">
        <f t="shared" si="5"/>
        <v>1</v>
      </c>
      <c r="AD63" s="7">
        <f>IF(M63="Terminé",SUMPRODUCT(Z$2:Z63,AB$2:AB63),"")</f>
        <v>7724</v>
      </c>
    </row>
    <row r="64" spans="1:30" x14ac:dyDescent="0.35">
      <c r="A64" s="7">
        <f t="shared" si="7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>IF(OR(ISBLANK(#REF!),ISBLANK($O64)),"",IF(LEFT($B64,4)="Tour",O64,IF(#REF!&lt;&gt;$O64,O64,Q64)))</f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4"/>
        <v>Nul</v>
      </c>
      <c r="Z64" s="38">
        <f>IF(M64="Terminé",IF(T64&gt;U64,J64,IF(T64&lt;U64,L64,K64))+VLOOKUP(V64,Setup_ScoreExactBonus!$A:$D,4,FALSE),"")</f>
        <v>153</v>
      </c>
      <c r="AA64" s="7" t="str" cm="1">
        <f t="array" aca="1" ref="AA64" ca="1" xml:space="preserve"> IFERROR(IF(AND(NOT(ISBLANK(N64)),NOT(EST(O64))),IF(Y64&lt;&gt;"Nul",Y64,IF(R64&gt;S64,H64,I64))),"")</f>
        <v/>
      </c>
      <c r="AB64" s="7">
        <f t="shared" si="5"/>
        <v>1</v>
      </c>
      <c r="AD64" s="7">
        <f>IF(M64="Terminé",SUMPRODUCT(Z$2:Z64,AB$2:AB64),"")</f>
        <v>7877</v>
      </c>
    </row>
    <row r="65" spans="1:30" x14ac:dyDescent="0.35">
      <c r="A65" s="7">
        <f t="shared" si="7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>IF(OR(ISBLANK(#REF!),ISBLANK($O65)),"",IF(LEFT($B65,4)="Tour",O65,IF(#REF!&lt;&gt;$O65,O65,Q65)))</f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4"/>
        <v>Espagne</v>
      </c>
      <c r="Z65" s="38">
        <f>IF(M65="Terminé",IF(T65&gt;U65,J65,IF(T65&lt;U65,L65,K65))+VLOOKUP(V65,Setup_ScoreExactBonus!$A:$D,4,FALSE),"")</f>
        <v>77</v>
      </c>
      <c r="AA65" s="7" t="str" cm="1">
        <f t="array" aca="1" ref="AA65" ca="1" xml:space="preserve"> IFERROR(IF(AND(NOT(ISBLANK(N65)),NOT(EST(O65))),IF(Y65&lt;&gt;"Nul",Y65,IF(R65&gt;S65,H65,I65))),"")</f>
        <v/>
      </c>
      <c r="AB65" s="7">
        <f t="shared" si="5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>IF(OR(ISBLANK(#REF!),ISBLANK($O66)),"",IF(LEFT($B66,4)="Tour",O66,IF(#REF!&lt;&gt;$O66,O66,Q66)))</f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4"/>
        <v>Belgique</v>
      </c>
      <c r="Z66" s="38">
        <f>IF(M66="Terminé",IF(T66&gt;U66,J66,IF(T66&lt;U66,L66,K66))+VLOOKUP(V66,Setup_ScoreExactBonus!$A:$D,4,FALSE),"")</f>
        <v>52</v>
      </c>
      <c r="AA66" s="7" t="str" cm="1">
        <f t="array" aca="1" ref="AA66" ca="1" xml:space="preserve"> IFERROR(IF(AND(NOT(ISBLANK(N66)),NOT(EST(O66))),IF(Y66&lt;&gt;"Nul",Y66,IF(R66&gt;S66,H66,I66))),"")</f>
        <v/>
      </c>
      <c r="AB66" s="7">
        <f t="shared" si="5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>IF(OR(ISBLANK(#REF!),ISBLANK($O67)),"",IF(LEFT($B67,4)="Tour",O67,IF(#REF!&lt;&gt;$O67,O67,Q67)))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73" si="13">IF(X67="-","",IF(T67&gt;U67,H67,IF(T67&lt;U67,I67,"Nul")))</f>
        <v>Nul</v>
      </c>
      <c r="Z67" s="38">
        <f>IF(M67="Terminé",IF(T67&gt;U67,J67,IF(T67&lt;U67,L67,K67))+VLOOKUP(V67,Setup_ScoreExactBonus!$A:$D,4,FALSE),"")</f>
        <v>134</v>
      </c>
      <c r="AA67" s="7" t="str" cm="1">
        <f t="array" aca="1" ref="AA67" ca="1" xml:space="preserve"> IFERROR(IF(AND(NOT(ISBLANK(N67)),NOT(EST(O67))),IF(Y67&lt;&gt;"Nul",Y67,IF(R67&gt;S67,H67,I67))),"")</f>
        <v/>
      </c>
      <c r="AB67" s="7">
        <f t="shared" ref="AB67:AB105" si="14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>IF(OR(ISBLANK(#REF!),ISBLANK($O68)),"",IF(LEFT($B68,4)="Tour",O68,IF(#REF!&lt;&gt;$O68,O68,Q68)))</f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3"/>
        <v>Angleterre</v>
      </c>
      <c r="Z68" s="38">
        <f>IF(M68="Terminé",IF(T68&gt;U68,J68,IF(T68&lt;U68,L68,K68))+VLOOKUP(V68,Setup_ScoreExactBonus!$A:$D,4,FALSE),"")</f>
        <v>62</v>
      </c>
      <c r="AA68" s="7" t="str" cm="1">
        <f t="array" aca="1" ref="AA68" ca="1" xml:space="preserve"> IFERROR(IF(AND(NOT(ISBLANK(N68)),NOT(EST(O68))),IF(Y68&lt;&gt;"Nul",Y68,IF(R68&gt;S68,H68,I68))),"")</f>
        <v/>
      </c>
      <c r="AB68" s="7">
        <f t="shared" si="14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>IF(OR(ISBLANK(#REF!),ISBLANK($O69)),"",IF(LEFT($B69,4)="Tour",O69,IF(#REF!&lt;&gt;$O69,O69,Q69)))</f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3"/>
        <v>Croatie</v>
      </c>
      <c r="Z69" s="38">
        <f>IF(M69="Terminé",IF(T69&gt;U69,J69,IF(T69&lt;U69,L69,K69))+VLOOKUP(V69,Setup_ScoreExactBonus!$A:$D,4,FALSE),"")</f>
        <v>77</v>
      </c>
      <c r="AA69" s="7" t="str" cm="1">
        <f t="array" aca="1" ref="AA69" ca="1" xml:space="preserve"> IFERROR(IF(AND(NOT(ISBLANK(N69)),NOT(EST(O69))),IF(Y69&lt;&gt;"Nul",Y69,IF(R69&gt;S69,H69,I69))),"")</f>
        <v/>
      </c>
      <c r="AB69" s="7">
        <f t="shared" si="14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>IF(OR(ISBLANK(#REF!),ISBLANK($O70)),"",IF(LEFT($B70,4)="Tour",O70,IF(#REF!&lt;&gt;$O70,O70,Q70)))</f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3"/>
        <v>Nul</v>
      </c>
      <c r="Z70" s="38">
        <f>IF(M70="Terminé",IF(T70&gt;U70,J70,IF(T70&lt;U70,L70,K70))+VLOOKUP(V70,Setup_ScoreExactBonus!$A:$D,4,FALSE),"")</f>
        <v>172</v>
      </c>
      <c r="AA70" s="7" t="str" cm="1">
        <f t="array" aca="1" ref="AA70" ca="1" xml:space="preserve"> IFERROR(IF(AND(NOT(ISBLANK(N70)),NOT(EST(O70))),IF(Y70&lt;&gt;"Nul",Y70,IF(R70&gt;S70,H70,I70))),"")</f>
        <v/>
      </c>
      <c r="AB70" s="7">
        <f t="shared" si="14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>IF(OR(ISBLANK(#REF!),ISBLANK($O71)),"",IF(LEFT($B71,4)="Tour",O71,IF(#REF!&lt;&gt;$O71,O71,Q71)))</f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3"/>
        <v>RD Congo</v>
      </c>
      <c r="Z71" s="38">
        <f>IF(M71="Terminé",IF(T71&gt;U71,J71,IF(T71&lt;U71,L71,K71))+VLOOKUP(V71,Setup_ScoreExactBonus!$A:$D,4,FALSE),"")</f>
        <v>113</v>
      </c>
      <c r="AA71" s="7" t="str" cm="1">
        <f t="array" aca="1" ref="AA71" ca="1" xml:space="preserve"> IFERROR(IF(AND(NOT(ISBLANK(N71)),NOT(EST(O71))),IF(Y71&lt;&gt;"Nul",Y71,IF(R71&gt;S71,H71,I71))),"")</f>
        <v/>
      </c>
      <c r="AB71" s="7">
        <f t="shared" si="14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>IF(OR(ISBLANK(#REF!),ISBLANK($O72)),"",IF(LEFT($B72,4)="Tour",O72,IF(#REF!&lt;&gt;$O72,O72,Q72)))</f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3"/>
        <v>Nul</v>
      </c>
      <c r="Z72" s="38">
        <f>IF(M72="Terminé",IF(T72&gt;U72,J72,IF(T72&lt;U72,L72,K72))+VLOOKUP(V72,Setup_ScoreExactBonus!$A:$D,4,FALSE),"")</f>
        <v>203</v>
      </c>
      <c r="AA72" s="7" t="str" cm="1">
        <f t="array" aca="1" ref="AA72" ca="1" xml:space="preserve"> IFERROR(IF(AND(NOT(ISBLANK(N72)),NOT(EST(O72))),IF(Y72&lt;&gt;"Nul",Y72,IF(R72&gt;S72,H72,I72))),"")</f>
        <v/>
      </c>
      <c r="AB72" s="7">
        <f t="shared" si="14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>IF(OR(ISBLANK(#REF!),ISBLANK($O73)),"",IF(LEFT($B73,4)="Tour",O73,IF(#REF!&lt;&gt;$O73,O73,Q73)))</f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3"/>
        <v>Argentine</v>
      </c>
      <c r="Z73" s="38">
        <f>IF(M73="Terminé",IF(T73&gt;U73,J73,IF(T73&lt;U73,L73,K73))+VLOOKUP(V73,Setup_ScoreExactBonus!$A:$D,4,FALSE),"")</f>
        <v>82</v>
      </c>
      <c r="AA73" s="7" t="str" cm="1">
        <f t="array" aca="1" ref="AA73" ca="1" xml:space="preserve"> IFERROR(IF(AND(NOT(ISBLANK(N73)),NOT(EST(O73))),IF(Y73&lt;&gt;"Nul",Y73,IF(R73&gt;S73,H73,I73))),"")</f>
        <v/>
      </c>
      <c r="AB73" s="7">
        <f t="shared" si="14"/>
        <v>1</v>
      </c>
      <c r="AD73" s="7">
        <f>IF(M73="Terminé",SUMPRODUCT(Z$2:Z73,AB$2:AB73),"")</f>
        <v>8849</v>
      </c>
    </row>
    <row r="74" spans="1:30" x14ac:dyDescent="0.35">
      <c r="A74" s="7">
        <f t="shared" si="9"/>
        <v>73</v>
      </c>
      <c r="B74" s="7" t="s">
        <v>86</v>
      </c>
      <c r="C74" s="7" t="s">
        <v>25</v>
      </c>
      <c r="D74" s="7" t="s">
        <v>30</v>
      </c>
      <c r="E74" s="8">
        <v>46201</v>
      </c>
      <c r="F74" s="9">
        <v>0.875</v>
      </c>
      <c r="G74" s="10">
        <f t="shared" si="11"/>
        <v>46201.875</v>
      </c>
      <c r="H74" s="7" t="s">
        <v>27</v>
      </c>
      <c r="I74" s="7" t="s">
        <v>31</v>
      </c>
      <c r="J74" s="11">
        <v>141</v>
      </c>
      <c r="K74" s="11">
        <v>121</v>
      </c>
      <c r="L74" s="11">
        <v>64</v>
      </c>
      <c r="M74" s="11" t="s">
        <v>283</v>
      </c>
      <c r="N74" s="21"/>
      <c r="O74" s="21"/>
      <c r="T74" s="11" t="str">
        <f>IF(OR(ISBLANK($N74),ISBLANK($O74)),"",IF(LEFT($B74,4)="Tour",N74,IF($N74&lt;&gt;$O74,N74,P74)))</f>
        <v/>
      </c>
      <c r="U74" s="11" t="str">
        <f>IF(OR(ISBLANK(#REF!),ISBLANK($O74)),"",IF(LEFT($B74,4)="Tour",O74,IF(#REF!&lt;&gt;$O74,O74,Q74)))</f>
        <v/>
      </c>
      <c r="V74" s="11" t="s">
        <v>262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Z74" s="38" t="str">
        <f>IF(M74="Terminé",IF(T74&gt;U74,J74,IF(T74&lt;U74,L74,K74))+VLOOKUP(V74,Setup_ScoreExactBonus!$A:$D,4,FALSE),"")</f>
        <v/>
      </c>
      <c r="AA74" s="7" t="str" cm="1">
        <f t="array" aca="1" ref="AA74" ca="1" xml:space="preserve"> IFERROR(IF(AND(NOT(ISBLANK(N74)),NOT(EST(O74))),IF(Y74&lt;&gt;"Nul",Y74,IF(R74&gt;S74,H74,I74))),"")</f>
        <v/>
      </c>
      <c r="AB74" s="7" t="str">
        <f t="shared" si="14"/>
        <v/>
      </c>
      <c r="AD74" s="7" t="str">
        <f>IF(M74="Terminé",SUMPRODUCT(Z$2:Z74,AB$2:AB74),"")</f>
        <v/>
      </c>
    </row>
    <row r="75" spans="1:30" x14ac:dyDescent="0.35">
      <c r="A75" s="7">
        <f t="shared" si="9"/>
        <v>74</v>
      </c>
      <c r="B75" s="7" t="s">
        <v>86</v>
      </c>
      <c r="C75" s="7" t="s">
        <v>38</v>
      </c>
      <c r="D75" s="7" t="s">
        <v>48</v>
      </c>
      <c r="E75" s="8">
        <v>46202</v>
      </c>
      <c r="F75" s="9">
        <v>0.79166666666666663</v>
      </c>
      <c r="G75" s="10">
        <f t="shared" si="11"/>
        <v>46202.791666666664</v>
      </c>
      <c r="H75" s="7" t="s">
        <v>39</v>
      </c>
      <c r="I75" s="7" t="s">
        <v>50</v>
      </c>
      <c r="J75" s="11">
        <v>65</v>
      </c>
      <c r="K75" s="11">
        <v>121</v>
      </c>
      <c r="L75" s="11">
        <v>141</v>
      </c>
      <c r="M75" s="11" t="s">
        <v>283</v>
      </c>
      <c r="N75" s="21"/>
      <c r="O75" s="21"/>
      <c r="T75" s="11" t="str">
        <f t="shared" si="12"/>
        <v/>
      </c>
      <c r="U75" s="11" t="str">
        <f>IF(OR(ISBLANK(#REF!),ISBLANK($O75)),"",IF(LEFT($B75,4)="Tour",O75,IF(#REF!&lt;&gt;$O75,O75,Q75)))</f>
        <v/>
      </c>
      <c r="V75" s="11" t="s">
        <v>262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5">IF(X75="-","",IF(T75&gt;U75,H75,IF(T75&lt;U75,I75,"Nul")))</f>
        <v>Nul</v>
      </c>
      <c r="Z75" s="38" t="str">
        <f>IF(M75="Terminé",IF(T75&gt;U75,J75,IF(T75&lt;U75,L75,K75))+VLOOKUP(V75,Setup_ScoreExactBonus!$A:$D,4,FALSE),"")</f>
        <v/>
      </c>
      <c r="AA75" s="7" t="str" cm="1">
        <f t="array" aca="1" ref="AA75" ca="1" xml:space="preserve"> IFERROR(IF(AND(NOT(ISBLANK(N75)),NOT(EST(O75))),IF(Y75&lt;&gt;"Nul",Y75,IF(R75&gt;S75,H75,I75))),"")</f>
        <v/>
      </c>
      <c r="AB75" s="7" t="str">
        <f t="shared" si="14"/>
        <v/>
      </c>
      <c r="AD75" s="7" t="str">
        <f>IF(M75="Terminé",SUMPRODUCT(Z$2:Z75,AB$2:AB75),"")</f>
        <v/>
      </c>
    </row>
    <row r="76" spans="1:30" x14ac:dyDescent="0.35">
      <c r="A76" s="7">
        <f t="shared" si="9"/>
        <v>75</v>
      </c>
      <c r="B76" s="7" t="s">
        <v>86</v>
      </c>
      <c r="C76" s="7" t="s">
        <v>45</v>
      </c>
      <c r="D76" s="7" t="s">
        <v>87</v>
      </c>
      <c r="E76" s="8">
        <v>46202</v>
      </c>
      <c r="F76" s="9">
        <v>0.9375</v>
      </c>
      <c r="G76" s="10">
        <f t="shared" si="11"/>
        <v>46202.9375</v>
      </c>
      <c r="H76" s="7" t="s">
        <v>46</v>
      </c>
      <c r="I76" s="7" t="s">
        <v>35</v>
      </c>
      <c r="J76" s="11">
        <v>45</v>
      </c>
      <c r="K76" s="11">
        <v>140</v>
      </c>
      <c r="L76" s="11">
        <v>169</v>
      </c>
      <c r="M76" s="11" t="s">
        <v>283</v>
      </c>
      <c r="N76" s="21"/>
      <c r="O76" s="21"/>
      <c r="T76" s="11" t="str">
        <f t="shared" si="12"/>
        <v/>
      </c>
      <c r="U76" s="11" t="str">
        <f>IF(OR(ISBLANK(#REF!),ISBLANK($O76)),"",IF(LEFT($B76,4)="Tour",O76,IF(#REF!&lt;&gt;$O76,O76,Q76)))</f>
        <v/>
      </c>
      <c r="V76" s="11" t="s">
        <v>262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>IF(X76="-","",IF(T76&gt;U76,H77,IF(T76&lt;U76,I77,"Nul")))</f>
        <v>Nul</v>
      </c>
      <c r="Z76" s="38" t="str">
        <f>IF(M76="Terminé",IF(T76&gt;U76,J76,IF(T76&lt;U76,L76,K76))+VLOOKUP(V76,Setup_ScoreExactBonus!$A:$D,4,FALSE),"")</f>
        <v/>
      </c>
      <c r="AA76" s="7" t="str" cm="1">
        <f t="array" aca="1" ref="AA76" ca="1" xml:space="preserve"> IFERROR(IF(AND(NOT(ISBLANK(N76)),NOT(EST(O76))),IF(Y76&lt;&gt;"Nul",Y76,IF(R76&gt;S76,H77,I77))),"")</f>
        <v/>
      </c>
      <c r="AB76" s="7" t="str">
        <f t="shared" si="14"/>
        <v/>
      </c>
      <c r="AD76" s="7" t="str">
        <f>IF(M76="Terminé",SUMPRODUCT(Z$2:Z76,AB$2:AB76),"")</f>
        <v/>
      </c>
    </row>
    <row r="77" spans="1:30" x14ac:dyDescent="0.35">
      <c r="A77" s="7">
        <f t="shared" si="9"/>
        <v>76</v>
      </c>
      <c r="B77" s="7" t="s">
        <v>86</v>
      </c>
      <c r="C77" s="7" t="s">
        <v>48</v>
      </c>
      <c r="D77" s="7" t="s">
        <v>38</v>
      </c>
      <c r="E77" s="8">
        <v>46203</v>
      </c>
      <c r="F77" s="9">
        <v>0.125</v>
      </c>
      <c r="G77" s="10">
        <f t="shared" si="11"/>
        <v>46203.125</v>
      </c>
      <c r="H77" s="7" t="s">
        <v>49</v>
      </c>
      <c r="I77" s="7" t="s">
        <v>40</v>
      </c>
      <c r="J77" s="11">
        <v>80</v>
      </c>
      <c r="K77" s="11">
        <v>114</v>
      </c>
      <c r="L77" s="11">
        <v>122</v>
      </c>
      <c r="M77" s="11" t="s">
        <v>283</v>
      </c>
      <c r="T77" s="11" t="str">
        <f t="shared" si="12"/>
        <v/>
      </c>
      <c r="U77" s="11" t="str">
        <f>IF(OR(ISBLANK(#REF!),ISBLANK($O77)),"",IF(LEFT($B77,4)="Tour",O77,IF(#REF!&lt;&gt;$O77,O77,Q77)))</f>
        <v/>
      </c>
      <c r="V77" s="11" t="s">
        <v>262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>IF(X77="-","",IF(P77&gt;Q77,#REF!,IF(P77&lt;Q77,#REF!,"Nul")))</f>
        <v>Nul</v>
      </c>
      <c r="Z77" s="38" t="str">
        <f>IF(M77="Terminé",IF(T77&gt;U77,J77,IF(T77&lt;U77,L77,K77))+VLOOKUP(V77,Setup_ScoreExactBonus!$A:$D,4,FALSE),"")</f>
        <v/>
      </c>
      <c r="AA77" s="7" t="str" cm="1">
        <f t="array" aca="1" ref="AA77" ca="1" xml:space="preserve"> IFERROR(IF(AND(NOT(ISBLANK(N77)),NOT(EST(O77))),IF(Y77&lt;&gt;"Nul",Y77,IF(R77&gt;S77,#REF!,#REF!))),"")</f>
        <v/>
      </c>
      <c r="AB77" s="7" t="str">
        <f t="shared" si="14"/>
        <v/>
      </c>
      <c r="AD77" s="7" t="str">
        <f>IF(M77="Terminé",SUMPRODUCT(Z$2:Z77,AB$2:AB77),"")</f>
        <v/>
      </c>
    </row>
    <row r="78" spans="1:30" x14ac:dyDescent="0.35">
      <c r="A78" s="7">
        <f t="shared" si="9"/>
        <v>77</v>
      </c>
      <c r="B78" s="7" t="s">
        <v>86</v>
      </c>
      <c r="C78" s="7" t="s">
        <v>45</v>
      </c>
      <c r="D78" s="7" t="s">
        <v>64</v>
      </c>
      <c r="E78" s="8">
        <v>46203</v>
      </c>
      <c r="F78" s="9">
        <v>0.79166666666666663</v>
      </c>
      <c r="G78" s="10">
        <f t="shared" si="11"/>
        <v>46203.791666666664</v>
      </c>
      <c r="H78" s="7" t="s">
        <v>51</v>
      </c>
      <c r="I78" s="7" t="s">
        <v>68</v>
      </c>
      <c r="J78" s="11">
        <v>52</v>
      </c>
      <c r="K78" s="11">
        <v>132</v>
      </c>
      <c r="L78" s="11">
        <v>157</v>
      </c>
      <c r="M78" s="11" t="s">
        <v>283</v>
      </c>
      <c r="T78" s="11" t="str">
        <f t="shared" si="12"/>
        <v/>
      </c>
      <c r="U78" s="11" t="str">
        <f>IF(OR(ISBLANK(#REF!),ISBLANK($O78)),"",IF(LEFT($B78,4)="Tour",O78,IF(#REF!&lt;&gt;$O78,O78,Q78)))</f>
        <v/>
      </c>
      <c r="V78" s="11" t="s">
        <v>262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ref="Y77:Y97" si="16">IF(X78="-","",IF(P78&gt;Q78,H78,IF(P78&lt;Q78,I78,"Nul")))</f>
        <v>Nul</v>
      </c>
      <c r="Z78" s="38" t="str">
        <f>IF(M78="Terminé",IF(T78&gt;U78,J78,IF(T78&lt;U78,L78,K78))+VLOOKUP(V78,Setup_ScoreExactBonus!$A:$D,4,FALSE),"")</f>
        <v/>
      </c>
      <c r="AA78" s="7" t="str" cm="1">
        <f t="array" aca="1" ref="AA78" ca="1" xml:space="preserve"> IFERROR(IF(AND(NOT(ISBLANK(N78)),NOT(EST(O78))),IF(Y78&lt;&gt;"Nul",Y78,IF(R78&gt;S78,H78,I78))),"")</f>
        <v/>
      </c>
      <c r="AB78" s="7" t="str">
        <f t="shared" si="14"/>
        <v/>
      </c>
      <c r="AD78" s="7" t="str">
        <f>IF(M78="Terminé",SUMPRODUCT(Z$2:Z78,AB$2:AB78),"")</f>
        <v/>
      </c>
    </row>
    <row r="79" spans="1:30" x14ac:dyDescent="0.35">
      <c r="A79" s="7">
        <f t="shared" si="9"/>
        <v>78</v>
      </c>
      <c r="B79" s="7" t="s">
        <v>86</v>
      </c>
      <c r="C79" s="7" t="s">
        <v>64</v>
      </c>
      <c r="D79" s="7" t="s">
        <v>88</v>
      </c>
      <c r="E79" s="8">
        <v>46203</v>
      </c>
      <c r="F79" s="9">
        <v>0.95833333333333337</v>
      </c>
      <c r="G79" s="10">
        <f t="shared" si="11"/>
        <v>46203.958333333336</v>
      </c>
      <c r="H79" s="7" t="s">
        <v>65</v>
      </c>
      <c r="I79" s="7" t="s">
        <v>53</v>
      </c>
      <c r="J79" s="11">
        <v>38</v>
      </c>
      <c r="K79" s="11">
        <v>148</v>
      </c>
      <c r="L79" s="11">
        <v>182</v>
      </c>
      <c r="M79" s="11" t="s">
        <v>283</v>
      </c>
      <c r="T79" s="11" t="str">
        <f t="shared" si="12"/>
        <v/>
      </c>
      <c r="U79" s="11" t="str">
        <f>IF(OR(ISBLANK(#REF!),ISBLANK($O79)),"",IF(LEFT($B79,4)="Tour",O79,IF(#REF!&lt;&gt;$O79,O79,Q79)))</f>
        <v/>
      </c>
      <c r="V79" s="11" t="s">
        <v>262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6"/>
        <v>Nul</v>
      </c>
      <c r="Z79" s="38" t="str">
        <f>IF(M79="Terminé",IF(T79&gt;U79,J79,IF(T79&lt;U79,L79,K79))+VLOOKUP(V79,Setup_ScoreExactBonus!$A:$D,4,FALSE),"")</f>
        <v/>
      </c>
      <c r="AA79" s="7" t="str" cm="1">
        <f t="array" aca="1" ref="AA79" ca="1" xml:space="preserve"> IFERROR(IF(AND(NOT(ISBLANK(N79)),NOT(EST(O79))),IF(Y79&lt;&gt;"Nul",Y79,IF(R79&gt;S79,H79,I79))),"")</f>
        <v/>
      </c>
      <c r="AB79" s="7" t="str">
        <f t="shared" si="14"/>
        <v/>
      </c>
      <c r="AD79" s="7" t="str">
        <f>IF(M79="Terminé",SUMPRODUCT(Z$2:Z79,AB$2:AB79),"")</f>
        <v/>
      </c>
    </row>
    <row r="80" spans="1:30" x14ac:dyDescent="0.35">
      <c r="A80" s="7">
        <f t="shared" si="9"/>
        <v>79</v>
      </c>
      <c r="B80" s="7" t="s">
        <v>86</v>
      </c>
      <c r="C80" s="7" t="s">
        <v>25</v>
      </c>
      <c r="D80" s="7" t="s">
        <v>89</v>
      </c>
      <c r="E80" s="8">
        <v>46204</v>
      </c>
      <c r="F80" s="9">
        <v>0.125</v>
      </c>
      <c r="G80" s="10">
        <f t="shared" si="11"/>
        <v>46204.125</v>
      </c>
      <c r="H80" s="7" t="s">
        <v>26</v>
      </c>
      <c r="I80" s="7" t="s">
        <v>52</v>
      </c>
      <c r="J80" s="11">
        <v>84</v>
      </c>
      <c r="K80" s="11">
        <v>108</v>
      </c>
      <c r="L80" s="11">
        <v>122</v>
      </c>
      <c r="M80" s="11" t="s">
        <v>283</v>
      </c>
      <c r="T80" s="11" t="str">
        <f t="shared" si="12"/>
        <v/>
      </c>
      <c r="U80" s="11" t="str">
        <f>IF(OR(ISBLANK(#REF!),ISBLANK($O80)),"",IF(LEFT($B80,4)="Tour",O80,IF(#REF!&lt;&gt;$O80,O80,Q80)))</f>
        <v/>
      </c>
      <c r="V80" s="11" t="s">
        <v>262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6"/>
        <v>Nul</v>
      </c>
      <c r="Z80" s="38" t="str">
        <f>IF(M80="Terminé",IF(T80&gt;U80,J80,IF(T80&lt;U80,L80,K80))+VLOOKUP(V80,Setup_ScoreExactBonus!$A:$D,4,FALSE),"")</f>
        <v/>
      </c>
      <c r="AA80" s="7" t="str" cm="1">
        <f t="array" aca="1" ref="AA80" ca="1" xml:space="preserve"> IFERROR(IF(AND(NOT(ISBLANK(N80)),NOT(EST(O80))),IF(Y80&lt;&gt;"Nul",Y80,IF(R80&gt;S80,H80,I80))),"")</f>
        <v/>
      </c>
      <c r="AB80" s="7" t="str">
        <f t="shared" si="14"/>
        <v/>
      </c>
      <c r="AD80" s="7" t="str">
        <f>IF(M80="Terminé",SUMPRODUCT(Z$2:Z80,AB$2:AB80),"")</f>
        <v/>
      </c>
    </row>
    <row r="81" spans="1:30" x14ac:dyDescent="0.35">
      <c r="A81" s="7">
        <f t="shared" si="9"/>
        <v>80</v>
      </c>
      <c r="B81" s="7" t="s">
        <v>86</v>
      </c>
      <c r="C81" s="7" t="s">
        <v>77</v>
      </c>
      <c r="D81" s="7" t="s">
        <v>90</v>
      </c>
      <c r="E81" s="8">
        <v>46204</v>
      </c>
      <c r="F81" s="9">
        <v>0.75</v>
      </c>
      <c r="G81" s="10">
        <f t="shared" si="11"/>
        <v>46204.75</v>
      </c>
      <c r="H81" s="7" t="s">
        <v>78</v>
      </c>
      <c r="I81" s="7" t="s">
        <v>76</v>
      </c>
      <c r="J81" s="11">
        <v>39</v>
      </c>
      <c r="K81" s="11">
        <v>144</v>
      </c>
      <c r="L81" s="11">
        <v>181</v>
      </c>
      <c r="M81" s="11" t="s">
        <v>283</v>
      </c>
      <c r="T81" s="11" t="str">
        <f t="shared" si="12"/>
        <v/>
      </c>
      <c r="U81" s="11" t="str">
        <f>IF(OR(ISBLANK(#REF!),ISBLANK($O81)),"",IF(LEFT($B81,4)="Tour",O81,IF(#REF!&lt;&gt;$O81,O81,Q81)))</f>
        <v/>
      </c>
      <c r="V81" s="11" t="s">
        <v>262</v>
      </c>
      <c r="W81" s="11" cm="1">
        <f t="array" ref="W81">IF(LEFT($B81,4)="Tour",0,IF(AND($N81=$O81,$P81=$Q81,NOT(ISBLANK(N81:Q81))),1,0))</f>
        <v>0</v>
      </c>
      <c r="X81" s="12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6"/>
        <v>Nul</v>
      </c>
      <c r="Z81" s="38" t="str">
        <f>IF(M81="Terminé",IF(T81&gt;U81,J81,IF(T81&lt;U81,L81,K81))+VLOOKUP(V81,Setup_ScoreExactBonus!$A:$D,4,FALSE),"")</f>
        <v/>
      </c>
      <c r="AA81" s="7" t="str" cm="1">
        <f t="array" aca="1" ref="AA81" ca="1" xml:space="preserve"> IFERROR(IF(AND(NOT(ISBLANK(N81)),NOT(EST(O81))),IF(Y81&lt;&gt;"Nul",Y81,IF(R81&gt;S81,H81,I81))),"")</f>
        <v/>
      </c>
      <c r="AB81" s="7" t="str">
        <f t="shared" si="14"/>
        <v/>
      </c>
      <c r="AD81" s="7" t="str">
        <f>IF(M81="Terminé",SUMPRODUCT(Z$2:Z81,AB$2:AB81),"")</f>
        <v/>
      </c>
    </row>
    <row r="82" spans="1:30" x14ac:dyDescent="0.35">
      <c r="A82" s="7">
        <f t="shared" si="9"/>
        <v>81</v>
      </c>
      <c r="B82" s="7" t="s">
        <v>86</v>
      </c>
      <c r="C82" s="7" t="s">
        <v>58</v>
      </c>
      <c r="D82" s="7" t="s">
        <v>91</v>
      </c>
      <c r="E82" s="8">
        <v>46204</v>
      </c>
      <c r="F82" s="9">
        <v>0.91666666666666663</v>
      </c>
      <c r="G82" s="10">
        <f t="shared" si="11"/>
        <v>46204.916666666664</v>
      </c>
      <c r="H82" s="7" t="s">
        <v>59</v>
      </c>
      <c r="I82" s="7" t="s">
        <v>66</v>
      </c>
      <c r="J82" s="11">
        <v>80</v>
      </c>
      <c r="K82" s="11">
        <v>112</v>
      </c>
      <c r="L82" s="11">
        <v>123</v>
      </c>
      <c r="M82" s="11" t="s">
        <v>283</v>
      </c>
      <c r="T82" s="11" t="str">
        <f t="shared" si="12"/>
        <v/>
      </c>
      <c r="U82" s="11" t="str">
        <f>IF(OR(ISBLANK(#REF!),ISBLANK($O82)),"",IF(LEFT($B82,4)="Tour",O82,IF(#REF!&lt;&gt;$O82,O82,Q82)))</f>
        <v/>
      </c>
      <c r="V82" s="11" t="s">
        <v>262</v>
      </c>
      <c r="W82" s="11" cm="1">
        <f t="array" ref="W82">IF(LEFT($B82,4)="Tour",0,IF(AND($N82=$O82,$P82=$Q82,NOT(ISBLANK(N82:Q82))),1,0))</f>
        <v>0</v>
      </c>
      <c r="X82" s="12" t="str">
        <f t="shared" si="17"/>
        <v/>
      </c>
      <c r="Y82" s="7" t="str">
        <f t="shared" si="16"/>
        <v>Nul</v>
      </c>
      <c r="Z82" s="38" t="str">
        <f>IF(M82="Terminé",IF(T82&gt;U82,J82,IF(T82&lt;U82,L82,K82))+VLOOKUP(V82,Setup_ScoreExactBonus!$A:$D,4,FALSE),"")</f>
        <v/>
      </c>
      <c r="AA82" s="7" t="str" cm="1">
        <f t="array" aca="1" ref="AA82" ca="1" xml:space="preserve"> IFERROR(IF(AND(NOT(ISBLANK(N82)),NOT(EST(O82))),IF(Y82&lt;&gt;"Nul",Y82,IF(R82&gt;S82,H82,I82))),"")</f>
        <v/>
      </c>
      <c r="AB82" s="7" t="str">
        <f t="shared" si="14"/>
        <v/>
      </c>
      <c r="AD82" s="7" t="str">
        <f>IF(M82="Terminé",SUMPRODUCT(Z$2:Z82,AB$2:AB82),"")</f>
        <v/>
      </c>
    </row>
    <row r="83" spans="1:30" x14ac:dyDescent="0.35">
      <c r="A83" s="7">
        <f t="shared" si="9"/>
        <v>82</v>
      </c>
      <c r="B83" s="7" t="s">
        <v>86</v>
      </c>
      <c r="C83" s="7" t="s">
        <v>33</v>
      </c>
      <c r="D83" s="7" t="s">
        <v>92</v>
      </c>
      <c r="E83" s="8">
        <v>46205</v>
      </c>
      <c r="F83" s="9">
        <v>8.3333333333333329E-2</v>
      </c>
      <c r="G83" s="10">
        <f t="shared" si="11"/>
        <v>46205.083333333336</v>
      </c>
      <c r="H83" s="7" t="s">
        <v>34</v>
      </c>
      <c r="I83" s="7" t="s">
        <v>32</v>
      </c>
      <c r="J83" s="11">
        <v>52</v>
      </c>
      <c r="K83" s="11">
        <v>132</v>
      </c>
      <c r="L83" s="11">
        <v>157</v>
      </c>
      <c r="M83" s="11" t="s">
        <v>283</v>
      </c>
      <c r="T83" s="11" t="str">
        <f t="shared" si="12"/>
        <v/>
      </c>
      <c r="U83" s="11" t="str">
        <f>IF(OR(ISBLANK(#REF!),ISBLANK($O83)),"",IF(LEFT($B83,4)="Tour",O83,IF(#REF!&lt;&gt;$O83,O83,Q83)))</f>
        <v/>
      </c>
      <c r="V83" s="11" t="s">
        <v>262</v>
      </c>
      <c r="W83" s="11" cm="1">
        <f t="array" ref="W83">IF(LEFT($B83,4)="Tour",0,IF(AND($N83=$O83,$P83=$Q83,NOT(ISBLANK(N83:Q83))),1,0))</f>
        <v>0</v>
      </c>
      <c r="X83" s="12" t="str">
        <f t="shared" si="17"/>
        <v/>
      </c>
      <c r="Y83" s="7" t="str">
        <f t="shared" si="16"/>
        <v>Nul</v>
      </c>
      <c r="Z83" s="38" t="str">
        <f>IF(M83="Terminé",IF(T83&gt;U83,J83,IF(T83&lt;U83,L83,K83))+VLOOKUP(V83,Setup_ScoreExactBonus!$A:$D,4,FALSE),"")</f>
        <v/>
      </c>
      <c r="AA83" s="7" t="str" cm="1">
        <f t="array" aca="1" ref="AA83" ca="1" xml:space="preserve"> IFERROR(IF(AND(NOT(ISBLANK(N83)),NOT(EST(O83))),IF(Y83&lt;&gt;"Nul",Y83,IF(R83&gt;S83,H83,I83))),"")</f>
        <v/>
      </c>
      <c r="AB83" s="7" t="str">
        <f t="shared" si="14"/>
        <v/>
      </c>
      <c r="AD83" s="7" t="str">
        <f>IF(M83="Terminé",SUMPRODUCT(Z$2:Z83,AB$2:AB83),"")</f>
        <v/>
      </c>
    </row>
    <row r="84" spans="1:30" x14ac:dyDescent="0.35">
      <c r="A84" s="7">
        <f t="shared" si="9"/>
        <v>83</v>
      </c>
      <c r="B84" s="7" t="s">
        <v>86</v>
      </c>
      <c r="C84" s="7" t="s">
        <v>55</v>
      </c>
      <c r="D84" s="7" t="s">
        <v>69</v>
      </c>
      <c r="E84" s="8">
        <v>46205</v>
      </c>
      <c r="F84" s="9">
        <v>0.875</v>
      </c>
      <c r="G84" s="10">
        <f t="shared" si="11"/>
        <v>46205.875</v>
      </c>
      <c r="H84" s="7" t="s">
        <v>56</v>
      </c>
      <c r="I84" s="7" t="s">
        <v>72</v>
      </c>
      <c r="J84" s="11">
        <v>41</v>
      </c>
      <c r="K84" s="11">
        <v>140</v>
      </c>
      <c r="L84" s="11">
        <v>182</v>
      </c>
      <c r="M84" s="11" t="s">
        <v>283</v>
      </c>
      <c r="T84" s="11" t="str">
        <f t="shared" si="12"/>
        <v/>
      </c>
      <c r="U84" s="11" t="str">
        <f>IF(OR(ISBLANK(#REF!),ISBLANK($O84)),"",IF(LEFT($B84,4)="Tour",O84,IF(#REF!&lt;&gt;$O84,O84,Q84)))</f>
        <v/>
      </c>
      <c r="V84" s="11" t="s">
        <v>262</v>
      </c>
      <c r="W84" s="11" cm="1">
        <f t="array" ref="W84">IF(LEFT($B84,4)="Tour",0,IF(AND($N84=$O84,$P84=$Q84,NOT(ISBLANK(N84:Q84))),1,0))</f>
        <v>0</v>
      </c>
      <c r="X84" s="12" t="str">
        <f t="shared" si="17"/>
        <v/>
      </c>
      <c r="Y84" s="7" t="str">
        <f t="shared" si="16"/>
        <v>Nul</v>
      </c>
      <c r="Z84" s="38" t="str">
        <f>IF(M84="Terminé",IF(T84&gt;U84,J84,IF(T84&lt;U84,L84,K84))+VLOOKUP(V84,Setup_ScoreExactBonus!$A:$D,4,FALSE),"")</f>
        <v/>
      </c>
      <c r="AA84" s="7" t="str" cm="1">
        <f t="array" aca="1" ref="AA84" ca="1" xml:space="preserve"> IFERROR(IF(AND(NOT(ISBLANK(N84)),NOT(EST(O84))),IF(Y84&lt;&gt;"Nul",Y84,IF(R84&gt;S84,H84,I84))),"")</f>
        <v/>
      </c>
      <c r="AB84" s="7" t="str">
        <f t="shared" si="14"/>
        <v/>
      </c>
      <c r="AD84" s="7" t="str">
        <f>IF(M84="Terminé",SUMPRODUCT(Z$2:Z84,AB$2:AB84),"")</f>
        <v/>
      </c>
    </row>
    <row r="85" spans="1:30" x14ac:dyDescent="0.35">
      <c r="A85" s="7">
        <f t="shared" si="9"/>
        <v>84</v>
      </c>
      <c r="B85" s="7" t="s">
        <v>86</v>
      </c>
      <c r="C85" s="7" t="s">
        <v>74</v>
      </c>
      <c r="D85" s="7" t="s">
        <v>77</v>
      </c>
      <c r="E85" s="8">
        <v>46206</v>
      </c>
      <c r="F85" s="9">
        <v>4.1666666666666664E-2</v>
      </c>
      <c r="G85" s="10">
        <f t="shared" si="11"/>
        <v>46206.041666666664</v>
      </c>
      <c r="H85" s="7" t="s">
        <v>75</v>
      </c>
      <c r="I85" s="7" t="s">
        <v>79</v>
      </c>
      <c r="J85" s="11">
        <v>73</v>
      </c>
      <c r="K85" s="11">
        <v>114</v>
      </c>
      <c r="L85" s="11">
        <v>133</v>
      </c>
      <c r="M85" s="11" t="s">
        <v>283</v>
      </c>
      <c r="T85" s="11" t="str">
        <f t="shared" si="12"/>
        <v/>
      </c>
      <c r="U85" s="11" t="str">
        <f>IF(OR(ISBLANK(#REF!),ISBLANK($O85)),"",IF(LEFT($B85,4)="Tour",O85,IF(#REF!&lt;&gt;$O85,O85,Q85)))</f>
        <v/>
      </c>
      <c r="V85" s="11" t="s">
        <v>262</v>
      </c>
      <c r="W85" s="11" cm="1">
        <f t="array" ref="W85">IF(LEFT($B85,4)="Tour",0,IF(AND($N85=$O85,$P85=$Q85,NOT(ISBLANK(N85:Q85))),1,0))</f>
        <v>0</v>
      </c>
      <c r="X85" s="12" t="str">
        <f t="shared" si="17"/>
        <v/>
      </c>
      <c r="Y85" s="7" t="str">
        <f t="shared" si="16"/>
        <v>Nul</v>
      </c>
      <c r="Z85" s="38" t="str">
        <f>IF(M85="Terminé",IF(T85&gt;U85,J85,IF(T85&lt;U85,L85,K85))+VLOOKUP(V85,Setup_ScoreExactBonus!$A:$D,4,FALSE),"")</f>
        <v/>
      </c>
      <c r="AA85" s="7" t="str" cm="1">
        <f t="array" aca="1" ref="AA85" ca="1" xml:space="preserve"> IFERROR(IF(AND(NOT(ISBLANK(N85)),NOT(EST(O85))),IF(Y85&lt;&gt;"Nul",Y85,IF(R85&gt;S85,H85,I85))),"")</f>
        <v/>
      </c>
      <c r="AB85" s="7" t="str">
        <f t="shared" si="14"/>
        <v/>
      </c>
      <c r="AD85" s="7" t="str">
        <f>IF(M85="Terminé",SUMPRODUCT(Z$2:Z85,AB$2:AB85),"")</f>
        <v/>
      </c>
    </row>
    <row r="86" spans="1:30" x14ac:dyDescent="0.35">
      <c r="A86" s="7">
        <f t="shared" si="9"/>
        <v>85</v>
      </c>
      <c r="B86" s="7" t="s">
        <v>86</v>
      </c>
      <c r="C86" s="7" t="s">
        <v>30</v>
      </c>
      <c r="D86" s="7" t="s">
        <v>93</v>
      </c>
      <c r="E86" s="8">
        <v>46206</v>
      </c>
      <c r="F86" s="9">
        <v>0.20833333333333334</v>
      </c>
      <c r="G86" s="10">
        <f t="shared" si="11"/>
        <v>46206.208333333336</v>
      </c>
      <c r="H86" s="7" t="s">
        <v>37</v>
      </c>
      <c r="I86" s="7" t="s">
        <v>71</v>
      </c>
      <c r="J86" s="11">
        <v>61</v>
      </c>
      <c r="K86" s="11">
        <v>122</v>
      </c>
      <c r="L86" s="11">
        <v>148</v>
      </c>
      <c r="M86" s="11" t="s">
        <v>283</v>
      </c>
      <c r="T86" s="11" t="str">
        <f t="shared" si="12"/>
        <v/>
      </c>
      <c r="U86" s="11" t="str">
        <f>IF(OR(ISBLANK(#REF!),ISBLANK($O86)),"",IF(LEFT($B86,4)="Tour",O86,IF(#REF!&lt;&gt;$O86,O86,Q86)))</f>
        <v/>
      </c>
      <c r="V86" s="11" t="s">
        <v>262</v>
      </c>
      <c r="W86" s="11" cm="1">
        <f t="array" ref="W86">IF(LEFT($B86,4)="Tour",0,IF(AND($N86=$O86,$P86=$Q86,NOT(ISBLANK(N86:Q86))),1,0))</f>
        <v>0</v>
      </c>
      <c r="X86" s="12" t="str">
        <f t="shared" si="17"/>
        <v/>
      </c>
      <c r="Y86" s="7" t="str">
        <f t="shared" si="16"/>
        <v>Nul</v>
      </c>
      <c r="Z86" s="38" t="str">
        <f>IF(M86="Terminé",IF(T86&gt;U86,J86,IF(T86&lt;U86,L86,K86))+VLOOKUP(V86,Setup_ScoreExactBonus!$A:$D,4,FALSE),"")</f>
        <v/>
      </c>
      <c r="AA86" s="7" t="str" cm="1">
        <f t="array" aca="1" ref="AA86" ca="1" xml:space="preserve"> IFERROR(IF(AND(NOT(ISBLANK(N86)),NOT(EST(O86))),IF(Y86&lt;&gt;"Nul",Y86,IF(R86&gt;S86,H86,I86))),"")</f>
        <v/>
      </c>
      <c r="AB86" s="7" t="str">
        <f t="shared" si="14"/>
        <v/>
      </c>
      <c r="AD86" s="7" t="str">
        <f>IF(M86="Terminé",SUMPRODUCT(Z$2:Z86,AB$2:AB86),"")</f>
        <v/>
      </c>
    </row>
    <row r="87" spans="1:30" x14ac:dyDescent="0.35">
      <c r="A87" s="7">
        <f t="shared" si="9"/>
        <v>86</v>
      </c>
      <c r="B87" s="7" t="s">
        <v>86</v>
      </c>
      <c r="C87" s="7" t="s">
        <v>33</v>
      </c>
      <c r="D87" s="7" t="s">
        <v>58</v>
      </c>
      <c r="E87" s="8">
        <v>46206</v>
      </c>
      <c r="F87" s="9">
        <v>0.83333333333333337</v>
      </c>
      <c r="G87" s="10">
        <f t="shared" si="11"/>
        <v>46206.833333333336</v>
      </c>
      <c r="H87" s="7" t="s">
        <v>43</v>
      </c>
      <c r="I87" s="7" t="s">
        <v>60</v>
      </c>
      <c r="J87" s="11">
        <v>113</v>
      </c>
      <c r="K87" s="11">
        <v>106</v>
      </c>
      <c r="L87" s="11">
        <v>92</v>
      </c>
      <c r="M87" s="11" t="s">
        <v>283</v>
      </c>
      <c r="T87" s="11" t="str">
        <f t="shared" si="12"/>
        <v/>
      </c>
      <c r="U87" s="11" t="str">
        <f>IF(OR(ISBLANK(#REF!),ISBLANK($O87)),"",IF(LEFT($B87,4)="Tour",O87,IF(#REF!&lt;&gt;$O87,O87,Q87)))</f>
        <v/>
      </c>
      <c r="V87" s="11" t="s">
        <v>262</v>
      </c>
      <c r="W87" s="11" cm="1">
        <f t="array" ref="W87">IF(LEFT($B87,4)="Tour",0,IF(AND($N87=$O87,$P87=$Q87,NOT(ISBLANK(N87:Q87))),1,0))</f>
        <v>0</v>
      </c>
      <c r="X87" s="12" t="str">
        <f t="shared" si="17"/>
        <v/>
      </c>
      <c r="Y87" s="7" t="str">
        <f t="shared" si="16"/>
        <v>Nul</v>
      </c>
      <c r="Z87" s="38" t="str">
        <f>IF(M87="Terminé",IF(T87&gt;U87,J87,IF(T87&lt;U87,L87,K87))+VLOOKUP(V87,Setup_ScoreExactBonus!$A:$D,4,FALSE),"")</f>
        <v/>
      </c>
      <c r="AA87" s="7" t="str" cm="1">
        <f t="array" aca="1" ref="AA87" ca="1" xml:space="preserve"> IFERROR(IF(AND(NOT(ISBLANK(N87)),NOT(EST(O87))),IF(Y87&lt;&gt;"Nul",Y87,IF(R87&gt;S87,H87,I87))),"")</f>
        <v/>
      </c>
      <c r="AB87" s="7" t="str">
        <f t="shared" si="14"/>
        <v/>
      </c>
      <c r="AD87" s="7" t="str">
        <f>IF(M87="Terminé",SUMPRODUCT(Z$2:Z87,AB$2:AB87),"")</f>
        <v/>
      </c>
    </row>
    <row r="88" spans="1:30" x14ac:dyDescent="0.35">
      <c r="A88" s="7">
        <f t="shared" si="9"/>
        <v>87</v>
      </c>
      <c r="B88" s="7" t="s">
        <v>86</v>
      </c>
      <c r="C88" s="7" t="s">
        <v>69</v>
      </c>
      <c r="D88" s="7" t="s">
        <v>55</v>
      </c>
      <c r="E88" s="8">
        <v>46207</v>
      </c>
      <c r="F88" s="9">
        <v>0</v>
      </c>
      <c r="G88" s="10">
        <f t="shared" si="11"/>
        <v>46207</v>
      </c>
      <c r="H88" s="7" t="s">
        <v>70</v>
      </c>
      <c r="I88" s="7" t="s">
        <v>57</v>
      </c>
      <c r="J88" s="11">
        <v>25</v>
      </c>
      <c r="K88" s="11">
        <v>165</v>
      </c>
      <c r="L88" s="11">
        <v>213</v>
      </c>
      <c r="M88" s="11" t="s">
        <v>283</v>
      </c>
      <c r="T88" s="11" t="str">
        <f t="shared" si="12"/>
        <v/>
      </c>
      <c r="U88" s="11" t="str">
        <f>IF(OR(ISBLANK(#REF!),ISBLANK($O88)),"",IF(LEFT($B88,4)="Tour",O88,IF(#REF!&lt;&gt;$O88,O88,Q88)))</f>
        <v/>
      </c>
      <c r="V88" s="11" t="s">
        <v>262</v>
      </c>
      <c r="W88" s="11" cm="1">
        <f t="array" ref="W88">IF(LEFT($B88,4)="Tour",0,IF(AND($N88=$O88,$P88=$Q88,NOT(ISBLANK(N88:Q88))),1,0))</f>
        <v>0</v>
      </c>
      <c r="X88" s="12" t="str">
        <f t="shared" si="17"/>
        <v/>
      </c>
      <c r="Y88" s="7" t="str">
        <f t="shared" si="16"/>
        <v>Nul</v>
      </c>
      <c r="Z88" s="38" t="str">
        <f>IF(M88="Terminé",IF(T88&gt;U88,J88,IF(T88&lt;U88,L88,K88))+VLOOKUP(V88,Setup_ScoreExactBonus!$A:$D,4,FALSE),"")</f>
        <v/>
      </c>
      <c r="AA88" s="7" t="str" cm="1">
        <f t="array" aca="1" ref="AA88" ca="1" xml:space="preserve"> IFERROR(IF(AND(NOT(ISBLANK(N88)),NOT(EST(O88))),IF(Y88&lt;&gt;"Nul",Y88,IF(R88&gt;S88,H88,I88))),"")</f>
        <v/>
      </c>
      <c r="AB88" s="7" t="str">
        <f t="shared" si="14"/>
        <v/>
      </c>
      <c r="AD88" s="7" t="str">
        <f>IF(M88="Terminé",SUMPRODUCT(Z$2:Z88,AB$2:AB88),"")</f>
        <v/>
      </c>
    </row>
    <row r="89" spans="1:30" x14ac:dyDescent="0.35">
      <c r="A89" s="7">
        <f t="shared" si="9"/>
        <v>88</v>
      </c>
      <c r="B89" s="7" t="s">
        <v>86</v>
      </c>
      <c r="C89" s="7" t="s">
        <v>74</v>
      </c>
      <c r="D89" s="7" t="s">
        <v>94</v>
      </c>
      <c r="E89" s="8">
        <v>46207</v>
      </c>
      <c r="F89" s="9">
        <v>0.14583333333333334</v>
      </c>
      <c r="G89" s="10">
        <f t="shared" si="11"/>
        <v>46207.145833333336</v>
      </c>
      <c r="H89" s="7" t="s">
        <v>83</v>
      </c>
      <c r="I89" s="7" t="s">
        <v>80</v>
      </c>
      <c r="J89" s="11">
        <v>66</v>
      </c>
      <c r="K89" s="11">
        <v>114</v>
      </c>
      <c r="L89" s="11">
        <v>139</v>
      </c>
      <c r="M89" s="11" t="s">
        <v>283</v>
      </c>
      <c r="T89" s="11" t="str">
        <f t="shared" si="12"/>
        <v/>
      </c>
      <c r="U89" s="11" t="str">
        <f>IF(OR(ISBLANK(#REF!),ISBLANK($O89)),"",IF(LEFT($B89,4)="Tour",O89,IF(#REF!&lt;&gt;$O89,O89,Q89)))</f>
        <v/>
      </c>
      <c r="V89" s="11" t="s">
        <v>262</v>
      </c>
      <c r="W89" s="11" cm="1">
        <f t="array" ref="W89">IF(LEFT($B89,4)="Tour",0,IF(AND($N89=$O89,$P89=$Q89,NOT(ISBLANK(N89:Q89))),1,0))</f>
        <v>0</v>
      </c>
      <c r="X89" s="12" t="str">
        <f t="shared" si="17"/>
        <v/>
      </c>
      <c r="Y89" s="7" t="str">
        <f t="shared" si="16"/>
        <v>Nul</v>
      </c>
      <c r="Z89" s="38" t="str">
        <f>IF(M89="Terminé",IF(T89&gt;U89,J89,IF(T89&lt;U89,L89,K89))+VLOOKUP(V89,Setup_ScoreExactBonus!$A:$D,4,FALSE),"")</f>
        <v/>
      </c>
      <c r="AA89" s="7" t="str" cm="1">
        <f t="array" aca="1" ref="AA89" ca="1" xml:space="preserve"> IFERROR(IF(AND(NOT(ISBLANK(N89)),NOT(EST(O89))),IF(Y89&lt;&gt;"Nul",Y89,IF(R89&gt;S89,H89,I89))),"")</f>
        <v/>
      </c>
      <c r="AB89" s="7" t="str">
        <f t="shared" si="14"/>
        <v/>
      </c>
      <c r="AD89" s="7" t="str">
        <f>IF(M89="Terminé",SUMPRODUCT(Z$2:Z89,AB$2:AB89),"")</f>
        <v/>
      </c>
    </row>
    <row r="90" spans="1:30" x14ac:dyDescent="0.35">
      <c r="A90" s="7">
        <f t="shared" si="9"/>
        <v>89</v>
      </c>
      <c r="B90" s="7" t="s">
        <v>95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8">IF(VLOOKUP(C90,$A:$AA,26,FALSE)&lt;&gt;"",VLOOKUP(C90,$A:$AA,26,FALSE),"TBD")</f>
        <v>TBD</v>
      </c>
      <c r="I90" s="7" t="str">
        <f t="shared" ref="I90:I105" si="19">IF(VLOOKUP(D90,$A:$AA,26,FALSE)&lt;&gt;"",VLOOKUP(D90,$A:$AA,26,FALSE),"TBD")</f>
        <v>TBD</v>
      </c>
      <c r="J90" s="11"/>
      <c r="K90" s="11"/>
      <c r="L90" s="11"/>
      <c r="M90" s="11" t="s">
        <v>283</v>
      </c>
      <c r="T90" s="11" t="str">
        <f t="shared" si="12"/>
        <v/>
      </c>
      <c r="U90" s="11" t="str">
        <f>IF(OR(ISBLANK(#REF!),ISBLANK($O90)),"",IF(LEFT($B90,4)="Tour",O90,IF(#REF!&lt;&gt;$O90,O90,Q90)))</f>
        <v/>
      </c>
      <c r="V90" s="11" t="s">
        <v>262</v>
      </c>
      <c r="W90" s="11" cm="1">
        <f t="array" ref="W90">IF(LEFT($B90,4)="Tour",0,IF(AND($N90=$O90,$P90=$Q90,NOT(ISBLANK(N90:Q90))),1,0))</f>
        <v>0</v>
      </c>
      <c r="X90" s="12" t="str">
        <f t="shared" si="17"/>
        <v/>
      </c>
      <c r="Y90" s="7" t="str">
        <f>IF(X90="-","",IF(P90&gt;Q90,H90,IF(P90&lt;Q90,I90,"Nul")))</f>
        <v>Nul</v>
      </c>
      <c r="Z90" s="38" t="str">
        <f>IF(M90="Terminé",IF(T90&gt;U90,J90,IF(T90&lt;U90,L90,K90))+VLOOKUP(V90,Setup_ScoreExactBonus!$A:$D,4,FALSE),"")</f>
        <v/>
      </c>
      <c r="AA90" s="7" t="str" cm="1">
        <f t="array" aca="1" ref="AA90" ca="1" xml:space="preserve"> IFERROR(IF(AND(NOT(ISBLANK(N90)),NOT(EST(O90))),IF(Y90&lt;&gt;"Nul",Y90,IF(R90&gt;S90,H90,I90))),"")</f>
        <v/>
      </c>
      <c r="AB90" s="7" t="str">
        <f t="shared" si="14"/>
        <v/>
      </c>
      <c r="AD90" s="7" t="str">
        <f>IF(M90="Terminé",SUMPRODUCT(Z$2:Z90,AB$2:AB90),"")</f>
        <v/>
      </c>
    </row>
    <row r="91" spans="1:30" x14ac:dyDescent="0.35">
      <c r="A91" s="7">
        <f t="shared" si="9"/>
        <v>90</v>
      </c>
      <c r="B91" s="7" t="s">
        <v>95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8"/>
        <v>TBD</v>
      </c>
      <c r="I91" s="7" t="str">
        <f t="shared" si="19"/>
        <v>TBD</v>
      </c>
      <c r="J91" s="11"/>
      <c r="K91" s="11"/>
      <c r="L91" s="11"/>
      <c r="M91" s="11" t="s">
        <v>283</v>
      </c>
      <c r="T91" s="11" t="str">
        <f t="shared" si="12"/>
        <v/>
      </c>
      <c r="U91" s="11" t="str">
        <f>IF(OR(ISBLANK(#REF!),ISBLANK($O91)),"",IF(LEFT($B91,4)="Tour",O91,IF(#REF!&lt;&gt;$O91,O91,Q91)))</f>
        <v/>
      </c>
      <c r="V91" s="11" t="s">
        <v>262</v>
      </c>
      <c r="W91" s="11" cm="1">
        <f t="array" ref="W91">IF(LEFT($B91,4)="Tour",0,IF(AND($N91=$O91,$P91=$Q91,NOT(ISBLANK(N91:Q91))),1,0))</f>
        <v>0</v>
      </c>
      <c r="X91" s="12" t="str">
        <f t="shared" si="17"/>
        <v/>
      </c>
      <c r="Y91" s="7" t="str">
        <f>IF(X91="-","",IF(P91&gt;Q91,H91,IF(P91&lt;Q91,I91,"Nul")))</f>
        <v>Nul</v>
      </c>
      <c r="Z91" s="38" t="str">
        <f>IF(M91="Terminé",IF(T91&gt;U91,J91,IF(T91&lt;U91,L91,K91))+VLOOKUP(V91,Setup_ScoreExactBonus!$A:$D,4,FALSE),"")</f>
        <v/>
      </c>
      <c r="AA91" s="7" t="str" cm="1">
        <f t="array" aca="1" ref="AA91" ca="1" xml:space="preserve"> IFERROR(IF(AND(NOT(ISBLANK(N91)),NOT(EST(O91))),IF(Y91&lt;&gt;"Nul",Y91,IF(R91&gt;S91,H91,I91))),"")</f>
        <v/>
      </c>
      <c r="AB91" s="7" t="str">
        <f t="shared" si="14"/>
        <v/>
      </c>
      <c r="AD91" s="7" t="str">
        <f>IF(M91="Terminé",SUMPRODUCT(Z$2:Z91,AB$2:AB91),"")</f>
        <v/>
      </c>
    </row>
    <row r="92" spans="1:30" x14ac:dyDescent="0.35">
      <c r="A92" s="7">
        <f t="shared" si="9"/>
        <v>91</v>
      </c>
      <c r="B92" s="7" t="s">
        <v>95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8"/>
        <v>TBD</v>
      </c>
      <c r="I92" s="7" t="str">
        <f t="shared" si="19"/>
        <v>TBD</v>
      </c>
      <c r="J92" s="11"/>
      <c r="K92" s="11"/>
      <c r="L92" s="11"/>
      <c r="M92" s="11" t="s">
        <v>283</v>
      </c>
      <c r="T92" s="11" t="str">
        <f t="shared" si="12"/>
        <v/>
      </c>
      <c r="U92" s="11" t="str">
        <f>IF(OR(ISBLANK(#REF!),ISBLANK($O92)),"",IF(LEFT($B92,4)="Tour",O92,IF(#REF!&lt;&gt;$O92,O92,Q92)))</f>
        <v/>
      </c>
      <c r="V92" s="11" t="s">
        <v>262</v>
      </c>
      <c r="W92" s="11" cm="1">
        <f t="array" ref="W92">IF(LEFT($B92,4)="Tour",0,IF(AND($N92=$O92,$P92=$Q92,NOT(ISBLANK(N92:Q92))),1,0))</f>
        <v>0</v>
      </c>
      <c r="X92" s="12" t="str">
        <f t="shared" si="17"/>
        <v/>
      </c>
      <c r="Y92" s="7" t="str">
        <f t="shared" si="16"/>
        <v>Nul</v>
      </c>
      <c r="Z92" s="38" t="str">
        <f>IF(M92="Terminé",IF(T92&gt;U92,J92,IF(T92&lt;U92,L92,K92))+VLOOKUP(V92,Setup_ScoreExactBonus!$A:$D,4,FALSE),"")</f>
        <v/>
      </c>
      <c r="AA92" s="7" t="str" cm="1">
        <f t="array" aca="1" ref="AA92" ca="1" xml:space="preserve"> IFERROR(IF(AND(NOT(ISBLANK(N92)),NOT(EST(O92))),IF(Y92&lt;&gt;"Nul",Y92,IF(R92&gt;S92,H92,I92))),"")</f>
        <v/>
      </c>
      <c r="AB92" s="7" t="str">
        <f t="shared" si="14"/>
        <v/>
      </c>
      <c r="AD92" s="7" t="str">
        <f>IF(M92="Terminé",SUMPRODUCT(Z$2:Z92,AB$2:AB92),"")</f>
        <v/>
      </c>
    </row>
    <row r="93" spans="1:30" x14ac:dyDescent="0.35">
      <c r="A93" s="7">
        <f t="shared" si="9"/>
        <v>92</v>
      </c>
      <c r="B93" s="7" t="s">
        <v>95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8"/>
        <v>TBD</v>
      </c>
      <c r="I93" s="7" t="str">
        <f t="shared" si="19"/>
        <v>TBD</v>
      </c>
      <c r="J93" s="11"/>
      <c r="K93" s="11"/>
      <c r="L93" s="11"/>
      <c r="M93" s="11" t="s">
        <v>283</v>
      </c>
      <c r="T93" s="11" t="str">
        <f t="shared" si="12"/>
        <v/>
      </c>
      <c r="U93" s="11" t="str">
        <f>IF(OR(ISBLANK(#REF!),ISBLANK($O93)),"",IF(LEFT($B93,4)="Tour",O93,IF(#REF!&lt;&gt;$O93,O93,Q93)))</f>
        <v/>
      </c>
      <c r="V93" s="11" t="s">
        <v>262</v>
      </c>
      <c r="W93" s="11" cm="1">
        <f t="array" ref="W93">IF(LEFT($B93,4)="Tour",0,IF(AND($N93=$O93,$P93=$Q93,NOT(ISBLANK(N93:Q93))),1,0))</f>
        <v>0</v>
      </c>
      <c r="X93" s="12" t="str">
        <f t="shared" si="17"/>
        <v/>
      </c>
      <c r="Y93" s="7" t="str">
        <f t="shared" si="16"/>
        <v>Nul</v>
      </c>
      <c r="Z93" s="38" t="str">
        <f>IF(M93="Terminé",IF(T93&gt;U93,J93,IF(T93&lt;U93,L93,K93))+VLOOKUP(V93,Setup_ScoreExactBonus!$A:$D,4,FALSE),"")</f>
        <v/>
      </c>
      <c r="AA93" s="7" t="str" cm="1">
        <f t="array" aca="1" ref="AA93" ca="1" xml:space="preserve"> IFERROR(IF(AND(NOT(ISBLANK(N93)),NOT(EST(O93))),IF(Y93&lt;&gt;"Nul",Y93,IF(R93&gt;S93,H93,I93))),"")</f>
        <v/>
      </c>
      <c r="AB93" s="7" t="str">
        <f t="shared" si="14"/>
        <v/>
      </c>
      <c r="AD93" s="7" t="str">
        <f>IF(M93="Terminé",SUMPRODUCT(Z$2:Z93,AB$2:AB93),"")</f>
        <v/>
      </c>
    </row>
    <row r="94" spans="1:30" x14ac:dyDescent="0.35">
      <c r="A94" s="7">
        <f t="shared" si="9"/>
        <v>93</v>
      </c>
      <c r="B94" s="7" t="s">
        <v>95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8"/>
        <v>TBD</v>
      </c>
      <c r="I94" s="7" t="str">
        <f t="shared" si="19"/>
        <v>TBD</v>
      </c>
      <c r="J94" s="11"/>
      <c r="K94" s="11"/>
      <c r="L94" s="11"/>
      <c r="M94" s="11" t="s">
        <v>283</v>
      </c>
      <c r="T94" s="11" t="str">
        <f t="shared" si="12"/>
        <v/>
      </c>
      <c r="U94" s="11" t="str">
        <f>IF(OR(ISBLANK(#REF!),ISBLANK($O94)),"",IF(LEFT($B94,4)="Tour",O94,IF(#REF!&lt;&gt;$O94,O94,Q94)))</f>
        <v/>
      </c>
      <c r="V94" s="11" t="s">
        <v>262</v>
      </c>
      <c r="W94" s="11" cm="1">
        <f t="array" ref="W94">IF(LEFT($B94,4)="Tour",0,IF(AND($N94=$O94,$P94=$Q94,NOT(ISBLANK(N94:Q94))),1,0))</f>
        <v>0</v>
      </c>
      <c r="X94" s="12" t="str">
        <f t="shared" si="17"/>
        <v/>
      </c>
      <c r="Y94" s="7" t="str">
        <f t="shared" si="16"/>
        <v>Nul</v>
      </c>
      <c r="Z94" s="38" t="str">
        <f>IF(M94="Terminé",IF(T94&gt;U94,J94,IF(T94&lt;U94,L94,K94))+VLOOKUP(V94,Setup_ScoreExactBonus!$A:$D,4,FALSE),"")</f>
        <v/>
      </c>
      <c r="AA94" s="7" t="str" cm="1">
        <f t="array" aca="1" ref="AA94" ca="1" xml:space="preserve"> IFERROR(IF(AND(NOT(ISBLANK(N94)),NOT(EST(O94))),IF(Y94&lt;&gt;"Nul",Y94,IF(R94&gt;S94,H94,I94))),"")</f>
        <v/>
      </c>
      <c r="AB94" s="7" t="str">
        <f t="shared" si="14"/>
        <v/>
      </c>
      <c r="AD94" s="7" t="str">
        <f>IF(M94="Terminé",SUMPRODUCT(Z$2:Z94,AB$2:AB94),"")</f>
        <v/>
      </c>
    </row>
    <row r="95" spans="1:30" x14ac:dyDescent="0.35">
      <c r="A95" s="7">
        <f t="shared" si="9"/>
        <v>94</v>
      </c>
      <c r="B95" s="7" t="s">
        <v>95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8"/>
        <v>TBD</v>
      </c>
      <c r="I95" s="7" t="str">
        <f t="shared" si="19"/>
        <v>TBD</v>
      </c>
      <c r="J95" s="11"/>
      <c r="K95" s="11"/>
      <c r="L95" s="11"/>
      <c r="M95" s="11" t="s">
        <v>283</v>
      </c>
      <c r="T95" s="11" t="str">
        <f t="shared" si="12"/>
        <v/>
      </c>
      <c r="U95" s="11" t="str">
        <f>IF(OR(ISBLANK(#REF!),ISBLANK($O95)),"",IF(LEFT($B95,4)="Tour",O95,IF(#REF!&lt;&gt;$O95,O95,Q95)))</f>
        <v/>
      </c>
      <c r="V95" s="11" t="s">
        <v>262</v>
      </c>
      <c r="W95" s="11" cm="1">
        <f t="array" ref="W95">IF(LEFT($B95,4)="Tour",0,IF(AND($N95=$O95,$P95=$Q95,NOT(ISBLANK(N95:Q95))),1,0))</f>
        <v>0</v>
      </c>
      <c r="X95" s="12" t="str">
        <f t="shared" si="17"/>
        <v/>
      </c>
      <c r="Y95" s="7" t="str">
        <f t="shared" si="16"/>
        <v>Nul</v>
      </c>
      <c r="Z95" s="38" t="str">
        <f>IF(M95="Terminé",IF(T95&gt;U95,J95,IF(T95&lt;U95,L95,K95))+VLOOKUP(V95,Setup_ScoreExactBonus!$A:$D,4,FALSE),"")</f>
        <v/>
      </c>
      <c r="AA95" s="7" t="str" cm="1">
        <f t="array" aca="1" ref="AA95" ca="1" xml:space="preserve"> IFERROR(IF(AND(NOT(ISBLANK(N95)),NOT(EST(O95))),IF(Y95&lt;&gt;"Nul",Y95,IF(R95&gt;S95,H95,I95))),"")</f>
        <v/>
      </c>
      <c r="AB95" s="7" t="str">
        <f t="shared" si="14"/>
        <v/>
      </c>
      <c r="AD95" s="7" t="str">
        <f>IF(M95="Terminé",SUMPRODUCT(Z$2:Z95,AB$2:AB95),"")</f>
        <v/>
      </c>
    </row>
    <row r="96" spans="1:30" x14ac:dyDescent="0.35">
      <c r="A96" s="7">
        <f t="shared" si="9"/>
        <v>95</v>
      </c>
      <c r="B96" s="7" t="s">
        <v>95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8"/>
        <v>TBD</v>
      </c>
      <c r="I96" s="7" t="str">
        <f t="shared" si="19"/>
        <v>TBD</v>
      </c>
      <c r="J96" s="11"/>
      <c r="K96" s="11"/>
      <c r="L96" s="11"/>
      <c r="M96" s="11" t="s">
        <v>283</v>
      </c>
      <c r="T96" s="11" t="str">
        <f t="shared" si="12"/>
        <v/>
      </c>
      <c r="U96" s="11" t="str">
        <f>IF(OR(ISBLANK(#REF!),ISBLANK($O96)),"",IF(LEFT($B96,4)="Tour",O96,IF(#REF!&lt;&gt;$O96,O96,Q96)))</f>
        <v/>
      </c>
      <c r="V96" s="11" t="s">
        <v>262</v>
      </c>
      <c r="W96" s="11" cm="1">
        <f t="array" ref="W96">IF(LEFT($B96,4)="Tour",0,IF(AND($N96=$O96,$P96=$Q96,NOT(ISBLANK(N96:Q96))),1,0))</f>
        <v>0</v>
      </c>
      <c r="X96" s="12" t="str">
        <f t="shared" si="17"/>
        <v/>
      </c>
      <c r="Y96" s="7" t="str">
        <f t="shared" si="16"/>
        <v>Nul</v>
      </c>
      <c r="Z96" s="38" t="str">
        <f>IF(M96="Terminé",IF(T96&gt;U96,J96,IF(T96&lt;U96,L96,K96))+VLOOKUP(V96,Setup_ScoreExactBonus!$A:$D,4,FALSE),"")</f>
        <v/>
      </c>
      <c r="AA96" s="7" t="str" cm="1">
        <f t="array" aca="1" ref="AA96" ca="1" xml:space="preserve"> IFERROR(IF(AND(NOT(ISBLANK(N96)),NOT(EST(O96))),IF(Y96&lt;&gt;"Nul",Y96,IF(R96&gt;S96,H96,I96))),"")</f>
        <v/>
      </c>
      <c r="AB96" s="7" t="str">
        <f t="shared" si="14"/>
        <v/>
      </c>
      <c r="AD96" s="7" t="str">
        <f>IF(M96="Terminé",SUMPRODUCT(Z$2:Z96,AB$2:AB96),"")</f>
        <v/>
      </c>
    </row>
    <row r="97" spans="1:30" x14ac:dyDescent="0.35">
      <c r="A97" s="7">
        <f t="shared" si="9"/>
        <v>96</v>
      </c>
      <c r="B97" s="7" t="s">
        <v>95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8"/>
        <v>TBD</v>
      </c>
      <c r="I97" s="7" t="str">
        <f t="shared" si="19"/>
        <v>TBD</v>
      </c>
      <c r="J97" s="11"/>
      <c r="K97" s="11"/>
      <c r="L97" s="11"/>
      <c r="M97" s="11" t="s">
        <v>283</v>
      </c>
      <c r="T97" s="11" t="str">
        <f t="shared" si="12"/>
        <v/>
      </c>
      <c r="U97" s="11" t="str">
        <f>IF(OR(ISBLANK(#REF!),ISBLANK($O97)),"",IF(LEFT($B97,4)="Tour",O97,IF(#REF!&lt;&gt;$O97,O97,Q97)))</f>
        <v/>
      </c>
      <c r="V97" s="11" t="s">
        <v>262</v>
      </c>
      <c r="W97" s="11" cm="1">
        <f t="array" ref="W97">IF(LEFT($B97,4)="Tour",0,IF(AND($N97=$O97,$P97=$Q97,NOT(ISBLANK(N97:Q97))),1,0))</f>
        <v>0</v>
      </c>
      <c r="X97" s="12" t="str">
        <f t="shared" si="17"/>
        <v/>
      </c>
      <c r="Y97" s="7" t="str">
        <f t="shared" si="16"/>
        <v>Nul</v>
      </c>
      <c r="Z97" s="38" t="str">
        <f>IF(M97="Terminé",IF(T97&gt;U97,J97,IF(T97&lt;U97,L97,K97))+VLOOKUP(V97,Setup_ScoreExactBonus!$A:$D,4,FALSE),"")</f>
        <v/>
      </c>
      <c r="AA97" s="7" t="str" cm="1">
        <f t="array" aca="1" ref="AA97" ca="1" xml:space="preserve"> IFERROR(IF(AND(NOT(ISBLANK(N97)),NOT(EST(O97))),IF(Y97&lt;&gt;"Nul",Y97,IF(R97&gt;S97,H97,I97))),"")</f>
        <v/>
      </c>
      <c r="AB97" s="7" t="str">
        <f t="shared" si="14"/>
        <v/>
      </c>
      <c r="AD97" s="7" t="str">
        <f>IF(M97="Terminé",SUMPRODUCT(Z$2:Z97,AB$2:AB97),"")</f>
        <v/>
      </c>
    </row>
    <row r="98" spans="1:30" x14ac:dyDescent="0.35">
      <c r="A98" s="7">
        <f t="shared" ref="A98:A105" si="20">ROW(B98)-1</f>
        <v>97</v>
      </c>
      <c r="B98" s="14" t="s">
        <v>96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8"/>
        <v>TBD</v>
      </c>
      <c r="I98" s="7" t="str">
        <f t="shared" si="19"/>
        <v>TBD</v>
      </c>
      <c r="J98" s="11"/>
      <c r="K98" s="11"/>
      <c r="L98" s="11"/>
      <c r="M98" s="11" t="s">
        <v>283</v>
      </c>
      <c r="T98" s="11" t="str">
        <f t="shared" si="12"/>
        <v/>
      </c>
      <c r="U98" s="11" t="str">
        <f>IF(OR(ISBLANK(#REF!),ISBLANK($O98)),"",IF(LEFT($B98,4)="Tour",O98,IF(#REF!&lt;&gt;$O98,O98,Q98)))</f>
        <v/>
      </c>
      <c r="V98" s="11" t="s">
        <v>262</v>
      </c>
      <c r="W98" s="11" cm="1">
        <f t="array" ref="W98">IF(LEFT($B98,4)="Tour",0,IF(AND($N98=$O98,$P98=$Q98,NOT(ISBLANK(N98:Q98))),1,0))</f>
        <v>0</v>
      </c>
      <c r="X98" s="12" t="str">
        <f t="shared" si="17"/>
        <v/>
      </c>
      <c r="Y98" s="7" t="str">
        <f t="shared" ref="Y98:Y105" si="21">IF(X98="-","",IF(P98&gt;Q98,H98,IF(P98&lt;Q98,I98,"Nul")))</f>
        <v>Nul</v>
      </c>
      <c r="Z98" s="38" t="str">
        <f>IF(M98="Terminé",IF(T98&gt;U98,J98,IF(T98&lt;U98,L98,K98))+VLOOKUP(V98,Setup_ScoreExactBonus!$A:$D,4,FALSE),"")</f>
        <v/>
      </c>
      <c r="AA98" s="7" t="str" cm="1">
        <f t="array" aca="1" ref="AA98" ca="1" xml:space="preserve"> IFERROR(IF(AND(NOT(ISBLANK(N98)),NOT(EST(O98))),IF(Y98&lt;&gt;"Nul",Y98,IF(R98&gt;S98,H98,I98))),"")</f>
        <v/>
      </c>
      <c r="AB98" s="7" t="str">
        <f t="shared" si="14"/>
        <v/>
      </c>
      <c r="AD98" s="7" t="str">
        <f>IF(M98="Terminé",SUMPRODUCT(Z$2:Z98,AB$2:AB98),"")</f>
        <v/>
      </c>
    </row>
    <row r="99" spans="1:30" x14ac:dyDescent="0.35">
      <c r="A99" s="7">
        <f t="shared" si="20"/>
        <v>98</v>
      </c>
      <c r="B99" s="14" t="s">
        <v>96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8"/>
        <v>TBD</v>
      </c>
      <c r="I99" s="7" t="str">
        <f t="shared" si="19"/>
        <v>TBD</v>
      </c>
      <c r="J99" s="11"/>
      <c r="K99" s="11"/>
      <c r="L99" s="11"/>
      <c r="M99" s="11" t="s">
        <v>283</v>
      </c>
      <c r="T99" s="11" t="str">
        <f t="shared" si="12"/>
        <v/>
      </c>
      <c r="U99" s="11" t="str">
        <f>IF(OR(ISBLANK(#REF!),ISBLANK($O99)),"",IF(LEFT($B99,4)="Tour",O99,IF(#REF!&lt;&gt;$O99,O99,Q99)))</f>
        <v/>
      </c>
      <c r="V99" s="11" t="s">
        <v>262</v>
      </c>
      <c r="W99" s="11" cm="1">
        <f t="array" ref="W99">IF(LEFT($B99,4)="Tour",0,IF(AND($N99=$O99,$P99=$Q99,NOT(ISBLANK(N99:Q99))),1,0))</f>
        <v>0</v>
      </c>
      <c r="X99" s="12" t="str">
        <f t="shared" si="17"/>
        <v/>
      </c>
      <c r="Y99" s="7" t="str">
        <f t="shared" si="21"/>
        <v>Nul</v>
      </c>
      <c r="Z99" s="38" t="str">
        <f>IF(M99="Terminé",IF(T99&gt;U99,J99,IF(T99&lt;U99,L99,K99))+VLOOKUP(V99,Setup_ScoreExactBonus!$A:$D,4,FALSE),"")</f>
        <v/>
      </c>
      <c r="AA99" s="7" t="str" cm="1">
        <f t="array" aca="1" ref="AA99" ca="1" xml:space="preserve"> IFERROR(IF(AND(NOT(ISBLANK(N99)),NOT(EST(O99))),IF(Y99&lt;&gt;"Nul",Y99,IF(R99&gt;S99,H99,I99))),"")</f>
        <v/>
      </c>
      <c r="AB99" s="7" t="str">
        <f t="shared" si="14"/>
        <v/>
      </c>
      <c r="AD99" s="7" t="str">
        <f>IF(M99="Terminé",SUMPRODUCT(Z$2:Z99,AB$2:AB99),"")</f>
        <v/>
      </c>
    </row>
    <row r="100" spans="1:30" x14ac:dyDescent="0.35">
      <c r="A100" s="7">
        <f t="shared" si="20"/>
        <v>99</v>
      </c>
      <c r="B100" s="14" t="s">
        <v>96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8"/>
        <v>TBD</v>
      </c>
      <c r="I100" s="7" t="str">
        <f t="shared" si="19"/>
        <v>TBD</v>
      </c>
      <c r="J100" s="11"/>
      <c r="K100" s="11"/>
      <c r="L100" s="11"/>
      <c r="M100" s="11" t="s">
        <v>283</v>
      </c>
      <c r="T100" s="11" t="str">
        <f t="shared" si="12"/>
        <v/>
      </c>
      <c r="U100" s="11" t="str">
        <f>IF(OR(ISBLANK(#REF!),ISBLANK($O100)),"",IF(LEFT($B100,4)="Tour",O100,IF(#REF!&lt;&gt;$O100,O100,Q100)))</f>
        <v/>
      </c>
      <c r="V100" s="11" t="s">
        <v>262</v>
      </c>
      <c r="W100" s="11" cm="1">
        <f t="array" ref="W100">IF(LEFT($B100,4)="Tour",0,IF(AND($N100=$O100,$P100=$Q100,NOT(ISBLANK(N100:Q100))),1,0))</f>
        <v>0</v>
      </c>
      <c r="X100" s="12" t="str">
        <f t="shared" si="17"/>
        <v/>
      </c>
      <c r="Y100" s="7" t="str">
        <f t="shared" si="21"/>
        <v>Nul</v>
      </c>
      <c r="Z100" s="38" t="str">
        <f>IF(M100="Terminé",IF(T100&gt;U100,J100,IF(T100&lt;U100,L100,K100))+VLOOKUP(V100,Setup_ScoreExactBonus!$A:$D,4,FALSE),"")</f>
        <v/>
      </c>
      <c r="AA100" s="7" t="str" cm="1">
        <f t="array" aca="1" ref="AA100" ca="1" xml:space="preserve"> IFERROR(IF(AND(NOT(ISBLANK(N100)),NOT(EST(O100))),IF(Y100&lt;&gt;"Nul",Y100,IF(R100&gt;S100,H100,I100))),"")</f>
        <v/>
      </c>
      <c r="AB100" s="7" t="str">
        <f t="shared" si="14"/>
        <v/>
      </c>
      <c r="AD100" s="7" t="str">
        <f>IF(M100="Terminé",SUMPRODUCT(Z$2:Z100,AB$2:AB100),"")</f>
        <v/>
      </c>
    </row>
    <row r="101" spans="1:30" x14ac:dyDescent="0.35">
      <c r="A101" s="7">
        <f t="shared" si="20"/>
        <v>100</v>
      </c>
      <c r="B101" s="14" t="s">
        <v>96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8"/>
        <v>TBD</v>
      </c>
      <c r="I101" s="7" t="str">
        <f t="shared" si="19"/>
        <v>TBD</v>
      </c>
      <c r="J101" s="11"/>
      <c r="K101" s="11"/>
      <c r="L101" s="11"/>
      <c r="M101" s="11" t="s">
        <v>283</v>
      </c>
      <c r="T101" s="11" t="str">
        <f t="shared" si="12"/>
        <v/>
      </c>
      <c r="U101" s="11" t="str">
        <f>IF(OR(ISBLANK(#REF!),ISBLANK($O101)),"",IF(LEFT($B101,4)="Tour",O101,IF(#REF!&lt;&gt;$O101,O101,Q101)))</f>
        <v/>
      </c>
      <c r="V101" s="11" t="s">
        <v>262</v>
      </c>
      <c r="W101" s="11" cm="1">
        <f t="array" ref="W101">IF(LEFT($B101,4)="Tour",0,IF(AND($N101=$O101,$P101=$Q101,NOT(ISBLANK(N101:Q101))),1,0))</f>
        <v>0</v>
      </c>
      <c r="X101" s="12" t="str">
        <f t="shared" si="17"/>
        <v/>
      </c>
      <c r="Y101" s="7" t="str">
        <f t="shared" si="21"/>
        <v>Nul</v>
      </c>
      <c r="Z101" s="38" t="str">
        <f>IF(M101="Terminé",IF(T101&gt;U101,J101,IF(T101&lt;U101,L101,K101))+VLOOKUP(V101,Setup_ScoreExactBonus!$A:$D,4,FALSE),"")</f>
        <v/>
      </c>
      <c r="AA101" s="7" t="str" cm="1">
        <f t="array" aca="1" ref="AA101" ca="1" xml:space="preserve"> IFERROR(IF(AND(NOT(ISBLANK(N101)),NOT(EST(O101))),IF(Y101&lt;&gt;"Nul",Y101,IF(R101&gt;S101,H101,I101))),"")</f>
        <v/>
      </c>
      <c r="AB101" s="7" t="str">
        <f t="shared" si="14"/>
        <v/>
      </c>
      <c r="AD101" s="7" t="str">
        <f>IF(M101="Terminé",SUMPRODUCT(Z$2:Z101,AB$2:AB101),"")</f>
        <v/>
      </c>
    </row>
    <row r="102" spans="1:30" x14ac:dyDescent="0.35">
      <c r="A102" s="7">
        <f t="shared" si="20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8"/>
        <v>TBD</v>
      </c>
      <c r="I102" s="7" t="str">
        <f t="shared" si="19"/>
        <v>TBD</v>
      </c>
      <c r="J102" s="11"/>
      <c r="K102" s="11"/>
      <c r="L102" s="11"/>
      <c r="M102" s="11" t="s">
        <v>283</v>
      </c>
      <c r="T102" s="11" t="str">
        <f t="shared" si="12"/>
        <v/>
      </c>
      <c r="U102" s="11" t="str">
        <f>IF(OR(ISBLANK(#REF!),ISBLANK($O102)),"",IF(LEFT($B102,4)="Tour",O102,IF(#REF!&lt;&gt;$O102,O102,Q102)))</f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21"/>
        <v>Nul</v>
      </c>
      <c r="Z102" s="38" t="str">
        <f>IF(M102="Terminé",IF(T102&gt;U102,J102,IF(T102&lt;U102,L102,K102))+VLOOKUP(V102,Setup_ScoreExactBonus!$A:$D,4,FALSE),"")</f>
        <v/>
      </c>
      <c r="AA102" s="7" t="str" cm="1">
        <f t="array" aca="1" ref="AA102" ca="1" xml:space="preserve"> IFERROR(IF(AND(NOT(ISBLANK(N102)),NOT(EST(O102))),IF(Y102&lt;&gt;"Nul",Y102,IF(R102&gt;S102,H102,I102))),"")</f>
        <v/>
      </c>
      <c r="AB102" s="7" t="str">
        <f t="shared" si="14"/>
        <v/>
      </c>
      <c r="AD102" s="7" t="str">
        <f>IF(M102="Terminé",SUMPRODUCT(Z$2:Z102,AB$2:AB102),"")</f>
        <v/>
      </c>
    </row>
    <row r="103" spans="1:30" x14ac:dyDescent="0.35">
      <c r="A103" s="7">
        <f t="shared" si="20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8"/>
        <v>TBD</v>
      </c>
      <c r="I103" s="7" t="str">
        <f t="shared" si="19"/>
        <v>TBD</v>
      </c>
      <c r="J103" s="11"/>
      <c r="K103" s="11"/>
      <c r="L103" s="11"/>
      <c r="M103" s="11" t="s">
        <v>283</v>
      </c>
      <c r="T103" s="11" t="str">
        <f t="shared" si="12"/>
        <v/>
      </c>
      <c r="U103" s="11" t="str">
        <f>IF(OR(ISBLANK(#REF!),ISBLANK($O103)),"",IF(LEFT($B103,4)="Tour",O103,IF(#REF!&lt;&gt;$O103,O103,Q103)))</f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21"/>
        <v>Nul</v>
      </c>
      <c r="Z103" s="38" t="str">
        <f>IF(M103="Terminé",IF(T103&gt;U103,J103,IF(T103&lt;U103,L103,K103))+VLOOKUP(V103,Setup_ScoreExactBonus!$A:$D,4,FALSE),"")</f>
        <v/>
      </c>
      <c r="AA103" s="7" t="str" cm="1">
        <f t="array" aca="1" ref="AA103" ca="1" xml:space="preserve"> IFERROR(IF(AND(NOT(ISBLANK(N103)),NOT(EST(O103))),IF(Y103&lt;&gt;"Nul",Y103,IF(R103&gt;S103,H103,I103))),"")</f>
        <v/>
      </c>
      <c r="AB103" s="7" t="str">
        <f t="shared" si="14"/>
        <v/>
      </c>
      <c r="AD103" s="7" t="str">
        <f>IF(M103="Terminé",SUMPRODUCT(Z$2:Z103,AB$2:AB103),"")</f>
        <v/>
      </c>
    </row>
    <row r="104" spans="1:30" x14ac:dyDescent="0.35">
      <c r="A104" s="7">
        <f t="shared" si="20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8"/>
        <v>TBD</v>
      </c>
      <c r="I104" s="7" t="str">
        <f t="shared" si="19"/>
        <v>TBD</v>
      </c>
      <c r="J104" s="11"/>
      <c r="K104" s="11"/>
      <c r="L104" s="11"/>
      <c r="M104" s="11" t="s">
        <v>283</v>
      </c>
      <c r="T104" s="11" t="str">
        <f t="shared" si="12"/>
        <v/>
      </c>
      <c r="U104" s="11" t="str">
        <f>IF(OR(ISBLANK(#REF!),ISBLANK($O104)),"",IF(LEFT($B104,4)="Tour",O104,IF(#REF!&lt;&gt;$O104,O104,Q104)))</f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21"/>
        <v>Nul</v>
      </c>
      <c r="Z104" s="38" t="str">
        <f>IF(M104="Terminé",IF(T104&gt;U104,J104,IF(T104&lt;U104,L104,K104))+VLOOKUP(V104,Setup_ScoreExactBonus!$A:$D,4,FALSE),"")</f>
        <v/>
      </c>
      <c r="AA104" s="7" t="str" cm="1">
        <f t="array" aca="1" ref="AA104" ca="1" xml:space="preserve"> IFERROR(IF(AND(NOT(ISBLANK(N104)),NOT(EST(O104))),IF(Y104&lt;&gt;"Nul",Y104,IF(R104&gt;S104,H104,I104))),"")</f>
        <v/>
      </c>
      <c r="AB104" s="7" t="str">
        <f t="shared" si="14"/>
        <v/>
      </c>
      <c r="AD104" s="7" t="str">
        <f>IF(M104="Terminé",SUMPRODUCT(Z$2:Z104,AB$2:AB104),"")</f>
        <v/>
      </c>
    </row>
    <row r="105" spans="1:30" x14ac:dyDescent="0.35">
      <c r="A105" s="7">
        <f t="shared" si="20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8"/>
        <v>TBD</v>
      </c>
      <c r="I105" s="7" t="str">
        <f t="shared" si="19"/>
        <v>TBD</v>
      </c>
      <c r="J105" s="11"/>
      <c r="K105" s="11"/>
      <c r="L105" s="11"/>
      <c r="M105" s="11" t="s">
        <v>283</v>
      </c>
      <c r="T105" s="11" t="str">
        <f t="shared" si="12"/>
        <v/>
      </c>
      <c r="U105" s="11" t="str">
        <f>IF(OR(ISBLANK(#REF!),ISBLANK($O105)),"",IF(LEFT($B105,4)="Tour",O105,IF(#REF!&lt;&gt;$O105,O105,Q105)))</f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21"/>
        <v>Nul</v>
      </c>
      <c r="Z105" s="38" t="str">
        <f>IF(M105="Terminé",IF(T105&gt;U105,J105,IF(T105&lt;U105,L105,K105))+VLOOKUP(V105,Setup_ScoreExactBonus!$A:$D,4,FALSE),"")</f>
        <v/>
      </c>
      <c r="AA105" s="7" t="str" cm="1">
        <f t="array" aca="1" ref="AA105" ca="1" xml:space="preserve"> IFERROR(IF(AND(NOT(ISBLANK(N105)),NOT(EST(O105))),IF(Y105&lt;&gt;"Nul",Y105,IF(R105&gt;S105,H105,I105))),"")</f>
        <v/>
      </c>
      <c r="AB105" s="7" t="str">
        <f t="shared" si="14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46201.77627303241</v>
      </c>
    </row>
    <row r="3" spans="1:12" s="1" customFormat="1" ht="28" customHeight="1" x14ac:dyDescent="0.35">
      <c r="A3" s="39" t="s">
        <v>142</v>
      </c>
      <c r="B3" s="39" t="s">
        <v>143</v>
      </c>
      <c r="C3" s="39" t="s">
        <v>144</v>
      </c>
      <c r="D3" s="39" t="s">
        <v>145</v>
      </c>
      <c r="E3" s="39" t="s">
        <v>146</v>
      </c>
      <c r="F3" s="39" t="s">
        <v>33</v>
      </c>
      <c r="G3" s="39" t="s">
        <v>147</v>
      </c>
      <c r="H3" s="39" t="s">
        <v>148</v>
      </c>
      <c r="I3" s="39" t="s">
        <v>149</v>
      </c>
      <c r="J3" s="39" t="s">
        <v>150</v>
      </c>
      <c r="K3" s="39" t="s">
        <v>151</v>
      </c>
    </row>
    <row r="4" spans="1:12" x14ac:dyDescent="0.35">
      <c r="A4" s="40" t="s">
        <v>25</v>
      </c>
      <c r="B4" s="41" t="s">
        <v>26</v>
      </c>
      <c r="C4" s="49">
        <f ca="1">COUNTIFS(Database!H:H,B4,Database!G:G,"&lt;="&amp;$B$2)+COUNTIFS(Database!I:I,B4,Database!G:G,"&lt;="&amp;$B$2)</f>
        <v>3</v>
      </c>
      <c r="D4" s="49">
        <f ca="1">COUNTIFS(Database!$H:$H,$B4,Database!$Y:$Y,$B4,Database!$G:$G,"&lt;="&amp;$B$2)+COUNTIFS(Database!$I:$I,$B4,Database!$Y:$Y,$B4,Database!$G:$G,"&lt;="&amp;$B$2)</f>
        <v>3</v>
      </c>
      <c r="E4" s="49">
        <f ca="1">COUNTIFS(Database!$H:$H,$B4,Database!$Y:$Y,"=Nul",Database!$G:$G,"&lt;="&amp;$B$2)+COUNTIFS(Database!$I:$I,$B4,Database!$Y:$Y,"Nul",Database!$G:$G,"&lt;="&amp;$B$2)</f>
        <v>0</v>
      </c>
      <c r="F4" s="49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9">
        <f>SUMIF(Database!$H:$H,$B4,Database!T:T)+SUMIF(Database!I:I,$B4,Database!U:U)</f>
        <v>6</v>
      </c>
      <c r="H4" s="49">
        <f>SUMIF(Database!$H:$H,$B4,Database!U:U)+SUMIF(Database!I:I,$B4,Database!T:T)</f>
        <v>0</v>
      </c>
      <c r="I4" s="50">
        <f>G4-H4</f>
        <v>6</v>
      </c>
      <c r="J4" s="47">
        <f ca="1">D4*3+E4</f>
        <v>9</v>
      </c>
      <c r="K4" s="46">
        <f ca="1">IF(C4&gt;0, _xlfn.RANK.EQ(J4,$J$4:$J$7,0) + COUNTIFS($J$4:$J$7,J4,$I$4:$I$7,"&gt;"&amp;I4), "")</f>
        <v>1</v>
      </c>
    </row>
    <row r="5" spans="1:12" x14ac:dyDescent="0.35">
      <c r="A5" s="40" t="s">
        <v>25</v>
      </c>
      <c r="B5" s="41" t="s">
        <v>27</v>
      </c>
      <c r="C5" s="49">
        <f ca="1">COUNTIFS(Database!H:H,B5,Database!G:G,"&lt;="&amp;$B$2)+COUNTIFS(Database!I:I,B5,Database!G:G,"&lt;="&amp;$B$2)</f>
        <v>3</v>
      </c>
      <c r="D5" s="49">
        <f ca="1">COUNTIFS(Database!$H:$H,$B5,Database!$Y:$Y,$B5,Database!$G:$G,"&lt;="&amp;$B$2)+COUNTIFS(Database!$I:$I,$B5,Database!$Y:$Y,$B5,Database!$G:$G,"&lt;="&amp;$B$2)</f>
        <v>1</v>
      </c>
      <c r="E5" s="49">
        <f ca="1">COUNTIFS(Database!$H:$H,$B5,Database!$Y:$Y,"=Nul",Database!$G:$G,"&lt;="&amp;$B$2)+COUNTIFS(Database!$I:$I,$B5,Database!$Y:$Y,"Nul",Database!$G:$G,"&lt;="&amp;$B$2)</f>
        <v>1</v>
      </c>
      <c r="F5" s="4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1</v>
      </c>
      <c r="G5" s="49">
        <f>SUMIF(Database!$H:$H,$B5,Database!T:T)+SUMIF(Database!I:I,$B5,Database!U:U)</f>
        <v>2</v>
      </c>
      <c r="H5" s="49">
        <f>SUMIF(Database!$H:$H,$B5,Database!U:U)+SUMIF(Database!I:I,$B5,Database!T:T)</f>
        <v>3</v>
      </c>
      <c r="I5" s="50">
        <f>G5-H5</f>
        <v>-1</v>
      </c>
      <c r="J5" s="47">
        <f ca="1">D5*3+E5</f>
        <v>4</v>
      </c>
      <c r="K5" s="43">
        <f ca="1">IF(C5&gt;0, _xlfn.RANK.EQ(J5,$J$4:$J$7,0) + COUNTIFS($J$4:$J$7,J5,$I$4:$I$7,"&gt;"&amp;I5), "")</f>
        <v>2</v>
      </c>
    </row>
    <row r="6" spans="1:12" x14ac:dyDescent="0.35">
      <c r="A6" s="40" t="s">
        <v>25</v>
      </c>
      <c r="B6" s="41" t="s">
        <v>28</v>
      </c>
      <c r="C6" s="49">
        <f ca="1">COUNTIFS(Database!H:H,B6,Database!G:G,"&lt;="&amp;$B$2)+COUNTIFS(Database!I:I,B6,Database!G:G,"&lt;="&amp;$B$2)</f>
        <v>3</v>
      </c>
      <c r="D6" s="49">
        <f ca="1">COUNTIFS(Database!$H:$H,$B6,Database!$Y:$Y,$B6,Database!$G:$G,"&lt;="&amp;$B$2)+COUNTIFS(Database!$I:$I,$B6,Database!$Y:$Y,$B6,Database!$G:$G,"&lt;="&amp;$B$2)</f>
        <v>1</v>
      </c>
      <c r="E6" s="49">
        <f ca="1">COUNTIFS(Database!$H:$H,$B6,Database!$Y:$Y,"=Nul",Database!$G:$G,"&lt;="&amp;$B$2)+COUNTIFS(Database!$I:$I,$B6,Database!$Y:$Y,"Nul",Database!$G:$G,"&lt;="&amp;$B$2)</f>
        <v>0</v>
      </c>
      <c r="F6" s="4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9">
        <f>SUMIF(Database!$H:$H,$B6,Database!T:T)+SUMIF(Database!I:I,$B6,Database!U:U)</f>
        <v>2</v>
      </c>
      <c r="H6" s="49">
        <f>SUMIF(Database!$H:$H,$B6,Database!U:U)+SUMIF(Database!I:I,$B6,Database!T:T)</f>
        <v>3</v>
      </c>
      <c r="I6" s="50">
        <f>G6-H6</f>
        <v>-1</v>
      </c>
      <c r="J6" s="47">
        <f ca="1">D6*3+E6</f>
        <v>3</v>
      </c>
      <c r="K6" s="42">
        <f ca="1">IF(C6&gt;0, _xlfn.RANK.EQ(J6,$J$4:$J$7,0) + COUNTIFS($J$4:$J$7,J6,$I$4:$I$7,"&gt;"&amp;I6), "")</f>
        <v>3</v>
      </c>
      <c r="L6" s="1"/>
    </row>
    <row r="7" spans="1:12" x14ac:dyDescent="0.35">
      <c r="A7" s="40" t="s">
        <v>25</v>
      </c>
      <c r="B7" s="41" t="s">
        <v>29</v>
      </c>
      <c r="C7" s="49">
        <f ca="1">COUNTIFS(Database!H:H,B7,Database!G:G,"&lt;="&amp;$B$2)+COUNTIFS(Database!I:I,B7,Database!G:G,"&lt;="&amp;$B$2)</f>
        <v>3</v>
      </c>
      <c r="D7" s="49">
        <f ca="1">COUNTIFS(Database!$H:$H,$B7,Database!$Y:$Y,$B7,Database!$G:$G,"&lt;="&amp;$B$2)+COUNTIFS(Database!$I:$I,$B7,Database!$Y:$Y,$B7,Database!$G:$G,"&lt;="&amp;$B$2)</f>
        <v>0</v>
      </c>
      <c r="E7" s="49">
        <f ca="1">COUNTIFS(Database!$H:$H,$B7,Database!$Y:$Y,"=Nul",Database!$G:$G,"&lt;="&amp;$B$2)+COUNTIFS(Database!$I:$I,$B7,Database!$Y:$Y,"Nul",Database!$G:$G,"&lt;="&amp;$B$2)</f>
        <v>1</v>
      </c>
      <c r="F7" s="49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9">
        <f>SUMIF(Database!$H:$H,$B7,Database!T:T)+SUMIF(Database!I:I,$B7,Database!U:U)</f>
        <v>2</v>
      </c>
      <c r="H7" s="49">
        <f>SUMIF(Database!$H:$H,$B7,Database!U:U)+SUMIF(Database!I:I,$B7,Database!T:T)</f>
        <v>6</v>
      </c>
      <c r="I7" s="50">
        <f>G7-H7</f>
        <v>-4</v>
      </c>
      <c r="J7" s="47">
        <f ca="1">D7*3+E7</f>
        <v>1</v>
      </c>
      <c r="K7" s="42">
        <f ca="1">IF(C7&gt;0, _xlfn.RANK.EQ(J7,$J$4:$J$7,0) + COUNTIFS($J$4:$J$7,J7,$I$4:$I$7,"&gt;"&amp;I7), "")</f>
        <v>4</v>
      </c>
    </row>
    <row r="8" spans="1:12" x14ac:dyDescent="0.35">
      <c r="A8" s="44" t="s">
        <v>30</v>
      </c>
      <c r="B8" s="45" t="s">
        <v>37</v>
      </c>
      <c r="C8" s="51">
        <f ca="1">COUNTIFS(Database!H:H,B8,Database!G:G,"&lt;="&amp;$B$2)+COUNTIFS(Database!I:I,B8,Database!G:G,"&lt;="&amp;$B$2)</f>
        <v>3</v>
      </c>
      <c r="D8" s="51">
        <f ca="1">COUNTIFS(Database!$H:$H,$B8,Database!$Y:$Y,$B8,Database!$G:$G,"&lt;="&amp;$B$2)+COUNTIFS(Database!$I:$I,$B8,Database!$Y:$Y,$B8,Database!$G:$G,"&lt;="&amp;$B$2)</f>
        <v>2</v>
      </c>
      <c r="E8" s="51">
        <f ca="1">COUNTIFS(Database!$H:$H,$B8,Database!$Y:$Y,"=Nul",Database!$G:$G,"&lt;="&amp;$B$2)+COUNTIFS(Database!$I:$I,$B8,Database!$Y:$Y,"Nul",Database!$G:$G,"&lt;="&amp;$B$2)</f>
        <v>1</v>
      </c>
      <c r="F8" s="51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51">
        <f>SUMIF(Database!$H:$H,$B8,Database!T:T)+SUMIF(Database!I:I,$B8,Database!U:U)</f>
        <v>7</v>
      </c>
      <c r="H8" s="51">
        <f>SUMIF(Database!$H:$H,$B8,Database!U:U)+SUMIF(Database!I:I,$B8,Database!T:T)</f>
        <v>3</v>
      </c>
      <c r="I8" s="52">
        <f>G8-H8</f>
        <v>4</v>
      </c>
      <c r="J8" s="48">
        <f ca="1">D8*3+E8</f>
        <v>7</v>
      </c>
      <c r="K8" s="46">
        <f ca="1" xml:space="preserve"> IF(C8&gt;0, _xlfn.RANK.EQ(J8,$J$8:$J$11,0) + COUNTIFS($J$8:$J$11,J8,$I$8:$I$11,"&gt;"&amp;I8), "")</f>
        <v>1</v>
      </c>
    </row>
    <row r="9" spans="1:12" x14ac:dyDescent="0.35">
      <c r="A9" s="44" t="s">
        <v>30</v>
      </c>
      <c r="B9" s="45" t="s">
        <v>31</v>
      </c>
      <c r="C9" s="51">
        <f ca="1">COUNTIFS(Database!H:H,B9,Database!G:G,"&lt;="&amp;$B$2)+COUNTIFS(Database!I:I,B9,Database!G:G,"&lt;="&amp;$B$2)</f>
        <v>3</v>
      </c>
      <c r="D9" s="51">
        <f ca="1">COUNTIFS(Database!$H:$H,$B9,Database!$Y:$Y,$B9,Database!$G:$G,"&lt;="&amp;$B$2)+COUNTIFS(Database!$I:$I,$B9,Database!$Y:$Y,$B9,Database!$G:$G,"&lt;="&amp;$B$2)</f>
        <v>1</v>
      </c>
      <c r="E9" s="51">
        <f ca="1">COUNTIFS(Database!$H:$H,$B9,Database!$Y:$Y,"=Nul",Database!$G:$G,"&lt;="&amp;$B$2)+COUNTIFS(Database!$I:$I,$B9,Database!$Y:$Y,"Nul",Database!$G:$G,"&lt;="&amp;$B$2)</f>
        <v>1</v>
      </c>
      <c r="F9" s="51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51">
        <f>SUMIF(Database!$H:$H,$B9,Database!T:T)+SUMIF(Database!I:I,$B9,Database!U:U)</f>
        <v>8</v>
      </c>
      <c r="H9" s="51">
        <f>SUMIF(Database!$H:$H,$B9,Database!U:U)+SUMIF(Database!I:I,$B9,Database!T:T)</f>
        <v>3</v>
      </c>
      <c r="I9" s="52">
        <f>G9-H9</f>
        <v>5</v>
      </c>
      <c r="J9" s="48">
        <f ca="1">D9*3+E9</f>
        <v>4</v>
      </c>
      <c r="K9" s="46">
        <f ca="1" xml:space="preserve"> IF(C9&gt;0, _xlfn.RANK.EQ(J9,$J$8:$J$11,0) + COUNTIFS($J$8:$J$11,J9,$I$8:$I$11,"&gt;"&amp;I9), "")</f>
        <v>2</v>
      </c>
    </row>
    <row r="10" spans="1:12" x14ac:dyDescent="0.35">
      <c r="A10" s="44" t="s">
        <v>30</v>
      </c>
      <c r="B10" s="45" t="s">
        <v>32</v>
      </c>
      <c r="C10" s="51">
        <f ca="1">COUNTIFS(Database!H:H,B10,Database!G:G,"&lt;="&amp;$B$2)+COUNTIFS(Database!I:I,B10,Database!G:G,"&lt;="&amp;$B$2)</f>
        <v>3</v>
      </c>
      <c r="D10" s="51">
        <f ca="1">COUNTIFS(Database!$H:$H,$B10,Database!$Y:$Y,$B10,Database!$G:$G,"&lt;="&amp;$B$2)+COUNTIFS(Database!$I:$I,$B10,Database!$Y:$Y,$B10,Database!$G:$G,"&lt;="&amp;$B$2)</f>
        <v>1</v>
      </c>
      <c r="E10" s="51">
        <f ca="1">COUNTIFS(Database!$H:$H,$B10,Database!$Y:$Y,"=Nul",Database!$G:$G,"&lt;="&amp;$B$2)+COUNTIFS(Database!$I:$I,$B10,Database!$Y:$Y,"Nul",Database!$G:$G,"&lt;="&amp;$B$2)</f>
        <v>1</v>
      </c>
      <c r="F10" s="51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51">
        <f>SUMIF(Database!$H:$H,$B10,Database!T:T)+SUMIF(Database!I:I,$B10,Database!U:U)</f>
        <v>5</v>
      </c>
      <c r="H10" s="51">
        <f>SUMIF(Database!$H:$H,$B10,Database!U:U)+SUMIF(Database!I:I,$B10,Database!T:T)</f>
        <v>6</v>
      </c>
      <c r="I10" s="52">
        <f>G10-H10</f>
        <v>-1</v>
      </c>
      <c r="J10" s="48">
        <f ca="1">D10*3+E10</f>
        <v>4</v>
      </c>
      <c r="K10" s="46">
        <f ca="1" xml:space="preserve"> IF(C10&gt;0, _xlfn.RANK.EQ(J10,$J$8:$J$11,0) + COUNTIFS($J$8:$J$11,J10,$I$8:$I$11,"&gt;"&amp;I10), "")</f>
        <v>3</v>
      </c>
    </row>
    <row r="11" spans="1:12" x14ac:dyDescent="0.35">
      <c r="A11" s="44" t="s">
        <v>30</v>
      </c>
      <c r="B11" s="45" t="s">
        <v>36</v>
      </c>
      <c r="C11" s="51">
        <f ca="1">COUNTIFS(Database!H:H,B11,Database!G:G,"&lt;="&amp;$B$2)+COUNTIFS(Database!I:I,B11,Database!G:G,"&lt;="&amp;$B$2)</f>
        <v>3</v>
      </c>
      <c r="D11" s="51">
        <f ca="1">COUNTIFS(Database!$H:$H,$B11,Database!$Y:$Y,$B11,Database!$G:$G,"&lt;="&amp;$B$2)+COUNTIFS(Database!$I:$I,$B11,Database!$Y:$Y,$B11,Database!$G:$G,"&lt;="&amp;$B$2)</f>
        <v>0</v>
      </c>
      <c r="E11" s="51">
        <f ca="1">COUNTIFS(Database!$H:$H,$B11,Database!$Y:$Y,"=Nul",Database!$G:$G,"&lt;="&amp;$B$2)+COUNTIFS(Database!$I:$I,$B11,Database!$Y:$Y,"Nul",Database!$G:$G,"&lt;="&amp;$B$2)</f>
        <v>1</v>
      </c>
      <c r="F11" s="51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51">
        <f>SUMIF(Database!$H:$H,$B11,Database!T:T)+SUMIF(Database!I:I,$B11,Database!U:U)</f>
        <v>2</v>
      </c>
      <c r="H11" s="51">
        <f>SUMIF(Database!$H:$H,$B11,Database!U:U)+SUMIF(Database!I:I,$B11,Database!T:T)</f>
        <v>10</v>
      </c>
      <c r="I11" s="52">
        <f>G11-H11</f>
        <v>-8</v>
      </c>
      <c r="J11" s="48">
        <f ca="1">D11*3+E11</f>
        <v>1</v>
      </c>
      <c r="K11" s="46">
        <f ca="1" xml:space="preserve"> IF(C11&gt;0, _xlfn.RANK.EQ(J11,$J$8:$J$11,0) + COUNTIFS($J$8:$J$11,J11,$I$8:$I$11,"&gt;"&amp;I11), "")</f>
        <v>4</v>
      </c>
    </row>
    <row r="12" spans="1:12" x14ac:dyDescent="0.35">
      <c r="A12" s="40" t="s">
        <v>38</v>
      </c>
      <c r="B12" s="41" t="s">
        <v>39</v>
      </c>
      <c r="C12" s="49">
        <f ca="1">COUNTIFS(Database!H:H,B12,Database!G:G,"&lt;="&amp;$B$2)+COUNTIFS(Database!I:I,B12,Database!G:G,"&lt;="&amp;$B$2)</f>
        <v>3</v>
      </c>
      <c r="D12" s="49">
        <f ca="1">COUNTIFS(Database!$H:$H,$B12,Database!$Y:$Y,$B12,Database!$G:$G,"&lt;="&amp;$B$2)+COUNTIFS(Database!$I:$I,$B12,Database!$Y:$Y,$B12,Database!$G:$G,"&lt;="&amp;$B$2)</f>
        <v>2</v>
      </c>
      <c r="E12" s="49">
        <f ca="1">COUNTIFS(Database!$H:$H,$B12,Database!$Y:$Y,"=Nul",Database!$G:$G,"&lt;="&amp;$B$2)+COUNTIFS(Database!$I:$I,$B12,Database!$Y:$Y,"Nul",Database!$G:$G,"&lt;="&amp;$B$2)</f>
        <v>1</v>
      </c>
      <c r="F12" s="4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9">
        <f>SUMIF(Database!$H:$H,$B12,Database!T:T)+SUMIF(Database!I:I,$B12,Database!U:U)</f>
        <v>7</v>
      </c>
      <c r="H12" s="49">
        <f>SUMIF(Database!$H:$H,$B12,Database!U:U)+SUMIF(Database!I:I,$B12,Database!T:T)</f>
        <v>1</v>
      </c>
      <c r="I12" s="50">
        <f>G12-H12</f>
        <v>6</v>
      </c>
      <c r="J12" s="47">
        <f ca="1">D12*3+E12</f>
        <v>7</v>
      </c>
      <c r="K12" s="46">
        <f ca="1" xml:space="preserve"> IF(C12&gt;0, _xlfn.RANK.EQ(J12,$J$12:$J$15,0) + COUNTIFS($J$12:$J$15,J12,$I$12:$I$15,"&gt;"&amp;I12), "")</f>
        <v>1</v>
      </c>
    </row>
    <row r="13" spans="1:12" x14ac:dyDescent="0.35">
      <c r="A13" s="40" t="s">
        <v>38</v>
      </c>
      <c r="B13" s="41" t="s">
        <v>40</v>
      </c>
      <c r="C13" s="49">
        <f ca="1">COUNTIFS(Database!H:H,B13,Database!G:G,"&lt;="&amp;$B$2)+COUNTIFS(Database!I:I,B13,Database!G:G,"&lt;="&amp;$B$2)</f>
        <v>3</v>
      </c>
      <c r="D13" s="49">
        <f ca="1">COUNTIFS(Database!$H:$H,$B13,Database!$Y:$Y,$B13,Database!$G:$G,"&lt;="&amp;$B$2)+COUNTIFS(Database!$I:$I,$B13,Database!$Y:$Y,$B13,Database!$G:$G,"&lt;="&amp;$B$2)</f>
        <v>2</v>
      </c>
      <c r="E13" s="49">
        <f ca="1">COUNTIFS(Database!$H:$H,$B13,Database!$Y:$Y,"=Nul",Database!$G:$G,"&lt;="&amp;$B$2)+COUNTIFS(Database!$I:$I,$B13,Database!$Y:$Y,"Nul",Database!$G:$G,"&lt;="&amp;$B$2)</f>
        <v>1</v>
      </c>
      <c r="F13" s="4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9">
        <f>SUMIF(Database!$H:$H,$B13,Database!T:T)+SUMIF(Database!I:I,$B13,Database!U:U)</f>
        <v>6</v>
      </c>
      <c r="H13" s="49">
        <f>SUMIF(Database!$H:$H,$B13,Database!U:U)+SUMIF(Database!I:I,$B13,Database!T:T)</f>
        <v>3</v>
      </c>
      <c r="I13" s="50">
        <f>G13-H13</f>
        <v>3</v>
      </c>
      <c r="J13" s="47">
        <f ca="1">D13*3+E13</f>
        <v>7</v>
      </c>
      <c r="K13" s="43">
        <f ca="1" xml:space="preserve"> IF(C8&gt;0, _xlfn.RANK.EQ(J13,$J$12:$J$15,0) + COUNTIFS($J$12:$J$15,J13,$I$12:$I$15,"&gt;"&amp;I13), "")</f>
        <v>2</v>
      </c>
    </row>
    <row r="14" spans="1:12" x14ac:dyDescent="0.35">
      <c r="A14" s="40" t="s">
        <v>38</v>
      </c>
      <c r="B14" s="41" t="s">
        <v>42</v>
      </c>
      <c r="C14" s="49">
        <f ca="1">COUNTIFS(Database!H:H,B14,Database!G:G,"&lt;="&amp;$B$2)+COUNTIFS(Database!I:I,B14,Database!G:G,"&lt;="&amp;$B$2)</f>
        <v>3</v>
      </c>
      <c r="D14" s="49">
        <f ca="1">COUNTIFS(Database!$H:$H,$B14,Database!$Y:$Y,$B14,Database!$G:$G,"&lt;="&amp;$B$2)+COUNTIFS(Database!$I:$I,$B14,Database!$Y:$Y,$B14,Database!$G:$G,"&lt;="&amp;$B$2)</f>
        <v>1</v>
      </c>
      <c r="E14" s="49">
        <f ca="1">COUNTIFS(Database!$H:$H,$B14,Database!$Y:$Y,"=Nul",Database!$G:$G,"&lt;="&amp;$B$2)+COUNTIFS(Database!$I:$I,$B14,Database!$Y:$Y,"Nul",Database!$G:$G,"&lt;="&amp;$B$2)</f>
        <v>0</v>
      </c>
      <c r="F14" s="4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9">
        <f>SUMIF(Database!$H:$H,$B14,Database!T:T)+SUMIF(Database!I:I,$B14,Database!U:U)</f>
        <v>1</v>
      </c>
      <c r="H14" s="49">
        <f>SUMIF(Database!$H:$H,$B14,Database!U:U)+SUMIF(Database!I:I,$B14,Database!T:T)</f>
        <v>4</v>
      </c>
      <c r="I14" s="50">
        <f>G14-H14</f>
        <v>-3</v>
      </c>
      <c r="J14" s="47">
        <f ca="1">D14*3+E14</f>
        <v>3</v>
      </c>
      <c r="K14" s="42">
        <f ca="1" xml:space="preserve"> IF(C9&gt;0, _xlfn.RANK.EQ(J14,$J$12:$J$15,0) + COUNTIFS($J$12:$J$15,J14,$I$12:$I$15,"&gt;"&amp;I14), "")</f>
        <v>3</v>
      </c>
    </row>
    <row r="15" spans="1:12" x14ac:dyDescent="0.35">
      <c r="A15" s="40" t="s">
        <v>38</v>
      </c>
      <c r="B15" s="41" t="s">
        <v>41</v>
      </c>
      <c r="C15" s="49">
        <f ca="1">COUNTIFS(Database!H:H,B15,Database!G:G,"&lt;="&amp;$B$2)+COUNTIFS(Database!I:I,B15,Database!G:G,"&lt;="&amp;$B$2)</f>
        <v>3</v>
      </c>
      <c r="D15" s="49">
        <f ca="1">COUNTIFS(Database!$H:$H,$B15,Database!$Y:$Y,$B15,Database!$G:$G,"&lt;="&amp;$B$2)+COUNTIFS(Database!$I:$I,$B15,Database!$Y:$Y,$B15,Database!$G:$G,"&lt;="&amp;$B$2)</f>
        <v>0</v>
      </c>
      <c r="E15" s="49">
        <f ca="1">COUNTIFS(Database!$H:$H,$B15,Database!$Y:$Y,"=Nul",Database!$G:$G,"&lt;="&amp;$B$2)+COUNTIFS(Database!$I:$I,$B15,Database!$Y:$Y,"Nul",Database!$G:$G,"&lt;="&amp;$B$2)</f>
        <v>0</v>
      </c>
      <c r="F15" s="49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9">
        <f>SUMIF(Database!$H:$H,$B15,Database!T:T)+SUMIF(Database!I:I,$B15,Database!U:U)</f>
        <v>2</v>
      </c>
      <c r="H15" s="49">
        <f>SUMIF(Database!$H:$H,$B15,Database!U:U)+SUMIF(Database!I:I,$B15,Database!T:T)</f>
        <v>8</v>
      </c>
      <c r="I15" s="50">
        <f>G15-H15</f>
        <v>-6</v>
      </c>
      <c r="J15" s="47">
        <f ca="1">D15*3+E15</f>
        <v>0</v>
      </c>
      <c r="K15" s="42">
        <f ca="1" xml:space="preserve"> IF(C10&gt;0, _xlfn.RANK.EQ(J15,$J$12:$J$15,0) + COUNTIFS($J$12:$J$15,J15,$I$12:$I$15,"&gt;"&amp;I15), "")</f>
        <v>4</v>
      </c>
    </row>
    <row r="16" spans="1:12" x14ac:dyDescent="0.35">
      <c r="A16" s="44" t="s">
        <v>33</v>
      </c>
      <c r="B16" s="45" t="s">
        <v>34</v>
      </c>
      <c r="C16" s="51">
        <f ca="1">COUNTIFS(Database!H:H,B16,Database!G:G,"&lt;="&amp;$B$2)+COUNTIFS(Database!I:I,B16,Database!G:G,"&lt;="&amp;$B$2)</f>
        <v>3</v>
      </c>
      <c r="D16" s="51">
        <f ca="1">COUNTIFS(Database!$H:$H,$B16,Database!$Y:$Y,$B16,Database!$G:$G,"&lt;="&amp;$B$2)+COUNTIFS(Database!$I:$I,$B16,Database!$Y:$Y,$B16,Database!$G:$G,"&lt;="&amp;$B$2)</f>
        <v>2</v>
      </c>
      <c r="E16" s="51">
        <f ca="1">COUNTIFS(Database!$H:$H,$B16,Database!$Y:$Y,"=Nul",Database!$G:$G,"&lt;="&amp;$B$2)+COUNTIFS(Database!$I:$I,$B16,Database!$Y:$Y,"Nul",Database!$G:$G,"&lt;="&amp;$B$2)</f>
        <v>0</v>
      </c>
      <c r="F16" s="51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51">
        <f>SUMIF(Database!$H:$H,$B16,Database!T:T)+SUMIF(Database!I:I,$B16,Database!U:U)</f>
        <v>8</v>
      </c>
      <c r="H16" s="51">
        <f>SUMIF(Database!$H:$H,$B16,Database!U:U)+SUMIF(Database!I:I,$B16,Database!T:T)</f>
        <v>4</v>
      </c>
      <c r="I16" s="52">
        <f>G16-H16</f>
        <v>4</v>
      </c>
      <c r="J16" s="48">
        <f ca="1">D16*3+E16</f>
        <v>6</v>
      </c>
      <c r="K16" s="46">
        <f ca="1" xml:space="preserve"> IF(C16&gt;0, _xlfn.RANK.EQ(J16,$J$16:$J$19,0) + COUNTIFS($J$16:$J$19,J16,$I$16:$I$19,"&gt;"&amp;I16), "")</f>
        <v>1</v>
      </c>
    </row>
    <row r="17" spans="1:11" x14ac:dyDescent="0.35">
      <c r="A17" s="44" t="s">
        <v>33</v>
      </c>
      <c r="B17" s="45" t="s">
        <v>43</v>
      </c>
      <c r="C17" s="51">
        <f ca="1">COUNTIFS(Database!H:H,B17,Database!G:G,"&lt;="&amp;$B$2)+COUNTIFS(Database!I:I,B17,Database!G:G,"&lt;="&amp;$B$2)</f>
        <v>3</v>
      </c>
      <c r="D17" s="51">
        <f ca="1">COUNTIFS(Database!$H:$H,$B17,Database!$Y:$Y,$B17,Database!$G:$G,"&lt;="&amp;$B$2)+COUNTIFS(Database!$I:$I,$B17,Database!$Y:$Y,$B17,Database!$G:$G,"&lt;="&amp;$B$2)</f>
        <v>1</v>
      </c>
      <c r="E17" s="51">
        <f ca="1">COUNTIFS(Database!$H:$H,$B17,Database!$Y:$Y,"=Nul",Database!$G:$G,"&lt;="&amp;$B$2)+COUNTIFS(Database!$I:$I,$B17,Database!$Y:$Y,"Nul",Database!$G:$G,"&lt;="&amp;$B$2)</f>
        <v>1</v>
      </c>
      <c r="F17" s="51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51">
        <f>SUMIF(Database!$H:$H,$B17,Database!T:T)+SUMIF(Database!I:I,$B17,Database!U:U)</f>
        <v>2</v>
      </c>
      <c r="H17" s="51">
        <f>SUMIF(Database!$H:$H,$B17,Database!U:U)+SUMIF(Database!I:I,$B17,Database!T:T)</f>
        <v>2</v>
      </c>
      <c r="I17" s="52">
        <f>G17-H17</f>
        <v>0</v>
      </c>
      <c r="J17" s="48">
        <f ca="1">D17*3+E17</f>
        <v>4</v>
      </c>
      <c r="K17" s="46">
        <f ca="1" xml:space="preserve"> IF(C17&gt;0, _xlfn.RANK.EQ(J17,$J$16:$J$19,0) + COUNTIFS($J$16:$J$19,J17,$I$16:$I$19,"&gt;"&amp;I17), "")</f>
        <v>2</v>
      </c>
    </row>
    <row r="18" spans="1:11" x14ac:dyDescent="0.35">
      <c r="A18" s="44" t="s">
        <v>33</v>
      </c>
      <c r="B18" s="45" t="s">
        <v>35</v>
      </c>
      <c r="C18" s="51">
        <f ca="1">COUNTIFS(Database!H:H,B18,Database!G:G,"&lt;="&amp;$B$2)+COUNTIFS(Database!I:I,B18,Database!G:G,"&lt;="&amp;$B$2)</f>
        <v>3</v>
      </c>
      <c r="D18" s="51">
        <f ca="1">COUNTIFS(Database!$H:$H,$B18,Database!$Y:$Y,$B18,Database!$G:$G,"&lt;="&amp;$B$2)+COUNTIFS(Database!$I:$I,$B18,Database!$Y:$Y,$B18,Database!$G:$G,"&lt;="&amp;$B$2)</f>
        <v>1</v>
      </c>
      <c r="E18" s="51">
        <f ca="1">COUNTIFS(Database!$H:$H,$B18,Database!$Y:$Y,"=Nul",Database!$G:$G,"&lt;="&amp;$B$2)+COUNTIFS(Database!$I:$I,$B18,Database!$Y:$Y,"Nul",Database!$G:$G,"&lt;="&amp;$B$2)</f>
        <v>1</v>
      </c>
      <c r="F18" s="51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51">
        <f>SUMIF(Database!$H:$H,$B18,Database!T:T)+SUMIF(Database!I:I,$B18,Database!U:U)</f>
        <v>2</v>
      </c>
      <c r="H18" s="51">
        <f>SUMIF(Database!$H:$H,$B18,Database!U:U)+SUMIF(Database!I:I,$B18,Database!T:T)</f>
        <v>4</v>
      </c>
      <c r="I18" s="52">
        <f>G18-H18</f>
        <v>-2</v>
      </c>
      <c r="J18" s="48">
        <f ca="1">D18*3+E18</f>
        <v>4</v>
      </c>
      <c r="K18" s="46">
        <f ca="1" xml:space="preserve"> IF(C18&gt;0, _xlfn.RANK.EQ(J18,$J$16:$J$19,0) + COUNTIFS($J$16:$J$19,J18,$I$16:$I$19,"&gt;"&amp;I18), "")</f>
        <v>3</v>
      </c>
    </row>
    <row r="19" spans="1:11" x14ac:dyDescent="0.35">
      <c r="A19" s="44" t="s">
        <v>33</v>
      </c>
      <c r="B19" s="45" t="s">
        <v>44</v>
      </c>
      <c r="C19" s="51">
        <f ca="1">COUNTIFS(Database!H:H,B19,Database!G:G,"&lt;="&amp;$B$2)+COUNTIFS(Database!I:I,B19,Database!G:G,"&lt;="&amp;$B$2)</f>
        <v>3</v>
      </c>
      <c r="D19" s="51">
        <f ca="1">COUNTIFS(Database!$H:$H,$B19,Database!$Y:$Y,$B19,Database!$G:$G,"&lt;="&amp;$B$2)+COUNTIFS(Database!$I:$I,$B19,Database!$Y:$Y,$B19,Database!$G:$G,"&lt;="&amp;$B$2)</f>
        <v>1</v>
      </c>
      <c r="E19" s="51">
        <f ca="1">COUNTIFS(Database!$H:$H,$B19,Database!$Y:$Y,"=Nul",Database!$G:$G,"&lt;="&amp;$B$2)+COUNTIFS(Database!$I:$I,$B19,Database!$Y:$Y,"Nul",Database!$G:$G,"&lt;="&amp;$B$2)</f>
        <v>0</v>
      </c>
      <c r="F19" s="51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51">
        <f>SUMIF(Database!$H:$H,$B19,Database!T:T)+SUMIF(Database!I:I,$B19,Database!U:U)</f>
        <v>3</v>
      </c>
      <c r="H19" s="51">
        <f>SUMIF(Database!$H:$H,$B19,Database!U:U)+SUMIF(Database!I:I,$B19,Database!T:T)</f>
        <v>5</v>
      </c>
      <c r="I19" s="52">
        <f>G19-H19</f>
        <v>-2</v>
      </c>
      <c r="J19" s="48">
        <f ca="1">D19*3+E19</f>
        <v>3</v>
      </c>
      <c r="K19" s="46">
        <f ca="1" xml:space="preserve"> IF(C19&gt;0, _xlfn.RANK.EQ(J19,$J$16:$J$19,0) + COUNTIFS($J$16:$J$19,J19,$I$16:$I$19,"&gt;"&amp;I19), "")</f>
        <v>4</v>
      </c>
    </row>
    <row r="20" spans="1:11" x14ac:dyDescent="0.35">
      <c r="A20" s="40" t="s">
        <v>45</v>
      </c>
      <c r="B20" s="41" t="s">
        <v>46</v>
      </c>
      <c r="C20" s="49">
        <f ca="1">COUNTIFS(Database!H:H,B20,Database!G:G,"&lt;="&amp;$B$2)+COUNTIFS(Database!I:I,B20,Database!G:G,"&lt;="&amp;$B$2)</f>
        <v>3</v>
      </c>
      <c r="D20" s="49">
        <f ca="1">COUNTIFS(Database!$H:$H,$B20,Database!$Y:$Y,$B20,Database!$G:$G,"&lt;="&amp;$B$2)+COUNTIFS(Database!$I:$I,$B20,Database!$Y:$Y,$B20,Database!$G:$G,"&lt;="&amp;$B$2)</f>
        <v>2</v>
      </c>
      <c r="E20" s="49">
        <f ca="1">COUNTIFS(Database!$H:$H,$B20,Database!$Y:$Y,"=Nul",Database!$G:$G,"&lt;="&amp;$B$2)+COUNTIFS(Database!$I:$I,$B20,Database!$Y:$Y,"Nul",Database!$G:$G,"&lt;="&amp;$B$2)</f>
        <v>0</v>
      </c>
      <c r="F20" s="4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9">
        <f>SUMIF(Database!$H:$H,$B20,Database!T:T)+SUMIF(Database!I:I,$B20,Database!U:U)</f>
        <v>10</v>
      </c>
      <c r="H20" s="49">
        <f>SUMIF(Database!$H:$H,$B20,Database!U:U)+SUMIF(Database!I:I,$B20,Database!T:T)</f>
        <v>4</v>
      </c>
      <c r="I20" s="50">
        <f>G20-H20</f>
        <v>6</v>
      </c>
      <c r="J20" s="47">
        <f ca="1">D20*3+E20</f>
        <v>6</v>
      </c>
      <c r="K20" s="46">
        <f ca="1" xml:space="preserve"> IF(C20&gt;0, _xlfn.RANK.EQ(J20,$J$20:$J$23,0) + COUNTIFS($J$20:$J$23,J20,$I$20:$I$23,"&gt;"&amp;I20), "")</f>
        <v>1</v>
      </c>
    </row>
    <row r="21" spans="1:11" x14ac:dyDescent="0.35">
      <c r="A21" s="40" t="s">
        <v>45</v>
      </c>
      <c r="B21" s="41" t="s">
        <v>51</v>
      </c>
      <c r="C21" s="49">
        <f ca="1">COUNTIFS(Database!H:H,B21,Database!G:G,"&lt;="&amp;$B$2)+COUNTIFS(Database!I:I,B21,Database!G:G,"&lt;="&amp;$B$2)</f>
        <v>3</v>
      </c>
      <c r="D21" s="49">
        <f ca="1">COUNTIFS(Database!$H:$H,$B21,Database!$Y:$Y,$B21,Database!$G:$G,"&lt;="&amp;$B$2)+COUNTIFS(Database!$I:$I,$B21,Database!$Y:$Y,$B21,Database!$G:$G,"&lt;="&amp;$B$2)</f>
        <v>2</v>
      </c>
      <c r="E21" s="49">
        <f ca="1">COUNTIFS(Database!$H:$H,$B21,Database!$Y:$Y,"=Nul",Database!$G:$G,"&lt;="&amp;$B$2)+COUNTIFS(Database!$I:$I,$B21,Database!$Y:$Y,"Nul",Database!$G:$G,"&lt;="&amp;$B$2)</f>
        <v>0</v>
      </c>
      <c r="F21" s="4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1</v>
      </c>
      <c r="G21" s="49">
        <f>SUMIF(Database!$H:$H,$B21,Database!T:T)+SUMIF(Database!I:I,$B21,Database!U:U)</f>
        <v>4</v>
      </c>
      <c r="H21" s="49">
        <f>SUMIF(Database!$H:$H,$B21,Database!U:U)+SUMIF(Database!I:I,$B21,Database!T:T)</f>
        <v>2</v>
      </c>
      <c r="I21" s="50">
        <f>G21-H21</f>
        <v>2</v>
      </c>
      <c r="J21" s="47">
        <f ca="1">D21*3+E21</f>
        <v>6</v>
      </c>
      <c r="K21" s="43">
        <f ca="1" xml:space="preserve"> IF(C21&gt;0, _xlfn.RANK.EQ(J21,$J$20:$J$23,0) + COUNTIFS($J$20:$J$23,J21,$I$20:$I$23,"&gt;"&amp;I21), "")</f>
        <v>2</v>
      </c>
    </row>
    <row r="22" spans="1:11" x14ac:dyDescent="0.35">
      <c r="A22" s="40" t="s">
        <v>45</v>
      </c>
      <c r="B22" s="41" t="s">
        <v>52</v>
      </c>
      <c r="C22" s="49">
        <f ca="1">COUNTIFS(Database!H:H,B22,Database!G:G,"&lt;="&amp;$B$2)+COUNTIFS(Database!I:I,B22,Database!G:G,"&lt;="&amp;$B$2)</f>
        <v>3</v>
      </c>
      <c r="D22" s="49">
        <f ca="1">COUNTIFS(Database!$H:$H,$B22,Database!$Y:$Y,$B22,Database!$G:$G,"&lt;="&amp;$B$2)+COUNTIFS(Database!$I:$I,$B22,Database!$Y:$Y,$B22,Database!$G:$G,"&lt;="&amp;$B$2)</f>
        <v>1</v>
      </c>
      <c r="E22" s="49">
        <f ca="1">COUNTIFS(Database!$H:$H,$B22,Database!$Y:$Y,"=Nul",Database!$G:$G,"&lt;="&amp;$B$2)+COUNTIFS(Database!$I:$I,$B22,Database!$Y:$Y,"Nul",Database!$G:$G,"&lt;="&amp;$B$2)</f>
        <v>1</v>
      </c>
      <c r="F22" s="4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1</v>
      </c>
      <c r="G22" s="49">
        <f>SUMIF(Database!$H:$H,$B22,Database!T:T)+SUMIF(Database!I:I,$B22,Database!U:U)</f>
        <v>2</v>
      </c>
      <c r="H22" s="49">
        <f>SUMIF(Database!$H:$H,$B22,Database!U:U)+SUMIF(Database!I:I,$B22,Database!T:T)</f>
        <v>2</v>
      </c>
      <c r="I22" s="50">
        <f>G22-H22</f>
        <v>0</v>
      </c>
      <c r="J22" s="47">
        <f ca="1">D22*3+E22</f>
        <v>4</v>
      </c>
      <c r="K22" s="42">
        <f ca="1" xml:space="preserve"> IF(C22&gt;0, _xlfn.RANK.EQ(J22,$J$20:$J$23,0) + COUNTIFS($J$20:$J$23,J22,$I$20:$I$23,"&gt;"&amp;I22), "")</f>
        <v>3</v>
      </c>
    </row>
    <row r="23" spans="1:11" x14ac:dyDescent="0.35">
      <c r="A23" s="40" t="s">
        <v>45</v>
      </c>
      <c r="B23" s="41" t="s">
        <v>47</v>
      </c>
      <c r="C23" s="49">
        <f ca="1">COUNTIFS(Database!H:H,B23,Database!G:G,"&lt;="&amp;$B$2)+COUNTIFS(Database!I:I,B23,Database!G:G,"&lt;="&amp;$B$2)</f>
        <v>3</v>
      </c>
      <c r="D23" s="49">
        <f ca="1">COUNTIFS(Database!$H:$H,$B23,Database!$Y:$Y,$B23,Database!$G:$G,"&lt;="&amp;$B$2)+COUNTIFS(Database!$I:$I,$B23,Database!$Y:$Y,$B23,Database!$G:$G,"&lt;="&amp;$B$2)</f>
        <v>0</v>
      </c>
      <c r="E23" s="49">
        <f ca="1">COUNTIFS(Database!$H:$H,$B23,Database!$Y:$Y,"=Nul",Database!$G:$G,"&lt;="&amp;$B$2)+COUNTIFS(Database!$I:$I,$B23,Database!$Y:$Y,"Nul",Database!$G:$G,"&lt;="&amp;$B$2)</f>
        <v>1</v>
      </c>
      <c r="F23" s="49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9">
        <f>SUMIF(Database!$H:$H,$B23,Database!T:T)+SUMIF(Database!I:I,$B23,Database!U:U)</f>
        <v>1</v>
      </c>
      <c r="H23" s="49">
        <f>SUMIF(Database!$H:$H,$B23,Database!U:U)+SUMIF(Database!I:I,$B23,Database!T:T)</f>
        <v>9</v>
      </c>
      <c r="I23" s="50">
        <f>G23-H23</f>
        <v>-8</v>
      </c>
      <c r="J23" s="47">
        <f ca="1">D23*3+E23</f>
        <v>1</v>
      </c>
      <c r="K23" s="42">
        <f ca="1" xml:space="preserve"> IF(C23&gt;0, _xlfn.RANK.EQ(J23,$J$20:$J$23,0) + COUNTIFS($J$20:$J$23,J23,$I$20:$I$23,"&gt;"&amp;I23), "")</f>
        <v>4</v>
      </c>
    </row>
    <row r="24" spans="1:11" x14ac:dyDescent="0.35">
      <c r="A24" s="44" t="s">
        <v>48</v>
      </c>
      <c r="B24" s="45" t="s">
        <v>49</v>
      </c>
      <c r="C24" s="51">
        <f ca="1">COUNTIFS(Database!H:H,B24,Database!G:G,"&lt;="&amp;$B$2)+COUNTIFS(Database!I:I,B24,Database!G:G,"&lt;="&amp;$B$2)</f>
        <v>3</v>
      </c>
      <c r="D24" s="51">
        <f ca="1">COUNTIFS(Database!$H:$H,$B24,Database!$Y:$Y,$B24,Database!$G:$G,"&lt;="&amp;$B$2)+COUNTIFS(Database!$I:$I,$B24,Database!$Y:$Y,$B24,Database!$G:$G,"&lt;="&amp;$B$2)</f>
        <v>2</v>
      </c>
      <c r="E24" s="51">
        <f ca="1">COUNTIFS(Database!$H:$H,$B24,Database!$Y:$Y,"=Nul",Database!$G:$G,"&lt;="&amp;$B$2)+COUNTIFS(Database!$I:$I,$B24,Database!$Y:$Y,"Nul",Database!$G:$G,"&lt;="&amp;$B$2)</f>
        <v>1</v>
      </c>
      <c r="F24" s="51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51">
        <f>SUMIF(Database!$H:$H,$B24,Database!T:T)+SUMIF(Database!I:I,$B24,Database!U:U)</f>
        <v>10</v>
      </c>
      <c r="H24" s="51">
        <f>SUMIF(Database!$H:$H,$B24,Database!U:U)+SUMIF(Database!I:I,$B24,Database!T:T)</f>
        <v>4</v>
      </c>
      <c r="I24" s="52">
        <f>G24-H24</f>
        <v>6</v>
      </c>
      <c r="J24" s="48">
        <f ca="1">D24*3+E24</f>
        <v>7</v>
      </c>
      <c r="K24" s="46">
        <f ca="1" xml:space="preserve"> IF(C24&gt;0, _xlfn.RANK.EQ(J24,$J$24:$J$27,0) + COUNTIFS($J$24:$J$27,J24,$I$24:$I$27,"&gt;"&amp;I24), "")</f>
        <v>1</v>
      </c>
    </row>
    <row r="25" spans="1:11" x14ac:dyDescent="0.35">
      <c r="A25" s="44" t="s">
        <v>48</v>
      </c>
      <c r="B25" s="45" t="s">
        <v>50</v>
      </c>
      <c r="C25" s="51">
        <f ca="1">COUNTIFS(Database!H:H,B25,Database!G:G,"&lt;="&amp;$B$2)+COUNTIFS(Database!I:I,B25,Database!G:G,"&lt;="&amp;$B$2)</f>
        <v>3</v>
      </c>
      <c r="D25" s="51">
        <f ca="1">COUNTIFS(Database!$H:$H,$B25,Database!$Y:$Y,$B25,Database!$G:$G,"&lt;="&amp;$B$2)+COUNTIFS(Database!$I:$I,$B25,Database!$Y:$Y,$B25,Database!$G:$G,"&lt;="&amp;$B$2)</f>
        <v>1</v>
      </c>
      <c r="E25" s="51">
        <f ca="1">COUNTIFS(Database!$H:$H,$B25,Database!$Y:$Y,"=Nul",Database!$G:$G,"&lt;="&amp;$B$2)+COUNTIFS(Database!$I:$I,$B25,Database!$Y:$Y,"Nul",Database!$G:$G,"&lt;="&amp;$B$2)</f>
        <v>2</v>
      </c>
      <c r="F25" s="51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51">
        <f>SUMIF(Database!$H:$H,$B25,Database!T:T)+SUMIF(Database!I:I,$B25,Database!U:U)</f>
        <v>7</v>
      </c>
      <c r="H25" s="51">
        <f>SUMIF(Database!$H:$H,$B25,Database!U:U)+SUMIF(Database!I:I,$B25,Database!T:T)</f>
        <v>3</v>
      </c>
      <c r="I25" s="52">
        <f>G25-H25</f>
        <v>4</v>
      </c>
      <c r="J25" s="48">
        <f ca="1">D25*3+E25</f>
        <v>5</v>
      </c>
      <c r="K25" s="46">
        <f ca="1" xml:space="preserve"> IF(C25&gt;0, _xlfn.RANK.EQ(J25,$J$24:$J$27,0) + COUNTIFS($J$24:$J$27,J25,$I$24:$I$27,"&gt;"&amp;I25), "")</f>
        <v>2</v>
      </c>
    </row>
    <row r="26" spans="1:11" x14ac:dyDescent="0.35">
      <c r="A26" s="44" t="s">
        <v>48</v>
      </c>
      <c r="B26" s="45" t="s">
        <v>53</v>
      </c>
      <c r="C26" s="51">
        <f ca="1">COUNTIFS(Database!H:H,B26,Database!G:G,"&lt;="&amp;$B$2)+COUNTIFS(Database!I:I,B26,Database!G:G,"&lt;="&amp;$B$2)</f>
        <v>3</v>
      </c>
      <c r="D26" s="51">
        <f ca="1">COUNTIFS(Database!$H:$H,$B26,Database!$Y:$Y,$B26,Database!$G:$G,"&lt;="&amp;$B$2)+COUNTIFS(Database!$I:$I,$B26,Database!$Y:$Y,$B26,Database!$G:$G,"&lt;="&amp;$B$2)</f>
        <v>1</v>
      </c>
      <c r="E26" s="51">
        <f ca="1">COUNTIFS(Database!$H:$H,$B26,Database!$Y:$Y,"=Nul",Database!$G:$G,"&lt;="&amp;$B$2)+COUNTIFS(Database!$I:$I,$B26,Database!$Y:$Y,"Nul",Database!$G:$G,"&lt;="&amp;$B$2)</f>
        <v>1</v>
      </c>
      <c r="F26" s="51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1</v>
      </c>
      <c r="G26" s="51">
        <f>SUMIF(Database!$H:$H,$B26,Database!T:T)+SUMIF(Database!I:I,$B26,Database!U:U)</f>
        <v>7</v>
      </c>
      <c r="H26" s="51">
        <f>SUMIF(Database!$H:$H,$B26,Database!U:U)+SUMIF(Database!I:I,$B26,Database!T:T)</f>
        <v>7</v>
      </c>
      <c r="I26" s="52">
        <f>G26-H26</f>
        <v>0</v>
      </c>
      <c r="J26" s="48">
        <f ca="1">D26*3+E26</f>
        <v>4</v>
      </c>
      <c r="K26" s="46">
        <f ca="1" xml:space="preserve"> IF(C26&gt;0, _xlfn.RANK.EQ(J26,$J$24:$J$27,0) + COUNTIFS($J$24:$J$27,J26,$I$24:$I$27,"&gt;"&amp;I26), "")</f>
        <v>3</v>
      </c>
    </row>
    <row r="27" spans="1:11" x14ac:dyDescent="0.35">
      <c r="A27" s="44" t="s">
        <v>48</v>
      </c>
      <c r="B27" s="45" t="s">
        <v>54</v>
      </c>
      <c r="C27" s="51">
        <f ca="1">COUNTIFS(Database!H:H,B27,Database!G:G,"&lt;="&amp;$B$2)+COUNTIFS(Database!I:I,B27,Database!G:G,"&lt;="&amp;$B$2)</f>
        <v>3</v>
      </c>
      <c r="D27" s="51">
        <f ca="1">COUNTIFS(Database!$H:$H,$B27,Database!$Y:$Y,$B27,Database!$G:$G,"&lt;="&amp;$B$2)+COUNTIFS(Database!$I:$I,$B27,Database!$Y:$Y,$B27,Database!$G:$G,"&lt;="&amp;$B$2)</f>
        <v>0</v>
      </c>
      <c r="E27" s="51">
        <f ca="1">COUNTIFS(Database!$H:$H,$B27,Database!$Y:$Y,"=Nul",Database!$G:$G,"&lt;="&amp;$B$2)+COUNTIFS(Database!$I:$I,$B27,Database!$Y:$Y,"Nul",Database!$G:$G,"&lt;="&amp;$B$2)</f>
        <v>0</v>
      </c>
      <c r="F27" s="51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51">
        <f>SUMIF(Database!$H:$H,$B27,Database!T:T)+SUMIF(Database!I:I,$B27,Database!U:U)</f>
        <v>2</v>
      </c>
      <c r="H27" s="51">
        <f>SUMIF(Database!$H:$H,$B27,Database!U:U)+SUMIF(Database!I:I,$B27,Database!T:T)</f>
        <v>12</v>
      </c>
      <c r="I27" s="52">
        <f>G27-H27</f>
        <v>-10</v>
      </c>
      <c r="J27" s="48">
        <f ca="1">D27*3+E27</f>
        <v>0</v>
      </c>
      <c r="K27" s="46">
        <f ca="1" xml:space="preserve"> IF(C27&gt;0, _xlfn.RANK.EQ(J27,$J$24:$J$27,0) + COUNTIFS($J$24:$J$27,J27,$I$24:$I$27,"&gt;"&amp;I27), "")</f>
        <v>4</v>
      </c>
    </row>
    <row r="28" spans="1:11" x14ac:dyDescent="0.35">
      <c r="A28" s="40" t="s">
        <v>58</v>
      </c>
      <c r="B28" s="41" t="s">
        <v>60</v>
      </c>
      <c r="C28" s="49">
        <f ca="1">COUNTIFS(Database!H:H,B28,Database!G:G,"&lt;="&amp;$B$2)+COUNTIFS(Database!I:I,B28,Database!G:G,"&lt;="&amp;$B$2)</f>
        <v>3</v>
      </c>
      <c r="D28" s="49">
        <f ca="1">COUNTIFS(Database!$H:$H,$B28,Database!$Y:$Y,$B28,Database!$G:$G,"&lt;="&amp;$B$2)+COUNTIFS(Database!$I:$I,$B28,Database!$Y:$Y,$B28,Database!$G:$G,"&lt;="&amp;$B$2)</f>
        <v>1</v>
      </c>
      <c r="E28" s="49">
        <f ca="1">COUNTIFS(Database!$H:$H,$B28,Database!$Y:$Y,"=Nul",Database!$G:$G,"&lt;="&amp;$B$2)+COUNTIFS(Database!$I:$I,$B28,Database!$Y:$Y,"Nul",Database!$G:$G,"&lt;="&amp;$B$2)</f>
        <v>2</v>
      </c>
      <c r="F28" s="4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9">
        <f>SUMIF(Database!$H:$H,$B28,Database!T:T)+SUMIF(Database!I:I,$B28,Database!U:U)</f>
        <v>5</v>
      </c>
      <c r="H28" s="49">
        <f>SUMIF(Database!$H:$H,$B28,Database!U:U)+SUMIF(Database!I:I,$B28,Database!T:T)</f>
        <v>3</v>
      </c>
      <c r="I28" s="50">
        <f>G28-H28</f>
        <v>2</v>
      </c>
      <c r="J28" s="47">
        <f ca="1">D28*3+E28</f>
        <v>5</v>
      </c>
      <c r="K28" s="42">
        <f ca="1" xml:space="preserve"> IF(C28&gt;0, _xlfn.RANK.EQ(J28,$J$28:$J$31,0) + COUNTIFS($J$28:$J$31,J28,$I$28:$I$31,"&gt;"&amp;I28), "")</f>
        <v>2</v>
      </c>
    </row>
    <row r="29" spans="1:11" x14ac:dyDescent="0.35">
      <c r="A29" s="40" t="s">
        <v>58</v>
      </c>
      <c r="B29" s="41" t="s">
        <v>59</v>
      </c>
      <c r="C29" s="49">
        <f ca="1">COUNTIFS(Database!H:H,B29,Database!G:G,"&lt;="&amp;$B$2)+COUNTIFS(Database!I:I,B29,Database!G:G,"&lt;="&amp;$B$2)</f>
        <v>3</v>
      </c>
      <c r="D29" s="49">
        <f ca="1">COUNTIFS(Database!$H:$H,$B29,Database!$Y:$Y,$B29,Database!$G:$G,"&lt;="&amp;$B$2)+COUNTIFS(Database!$I:$I,$B29,Database!$Y:$Y,$B29,Database!$G:$G,"&lt;="&amp;$B$2)</f>
        <v>1</v>
      </c>
      <c r="E29" s="49">
        <f ca="1">COUNTIFS(Database!$H:$H,$B29,Database!$Y:$Y,"=Nul",Database!$G:$G,"&lt;="&amp;$B$2)+COUNTIFS(Database!$I:$I,$B29,Database!$Y:$Y,"Nul",Database!$G:$G,"&lt;="&amp;$B$2)</f>
        <v>2</v>
      </c>
      <c r="F29" s="4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9">
        <f>SUMIF(Database!$H:$H,$B29,Database!T:T)+SUMIF(Database!I:I,$B29,Database!U:U)</f>
        <v>6</v>
      </c>
      <c r="H29" s="49">
        <f>SUMIF(Database!$H:$H,$B29,Database!U:U)+SUMIF(Database!I:I,$B29,Database!T:T)</f>
        <v>2</v>
      </c>
      <c r="I29" s="50">
        <f>G29-H29</f>
        <v>4</v>
      </c>
      <c r="J29" s="47">
        <f ca="1">D29*3+E29</f>
        <v>5</v>
      </c>
      <c r="K29" s="43">
        <f ca="1" xml:space="preserve"> IF(C29&gt;0, _xlfn.RANK.EQ(J29,$J$28:$J$31,0) + COUNTIFS($J$28:$J$31,J29,$I$28:$I$31,"&gt;"&amp;I29), "")</f>
        <v>1</v>
      </c>
    </row>
    <row r="30" spans="1:11" x14ac:dyDescent="0.35">
      <c r="A30" s="40" t="s">
        <v>58</v>
      </c>
      <c r="B30" s="41" t="s">
        <v>62</v>
      </c>
      <c r="C30" s="49">
        <f ca="1">COUNTIFS(Database!H:H,B30,Database!G:G,"&lt;="&amp;$B$2)+COUNTIFS(Database!I:I,B30,Database!G:G,"&lt;="&amp;$B$2)</f>
        <v>3</v>
      </c>
      <c r="D30" s="49">
        <f ca="1">COUNTIFS(Database!$H:$H,$B30,Database!$Y:$Y,$B30,Database!$G:$G,"&lt;="&amp;$B$2)+COUNTIFS(Database!$I:$I,$B30,Database!$Y:$Y,$B30,Database!$G:$G,"&lt;="&amp;$B$2)</f>
        <v>0</v>
      </c>
      <c r="E30" s="49">
        <f ca="1">COUNTIFS(Database!$H:$H,$B30,Database!$Y:$Y,"=Nul",Database!$G:$G,"&lt;="&amp;$B$2)+COUNTIFS(Database!$I:$I,$B30,Database!$Y:$Y,"Nul",Database!$G:$G,"&lt;="&amp;$B$2)</f>
        <v>3</v>
      </c>
      <c r="F30" s="4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9">
        <f>SUMIF(Database!$H:$H,$B30,Database!T:T)+SUMIF(Database!I:I,$B30,Database!U:U)</f>
        <v>3</v>
      </c>
      <c r="H30" s="49">
        <f>SUMIF(Database!$H:$H,$B30,Database!U:U)+SUMIF(Database!I:I,$B30,Database!T:T)</f>
        <v>3</v>
      </c>
      <c r="I30" s="50">
        <f>G30-H30</f>
        <v>0</v>
      </c>
      <c r="J30" s="47">
        <f ca="1">D30*3+E30</f>
        <v>3</v>
      </c>
      <c r="K30" s="42">
        <f ca="1" xml:space="preserve"> IF(C30&gt;0, _xlfn.RANK.EQ(J30,$J$28:$J$31,0) + COUNTIFS($J$28:$J$31,J30,$I$28:$I$31,"&gt;"&amp;I30), "")</f>
        <v>3</v>
      </c>
    </row>
    <row r="31" spans="1:11" x14ac:dyDescent="0.35">
      <c r="A31" s="40" t="s">
        <v>58</v>
      </c>
      <c r="B31" s="41" t="s">
        <v>63</v>
      </c>
      <c r="C31" s="49">
        <f ca="1">COUNTIFS(Database!H:H,B31,Database!G:G,"&lt;="&amp;$B$2)+COUNTIFS(Database!I:I,B31,Database!G:G,"&lt;="&amp;$B$2)</f>
        <v>3</v>
      </c>
      <c r="D31" s="49">
        <f ca="1">COUNTIFS(Database!$H:$H,$B31,Database!$Y:$Y,$B31,Database!$G:$G,"&lt;="&amp;$B$2)+COUNTIFS(Database!$I:$I,$B31,Database!$Y:$Y,$B31,Database!$G:$G,"&lt;="&amp;$B$2)</f>
        <v>0</v>
      </c>
      <c r="E31" s="49">
        <f ca="1">COUNTIFS(Database!$H:$H,$B31,Database!$Y:$Y,"=Nul",Database!$G:$G,"&lt;="&amp;$B$2)+COUNTIFS(Database!$I:$I,$B31,Database!$Y:$Y,"Nul",Database!$G:$G,"&lt;="&amp;$B$2)</f>
        <v>1</v>
      </c>
      <c r="F31" s="49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9">
        <f>SUMIF(Database!$H:$H,$B31,Database!T:T)+SUMIF(Database!I:I,$B31,Database!U:U)</f>
        <v>4</v>
      </c>
      <c r="H31" s="49">
        <f>SUMIF(Database!$H:$H,$B31,Database!U:U)+SUMIF(Database!I:I,$B31,Database!T:T)</f>
        <v>10</v>
      </c>
      <c r="I31" s="50">
        <f>G31-H31</f>
        <v>-6</v>
      </c>
      <c r="J31" s="47">
        <f ca="1">D31*3+E31</f>
        <v>1</v>
      </c>
      <c r="K31" s="42">
        <f ca="1" xml:space="preserve"> IF(C31&gt;0, _xlfn.RANK.EQ(J31,$J$28:$J$31,0) + COUNTIFS($J$28:$J$31,J31,$I$28:$I$31,"&gt;"&amp;I31), "")</f>
        <v>4</v>
      </c>
    </row>
    <row r="32" spans="1:11" x14ac:dyDescent="0.35">
      <c r="A32" s="44" t="s">
        <v>55</v>
      </c>
      <c r="B32" s="45" t="s">
        <v>56</v>
      </c>
      <c r="C32" s="51">
        <f ca="1">COUNTIFS(Database!H:H,B32,Database!G:G,"&lt;="&amp;$B$2)+COUNTIFS(Database!I:I,B32,Database!G:G,"&lt;="&amp;$B$2)</f>
        <v>3</v>
      </c>
      <c r="D32" s="51">
        <f ca="1">COUNTIFS(Database!$H:$H,$B32,Database!$Y:$Y,$B32,Database!$G:$G,"&lt;="&amp;$B$2)+COUNTIFS(Database!$I:$I,$B32,Database!$Y:$Y,$B32,Database!$G:$G,"&lt;="&amp;$B$2)</f>
        <v>2</v>
      </c>
      <c r="E32" s="51">
        <f ca="1">COUNTIFS(Database!$H:$H,$B32,Database!$Y:$Y,"=Nul",Database!$G:$G,"&lt;="&amp;$B$2)+COUNTIFS(Database!$I:$I,$B32,Database!$Y:$Y,"Nul",Database!$G:$G,"&lt;="&amp;$B$2)</f>
        <v>1</v>
      </c>
      <c r="F32" s="51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51">
        <f>SUMIF(Database!$H:$H,$B32,Database!T:T)+SUMIF(Database!I:I,$B32,Database!U:U)</f>
        <v>5</v>
      </c>
      <c r="H32" s="51">
        <f>SUMIF(Database!$H:$H,$B32,Database!U:U)+SUMIF(Database!I:I,$B32,Database!T:T)</f>
        <v>0</v>
      </c>
      <c r="I32" s="52">
        <f>G32-H32</f>
        <v>5</v>
      </c>
      <c r="J32" s="48">
        <f ca="1">D32*3+E32</f>
        <v>7</v>
      </c>
      <c r="K32" s="46">
        <f ca="1" xml:space="preserve"> IF(C32&gt;0, _xlfn.RANK.EQ(J32,$J$32:$J$35,0) + COUNTIFS($J$32:$J$35,J32,$I$32:$I$35,"&gt;"&amp;I32), "")</f>
        <v>1</v>
      </c>
    </row>
    <row r="33" spans="1:11" x14ac:dyDescent="0.35">
      <c r="A33" s="44" t="s">
        <v>55</v>
      </c>
      <c r="B33" s="45" t="s">
        <v>57</v>
      </c>
      <c r="C33" s="51">
        <f ca="1">COUNTIFS(Database!H:H,B33,Database!G:G,"&lt;="&amp;$B$2)+COUNTIFS(Database!I:I,B33,Database!G:G,"&lt;="&amp;$B$2)</f>
        <v>3</v>
      </c>
      <c r="D33" s="51">
        <f ca="1">COUNTIFS(Database!$H:$H,$B33,Database!$Y:$Y,$B33,Database!$G:$G,"&lt;="&amp;$B$2)+COUNTIFS(Database!$I:$I,$B33,Database!$Y:$Y,$B33,Database!$G:$G,"&lt;="&amp;$B$2)</f>
        <v>0</v>
      </c>
      <c r="E33" s="51">
        <f ca="1">COUNTIFS(Database!$H:$H,$B33,Database!$Y:$Y,"=Nul",Database!$G:$G,"&lt;="&amp;$B$2)+COUNTIFS(Database!$I:$I,$B33,Database!$Y:$Y,"Nul",Database!$G:$G,"&lt;="&amp;$B$2)</f>
        <v>3</v>
      </c>
      <c r="F33" s="51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51">
        <f>SUMIF(Database!$H:$H,$B33,Database!T:T)+SUMIF(Database!I:I,$B33,Database!U:U)</f>
        <v>2</v>
      </c>
      <c r="H33" s="51">
        <f>SUMIF(Database!$H:$H,$B33,Database!U:U)+SUMIF(Database!I:I,$B33,Database!T:T)</f>
        <v>2</v>
      </c>
      <c r="I33" s="52">
        <f>G33-H33</f>
        <v>0</v>
      </c>
      <c r="J33" s="48">
        <f ca="1">D33*3+E33</f>
        <v>3</v>
      </c>
      <c r="K33" s="46">
        <f ca="1" xml:space="preserve"> IF(C33&gt;0, _xlfn.RANK.EQ(J33,$J$32:$J$35,0) + COUNTIFS($J$32:$J$35,J33,$I$32:$I$35,"&gt;"&amp;I33), "")</f>
        <v>2</v>
      </c>
    </row>
    <row r="34" spans="1:11" x14ac:dyDescent="0.35">
      <c r="A34" s="44" t="s">
        <v>55</v>
      </c>
      <c r="B34" s="45" t="s">
        <v>61</v>
      </c>
      <c r="C34" s="51">
        <f ca="1">COUNTIFS(Database!H:H,B34,Database!G:G,"&lt;="&amp;$B$2)+COUNTIFS(Database!I:I,B34,Database!G:G,"&lt;="&amp;$B$2)</f>
        <v>3</v>
      </c>
      <c r="D34" s="51">
        <f ca="1">COUNTIFS(Database!$H:$H,$B34,Database!$Y:$Y,$B34,Database!$G:$G,"&lt;="&amp;$B$2)+COUNTIFS(Database!$I:$I,$B34,Database!$Y:$Y,$B34,Database!$G:$G,"&lt;="&amp;$B$2)</f>
        <v>0</v>
      </c>
      <c r="E34" s="51">
        <f ca="1">COUNTIFS(Database!$H:$H,$B34,Database!$Y:$Y,"=Nul",Database!$G:$G,"&lt;="&amp;$B$2)+COUNTIFS(Database!$I:$I,$B34,Database!$Y:$Y,"Nul",Database!$G:$G,"&lt;="&amp;$B$2)</f>
        <v>2</v>
      </c>
      <c r="F34" s="51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51">
        <f>SUMIF(Database!$H:$H,$B34,Database!T:T)+SUMIF(Database!I:I,$B34,Database!U:U)</f>
        <v>3</v>
      </c>
      <c r="H34" s="51">
        <f>SUMIF(Database!$H:$H,$B34,Database!U:U)+SUMIF(Database!I:I,$B34,Database!T:T)</f>
        <v>4</v>
      </c>
      <c r="I34" s="52">
        <f>G34-H34</f>
        <v>-1</v>
      </c>
      <c r="J34" s="48">
        <f ca="1">D34*3+E34</f>
        <v>2</v>
      </c>
      <c r="K34" s="46">
        <f ca="1" xml:space="preserve"> IF(C34&gt;0, _xlfn.RANK.EQ(J34,$J$32:$J$35,0) + COUNTIFS($J$32:$J$35,J34,$I$32:$I$35,"&gt;"&amp;I34), "")</f>
        <v>3</v>
      </c>
    </row>
    <row r="35" spans="1:11" x14ac:dyDescent="0.35">
      <c r="A35" s="44" t="s">
        <v>55</v>
      </c>
      <c r="B35" s="45" t="s">
        <v>284</v>
      </c>
      <c r="C35" s="51">
        <f ca="1">COUNTIFS(Database!H:H,B35,Database!G:G,"&lt;="&amp;$B$2)+COUNTIFS(Database!I:I,B35,Database!G:G,"&lt;="&amp;$B$2)</f>
        <v>3</v>
      </c>
      <c r="D35" s="51">
        <f ca="1">COUNTIFS(Database!$H:$H,$B35,Database!$Y:$Y,$B35,Database!$G:$G,"&lt;="&amp;$B$2)+COUNTIFS(Database!$I:$I,$B35,Database!$Y:$Y,$B35,Database!$G:$G,"&lt;="&amp;$B$2)</f>
        <v>0</v>
      </c>
      <c r="E35" s="51">
        <f ca="1">COUNTIFS(Database!$H:$H,$B35,Database!$Y:$Y,"=Nul",Database!$G:$G,"&lt;="&amp;$B$2)+COUNTIFS(Database!$I:$I,$B35,Database!$Y:$Y,"Nul",Database!$G:$G,"&lt;="&amp;$B$2)</f>
        <v>2</v>
      </c>
      <c r="F35" s="51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51">
        <f>SUMIF(Database!$H:$H,$B35,Database!T:T)+SUMIF(Database!I:I,$B35,Database!U:U)</f>
        <v>1</v>
      </c>
      <c r="H35" s="51">
        <f>SUMIF(Database!$H:$H,$B35,Database!U:U)+SUMIF(Database!I:I,$B35,Database!T:T)</f>
        <v>5</v>
      </c>
      <c r="I35" s="52">
        <f>G35-H35</f>
        <v>-4</v>
      </c>
      <c r="J35" s="48">
        <f ca="1">D35*3+E35</f>
        <v>2</v>
      </c>
      <c r="K35" s="46">
        <f ca="1" xml:space="preserve"> IF(C35&gt;0, _xlfn.RANK.EQ(J35,$J$32:$J$35,0) + COUNTIFS($J$32:$J$35,J35,$I$32:$I$35,"&gt;"&amp;I35), "")</f>
        <v>4</v>
      </c>
    </row>
    <row r="36" spans="1:11" x14ac:dyDescent="0.35">
      <c r="A36" s="40" t="s">
        <v>64</v>
      </c>
      <c r="B36" s="41" t="s">
        <v>65</v>
      </c>
      <c r="C36" s="49">
        <f ca="1">COUNTIFS(Database!H:H,B36,Database!G:G,"&lt;="&amp;$B$2)+COUNTIFS(Database!I:I,B36,Database!G:G,"&lt;="&amp;$B$2)</f>
        <v>3</v>
      </c>
      <c r="D36" s="49">
        <f ca="1">COUNTIFS(Database!$H:$H,$B36,Database!$Y:$Y,$B36,Database!$G:$G,"&lt;="&amp;$B$2)+COUNTIFS(Database!$I:$I,$B36,Database!$Y:$Y,$B36,Database!$G:$G,"&lt;="&amp;$B$2)</f>
        <v>3</v>
      </c>
      <c r="E36" s="49">
        <f ca="1">COUNTIFS(Database!$H:$H,$B36,Database!$Y:$Y,"=Nul",Database!$G:$G,"&lt;="&amp;$B$2)+COUNTIFS(Database!$I:$I,$B36,Database!$Y:$Y,"Nul",Database!$G:$G,"&lt;="&amp;$B$2)</f>
        <v>0</v>
      </c>
      <c r="F36" s="4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9">
        <f>SUMIF(Database!$H:$H,$B36,Database!T:T)+SUMIF(Database!I:I,$B36,Database!U:U)</f>
        <v>10</v>
      </c>
      <c r="H36" s="49">
        <f>SUMIF(Database!$H:$H,$B36,Database!U:U)+SUMIF(Database!I:I,$B36,Database!T:T)</f>
        <v>2</v>
      </c>
      <c r="I36" s="50">
        <f>G36-H36</f>
        <v>8</v>
      </c>
      <c r="J36" s="47">
        <f ca="1">D36*3+E36</f>
        <v>9</v>
      </c>
      <c r="K36" s="42">
        <f ca="1" xml:space="preserve"> IF(C36&gt;0, _xlfn.RANK.EQ(J36,$J$36:$J$39,0) + COUNTIFS($J$36:$J$39,J36,$I$36:$I$39,"&gt;"&amp;I36), "")</f>
        <v>1</v>
      </c>
    </row>
    <row r="37" spans="1:11" x14ac:dyDescent="0.35">
      <c r="A37" s="40" t="s">
        <v>64</v>
      </c>
      <c r="B37" s="41" t="s">
        <v>68</v>
      </c>
      <c r="C37" s="49">
        <f ca="1">COUNTIFS(Database!H:H,B37,Database!G:G,"&lt;="&amp;$B$2)+COUNTIFS(Database!I:I,B37,Database!G:G,"&lt;="&amp;$B$2)</f>
        <v>3</v>
      </c>
      <c r="D37" s="49">
        <f ca="1">COUNTIFS(Database!$H:$H,$B37,Database!$Y:$Y,$B37,Database!$G:$G,"&lt;="&amp;$B$2)+COUNTIFS(Database!$I:$I,$B37,Database!$Y:$Y,$B37,Database!$G:$G,"&lt;="&amp;$B$2)</f>
        <v>2</v>
      </c>
      <c r="E37" s="49">
        <f ca="1">COUNTIFS(Database!$H:$H,$B37,Database!$Y:$Y,"=Nul",Database!$G:$G,"&lt;="&amp;$B$2)+COUNTIFS(Database!$I:$I,$B37,Database!$Y:$Y,"Nul",Database!$G:$G,"&lt;="&amp;$B$2)</f>
        <v>0</v>
      </c>
      <c r="F37" s="4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9">
        <f>SUMIF(Database!$H:$H,$B37,Database!T:T)+SUMIF(Database!I:I,$B37,Database!U:U)</f>
        <v>8</v>
      </c>
      <c r="H37" s="49">
        <f>SUMIF(Database!$H:$H,$B37,Database!U:U)+SUMIF(Database!I:I,$B37,Database!T:T)</f>
        <v>7</v>
      </c>
      <c r="I37" s="50">
        <f>G37-H37</f>
        <v>1</v>
      </c>
      <c r="J37" s="47">
        <f ca="1">D37*3+E37</f>
        <v>6</v>
      </c>
      <c r="K37" s="43">
        <f ca="1" xml:space="preserve"> IF(C37&gt;0, _xlfn.RANK.EQ(J37,$J$36:$J$39,0) + COUNTIFS($J$36:$J$39,J37,$I$36:$I$39,"&gt;"&amp;I37), "")</f>
        <v>2</v>
      </c>
    </row>
    <row r="38" spans="1:11" x14ac:dyDescent="0.35">
      <c r="A38" s="40" t="s">
        <v>64</v>
      </c>
      <c r="B38" s="41" t="s">
        <v>66</v>
      </c>
      <c r="C38" s="49">
        <f ca="1">COUNTIFS(Database!H:H,B38,Database!G:G,"&lt;="&amp;$B$2)+COUNTIFS(Database!I:I,B38,Database!G:G,"&lt;="&amp;$B$2)</f>
        <v>3</v>
      </c>
      <c r="D38" s="49">
        <f ca="1">COUNTIFS(Database!$H:$H,$B38,Database!$Y:$Y,$B38,Database!$G:$G,"&lt;="&amp;$B$2)+COUNTIFS(Database!$I:$I,$B38,Database!$Y:$Y,$B38,Database!$G:$G,"&lt;="&amp;$B$2)</f>
        <v>1</v>
      </c>
      <c r="E38" s="49">
        <f ca="1">COUNTIFS(Database!$H:$H,$B38,Database!$Y:$Y,"=Nul",Database!$G:$G,"&lt;="&amp;$B$2)+COUNTIFS(Database!$I:$I,$B38,Database!$Y:$Y,"Nul",Database!$G:$G,"&lt;="&amp;$B$2)</f>
        <v>0</v>
      </c>
      <c r="F38" s="4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9">
        <f>SUMIF(Database!$H:$H,$B38,Database!T:T)+SUMIF(Database!I:I,$B38,Database!U:U)</f>
        <v>8</v>
      </c>
      <c r="H38" s="49">
        <f>SUMIF(Database!$H:$H,$B38,Database!U:U)+SUMIF(Database!I:I,$B38,Database!T:T)</f>
        <v>6</v>
      </c>
      <c r="I38" s="50">
        <f>G38-H38</f>
        <v>2</v>
      </c>
      <c r="J38" s="47">
        <f ca="1">D38*3+E38</f>
        <v>3</v>
      </c>
      <c r="K38" s="42">
        <f ca="1" xml:space="preserve"> IF(C38&gt;0, _xlfn.RANK.EQ(J38,$J$36:$J$39,0) + COUNTIFS($J$36:$J$39,J38,$I$36:$I$39,"&gt;"&amp;I38), "")</f>
        <v>3</v>
      </c>
    </row>
    <row r="39" spans="1:11" x14ac:dyDescent="0.35">
      <c r="A39" s="40" t="s">
        <v>64</v>
      </c>
      <c r="B39" s="41" t="s">
        <v>67</v>
      </c>
      <c r="C39" s="49">
        <f ca="1">COUNTIFS(Database!H:H,B39,Database!G:G,"&lt;="&amp;$B$2)+COUNTIFS(Database!I:I,B39,Database!G:G,"&lt;="&amp;$B$2)</f>
        <v>3</v>
      </c>
      <c r="D39" s="49">
        <f ca="1">COUNTIFS(Database!$H:$H,$B39,Database!$Y:$Y,$B39,Database!$G:$G,"&lt;="&amp;$B$2)+COUNTIFS(Database!$I:$I,$B39,Database!$Y:$Y,$B39,Database!$G:$G,"&lt;="&amp;$B$2)</f>
        <v>0</v>
      </c>
      <c r="E39" s="49">
        <f ca="1">COUNTIFS(Database!$H:$H,$B39,Database!$Y:$Y,"=Nul",Database!$G:$G,"&lt;="&amp;$B$2)+COUNTIFS(Database!$I:$I,$B39,Database!$Y:$Y,"Nul",Database!$G:$G,"&lt;="&amp;$B$2)</f>
        <v>0</v>
      </c>
      <c r="F39" s="49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9">
        <f>SUMIF(Database!$H:$H,$B39,Database!T:T)+SUMIF(Database!I:I,$B39,Database!U:U)</f>
        <v>1</v>
      </c>
      <c r="H39" s="49">
        <f>SUMIF(Database!$H:$H,$B39,Database!U:U)+SUMIF(Database!I:I,$B39,Database!T:T)</f>
        <v>12</v>
      </c>
      <c r="I39" s="50">
        <f>G39-H39</f>
        <v>-11</v>
      </c>
      <c r="J39" s="47">
        <f ca="1">D39*3+E39</f>
        <v>0</v>
      </c>
      <c r="K39" s="42">
        <f ca="1" xml:space="preserve"> IF(C39&gt;0, _xlfn.RANK.EQ(J39,$J$36:$J$39,0) + COUNTIFS($J$36:$J$39,J39,$I$36:$I$39,"&gt;"&amp;I39), "")</f>
        <v>4</v>
      </c>
    </row>
    <row r="40" spans="1:11" x14ac:dyDescent="0.35">
      <c r="A40" s="44" t="s">
        <v>69</v>
      </c>
      <c r="B40" s="45" t="s">
        <v>70</v>
      </c>
      <c r="C40" s="51">
        <f ca="1">COUNTIFS(Database!H:H,B40,Database!G:G,"&lt;="&amp;$B$2)+COUNTIFS(Database!I:I,B40,Database!G:G,"&lt;="&amp;$B$2)</f>
        <v>3</v>
      </c>
      <c r="D40" s="51">
        <f ca="1">COUNTIFS(Database!$H:$H,$B40,Database!$Y:$Y,$B40,Database!$G:$G,"&lt;="&amp;$B$2)+COUNTIFS(Database!$I:$I,$B40,Database!$Y:$Y,$B40,Database!$G:$G,"&lt;="&amp;$B$2)</f>
        <v>3</v>
      </c>
      <c r="E40" s="51">
        <f ca="1">COUNTIFS(Database!$H:$H,$B40,Database!$Y:$Y,"=Nul",Database!$G:$G,"&lt;="&amp;$B$2)+COUNTIFS(Database!$I:$I,$B40,Database!$Y:$Y,"Nul",Database!$G:$G,"&lt;="&amp;$B$2)</f>
        <v>0</v>
      </c>
      <c r="F40" s="51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51">
        <f>SUMIF(Database!$H:$H,$B40,Database!T:T)+SUMIF(Database!I:I,$B40,Database!U:U)</f>
        <v>8</v>
      </c>
      <c r="H40" s="51">
        <f>SUMIF(Database!$H:$H,$B40,Database!U:U)+SUMIF(Database!I:I,$B40,Database!T:T)</f>
        <v>1</v>
      </c>
      <c r="I40" s="52">
        <f>G40-H40</f>
        <v>7</v>
      </c>
      <c r="J40" s="48">
        <f ca="1">D40*3+E40</f>
        <v>9</v>
      </c>
      <c r="K40" s="46">
        <f ca="1" xml:space="preserve"> IF(C40&gt;0, _xlfn.RANK.EQ(J40,$J$40:$J$43,0) + COUNTIFS($J$40:$J$43,J40,$I$40:$I$43,"&gt;"&amp;I40), "")</f>
        <v>1</v>
      </c>
    </row>
    <row r="41" spans="1:11" x14ac:dyDescent="0.35">
      <c r="A41" s="44" t="s">
        <v>69</v>
      </c>
      <c r="B41" s="45" t="s">
        <v>72</v>
      </c>
      <c r="C41" s="51">
        <f ca="1">COUNTIFS(Database!H:H,B41,Database!G:G,"&lt;="&amp;$B$2)+COUNTIFS(Database!I:I,B41,Database!G:G,"&lt;="&amp;$B$2)</f>
        <v>3</v>
      </c>
      <c r="D41" s="51">
        <f ca="1">COUNTIFS(Database!$H:$H,$B41,Database!$Y:$Y,$B41,Database!$G:$G,"&lt;="&amp;$B$2)+COUNTIFS(Database!$I:$I,$B41,Database!$Y:$Y,$B41,Database!$G:$G,"&lt;="&amp;$B$2)</f>
        <v>1</v>
      </c>
      <c r="E41" s="51">
        <f ca="1">COUNTIFS(Database!$H:$H,$B41,Database!$Y:$Y,"=Nul",Database!$G:$G,"&lt;="&amp;$B$2)+COUNTIFS(Database!$I:$I,$B41,Database!$Y:$Y,"Nul",Database!$G:$G,"&lt;="&amp;$B$2)</f>
        <v>1</v>
      </c>
      <c r="F41" s="51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51">
        <f>SUMIF(Database!$H:$H,$B41,Database!T:T)+SUMIF(Database!I:I,$B41,Database!U:U)</f>
        <v>6</v>
      </c>
      <c r="H41" s="51">
        <f>SUMIF(Database!$H:$H,$B41,Database!U:U)+SUMIF(Database!I:I,$B41,Database!T:T)</f>
        <v>6</v>
      </c>
      <c r="I41" s="52">
        <f>G41-H41</f>
        <v>0</v>
      </c>
      <c r="J41" s="48">
        <f ca="1">D41*3+E41</f>
        <v>4</v>
      </c>
      <c r="K41" s="46">
        <f ca="1" xml:space="preserve"> IF(C41&gt;0, _xlfn.RANK.EQ(J41,$J$40:$J$43,0) + COUNTIFS($J$40:$J$43,J41,$I$40:$I$43,"&gt;"&amp;I41), "")</f>
        <v>2</v>
      </c>
    </row>
    <row r="42" spans="1:11" x14ac:dyDescent="0.35">
      <c r="A42" s="44" t="s">
        <v>69</v>
      </c>
      <c r="B42" s="45" t="s">
        <v>71</v>
      </c>
      <c r="C42" s="51">
        <f ca="1">COUNTIFS(Database!H:H,B42,Database!G:G,"&lt;="&amp;$B$2)+COUNTIFS(Database!I:I,B42,Database!G:G,"&lt;="&amp;$B$2)</f>
        <v>3</v>
      </c>
      <c r="D42" s="51">
        <f ca="1">COUNTIFS(Database!$H:$H,$B42,Database!$Y:$Y,$B42,Database!$G:$G,"&lt;="&amp;$B$2)+COUNTIFS(Database!$I:$I,$B42,Database!$Y:$Y,$B42,Database!$G:$G,"&lt;="&amp;$B$2)</f>
        <v>1</v>
      </c>
      <c r="E42" s="51">
        <f ca="1">COUNTIFS(Database!$H:$H,$B42,Database!$Y:$Y,"=Nul",Database!$G:$G,"&lt;="&amp;$B$2)+COUNTIFS(Database!$I:$I,$B42,Database!$Y:$Y,"Nul",Database!$G:$G,"&lt;="&amp;$B$2)</f>
        <v>1</v>
      </c>
      <c r="F42" s="51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51">
        <f>SUMIF(Database!$H:$H,$B42,Database!T:T)+SUMIF(Database!I:I,$B42,Database!U:U)</f>
        <v>5</v>
      </c>
      <c r="H42" s="51">
        <f>SUMIF(Database!$H:$H,$B42,Database!U:U)+SUMIF(Database!I:I,$B42,Database!T:T)</f>
        <v>7</v>
      </c>
      <c r="I42" s="52">
        <f>G42-H42</f>
        <v>-2</v>
      </c>
      <c r="J42" s="48">
        <f ca="1">D42*3+E42</f>
        <v>4</v>
      </c>
      <c r="K42" s="46">
        <f ca="1" xml:space="preserve"> IF(C42&gt;0, _xlfn.RANK.EQ(J42,$J$40:$J$43,0) + COUNTIFS($J$40:$J$43,J42,$I$40:$I$43,"&gt;"&amp;I42), "")</f>
        <v>3</v>
      </c>
    </row>
    <row r="43" spans="1:11" x14ac:dyDescent="0.35">
      <c r="A43" s="44" t="s">
        <v>69</v>
      </c>
      <c r="B43" s="45" t="s">
        <v>73</v>
      </c>
      <c r="C43" s="51">
        <f ca="1">COUNTIFS(Database!H:H,B43,Database!G:G,"&lt;="&amp;$B$2)+COUNTIFS(Database!I:I,B43,Database!G:G,"&lt;="&amp;$B$2)</f>
        <v>3</v>
      </c>
      <c r="D43" s="51">
        <f ca="1">COUNTIFS(Database!$H:$H,$B43,Database!$Y:$Y,$B43,Database!$G:$G,"&lt;="&amp;$B$2)+COUNTIFS(Database!$I:$I,$B43,Database!$Y:$Y,$B43,Database!$G:$G,"&lt;="&amp;$B$2)</f>
        <v>0</v>
      </c>
      <c r="E43" s="51">
        <f ca="1">COUNTIFS(Database!$H:$H,$B43,Database!$Y:$Y,"=Nul",Database!$G:$G,"&lt;="&amp;$B$2)+COUNTIFS(Database!$I:$I,$B43,Database!$Y:$Y,"Nul",Database!$G:$G,"&lt;="&amp;$B$2)</f>
        <v>0</v>
      </c>
      <c r="F43" s="51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51">
        <f>SUMIF(Database!$H:$H,$B43,Database!T:T)+SUMIF(Database!I:I,$B43,Database!U:U)</f>
        <v>3</v>
      </c>
      <c r="H43" s="51">
        <f>SUMIF(Database!$H:$H,$B43,Database!U:U)+SUMIF(Database!I:I,$B43,Database!T:T)</f>
        <v>8</v>
      </c>
      <c r="I43" s="52">
        <f>G43-H43</f>
        <v>-5</v>
      </c>
      <c r="J43" s="48">
        <f ca="1">D43*3+E43</f>
        <v>0</v>
      </c>
      <c r="K43" s="46">
        <f ca="1" xml:space="preserve"> IF(C43&gt;0, _xlfn.RANK.EQ(J43,$J$40:$J$43,0) + COUNTIFS($J$40:$J$43,J43,$I$40:$I$43,"&gt;"&amp;I43), "")</f>
        <v>4</v>
      </c>
    </row>
    <row r="44" spans="1:11" x14ac:dyDescent="0.35">
      <c r="A44" s="40" t="s">
        <v>74</v>
      </c>
      <c r="B44" s="41" t="s">
        <v>83</v>
      </c>
      <c r="C44" s="49">
        <f ca="1">COUNTIFS(Database!H:H,B44,Database!G:G,"&lt;="&amp;$B$2)+COUNTIFS(Database!I:I,B44,Database!G:G,"&lt;="&amp;$B$2)</f>
        <v>3</v>
      </c>
      <c r="D44" s="49">
        <f ca="1">COUNTIFS(Database!$H:$H,$B44,Database!$Y:$Y,$B44,Database!$G:$G,"&lt;="&amp;$B$2)+COUNTIFS(Database!$I:$I,$B44,Database!$Y:$Y,$B44,Database!$G:$G,"&lt;="&amp;$B$2)</f>
        <v>2</v>
      </c>
      <c r="E44" s="49">
        <f ca="1">COUNTIFS(Database!$H:$H,$B44,Database!$Y:$Y,"=Nul",Database!$G:$G,"&lt;="&amp;$B$2)+COUNTIFS(Database!$I:$I,$B44,Database!$Y:$Y,"Nul",Database!$G:$G,"&lt;="&amp;$B$2)</f>
        <v>1</v>
      </c>
      <c r="F44" s="4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9">
        <f>SUMIF(Database!$H:$H,$B44,Database!T:T)+SUMIF(Database!I:I,$B44,Database!U:U)</f>
        <v>4</v>
      </c>
      <c r="H44" s="49">
        <f>SUMIF(Database!$H:$H,$B44,Database!U:U)+SUMIF(Database!I:I,$B44,Database!T:T)</f>
        <v>1</v>
      </c>
      <c r="I44" s="50">
        <f>G44-H44</f>
        <v>3</v>
      </c>
      <c r="J44" s="47">
        <f ca="1">D44*3+E44</f>
        <v>7</v>
      </c>
      <c r="K44" s="42">
        <f ca="1" xml:space="preserve"> IF(C44&gt;0, _xlfn.RANK.EQ(J44,$J$44:$J$47,0) + COUNTIFS($J$44:$J$47,J44,$I$44:$I$47,"&gt;"&amp;I44), "")</f>
        <v>1</v>
      </c>
    </row>
    <row r="45" spans="1:11" x14ac:dyDescent="0.35">
      <c r="A45" s="40" t="s">
        <v>74</v>
      </c>
      <c r="B45" s="41" t="s">
        <v>75</v>
      </c>
      <c r="C45" s="49">
        <f ca="1">COUNTIFS(Database!H:H,B45,Database!G:G,"&lt;="&amp;$B$2)+COUNTIFS(Database!I:I,B45,Database!G:G,"&lt;="&amp;$B$2)</f>
        <v>3</v>
      </c>
      <c r="D45" s="49">
        <f ca="1">COUNTIFS(Database!$H:$H,$B45,Database!$Y:$Y,$B45,Database!$G:$G,"&lt;="&amp;$B$2)+COUNTIFS(Database!$I:$I,$B45,Database!$Y:$Y,$B45,Database!$G:$G,"&lt;="&amp;$B$2)</f>
        <v>1</v>
      </c>
      <c r="E45" s="49">
        <f ca="1">COUNTIFS(Database!$H:$H,$B45,Database!$Y:$Y,"=Nul",Database!$G:$G,"&lt;="&amp;$B$2)+COUNTIFS(Database!$I:$I,$B45,Database!$Y:$Y,"Nul",Database!$G:$G,"&lt;="&amp;$B$2)</f>
        <v>2</v>
      </c>
      <c r="F45" s="4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9">
        <f>SUMIF(Database!$H:$H,$B45,Database!T:T)+SUMIF(Database!I:I,$B45,Database!U:U)</f>
        <v>6</v>
      </c>
      <c r="H45" s="49">
        <f>SUMIF(Database!$H:$H,$B45,Database!U:U)+SUMIF(Database!I:I,$B45,Database!T:T)</f>
        <v>1</v>
      </c>
      <c r="I45" s="50">
        <f>G45-H45</f>
        <v>5</v>
      </c>
      <c r="J45" s="47">
        <f ca="1">D45*3+E45</f>
        <v>5</v>
      </c>
      <c r="K45" s="43">
        <f ca="1" xml:space="preserve"> IF(C45&gt;0, _xlfn.RANK.EQ(J45,$J$44:$J$47,0) + COUNTIFS($J$44:$J$47,J45,$I$44:$I$47,"&gt;"&amp;I45), "")</f>
        <v>2</v>
      </c>
    </row>
    <row r="46" spans="1:11" x14ac:dyDescent="0.35">
      <c r="A46" s="40" t="s">
        <v>74</v>
      </c>
      <c r="B46" s="41" t="s">
        <v>76</v>
      </c>
      <c r="C46" s="49">
        <f ca="1">COUNTIFS(Database!H:H,B46,Database!G:G,"&lt;="&amp;$B$2)+COUNTIFS(Database!I:I,B46,Database!G:G,"&lt;="&amp;$B$2)</f>
        <v>3</v>
      </c>
      <c r="D46" s="49">
        <f ca="1">COUNTIFS(Database!$H:$H,$B46,Database!$Y:$Y,$B46,Database!$G:$G,"&lt;="&amp;$B$2)+COUNTIFS(Database!$I:$I,$B46,Database!$Y:$Y,$B46,Database!$G:$G,"&lt;="&amp;$B$2)</f>
        <v>1</v>
      </c>
      <c r="E46" s="49">
        <f ca="1">COUNTIFS(Database!$H:$H,$B46,Database!$Y:$Y,"=Nul",Database!$G:$G,"&lt;="&amp;$B$2)+COUNTIFS(Database!$I:$I,$B46,Database!$Y:$Y,"Nul",Database!$G:$G,"&lt;="&amp;$B$2)</f>
        <v>1</v>
      </c>
      <c r="F46" s="4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1</v>
      </c>
      <c r="G46" s="49">
        <f>SUMIF(Database!$H:$H,$B46,Database!T:T)+SUMIF(Database!I:I,$B46,Database!U:U)</f>
        <v>4</v>
      </c>
      <c r="H46" s="49">
        <f>SUMIF(Database!$H:$H,$B46,Database!U:U)+SUMIF(Database!I:I,$B46,Database!T:T)</f>
        <v>3</v>
      </c>
      <c r="I46" s="50">
        <f>G46-H46</f>
        <v>1</v>
      </c>
      <c r="J46" s="47">
        <f ca="1">D46*3+E46</f>
        <v>4</v>
      </c>
      <c r="K46" s="42">
        <f ca="1" xml:space="preserve"> IF(C46&gt;0, _xlfn.RANK.EQ(J46,$J$44:$J$47,0) + COUNTIFS($J$44:$J$47,J46,$I$44:$I$47,"&gt;"&amp;I46), "")</f>
        <v>3</v>
      </c>
    </row>
    <row r="47" spans="1:11" x14ac:dyDescent="0.35">
      <c r="A47" s="40" t="s">
        <v>74</v>
      </c>
      <c r="B47" s="41" t="s">
        <v>82</v>
      </c>
      <c r="C47" s="49">
        <f ca="1">COUNTIFS(Database!H:H,B47,Database!G:G,"&lt;="&amp;$B$2)+COUNTIFS(Database!I:I,B47,Database!G:G,"&lt;="&amp;$B$2)</f>
        <v>3</v>
      </c>
      <c r="D47" s="49">
        <f ca="1">COUNTIFS(Database!$H:$H,$B47,Database!$Y:$Y,$B47,Database!$G:$G,"&lt;="&amp;$B$2)+COUNTIFS(Database!$I:$I,$B47,Database!$Y:$Y,$B47,Database!$G:$G,"&lt;="&amp;$B$2)</f>
        <v>0</v>
      </c>
      <c r="E47" s="49">
        <f ca="1">COUNTIFS(Database!$H:$H,$B47,Database!$Y:$Y,"=Nul",Database!$G:$G,"&lt;="&amp;$B$2)+COUNTIFS(Database!$I:$I,$B47,Database!$Y:$Y,"Nul",Database!$G:$G,"&lt;="&amp;$B$2)</f>
        <v>0</v>
      </c>
      <c r="F47" s="49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9">
        <f>SUMIF(Database!$H:$H,$B47,Database!T:T)+SUMIF(Database!I:I,$B47,Database!U:U)</f>
        <v>2</v>
      </c>
      <c r="H47" s="49">
        <f>SUMIF(Database!$H:$H,$B47,Database!U:U)+SUMIF(Database!I:I,$B47,Database!T:T)</f>
        <v>11</v>
      </c>
      <c r="I47" s="50">
        <f>G47-H47</f>
        <v>-9</v>
      </c>
      <c r="J47" s="47">
        <f ca="1">D47*3+E47</f>
        <v>0</v>
      </c>
      <c r="K47" s="42">
        <f ca="1" xml:space="preserve"> IF(C47&gt;0, _xlfn.RANK.EQ(J47,$J$44:$J$47,0) + COUNTIFS($J$44:$J$47,J47,$I$44:$I$47,"&gt;"&amp;I47), "")</f>
        <v>4</v>
      </c>
    </row>
    <row r="48" spans="1:11" x14ac:dyDescent="0.35">
      <c r="A48" s="44" t="s">
        <v>77</v>
      </c>
      <c r="B48" s="45" t="s">
        <v>78</v>
      </c>
      <c r="C48" s="51">
        <f ca="1">COUNTIFS(Database!H:H,B48,Database!G:G,"&lt;="&amp;$B$2)+COUNTIFS(Database!I:I,B48,Database!G:G,"&lt;="&amp;$B$2)</f>
        <v>3</v>
      </c>
      <c r="D48" s="51">
        <f ca="1">COUNTIFS(Database!$H:$H,$B48,Database!$Y:$Y,$B48,Database!$G:$G,"&lt;="&amp;$B$2)+COUNTIFS(Database!$I:$I,$B48,Database!$Y:$Y,$B48,Database!$G:$G,"&lt;="&amp;$B$2)</f>
        <v>2</v>
      </c>
      <c r="E48" s="51">
        <f ca="1">COUNTIFS(Database!$H:$H,$B48,Database!$Y:$Y,"=Nul",Database!$G:$G,"&lt;="&amp;$B$2)+COUNTIFS(Database!$I:$I,$B48,Database!$Y:$Y,"Nul",Database!$G:$G,"&lt;="&amp;$B$2)</f>
        <v>1</v>
      </c>
      <c r="F48" s="51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51">
        <f>SUMIF(Database!$H:$H,$B48,Database!T:T)+SUMIF(Database!I:I,$B48,Database!U:U)</f>
        <v>6</v>
      </c>
      <c r="H48" s="51">
        <f>SUMIF(Database!$H:$H,$B48,Database!U:U)+SUMIF(Database!I:I,$B48,Database!T:T)</f>
        <v>2</v>
      </c>
      <c r="I48" s="52">
        <f>G48-H48</f>
        <v>4</v>
      </c>
      <c r="J48" s="48">
        <f ca="1">D48*3+E48</f>
        <v>7</v>
      </c>
      <c r="K48" s="46">
        <f ca="1" xml:space="preserve"> IF(C48&gt;0, _xlfn.RANK.EQ(J48,$J$48:$J$51,0) + COUNTIFS($J$48:$J$51,J48,$I$48:$I$51,"&gt;"&amp;I48), "")</f>
        <v>1</v>
      </c>
    </row>
    <row r="49" spans="1:11" x14ac:dyDescent="0.35">
      <c r="A49" s="44" t="s">
        <v>77</v>
      </c>
      <c r="B49" s="45" t="s">
        <v>80</v>
      </c>
      <c r="C49" s="51">
        <f ca="1">COUNTIFS(Database!H:H,B49,Database!G:G,"&lt;="&amp;$B$2)+COUNTIFS(Database!I:I,B49,Database!G:G,"&lt;="&amp;$B$2)</f>
        <v>3</v>
      </c>
      <c r="D49" s="51">
        <f ca="1">COUNTIFS(Database!$H:$H,$B49,Database!$Y:$Y,$B49,Database!$G:$G,"&lt;="&amp;$B$2)+COUNTIFS(Database!$I:$I,$B49,Database!$Y:$Y,$B49,Database!$G:$G,"&lt;="&amp;$B$2)</f>
        <v>1</v>
      </c>
      <c r="E49" s="51">
        <f ca="1">COUNTIFS(Database!$H:$H,$B49,Database!$Y:$Y,"=Nul",Database!$G:$G,"&lt;="&amp;$B$2)+COUNTIFS(Database!$I:$I,$B49,Database!$Y:$Y,"Nul",Database!$G:$G,"&lt;="&amp;$B$2)</f>
        <v>1</v>
      </c>
      <c r="F49" s="51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51">
        <f>SUMIF(Database!$H:$H,$B49,Database!T:T)+SUMIF(Database!I:I,$B49,Database!U:U)</f>
        <v>2</v>
      </c>
      <c r="H49" s="51">
        <f>SUMIF(Database!$H:$H,$B49,Database!U:U)+SUMIF(Database!I:I,$B49,Database!T:T)</f>
        <v>2</v>
      </c>
      <c r="I49" s="52">
        <f>G49-H49</f>
        <v>0</v>
      </c>
      <c r="J49" s="48">
        <f ca="1">D49*3+E49</f>
        <v>4</v>
      </c>
      <c r="K49" s="46">
        <f ca="1" xml:space="preserve"> IF(C49&gt;0, _xlfn.RANK.EQ(J49,$J$48:$J$51,0) + COUNTIFS($J$48:$J$51,J49,$I$48:$I$51,"&gt;"&amp;I49), "")</f>
        <v>3</v>
      </c>
    </row>
    <row r="50" spans="1:11" x14ac:dyDescent="0.35">
      <c r="A50" s="44" t="s">
        <v>77</v>
      </c>
      <c r="B50" s="45" t="s">
        <v>79</v>
      </c>
      <c r="C50" s="51">
        <f ca="1">COUNTIFS(Database!H:H,B50,Database!G:G,"&lt;="&amp;$B$2)+COUNTIFS(Database!I:I,B50,Database!G:G,"&lt;="&amp;$B$2)</f>
        <v>3</v>
      </c>
      <c r="D50" s="51">
        <f ca="1">COUNTIFS(Database!$H:$H,$B50,Database!$Y:$Y,$B50,Database!$G:$G,"&lt;="&amp;$B$2)+COUNTIFS(Database!$I:$I,$B50,Database!$Y:$Y,$B50,Database!$G:$G,"&lt;="&amp;$B$2)</f>
        <v>2</v>
      </c>
      <c r="E50" s="51">
        <f ca="1">COUNTIFS(Database!$H:$H,$B50,Database!$Y:$Y,"=Nul",Database!$G:$G,"&lt;="&amp;$B$2)+COUNTIFS(Database!$I:$I,$B50,Database!$Y:$Y,"Nul",Database!$G:$G,"&lt;="&amp;$B$2)</f>
        <v>0</v>
      </c>
      <c r="F50" s="51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51">
        <f>SUMIF(Database!$H:$H,$B50,Database!T:T)+SUMIF(Database!I:I,$B50,Database!U:U)</f>
        <v>5</v>
      </c>
      <c r="H50" s="51">
        <f>SUMIF(Database!$H:$H,$B50,Database!U:U)+SUMIF(Database!I:I,$B50,Database!T:T)</f>
        <v>5</v>
      </c>
      <c r="I50" s="52">
        <f>G50-H50</f>
        <v>0</v>
      </c>
      <c r="J50" s="48">
        <f ca="1">D50*3+E50</f>
        <v>6</v>
      </c>
      <c r="K50" s="46">
        <f ca="1" xml:space="preserve"> IF(C50&gt;0, _xlfn.RANK.EQ(J50,$J$48:$J$51,0) + COUNTIFS($J$48:$J$51,J50,$I$48:$I$51,"&gt;"&amp;I50), "")</f>
        <v>2</v>
      </c>
    </row>
    <row r="51" spans="1:11" x14ac:dyDescent="0.35">
      <c r="A51" s="44" t="s">
        <v>77</v>
      </c>
      <c r="B51" s="45" t="s">
        <v>81</v>
      </c>
      <c r="C51" s="51">
        <f ca="1">COUNTIFS(Database!H:H,B51,Database!G:G,"&lt;="&amp;$B$2)+COUNTIFS(Database!I:I,B51,Database!G:G,"&lt;="&amp;$B$2)</f>
        <v>3</v>
      </c>
      <c r="D51" s="51">
        <f ca="1">COUNTIFS(Database!$H:$H,$B51,Database!$Y:$Y,$B51,Database!$G:$G,"&lt;="&amp;$B$2)+COUNTIFS(Database!$I:$I,$B51,Database!$Y:$Y,$B51,Database!$G:$G,"&lt;="&amp;$B$2)</f>
        <v>0</v>
      </c>
      <c r="E51" s="51">
        <f ca="1">COUNTIFS(Database!$H:$H,$B51,Database!$Y:$Y,"=Nul",Database!$G:$G,"&lt;="&amp;$B$2)+COUNTIFS(Database!$I:$I,$B51,Database!$Y:$Y,"Nul",Database!$G:$G,"&lt;="&amp;$B$2)</f>
        <v>0</v>
      </c>
      <c r="F51" s="51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51">
        <f>SUMIF(Database!$H:$H,$B51,Database!T:T)+SUMIF(Database!I:I,$B51,Database!U:U)</f>
        <v>0</v>
      </c>
      <c r="H51" s="51">
        <f>SUMIF(Database!$H:$H,$B51,Database!U:U)+SUMIF(Database!I:I,$B51,Database!T:T)</f>
        <v>4</v>
      </c>
      <c r="I51" s="52">
        <f>G51-H51</f>
        <v>-4</v>
      </c>
      <c r="J51" s="48">
        <f ca="1">D51*3+E51</f>
        <v>0</v>
      </c>
      <c r="K51" s="46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29:K35 K37:K43 K45:K51 K4:K27">
    <cfRule type="cellIs" dxfId="4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3" t="s">
        <v>0</v>
      </c>
      <c r="B1" s="22" t="s">
        <v>410</v>
      </c>
    </row>
    <row r="3" spans="1:5" ht="29" x14ac:dyDescent="0.35">
      <c r="A3" s="33" t="s">
        <v>406</v>
      </c>
      <c r="B3" s="21" t="s">
        <v>408</v>
      </c>
      <c r="C3" s="21" t="s">
        <v>409</v>
      </c>
      <c r="D3" s="21" t="s">
        <v>150</v>
      </c>
      <c r="E3" s="36" t="s">
        <v>411</v>
      </c>
    </row>
    <row r="4" spans="1:5" x14ac:dyDescent="0.35">
      <c r="A4" s="34" t="s">
        <v>248</v>
      </c>
      <c r="B4" s="35">
        <v>3</v>
      </c>
      <c r="C4" s="35">
        <v>0</v>
      </c>
      <c r="D4" s="35">
        <v>138</v>
      </c>
      <c r="E4" s="37">
        <f>RANK(D4,$D$4:$D$29)</f>
        <v>25</v>
      </c>
    </row>
    <row r="5" spans="1:5" x14ac:dyDescent="0.35">
      <c r="A5" s="34" t="s">
        <v>244</v>
      </c>
      <c r="B5" s="35">
        <v>1</v>
      </c>
      <c r="C5" s="35">
        <v>0</v>
      </c>
      <c r="D5" s="35">
        <v>96</v>
      </c>
      <c r="E5" s="37">
        <f t="shared" ref="E5:E29" si="0">RANK(D5,$D$4:$D$29)</f>
        <v>26</v>
      </c>
    </row>
    <row r="6" spans="1:5" x14ac:dyDescent="0.35">
      <c r="A6" s="34" t="s">
        <v>159</v>
      </c>
      <c r="B6" s="35">
        <v>8</v>
      </c>
      <c r="C6" s="35">
        <v>3</v>
      </c>
      <c r="D6" s="35">
        <v>625</v>
      </c>
      <c r="E6" s="37">
        <f t="shared" si="0"/>
        <v>2</v>
      </c>
    </row>
    <row r="7" spans="1:5" x14ac:dyDescent="0.35">
      <c r="A7" s="34" t="s">
        <v>393</v>
      </c>
      <c r="B7" s="35">
        <v>7</v>
      </c>
      <c r="C7" s="35">
        <v>2</v>
      </c>
      <c r="D7" s="35">
        <v>524</v>
      </c>
      <c r="E7" s="37">
        <f t="shared" si="0"/>
        <v>7</v>
      </c>
    </row>
    <row r="8" spans="1:5" x14ac:dyDescent="0.35">
      <c r="A8" s="34" t="s">
        <v>366</v>
      </c>
      <c r="B8" s="35">
        <v>7</v>
      </c>
      <c r="C8" s="35">
        <v>1</v>
      </c>
      <c r="D8" s="35">
        <v>497</v>
      </c>
      <c r="E8" s="37">
        <f t="shared" si="0"/>
        <v>9</v>
      </c>
    </row>
    <row r="9" spans="1:5" x14ac:dyDescent="0.35">
      <c r="A9" s="34" t="s">
        <v>251</v>
      </c>
      <c r="B9" s="35">
        <v>7</v>
      </c>
      <c r="C9" s="35">
        <v>1</v>
      </c>
      <c r="D9" s="35">
        <v>492</v>
      </c>
      <c r="E9" s="37">
        <f t="shared" si="0"/>
        <v>10</v>
      </c>
    </row>
    <row r="10" spans="1:5" x14ac:dyDescent="0.35">
      <c r="A10" s="34" t="s">
        <v>365</v>
      </c>
      <c r="B10" s="35">
        <v>5</v>
      </c>
      <c r="C10" s="35">
        <v>2</v>
      </c>
      <c r="D10" s="35">
        <v>393</v>
      </c>
      <c r="E10" s="37">
        <f t="shared" si="0"/>
        <v>16</v>
      </c>
    </row>
    <row r="11" spans="1:5" x14ac:dyDescent="0.35">
      <c r="A11" s="34" t="s">
        <v>392</v>
      </c>
      <c r="B11" s="35">
        <v>4</v>
      </c>
      <c r="C11" s="35">
        <v>1</v>
      </c>
      <c r="D11" s="35">
        <v>281</v>
      </c>
      <c r="E11" s="37">
        <f t="shared" si="0"/>
        <v>21</v>
      </c>
    </row>
    <row r="12" spans="1:5" x14ac:dyDescent="0.35">
      <c r="A12" s="34" t="s">
        <v>277</v>
      </c>
      <c r="B12" s="35">
        <v>6</v>
      </c>
      <c r="C12" s="35">
        <v>1</v>
      </c>
      <c r="D12" s="35">
        <v>396</v>
      </c>
      <c r="E12" s="37">
        <f t="shared" si="0"/>
        <v>15</v>
      </c>
    </row>
    <row r="13" spans="1:5" x14ac:dyDescent="0.35">
      <c r="A13" s="34" t="s">
        <v>384</v>
      </c>
      <c r="B13" s="35">
        <v>7</v>
      </c>
      <c r="C13" s="35">
        <v>1</v>
      </c>
      <c r="D13" s="35">
        <v>608</v>
      </c>
      <c r="E13" s="37">
        <f t="shared" si="0"/>
        <v>5</v>
      </c>
    </row>
    <row r="14" spans="1:5" x14ac:dyDescent="0.35">
      <c r="A14" s="34" t="s">
        <v>367</v>
      </c>
      <c r="B14" s="35">
        <v>4</v>
      </c>
      <c r="C14" s="35">
        <v>1</v>
      </c>
      <c r="D14" s="35">
        <v>202</v>
      </c>
      <c r="E14" s="37">
        <f t="shared" si="0"/>
        <v>23</v>
      </c>
    </row>
    <row r="15" spans="1:5" x14ac:dyDescent="0.35">
      <c r="A15" s="34" t="s">
        <v>246</v>
      </c>
      <c r="B15" s="35">
        <v>6</v>
      </c>
      <c r="C15" s="35">
        <v>0</v>
      </c>
      <c r="D15" s="35">
        <v>362</v>
      </c>
      <c r="E15" s="37">
        <f t="shared" si="0"/>
        <v>17</v>
      </c>
    </row>
    <row r="16" spans="1:5" x14ac:dyDescent="0.35">
      <c r="A16" s="34" t="s">
        <v>362</v>
      </c>
      <c r="B16" s="35">
        <v>5</v>
      </c>
      <c r="C16" s="35">
        <v>2</v>
      </c>
      <c r="D16" s="35">
        <v>451</v>
      </c>
      <c r="E16" s="37">
        <f t="shared" si="0"/>
        <v>12</v>
      </c>
    </row>
    <row r="17" spans="1:5" x14ac:dyDescent="0.35">
      <c r="A17" s="34" t="s">
        <v>319</v>
      </c>
      <c r="B17" s="35">
        <v>6</v>
      </c>
      <c r="C17" s="35">
        <v>2</v>
      </c>
      <c r="D17" s="35">
        <v>623</v>
      </c>
      <c r="E17" s="37">
        <f t="shared" si="0"/>
        <v>3</v>
      </c>
    </row>
    <row r="18" spans="1:5" x14ac:dyDescent="0.35">
      <c r="A18" s="34" t="s">
        <v>404</v>
      </c>
      <c r="B18" s="35">
        <v>6</v>
      </c>
      <c r="C18" s="35">
        <v>2</v>
      </c>
      <c r="D18" s="35">
        <v>489</v>
      </c>
      <c r="E18" s="37">
        <f t="shared" si="0"/>
        <v>11</v>
      </c>
    </row>
    <row r="19" spans="1:5" x14ac:dyDescent="0.35">
      <c r="A19" s="34" t="s">
        <v>160</v>
      </c>
      <c r="B19" s="35">
        <v>7</v>
      </c>
      <c r="C19" s="35">
        <v>1</v>
      </c>
      <c r="D19" s="35">
        <v>538</v>
      </c>
      <c r="E19" s="37">
        <f t="shared" si="0"/>
        <v>6</v>
      </c>
    </row>
    <row r="20" spans="1:5" x14ac:dyDescent="0.35">
      <c r="A20" s="34" t="s">
        <v>396</v>
      </c>
      <c r="B20" s="35">
        <v>4</v>
      </c>
      <c r="C20" s="35">
        <v>0</v>
      </c>
      <c r="D20" s="35">
        <v>291</v>
      </c>
      <c r="E20" s="37">
        <f t="shared" si="0"/>
        <v>20</v>
      </c>
    </row>
    <row r="21" spans="1:5" x14ac:dyDescent="0.35">
      <c r="A21" s="34" t="s">
        <v>250</v>
      </c>
      <c r="B21" s="35">
        <v>7</v>
      </c>
      <c r="C21" s="35">
        <v>3</v>
      </c>
      <c r="D21" s="35">
        <v>623</v>
      </c>
      <c r="E21" s="37">
        <f t="shared" si="0"/>
        <v>3</v>
      </c>
    </row>
    <row r="22" spans="1:5" x14ac:dyDescent="0.35">
      <c r="A22" s="34" t="s">
        <v>350</v>
      </c>
      <c r="B22" s="35">
        <v>6</v>
      </c>
      <c r="C22" s="35">
        <v>2</v>
      </c>
      <c r="D22" s="35">
        <v>424</v>
      </c>
      <c r="E22" s="37">
        <f t="shared" si="0"/>
        <v>13</v>
      </c>
    </row>
    <row r="23" spans="1:5" x14ac:dyDescent="0.35">
      <c r="A23" s="34" t="s">
        <v>401</v>
      </c>
      <c r="B23" s="35">
        <v>5</v>
      </c>
      <c r="C23" s="35">
        <v>1</v>
      </c>
      <c r="D23" s="35">
        <v>320</v>
      </c>
      <c r="E23" s="37">
        <f t="shared" si="0"/>
        <v>18</v>
      </c>
    </row>
    <row r="24" spans="1:5" x14ac:dyDescent="0.35">
      <c r="A24" s="34" t="s">
        <v>161</v>
      </c>
      <c r="B24" s="35">
        <v>7</v>
      </c>
      <c r="C24" s="35">
        <v>2</v>
      </c>
      <c r="D24" s="35">
        <v>519</v>
      </c>
      <c r="E24" s="37">
        <f t="shared" si="0"/>
        <v>8</v>
      </c>
    </row>
    <row r="25" spans="1:5" x14ac:dyDescent="0.35">
      <c r="A25" s="34" t="s">
        <v>242</v>
      </c>
      <c r="B25" s="35">
        <v>5</v>
      </c>
      <c r="C25" s="35">
        <v>1</v>
      </c>
      <c r="D25" s="35">
        <v>274</v>
      </c>
      <c r="E25" s="37">
        <f t="shared" si="0"/>
        <v>22</v>
      </c>
    </row>
    <row r="26" spans="1:5" x14ac:dyDescent="0.35">
      <c r="A26" s="34" t="s">
        <v>252</v>
      </c>
      <c r="B26" s="35">
        <v>6</v>
      </c>
      <c r="C26" s="35">
        <v>2</v>
      </c>
      <c r="D26" s="35">
        <v>416</v>
      </c>
      <c r="E26" s="37">
        <f t="shared" si="0"/>
        <v>14</v>
      </c>
    </row>
    <row r="27" spans="1:5" x14ac:dyDescent="0.35">
      <c r="A27" s="34" t="s">
        <v>391</v>
      </c>
      <c r="B27" s="35">
        <v>2</v>
      </c>
      <c r="C27" s="35">
        <v>1</v>
      </c>
      <c r="D27" s="35">
        <v>153</v>
      </c>
      <c r="E27" s="37">
        <f t="shared" si="0"/>
        <v>24</v>
      </c>
    </row>
    <row r="28" spans="1:5" x14ac:dyDescent="0.35">
      <c r="A28" s="34" t="s">
        <v>386</v>
      </c>
      <c r="B28" s="35">
        <v>7</v>
      </c>
      <c r="C28" s="35">
        <v>3</v>
      </c>
      <c r="D28" s="35">
        <v>726</v>
      </c>
      <c r="E28" s="37">
        <f t="shared" si="0"/>
        <v>1</v>
      </c>
    </row>
    <row r="29" spans="1:5" x14ac:dyDescent="0.35">
      <c r="A29" s="34" t="s">
        <v>405</v>
      </c>
      <c r="B29" s="35">
        <v>5</v>
      </c>
      <c r="C29" s="35">
        <v>1</v>
      </c>
      <c r="D29" s="35">
        <v>310</v>
      </c>
      <c r="E29" s="37">
        <f t="shared" si="0"/>
        <v>19</v>
      </c>
    </row>
    <row r="30" spans="1:5" hidden="1" x14ac:dyDescent="0.35">
      <c r="A30" s="34" t="s">
        <v>407</v>
      </c>
      <c r="B30" s="35">
        <v>143</v>
      </c>
      <c r="C30" s="35">
        <v>36</v>
      </c>
      <c r="D30" s="35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A2"/>
  <sheetViews>
    <sheetView workbookViewId="0">
      <selection activeCell="B1" sqref="B1"/>
    </sheetView>
  </sheetViews>
  <sheetFormatPr baseColWidth="10" defaultRowHeight="14.5" x14ac:dyDescent="0.35"/>
  <cols>
    <col min="1" max="1" width="19.81640625" style="7" customWidth="1"/>
    <col min="2" max="2" width="18" style="7" customWidth="1"/>
    <col min="3" max="16384" width="10.90625" style="7"/>
  </cols>
  <sheetData>
    <row r="1" spans="1:1" s="6" customFormat="1" x14ac:dyDescent="0.35">
      <c r="A1" s="6" t="s">
        <v>414</v>
      </c>
    </row>
    <row r="2" spans="1:1" x14ac:dyDescent="0.35">
      <c r="A2" s="7">
        <f>MAX(Database!AD:AD)</f>
        <v>8849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BE6E-27D4-4F1C-A7D9-B8C83C9B2F4E}">
  <dimension ref="A1:BP76"/>
  <sheetViews>
    <sheetView topLeftCell="A14" zoomScale="90" zoomScaleNormal="90" workbookViewId="0">
      <selection activeCell="B4" sqref="B4:B75"/>
    </sheetView>
  </sheetViews>
  <sheetFormatPr baseColWidth="10" defaultRowHeight="14.5" x14ac:dyDescent="0.35"/>
  <cols>
    <col min="1" max="1" width="19.90625" bestFit="1" customWidth="1"/>
    <col min="2" max="2" width="21.81640625" bestFit="1" customWidth="1"/>
    <col min="3" max="10" width="1.90625" bestFit="1" customWidth="1"/>
    <col min="11" max="65" width="2.90625" bestFit="1" customWidth="1"/>
    <col min="66" max="66" width="2.90625" customWidth="1"/>
    <col min="67" max="67" width="2.90625" bestFit="1" customWidth="1"/>
    <col min="68" max="68" width="2.90625" style="25" bestFit="1" customWidth="1"/>
    <col min="69" max="73" width="2.90625" bestFit="1" customWidth="1"/>
    <col min="74" max="74" width="11.6328125" bestFit="1" customWidth="1"/>
  </cols>
  <sheetData>
    <row r="1" spans="1:68" x14ac:dyDescent="0.35">
      <c r="A1" s="31" t="s">
        <v>282</v>
      </c>
      <c r="B1" t="s">
        <v>394</v>
      </c>
    </row>
    <row r="3" spans="1:68" x14ac:dyDescent="0.35">
      <c r="A3" s="31" t="s">
        <v>406</v>
      </c>
      <c r="B3" t="s">
        <v>422</v>
      </c>
      <c r="BP3"/>
    </row>
    <row r="4" spans="1:68" x14ac:dyDescent="0.35">
      <c r="A4" s="32">
        <v>1</v>
      </c>
      <c r="B4" s="53">
        <v>1</v>
      </c>
      <c r="BP4"/>
    </row>
    <row r="5" spans="1:68" x14ac:dyDescent="0.35">
      <c r="A5" s="32">
        <v>2</v>
      </c>
      <c r="B5" s="53">
        <v>1</v>
      </c>
      <c r="BP5"/>
    </row>
    <row r="6" spans="1:68" x14ac:dyDescent="0.35">
      <c r="A6" s="32">
        <v>3</v>
      </c>
      <c r="B6" s="53">
        <v>1</v>
      </c>
      <c r="BP6"/>
    </row>
    <row r="7" spans="1:68" x14ac:dyDescent="0.35">
      <c r="A7" s="32">
        <v>4</v>
      </c>
      <c r="B7" s="53">
        <v>0</v>
      </c>
      <c r="BP7"/>
    </row>
    <row r="8" spans="1:68" x14ac:dyDescent="0.35">
      <c r="A8" s="32">
        <v>5</v>
      </c>
      <c r="B8" s="53">
        <v>1</v>
      </c>
      <c r="BP8"/>
    </row>
    <row r="9" spans="1:68" x14ac:dyDescent="0.35">
      <c r="A9" s="32">
        <v>6</v>
      </c>
      <c r="B9" s="53">
        <v>1</v>
      </c>
      <c r="BP9"/>
    </row>
    <row r="10" spans="1:68" x14ac:dyDescent="0.35">
      <c r="A10" s="32">
        <v>7</v>
      </c>
      <c r="B10" s="53">
        <v>1</v>
      </c>
      <c r="BP10"/>
    </row>
    <row r="11" spans="1:68" x14ac:dyDescent="0.35">
      <c r="A11" s="32">
        <v>8</v>
      </c>
      <c r="B11" s="53">
        <v>1</v>
      </c>
      <c r="BP11"/>
    </row>
    <row r="12" spans="1:68" x14ac:dyDescent="0.35">
      <c r="A12" s="32">
        <v>9</v>
      </c>
      <c r="B12" s="53">
        <v>0</v>
      </c>
      <c r="BP12"/>
    </row>
    <row r="13" spans="1:68" x14ac:dyDescent="0.35">
      <c r="A13" s="32">
        <v>10</v>
      </c>
      <c r="B13" s="53">
        <v>1</v>
      </c>
      <c r="BP13"/>
    </row>
    <row r="14" spans="1:68" x14ac:dyDescent="0.35">
      <c r="A14" s="32">
        <v>11</v>
      </c>
      <c r="B14" s="53">
        <v>1</v>
      </c>
      <c r="BP14"/>
    </row>
    <row r="15" spans="1:68" x14ac:dyDescent="0.35">
      <c r="A15" s="32">
        <v>12</v>
      </c>
      <c r="B15" s="53">
        <v>0</v>
      </c>
      <c r="BP15"/>
    </row>
    <row r="16" spans="1:68" x14ac:dyDescent="0.35">
      <c r="A16" s="32">
        <v>13</v>
      </c>
      <c r="B16" s="53">
        <v>1</v>
      </c>
      <c r="BP16"/>
    </row>
    <row r="17" spans="1:68" x14ac:dyDescent="0.35">
      <c r="A17" s="32">
        <v>14</v>
      </c>
      <c r="B17" s="53">
        <v>1</v>
      </c>
      <c r="BP17"/>
    </row>
    <row r="18" spans="1:68" x14ac:dyDescent="0.35">
      <c r="A18" s="32">
        <v>15</v>
      </c>
      <c r="B18" s="53">
        <v>1</v>
      </c>
      <c r="BP18"/>
    </row>
    <row r="19" spans="1:68" x14ac:dyDescent="0.35">
      <c r="A19" s="32">
        <v>16</v>
      </c>
      <c r="B19" s="53">
        <v>0</v>
      </c>
      <c r="BP19"/>
    </row>
    <row r="20" spans="1:68" x14ac:dyDescent="0.35">
      <c r="A20" s="32">
        <v>17</v>
      </c>
      <c r="B20" s="53">
        <v>1</v>
      </c>
      <c r="BP20"/>
    </row>
    <row r="21" spans="1:68" x14ac:dyDescent="0.35">
      <c r="A21" s="32">
        <v>18</v>
      </c>
      <c r="B21" s="53">
        <v>0</v>
      </c>
      <c r="BP21"/>
    </row>
    <row r="22" spans="1:68" x14ac:dyDescent="0.35">
      <c r="A22" s="32">
        <v>19</v>
      </c>
      <c r="B22" s="53">
        <v>1</v>
      </c>
      <c r="BP22"/>
    </row>
    <row r="23" spans="1:68" x14ac:dyDescent="0.35">
      <c r="A23" s="32">
        <v>20</v>
      </c>
      <c r="B23" s="53">
        <v>1</v>
      </c>
      <c r="BP23"/>
    </row>
    <row r="24" spans="1:68" x14ac:dyDescent="0.35">
      <c r="A24" s="32">
        <v>21</v>
      </c>
      <c r="B24" s="53">
        <v>1</v>
      </c>
      <c r="BP24"/>
    </row>
    <row r="25" spans="1:68" x14ac:dyDescent="0.35">
      <c r="A25" s="32">
        <v>22</v>
      </c>
      <c r="B25" s="53">
        <v>0</v>
      </c>
      <c r="BP25"/>
    </row>
    <row r="26" spans="1:68" x14ac:dyDescent="0.35">
      <c r="A26" s="32">
        <v>23</v>
      </c>
      <c r="B26" s="53">
        <v>1</v>
      </c>
      <c r="BP26"/>
    </row>
    <row r="27" spans="1:68" x14ac:dyDescent="0.35">
      <c r="A27" s="32">
        <v>24</v>
      </c>
      <c r="B27" s="53">
        <v>1</v>
      </c>
      <c r="BP27"/>
    </row>
    <row r="28" spans="1:68" x14ac:dyDescent="0.35">
      <c r="A28" s="32">
        <v>25</v>
      </c>
      <c r="B28" s="53">
        <v>1</v>
      </c>
      <c r="BP28"/>
    </row>
    <row r="29" spans="1:68" x14ac:dyDescent="0.35">
      <c r="A29" s="32">
        <v>26</v>
      </c>
      <c r="B29" s="53">
        <v>0</v>
      </c>
      <c r="BP29"/>
    </row>
    <row r="30" spans="1:68" x14ac:dyDescent="0.35">
      <c r="A30" s="32">
        <v>27</v>
      </c>
      <c r="B30" s="53">
        <v>0</v>
      </c>
      <c r="BP30"/>
    </row>
    <row r="31" spans="1:68" x14ac:dyDescent="0.35">
      <c r="A31" s="32">
        <v>28</v>
      </c>
      <c r="B31" s="53">
        <v>0</v>
      </c>
      <c r="BP31"/>
    </row>
    <row r="32" spans="1:68" x14ac:dyDescent="0.35">
      <c r="A32" s="32">
        <v>29</v>
      </c>
      <c r="B32" s="53">
        <v>1</v>
      </c>
      <c r="BP32"/>
    </row>
    <row r="33" spans="1:68" x14ac:dyDescent="0.35">
      <c r="A33" s="32">
        <v>30</v>
      </c>
      <c r="B33" s="53">
        <v>1</v>
      </c>
      <c r="BP33"/>
    </row>
    <row r="34" spans="1:68" x14ac:dyDescent="0.35">
      <c r="A34" s="32">
        <v>31</v>
      </c>
      <c r="B34" s="53">
        <v>1</v>
      </c>
      <c r="BP34"/>
    </row>
    <row r="35" spans="1:68" x14ac:dyDescent="0.35">
      <c r="A35" s="32">
        <v>32</v>
      </c>
      <c r="B35" s="53">
        <v>1</v>
      </c>
      <c r="BP35"/>
    </row>
    <row r="36" spans="1:68" x14ac:dyDescent="0.35">
      <c r="A36" s="32">
        <v>33</v>
      </c>
      <c r="B36" s="53">
        <v>0</v>
      </c>
      <c r="BP36"/>
    </row>
    <row r="37" spans="1:68" x14ac:dyDescent="0.35">
      <c r="A37" s="32">
        <v>34</v>
      </c>
      <c r="B37" s="53">
        <v>1</v>
      </c>
      <c r="BP37"/>
    </row>
    <row r="38" spans="1:68" x14ac:dyDescent="0.35">
      <c r="A38" s="32">
        <v>35</v>
      </c>
      <c r="B38" s="53">
        <v>1</v>
      </c>
      <c r="BP38"/>
    </row>
    <row r="39" spans="1:68" x14ac:dyDescent="0.35">
      <c r="A39" s="32">
        <v>36</v>
      </c>
      <c r="B39" s="53">
        <v>0</v>
      </c>
      <c r="BP39"/>
    </row>
    <row r="40" spans="1:68" x14ac:dyDescent="0.35">
      <c r="A40" s="32">
        <v>37</v>
      </c>
      <c r="B40" s="53">
        <v>1</v>
      </c>
      <c r="BP40"/>
    </row>
    <row r="41" spans="1:68" x14ac:dyDescent="0.35">
      <c r="A41" s="32">
        <v>38</v>
      </c>
      <c r="B41" s="53">
        <v>0</v>
      </c>
      <c r="BP41"/>
    </row>
    <row r="42" spans="1:68" x14ac:dyDescent="0.35">
      <c r="A42" s="32">
        <v>39</v>
      </c>
      <c r="B42" s="53">
        <v>0</v>
      </c>
      <c r="BP42"/>
    </row>
    <row r="43" spans="1:68" x14ac:dyDescent="0.35">
      <c r="A43" s="32">
        <v>40</v>
      </c>
      <c r="B43" s="53">
        <v>1</v>
      </c>
      <c r="BP43"/>
    </row>
    <row r="44" spans="1:68" x14ac:dyDescent="0.35">
      <c r="A44" s="32">
        <v>41</v>
      </c>
      <c r="B44" s="53">
        <v>1</v>
      </c>
      <c r="BP44"/>
    </row>
    <row r="45" spans="1:68" x14ac:dyDescent="0.35">
      <c r="A45" s="32">
        <v>42</v>
      </c>
      <c r="B45" s="53">
        <v>1</v>
      </c>
      <c r="BP45"/>
    </row>
    <row r="46" spans="1:68" x14ac:dyDescent="0.35">
      <c r="A46" s="32">
        <v>43</v>
      </c>
      <c r="B46" s="53">
        <v>0</v>
      </c>
      <c r="BP46"/>
    </row>
    <row r="47" spans="1:68" x14ac:dyDescent="0.35">
      <c r="A47" s="32">
        <v>44</v>
      </c>
      <c r="B47" s="53">
        <v>1</v>
      </c>
      <c r="BP47"/>
    </row>
    <row r="48" spans="1:68" x14ac:dyDescent="0.35">
      <c r="A48" s="32">
        <v>45</v>
      </c>
      <c r="B48" s="53">
        <v>1</v>
      </c>
      <c r="BP48"/>
    </row>
    <row r="49" spans="1:68" x14ac:dyDescent="0.35">
      <c r="A49" s="32">
        <v>46</v>
      </c>
      <c r="B49" s="53">
        <v>1</v>
      </c>
      <c r="BP49"/>
    </row>
    <row r="50" spans="1:68" x14ac:dyDescent="0.35">
      <c r="A50" s="32">
        <v>47</v>
      </c>
      <c r="B50" s="53">
        <v>1</v>
      </c>
      <c r="BP50"/>
    </row>
    <row r="51" spans="1:68" x14ac:dyDescent="0.35">
      <c r="A51" s="32">
        <v>48</v>
      </c>
      <c r="B51" s="53">
        <v>1</v>
      </c>
      <c r="BP51"/>
    </row>
    <row r="52" spans="1:68" x14ac:dyDescent="0.35">
      <c r="A52" s="32">
        <v>49</v>
      </c>
      <c r="B52" s="53">
        <v>1</v>
      </c>
      <c r="BP52"/>
    </row>
    <row r="53" spans="1:68" x14ac:dyDescent="0.35">
      <c r="A53" s="32">
        <v>50</v>
      </c>
      <c r="B53" s="53">
        <v>0</v>
      </c>
      <c r="BP53"/>
    </row>
    <row r="54" spans="1:68" x14ac:dyDescent="0.35">
      <c r="A54" s="32">
        <v>51</v>
      </c>
      <c r="B54" s="53">
        <v>0</v>
      </c>
      <c r="BP54"/>
    </row>
    <row r="55" spans="1:68" x14ac:dyDescent="0.35">
      <c r="A55" s="32">
        <v>52</v>
      </c>
      <c r="B55" s="53">
        <v>1</v>
      </c>
      <c r="BP55"/>
    </row>
    <row r="56" spans="1:68" x14ac:dyDescent="0.35">
      <c r="A56" s="32">
        <v>53</v>
      </c>
      <c r="B56" s="53">
        <v>1</v>
      </c>
      <c r="BP56"/>
    </row>
    <row r="57" spans="1:68" x14ac:dyDescent="0.35">
      <c r="A57" s="32">
        <v>54</v>
      </c>
      <c r="B57" s="53">
        <v>0</v>
      </c>
      <c r="BP57"/>
    </row>
    <row r="58" spans="1:68" x14ac:dyDescent="0.35">
      <c r="A58" s="32">
        <v>55</v>
      </c>
      <c r="B58" s="53">
        <v>1</v>
      </c>
    </row>
    <row r="59" spans="1:68" x14ac:dyDescent="0.35">
      <c r="A59" s="32">
        <v>56</v>
      </c>
      <c r="B59" s="53">
        <v>0</v>
      </c>
    </row>
    <row r="60" spans="1:68" x14ac:dyDescent="0.35">
      <c r="A60" s="32">
        <v>57</v>
      </c>
      <c r="B60" s="53">
        <v>1</v>
      </c>
    </row>
    <row r="61" spans="1:68" x14ac:dyDescent="0.35">
      <c r="A61" s="32">
        <v>58</v>
      </c>
      <c r="B61" s="53">
        <v>1</v>
      </c>
    </row>
    <row r="62" spans="1:68" x14ac:dyDescent="0.35">
      <c r="A62" s="32">
        <v>59</v>
      </c>
      <c r="B62" s="53">
        <v>0</v>
      </c>
    </row>
    <row r="63" spans="1:68" x14ac:dyDescent="0.35">
      <c r="A63" s="32">
        <v>60</v>
      </c>
      <c r="B63" s="53">
        <v>1</v>
      </c>
    </row>
    <row r="64" spans="1:68" x14ac:dyDescent="0.35">
      <c r="A64" s="32">
        <v>61</v>
      </c>
      <c r="B64" s="53">
        <v>1</v>
      </c>
    </row>
    <row r="65" spans="1:2" x14ac:dyDescent="0.35">
      <c r="A65" s="32">
        <v>62</v>
      </c>
      <c r="B65" s="53">
        <v>0</v>
      </c>
    </row>
    <row r="66" spans="1:2" x14ac:dyDescent="0.35">
      <c r="A66" s="32">
        <v>63</v>
      </c>
      <c r="B66" s="53">
        <v>1</v>
      </c>
    </row>
    <row r="67" spans="1:2" x14ac:dyDescent="0.35">
      <c r="A67" s="32">
        <v>64</v>
      </c>
      <c r="B67" s="53">
        <v>0</v>
      </c>
    </row>
    <row r="68" spans="1:2" x14ac:dyDescent="0.35">
      <c r="A68" s="32">
        <v>65</v>
      </c>
      <c r="B68" s="53">
        <v>0</v>
      </c>
    </row>
    <row r="69" spans="1:2" x14ac:dyDescent="0.35">
      <c r="A69" s="32">
        <v>66</v>
      </c>
      <c r="B69" s="53">
        <v>1</v>
      </c>
    </row>
    <row r="70" spans="1:2" x14ac:dyDescent="0.35">
      <c r="A70" s="32">
        <v>67</v>
      </c>
      <c r="B70" s="53">
        <v>1</v>
      </c>
    </row>
    <row r="71" spans="1:2" x14ac:dyDescent="0.35">
      <c r="A71" s="32">
        <v>68</v>
      </c>
      <c r="B71" s="53">
        <v>1</v>
      </c>
    </row>
    <row r="72" spans="1:2" x14ac:dyDescent="0.35">
      <c r="A72" s="32">
        <v>69</v>
      </c>
      <c r="B72" s="53">
        <v>0</v>
      </c>
    </row>
    <row r="73" spans="1:2" x14ac:dyDescent="0.35">
      <c r="A73" s="32">
        <v>70</v>
      </c>
      <c r="B73" s="53">
        <v>1</v>
      </c>
    </row>
    <row r="74" spans="1:2" x14ac:dyDescent="0.35">
      <c r="A74" s="32">
        <v>71</v>
      </c>
      <c r="B74" s="53">
        <v>0</v>
      </c>
    </row>
    <row r="75" spans="1:2" x14ac:dyDescent="0.35">
      <c r="A75" s="32">
        <v>72</v>
      </c>
      <c r="B75" s="53">
        <v>1</v>
      </c>
    </row>
    <row r="76" spans="1:2" x14ac:dyDescent="0.35">
      <c r="A76" s="32" t="s">
        <v>407</v>
      </c>
      <c r="B76" s="5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sheetPr filterMode="1"/>
  <dimension ref="A1:AH2890"/>
  <sheetViews>
    <sheetView tabSelected="1" zoomScaleNormal="100" workbookViewId="0">
      <pane xSplit="4" ySplit="1" topLeftCell="L989" activePane="bottomRight" state="frozen"/>
      <selection pane="topRight" activeCell="E1" sqref="E1"/>
      <selection pane="bottomLeft" activeCell="A2" sqref="A2"/>
      <selection pane="bottomRight" activeCell="M1961" sqref="M1961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7" width="13.6328125" style="21" customWidth="1"/>
    <col min="18" max="18" width="18" style="21" customWidth="1"/>
    <col min="19" max="22" width="8.54296875" style="23" customWidth="1"/>
    <col min="23" max="24" width="16.90625" style="23" bestFit="1" customWidth="1"/>
    <col min="25" max="25" width="16.90625" style="23" customWidth="1"/>
    <col min="26" max="28" width="9.26953125" style="23" customWidth="1"/>
    <col min="29" max="30" width="10.7265625" style="23" customWidth="1"/>
    <col min="31" max="31" width="10.90625" style="21" customWidth="1"/>
    <col min="32" max="32" width="10.90625" style="21"/>
    <col min="33" max="34" width="23.26953125" style="22" customWidth="1"/>
    <col min="35" max="16384" width="10.90625" style="22"/>
  </cols>
  <sheetData>
    <row r="1" spans="1:34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156</v>
      </c>
      <c r="S1" s="29" t="s">
        <v>9</v>
      </c>
      <c r="T1" s="29" t="s">
        <v>10</v>
      </c>
      <c r="U1" s="29" t="s">
        <v>11</v>
      </c>
      <c r="V1" s="29" t="s">
        <v>282</v>
      </c>
      <c r="W1" s="29" t="s">
        <v>157</v>
      </c>
      <c r="X1" s="29" t="s">
        <v>255</v>
      </c>
      <c r="Y1" s="29" t="s">
        <v>419</v>
      </c>
      <c r="Z1" s="29" t="s">
        <v>399</v>
      </c>
      <c r="AA1" s="29" t="s">
        <v>256</v>
      </c>
      <c r="AB1" s="29" t="s">
        <v>257</v>
      </c>
      <c r="AC1" s="29" t="s">
        <v>267</v>
      </c>
      <c r="AD1" s="29" t="s">
        <v>158</v>
      </c>
      <c r="AE1" s="28" t="s">
        <v>268</v>
      </c>
      <c r="AF1" s="28" t="s">
        <v>269</v>
      </c>
      <c r="AG1" s="28" t="s">
        <v>349</v>
      </c>
      <c r="AH1" s="28" t="s">
        <v>343</v>
      </c>
    </row>
    <row r="2" spans="1:34" hidden="1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S2" s="20"/>
      <c r="T2" s="20"/>
      <c r="U2" s="20"/>
      <c r="V2" s="20"/>
      <c r="W2" s="20"/>
      <c r="X2" s="20"/>
      <c r="Y2" s="20">
        <f>IF(A2=0,0,IF(V2="À venir",0,IF(AND(ISBLANK(P2),ISBLANK(Q2)),1,0)))</f>
        <v>0</v>
      </c>
      <c r="Z2" s="20"/>
      <c r="AA2" s="20"/>
      <c r="AB2" s="20"/>
      <c r="AC2" s="20"/>
      <c r="AD2" s="20"/>
      <c r="AF2" s="21">
        <f>SUMIFS(AE$2:AE2,D$2:D2,D2)</f>
        <v>0</v>
      </c>
    </row>
    <row r="3" spans="1:34" hidden="1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S3" s="20"/>
      <c r="T3" s="20"/>
      <c r="U3" s="20"/>
      <c r="V3" s="20"/>
      <c r="W3" s="20"/>
      <c r="X3" s="20"/>
      <c r="Y3" s="20">
        <f>IF(A3=0,0,IF(V3="À venir",0,IF(AND(ISBLANK(P3),ISBLANK(Q3)),1,0)))</f>
        <v>0</v>
      </c>
      <c r="Z3" s="20"/>
      <c r="AA3" s="20"/>
      <c r="AB3" s="20"/>
      <c r="AC3" s="20"/>
      <c r="AD3" s="20"/>
      <c r="AF3" s="21">
        <f>SUMIFS(AE$2:AE3,D$2:D3,D3)</f>
        <v>0</v>
      </c>
    </row>
    <row r="4" spans="1:34" hidden="1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S4" s="20"/>
      <c r="T4" s="20"/>
      <c r="U4" s="20"/>
      <c r="V4" s="20"/>
      <c r="W4" s="20"/>
      <c r="X4" s="20"/>
      <c r="Y4" s="20">
        <f>IF(A4=0,0,IF(V4="À venir",0,IF(AND(ISBLANK(P4),ISBLANK(Q4)),1,0)))</f>
        <v>0</v>
      </c>
      <c r="Z4" s="20"/>
      <c r="AA4" s="20"/>
      <c r="AB4" s="20"/>
      <c r="AC4" s="20"/>
      <c r="AD4" s="20"/>
      <c r="AF4" s="21">
        <f>SUMIFS(AE$2:AE4,D$2:D4,D4)</f>
        <v>0</v>
      </c>
    </row>
    <row r="5" spans="1:34" hidden="1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S5" s="20"/>
      <c r="T5" s="20"/>
      <c r="U5" s="20"/>
      <c r="V5" s="20"/>
      <c r="W5" s="20"/>
      <c r="X5" s="20"/>
      <c r="Y5" s="20">
        <f>IF(A5=0,0,IF(V5="À venir",0,IF(AND(ISBLANK(P5),ISBLANK(Q5)),1,0)))</f>
        <v>0</v>
      </c>
      <c r="Z5" s="20"/>
      <c r="AA5" s="20"/>
      <c r="AB5" s="20"/>
      <c r="AC5" s="20"/>
      <c r="AD5" s="20"/>
      <c r="AF5" s="21">
        <f>SUMIFS(AE$2:AE5,D$2:D5,D5)</f>
        <v>0</v>
      </c>
    </row>
    <row r="6" spans="1:34" hidden="1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S6" s="20"/>
      <c r="T6" s="20"/>
      <c r="U6" s="20"/>
      <c r="V6" s="20"/>
      <c r="W6" s="20"/>
      <c r="X6" s="20"/>
      <c r="Y6" s="20">
        <f>IF(A6=0,0,IF(V6="À venir",0,IF(AND(ISBLANK(P6),ISBLANK(Q6)),1,0)))</f>
        <v>0</v>
      </c>
      <c r="Z6" s="20"/>
      <c r="AA6" s="20"/>
      <c r="AB6" s="20"/>
      <c r="AC6" s="20"/>
      <c r="AD6" s="20"/>
      <c r="AF6" s="21">
        <f>SUMIFS(AE$2:AE6,D$2:D6,D6)</f>
        <v>0</v>
      </c>
    </row>
    <row r="7" spans="1:34" hidden="1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S7" s="20"/>
      <c r="T7" s="20"/>
      <c r="U7" s="20"/>
      <c r="V7" s="20"/>
      <c r="W7" s="20"/>
      <c r="X7" s="20"/>
      <c r="Y7" s="20">
        <f>IF(A7=0,0,IF(V7="À venir",0,IF(AND(ISBLANK(P7),ISBLANK(Q7)),1,0)))</f>
        <v>0</v>
      </c>
      <c r="Z7" s="20"/>
      <c r="AA7" s="20"/>
      <c r="AB7" s="20"/>
      <c r="AC7" s="20"/>
      <c r="AD7" s="20"/>
      <c r="AF7" s="21">
        <f>SUMIFS(AE$2:AE7,D$2:D7,D7)</f>
        <v>0</v>
      </c>
    </row>
    <row r="8" spans="1:34" hidden="1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S8" s="20"/>
      <c r="T8" s="20"/>
      <c r="U8" s="20"/>
      <c r="V8" s="20"/>
      <c r="W8" s="20"/>
      <c r="X8" s="20"/>
      <c r="Y8" s="20">
        <f>IF(A8=0,0,IF(V8="À venir",0,IF(AND(ISBLANK(P8),ISBLANK(Q8)),1,0)))</f>
        <v>0</v>
      </c>
      <c r="Z8" s="20"/>
      <c r="AA8" s="20"/>
      <c r="AB8" s="20"/>
      <c r="AC8" s="20"/>
      <c r="AD8" s="20"/>
      <c r="AF8" s="21">
        <f>SUMIFS(AE$2:AE8,D$2:D8,D8)</f>
        <v>0</v>
      </c>
    </row>
    <row r="9" spans="1:34" hidden="1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S9" s="20"/>
      <c r="T9" s="20"/>
      <c r="U9" s="20"/>
      <c r="V9" s="20"/>
      <c r="W9" s="20"/>
      <c r="X9" s="20"/>
      <c r="Y9" s="20">
        <f>IF(A9=0,0,IF(V9="À venir",0,IF(AND(ISBLANK(P9),ISBLANK(Q9)),1,0)))</f>
        <v>0</v>
      </c>
      <c r="Z9" s="20"/>
      <c r="AA9" s="20"/>
      <c r="AB9" s="20"/>
      <c r="AC9" s="20"/>
      <c r="AD9" s="20"/>
      <c r="AF9" s="21">
        <f>SUMIFS(AE$2:AE9,D$2:D9,D9)</f>
        <v>0</v>
      </c>
    </row>
    <row r="10" spans="1:34" hidden="1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S10" s="20"/>
      <c r="T10" s="20"/>
      <c r="U10" s="20"/>
      <c r="V10" s="20"/>
      <c r="W10" s="20"/>
      <c r="X10" s="20"/>
      <c r="Y10" s="20">
        <f>IF(A10=0,0,IF(V10="À venir",0,IF(AND(ISBLANK(P10),ISBLANK(Q10)),1,0)))</f>
        <v>0</v>
      </c>
      <c r="Z10" s="20"/>
      <c r="AA10" s="20"/>
      <c r="AB10" s="20"/>
      <c r="AC10" s="20"/>
      <c r="AD10" s="20"/>
      <c r="AF10" s="21">
        <f>SUMIFS(AE$2:AE10,D$2:D10,D10)</f>
        <v>0</v>
      </c>
    </row>
    <row r="11" spans="1:34" hidden="1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S11" s="20"/>
      <c r="T11" s="20"/>
      <c r="U11" s="20"/>
      <c r="V11" s="20"/>
      <c r="W11" s="20"/>
      <c r="X11" s="20"/>
      <c r="Y11" s="20">
        <f>IF(A11=0,0,IF(V11="À venir",0,IF(AND(ISBLANK(P11),ISBLANK(Q11)),1,0)))</f>
        <v>0</v>
      </c>
      <c r="Z11" s="20"/>
      <c r="AA11" s="20"/>
      <c r="AB11" s="20"/>
      <c r="AC11" s="20"/>
      <c r="AD11" s="20"/>
      <c r="AF11" s="21">
        <f>SUMIFS(AE$2:AE11,D$2:D11,D11)</f>
        <v>0</v>
      </c>
    </row>
    <row r="12" spans="1:34" hidden="1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S12" s="20"/>
      <c r="T12" s="20"/>
      <c r="U12" s="20"/>
      <c r="V12" s="20"/>
      <c r="W12" s="20"/>
      <c r="X12" s="20"/>
      <c r="Y12" s="20">
        <f>IF(A12=0,0,IF(V12="À venir",0,IF(AND(ISBLANK(P12),ISBLANK(Q12)),1,0)))</f>
        <v>0</v>
      </c>
      <c r="Z12" s="20"/>
      <c r="AA12" s="20"/>
      <c r="AB12" s="20"/>
      <c r="AC12" s="20"/>
      <c r="AD12" s="20"/>
      <c r="AF12" s="21">
        <f>SUMIFS(AE$2:AE12,D$2:D12,D12)</f>
        <v>0</v>
      </c>
    </row>
    <row r="13" spans="1:34" hidden="1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S13" s="20"/>
      <c r="T13" s="20"/>
      <c r="U13" s="20"/>
      <c r="V13" s="20"/>
      <c r="W13" s="20"/>
      <c r="X13" s="20"/>
      <c r="Y13" s="20">
        <f>IF(A13=0,0,IF(V13="À venir",0,IF(AND(ISBLANK(P13),ISBLANK(Q13)),1,0)))</f>
        <v>0</v>
      </c>
      <c r="Z13" s="20"/>
      <c r="AA13" s="20"/>
      <c r="AB13" s="20"/>
      <c r="AC13" s="20"/>
      <c r="AD13" s="20"/>
      <c r="AF13" s="21">
        <f>SUMIFS(AE$2:AE13,D$2:D13,D13)</f>
        <v>0</v>
      </c>
    </row>
    <row r="14" spans="1:34" hidden="1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S14" s="20"/>
      <c r="T14" s="20"/>
      <c r="U14" s="20"/>
      <c r="V14" s="20"/>
      <c r="W14" s="20"/>
      <c r="X14" s="20"/>
      <c r="Y14" s="20">
        <f>IF(A14=0,0,IF(V14="À venir",0,IF(AND(ISBLANK(P14),ISBLANK(Q14)),1,0)))</f>
        <v>0</v>
      </c>
      <c r="Z14" s="20"/>
      <c r="AA14" s="20"/>
      <c r="AB14" s="20"/>
      <c r="AC14" s="20"/>
      <c r="AD14" s="20"/>
      <c r="AF14" s="21">
        <f>SUMIFS(AE$2:AE14,D$2:D14,D14)</f>
        <v>0</v>
      </c>
    </row>
    <row r="15" spans="1:34" hidden="1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S15" s="20"/>
      <c r="T15" s="20"/>
      <c r="U15" s="20"/>
      <c r="V15" s="20"/>
      <c r="W15" s="20"/>
      <c r="X15" s="20"/>
      <c r="Y15" s="20">
        <f>IF(A15=0,0,IF(V15="À venir",0,IF(AND(ISBLANK(P15),ISBLANK(Q15)),1,0)))</f>
        <v>0</v>
      </c>
      <c r="Z15" s="20"/>
      <c r="AA15" s="20"/>
      <c r="AB15" s="20"/>
      <c r="AC15" s="20"/>
      <c r="AD15" s="20"/>
      <c r="AF15" s="21">
        <f>SUMIFS(AE$2:AE15,D$2:D15,D15)</f>
        <v>0</v>
      </c>
    </row>
    <row r="16" spans="1:34" hidden="1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S16" s="20"/>
      <c r="T16" s="20"/>
      <c r="U16" s="20"/>
      <c r="V16" s="20"/>
      <c r="W16" s="20"/>
      <c r="X16" s="20"/>
      <c r="Y16" s="20">
        <f>IF(A16=0,0,IF(V16="À venir",0,IF(AND(ISBLANK(P16),ISBLANK(Q16)),1,0)))</f>
        <v>0</v>
      </c>
      <c r="Z16" s="20"/>
      <c r="AA16" s="20"/>
      <c r="AB16" s="20"/>
      <c r="AC16" s="20"/>
      <c r="AD16" s="20"/>
      <c r="AF16" s="21">
        <f>SUMIFS(AE$2:AE16,D$2:D16,D16)</f>
        <v>0</v>
      </c>
    </row>
    <row r="17" spans="1:32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S17" s="20"/>
      <c r="T17" s="20"/>
      <c r="U17" s="20"/>
      <c r="V17" s="20"/>
      <c r="W17" s="20"/>
      <c r="X17" s="20"/>
      <c r="Y17" s="20">
        <f>IF(A17=0,0,IF(V17="À venir",0,IF(AND(ISBLANK(P17),ISBLANK(Q17)),1,0)))</f>
        <v>0</v>
      </c>
      <c r="Z17" s="20"/>
      <c r="AA17" s="20"/>
      <c r="AB17" s="20"/>
      <c r="AC17" s="20"/>
      <c r="AD17" s="20"/>
      <c r="AF17" s="21">
        <f>SUMIFS(AE$2:AE17,D$2:D17,D17)</f>
        <v>0</v>
      </c>
    </row>
    <row r="18" spans="1:32" hidden="1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S18" s="20"/>
      <c r="T18" s="20"/>
      <c r="U18" s="20"/>
      <c r="V18" s="20"/>
      <c r="W18" s="20"/>
      <c r="X18" s="20"/>
      <c r="Y18" s="20">
        <f>IF(A18=0,0,IF(V18="À venir",0,IF(AND(ISBLANK(P18),ISBLANK(Q18)),1,0)))</f>
        <v>0</v>
      </c>
      <c r="Z18" s="20"/>
      <c r="AA18" s="20"/>
      <c r="AB18" s="20"/>
      <c r="AC18" s="20"/>
      <c r="AD18" s="20"/>
      <c r="AF18" s="21">
        <f>SUMIFS(AE$2:AE18,D$2:D18,D18)</f>
        <v>0</v>
      </c>
    </row>
    <row r="19" spans="1:32" hidden="1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S19" s="20"/>
      <c r="T19" s="20"/>
      <c r="U19" s="20"/>
      <c r="V19" s="20"/>
      <c r="W19" s="20"/>
      <c r="X19" s="20"/>
      <c r="Y19" s="20">
        <f>IF(A19=0,0,IF(V19="À venir",0,IF(AND(ISBLANK(P19),ISBLANK(Q19)),1,0)))</f>
        <v>0</v>
      </c>
      <c r="Z19" s="20"/>
      <c r="AA19" s="20"/>
      <c r="AB19" s="20"/>
      <c r="AC19" s="20"/>
      <c r="AD19" s="20"/>
      <c r="AF19" s="21">
        <f>SUMIFS(AE$2:AE19,D$2:D19,D19)</f>
        <v>0</v>
      </c>
    </row>
    <row r="20" spans="1:32" hidden="1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S20" s="20"/>
      <c r="T20" s="20"/>
      <c r="U20" s="20"/>
      <c r="V20" s="20"/>
      <c r="W20" s="20"/>
      <c r="X20" s="20"/>
      <c r="Y20" s="20">
        <f>IF(A20=0,0,IF(V20="À venir",0,IF(AND(ISBLANK(P20),ISBLANK(Q20)),1,0)))</f>
        <v>0</v>
      </c>
      <c r="Z20" s="20"/>
      <c r="AA20" s="20"/>
      <c r="AB20" s="20"/>
      <c r="AC20" s="20"/>
      <c r="AD20" s="20"/>
      <c r="AF20" s="21">
        <f>SUMIFS(AE$2:AE20,D$2:D20,D20)</f>
        <v>0</v>
      </c>
    </row>
    <row r="21" spans="1:32" hidden="1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S21" s="20"/>
      <c r="T21" s="20"/>
      <c r="U21" s="20"/>
      <c r="V21" s="20"/>
      <c r="W21" s="20"/>
      <c r="X21" s="20"/>
      <c r="Y21" s="20">
        <f>IF(A21=0,0,IF(V21="À venir",0,IF(AND(ISBLANK(P21),ISBLANK(Q21)),1,0)))</f>
        <v>0</v>
      </c>
      <c r="Z21" s="20"/>
      <c r="AA21" s="20"/>
      <c r="AB21" s="20"/>
      <c r="AC21" s="20"/>
      <c r="AD21" s="20"/>
      <c r="AF21" s="21">
        <f>SUMIFS(AE$2:AE21,D$2:D21,D21)</f>
        <v>0</v>
      </c>
    </row>
    <row r="22" spans="1:32" hidden="1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S22" s="20"/>
      <c r="T22" s="20"/>
      <c r="U22" s="20"/>
      <c r="V22" s="20"/>
      <c r="W22" s="20"/>
      <c r="X22" s="20"/>
      <c r="Y22" s="20">
        <f>IF(A22=0,0,IF(V22="À venir",0,IF(AND(ISBLANK(P22),ISBLANK(Q22)),1,0)))</f>
        <v>0</v>
      </c>
      <c r="Z22" s="20"/>
      <c r="AA22" s="20"/>
      <c r="AB22" s="20"/>
      <c r="AC22" s="20"/>
      <c r="AD22" s="20"/>
      <c r="AF22" s="21">
        <f>SUMIFS(AE$2:AE22,D$2:D22,D22)</f>
        <v>0</v>
      </c>
    </row>
    <row r="23" spans="1:32" hidden="1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S23" s="20"/>
      <c r="T23" s="20"/>
      <c r="U23" s="20"/>
      <c r="V23" s="20"/>
      <c r="W23" s="20"/>
      <c r="X23" s="20"/>
      <c r="Y23" s="20">
        <f>IF(A23=0,0,IF(V23="À venir",0,IF(AND(ISBLANK(P23),ISBLANK(Q23)),1,0)))</f>
        <v>0</v>
      </c>
      <c r="Z23" s="20"/>
      <c r="AA23" s="20"/>
      <c r="AB23" s="20"/>
      <c r="AC23" s="20"/>
      <c r="AD23" s="20"/>
      <c r="AF23" s="21">
        <f>SUMIFS(AE$2:AE23,D$2:D23,D23)</f>
        <v>0</v>
      </c>
    </row>
    <row r="24" spans="1:32" hidden="1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S24" s="20"/>
      <c r="T24" s="20"/>
      <c r="U24" s="20"/>
      <c r="V24" s="20"/>
      <c r="W24" s="20"/>
      <c r="X24" s="20"/>
      <c r="Y24" s="20">
        <f>IF(A24=0,0,IF(V24="À venir",0,IF(AND(ISBLANK(P24),ISBLANK(Q24)),1,0)))</f>
        <v>0</v>
      </c>
      <c r="Z24" s="20"/>
      <c r="AA24" s="20"/>
      <c r="AB24" s="20"/>
      <c r="AC24" s="20"/>
      <c r="AD24" s="20"/>
      <c r="AF24" s="21">
        <f>SUMIFS(AE$2:AE24,D$2:D24,D24)</f>
        <v>0</v>
      </c>
    </row>
    <row r="25" spans="1:32" hidden="1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S25" s="20"/>
      <c r="T25" s="20"/>
      <c r="U25" s="20"/>
      <c r="V25" s="20"/>
      <c r="W25" s="20"/>
      <c r="X25" s="20"/>
      <c r="Y25" s="20">
        <f>IF(A25=0,0,IF(V25="À venir",0,IF(AND(ISBLANK(P25),ISBLANK(Q25)),1,0)))</f>
        <v>0</v>
      </c>
      <c r="Z25" s="20"/>
      <c r="AA25" s="20"/>
      <c r="AB25" s="20"/>
      <c r="AC25" s="20"/>
      <c r="AD25" s="20"/>
      <c r="AF25" s="21">
        <f>SUMIFS(AE$2:AE25,D$2:D25,D25)</f>
        <v>0</v>
      </c>
    </row>
    <row r="26" spans="1:32" hidden="1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Y26" s="20">
        <f>IF(A26=0,0,IF(V26="À venir",0,IF(AND(ISBLANK(P26),ISBLANK(Q26)),1,0)))</f>
        <v>0</v>
      </c>
      <c r="AF26" s="21">
        <f>SUMIFS(AE$2:AE26,D$2:D26,D26)</f>
        <v>0</v>
      </c>
    </row>
    <row r="27" spans="1:32" hidden="1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Y27" s="20">
        <f>IF(A27=0,0,IF(V27="À venir",0,IF(AND(ISBLANK(P27),ISBLANK(Q27)),1,0)))</f>
        <v>0</v>
      </c>
      <c r="AF27" s="21">
        <f>SUMIFS(AE$2:AE27,D$2:D27,D27)</f>
        <v>0</v>
      </c>
    </row>
    <row r="28" spans="1:32" hidden="1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Y28" s="20">
        <f>IF(A28=0,0,IF(V28="À venir",0,IF(AND(ISBLANK(P28),ISBLANK(Q28)),1,0)))</f>
        <v>0</v>
      </c>
      <c r="AF28" s="21">
        <f>SUMIFS(AE$2:AE28,D$2:D28,D28)</f>
        <v>0</v>
      </c>
    </row>
    <row r="29" spans="1:32" hidden="1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1">
        <v>0</v>
      </c>
      <c r="S29" s="20">
        <f>VLOOKUP($A29,Database!$A:$Y,10,FALSE)</f>
        <v>49</v>
      </c>
      <c r="T29" s="20">
        <f>VLOOKUP($A29,Database!$A:$Y,11,FALSE)</f>
        <v>125</v>
      </c>
      <c r="U29" s="20">
        <f>VLOOKUP($A29,Database!$A:$Y,12,FALSE)</f>
        <v>148</v>
      </c>
      <c r="V29" s="20" t="str">
        <f>VLOOKUP(A29,Database!A:M,13,FALSE)</f>
        <v>Terminé</v>
      </c>
      <c r="W29" s="20">
        <f>VLOOKUP($A29,Database!$A:$Y,20,FALSE)</f>
        <v>2</v>
      </c>
      <c r="X29" s="20">
        <f>VLOOKUP($A29,Database!$A:$Y,21,FALSE)</f>
        <v>0</v>
      </c>
      <c r="Y29" s="20">
        <f>IF(A29=0,0,IF(V29="À venir",0,IF(AND(ISBLANK(P29),ISBLANK(Q29)),1,0)))</f>
        <v>0</v>
      </c>
      <c r="Z29" s="20">
        <f>IF(OR(ISBLANK(P29),ISBLANK(Q29)),"",IF(OR(AND(P29&gt;Q29,W29&gt;X29),AND(P29=Q29,W29=X29),AND(P29&lt;Q29,W29&lt;X29)),1,0))</f>
        <v>1</v>
      </c>
      <c r="AA29" s="20">
        <f ca="1">IF(C29&lt;NOW(),IF(AND(P29&gt;Q29,W29&gt;X29),S29,IF(AND(P29=Q29,W29=X29),T29,IF(AND(P29&lt;Q29,W29&lt;X29),U29,0))),"")</f>
        <v>49</v>
      </c>
      <c r="AB29" s="20">
        <f ca="1">IF(AND(P29=W29,Q29=X29,NOT(ISBLANK(P29)),NOT(ISBLANK(Q29)),NOT(ISBLANK(W29)),NOT(ISBLANK(AA29))),1,0)</f>
        <v>0</v>
      </c>
      <c r="AC29" s="20" t="str">
        <f ca="1">IF(AB29=0,"",IF(OR(ISBLANK(P29),ISBLANK(Q29)),"",IF(ISBLANK(VLOOKUP(A29,Database!A:AA,22,FALSE)),"",VLOOKUP(A29,Database!A:AA,22,FALSE))))</f>
        <v/>
      </c>
      <c r="AD29" s="20">
        <f ca="1">IFERROR(
   IF(
     OR(ISBLANK(P29),ISBLANK(Q29)),
     "",
     IF(
       AND(AA29&lt;&gt;"",OR(V29="Terminé",V29="En cours")),
       VLOOKUP(AC29,Setup_ScoreExactBonus!A:D,4,FALSE),
       0
     )),
  0)</f>
        <v>0</v>
      </c>
      <c r="AE29" s="21">
        <f ca="1">IFERROR(IF(OR(ISBLANK(P29),ISBLANK(Q29)),0,IF(AA29&lt;&gt;"", AA29 + IF(AB29=1,AD29, 0), "") * (R29+1)),"")</f>
        <v>49</v>
      </c>
      <c r="AF29" s="21">
        <f ca="1">SUMIFS(AE$2:AE29,D$2:D29,D29)</f>
        <v>49</v>
      </c>
    </row>
    <row r="30" spans="1:32" hidden="1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1">
        <v>0</v>
      </c>
      <c r="S30" s="20">
        <f>VLOOKUP($A30,Database!$A:$Y,10,FALSE)</f>
        <v>49</v>
      </c>
      <c r="T30" s="20">
        <f>VLOOKUP($A30,Database!$A:$Y,11,FALSE)</f>
        <v>125</v>
      </c>
      <c r="U30" s="20">
        <f>VLOOKUP($A30,Database!$A:$Y,12,FALSE)</f>
        <v>148</v>
      </c>
      <c r="V30" s="20" t="str">
        <f>VLOOKUP(A30,Database!A:M,13,FALSE)</f>
        <v>Terminé</v>
      </c>
      <c r="W30" s="20">
        <f>VLOOKUP($A30,Database!$A:$Y,20,FALSE)</f>
        <v>2</v>
      </c>
      <c r="X30" s="20">
        <f>VLOOKUP($A30,Database!$A:$Y,21,FALSE)</f>
        <v>0</v>
      </c>
      <c r="Y30" s="20">
        <f>IF(A30=0,0,IF(V30="À venir",0,IF(AND(ISBLANK(P30),ISBLANK(Q30)),1,0)))</f>
        <v>0</v>
      </c>
      <c r="Z30" s="20">
        <f>IF(OR(ISBLANK(P30),ISBLANK(Q30)),"",IF(OR(AND(P30&gt;Q30,W30&gt;X30),AND(P30=Q30,W30=X30),AND(P30&lt;Q30,W30&lt;X30)),1,0))</f>
        <v>1</v>
      </c>
      <c r="AA30" s="20">
        <f ca="1">IF(C30&lt;NOW(),IF(AND(P30&gt;Q30,W30&gt;X30),S30,IF(AND(P30=Q30,W30=X30),T30,IF(AND(P30&lt;Q30,W30&lt;X30),U30,0))),"")</f>
        <v>49</v>
      </c>
      <c r="AB30" s="20">
        <f ca="1">IF(AND(P30=W30,Q30=X30,NOT(ISBLANK(P30)),NOT(ISBLANK(Q30)),NOT(ISBLANK(W30)),NOT(ISBLANK(AA30))),1,0)</f>
        <v>0</v>
      </c>
      <c r="AC30" s="20" t="str">
        <f ca="1">IF(AB30=0,"",IF(OR(ISBLANK(P30),ISBLANK(Q30)),"",IF(ISBLANK(VLOOKUP(A30,Database!A:AA,22,FALSE)),"",VLOOKUP(A30,Database!A:AA,22,FALSE))))</f>
        <v/>
      </c>
      <c r="AD30" s="20">
        <f ca="1">IFERROR(
   IF(
     OR(ISBLANK(P30),ISBLANK(Q30)),
     "",
     IF(
       AND(AA30&lt;&gt;"",OR(V30="Terminé",V30="En cours")),
       VLOOKUP(AC30,Setup_ScoreExactBonus!A:D,4,FALSE),
       0
     )),
  0)</f>
        <v>0</v>
      </c>
      <c r="AE30" s="21">
        <f ca="1">IFERROR(IF(OR(ISBLANK(P30),ISBLANK(Q30)),0,IF(AA30&lt;&gt;"", AA30 + IF(AB30=1,AD30, 0), "") * (R30+1)),"")</f>
        <v>49</v>
      </c>
      <c r="AF30" s="21">
        <f ca="1">SUMIFS(AE$2:AE30,D$2:D30,D30)</f>
        <v>49</v>
      </c>
    </row>
    <row r="31" spans="1:32" hidden="1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1">
        <v>0</v>
      </c>
      <c r="S31" s="20">
        <f>VLOOKUP($A31,Database!$A:$Y,10,FALSE)</f>
        <v>49</v>
      </c>
      <c r="T31" s="20">
        <f>VLOOKUP($A31,Database!$A:$Y,11,FALSE)</f>
        <v>125</v>
      </c>
      <c r="U31" s="20">
        <f>VLOOKUP($A31,Database!$A:$Y,12,FALSE)</f>
        <v>148</v>
      </c>
      <c r="V31" s="20" t="str">
        <f>VLOOKUP(A31,Database!A:M,13,FALSE)</f>
        <v>Terminé</v>
      </c>
      <c r="W31" s="20">
        <f>VLOOKUP($A31,Database!$A:$Y,20,FALSE)</f>
        <v>2</v>
      </c>
      <c r="X31" s="20">
        <f>VLOOKUP($A31,Database!$A:$Y,21,FALSE)</f>
        <v>0</v>
      </c>
      <c r="Y31" s="20">
        <f>IF(A31=0,0,IF(V31="À venir",0,IF(AND(ISBLANK(P31),ISBLANK(Q31)),1,0)))</f>
        <v>0</v>
      </c>
      <c r="Z31" s="20">
        <f>IF(OR(ISBLANK(P31),ISBLANK(Q31)),"",IF(OR(AND(P31&gt;Q31,W31&gt;X31),AND(P31=Q31,W31=X31),AND(P31&lt;Q31,W31&lt;X31)),1,0))</f>
        <v>1</v>
      </c>
      <c r="AA31" s="20">
        <f ca="1">IF(C31&lt;NOW(),IF(AND(P31&gt;Q31,W31&gt;X31),S31,IF(AND(P31=Q31,W31=X31),T31,IF(AND(P31&lt;Q31,W31&lt;X31),U31,0))),"")</f>
        <v>49</v>
      </c>
      <c r="AB31" s="20">
        <f ca="1">IF(AND(P31=W31,Q31=X31,NOT(ISBLANK(P31)),NOT(ISBLANK(Q31)),NOT(ISBLANK(W31)),NOT(ISBLANK(AA31))),1,0)</f>
        <v>1</v>
      </c>
      <c r="AC31" s="20" t="str">
        <f ca="1">IF(AB31=0,"",IF(OR(ISBLANK(P31),ISBLANK(Q31)),"",IF(ISBLANK(VLOOKUP(A31,Database!A:AA,22,FALSE)),"",VLOOKUP(A31,Database!A:AA,22,FALSE))))</f>
        <v>Exact</v>
      </c>
      <c r="AD31" s="20">
        <f ca="1">IFERROR(
   IF(
     OR(ISBLANK(P31),ISBLANK(Q31)),
     "",
     IF(
       AND(AA31&lt;&gt;"",OR(V31="Terminé",V31="En cours")),
       VLOOKUP(AC31,Setup_ScoreExactBonus!A:D,4,FALSE),
       0
     )),
  0)</f>
        <v>20</v>
      </c>
      <c r="AE31" s="21">
        <f ca="1">IFERROR(IF(OR(ISBLANK(P31),ISBLANK(Q31)),0,IF(AA31&lt;&gt;"", AA31 + IF(AB31=1,AD31, 0), "") * (R31+1)),"")</f>
        <v>69</v>
      </c>
      <c r="AF31" s="21">
        <f ca="1">SUMIFS(AE$2:AE31,D$2:D31,D31)</f>
        <v>69</v>
      </c>
    </row>
    <row r="32" spans="1:32" hidden="1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1">
        <v>0</v>
      </c>
      <c r="S32" s="20">
        <f>VLOOKUP($A32,Database!$A:$Y,10,FALSE)</f>
        <v>49</v>
      </c>
      <c r="T32" s="20">
        <f>VLOOKUP($A32,Database!$A:$Y,11,FALSE)</f>
        <v>125</v>
      </c>
      <c r="U32" s="20">
        <f>VLOOKUP($A32,Database!$A:$Y,12,FALSE)</f>
        <v>148</v>
      </c>
      <c r="V32" s="20" t="str">
        <f>VLOOKUP(A32,Database!A:M,13,FALSE)</f>
        <v>Terminé</v>
      </c>
      <c r="W32" s="20">
        <f>VLOOKUP($A32,Database!$A:$Y,20,FALSE)</f>
        <v>2</v>
      </c>
      <c r="X32" s="20">
        <f>VLOOKUP($A32,Database!$A:$Y,21,FALSE)</f>
        <v>0</v>
      </c>
      <c r="Y32" s="20">
        <f>IF(A32=0,0,IF(V32="À venir",0,IF(AND(ISBLANK(P32),ISBLANK(Q32)),1,0)))</f>
        <v>0</v>
      </c>
      <c r="Z32" s="20">
        <f>IF(OR(ISBLANK(P32),ISBLANK(Q32)),"",IF(OR(AND(P32&gt;Q32,W32&gt;X32),AND(P32=Q32,W32=X32),AND(P32&lt;Q32,W32&lt;X32)),1,0))</f>
        <v>1</v>
      </c>
      <c r="AA32" s="20">
        <f ca="1">IF(C32&lt;NOW(),IF(AND(P32&gt;Q32,W32&gt;X32),S32,IF(AND(P32=Q32,W32=X32),T32,IF(AND(P32&lt;Q32,W32&lt;X32),U32,0))),"")</f>
        <v>49</v>
      </c>
      <c r="AB32" s="20">
        <f ca="1">IF(AND(P32=W32,Q32=X32,NOT(ISBLANK(P32)),NOT(ISBLANK(Q32)),NOT(ISBLANK(W32)),NOT(ISBLANK(AA32))),1,0)</f>
        <v>1</v>
      </c>
      <c r="AC32" s="20" t="str">
        <f ca="1">IF(AB32=0,"",IF(OR(ISBLANK(P32),ISBLANK(Q32)),"",IF(ISBLANK(VLOOKUP(A32,Database!A:AA,22,FALSE)),"",VLOOKUP(A32,Database!A:AA,22,FALSE))))</f>
        <v>Exact</v>
      </c>
      <c r="AD32" s="20">
        <f ca="1">IFERROR(
   IF(
     OR(ISBLANK(P32),ISBLANK(Q32)),
     "",
     IF(
       AND(AA32&lt;&gt;"",OR(V32="Terminé",V32="En cours")),
       VLOOKUP(AC32,Setup_ScoreExactBonus!A:D,4,FALSE),
       0
     )),
  0)</f>
        <v>20</v>
      </c>
      <c r="AE32" s="21">
        <f ca="1">IFERROR(IF(OR(ISBLANK(P32),ISBLANK(Q32)),0,IF(AA32&lt;&gt;"", AA32 + IF(AB32=1,AD32, 0), "") * (R32+1)),"")</f>
        <v>69</v>
      </c>
      <c r="AF32" s="21">
        <f ca="1">SUMIFS(AE$2:AE32,D$2:D32,D32)</f>
        <v>69</v>
      </c>
    </row>
    <row r="33" spans="1:32" hidden="1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1">
        <v>0</v>
      </c>
      <c r="S33" s="20">
        <f>VLOOKUP($A33,Database!$A:$Y,10,FALSE)</f>
        <v>49</v>
      </c>
      <c r="T33" s="20">
        <f>VLOOKUP($A33,Database!$A:$Y,11,FALSE)</f>
        <v>125</v>
      </c>
      <c r="U33" s="20">
        <f>VLOOKUP($A33,Database!$A:$Y,12,FALSE)</f>
        <v>148</v>
      </c>
      <c r="V33" s="20" t="str">
        <f>VLOOKUP(A33,Database!A:M,13,FALSE)</f>
        <v>Terminé</v>
      </c>
      <c r="W33" s="20">
        <f>VLOOKUP($A33,Database!$A:$Y,20,FALSE)</f>
        <v>2</v>
      </c>
      <c r="X33" s="20">
        <f>VLOOKUP($A33,Database!$A:$Y,21,FALSE)</f>
        <v>0</v>
      </c>
      <c r="Y33" s="20">
        <f>IF(A33=0,0,IF(V33="À venir",0,IF(AND(ISBLANK(P33),ISBLANK(Q33)),1,0)))</f>
        <v>0</v>
      </c>
      <c r="Z33" s="20">
        <f>IF(OR(ISBLANK(P33),ISBLANK(Q33)),"",IF(OR(AND(P33&gt;Q33,W33&gt;X33),AND(P33=Q33,W33=X33),AND(P33&lt;Q33,W33&lt;X33)),1,0))</f>
        <v>0</v>
      </c>
      <c r="AA33" s="20">
        <f ca="1">IF(C33&lt;NOW(),IF(AND(P33&gt;Q33,W33&gt;X33),S33,IF(AND(P33=Q33,W33=X33),T33,IF(AND(P33&lt;Q33,W33&lt;X33),U33,0))),"")</f>
        <v>0</v>
      </c>
      <c r="AB33" s="20">
        <f ca="1">IF(AND(P33=W33,Q33=X33,NOT(ISBLANK(P33)),NOT(ISBLANK(Q33)),NOT(ISBLANK(W33)),NOT(ISBLANK(AA33))),1,0)</f>
        <v>0</v>
      </c>
      <c r="AC33" s="20" t="str">
        <f ca="1">IF(AB33=0,"",IF(OR(ISBLANK(P33),ISBLANK(Q33)),"",IF(ISBLANK(VLOOKUP(A33,Database!A:AA,22,FALSE)),"",VLOOKUP(A33,Database!A:AA,22,FALSE))))</f>
        <v/>
      </c>
      <c r="AD33" s="20">
        <f ca="1">IFERROR(
   IF(
     OR(ISBLANK(P33),ISBLANK(Q33)),
     "",
     IF(
       AND(AA33&lt;&gt;"",OR(V33="Terminé",V33="En cours")),
       VLOOKUP(AC33,Setup_ScoreExactBonus!A:D,4,FALSE),
       0
     )),
  0)</f>
        <v>0</v>
      </c>
      <c r="AE33" s="21">
        <f ca="1">IFERROR(IF(OR(ISBLANK(P33),ISBLANK(Q33)),0,IF(AA33&lt;&gt;"", AA33 + IF(AB33=1,AD33, 0), "") * (R33+1)),"")</f>
        <v>0</v>
      </c>
      <c r="AF33" s="21">
        <f ca="1">SUMIFS(AE$2:AE33,D$2:D33,D33)</f>
        <v>0</v>
      </c>
    </row>
    <row r="34" spans="1:32" hidden="1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1">
        <v>0</v>
      </c>
      <c r="S34" s="20">
        <f>VLOOKUP($A34,Database!$A:$Y,10,FALSE)</f>
        <v>49</v>
      </c>
      <c r="T34" s="20">
        <f>VLOOKUP($A34,Database!$A:$Y,11,FALSE)</f>
        <v>125</v>
      </c>
      <c r="U34" s="20">
        <f>VLOOKUP($A34,Database!$A:$Y,12,FALSE)</f>
        <v>148</v>
      </c>
      <c r="V34" s="20" t="str">
        <f>VLOOKUP(A34,Database!A:M,13,FALSE)</f>
        <v>Terminé</v>
      </c>
      <c r="W34" s="20">
        <f>VLOOKUP($A34,Database!$A:$Y,20,FALSE)</f>
        <v>2</v>
      </c>
      <c r="X34" s="20">
        <f>VLOOKUP($A34,Database!$A:$Y,21,FALSE)</f>
        <v>0</v>
      </c>
      <c r="Y34" s="20">
        <f>IF(A34=0,0,IF(V34="À venir",0,IF(AND(ISBLANK(P34),ISBLANK(Q34)),1,0)))</f>
        <v>0</v>
      </c>
      <c r="Z34" s="20">
        <f>IF(OR(ISBLANK(P34),ISBLANK(Q34)),"",IF(OR(AND(P34&gt;Q34,W34&gt;X34),AND(P34=Q34,W34=X34),AND(P34&lt;Q34,W34&lt;X34)),1,0))</f>
        <v>1</v>
      </c>
      <c r="AA34" s="20">
        <f ca="1">IF(C34&lt;NOW(),IF(AND(P34&gt;Q34,W34&gt;X34),S34,IF(AND(P34=Q34,W34=X34),T34,IF(AND(P34&lt;Q34,W34&lt;X34),U34,0))),"")</f>
        <v>49</v>
      </c>
      <c r="AB34" s="20">
        <f ca="1">IF(AND(P34=W34,Q34=X34,NOT(ISBLANK(P34)),NOT(ISBLANK(Q34)),NOT(ISBLANK(W34)),NOT(ISBLANK(AA34))),1,0)</f>
        <v>0</v>
      </c>
      <c r="AC34" s="20" t="str">
        <f ca="1">IF(AB34=0,"",IF(OR(ISBLANK(P34),ISBLANK(Q34)),"",IF(ISBLANK(VLOOKUP(A34,Database!A:AA,22,FALSE)),"",VLOOKUP(A34,Database!A:AA,22,FALSE))))</f>
        <v/>
      </c>
      <c r="AD34" s="20">
        <f ca="1">IFERROR(
   IF(
     OR(ISBLANK(P34),ISBLANK(Q34)),
     "",
     IF(
       AND(AA34&lt;&gt;"",OR(V34="Terminé",V34="En cours")),
       VLOOKUP(AC34,Setup_ScoreExactBonus!A:D,4,FALSE),
       0
     )),
  0)</f>
        <v>0</v>
      </c>
      <c r="AE34" s="21">
        <f ca="1">IFERROR(IF(OR(ISBLANK(P34),ISBLANK(Q34)),0,IF(AA34&lt;&gt;"", AA34 + IF(AB34=1,AD34, 0), "") * (R34+1)),"")</f>
        <v>49</v>
      </c>
      <c r="AF34" s="21">
        <f ca="1">SUMIFS(AE$2:AE34,D$2:D34,D34)</f>
        <v>49</v>
      </c>
    </row>
    <row r="35" spans="1:32" hidden="1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1">
        <v>0</v>
      </c>
      <c r="S35" s="20">
        <f>VLOOKUP($A35,Database!$A:$Y,10,FALSE)</f>
        <v>49</v>
      </c>
      <c r="T35" s="20">
        <f>VLOOKUP($A35,Database!$A:$Y,11,FALSE)</f>
        <v>125</v>
      </c>
      <c r="U35" s="20">
        <f>VLOOKUP($A35,Database!$A:$Y,12,FALSE)</f>
        <v>148</v>
      </c>
      <c r="V35" s="20" t="str">
        <f>VLOOKUP(A35,Database!A:M,13,FALSE)</f>
        <v>Terminé</v>
      </c>
      <c r="W35" s="20">
        <f>VLOOKUP($A35,Database!$A:$Y,20,FALSE)</f>
        <v>2</v>
      </c>
      <c r="X35" s="20">
        <f>VLOOKUP($A35,Database!$A:$Y,21,FALSE)</f>
        <v>0</v>
      </c>
      <c r="Y35" s="20">
        <f>IF(A35=0,0,IF(V35="À venir",0,IF(AND(ISBLANK(P35),ISBLANK(Q35)),1,0)))</f>
        <v>0</v>
      </c>
      <c r="Z35" s="20">
        <f>IF(OR(ISBLANK(P35),ISBLANK(Q35)),"",IF(OR(AND(P35&gt;Q35,W35&gt;X35),AND(P35=Q35,W35=X35),AND(P35&lt;Q35,W35&lt;X35)),1,0))</f>
        <v>1</v>
      </c>
      <c r="AA35" s="20">
        <f ca="1">IF(C35&lt;NOW(),IF(AND(P35&gt;Q35,W35&gt;X35),S35,IF(AND(P35=Q35,W35=X35),T35,IF(AND(P35&lt;Q35,W35&lt;X35),U35,0))),"")</f>
        <v>49</v>
      </c>
      <c r="AB35" s="20">
        <f ca="1">IF(AND(P35=W35,Q35=X35,NOT(ISBLANK(P35)),NOT(ISBLANK(Q35)),NOT(ISBLANK(W35)),NOT(ISBLANK(AA35))),1,0)</f>
        <v>0</v>
      </c>
      <c r="AC35" s="20" t="str">
        <f ca="1">IF(AB35=0,"",IF(OR(ISBLANK(P35),ISBLANK(Q35)),"",IF(ISBLANK(VLOOKUP(A35,Database!A:AA,22,FALSE)),"",VLOOKUP(A35,Database!A:AA,22,FALSE))))</f>
        <v/>
      </c>
      <c r="AD35" s="20">
        <f ca="1">IFERROR(
   IF(
     OR(ISBLANK(P35),ISBLANK(Q35)),
     "",
     IF(
       AND(AA35&lt;&gt;"",OR(V35="Terminé",V35="En cours")),
       VLOOKUP(AC35,Setup_ScoreExactBonus!A:D,4,FALSE),
       0
     )),
  0)</f>
        <v>0</v>
      </c>
      <c r="AE35" s="21">
        <f ca="1">IFERROR(IF(OR(ISBLANK(P35),ISBLANK(Q35)),0,IF(AA35&lt;&gt;"", AA35 + IF(AB35=1,AD35, 0), "") * (R35+1)),"")</f>
        <v>49</v>
      </c>
      <c r="AF35" s="21">
        <f ca="1">SUMIFS(AE$2:AE35,D$2:D35,D35)</f>
        <v>49</v>
      </c>
    </row>
    <row r="36" spans="1:32" hidden="1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1">
        <v>0</v>
      </c>
      <c r="S36" s="20">
        <f>VLOOKUP($A36,Database!$A:$Y,10,FALSE)</f>
        <v>49</v>
      </c>
      <c r="T36" s="20">
        <f>VLOOKUP($A36,Database!$A:$Y,11,FALSE)</f>
        <v>125</v>
      </c>
      <c r="U36" s="20">
        <f>VLOOKUP($A36,Database!$A:$Y,12,FALSE)</f>
        <v>148</v>
      </c>
      <c r="V36" s="20" t="str">
        <f>VLOOKUP(A36,Database!A:M,13,FALSE)</f>
        <v>Terminé</v>
      </c>
      <c r="W36" s="20">
        <f>VLOOKUP($A36,Database!$A:$Y,20,FALSE)</f>
        <v>2</v>
      </c>
      <c r="X36" s="20">
        <f>VLOOKUP($A36,Database!$A:$Y,21,FALSE)</f>
        <v>0</v>
      </c>
      <c r="Y36" s="20">
        <f>IF(A36=0,0,IF(V36="À venir",0,IF(AND(ISBLANK(P36),ISBLANK(Q36)),1,0)))</f>
        <v>0</v>
      </c>
      <c r="Z36" s="20">
        <f>IF(OR(ISBLANK(P36),ISBLANK(Q36)),"",IF(OR(AND(P36&gt;Q36,W36&gt;X36),AND(P36=Q36,W36=X36),AND(P36&lt;Q36,W36&lt;X36)),1,0))</f>
        <v>1</v>
      </c>
      <c r="AA36" s="20">
        <f ca="1">IF(C36&lt;NOW(),IF(AND(P36&gt;Q36,W36&gt;X36),S36,IF(AND(P36=Q36,W36=X36),T36,IF(AND(P36&lt;Q36,W36&lt;X36),U36,0))),"")</f>
        <v>49</v>
      </c>
      <c r="AB36" s="20">
        <f ca="1">IF(AND(P36=W36,Q36=X36,NOT(ISBLANK(P36)),NOT(ISBLANK(Q36)),NOT(ISBLANK(W36)),NOT(ISBLANK(AA36))),1,0)</f>
        <v>1</v>
      </c>
      <c r="AC36" s="20" t="str">
        <f ca="1">IF(AB36=0,"",IF(OR(ISBLANK(P36),ISBLANK(Q36)),"",IF(ISBLANK(VLOOKUP(A36,Database!A:AA,22,FALSE)),"",VLOOKUP(A36,Database!A:AA,22,FALSE))))</f>
        <v>Exact</v>
      </c>
      <c r="AD36" s="20">
        <f ca="1">IFERROR(
   IF(
     OR(ISBLANK(P36),ISBLANK(Q36)),
     "",
     IF(
       AND(AA36&lt;&gt;"",OR(V36="Terminé",V36="En cours")),
       VLOOKUP(AC36,Setup_ScoreExactBonus!A:D,4,FALSE),
       0
     )),
  0)</f>
        <v>20</v>
      </c>
      <c r="AE36" s="21">
        <f ca="1">IFERROR(IF(OR(ISBLANK(P36),ISBLANK(Q36)),0,IF(AA36&lt;&gt;"", AA36 + IF(AB36=1,AD36, 0), "") * (R36+1)),"")</f>
        <v>69</v>
      </c>
      <c r="AF36" s="21">
        <f ca="1">SUMIFS(AE$2:AE36,D$2:D36,D36)</f>
        <v>69</v>
      </c>
    </row>
    <row r="37" spans="1:32" hidden="1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1">
        <v>0</v>
      </c>
      <c r="S37" s="20">
        <f>VLOOKUP($A37,Database!$A:$Y,10,FALSE)</f>
        <v>49</v>
      </c>
      <c r="T37" s="20">
        <f>VLOOKUP($A37,Database!$A:$Y,11,FALSE)</f>
        <v>125</v>
      </c>
      <c r="U37" s="20">
        <f>VLOOKUP($A37,Database!$A:$Y,12,FALSE)</f>
        <v>148</v>
      </c>
      <c r="V37" s="20" t="str">
        <f>VLOOKUP(A37,Database!A:M,13,FALSE)</f>
        <v>Terminé</v>
      </c>
      <c r="W37" s="20">
        <f>VLOOKUP($A37,Database!$A:$Y,20,FALSE)</f>
        <v>2</v>
      </c>
      <c r="X37" s="20">
        <f>VLOOKUP($A37,Database!$A:$Y,21,FALSE)</f>
        <v>0</v>
      </c>
      <c r="Y37" s="20">
        <f>IF(A37=0,0,IF(V37="À venir",0,IF(AND(ISBLANK(P37),ISBLANK(Q37)),1,0)))</f>
        <v>0</v>
      </c>
      <c r="Z37" s="20">
        <f>IF(OR(ISBLANK(P37),ISBLANK(Q37)),"",IF(OR(AND(P37&gt;Q37,W37&gt;X37),AND(P37=Q37,W37=X37),AND(P37&lt;Q37,W37&lt;X37)),1,0))</f>
        <v>1</v>
      </c>
      <c r="AA37" s="20">
        <f ca="1">IF(C37&lt;NOW(),IF(AND(P37&gt;Q37,W37&gt;X37),S37,IF(AND(P37=Q37,W37=X37),T37,IF(AND(P37&lt;Q37,W37&lt;X37),U37,0))),"")</f>
        <v>49</v>
      </c>
      <c r="AB37" s="20">
        <f ca="1">IF(AND(P37=W37,Q37=X37,NOT(ISBLANK(P37)),NOT(ISBLANK(Q37)),NOT(ISBLANK(W37)),NOT(ISBLANK(AA37))),1,0)</f>
        <v>0</v>
      </c>
      <c r="AC37" s="20" t="str">
        <f ca="1">IF(AB37=0,"",IF(OR(ISBLANK(P37),ISBLANK(Q37)),"",IF(ISBLANK(VLOOKUP(A37,Database!A:AA,22,FALSE)),"",VLOOKUP(A37,Database!A:AA,22,FALSE))))</f>
        <v/>
      </c>
      <c r="AD37" s="20">
        <f ca="1">IFERROR(
   IF(
     OR(ISBLANK(P37),ISBLANK(Q37)),
     "",
     IF(
       AND(AA37&lt;&gt;"",OR(V37="Terminé",V37="En cours")),
       VLOOKUP(AC37,Setup_ScoreExactBonus!A:D,4,FALSE),
       0
     )),
  0)</f>
        <v>0</v>
      </c>
      <c r="AE37" s="21">
        <f ca="1">IFERROR(IF(OR(ISBLANK(P37),ISBLANK(Q37)),0,IF(AA37&lt;&gt;"", AA37 + IF(AB37=1,AD37, 0), "") * (R37+1)),"")</f>
        <v>49</v>
      </c>
      <c r="AF37" s="21">
        <f ca="1">SUMIFS(AE$2:AE37,D$2:D37,D37)</f>
        <v>49</v>
      </c>
    </row>
    <row r="38" spans="1:32" hidden="1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1">
        <v>0</v>
      </c>
      <c r="S38" s="20">
        <f>VLOOKUP($A38,Database!$A:$Y,10,FALSE)</f>
        <v>49</v>
      </c>
      <c r="T38" s="20">
        <f>VLOOKUP($A38,Database!$A:$Y,11,FALSE)</f>
        <v>125</v>
      </c>
      <c r="U38" s="20">
        <f>VLOOKUP($A38,Database!$A:$Y,12,FALSE)</f>
        <v>148</v>
      </c>
      <c r="V38" s="20" t="str">
        <f>VLOOKUP(A38,Database!A:M,13,FALSE)</f>
        <v>Terminé</v>
      </c>
      <c r="W38" s="20">
        <f>VLOOKUP($A38,Database!$A:$Y,20,FALSE)</f>
        <v>2</v>
      </c>
      <c r="X38" s="20">
        <f>VLOOKUP($A38,Database!$A:$Y,21,FALSE)</f>
        <v>0</v>
      </c>
      <c r="Y38" s="20">
        <f>IF(A38=0,0,IF(V38="À venir",0,IF(AND(ISBLANK(P38),ISBLANK(Q38)),1,0)))</f>
        <v>0</v>
      </c>
      <c r="Z38" s="20">
        <f>IF(OR(ISBLANK(P38),ISBLANK(Q38)),"",IF(OR(AND(P38&gt;Q38,W38&gt;X38),AND(P38=Q38,W38=X38),AND(P38&lt;Q38,W38&lt;X38)),1,0))</f>
        <v>1</v>
      </c>
      <c r="AA38" s="20">
        <f ca="1">IF(C38&lt;NOW(),IF(AND(P38&gt;Q38,W38&gt;X38),S38,IF(AND(P38=Q38,W38=X38),T38,IF(AND(P38&lt;Q38,W38&lt;X38),U38,0))),"")</f>
        <v>49</v>
      </c>
      <c r="AB38" s="20">
        <f ca="1">IF(AND(P38=W38,Q38=X38,NOT(ISBLANK(P38)),NOT(ISBLANK(Q38)),NOT(ISBLANK(W38)),NOT(ISBLANK(AA38))),1,0)</f>
        <v>1</v>
      </c>
      <c r="AC38" s="20" t="str">
        <f ca="1">IF(AB38=0,"",IF(OR(ISBLANK(P38),ISBLANK(Q38)),"",IF(ISBLANK(VLOOKUP(A38,Database!A:AA,22,FALSE)),"",VLOOKUP(A38,Database!A:AA,22,FALSE))))</f>
        <v>Exact</v>
      </c>
      <c r="AD38" s="20">
        <f ca="1">IFERROR(
   IF(
     OR(ISBLANK(P38),ISBLANK(Q38)),
     "",
     IF(
       AND(AA38&lt;&gt;"",OR(V38="Terminé",V38="En cours")),
       VLOOKUP(AC38,Setup_ScoreExactBonus!A:D,4,FALSE),
       0
     )),
  0)</f>
        <v>20</v>
      </c>
      <c r="AE38" s="21">
        <f ca="1">IFERROR(IF(OR(ISBLANK(P38),ISBLANK(Q38)),0,IF(AA38&lt;&gt;"", AA38 + IF(AB38=1,AD38, 0), "") * (R38+1)),"")</f>
        <v>69</v>
      </c>
      <c r="AF38" s="21">
        <f ca="1">SUMIFS(AE$2:AE38,D$2:D38,D38)</f>
        <v>69</v>
      </c>
    </row>
    <row r="39" spans="1:32" hidden="1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1">
        <v>0</v>
      </c>
      <c r="S39" s="20">
        <f>VLOOKUP($A39,Database!$A:$Y,10,FALSE)</f>
        <v>49</v>
      </c>
      <c r="T39" s="20">
        <f>VLOOKUP($A39,Database!$A:$Y,11,FALSE)</f>
        <v>125</v>
      </c>
      <c r="U39" s="20">
        <f>VLOOKUP($A39,Database!$A:$Y,12,FALSE)</f>
        <v>148</v>
      </c>
      <c r="V39" s="20" t="str">
        <f>VLOOKUP(A39,Database!A:M,13,FALSE)</f>
        <v>Terminé</v>
      </c>
      <c r="W39" s="20">
        <f>VLOOKUP($A39,Database!$A:$Y,20,FALSE)</f>
        <v>2</v>
      </c>
      <c r="X39" s="20">
        <f>VLOOKUP($A39,Database!$A:$Y,21,FALSE)</f>
        <v>0</v>
      </c>
      <c r="Y39" s="20">
        <f>IF(A39=0,0,IF(V39="À venir",0,IF(AND(ISBLANK(P39),ISBLANK(Q39)),1,0)))</f>
        <v>0</v>
      </c>
      <c r="Z39" s="20">
        <f>IF(OR(ISBLANK(P39),ISBLANK(Q39)),"",IF(OR(AND(P39&gt;Q39,W39&gt;X39),AND(P39=Q39,W39=X39),AND(P39&lt;Q39,W39&lt;X39)),1,0))</f>
        <v>0</v>
      </c>
      <c r="AA39" s="20">
        <f ca="1">IF(C39&lt;NOW(),IF(AND(P39&gt;Q39,W39&gt;X39),S39,IF(AND(P39=Q39,W39=X39),T39,IF(AND(P39&lt;Q39,W39&lt;X39),U39,0))),"")</f>
        <v>0</v>
      </c>
      <c r="AB39" s="20">
        <f ca="1">IF(AND(P39=W39,Q39=X39,NOT(ISBLANK(P39)),NOT(ISBLANK(Q39)),NOT(ISBLANK(W39)),NOT(ISBLANK(AA39))),1,0)</f>
        <v>0</v>
      </c>
      <c r="AC39" s="20" t="str">
        <f ca="1">IF(AB39=0,"",IF(OR(ISBLANK(P39),ISBLANK(Q39)),"",IF(ISBLANK(VLOOKUP(A39,Database!A:AA,22,FALSE)),"",VLOOKUP(A39,Database!A:AA,22,FALSE))))</f>
        <v/>
      </c>
      <c r="AD39" s="20">
        <f ca="1">IFERROR(
   IF(
     OR(ISBLANK(P39),ISBLANK(Q39)),
     "",
     IF(
       AND(AA39&lt;&gt;"",OR(V39="Terminé",V39="En cours")),
       VLOOKUP(AC39,Setup_ScoreExactBonus!A:D,4,FALSE),
       0
     )),
  0)</f>
        <v>0</v>
      </c>
      <c r="AE39" s="21">
        <f ca="1">IFERROR(IF(OR(ISBLANK(P39),ISBLANK(Q39)),0,IF(AA39&lt;&gt;"", AA39 + IF(AB39=1,AD39, 0), "") * (R39+1)),"")</f>
        <v>0</v>
      </c>
      <c r="AF39" s="21">
        <f ca="1">SUMIFS(AE$2:AE39,D$2:D39,D39)</f>
        <v>0</v>
      </c>
    </row>
    <row r="40" spans="1:32" hidden="1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1">
        <v>0</v>
      </c>
      <c r="S40" s="20">
        <f>VLOOKUP($A40,Database!$A:$Y,10,FALSE)</f>
        <v>49</v>
      </c>
      <c r="T40" s="20">
        <f>VLOOKUP($A40,Database!$A:$Y,11,FALSE)</f>
        <v>125</v>
      </c>
      <c r="U40" s="20">
        <f>VLOOKUP($A40,Database!$A:$Y,12,FALSE)</f>
        <v>148</v>
      </c>
      <c r="V40" s="20" t="str">
        <f>VLOOKUP(A40,Database!A:M,13,FALSE)</f>
        <v>Terminé</v>
      </c>
      <c r="W40" s="20">
        <f>VLOOKUP($A40,Database!$A:$Y,20,FALSE)</f>
        <v>2</v>
      </c>
      <c r="X40" s="20">
        <f>VLOOKUP($A40,Database!$A:$Y,21,FALSE)</f>
        <v>0</v>
      </c>
      <c r="Y40" s="20">
        <f>IF(A40=0,0,IF(V40="À venir",0,IF(AND(ISBLANK(P40),ISBLANK(Q40)),1,0)))</f>
        <v>0</v>
      </c>
      <c r="Z40" s="20">
        <f>IF(OR(ISBLANK(P40),ISBLANK(Q40)),"",IF(OR(AND(P40&gt;Q40,W40&gt;X40),AND(P40=Q40,W40=X40),AND(P40&lt;Q40,W40&lt;X40)),1,0))</f>
        <v>1</v>
      </c>
      <c r="AA40" s="20">
        <f ca="1">IF(C40&lt;NOW(),IF(AND(P40&gt;Q40,W40&gt;X40),S40,IF(AND(P40=Q40,W40=X40),T40,IF(AND(P40&lt;Q40,W40&lt;X40),U40,0))),"")</f>
        <v>49</v>
      </c>
      <c r="AB40" s="20">
        <f ca="1">IF(AND(P40=W40,Q40=X40,NOT(ISBLANK(P40)),NOT(ISBLANK(Q40)),NOT(ISBLANK(W40)),NOT(ISBLANK(AA40))),1,0)</f>
        <v>0</v>
      </c>
      <c r="AC40" s="20" t="str">
        <f ca="1">IF(AB40=0,"",IF(OR(ISBLANK(P40),ISBLANK(Q40)),"",IF(ISBLANK(VLOOKUP(A40,Database!A:AA,22,FALSE)),"",VLOOKUP(A40,Database!A:AA,22,FALSE))))</f>
        <v/>
      </c>
      <c r="AD40" s="20">
        <f ca="1">IFERROR(
   IF(
     OR(ISBLANK(P40),ISBLANK(Q40)),
     "",
     IF(
       AND(AA40&lt;&gt;"",OR(V40="Terminé",V40="En cours")),
       VLOOKUP(AC40,Setup_ScoreExactBonus!A:D,4,FALSE),
       0
     )),
  0)</f>
        <v>0</v>
      </c>
      <c r="AE40" s="21">
        <f ca="1">IFERROR(IF(OR(ISBLANK(P40),ISBLANK(Q40)),0,IF(AA40&lt;&gt;"", AA40 + IF(AB40=1,AD40, 0), "") * (R40+1)),"")</f>
        <v>49</v>
      </c>
      <c r="AF40" s="21">
        <f ca="1">SUMIFS(AE$2:AE40,D$2:D40,D40)</f>
        <v>49</v>
      </c>
    </row>
    <row r="41" spans="1:32" hidden="1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1">
        <v>0</v>
      </c>
      <c r="S41" s="20">
        <f>VLOOKUP($A41,Database!$A:$Y,10,FALSE)</f>
        <v>49</v>
      </c>
      <c r="T41" s="20">
        <f>VLOOKUP($A41,Database!$A:$Y,11,FALSE)</f>
        <v>125</v>
      </c>
      <c r="U41" s="20">
        <f>VLOOKUP($A41,Database!$A:$Y,12,FALSE)</f>
        <v>148</v>
      </c>
      <c r="V41" s="20" t="str">
        <f>VLOOKUP(A41,Database!A:M,13,FALSE)</f>
        <v>Terminé</v>
      </c>
      <c r="W41" s="20">
        <f>VLOOKUP($A41,Database!$A:$Y,20,FALSE)</f>
        <v>2</v>
      </c>
      <c r="X41" s="20">
        <f>VLOOKUP($A41,Database!$A:$Y,21,FALSE)</f>
        <v>0</v>
      </c>
      <c r="Y41" s="20">
        <f>IF(A41=0,0,IF(V41="À venir",0,IF(AND(ISBLANK(P41),ISBLANK(Q41)),1,0)))</f>
        <v>0</v>
      </c>
      <c r="Z41" s="20">
        <f>IF(OR(ISBLANK(P41),ISBLANK(Q41)),"",IF(OR(AND(P41&gt;Q41,W41&gt;X41),AND(P41=Q41,W41=X41),AND(P41&lt;Q41,W41&lt;X41)),1,0))</f>
        <v>1</v>
      </c>
      <c r="AA41" s="20">
        <f ca="1">IF(C41&lt;NOW(),IF(AND(P41&gt;Q41,W41&gt;X41),S41,IF(AND(P41=Q41,W41=X41),T41,IF(AND(P41&lt;Q41,W41&lt;X41),U41,0))),"")</f>
        <v>49</v>
      </c>
      <c r="AB41" s="20">
        <f ca="1">IF(AND(P41=W41,Q41=X41,NOT(ISBLANK(P41)),NOT(ISBLANK(Q41)),NOT(ISBLANK(W41)),NOT(ISBLANK(AA41))),1,0)</f>
        <v>1</v>
      </c>
      <c r="AC41" s="20" t="str">
        <f ca="1">IF(AB41=0,"",IF(OR(ISBLANK(P41),ISBLANK(Q41)),"",IF(ISBLANK(VLOOKUP(A41,Database!A:AA,22,FALSE)),"",VLOOKUP(A41,Database!A:AA,22,FALSE))))</f>
        <v>Exact</v>
      </c>
      <c r="AD41" s="20">
        <f ca="1">IFERROR(
   IF(
     OR(ISBLANK(P41),ISBLANK(Q41)),
     "",
     IF(
       AND(AA41&lt;&gt;"",OR(V41="Terminé",V41="En cours")),
       VLOOKUP(AC41,Setup_ScoreExactBonus!A:D,4,FALSE),
       0
     )),
  0)</f>
        <v>20</v>
      </c>
      <c r="AE41" s="21">
        <f ca="1">IFERROR(IF(OR(ISBLANK(P41),ISBLANK(Q41)),0,IF(AA41&lt;&gt;"", AA41 + IF(AB41=1,AD41, 0), "") * (R41+1)),"")</f>
        <v>69</v>
      </c>
      <c r="AF41" s="21">
        <f ca="1">SUMIFS(AE$2:AE41,D$2:D41,D41)</f>
        <v>69</v>
      </c>
    </row>
    <row r="42" spans="1:32" hidden="1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1">
        <v>0</v>
      </c>
      <c r="S42" s="20">
        <f>VLOOKUP($A42,Database!$A:$Y,10,FALSE)</f>
        <v>49</v>
      </c>
      <c r="T42" s="20">
        <f>VLOOKUP($A42,Database!$A:$Y,11,FALSE)</f>
        <v>125</v>
      </c>
      <c r="U42" s="20">
        <f>VLOOKUP($A42,Database!$A:$Y,12,FALSE)</f>
        <v>148</v>
      </c>
      <c r="V42" s="20" t="str">
        <f>VLOOKUP(A42,Database!A:M,13,FALSE)</f>
        <v>Terminé</v>
      </c>
      <c r="W42" s="20">
        <f>VLOOKUP($A42,Database!$A:$Y,20,FALSE)</f>
        <v>2</v>
      </c>
      <c r="X42" s="20">
        <f>VLOOKUP($A42,Database!$A:$Y,21,FALSE)</f>
        <v>0</v>
      </c>
      <c r="Y42" s="20">
        <f>IF(A42=0,0,IF(V42="À venir",0,IF(AND(ISBLANK(P42),ISBLANK(Q42)),1,0)))</f>
        <v>0</v>
      </c>
      <c r="Z42" s="20">
        <f>IF(OR(ISBLANK(P42),ISBLANK(Q42)),"",IF(OR(AND(P42&gt;Q42,W42&gt;X42),AND(P42=Q42,W42=X42),AND(P42&lt;Q42,W42&lt;X42)),1,0))</f>
        <v>1</v>
      </c>
      <c r="AA42" s="20">
        <f ca="1">IF(C42&lt;NOW(),IF(AND(P42&gt;Q42,W42&gt;X42),S42,IF(AND(P42=Q42,W42=X42),T42,IF(AND(P42&lt;Q42,W42&lt;X42),U42,0))),"")</f>
        <v>49</v>
      </c>
      <c r="AB42" s="20">
        <f ca="1">IF(AND(P42=W42,Q42=X42,NOT(ISBLANK(P42)),NOT(ISBLANK(Q42)),NOT(ISBLANK(W42)),NOT(ISBLANK(AA42))),1,0)</f>
        <v>1</v>
      </c>
      <c r="AC42" s="20" t="str">
        <f ca="1">IF(AB42=0,"",IF(OR(ISBLANK(P42),ISBLANK(Q42)),"",IF(ISBLANK(VLOOKUP(A42,Database!A:AA,22,FALSE)),"",VLOOKUP(A42,Database!A:AA,22,FALSE))))</f>
        <v>Exact</v>
      </c>
      <c r="AD42" s="20">
        <f ca="1">IFERROR(
   IF(
     OR(ISBLANK(P42),ISBLANK(Q42)),
     "",
     IF(
       AND(AA42&lt;&gt;"",OR(V42="Terminé",V42="En cours")),
       VLOOKUP(AC42,Setup_ScoreExactBonus!A:D,4,FALSE),
       0
     )),
  0)</f>
        <v>20</v>
      </c>
      <c r="AE42" s="21">
        <f ca="1">IFERROR(IF(OR(ISBLANK(P42),ISBLANK(Q42)),0,IF(AA42&lt;&gt;"", AA42 + IF(AB42=1,AD42, 0), "") * (R42+1)),"")</f>
        <v>69</v>
      </c>
      <c r="AF42" s="21">
        <f ca="1">SUMIFS(AE$2:AE42,D$2:D42,D42)</f>
        <v>69</v>
      </c>
    </row>
    <row r="43" spans="1:32" hidden="1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1">
        <v>0</v>
      </c>
      <c r="S43" s="20">
        <f>VLOOKUP($A43,Database!$A:$Y,10,FALSE)</f>
        <v>49</v>
      </c>
      <c r="T43" s="20">
        <f>VLOOKUP($A43,Database!$A:$Y,11,FALSE)</f>
        <v>125</v>
      </c>
      <c r="U43" s="20">
        <f>VLOOKUP($A43,Database!$A:$Y,12,FALSE)</f>
        <v>148</v>
      </c>
      <c r="V43" s="20" t="str">
        <f>VLOOKUP(A43,Database!A:M,13,FALSE)</f>
        <v>Terminé</v>
      </c>
      <c r="W43" s="20">
        <f>VLOOKUP($A43,Database!$A:$Y,20,FALSE)</f>
        <v>2</v>
      </c>
      <c r="X43" s="20">
        <f>VLOOKUP($A43,Database!$A:$Y,21,FALSE)</f>
        <v>0</v>
      </c>
      <c r="Y43" s="20">
        <f>IF(A43=0,0,IF(V43="À venir",0,IF(AND(ISBLANK(P43),ISBLANK(Q43)),1,0)))</f>
        <v>0</v>
      </c>
      <c r="Z43" s="20">
        <f>IF(OR(ISBLANK(P43),ISBLANK(Q43)),"",IF(OR(AND(P43&gt;Q43,W43&gt;X43),AND(P43=Q43,W43=X43),AND(P43&lt;Q43,W43&lt;X43)),1,0))</f>
        <v>1</v>
      </c>
      <c r="AA43" s="20">
        <f ca="1">IF(C43&lt;NOW(),IF(AND(P43&gt;Q43,W43&gt;X43),S43,IF(AND(P43=Q43,W43=X43),T43,IF(AND(P43&lt;Q43,W43&lt;X43),U43,0))),"")</f>
        <v>49</v>
      </c>
      <c r="AB43" s="20">
        <f ca="1">IF(AND(P43=W43,Q43=X43,NOT(ISBLANK(P43)),NOT(ISBLANK(Q43)),NOT(ISBLANK(W43)),NOT(ISBLANK(AA43))),1,0)</f>
        <v>1</v>
      </c>
      <c r="AC43" s="20" t="str">
        <f ca="1">IF(AB43=0,"",IF(OR(ISBLANK(P43),ISBLANK(Q43)),"",IF(ISBLANK(VLOOKUP(A43,Database!A:AA,22,FALSE)),"",VLOOKUP(A43,Database!A:AA,22,FALSE))))</f>
        <v>Exact</v>
      </c>
      <c r="AD43" s="20">
        <f ca="1">IFERROR(
   IF(
     OR(ISBLANK(P43),ISBLANK(Q43)),
     "",
     IF(
       AND(AA43&lt;&gt;"",OR(V43="Terminé",V43="En cours")),
       VLOOKUP(AC43,Setup_ScoreExactBonus!A:D,4,FALSE),
       0
     )),
  0)</f>
        <v>20</v>
      </c>
      <c r="AE43" s="21">
        <f ca="1">IFERROR(IF(OR(ISBLANK(P43),ISBLANK(Q43)),0,IF(AA43&lt;&gt;"", AA43 + IF(AB43=1,AD43, 0), "") * (R43+1)),"")</f>
        <v>69</v>
      </c>
      <c r="AF43" s="21">
        <f ca="1">SUMIFS(AE$2:AE43,D$2:D43,D43)</f>
        <v>69</v>
      </c>
    </row>
    <row r="44" spans="1:32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1">
        <v>0</v>
      </c>
      <c r="S44" s="20">
        <f>VLOOKUP($A44,Database!$A:$Y,10,FALSE)</f>
        <v>49</v>
      </c>
      <c r="T44" s="20">
        <f>VLOOKUP($A44,Database!$A:$Y,11,FALSE)</f>
        <v>125</v>
      </c>
      <c r="U44" s="20">
        <f>VLOOKUP($A44,Database!$A:$Y,12,FALSE)</f>
        <v>148</v>
      </c>
      <c r="V44" s="20" t="str">
        <f>VLOOKUP(A44,Database!A:M,13,FALSE)</f>
        <v>Terminé</v>
      </c>
      <c r="W44" s="20">
        <f>VLOOKUP($A44,Database!$A:$Y,20,FALSE)</f>
        <v>2</v>
      </c>
      <c r="X44" s="20">
        <f>VLOOKUP($A44,Database!$A:$Y,21,FALSE)</f>
        <v>0</v>
      </c>
      <c r="Y44" s="20">
        <f>IF(A44=0,0,IF(V44="À venir",0,IF(AND(ISBLANK(P44),ISBLANK(Q44)),1,0)))</f>
        <v>0</v>
      </c>
      <c r="Z44" s="20">
        <f>IF(OR(ISBLANK(P44),ISBLANK(Q44)),"",IF(OR(AND(P44&gt;Q44,W44&gt;X44),AND(P44=Q44,W44=X44),AND(P44&lt;Q44,W44&lt;X44)),1,0))</f>
        <v>0</v>
      </c>
      <c r="AA44" s="20">
        <f ca="1">IF(C44&lt;NOW(),IF(AND(P44&gt;Q44,W44&gt;X44),S44,IF(AND(P44=Q44,W44=X44),T44,IF(AND(P44&lt;Q44,W44&lt;X44),U44,0))),"")</f>
        <v>0</v>
      </c>
      <c r="AB44" s="20">
        <f ca="1">IF(AND(P44=W44,Q44=X44,NOT(ISBLANK(P44)),NOT(ISBLANK(Q44)),NOT(ISBLANK(W44)),NOT(ISBLANK(AA44))),1,0)</f>
        <v>0</v>
      </c>
      <c r="AC44" s="20" t="str">
        <f ca="1">IF(AB44=0,"",IF(OR(ISBLANK(P44),ISBLANK(Q44)),"",IF(ISBLANK(VLOOKUP(A44,Database!A:AA,22,FALSE)),"",VLOOKUP(A44,Database!A:AA,22,FALSE))))</f>
        <v/>
      </c>
      <c r="AD44" s="20">
        <f ca="1">IFERROR(
   IF(
     OR(ISBLANK(P44),ISBLANK(Q44)),
     "",
     IF(
       AND(AA44&lt;&gt;"",OR(V44="Terminé",V44="En cours")),
       VLOOKUP(AC44,Setup_ScoreExactBonus!A:D,4,FALSE),
       0
     )),
  0)</f>
        <v>0</v>
      </c>
      <c r="AE44" s="21">
        <f ca="1">IFERROR(IF(OR(ISBLANK(P44),ISBLANK(Q44)),0,IF(AA44&lt;&gt;"", AA44 + IF(AB44=1,AD44, 0), "") * (R44+1)),"")</f>
        <v>0</v>
      </c>
      <c r="AF44" s="21">
        <f ca="1">SUMIFS(AE$2:AE44,D$2:D44,D44)</f>
        <v>0</v>
      </c>
    </row>
    <row r="45" spans="1:32" hidden="1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1">
        <v>0</v>
      </c>
      <c r="S45" s="20">
        <f>VLOOKUP($A45,Database!$A:$Y,10,FALSE)</f>
        <v>49</v>
      </c>
      <c r="T45" s="20">
        <f>VLOOKUP($A45,Database!$A:$Y,11,FALSE)</f>
        <v>125</v>
      </c>
      <c r="U45" s="20">
        <f>VLOOKUP($A45,Database!$A:$Y,12,FALSE)</f>
        <v>148</v>
      </c>
      <c r="V45" s="20" t="str">
        <f>VLOOKUP(A45,Database!A:M,13,FALSE)</f>
        <v>Terminé</v>
      </c>
      <c r="W45" s="20">
        <f>VLOOKUP($A45,Database!$A:$Y,20,FALSE)</f>
        <v>2</v>
      </c>
      <c r="X45" s="20">
        <f>VLOOKUP($A45,Database!$A:$Y,21,FALSE)</f>
        <v>0</v>
      </c>
      <c r="Y45" s="20">
        <f>IF(A45=0,0,IF(V45="À venir",0,IF(AND(ISBLANK(P45),ISBLANK(Q45)),1,0)))</f>
        <v>0</v>
      </c>
      <c r="Z45" s="20">
        <f>IF(OR(ISBLANK(P45),ISBLANK(Q45)),"",IF(OR(AND(P45&gt;Q45,W45&gt;X45),AND(P45=Q45,W45=X45),AND(P45&lt;Q45,W45&lt;X45)),1,0))</f>
        <v>0</v>
      </c>
      <c r="AA45" s="20">
        <f ca="1">IF(C45&lt;NOW(),IF(AND(P45&gt;Q45,W45&gt;X45),S45,IF(AND(P45=Q45,W45=X45),T45,IF(AND(P45&lt;Q45,W45&lt;X45),U45,0))),"")</f>
        <v>0</v>
      </c>
      <c r="AB45" s="20">
        <f ca="1">IF(AND(P45=W45,Q45=X45,NOT(ISBLANK(P45)),NOT(ISBLANK(Q45)),NOT(ISBLANK(W45)),NOT(ISBLANK(AA45))),1,0)</f>
        <v>0</v>
      </c>
      <c r="AC45" s="20" t="str">
        <f ca="1">IF(AB45=0,"",IF(OR(ISBLANK(P45),ISBLANK(Q45)),"",IF(ISBLANK(VLOOKUP(A45,Database!A:AA,22,FALSE)),"",VLOOKUP(A45,Database!A:AA,22,FALSE))))</f>
        <v/>
      </c>
      <c r="AD45" s="20">
        <f ca="1">IFERROR(
   IF(
     OR(ISBLANK(P45),ISBLANK(Q45)),
     "",
     IF(
       AND(AA45&lt;&gt;"",OR(V45="Terminé",V45="En cours")),
       VLOOKUP(AC45,Setup_ScoreExactBonus!A:D,4,FALSE),
       0
     )),
  0)</f>
        <v>0</v>
      </c>
      <c r="AE45" s="21">
        <f ca="1">IFERROR(IF(OR(ISBLANK(P45),ISBLANK(Q45)),0,IF(AA45&lt;&gt;"", AA45 + IF(AB45=1,AD45, 0), "") * (R45+1)),"")</f>
        <v>0</v>
      </c>
      <c r="AF45" s="21">
        <f ca="1">SUMIFS(AE$2:AE45,D$2:D45,D45)</f>
        <v>0</v>
      </c>
    </row>
    <row r="46" spans="1:32" hidden="1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1">
        <v>1</v>
      </c>
      <c r="S46" s="20">
        <f>VLOOKUP($A46,Database!$A:$Y,10,FALSE)</f>
        <v>49</v>
      </c>
      <c r="T46" s="20">
        <f>VLOOKUP($A46,Database!$A:$Y,11,FALSE)</f>
        <v>125</v>
      </c>
      <c r="U46" s="20">
        <f>VLOOKUP($A46,Database!$A:$Y,12,FALSE)</f>
        <v>148</v>
      </c>
      <c r="V46" s="20" t="str">
        <f>VLOOKUP(A46,Database!A:M,13,FALSE)</f>
        <v>Terminé</v>
      </c>
      <c r="W46" s="20">
        <f>VLOOKUP($A46,Database!$A:$Y,20,FALSE)</f>
        <v>2</v>
      </c>
      <c r="X46" s="20">
        <f>VLOOKUP($A46,Database!$A:$Y,21,FALSE)</f>
        <v>0</v>
      </c>
      <c r="Y46" s="20">
        <f>IF(A46=0,0,IF(V46="À venir",0,IF(AND(ISBLANK(P46),ISBLANK(Q46)),1,0)))</f>
        <v>0</v>
      </c>
      <c r="Z46" s="20">
        <f>IF(OR(ISBLANK(P46),ISBLANK(Q46)),"",IF(OR(AND(P46&gt;Q46,W46&gt;X46),AND(P46=Q46,W46=X46),AND(P46&lt;Q46,W46&lt;X46)),1,0))</f>
        <v>0</v>
      </c>
      <c r="AA46" s="20">
        <f ca="1">IF(C46&lt;NOW(),IF(AND(P46&gt;Q46,W46&gt;X46),S46,IF(AND(P46=Q46,W46=X46),T46,IF(AND(P46&lt;Q46,W46&lt;X46),U46,0))),"")</f>
        <v>0</v>
      </c>
      <c r="AB46" s="20">
        <f ca="1">IF(AND(P46=W46,Q46=X46,NOT(ISBLANK(P46)),NOT(ISBLANK(Q46)),NOT(ISBLANK(W46)),NOT(ISBLANK(AA46))),1,0)</f>
        <v>0</v>
      </c>
      <c r="AC46" s="20" t="str">
        <f ca="1">IF(AB46=0,"",IF(OR(ISBLANK(P46),ISBLANK(Q46)),"",IF(ISBLANK(VLOOKUP(A46,Database!A:AA,22,FALSE)),"",VLOOKUP(A46,Database!A:AA,22,FALSE))))</f>
        <v/>
      </c>
      <c r="AD46" s="20">
        <f ca="1">IFERROR(
   IF(
     OR(ISBLANK(P46),ISBLANK(Q46)),
     "",
     IF(
       AND(AA46&lt;&gt;"",OR(V46="Terminé",V46="En cours")),
       VLOOKUP(AC46,Setup_ScoreExactBonus!A:D,4,FALSE),
       0
     )),
  0)</f>
        <v>0</v>
      </c>
      <c r="AE46" s="21">
        <f ca="1">IFERROR(IF(OR(ISBLANK(P46),ISBLANK(Q46)),0,IF(AA46&lt;&gt;"", AA46 + IF(AB46=1,AD46, 0), "") * (R46+1)),"")</f>
        <v>0</v>
      </c>
      <c r="AF46" s="21">
        <f ca="1">SUMIFS(AE$2:AE46,D$2:D46,D46)</f>
        <v>0</v>
      </c>
    </row>
    <row r="47" spans="1:32" hidden="1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1">
        <v>0</v>
      </c>
      <c r="S47" s="20">
        <f>VLOOKUP($A47,Database!$A:$Y,10,FALSE)</f>
        <v>49</v>
      </c>
      <c r="T47" s="20">
        <f>VLOOKUP($A47,Database!$A:$Y,11,FALSE)</f>
        <v>125</v>
      </c>
      <c r="U47" s="20">
        <f>VLOOKUP($A47,Database!$A:$Y,12,FALSE)</f>
        <v>148</v>
      </c>
      <c r="V47" s="20" t="str">
        <f>VLOOKUP(A47,Database!A:M,13,FALSE)</f>
        <v>Terminé</v>
      </c>
      <c r="W47" s="20">
        <f>VLOOKUP($A47,Database!$A:$Y,20,FALSE)</f>
        <v>2</v>
      </c>
      <c r="X47" s="20">
        <f>VLOOKUP($A47,Database!$A:$Y,21,FALSE)</f>
        <v>0</v>
      </c>
      <c r="Y47" s="20">
        <f>IF(A47=0,0,IF(V47="À venir",0,IF(AND(ISBLANK(P47),ISBLANK(Q47)),1,0)))</f>
        <v>0</v>
      </c>
      <c r="Z47" s="20">
        <f>IF(OR(ISBLANK(P47),ISBLANK(Q47)),"",IF(OR(AND(P47&gt;Q47,W47&gt;X47),AND(P47=Q47,W47=X47),AND(P47&lt;Q47,W47&lt;X47)),1,0))</f>
        <v>1</v>
      </c>
      <c r="AA47" s="20">
        <f ca="1">IF(C47&lt;NOW(),IF(AND(P47&gt;Q47,W47&gt;X47),S47,IF(AND(P47=Q47,W47=X47),T47,IF(AND(P47&lt;Q47,W47&lt;X47),U47,0))),"")</f>
        <v>49</v>
      </c>
      <c r="AB47" s="20">
        <f ca="1">IF(AND(P47=W47,Q47=X47,NOT(ISBLANK(P47)),NOT(ISBLANK(Q47)),NOT(ISBLANK(W47)),NOT(ISBLANK(AA47))),1,0)</f>
        <v>1</v>
      </c>
      <c r="AC47" s="20" t="str">
        <f ca="1">IF(AB47=0,"",IF(OR(ISBLANK(P47),ISBLANK(Q47)),"",IF(ISBLANK(VLOOKUP(A47,Database!A:AA,22,FALSE)),"",VLOOKUP(A47,Database!A:AA,22,FALSE))))</f>
        <v>Exact</v>
      </c>
      <c r="AD47" s="20">
        <f ca="1">IFERROR(
   IF(
     OR(ISBLANK(P47),ISBLANK(Q47)),
     "",
     IF(
       AND(AA47&lt;&gt;"",OR(V47="Terminé",V47="En cours")),
       VLOOKUP(AC47,Setup_ScoreExactBonus!A:D,4,FALSE),
       0
     )),
  0)</f>
        <v>20</v>
      </c>
      <c r="AE47" s="21">
        <f ca="1">IFERROR(IF(OR(ISBLANK(P47),ISBLANK(Q47)),0,IF(AA47&lt;&gt;"", AA47 + IF(AB47=1,AD47, 0), "") * (R47+1)),"")</f>
        <v>69</v>
      </c>
      <c r="AF47" s="21">
        <f ca="1">SUMIFS(AE$2:AE47,D$2:D47,D47)</f>
        <v>69</v>
      </c>
    </row>
    <row r="48" spans="1:32" hidden="1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1">
        <v>0</v>
      </c>
      <c r="S48" s="20">
        <f>VLOOKUP($A48,Database!$A:$Y,10,FALSE)</f>
        <v>49</v>
      </c>
      <c r="T48" s="20">
        <f>VLOOKUP($A48,Database!$A:$Y,11,FALSE)</f>
        <v>125</v>
      </c>
      <c r="U48" s="20">
        <f>VLOOKUP($A48,Database!$A:$Y,12,FALSE)</f>
        <v>148</v>
      </c>
      <c r="V48" s="20" t="str">
        <f>VLOOKUP(A48,Database!A:M,13,FALSE)</f>
        <v>Terminé</v>
      </c>
      <c r="W48" s="20">
        <f>VLOOKUP($A48,Database!$A:$Y,20,FALSE)</f>
        <v>2</v>
      </c>
      <c r="X48" s="20">
        <f>VLOOKUP($A48,Database!$A:$Y,21,FALSE)</f>
        <v>0</v>
      </c>
      <c r="Y48" s="20">
        <f>IF(A48=0,0,IF(V48="À venir",0,IF(AND(ISBLANK(P48),ISBLANK(Q48)),1,0)))</f>
        <v>0</v>
      </c>
      <c r="Z48" s="20">
        <f>IF(OR(ISBLANK(P48),ISBLANK(Q48)),"",IF(OR(AND(P48&gt;Q48,W48&gt;X48),AND(P48=Q48,W48=X48),AND(P48&lt;Q48,W48&lt;X48)),1,0))</f>
        <v>1</v>
      </c>
      <c r="AA48" s="20">
        <f ca="1">IF(C48&lt;NOW(),IF(AND(P48&gt;Q48,W48&gt;X48),S48,IF(AND(P48=Q48,W48=X48),T48,IF(AND(P48&lt;Q48,W48&lt;X48),U48,0))),"")</f>
        <v>49</v>
      </c>
      <c r="AB48" s="20">
        <f ca="1">IF(AND(P48=W48,Q48=X48,NOT(ISBLANK(P48)),NOT(ISBLANK(Q48)),NOT(ISBLANK(W48)),NOT(ISBLANK(AA48))),1,0)</f>
        <v>0</v>
      </c>
      <c r="AC48" s="20" t="str">
        <f ca="1">IF(AB48=0,"",IF(OR(ISBLANK(P48),ISBLANK(Q48)),"",IF(ISBLANK(VLOOKUP(A48,Database!A:AA,22,FALSE)),"",VLOOKUP(A48,Database!A:AA,22,FALSE))))</f>
        <v/>
      </c>
      <c r="AD48" s="20">
        <f ca="1">IFERROR(
   IF(
     OR(ISBLANK(P48),ISBLANK(Q48)),
     "",
     IF(
       AND(AA48&lt;&gt;"",OR(V48="Terminé",V48="En cours")),
       VLOOKUP(AC48,Setup_ScoreExactBonus!A:D,4,FALSE),
       0
     )),
  0)</f>
        <v>0</v>
      </c>
      <c r="AE48" s="21">
        <f ca="1">IFERROR(IF(OR(ISBLANK(P48),ISBLANK(Q48)),0,IF(AA48&lt;&gt;"", AA48 + IF(AB48=1,AD48, 0), "") * (R48+1)),"")</f>
        <v>49</v>
      </c>
      <c r="AF48" s="21">
        <f ca="1">SUMIFS(AE$2:AE48,D$2:D48,D48)</f>
        <v>49</v>
      </c>
    </row>
    <row r="49" spans="1:32" hidden="1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1">
        <v>0</v>
      </c>
      <c r="S49" s="20">
        <f>VLOOKUP($A49,Database!$A:$Y,10,FALSE)</f>
        <v>49</v>
      </c>
      <c r="T49" s="20">
        <f>VLOOKUP($A49,Database!$A:$Y,11,FALSE)</f>
        <v>125</v>
      </c>
      <c r="U49" s="20">
        <f>VLOOKUP($A49,Database!$A:$Y,12,FALSE)</f>
        <v>148</v>
      </c>
      <c r="V49" s="20" t="str">
        <f>VLOOKUP(A49,Database!A:M,13,FALSE)</f>
        <v>Terminé</v>
      </c>
      <c r="W49" s="20">
        <f>VLOOKUP($A49,Database!$A:$Y,20,FALSE)</f>
        <v>2</v>
      </c>
      <c r="X49" s="20">
        <f>VLOOKUP($A49,Database!$A:$Y,21,FALSE)</f>
        <v>0</v>
      </c>
      <c r="Y49" s="20">
        <f>IF(A49=0,0,IF(V49="À venir",0,IF(AND(ISBLANK(P49),ISBLANK(Q49)),1,0)))</f>
        <v>0</v>
      </c>
      <c r="Z49" s="20">
        <f>IF(OR(ISBLANK(P49),ISBLANK(Q49)),"",IF(OR(AND(P49&gt;Q49,W49&gt;X49),AND(P49=Q49,W49=X49),AND(P49&lt;Q49,W49&lt;X49)),1,0))</f>
        <v>1</v>
      </c>
      <c r="AA49" s="20">
        <f ca="1">IF(C49&lt;NOW(),IF(AND(P49&gt;Q49,W49&gt;X49),S49,IF(AND(P49=Q49,W49=X49),T49,IF(AND(P49&lt;Q49,W49&lt;X49),U49,0))),"")</f>
        <v>49</v>
      </c>
      <c r="AB49" s="20">
        <f ca="1">IF(AND(P49=W49,Q49=X49,NOT(ISBLANK(P49)),NOT(ISBLANK(Q49)),NOT(ISBLANK(W49)),NOT(ISBLANK(AA49))),1,0)</f>
        <v>0</v>
      </c>
      <c r="AC49" s="20" t="str">
        <f ca="1">IF(AB49=0,"",IF(OR(ISBLANK(P49),ISBLANK(Q49)),"",IF(ISBLANK(VLOOKUP(A49,Database!A:AA,22,FALSE)),"",VLOOKUP(A49,Database!A:AA,22,FALSE))))</f>
        <v/>
      </c>
      <c r="AD49" s="20">
        <f ca="1">IFERROR(
   IF(
     OR(ISBLANK(P49),ISBLANK(Q49)),
     "",
     IF(
       AND(AA49&lt;&gt;"",OR(V49="Terminé",V49="En cours")),
       VLOOKUP(AC49,Setup_ScoreExactBonus!A:D,4,FALSE),
       0
     )),
  0)</f>
        <v>0</v>
      </c>
      <c r="AE49" s="21">
        <f ca="1">IFERROR(IF(OR(ISBLANK(P49),ISBLANK(Q49)),0,IF(AA49&lt;&gt;"", AA49 + IF(AB49=1,AD49, 0), "") * (R49+1)),"")</f>
        <v>49</v>
      </c>
      <c r="AF49" s="21">
        <f ca="1">SUMIFS(AE$2:AE49,D$2:D49,D49)</f>
        <v>49</v>
      </c>
    </row>
    <row r="50" spans="1:32" hidden="1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1">
        <v>0</v>
      </c>
      <c r="S50" s="20">
        <f>VLOOKUP($A50,Database!$A:$Y,10,FALSE)</f>
        <v>49</v>
      </c>
      <c r="T50" s="20">
        <f>VLOOKUP($A50,Database!$A:$Y,11,FALSE)</f>
        <v>125</v>
      </c>
      <c r="U50" s="20">
        <f>VLOOKUP($A50,Database!$A:$Y,12,FALSE)</f>
        <v>148</v>
      </c>
      <c r="V50" s="20" t="str">
        <f>VLOOKUP(A50,Database!A:M,13,FALSE)</f>
        <v>Terminé</v>
      </c>
      <c r="W50" s="20">
        <f>VLOOKUP($A50,Database!$A:$Y,20,FALSE)</f>
        <v>2</v>
      </c>
      <c r="X50" s="20">
        <f>VLOOKUP($A50,Database!$A:$Y,21,FALSE)</f>
        <v>0</v>
      </c>
      <c r="Y50" s="20">
        <f>IF(A50=0,0,IF(V50="À venir",0,IF(AND(ISBLANK(P50),ISBLANK(Q50)),1,0)))</f>
        <v>0</v>
      </c>
      <c r="Z50" s="20">
        <f>IF(OR(ISBLANK(P50),ISBLANK(Q50)),"",IF(OR(AND(P50&gt;Q50,W50&gt;X50),AND(P50=Q50,W50=X50),AND(P50&lt;Q50,W50&lt;X50)),1,0))</f>
        <v>1</v>
      </c>
      <c r="AA50" s="20">
        <f ca="1">IF(C50&lt;NOW(),IF(AND(P50&gt;Q50,W50&gt;X50),S50,IF(AND(P50=Q50,W50=X50),T50,IF(AND(P50&lt;Q50,W50&lt;X50),U50,0))),"")</f>
        <v>49</v>
      </c>
      <c r="AB50" s="20">
        <f ca="1">IF(AND(P50=W50,Q50=X50,NOT(ISBLANK(P50)),NOT(ISBLANK(Q50)),NOT(ISBLANK(W50)),NOT(ISBLANK(AA50))),1,0)</f>
        <v>1</v>
      </c>
      <c r="AC50" s="20" t="str">
        <f ca="1">IF(AB50=0,"",IF(OR(ISBLANK(P50),ISBLANK(Q50)),"",IF(ISBLANK(VLOOKUP(A50,Database!A:AA,22,FALSE)),"",VLOOKUP(A50,Database!A:AA,22,FALSE))))</f>
        <v>Exact</v>
      </c>
      <c r="AD50" s="20">
        <f ca="1">IFERROR(
   IF(
     OR(ISBLANK(P50),ISBLANK(Q50)),
     "",
     IF(
       AND(AA50&lt;&gt;"",OR(V50="Terminé",V50="En cours")),
       VLOOKUP(AC50,Setup_ScoreExactBonus!A:D,4,FALSE),
       0
     )),
  0)</f>
        <v>20</v>
      </c>
      <c r="AE50" s="21">
        <f ca="1">IFERROR(IF(OR(ISBLANK(P50),ISBLANK(Q50)),0,IF(AA50&lt;&gt;"", AA50 + IF(AB50=1,AD50, 0), "") * (R50+1)),"")</f>
        <v>69</v>
      </c>
      <c r="AF50" s="21">
        <f ca="1">SUMIFS(AE$2:AE50,D$2:D50,D50)</f>
        <v>69</v>
      </c>
    </row>
    <row r="51" spans="1:32" hidden="1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1">
        <v>0</v>
      </c>
      <c r="S51" s="20">
        <f>VLOOKUP($A51,Database!$A:$Y,10,FALSE)</f>
        <v>49</v>
      </c>
      <c r="T51" s="20">
        <f>VLOOKUP($A51,Database!$A:$Y,11,FALSE)</f>
        <v>125</v>
      </c>
      <c r="U51" s="20">
        <f>VLOOKUP($A51,Database!$A:$Y,12,FALSE)</f>
        <v>148</v>
      </c>
      <c r="V51" s="20" t="str">
        <f>VLOOKUP(A51,Database!A:M,13,FALSE)</f>
        <v>Terminé</v>
      </c>
      <c r="W51" s="20">
        <f>VLOOKUP($A51,Database!$A:$Y,20,FALSE)</f>
        <v>2</v>
      </c>
      <c r="X51" s="20">
        <f>VLOOKUP($A51,Database!$A:$Y,21,FALSE)</f>
        <v>0</v>
      </c>
      <c r="Y51" s="20">
        <f>IF(A51=0,0,IF(V51="À venir",0,IF(AND(ISBLANK(P51),ISBLANK(Q51)),1,0)))</f>
        <v>0</v>
      </c>
      <c r="Z51" s="20">
        <f>IF(OR(ISBLANK(P51),ISBLANK(Q51)),"",IF(OR(AND(P51&gt;Q51,W51&gt;X51),AND(P51=Q51,W51=X51),AND(P51&lt;Q51,W51&lt;X51)),1,0))</f>
        <v>1</v>
      </c>
      <c r="AA51" s="20">
        <f ca="1">IF(C51&lt;NOW(),IF(AND(P51&gt;Q51,W51&gt;X51),S51,IF(AND(P51=Q51,W51=X51),T51,IF(AND(P51&lt;Q51,W51&lt;X51),U51,0))),"")</f>
        <v>49</v>
      </c>
      <c r="AB51" s="20">
        <f ca="1">IF(AND(P51=W51,Q51=X51,NOT(ISBLANK(P51)),NOT(ISBLANK(Q51)),NOT(ISBLANK(W51)),NOT(ISBLANK(AA51))),1,0)</f>
        <v>1</v>
      </c>
      <c r="AC51" s="20" t="str">
        <f ca="1">IF(AB51=0,"",IF(OR(ISBLANK(P51),ISBLANK(Q51)),"",IF(ISBLANK(VLOOKUP(A51,Database!A:AA,22,FALSE)),"",VLOOKUP(A51,Database!A:AA,22,FALSE))))</f>
        <v>Exact</v>
      </c>
      <c r="AD51" s="20">
        <f ca="1">IFERROR(
   IF(
     OR(ISBLANK(P51),ISBLANK(Q51)),
     "",
     IF(
       AND(AA51&lt;&gt;"",OR(V51="Terminé",V51="En cours")),
       VLOOKUP(AC51,Setup_ScoreExactBonus!A:D,4,FALSE),
       0
     )),
  0)</f>
        <v>20</v>
      </c>
      <c r="AE51" s="21">
        <f ca="1">IFERROR(IF(OR(ISBLANK(P51),ISBLANK(Q51)),0,IF(AA51&lt;&gt;"", AA51 + IF(AB51=1,AD51, 0), "") * (R51+1)),"")</f>
        <v>69</v>
      </c>
      <c r="AF51" s="21">
        <f ca="1">SUMIFS(AE$2:AE51,D$2:D51,D51)</f>
        <v>69</v>
      </c>
    </row>
    <row r="52" spans="1:32" hidden="1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1">
        <v>0</v>
      </c>
      <c r="S52" s="20">
        <f>VLOOKUP($A52,Database!$A:$Y,10,FALSE)</f>
        <v>49</v>
      </c>
      <c r="T52" s="20">
        <f>VLOOKUP($A52,Database!$A:$Y,11,FALSE)</f>
        <v>125</v>
      </c>
      <c r="U52" s="20">
        <f>VLOOKUP($A52,Database!$A:$Y,12,FALSE)</f>
        <v>148</v>
      </c>
      <c r="V52" s="20" t="str">
        <f>VLOOKUP(A52,Database!A:M,13,FALSE)</f>
        <v>Terminé</v>
      </c>
      <c r="W52" s="20">
        <f>VLOOKUP($A52,Database!$A:$Y,20,FALSE)</f>
        <v>2</v>
      </c>
      <c r="X52" s="20">
        <f>VLOOKUP($A52,Database!$A:$Y,21,FALSE)</f>
        <v>0</v>
      </c>
      <c r="Y52" s="20">
        <f>IF(A52=0,0,IF(V52="À venir",0,IF(AND(ISBLANK(P52),ISBLANK(Q52)),1,0)))</f>
        <v>1</v>
      </c>
      <c r="Z52" s="20" t="str">
        <f>IF(OR(ISBLANK(P52),ISBLANK(Q52)),"",IF(OR(AND(P52&gt;Q52,W52&gt;X52),AND(P52=Q52,W52=X52),AND(P52&lt;Q52,W52&lt;X52)),1,0))</f>
        <v/>
      </c>
      <c r="AA52" s="20">
        <f ca="1">IF(C52&lt;NOW(),IF(AND(P52&gt;Q52,W52&gt;X52),S52,IF(AND(P52=Q52,W52=X52),T52,IF(AND(P52&lt;Q52,W52&lt;X52),U52,0))),"")</f>
        <v>0</v>
      </c>
      <c r="AB52" s="20">
        <f ca="1">IF(AND(P52=W52,Q52=X52,NOT(ISBLANK(P52)),NOT(ISBLANK(Q52)),NOT(ISBLANK(W52)),NOT(ISBLANK(AA52))),1,0)</f>
        <v>0</v>
      </c>
      <c r="AC52" s="20" t="str">
        <f ca="1">IF(AB52=0,"",IF(OR(ISBLANK(P52),ISBLANK(Q52)),"",IF(ISBLANK(VLOOKUP(A52,Database!A:AA,22,FALSE)),"",VLOOKUP(A52,Database!A:AA,22,FALSE))))</f>
        <v/>
      </c>
      <c r="AD52" s="20" t="str">
        <f>IFERROR(
   IF(
     OR(ISBLANK(P52),ISBLANK(Q52)),
     "",
     IF(
       AND(AA52&lt;&gt;"",OR(V52="Terminé",V52="En cours")),
       VLOOKUP(AC52,Setup_ScoreExactBonus!A:D,4,FALSE),
       0
     )),
  0)</f>
        <v/>
      </c>
      <c r="AE52" s="21">
        <f>IFERROR(IF(OR(ISBLANK(P52),ISBLANK(Q52)),0,IF(AA52&lt;&gt;"", AA52 + IF(AB52=1,AD52, 0), "") * (R52+1)),"")</f>
        <v>0</v>
      </c>
      <c r="AF52" s="21">
        <f>SUMIFS(AE$2:AE52,D$2:D52,D52)</f>
        <v>0</v>
      </c>
    </row>
    <row r="53" spans="1:32" hidden="1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1">
        <v>0</v>
      </c>
      <c r="S53" s="20">
        <f>VLOOKUP($A53,Database!$A:$Y,10,FALSE)</f>
        <v>49</v>
      </c>
      <c r="T53" s="20">
        <f>VLOOKUP($A53,Database!$A:$Y,11,FALSE)</f>
        <v>125</v>
      </c>
      <c r="U53" s="20">
        <f>VLOOKUP($A53,Database!$A:$Y,12,FALSE)</f>
        <v>148</v>
      </c>
      <c r="V53" s="20" t="str">
        <f>VLOOKUP(A53,Database!A:M,13,FALSE)</f>
        <v>Terminé</v>
      </c>
      <c r="W53" s="20">
        <f>VLOOKUP($A53,Database!$A:$Y,20,FALSE)</f>
        <v>2</v>
      </c>
      <c r="X53" s="20">
        <f>VLOOKUP($A53,Database!$A:$Y,21,FALSE)</f>
        <v>0</v>
      </c>
      <c r="Y53" s="20">
        <f>IF(A53=0,0,IF(V53="À venir",0,IF(AND(ISBLANK(P53),ISBLANK(Q53)),1,0)))</f>
        <v>0</v>
      </c>
      <c r="Z53" s="20">
        <f>IF(OR(ISBLANK(P53),ISBLANK(Q53)),"",IF(OR(AND(P53&gt;Q53,W53&gt;X53),AND(P53=Q53,W53=X53),AND(P53&lt;Q53,W53&lt;X53)),1,0))</f>
        <v>0</v>
      </c>
      <c r="AA53" s="20">
        <f ca="1">IF(C53&lt;NOW(),IF(AND(P53&gt;Q53,W53&gt;X53),S53,IF(AND(P53=Q53,W53=X53),T53,IF(AND(P53&lt;Q53,W53&lt;X53),U53,0))),"")</f>
        <v>0</v>
      </c>
      <c r="AB53" s="20">
        <f ca="1">IF(AND(P53=W53,Q53=X53,NOT(ISBLANK(P53)),NOT(ISBLANK(Q53)),NOT(ISBLANK(W53)),NOT(ISBLANK(AA53))),1,0)</f>
        <v>0</v>
      </c>
      <c r="AC53" s="20" t="str">
        <f ca="1">IF(AB53=0,"",IF(OR(ISBLANK(P53),ISBLANK(Q53)),"",IF(ISBLANK(VLOOKUP(A53,Database!A:AA,22,FALSE)),"",VLOOKUP(A53,Database!A:AA,22,FALSE))))</f>
        <v/>
      </c>
      <c r="AD53" s="20">
        <f ca="1">IFERROR(
   IF(
     OR(ISBLANK(P53),ISBLANK(Q53)),
     "",
     IF(
       AND(AA53&lt;&gt;"",OR(V53="Terminé",V53="En cours")),
       VLOOKUP(AC53,Setup_ScoreExactBonus!A:D,4,FALSE),
       0
     )),
  0)</f>
        <v>0</v>
      </c>
      <c r="AE53" s="21">
        <f ca="1">IFERROR(IF(OR(ISBLANK(P53),ISBLANK(Q53)),0,IF(AA53&lt;&gt;"", AA53 + IF(AB53=1,AD53, 0), "") * (R53+1)),"")</f>
        <v>0</v>
      </c>
      <c r="AF53" s="21">
        <f ca="1">SUMIFS(AE$2:AE53,D$2:D53,D53)</f>
        <v>0</v>
      </c>
    </row>
    <row r="54" spans="1:32" hidden="1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1">
        <v>0</v>
      </c>
      <c r="S54" s="20">
        <f>VLOOKUP($A54,Database!$A:$Y,10,FALSE)</f>
        <v>49</v>
      </c>
      <c r="T54" s="20">
        <f>VLOOKUP($A54,Database!$A:$Y,11,FALSE)</f>
        <v>125</v>
      </c>
      <c r="U54" s="20">
        <f>VLOOKUP($A54,Database!$A:$Y,12,FALSE)</f>
        <v>148</v>
      </c>
      <c r="V54" s="20" t="str">
        <f>VLOOKUP(A54,Database!A:M,13,FALSE)</f>
        <v>Terminé</v>
      </c>
      <c r="W54" s="20">
        <f>VLOOKUP($A54,Database!$A:$Y,20,FALSE)</f>
        <v>2</v>
      </c>
      <c r="X54" s="20">
        <f>VLOOKUP($A54,Database!$A:$Y,21,FALSE)</f>
        <v>0</v>
      </c>
      <c r="Y54" s="20">
        <f>IF(A54=0,0,IF(V54="À venir",0,IF(AND(ISBLANK(P54),ISBLANK(Q54)),1,0)))</f>
        <v>0</v>
      </c>
      <c r="Z54" s="20">
        <f>IF(OR(ISBLANK(P54),ISBLANK(Q54)),"",IF(OR(AND(P54&gt;Q54,W54&gt;X54),AND(P54=Q54,W54=X54),AND(P54&lt;Q54,W54&lt;X54)),1,0))</f>
        <v>1</v>
      </c>
      <c r="AA54" s="20">
        <f ca="1">IF(C54&lt;NOW(),IF(AND(P54&gt;Q54,W54&gt;X54),S54,IF(AND(P54=Q54,W54=X54),T54,IF(AND(P54&lt;Q54,W54&lt;X54),U54,0))),"")</f>
        <v>49</v>
      </c>
      <c r="AB54" s="20">
        <f ca="1">IF(AND(P54=W54,Q54=X54,NOT(ISBLANK(P54)),NOT(ISBLANK(Q54)),NOT(ISBLANK(W54)),NOT(ISBLANK(AA54))),1,0)</f>
        <v>0</v>
      </c>
      <c r="AC54" s="20" t="str">
        <f ca="1">IF(AB54=0,"",IF(OR(ISBLANK(P54),ISBLANK(Q54)),"",IF(ISBLANK(VLOOKUP(A54,Database!A:AA,22,FALSE)),"",VLOOKUP(A54,Database!A:AA,22,FALSE))))</f>
        <v/>
      </c>
      <c r="AD54" s="20">
        <f ca="1">IFERROR(
   IF(
     OR(ISBLANK(P54),ISBLANK(Q54)),
     "",
     IF(
       AND(AA54&lt;&gt;"",OR(V54="Terminé",V54="En cours")),
       VLOOKUP(AC54,Setup_ScoreExactBonus!A:D,4,FALSE),
       0
     )),
  0)</f>
        <v>0</v>
      </c>
      <c r="AE54" s="21">
        <f ca="1">IFERROR(IF(OR(ISBLANK(P54),ISBLANK(Q54)),0,IF(AA54&lt;&gt;"", AA54 + IF(AB54=1,AD54, 0), "") * (R54+1)),"")</f>
        <v>49</v>
      </c>
      <c r="AF54" s="21">
        <f ca="1">SUMIFS(AE$2:AE54,D$2:D54,D54)</f>
        <v>49</v>
      </c>
    </row>
    <row r="55" spans="1:32" hidden="1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1">
        <v>0</v>
      </c>
      <c r="S55" s="20">
        <f>VLOOKUP($A55,Database!$A:$Y,10,FALSE)</f>
        <v>49</v>
      </c>
      <c r="T55" s="20">
        <f>VLOOKUP($A55,Database!$A:$Y,11,FALSE)</f>
        <v>125</v>
      </c>
      <c r="U55" s="20">
        <f>VLOOKUP($A55,Database!$A:$Y,12,FALSE)</f>
        <v>148</v>
      </c>
      <c r="V55" s="20" t="str">
        <f>VLOOKUP(A55,Database!A:M,13,FALSE)</f>
        <v>Terminé</v>
      </c>
      <c r="W55" s="20">
        <f>VLOOKUP($A55,Database!$A:$Y,20,FALSE)</f>
        <v>2</v>
      </c>
      <c r="X55" s="20">
        <f>VLOOKUP($A55,Database!$A:$Y,21,FALSE)</f>
        <v>0</v>
      </c>
      <c r="Y55" s="20">
        <f>IF(A55=0,0,IF(V55="À venir",0,IF(AND(ISBLANK(P55),ISBLANK(Q55)),1,0)))</f>
        <v>1</v>
      </c>
      <c r="Z55" s="20" t="str">
        <f>IF(OR(ISBLANK(P55),ISBLANK(Q55)),"",IF(OR(AND(P55&gt;Q55,W55&gt;X55),AND(P55=Q55,W55=X55),AND(P55&lt;Q55,W55&lt;X55)),1,0))</f>
        <v/>
      </c>
      <c r="AA55" s="20">
        <f ca="1">IF(C55&lt;NOW(),IF(AND(P55&gt;Q55,W55&gt;X55),S55,IF(AND(P55=Q55,W55=X55),T55,IF(AND(P55&lt;Q55,W55&lt;X55),U55,0))),"")</f>
        <v>0</v>
      </c>
      <c r="AB55" s="20">
        <f ca="1">IF(AND(P55=W55,Q55=X55,NOT(ISBLANK(P55)),NOT(ISBLANK(Q55)),NOT(ISBLANK(W55)),NOT(ISBLANK(AA55))),1,0)</f>
        <v>0</v>
      </c>
      <c r="AC55" s="20" t="str">
        <f ca="1">IF(AB55=0,"",IF(OR(ISBLANK(P55),ISBLANK(Q55)),"",IF(ISBLANK(VLOOKUP(A55,Database!A:AA,22,FALSE)),"",VLOOKUP(A55,Database!A:AA,22,FALSE))))</f>
        <v/>
      </c>
      <c r="AD55" s="20" t="str">
        <f>IFERROR(
   IF(
     OR(ISBLANK(P55),ISBLANK(Q55)),
     "",
     IF(
       AND(AA55&lt;&gt;"",OR(V55="Terminé",V55="En cours")),
       VLOOKUP(AC55,Setup_ScoreExactBonus!A:D,4,FALSE),
       0
     )),
  0)</f>
        <v/>
      </c>
      <c r="AE55" s="21">
        <f>IFERROR(IF(OR(ISBLANK(P55),ISBLANK(Q55)),0,IF(AA55&lt;&gt;"", AA55 + IF(AB55=1,AD55, 0), "") * (R55+1)),"")</f>
        <v>0</v>
      </c>
      <c r="AF55" s="21">
        <f>SUMIFS(AE$2:AE55,D$2:D55,D55)</f>
        <v>0</v>
      </c>
    </row>
    <row r="56" spans="1:32" hidden="1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1">
        <v>0</v>
      </c>
      <c r="S56" s="20">
        <f>VLOOKUP($A56,Database!$A:$Y,10,FALSE)</f>
        <v>96</v>
      </c>
      <c r="T56" s="20">
        <f>VLOOKUP($A56,Database!$A:$Y,11,FALSE)</f>
        <v>107</v>
      </c>
      <c r="U56" s="20">
        <f>VLOOKUP($A56,Database!$A:$Y,12,FALSE)</f>
        <v>91</v>
      </c>
      <c r="V56" s="20" t="str">
        <f>VLOOKUP(A56,Database!A:M,13,FALSE)</f>
        <v>Terminé</v>
      </c>
      <c r="W56" s="20">
        <f>VLOOKUP($A56,Database!$A:$Y,20,FALSE)</f>
        <v>2</v>
      </c>
      <c r="X56" s="20">
        <f>VLOOKUP($A56,Database!$A:$Y,21,FALSE)</f>
        <v>1</v>
      </c>
      <c r="Y56" s="20">
        <f>IF(A56=0,0,IF(V56="À venir",0,IF(AND(ISBLANK(P56),ISBLANK(Q56)),1,0)))</f>
        <v>0</v>
      </c>
      <c r="Z56" s="20">
        <f>IF(OR(ISBLANK(P56),ISBLANK(Q56)),"",IF(OR(AND(P56&gt;Q56,W56&gt;X56),AND(P56=Q56,W56=X56),AND(P56&lt;Q56,W56&lt;X56)),1,0))</f>
        <v>0</v>
      </c>
      <c r="AA56" s="20">
        <f ca="1">IF(C56&lt;NOW(),IF(AND(P56&gt;Q56,W56&gt;X56),S56,IF(AND(P56=Q56,W56=X56),T56,IF(AND(P56&lt;Q56,W56&lt;X56),U56,0))),"")</f>
        <v>0</v>
      </c>
      <c r="AB56" s="20">
        <f ca="1">IF(AND(P56=W56,Q56=X56,NOT(ISBLANK(P56)),NOT(ISBLANK(Q56)),NOT(ISBLANK(W56)),NOT(ISBLANK(AA56))),1,0)</f>
        <v>0</v>
      </c>
      <c r="AC56" s="20" t="str">
        <f ca="1">IF(AB56=0,"",IF(OR(ISBLANK(P56),ISBLANK(Q56)),"",IF(ISBLANK(VLOOKUP(A56,Database!A:AA,22,FALSE)),"",VLOOKUP(A56,Database!A:AA,22,FALSE))))</f>
        <v/>
      </c>
      <c r="AD56" s="20">
        <f ca="1">IFERROR(
   IF(
     OR(ISBLANK(P56),ISBLANK(Q56)),
     "",
     IF(
       AND(AA56&lt;&gt;"",OR(V56="Terminé",V56="En cours")),
       VLOOKUP(AC56,Setup_ScoreExactBonus!A:D,4,FALSE),
       0
     )),
  0)</f>
        <v>0</v>
      </c>
      <c r="AE56" s="21">
        <f ca="1">IFERROR(IF(OR(ISBLANK(P56),ISBLANK(Q56)),0,IF(AA56&lt;&gt;"", AA56 + IF(AB56=1,AD56, 0), "") * (R56+1)),"")</f>
        <v>0</v>
      </c>
      <c r="AF56" s="21">
        <f ca="1">SUMIFS(AE$2:AE56,D$2:D56,D56)</f>
        <v>49</v>
      </c>
    </row>
    <row r="57" spans="1:32" hidden="1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1">
        <v>0</v>
      </c>
      <c r="S57" s="20">
        <f>VLOOKUP($A57,Database!$A:$Y,10,FALSE)</f>
        <v>96</v>
      </c>
      <c r="T57" s="20">
        <f>VLOOKUP($A57,Database!$A:$Y,11,FALSE)</f>
        <v>107</v>
      </c>
      <c r="U57" s="20">
        <f>VLOOKUP($A57,Database!$A:$Y,12,FALSE)</f>
        <v>91</v>
      </c>
      <c r="V57" s="20" t="str">
        <f>VLOOKUP(A57,Database!A:M,13,FALSE)</f>
        <v>Terminé</v>
      </c>
      <c r="W57" s="20">
        <f>VLOOKUP($A57,Database!$A:$Y,20,FALSE)</f>
        <v>2</v>
      </c>
      <c r="X57" s="20">
        <f>VLOOKUP($A57,Database!$A:$Y,21,FALSE)</f>
        <v>1</v>
      </c>
      <c r="Y57" s="20">
        <f>IF(A57=0,0,IF(V57="À venir",0,IF(AND(ISBLANK(P57),ISBLANK(Q57)),1,0)))</f>
        <v>0</v>
      </c>
      <c r="Z57" s="20">
        <f>IF(OR(ISBLANK(P57),ISBLANK(Q57)),"",IF(OR(AND(P57&gt;Q57,W57&gt;X57),AND(P57=Q57,W57=X57),AND(P57&lt;Q57,W57&lt;X57)),1,0))</f>
        <v>0</v>
      </c>
      <c r="AA57" s="20">
        <f ca="1">IF(C57&lt;NOW(),IF(AND(P57&gt;Q57,W57&gt;X57),S57,IF(AND(P57=Q57,W57=X57),T57,IF(AND(P57&lt;Q57,W57&lt;X57),U57,0))),"")</f>
        <v>0</v>
      </c>
      <c r="AB57" s="20">
        <f ca="1">IF(AND(P57=W57,Q57=X57,NOT(ISBLANK(P57)),NOT(ISBLANK(Q57)),NOT(ISBLANK(W57)),NOT(ISBLANK(AA57))),1,0)</f>
        <v>0</v>
      </c>
      <c r="AC57" s="20" t="str">
        <f ca="1">IF(AB57=0,"",IF(OR(ISBLANK(P57),ISBLANK(Q57)),"",IF(ISBLANK(VLOOKUP(A57,Database!A:AA,22,FALSE)),"",VLOOKUP(A57,Database!A:AA,22,FALSE))))</f>
        <v/>
      </c>
      <c r="AD57" s="20">
        <f ca="1">IFERROR(
   IF(
     OR(ISBLANK(P57),ISBLANK(Q57)),
     "",
     IF(
       AND(AA57&lt;&gt;"",OR(V57="Terminé",V57="En cours")),
       VLOOKUP(AC57,Setup_ScoreExactBonus!A:D,4,FALSE),
       0
     )),
  0)</f>
        <v>0</v>
      </c>
      <c r="AE57" s="21">
        <f ca="1">IFERROR(IF(OR(ISBLANK(P57),ISBLANK(Q57)),0,IF(AA57&lt;&gt;"", AA57 + IF(AB57=1,AD57, 0), "") * (R57+1)),"")</f>
        <v>0</v>
      </c>
      <c r="AF57" s="21">
        <f ca="1">SUMIFS(AE$2:AE57,D$2:D57,D57)</f>
        <v>49</v>
      </c>
    </row>
    <row r="58" spans="1:32" hidden="1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1">
        <v>0</v>
      </c>
      <c r="S58" s="20">
        <f>VLOOKUP($A58,Database!$A:$Y,10,FALSE)</f>
        <v>96</v>
      </c>
      <c r="T58" s="20">
        <f>VLOOKUP($A58,Database!$A:$Y,11,FALSE)</f>
        <v>107</v>
      </c>
      <c r="U58" s="20">
        <f>VLOOKUP($A58,Database!$A:$Y,12,FALSE)</f>
        <v>91</v>
      </c>
      <c r="V58" s="20" t="str">
        <f>VLOOKUP(A58,Database!A:M,13,FALSE)</f>
        <v>Terminé</v>
      </c>
      <c r="W58" s="20">
        <f>VLOOKUP($A58,Database!$A:$Y,20,FALSE)</f>
        <v>2</v>
      </c>
      <c r="X58" s="20">
        <f>VLOOKUP($A58,Database!$A:$Y,21,FALSE)</f>
        <v>1</v>
      </c>
      <c r="Y58" s="20">
        <f>IF(A58=0,0,IF(V58="À venir",0,IF(AND(ISBLANK(P58),ISBLANK(Q58)),1,0)))</f>
        <v>0</v>
      </c>
      <c r="Z58" s="20">
        <f>IF(OR(ISBLANK(P58),ISBLANK(Q58)),"",IF(OR(AND(P58&gt;Q58,W58&gt;X58),AND(P58=Q58,W58=X58),AND(P58&lt;Q58,W58&lt;X58)),1,0))</f>
        <v>0</v>
      </c>
      <c r="AA58" s="20">
        <f ca="1">IF(C58&lt;NOW(),IF(AND(P58&gt;Q58,W58&gt;X58),S58,IF(AND(P58=Q58,W58=X58),T58,IF(AND(P58&lt;Q58,W58&lt;X58),U58,0))),"")</f>
        <v>0</v>
      </c>
      <c r="AB58" s="20">
        <f ca="1">IF(AND(P58=W58,Q58=X58,NOT(ISBLANK(P58)),NOT(ISBLANK(Q58)),NOT(ISBLANK(W58)),NOT(ISBLANK(AA58))),1,0)</f>
        <v>0</v>
      </c>
      <c r="AC58" s="20" t="str">
        <f ca="1">IF(AB58=0,"",IF(OR(ISBLANK(P58),ISBLANK(Q58)),"",IF(ISBLANK(VLOOKUP(A58,Database!A:AA,22,FALSE)),"",VLOOKUP(A58,Database!A:AA,22,FALSE))))</f>
        <v/>
      </c>
      <c r="AD58" s="20">
        <f ca="1">IFERROR(
   IF(
     OR(ISBLANK(P58),ISBLANK(Q58)),
     "",
     IF(
       AND(AA58&lt;&gt;"",OR(V58="Terminé",V58="En cours")),
       VLOOKUP(AC58,Setup_ScoreExactBonus!A:D,4,FALSE),
       0
     )),
  0)</f>
        <v>0</v>
      </c>
      <c r="AE58" s="21">
        <f ca="1">IFERROR(IF(OR(ISBLANK(P58),ISBLANK(Q58)),0,IF(AA58&lt;&gt;"", AA58 + IF(AB58=1,AD58, 0), "") * (R58+1)),"")</f>
        <v>0</v>
      </c>
      <c r="AF58" s="21">
        <f ca="1">SUMIFS(AE$2:AE58,D$2:D58,D58)</f>
        <v>69</v>
      </c>
    </row>
    <row r="59" spans="1:32" hidden="1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1">
        <v>0</v>
      </c>
      <c r="S59" s="20">
        <f>VLOOKUP($A59,Database!$A:$Y,10,FALSE)</f>
        <v>96</v>
      </c>
      <c r="T59" s="20">
        <f>VLOOKUP($A59,Database!$A:$Y,11,FALSE)</f>
        <v>107</v>
      </c>
      <c r="U59" s="20">
        <f>VLOOKUP($A59,Database!$A:$Y,12,FALSE)</f>
        <v>91</v>
      </c>
      <c r="V59" s="20" t="str">
        <f>VLOOKUP(A59,Database!A:M,13,FALSE)</f>
        <v>Terminé</v>
      </c>
      <c r="W59" s="20">
        <f>VLOOKUP($A59,Database!$A:$Y,20,FALSE)</f>
        <v>2</v>
      </c>
      <c r="X59" s="20">
        <f>VLOOKUP($A59,Database!$A:$Y,21,FALSE)</f>
        <v>1</v>
      </c>
      <c r="Y59" s="20">
        <f>IF(A59=0,0,IF(V59="À venir",0,IF(AND(ISBLANK(P59),ISBLANK(Q59)),1,0)))</f>
        <v>0</v>
      </c>
      <c r="Z59" s="20">
        <f>IF(OR(ISBLANK(P59),ISBLANK(Q59)),"",IF(OR(AND(P59&gt;Q59,W59&gt;X59),AND(P59=Q59,W59=X59),AND(P59&lt;Q59,W59&lt;X59)),1,0))</f>
        <v>0</v>
      </c>
      <c r="AA59" s="20">
        <f ca="1">IF(C59&lt;NOW(),IF(AND(P59&gt;Q59,W59&gt;X59),S59,IF(AND(P59=Q59,W59=X59),T59,IF(AND(P59&lt;Q59,W59&lt;X59),U59,0))),"")</f>
        <v>0</v>
      </c>
      <c r="AB59" s="20">
        <f ca="1">IF(AND(P59=W59,Q59=X59,NOT(ISBLANK(P59)),NOT(ISBLANK(Q59)),NOT(ISBLANK(W59)),NOT(ISBLANK(AA59))),1,0)</f>
        <v>0</v>
      </c>
      <c r="AC59" s="20" t="str">
        <f ca="1">IF(AB59=0,"",IF(OR(ISBLANK(P59),ISBLANK(Q59)),"",IF(ISBLANK(VLOOKUP(A59,Database!A:AA,22,FALSE)),"",VLOOKUP(A59,Database!A:AA,22,FALSE))))</f>
        <v/>
      </c>
      <c r="AD59" s="20">
        <f ca="1">IFERROR(
   IF(
     OR(ISBLANK(P59),ISBLANK(Q59)),
     "",
     IF(
       AND(AA59&lt;&gt;"",OR(V59="Terminé",V59="En cours")),
       VLOOKUP(AC59,Setup_ScoreExactBonus!A:D,4,FALSE),
       0
     )),
  0)</f>
        <v>0</v>
      </c>
      <c r="AE59" s="21">
        <f ca="1">IFERROR(IF(OR(ISBLANK(P59),ISBLANK(Q59)),0,IF(AA59&lt;&gt;"", AA59 + IF(AB59=1,AD59, 0), "") * (R59+1)),"")</f>
        <v>0</v>
      </c>
      <c r="AF59" s="21">
        <f ca="1">SUMIFS(AE$2:AE59,D$2:D59,D59)</f>
        <v>69</v>
      </c>
    </row>
    <row r="60" spans="1:32" hidden="1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1">
        <v>0</v>
      </c>
      <c r="S60" s="20">
        <f>VLOOKUP($A60,Database!$A:$Y,10,FALSE)</f>
        <v>96</v>
      </c>
      <c r="T60" s="20">
        <f>VLOOKUP($A60,Database!$A:$Y,11,FALSE)</f>
        <v>107</v>
      </c>
      <c r="U60" s="20">
        <f>VLOOKUP($A60,Database!$A:$Y,12,FALSE)</f>
        <v>91</v>
      </c>
      <c r="V60" s="20" t="str">
        <f>VLOOKUP(A60,Database!A:M,13,FALSE)</f>
        <v>Terminé</v>
      </c>
      <c r="W60" s="20">
        <f>VLOOKUP($A60,Database!$A:$Y,20,FALSE)</f>
        <v>2</v>
      </c>
      <c r="X60" s="20">
        <f>VLOOKUP($A60,Database!$A:$Y,21,FALSE)</f>
        <v>1</v>
      </c>
      <c r="Y60" s="20">
        <f>IF(A60=0,0,IF(V60="À venir",0,IF(AND(ISBLANK(P60),ISBLANK(Q60)),1,0)))</f>
        <v>0</v>
      </c>
      <c r="Z60" s="20">
        <f>IF(OR(ISBLANK(P60),ISBLANK(Q60)),"",IF(OR(AND(P60&gt;Q60,W60&gt;X60),AND(P60=Q60,W60=X60),AND(P60&lt;Q60,W60&lt;X60)),1,0))</f>
        <v>1</v>
      </c>
      <c r="AA60" s="20">
        <f ca="1">IF(C60&lt;NOW(),IF(AND(P60&gt;Q60,W60&gt;X60),S60,IF(AND(P60=Q60,W60=X60),T60,IF(AND(P60&lt;Q60,W60&lt;X60),U60,0))),"")</f>
        <v>96</v>
      </c>
      <c r="AB60" s="20">
        <f ca="1">IF(AND(P60=W60,Q60=X60,NOT(ISBLANK(P60)),NOT(ISBLANK(Q60)),NOT(ISBLANK(W60)),NOT(ISBLANK(AA60))),1,0)</f>
        <v>0</v>
      </c>
      <c r="AC60" s="20" t="str">
        <f ca="1">IF(AB60=0,"",IF(OR(ISBLANK(P60),ISBLANK(Q60)),"",IF(ISBLANK(VLOOKUP(A60,Database!A:AA,22,FALSE)),"",VLOOKUP(A60,Database!A:AA,22,FALSE))))</f>
        <v/>
      </c>
      <c r="AD60" s="20">
        <f ca="1">IFERROR(
   IF(
     OR(ISBLANK(P60),ISBLANK(Q60)),
     "",
     IF(
       AND(AA60&lt;&gt;"",OR(V60="Terminé",V60="En cours")),
       VLOOKUP(AC60,Setup_ScoreExactBonus!A:D,4,FALSE),
       0
     )),
  0)</f>
        <v>0</v>
      </c>
      <c r="AE60" s="21">
        <f ca="1">IFERROR(IF(OR(ISBLANK(P60),ISBLANK(Q60)),0,IF(AA60&lt;&gt;"", AA60 + IF(AB60=1,AD60, 0), "") * (R60+1)),"")</f>
        <v>96</v>
      </c>
      <c r="AF60" s="21">
        <f ca="1">SUMIFS(AE$2:AE60,D$2:D60,D60)</f>
        <v>96</v>
      </c>
    </row>
    <row r="61" spans="1:32" hidden="1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1">
        <v>0</v>
      </c>
      <c r="S61" s="20">
        <f>VLOOKUP($A61,Database!$A:$Y,10,FALSE)</f>
        <v>96</v>
      </c>
      <c r="T61" s="20">
        <f>VLOOKUP($A61,Database!$A:$Y,11,FALSE)</f>
        <v>107</v>
      </c>
      <c r="U61" s="20">
        <f>VLOOKUP($A61,Database!$A:$Y,12,FALSE)</f>
        <v>91</v>
      </c>
      <c r="V61" s="20" t="str">
        <f>VLOOKUP(A61,Database!A:M,13,FALSE)</f>
        <v>Terminé</v>
      </c>
      <c r="W61" s="20">
        <f>VLOOKUP($A61,Database!$A:$Y,20,FALSE)</f>
        <v>2</v>
      </c>
      <c r="X61" s="20">
        <f>VLOOKUP($A61,Database!$A:$Y,21,FALSE)</f>
        <v>1</v>
      </c>
      <c r="Y61" s="20">
        <f>IF(A61=0,0,IF(V61="À venir",0,IF(AND(ISBLANK(P61),ISBLANK(Q61)),1,0)))</f>
        <v>0</v>
      </c>
      <c r="Z61" s="20">
        <f>IF(OR(ISBLANK(P61),ISBLANK(Q61)),"",IF(OR(AND(P61&gt;Q61,W61&gt;X61),AND(P61=Q61,W61=X61),AND(P61&lt;Q61,W61&lt;X61)),1,0))</f>
        <v>0</v>
      </c>
      <c r="AA61" s="20">
        <f ca="1">IF(C61&lt;NOW(),IF(AND(P61&gt;Q61,W61&gt;X61),S61,IF(AND(P61=Q61,W61=X61),T61,IF(AND(P61&lt;Q61,W61&lt;X61),U61,0))),"")</f>
        <v>0</v>
      </c>
      <c r="AB61" s="20">
        <f ca="1">IF(AND(P61=W61,Q61=X61,NOT(ISBLANK(P61)),NOT(ISBLANK(Q61)),NOT(ISBLANK(W61)),NOT(ISBLANK(AA61))),1,0)</f>
        <v>0</v>
      </c>
      <c r="AC61" s="20" t="str">
        <f ca="1">IF(AB61=0,"",IF(OR(ISBLANK(P61),ISBLANK(Q61)),"",IF(ISBLANK(VLOOKUP(A61,Database!A:AA,22,FALSE)),"",VLOOKUP(A61,Database!A:AA,22,FALSE))))</f>
        <v/>
      </c>
      <c r="AD61" s="20">
        <f ca="1">IFERROR(
   IF(
     OR(ISBLANK(P61),ISBLANK(Q61)),
     "",
     IF(
       AND(AA61&lt;&gt;"",OR(V61="Terminé",V61="En cours")),
       VLOOKUP(AC61,Setup_ScoreExactBonus!A:D,4,FALSE),
       0
     )),
  0)</f>
        <v>0</v>
      </c>
      <c r="AE61" s="21">
        <f ca="1">IFERROR(IF(OR(ISBLANK(P61),ISBLANK(Q61)),0,IF(AA61&lt;&gt;"", AA61 + IF(AB61=1,AD61, 0), "") * (R61+1)),"")</f>
        <v>0</v>
      </c>
      <c r="AF61" s="21">
        <f ca="1">SUMIFS(AE$2:AE61,D$2:D61,D61)</f>
        <v>49</v>
      </c>
    </row>
    <row r="62" spans="1:32" hidden="1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1">
        <v>0</v>
      </c>
      <c r="S62" s="20">
        <f>VLOOKUP($A62,Database!$A:$Y,10,FALSE)</f>
        <v>96</v>
      </c>
      <c r="T62" s="20">
        <f>VLOOKUP($A62,Database!$A:$Y,11,FALSE)</f>
        <v>107</v>
      </c>
      <c r="U62" s="20">
        <f>VLOOKUP($A62,Database!$A:$Y,12,FALSE)</f>
        <v>91</v>
      </c>
      <c r="V62" s="20" t="str">
        <f>VLOOKUP(A62,Database!A:M,13,FALSE)</f>
        <v>Terminé</v>
      </c>
      <c r="W62" s="20">
        <f>VLOOKUP($A62,Database!$A:$Y,20,FALSE)</f>
        <v>2</v>
      </c>
      <c r="X62" s="20">
        <f>VLOOKUP($A62,Database!$A:$Y,21,FALSE)</f>
        <v>1</v>
      </c>
      <c r="Y62" s="20">
        <f>IF(A62=0,0,IF(V62="À venir",0,IF(AND(ISBLANK(P62),ISBLANK(Q62)),1,0)))</f>
        <v>0</v>
      </c>
      <c r="Z62" s="20">
        <f>IF(OR(ISBLANK(P62),ISBLANK(Q62)),"",IF(OR(AND(P62&gt;Q62,W62&gt;X62),AND(P62=Q62,W62=X62),AND(P62&lt;Q62,W62&lt;X62)),1,0))</f>
        <v>0</v>
      </c>
      <c r="AA62" s="20">
        <f ca="1">IF(C62&lt;NOW(),IF(AND(P62&gt;Q62,W62&gt;X62),S62,IF(AND(P62=Q62,W62=X62),T62,IF(AND(P62&lt;Q62,W62&lt;X62),U62,0))),"")</f>
        <v>0</v>
      </c>
      <c r="AB62" s="20">
        <f ca="1">IF(AND(P62=W62,Q62=X62,NOT(ISBLANK(P62)),NOT(ISBLANK(Q62)),NOT(ISBLANK(W62)),NOT(ISBLANK(AA62))),1,0)</f>
        <v>0</v>
      </c>
      <c r="AC62" s="20" t="str">
        <f ca="1">IF(AB62=0,"",IF(OR(ISBLANK(P62),ISBLANK(Q62)),"",IF(ISBLANK(VLOOKUP(A62,Database!A:AA,22,FALSE)),"",VLOOKUP(A62,Database!A:AA,22,FALSE))))</f>
        <v/>
      </c>
      <c r="AD62" s="20">
        <f ca="1">IFERROR(
   IF(
     OR(ISBLANK(P62),ISBLANK(Q62)),
     "",
     IF(
       AND(AA62&lt;&gt;"",OR(V62="Terminé",V62="En cours")),
       VLOOKUP(AC62,Setup_ScoreExactBonus!A:D,4,FALSE),
       0
     )),
  0)</f>
        <v>0</v>
      </c>
      <c r="AE62" s="21">
        <f ca="1">IFERROR(IF(OR(ISBLANK(P62),ISBLANK(Q62)),0,IF(AA62&lt;&gt;"", AA62 + IF(AB62=1,AD62, 0), "") * (R62+1)),"")</f>
        <v>0</v>
      </c>
      <c r="AF62" s="21">
        <f ca="1">SUMIFS(AE$2:AE62,D$2:D62,D62)</f>
        <v>49</v>
      </c>
    </row>
    <row r="63" spans="1:32" hidden="1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1">
        <v>0</v>
      </c>
      <c r="S63" s="20">
        <f>VLOOKUP($A63,Database!$A:$Y,10,FALSE)</f>
        <v>96</v>
      </c>
      <c r="T63" s="20">
        <f>VLOOKUP($A63,Database!$A:$Y,11,FALSE)</f>
        <v>107</v>
      </c>
      <c r="U63" s="20">
        <f>VLOOKUP($A63,Database!$A:$Y,12,FALSE)</f>
        <v>91</v>
      </c>
      <c r="V63" s="20" t="str">
        <f>VLOOKUP(A63,Database!A:M,13,FALSE)</f>
        <v>Terminé</v>
      </c>
      <c r="W63" s="20">
        <f>VLOOKUP($A63,Database!$A:$Y,20,FALSE)</f>
        <v>2</v>
      </c>
      <c r="X63" s="20">
        <f>VLOOKUP($A63,Database!$A:$Y,21,FALSE)</f>
        <v>1</v>
      </c>
      <c r="Y63" s="20">
        <f>IF(A63=0,0,IF(V63="À venir",0,IF(AND(ISBLANK(P63),ISBLANK(Q63)),1,0)))</f>
        <v>0</v>
      </c>
      <c r="Z63" s="20">
        <f>IF(OR(ISBLANK(P63),ISBLANK(Q63)),"",IF(OR(AND(P63&gt;Q63,W63&gt;X63),AND(P63=Q63,W63=X63),AND(P63&lt;Q63,W63&lt;X63)),1,0))</f>
        <v>0</v>
      </c>
      <c r="AA63" s="20">
        <f ca="1">IF(C63&lt;NOW(),IF(AND(P63&gt;Q63,W63&gt;X63),S63,IF(AND(P63=Q63,W63=X63),T63,IF(AND(P63&lt;Q63,W63&lt;X63),U63,0))),"")</f>
        <v>0</v>
      </c>
      <c r="AB63" s="20">
        <f ca="1">IF(AND(P63=W63,Q63=X63,NOT(ISBLANK(P63)),NOT(ISBLANK(Q63)),NOT(ISBLANK(W63)),NOT(ISBLANK(AA63))),1,0)</f>
        <v>0</v>
      </c>
      <c r="AC63" s="20" t="str">
        <f ca="1">IF(AB63=0,"",IF(OR(ISBLANK(P63),ISBLANK(Q63)),"",IF(ISBLANK(VLOOKUP(A63,Database!A:AA,22,FALSE)),"",VLOOKUP(A63,Database!A:AA,22,FALSE))))</f>
        <v/>
      </c>
      <c r="AD63" s="20">
        <f ca="1">IFERROR(
   IF(
     OR(ISBLANK(P63),ISBLANK(Q63)),
     "",
     IF(
       AND(AA63&lt;&gt;"",OR(V63="Terminé",V63="En cours")),
       VLOOKUP(AC63,Setup_ScoreExactBonus!A:D,4,FALSE),
       0
     )),
  0)</f>
        <v>0</v>
      </c>
      <c r="AE63" s="21">
        <f ca="1">IFERROR(IF(OR(ISBLANK(P63),ISBLANK(Q63)),0,IF(AA63&lt;&gt;"", AA63 + IF(AB63=1,AD63, 0), "") * (R63+1)),"")</f>
        <v>0</v>
      </c>
      <c r="AF63" s="21">
        <f ca="1">SUMIFS(AE$2:AE63,D$2:D63,D63)</f>
        <v>69</v>
      </c>
    </row>
    <row r="64" spans="1:32" hidden="1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1">
        <v>0</v>
      </c>
      <c r="S64" s="20">
        <f>VLOOKUP($A64,Database!$A:$Y,10,FALSE)</f>
        <v>96</v>
      </c>
      <c r="T64" s="20">
        <f>VLOOKUP($A64,Database!$A:$Y,11,FALSE)</f>
        <v>107</v>
      </c>
      <c r="U64" s="20">
        <f>VLOOKUP($A64,Database!$A:$Y,12,FALSE)</f>
        <v>91</v>
      </c>
      <c r="V64" s="20" t="str">
        <f>VLOOKUP(A64,Database!A:M,13,FALSE)</f>
        <v>Terminé</v>
      </c>
      <c r="W64" s="20">
        <f>VLOOKUP($A64,Database!$A:$Y,20,FALSE)</f>
        <v>2</v>
      </c>
      <c r="X64" s="20">
        <f>VLOOKUP($A64,Database!$A:$Y,21,FALSE)</f>
        <v>1</v>
      </c>
      <c r="Y64" s="20">
        <f>IF(A64=0,0,IF(V64="À venir",0,IF(AND(ISBLANK(P64),ISBLANK(Q64)),1,0)))</f>
        <v>0</v>
      </c>
      <c r="Z64" s="20">
        <f>IF(OR(ISBLANK(P64),ISBLANK(Q64)),"",IF(OR(AND(P64&gt;Q64,W64&gt;X64),AND(P64=Q64,W64=X64),AND(P64&lt;Q64,W64&lt;X64)),1,0))</f>
        <v>1</v>
      </c>
      <c r="AA64" s="20">
        <f ca="1">IF(C64&lt;NOW(),IF(AND(P64&gt;Q64,W64&gt;X64),S64,IF(AND(P64=Q64,W64=X64),T64,IF(AND(P64&lt;Q64,W64&lt;X64),U64,0))),"")</f>
        <v>96</v>
      </c>
      <c r="AB64" s="20">
        <f ca="1">IF(AND(P64=W64,Q64=X64,NOT(ISBLANK(P64)),NOT(ISBLANK(Q64)),NOT(ISBLANK(W64)),NOT(ISBLANK(AA64))),1,0)</f>
        <v>0</v>
      </c>
      <c r="AC64" s="20" t="str">
        <f ca="1">IF(AB64=0,"",IF(OR(ISBLANK(P64),ISBLANK(Q64)),"",IF(ISBLANK(VLOOKUP(A64,Database!A:AA,22,FALSE)),"",VLOOKUP(A64,Database!A:AA,22,FALSE))))</f>
        <v/>
      </c>
      <c r="AD64" s="20">
        <f ca="1">IFERROR(
   IF(
     OR(ISBLANK(P64),ISBLANK(Q64)),
     "",
     IF(
       AND(AA64&lt;&gt;"",OR(V64="Terminé",V64="En cours")),
       VLOOKUP(AC64,Setup_ScoreExactBonus!A:D,4,FALSE),
       0
     )),
  0)</f>
        <v>0</v>
      </c>
      <c r="AE64" s="21">
        <f ca="1">IFERROR(IF(OR(ISBLANK(P64),ISBLANK(Q64)),0,IF(AA64&lt;&gt;"", AA64 + IF(AB64=1,AD64, 0), "") * (R64+1)),"")</f>
        <v>96</v>
      </c>
      <c r="AF64" s="21">
        <f ca="1">SUMIFS(AE$2:AE64,D$2:D64,D64)</f>
        <v>145</v>
      </c>
    </row>
    <row r="65" spans="1:32" hidden="1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1">
        <v>0</v>
      </c>
      <c r="S65" s="20">
        <f>VLOOKUP($A65,Database!$A:$Y,10,FALSE)</f>
        <v>96</v>
      </c>
      <c r="T65" s="20">
        <f>VLOOKUP($A65,Database!$A:$Y,11,FALSE)</f>
        <v>107</v>
      </c>
      <c r="U65" s="20">
        <f>VLOOKUP($A65,Database!$A:$Y,12,FALSE)</f>
        <v>91</v>
      </c>
      <c r="V65" s="20" t="str">
        <f>VLOOKUP(A65,Database!A:M,13,FALSE)</f>
        <v>Terminé</v>
      </c>
      <c r="W65" s="20">
        <f>VLOOKUP($A65,Database!$A:$Y,20,FALSE)</f>
        <v>2</v>
      </c>
      <c r="X65" s="20">
        <f>VLOOKUP($A65,Database!$A:$Y,21,FALSE)</f>
        <v>1</v>
      </c>
      <c r="Y65" s="20">
        <f>IF(A65=0,0,IF(V65="À venir",0,IF(AND(ISBLANK(P65),ISBLANK(Q65)),1,0)))</f>
        <v>0</v>
      </c>
      <c r="Z65" s="20">
        <f>IF(OR(ISBLANK(P65),ISBLANK(Q65)),"",IF(OR(AND(P65&gt;Q65,W65&gt;X65),AND(P65=Q65,W65=X65),AND(P65&lt;Q65,W65&lt;X65)),1,0))</f>
        <v>0</v>
      </c>
      <c r="AA65" s="20">
        <f ca="1">IF(C65&lt;NOW(),IF(AND(P65&gt;Q65,W65&gt;X65),S65,IF(AND(P65=Q65,W65=X65),T65,IF(AND(P65&lt;Q65,W65&lt;X65),U65,0))),"")</f>
        <v>0</v>
      </c>
      <c r="AB65" s="20">
        <f ca="1">IF(AND(P65=W65,Q65=X65,NOT(ISBLANK(P65)),NOT(ISBLANK(Q65)),NOT(ISBLANK(W65)),NOT(ISBLANK(AA65))),1,0)</f>
        <v>0</v>
      </c>
      <c r="AC65" s="20" t="str">
        <f ca="1">IF(AB65=0,"",IF(OR(ISBLANK(P65),ISBLANK(Q65)),"",IF(ISBLANK(VLOOKUP(A65,Database!A:AA,22,FALSE)),"",VLOOKUP(A65,Database!A:AA,22,FALSE))))</f>
        <v/>
      </c>
      <c r="AD65" s="20">
        <f ca="1">IFERROR(
   IF(
     OR(ISBLANK(P65),ISBLANK(Q65)),
     "",
     IF(
       AND(AA65&lt;&gt;"",OR(V65="Terminé",V65="En cours")),
       VLOOKUP(AC65,Setup_ScoreExactBonus!A:D,4,FALSE),
       0
     )),
  0)</f>
        <v>0</v>
      </c>
      <c r="AE65" s="21">
        <f ca="1">IFERROR(IF(OR(ISBLANK(P65),ISBLANK(Q65)),0,IF(AA65&lt;&gt;"", AA65 + IF(AB65=1,AD65, 0), "") * (R65+1)),"")</f>
        <v>0</v>
      </c>
      <c r="AF65" s="21">
        <f ca="1">SUMIFS(AE$2:AE65,D$2:D65,D65)</f>
        <v>69</v>
      </c>
    </row>
    <row r="66" spans="1:32" hidden="1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1">
        <v>0</v>
      </c>
      <c r="S66" s="20">
        <f>VLOOKUP($A66,Database!$A:$Y,10,FALSE)</f>
        <v>96</v>
      </c>
      <c r="T66" s="20">
        <f>VLOOKUP($A66,Database!$A:$Y,11,FALSE)</f>
        <v>107</v>
      </c>
      <c r="U66" s="20">
        <f>VLOOKUP($A66,Database!$A:$Y,12,FALSE)</f>
        <v>91</v>
      </c>
      <c r="V66" s="20" t="str">
        <f>VLOOKUP(A66,Database!A:M,13,FALSE)</f>
        <v>Terminé</v>
      </c>
      <c r="W66" s="20">
        <f>VLOOKUP($A66,Database!$A:$Y,20,FALSE)</f>
        <v>2</v>
      </c>
      <c r="X66" s="20">
        <f>VLOOKUP($A66,Database!$A:$Y,21,FALSE)</f>
        <v>1</v>
      </c>
      <c r="Y66" s="20">
        <f>IF(A66=0,0,IF(V66="À venir",0,IF(AND(ISBLANK(P66),ISBLANK(Q66)),1,0)))</f>
        <v>0</v>
      </c>
      <c r="Z66" s="20">
        <f>IF(OR(ISBLANK(P66),ISBLANK(Q66)),"",IF(OR(AND(P66&gt;Q66,W66&gt;X66),AND(P66=Q66,W66=X66),AND(P66&lt;Q66,W66&lt;X66)),1,0))</f>
        <v>1</v>
      </c>
      <c r="AA66" s="20">
        <f ca="1">IF(C66&lt;NOW(),IF(AND(P66&gt;Q66,W66&gt;X66),S66,IF(AND(P66=Q66,W66=X66),T66,IF(AND(P66&lt;Q66,W66&lt;X66),U66,0))),"")</f>
        <v>96</v>
      </c>
      <c r="AB66" s="20">
        <f ca="1">IF(AND(P66=W66,Q66=X66,NOT(ISBLANK(P66)),NOT(ISBLANK(Q66)),NOT(ISBLANK(W66)),NOT(ISBLANK(AA66))),1,0)</f>
        <v>0</v>
      </c>
      <c r="AC66" s="20" t="str">
        <f ca="1">IF(AB66=0,"",IF(OR(ISBLANK(P66),ISBLANK(Q66)),"",IF(ISBLANK(VLOOKUP(A66,Database!A:AA,22,FALSE)),"",VLOOKUP(A66,Database!A:AA,22,FALSE))))</f>
        <v/>
      </c>
      <c r="AD66" s="20">
        <f ca="1">IFERROR(
   IF(
     OR(ISBLANK(P66),ISBLANK(Q66)),
     "",
     IF(
       AND(AA66&lt;&gt;"",OR(V66="Terminé",V66="En cours")),
       VLOOKUP(AC66,Setup_ScoreExactBonus!A:D,4,FALSE),
       0
     )),
  0)</f>
        <v>0</v>
      </c>
      <c r="AE66" s="21">
        <f ca="1">IFERROR(IF(OR(ISBLANK(P66),ISBLANK(Q66)),0,IF(AA66&lt;&gt;"", AA66 + IF(AB66=1,AD66, 0), "") * (R66+1)),"")</f>
        <v>96</v>
      </c>
      <c r="AF66" s="21">
        <f ca="1">SUMIFS(AE$2:AE66,D$2:D66,D66)</f>
        <v>96</v>
      </c>
    </row>
    <row r="67" spans="1:32" hidden="1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1">
        <v>0</v>
      </c>
      <c r="S67" s="20">
        <f>VLOOKUP($A67,Database!$A:$Y,10,FALSE)</f>
        <v>96</v>
      </c>
      <c r="T67" s="20">
        <f>VLOOKUP($A67,Database!$A:$Y,11,FALSE)</f>
        <v>107</v>
      </c>
      <c r="U67" s="20">
        <f>VLOOKUP($A67,Database!$A:$Y,12,FALSE)</f>
        <v>91</v>
      </c>
      <c r="V67" s="20" t="str">
        <f>VLOOKUP(A67,Database!A:M,13,FALSE)</f>
        <v>Terminé</v>
      </c>
      <c r="W67" s="20">
        <f>VLOOKUP($A67,Database!$A:$Y,20,FALSE)</f>
        <v>2</v>
      </c>
      <c r="X67" s="20">
        <f>VLOOKUP($A67,Database!$A:$Y,21,FALSE)</f>
        <v>1</v>
      </c>
      <c r="Y67" s="20">
        <f>IF(A67=0,0,IF(V67="À venir",0,IF(AND(ISBLANK(P67),ISBLANK(Q67)),1,0)))</f>
        <v>0</v>
      </c>
      <c r="Z67" s="20">
        <f>IF(OR(ISBLANK(P67),ISBLANK(Q67)),"",IF(OR(AND(P67&gt;Q67,W67&gt;X67),AND(P67=Q67,W67=X67),AND(P67&lt;Q67,W67&lt;X67)),1,0))</f>
        <v>0</v>
      </c>
      <c r="AA67" s="20">
        <f ca="1">IF(C67&lt;NOW(),IF(AND(P67&gt;Q67,W67&gt;X67),S67,IF(AND(P67=Q67,W67=X67),T67,IF(AND(P67&lt;Q67,W67&lt;X67),U67,0))),"")</f>
        <v>0</v>
      </c>
      <c r="AB67" s="20">
        <f ca="1">IF(AND(P67=W67,Q67=X67,NOT(ISBLANK(P67)),NOT(ISBLANK(Q67)),NOT(ISBLANK(W67)),NOT(ISBLANK(AA67))),1,0)</f>
        <v>0</v>
      </c>
      <c r="AC67" s="20" t="str">
        <f ca="1">IF(AB67=0,"",IF(OR(ISBLANK(P67),ISBLANK(Q67)),"",IF(ISBLANK(VLOOKUP(A67,Database!A:AA,22,FALSE)),"",VLOOKUP(A67,Database!A:AA,22,FALSE))))</f>
        <v/>
      </c>
      <c r="AD67" s="20">
        <f ca="1">IFERROR(
   IF(
     OR(ISBLANK(P67),ISBLANK(Q67)),
     "",
     IF(
       AND(AA67&lt;&gt;"",OR(V67="Terminé",V67="En cours")),
       VLOOKUP(AC67,Setup_ScoreExactBonus!A:D,4,FALSE),
       0
     )),
  0)</f>
        <v>0</v>
      </c>
      <c r="AE67" s="21">
        <f ca="1">IFERROR(IF(OR(ISBLANK(P67),ISBLANK(Q67)),0,IF(AA67&lt;&gt;"", AA67 + IF(AB67=1,AD67, 0), "") * (R67+1)),"")</f>
        <v>0</v>
      </c>
      <c r="AF67" s="21">
        <f ca="1">SUMIFS(AE$2:AE67,D$2:D67,D67)</f>
        <v>49</v>
      </c>
    </row>
    <row r="68" spans="1:32" hidden="1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1">
        <v>0</v>
      </c>
      <c r="S68" s="20">
        <f>VLOOKUP($A68,Database!$A:$Y,10,FALSE)</f>
        <v>96</v>
      </c>
      <c r="T68" s="20">
        <f>VLOOKUP($A68,Database!$A:$Y,11,FALSE)</f>
        <v>107</v>
      </c>
      <c r="U68" s="20">
        <f>VLOOKUP($A68,Database!$A:$Y,12,FALSE)</f>
        <v>91</v>
      </c>
      <c r="V68" s="20" t="str">
        <f>VLOOKUP(A68,Database!A:M,13,FALSE)</f>
        <v>Terminé</v>
      </c>
      <c r="W68" s="20">
        <f>VLOOKUP($A68,Database!$A:$Y,20,FALSE)</f>
        <v>2</v>
      </c>
      <c r="X68" s="20">
        <f>VLOOKUP($A68,Database!$A:$Y,21,FALSE)</f>
        <v>1</v>
      </c>
      <c r="Y68" s="20">
        <f>IF(A68=0,0,IF(V68="À venir",0,IF(AND(ISBLANK(P68),ISBLANK(Q68)),1,0)))</f>
        <v>0</v>
      </c>
      <c r="Z68" s="20">
        <f>IF(OR(ISBLANK(P68),ISBLANK(Q68)),"",IF(OR(AND(P68&gt;Q68,W68&gt;X68),AND(P68=Q68,W68=X68),AND(P68&lt;Q68,W68&lt;X68)),1,0))</f>
        <v>1</v>
      </c>
      <c r="AA68" s="20">
        <f ca="1">IF(C68&lt;NOW(),IF(AND(P68&gt;Q68,W68&gt;X68),S68,IF(AND(P68=Q68,W68=X68),T68,IF(AND(P68&lt;Q68,W68&lt;X68),U68,0))),"")</f>
        <v>96</v>
      </c>
      <c r="AB68" s="20">
        <f ca="1">IF(AND(P68=W68,Q68=X68,NOT(ISBLANK(P68)),NOT(ISBLANK(Q68)),NOT(ISBLANK(W68)),NOT(ISBLANK(AA68))),1,0)</f>
        <v>0</v>
      </c>
      <c r="AC68" s="20" t="str">
        <f ca="1">IF(AB68=0,"",IF(OR(ISBLANK(P68),ISBLANK(Q68)),"",IF(ISBLANK(VLOOKUP(A68,Database!A:AA,22,FALSE)),"",VLOOKUP(A68,Database!A:AA,22,FALSE))))</f>
        <v/>
      </c>
      <c r="AD68" s="20">
        <f ca="1">IFERROR(
   IF(
     OR(ISBLANK(P68),ISBLANK(Q68)),
     "",
     IF(
       AND(AA68&lt;&gt;"",OR(V68="Terminé",V68="En cours")),
       VLOOKUP(AC68,Setup_ScoreExactBonus!A:D,4,FALSE),
       0
     )),
  0)</f>
        <v>0</v>
      </c>
      <c r="AE68" s="21">
        <f ca="1">IFERROR(IF(OR(ISBLANK(P68),ISBLANK(Q68)),0,IF(AA68&lt;&gt;"", AA68 + IF(AB68=1,AD68, 0), "") * (R68+1)),"")</f>
        <v>96</v>
      </c>
      <c r="AF68" s="21">
        <f ca="1">SUMIFS(AE$2:AE68,D$2:D68,D68)</f>
        <v>165</v>
      </c>
    </row>
    <row r="69" spans="1:32" hidden="1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1">
        <v>0</v>
      </c>
      <c r="S69" s="20">
        <f>VLOOKUP($A69,Database!$A:$Y,10,FALSE)</f>
        <v>96</v>
      </c>
      <c r="T69" s="20">
        <f>VLOOKUP($A69,Database!$A:$Y,11,FALSE)</f>
        <v>107</v>
      </c>
      <c r="U69" s="20">
        <f>VLOOKUP($A69,Database!$A:$Y,12,FALSE)</f>
        <v>91</v>
      </c>
      <c r="V69" s="20" t="str">
        <f>VLOOKUP(A69,Database!A:M,13,FALSE)</f>
        <v>Terminé</v>
      </c>
      <c r="W69" s="20">
        <f>VLOOKUP($A69,Database!$A:$Y,20,FALSE)</f>
        <v>2</v>
      </c>
      <c r="X69" s="20">
        <f>VLOOKUP($A69,Database!$A:$Y,21,FALSE)</f>
        <v>1</v>
      </c>
      <c r="Y69" s="20">
        <f>IF(A69=0,0,IF(V69="À venir",0,IF(AND(ISBLANK(P69),ISBLANK(Q69)),1,0)))</f>
        <v>0</v>
      </c>
      <c r="Z69" s="20">
        <f>IF(OR(ISBLANK(P69),ISBLANK(Q69)),"",IF(OR(AND(P69&gt;Q69,W69&gt;X69),AND(P69=Q69,W69=X69),AND(P69&lt;Q69,W69&lt;X69)),1,0))</f>
        <v>1</v>
      </c>
      <c r="AA69" s="20">
        <f ca="1">IF(C69&lt;NOW(),IF(AND(P69&gt;Q69,W69&gt;X69),S69,IF(AND(P69=Q69,W69=X69),T69,IF(AND(P69&lt;Q69,W69&lt;X69),U69,0))),"")</f>
        <v>96</v>
      </c>
      <c r="AB69" s="20">
        <f ca="1">IF(AND(P69=W69,Q69=X69,NOT(ISBLANK(P69)),NOT(ISBLANK(Q69)),NOT(ISBLANK(W69)),NOT(ISBLANK(AA69))),1,0)</f>
        <v>1</v>
      </c>
      <c r="AC69" s="20" t="str">
        <f ca="1">IF(AB69=0,"",IF(OR(ISBLANK(P69),ISBLANK(Q69)),"",IF(ISBLANK(VLOOKUP(A69,Database!A:AA,22,FALSE)),"",VLOOKUP(A69,Database!A:AA,22,FALSE))))</f>
        <v>Exact</v>
      </c>
      <c r="AD69" s="20">
        <f ca="1">IFERROR(
   IF(
     OR(ISBLANK(P69),ISBLANK(Q69)),
     "",
     IF(
       AND(AA69&lt;&gt;"",OR(V69="Terminé",V69="En cours")),
       VLOOKUP(AC69,Setup_ScoreExactBonus!A:D,4,FALSE),
       0
     )),
  0)</f>
        <v>20</v>
      </c>
      <c r="AE69" s="21">
        <f ca="1">IFERROR(IF(OR(ISBLANK(P69),ISBLANK(Q69)),0,IF(AA69&lt;&gt;"", AA69 + IF(AB69=1,AD69, 0), "") * (R69+1)),"")</f>
        <v>116</v>
      </c>
      <c r="AF69" s="21">
        <f ca="1">SUMIFS(AE$2:AE69,D$2:D69,D69)</f>
        <v>185</v>
      </c>
    </row>
    <row r="70" spans="1:32" hidden="1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1">
        <v>0</v>
      </c>
      <c r="S70" s="20">
        <f>VLOOKUP($A70,Database!$A:$Y,10,FALSE)</f>
        <v>96</v>
      </c>
      <c r="T70" s="20">
        <f>VLOOKUP($A70,Database!$A:$Y,11,FALSE)</f>
        <v>107</v>
      </c>
      <c r="U70" s="20">
        <f>VLOOKUP($A70,Database!$A:$Y,12,FALSE)</f>
        <v>91</v>
      </c>
      <c r="V70" s="20" t="str">
        <f>VLOOKUP(A70,Database!A:M,13,FALSE)</f>
        <v>Terminé</v>
      </c>
      <c r="W70" s="20">
        <f>VLOOKUP($A70,Database!$A:$Y,20,FALSE)</f>
        <v>2</v>
      </c>
      <c r="X70" s="20">
        <f>VLOOKUP($A70,Database!$A:$Y,21,FALSE)</f>
        <v>1</v>
      </c>
      <c r="Y70" s="20">
        <f>IF(A70=0,0,IF(V70="À venir",0,IF(AND(ISBLANK(P70),ISBLANK(Q70)),1,0)))</f>
        <v>0</v>
      </c>
      <c r="Z70" s="20">
        <f>IF(OR(ISBLANK(P70),ISBLANK(Q70)),"",IF(OR(AND(P70&gt;Q70,W70&gt;X70),AND(P70=Q70,W70=X70),AND(P70&lt;Q70,W70&lt;X70)),1,0))</f>
        <v>0</v>
      </c>
      <c r="AA70" s="20">
        <f ca="1">IF(C70&lt;NOW(),IF(AND(P70&gt;Q70,W70&gt;X70),S70,IF(AND(P70=Q70,W70=X70),T70,IF(AND(P70&lt;Q70,W70&lt;X70),U70,0))),"")</f>
        <v>0</v>
      </c>
      <c r="AB70" s="20">
        <f ca="1">IF(AND(P70=W70,Q70=X70,NOT(ISBLANK(P70)),NOT(ISBLANK(Q70)),NOT(ISBLANK(W70)),NOT(ISBLANK(AA70))),1,0)</f>
        <v>0</v>
      </c>
      <c r="AC70" s="20" t="str">
        <f ca="1">IF(AB70=0,"",IF(OR(ISBLANK(P70),ISBLANK(Q70)),"",IF(ISBLANK(VLOOKUP(A70,Database!A:AA,22,FALSE)),"",VLOOKUP(A70,Database!A:AA,22,FALSE))))</f>
        <v/>
      </c>
      <c r="AD70" s="20">
        <f ca="1">IFERROR(
   IF(
     OR(ISBLANK(P70),ISBLANK(Q70)),
     "",
     IF(
       AND(AA70&lt;&gt;"",OR(V70="Terminé",V70="En cours")),
       VLOOKUP(AC70,Setup_ScoreExactBonus!A:D,4,FALSE),
       0
     )),
  0)</f>
        <v>0</v>
      </c>
      <c r="AE70" s="21">
        <f ca="1">IFERROR(IF(OR(ISBLANK(P70),ISBLANK(Q70)),0,IF(AA70&lt;&gt;"", AA70 + IF(AB70=1,AD70, 0), "") * (R70+1)),"")</f>
        <v>0</v>
      </c>
      <c r="AF70" s="21">
        <f ca="1">SUMIFS(AE$2:AE70,D$2:D70,D70)</f>
        <v>69</v>
      </c>
    </row>
    <row r="71" spans="1:32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1">
        <v>1</v>
      </c>
      <c r="S71" s="20">
        <f>VLOOKUP($A71,Database!$A:$Y,10,FALSE)</f>
        <v>96</v>
      </c>
      <c r="T71" s="20">
        <f>VLOOKUP($A71,Database!$A:$Y,11,FALSE)</f>
        <v>107</v>
      </c>
      <c r="U71" s="20">
        <f>VLOOKUP($A71,Database!$A:$Y,12,FALSE)</f>
        <v>91</v>
      </c>
      <c r="V71" s="20" t="str">
        <f>VLOOKUP(A71,Database!A:M,13,FALSE)</f>
        <v>Terminé</v>
      </c>
      <c r="W71" s="20">
        <f>VLOOKUP($A71,Database!$A:$Y,20,FALSE)</f>
        <v>2</v>
      </c>
      <c r="X71" s="20">
        <f>VLOOKUP($A71,Database!$A:$Y,21,FALSE)</f>
        <v>1</v>
      </c>
      <c r="Y71" s="20">
        <f>IF(A71=0,0,IF(V71="À venir",0,IF(AND(ISBLANK(P71),ISBLANK(Q71)),1,0)))</f>
        <v>0</v>
      </c>
      <c r="Z71" s="20">
        <f>IF(OR(ISBLANK(P71),ISBLANK(Q71)),"",IF(OR(AND(P71&gt;Q71,W71&gt;X71),AND(P71=Q71,W71=X71),AND(P71&lt;Q71,W71&lt;X71)),1,0))</f>
        <v>0</v>
      </c>
      <c r="AA71" s="20">
        <f ca="1">IF(C71&lt;NOW(),IF(AND(P71&gt;Q71,W71&gt;X71),S71,IF(AND(P71=Q71,W71=X71),T71,IF(AND(P71&lt;Q71,W71&lt;X71),U71,0))),"")</f>
        <v>0</v>
      </c>
      <c r="AB71" s="20">
        <f ca="1">IF(AND(P71=W71,Q71=X71,NOT(ISBLANK(P71)),NOT(ISBLANK(Q71)),NOT(ISBLANK(W71)),NOT(ISBLANK(AA71))),1,0)</f>
        <v>0</v>
      </c>
      <c r="AC71" s="20" t="str">
        <f ca="1">IF(AB71=0,"",IF(OR(ISBLANK(P71),ISBLANK(Q71)),"",IF(ISBLANK(VLOOKUP(A71,Database!A:AA,22,FALSE)),"",VLOOKUP(A71,Database!A:AA,22,FALSE))))</f>
        <v/>
      </c>
      <c r="AD71" s="20">
        <f ca="1">IFERROR(
   IF(
     OR(ISBLANK(P71),ISBLANK(Q71)),
     "",
     IF(
       AND(AA71&lt;&gt;"",OR(V71="Terminé",V71="En cours")),
       VLOOKUP(AC71,Setup_ScoreExactBonus!A:D,4,FALSE),
       0
     )),
  0)</f>
        <v>0</v>
      </c>
      <c r="AE71" s="21">
        <f ca="1">IFERROR(IF(OR(ISBLANK(P71),ISBLANK(Q71)),0,IF(AA71&lt;&gt;"", AA71 + IF(AB71=1,AD71, 0), "") * (R71+1)),"")</f>
        <v>0</v>
      </c>
      <c r="AF71" s="21">
        <f ca="1">SUMIFS(AE$2:AE71,D$2:D71,D71)</f>
        <v>0</v>
      </c>
    </row>
    <row r="72" spans="1:32" hidden="1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1">
        <v>0</v>
      </c>
      <c r="S72" s="20">
        <f>VLOOKUP($A72,Database!$A:$Y,10,FALSE)</f>
        <v>96</v>
      </c>
      <c r="T72" s="20">
        <f>VLOOKUP($A72,Database!$A:$Y,11,FALSE)</f>
        <v>107</v>
      </c>
      <c r="U72" s="20">
        <f>VLOOKUP($A72,Database!$A:$Y,12,FALSE)</f>
        <v>91</v>
      </c>
      <c r="V72" s="20" t="str">
        <f>VLOOKUP(A72,Database!A:M,13,FALSE)</f>
        <v>Terminé</v>
      </c>
      <c r="W72" s="20">
        <f>VLOOKUP($A72,Database!$A:$Y,20,FALSE)</f>
        <v>2</v>
      </c>
      <c r="X72" s="20">
        <f>VLOOKUP($A72,Database!$A:$Y,21,FALSE)</f>
        <v>1</v>
      </c>
      <c r="Y72" s="20">
        <f>IF(A72=0,0,IF(V72="À venir",0,IF(AND(ISBLANK(P72),ISBLANK(Q72)),1,0)))</f>
        <v>0</v>
      </c>
      <c r="Z72" s="20">
        <f>IF(OR(ISBLANK(P72),ISBLANK(Q72)),"",IF(OR(AND(P72&gt;Q72,W72&gt;X72),AND(P72=Q72,W72=X72),AND(P72&lt;Q72,W72&lt;X72)),1,0))</f>
        <v>1</v>
      </c>
      <c r="AA72" s="20">
        <f ca="1">IF(C72&lt;NOW(),IF(AND(P72&gt;Q72,W72&gt;X72),S72,IF(AND(P72=Q72,W72=X72),T72,IF(AND(P72&lt;Q72,W72&lt;X72),U72,0))),"")</f>
        <v>96</v>
      </c>
      <c r="AB72" s="20">
        <f ca="1">IF(AND(P72=W72,Q72=X72,NOT(ISBLANK(P72)),NOT(ISBLANK(Q72)),NOT(ISBLANK(W72)),NOT(ISBLANK(AA72))),1,0)</f>
        <v>1</v>
      </c>
      <c r="AC72" s="20" t="str">
        <f ca="1">IF(AB72=0,"",IF(OR(ISBLANK(P72),ISBLANK(Q72)),"",IF(ISBLANK(VLOOKUP(A72,Database!A:AA,22,FALSE)),"",VLOOKUP(A72,Database!A:AA,22,FALSE))))</f>
        <v>Exact</v>
      </c>
      <c r="AD72" s="20">
        <f ca="1">IFERROR(
   IF(
     OR(ISBLANK(P72),ISBLANK(Q72)),
     "",
     IF(
       AND(AA72&lt;&gt;"",OR(V72="Terminé",V72="En cours")),
       VLOOKUP(AC72,Setup_ScoreExactBonus!A:D,4,FALSE),
       0
     )),
  0)</f>
        <v>20</v>
      </c>
      <c r="AE72" s="21">
        <f ca="1">IFERROR(IF(OR(ISBLANK(P72),ISBLANK(Q72)),0,IF(AA72&lt;&gt;"", AA72 + IF(AB72=1,AD72, 0), "") * (R72+1)),"")</f>
        <v>116</v>
      </c>
      <c r="AF72" s="21">
        <f ca="1">SUMIFS(AE$2:AE72,D$2:D72,D72)</f>
        <v>116</v>
      </c>
    </row>
    <row r="73" spans="1:32" hidden="1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1">
        <v>0</v>
      </c>
      <c r="S73" s="20">
        <f>VLOOKUP($A73,Database!$A:$Y,10,FALSE)</f>
        <v>96</v>
      </c>
      <c r="T73" s="20">
        <f>VLOOKUP($A73,Database!$A:$Y,11,FALSE)</f>
        <v>107</v>
      </c>
      <c r="U73" s="20">
        <f>VLOOKUP($A73,Database!$A:$Y,12,FALSE)</f>
        <v>91</v>
      </c>
      <c r="V73" s="20" t="str">
        <f>VLOOKUP(A73,Database!A:M,13,FALSE)</f>
        <v>Terminé</v>
      </c>
      <c r="W73" s="20">
        <f>VLOOKUP($A73,Database!$A:$Y,20,FALSE)</f>
        <v>2</v>
      </c>
      <c r="X73" s="20">
        <f>VLOOKUP($A73,Database!$A:$Y,21,FALSE)</f>
        <v>1</v>
      </c>
      <c r="Y73" s="20">
        <f>IF(A73=0,0,IF(V73="À venir",0,IF(AND(ISBLANK(P73),ISBLANK(Q73)),1,0)))</f>
        <v>0</v>
      </c>
      <c r="Z73" s="20">
        <f>IF(OR(ISBLANK(P73),ISBLANK(Q73)),"",IF(OR(AND(P73&gt;Q73,W73&gt;X73),AND(P73=Q73,W73=X73),AND(P73&lt;Q73,W73&lt;X73)),1,0))</f>
        <v>0</v>
      </c>
      <c r="AA73" s="20">
        <f ca="1">IF(C73&lt;NOW(),IF(AND(P73&gt;Q73,W73&gt;X73),S73,IF(AND(P73=Q73,W73=X73),T73,IF(AND(P73&lt;Q73,W73&lt;X73),U73,0))),"")</f>
        <v>0</v>
      </c>
      <c r="AB73" s="20">
        <f ca="1">IF(AND(P73=W73,Q73=X73,NOT(ISBLANK(P73)),NOT(ISBLANK(Q73)),NOT(ISBLANK(W73)),NOT(ISBLANK(AA73))),1,0)</f>
        <v>0</v>
      </c>
      <c r="AC73" s="20" t="str">
        <f ca="1">IF(AB73=0,"",IF(OR(ISBLANK(P73),ISBLANK(Q73)),"",IF(ISBLANK(VLOOKUP(A73,Database!A:AA,22,FALSE)),"",VLOOKUP(A73,Database!A:AA,22,FALSE))))</f>
        <v/>
      </c>
      <c r="AD73" s="20">
        <f ca="1">IFERROR(
   IF(
     OR(ISBLANK(P73),ISBLANK(Q73)),
     "",
     IF(
       AND(AA73&lt;&gt;"",OR(V73="Terminé",V73="En cours")),
       VLOOKUP(AC73,Setup_ScoreExactBonus!A:D,4,FALSE),
       0
     )),
  0)</f>
        <v>0</v>
      </c>
      <c r="AE73" s="21">
        <f ca="1">IFERROR(IF(OR(ISBLANK(P73),ISBLANK(Q73)),0,IF(AA73&lt;&gt;"", AA73 + IF(AB73=1,AD73, 0), "") * (R73+1)),"")</f>
        <v>0</v>
      </c>
      <c r="AF73" s="21">
        <f ca="1">SUMIFS(AE$2:AE73,D$2:D73,D73)</f>
        <v>0</v>
      </c>
    </row>
    <row r="74" spans="1:32" hidden="1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1">
        <v>1</v>
      </c>
      <c r="S74" s="20">
        <f>VLOOKUP($A74,Database!$A:$Y,10,FALSE)</f>
        <v>96</v>
      </c>
      <c r="T74" s="20">
        <f>VLOOKUP($A74,Database!$A:$Y,11,FALSE)</f>
        <v>107</v>
      </c>
      <c r="U74" s="20">
        <f>VLOOKUP($A74,Database!$A:$Y,12,FALSE)</f>
        <v>91</v>
      </c>
      <c r="V74" s="20" t="str">
        <f>VLOOKUP(A74,Database!A:M,13,FALSE)</f>
        <v>Terminé</v>
      </c>
      <c r="W74" s="20">
        <f>VLOOKUP($A74,Database!$A:$Y,20,FALSE)</f>
        <v>2</v>
      </c>
      <c r="X74" s="20">
        <f>VLOOKUP($A74,Database!$A:$Y,21,FALSE)</f>
        <v>1</v>
      </c>
      <c r="Y74" s="20">
        <f>IF(A74=0,0,IF(V74="À venir",0,IF(AND(ISBLANK(P74),ISBLANK(Q74)),1,0)))</f>
        <v>0</v>
      </c>
      <c r="Z74" s="20">
        <f>IF(OR(ISBLANK(P74),ISBLANK(Q74)),"",IF(OR(AND(P74&gt;Q74,W74&gt;X74),AND(P74=Q74,W74=X74),AND(P74&lt;Q74,W74&lt;X74)),1,0))</f>
        <v>0</v>
      </c>
      <c r="AA74" s="20">
        <f ca="1">IF(C74&lt;NOW(),IF(AND(P74&gt;Q74,W74&gt;X74),S74,IF(AND(P74=Q74,W74=X74),T74,IF(AND(P74&lt;Q74,W74&lt;X74),U74,0))),"")</f>
        <v>0</v>
      </c>
      <c r="AB74" s="20">
        <f ca="1">IF(AND(P74=W74,Q74=X74,NOT(ISBLANK(P74)),NOT(ISBLANK(Q74)),NOT(ISBLANK(W74)),NOT(ISBLANK(AA74))),1,0)</f>
        <v>0</v>
      </c>
      <c r="AC74" s="20" t="str">
        <f ca="1">IF(AB74=0,"",IF(OR(ISBLANK(P74),ISBLANK(Q74)),"",IF(ISBLANK(VLOOKUP(A74,Database!A:AA,22,FALSE)),"",VLOOKUP(A74,Database!A:AA,22,FALSE))))</f>
        <v/>
      </c>
      <c r="AD74" s="20">
        <f ca="1">IFERROR(
   IF(
     OR(ISBLANK(P74),ISBLANK(Q74)),
     "",
     IF(
       AND(AA74&lt;&gt;"",OR(V74="Terminé",V74="En cours")),
       VLOOKUP(AC74,Setup_ScoreExactBonus!A:D,4,FALSE),
       0
     )),
  0)</f>
        <v>0</v>
      </c>
      <c r="AE74" s="21">
        <f ca="1">IFERROR(IF(OR(ISBLANK(P74),ISBLANK(Q74)),0,IF(AA74&lt;&gt;"", AA74 + IF(AB74=1,AD74, 0), "") * (R74+1)),"")</f>
        <v>0</v>
      </c>
      <c r="AF74" s="21">
        <f ca="1">SUMIFS(AE$2:AE74,D$2:D74,D74)</f>
        <v>69</v>
      </c>
    </row>
    <row r="75" spans="1:32" hidden="1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1">
        <v>0</v>
      </c>
      <c r="S75" s="20">
        <f>VLOOKUP($A75,Database!$A:$Y,10,FALSE)</f>
        <v>96</v>
      </c>
      <c r="T75" s="20">
        <f>VLOOKUP($A75,Database!$A:$Y,11,FALSE)</f>
        <v>107</v>
      </c>
      <c r="U75" s="20">
        <f>VLOOKUP($A75,Database!$A:$Y,12,FALSE)</f>
        <v>91</v>
      </c>
      <c r="V75" s="20" t="str">
        <f>VLOOKUP(A75,Database!A:M,13,FALSE)</f>
        <v>Terminé</v>
      </c>
      <c r="W75" s="20">
        <f>VLOOKUP($A75,Database!$A:$Y,20,FALSE)</f>
        <v>2</v>
      </c>
      <c r="X75" s="20">
        <f>VLOOKUP($A75,Database!$A:$Y,21,FALSE)</f>
        <v>1</v>
      </c>
      <c r="Y75" s="20">
        <f>IF(A75=0,0,IF(V75="À venir",0,IF(AND(ISBLANK(P75),ISBLANK(Q75)),1,0)))</f>
        <v>0</v>
      </c>
      <c r="Z75" s="20">
        <f>IF(OR(ISBLANK(P75),ISBLANK(Q75)),"",IF(OR(AND(P75&gt;Q75,W75&gt;X75),AND(P75=Q75,W75=X75),AND(P75&lt;Q75,W75&lt;X75)),1,0))</f>
        <v>0</v>
      </c>
      <c r="AA75" s="20">
        <f ca="1">IF(C75&lt;NOW(),IF(AND(P75&gt;Q75,W75&gt;X75),S75,IF(AND(P75=Q75,W75=X75),T75,IF(AND(P75&lt;Q75,W75&lt;X75),U75,0))),"")</f>
        <v>0</v>
      </c>
      <c r="AB75" s="20">
        <f ca="1">IF(AND(P75=W75,Q75=X75,NOT(ISBLANK(P75)),NOT(ISBLANK(Q75)),NOT(ISBLANK(W75)),NOT(ISBLANK(AA75))),1,0)</f>
        <v>0</v>
      </c>
      <c r="AC75" s="20" t="str">
        <f ca="1">IF(AB75=0,"",IF(OR(ISBLANK(P75),ISBLANK(Q75)),"",IF(ISBLANK(VLOOKUP(A75,Database!A:AA,22,FALSE)),"",VLOOKUP(A75,Database!A:AA,22,FALSE))))</f>
        <v/>
      </c>
      <c r="AD75" s="20">
        <f ca="1">IFERROR(
   IF(
     OR(ISBLANK(P75),ISBLANK(Q75)),
     "",
     IF(
       AND(AA75&lt;&gt;"",OR(V75="Terminé",V75="En cours")),
       VLOOKUP(AC75,Setup_ScoreExactBonus!A:D,4,FALSE),
       0
     )),
  0)</f>
        <v>0</v>
      </c>
      <c r="AE75" s="21">
        <f ca="1">IFERROR(IF(OR(ISBLANK(P75),ISBLANK(Q75)),0,IF(AA75&lt;&gt;"", AA75 + IF(AB75=1,AD75, 0), "") * (R75+1)),"")</f>
        <v>0</v>
      </c>
      <c r="AF75" s="21">
        <f ca="1">SUMIFS(AE$2:AE75,D$2:D75,D75)</f>
        <v>49</v>
      </c>
    </row>
    <row r="76" spans="1:32" hidden="1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1">
        <v>0</v>
      </c>
      <c r="S76" s="20">
        <f>VLOOKUP($A76,Database!$A:$Y,10,FALSE)</f>
        <v>96</v>
      </c>
      <c r="T76" s="20">
        <f>VLOOKUP($A76,Database!$A:$Y,11,FALSE)</f>
        <v>107</v>
      </c>
      <c r="U76" s="20">
        <f>VLOOKUP($A76,Database!$A:$Y,12,FALSE)</f>
        <v>91</v>
      </c>
      <c r="V76" s="20" t="str">
        <f>VLOOKUP(A76,Database!A:M,13,FALSE)</f>
        <v>Terminé</v>
      </c>
      <c r="W76" s="20">
        <f>VLOOKUP($A76,Database!$A:$Y,20,FALSE)</f>
        <v>2</v>
      </c>
      <c r="X76" s="20">
        <f>VLOOKUP($A76,Database!$A:$Y,21,FALSE)</f>
        <v>1</v>
      </c>
      <c r="Y76" s="20">
        <f>IF(A76=0,0,IF(V76="À venir",0,IF(AND(ISBLANK(P76),ISBLANK(Q76)),1,0)))</f>
        <v>0</v>
      </c>
      <c r="Z76" s="20">
        <f>IF(OR(ISBLANK(P76),ISBLANK(Q76)),"",IF(OR(AND(P76&gt;Q76,W76&gt;X76),AND(P76=Q76,W76=X76),AND(P76&lt;Q76,W76&lt;X76)),1,0))</f>
        <v>1</v>
      </c>
      <c r="AA76" s="20">
        <f ca="1">IF(C76&lt;NOW(),IF(AND(P76&gt;Q76,W76&gt;X76),S76,IF(AND(P76=Q76,W76=X76),T76,IF(AND(P76&lt;Q76,W76&lt;X76),U76,0))),"")</f>
        <v>96</v>
      </c>
      <c r="AB76" s="20">
        <f ca="1">IF(AND(P76=W76,Q76=X76,NOT(ISBLANK(P76)),NOT(ISBLANK(Q76)),NOT(ISBLANK(W76)),NOT(ISBLANK(AA76))),1,0)</f>
        <v>1</v>
      </c>
      <c r="AC76" s="20" t="str">
        <f ca="1">IF(AB76=0,"",IF(OR(ISBLANK(P76),ISBLANK(Q76)),"",IF(ISBLANK(VLOOKUP(A76,Database!A:AA,22,FALSE)),"",VLOOKUP(A76,Database!A:AA,22,FALSE))))</f>
        <v>Exact</v>
      </c>
      <c r="AD76" s="20">
        <f ca="1">IFERROR(
   IF(
     OR(ISBLANK(P76),ISBLANK(Q76)),
     "",
     IF(
       AND(AA76&lt;&gt;"",OR(V76="Terminé",V76="En cours")),
       VLOOKUP(AC76,Setup_ScoreExactBonus!A:D,4,FALSE),
       0
     )),
  0)</f>
        <v>20</v>
      </c>
      <c r="AE76" s="21">
        <f ca="1">IFERROR(IF(OR(ISBLANK(P76),ISBLANK(Q76)),0,IF(AA76&lt;&gt;"", AA76 + IF(AB76=1,AD76, 0), "") * (R76+1)),"")</f>
        <v>116</v>
      </c>
      <c r="AF76" s="21">
        <f ca="1">SUMIFS(AE$2:AE76,D$2:D76,D76)</f>
        <v>165</v>
      </c>
    </row>
    <row r="77" spans="1:32" hidden="1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1">
        <v>0</v>
      </c>
      <c r="S77" s="20">
        <f>VLOOKUP($A77,Database!$A:$Y,10,FALSE)</f>
        <v>96</v>
      </c>
      <c r="T77" s="20">
        <f>VLOOKUP($A77,Database!$A:$Y,11,FALSE)</f>
        <v>107</v>
      </c>
      <c r="U77" s="20">
        <f>VLOOKUP($A77,Database!$A:$Y,12,FALSE)</f>
        <v>91</v>
      </c>
      <c r="V77" s="20" t="str">
        <f>VLOOKUP(A77,Database!A:M,13,FALSE)</f>
        <v>Terminé</v>
      </c>
      <c r="W77" s="20">
        <f>VLOOKUP($A77,Database!$A:$Y,20,FALSE)</f>
        <v>2</v>
      </c>
      <c r="X77" s="20">
        <f>VLOOKUP($A77,Database!$A:$Y,21,FALSE)</f>
        <v>1</v>
      </c>
      <c r="Y77" s="20">
        <f>IF(A77=0,0,IF(V77="À venir",0,IF(AND(ISBLANK(P77),ISBLANK(Q77)),1,0)))</f>
        <v>0</v>
      </c>
      <c r="Z77" s="20">
        <f>IF(OR(ISBLANK(P77),ISBLANK(Q77)),"",IF(OR(AND(P77&gt;Q77,W77&gt;X77),AND(P77=Q77,W77=X77),AND(P77&lt;Q77,W77&lt;X77)),1,0))</f>
        <v>0</v>
      </c>
      <c r="AA77" s="20">
        <f ca="1">IF(C77&lt;NOW(),IF(AND(P77&gt;Q77,W77&gt;X77),S77,IF(AND(P77=Q77,W77=X77),T77,IF(AND(P77&lt;Q77,W77&lt;X77),U77,0))),"")</f>
        <v>0</v>
      </c>
      <c r="AB77" s="20">
        <f ca="1">IF(AND(P77=W77,Q77=X77,NOT(ISBLANK(P77)),NOT(ISBLANK(Q77)),NOT(ISBLANK(W77)),NOT(ISBLANK(AA77))),1,0)</f>
        <v>0</v>
      </c>
      <c r="AC77" s="20" t="str">
        <f ca="1">IF(AB77=0,"",IF(OR(ISBLANK(P77),ISBLANK(Q77)),"",IF(ISBLANK(VLOOKUP(A77,Database!A:AA,22,FALSE)),"",VLOOKUP(A77,Database!A:AA,22,FALSE))))</f>
        <v/>
      </c>
      <c r="AD77" s="20">
        <f ca="1">IFERROR(
   IF(
     OR(ISBLANK(P77),ISBLANK(Q77)),
     "",
     IF(
       AND(AA77&lt;&gt;"",OR(V77="Terminé",V77="En cours")),
       VLOOKUP(AC77,Setup_ScoreExactBonus!A:D,4,FALSE),
       0
     )),
  0)</f>
        <v>0</v>
      </c>
      <c r="AE77" s="21">
        <f ca="1">IFERROR(IF(OR(ISBLANK(P77),ISBLANK(Q77)),0,IF(AA77&lt;&gt;"", AA77 + IF(AB77=1,AD77, 0), "") * (R77+1)),"")</f>
        <v>0</v>
      </c>
      <c r="AF77" s="21">
        <f ca="1">SUMIFS(AE$2:AE77,D$2:D77,D77)</f>
        <v>69</v>
      </c>
    </row>
    <row r="78" spans="1:32" hidden="1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1">
        <v>0</v>
      </c>
      <c r="S78" s="20">
        <f>VLOOKUP($A78,Database!$A:$Y,10,FALSE)</f>
        <v>96</v>
      </c>
      <c r="T78" s="20">
        <f>VLOOKUP($A78,Database!$A:$Y,11,FALSE)</f>
        <v>107</v>
      </c>
      <c r="U78" s="20">
        <f>VLOOKUP($A78,Database!$A:$Y,12,FALSE)</f>
        <v>91</v>
      </c>
      <c r="V78" s="20" t="str">
        <f>VLOOKUP(A78,Database!A:M,13,FALSE)</f>
        <v>Terminé</v>
      </c>
      <c r="W78" s="20">
        <f>VLOOKUP($A78,Database!$A:$Y,20,FALSE)</f>
        <v>2</v>
      </c>
      <c r="X78" s="20">
        <f>VLOOKUP($A78,Database!$A:$Y,21,FALSE)</f>
        <v>1</v>
      </c>
      <c r="Y78" s="20">
        <f>IF(A78=0,0,IF(V78="À venir",0,IF(AND(ISBLANK(P78),ISBLANK(Q78)),1,0)))</f>
        <v>0</v>
      </c>
      <c r="Z78" s="20">
        <f>IF(OR(ISBLANK(P78),ISBLANK(Q78)),"",IF(OR(AND(P78&gt;Q78,W78&gt;X78),AND(P78=Q78,W78=X78),AND(P78&lt;Q78,W78&lt;X78)),1,0))</f>
        <v>1</v>
      </c>
      <c r="AA78" s="20">
        <f ca="1">IF(C78&lt;NOW(),IF(AND(P78&gt;Q78,W78&gt;X78),S78,IF(AND(P78=Q78,W78=X78),T78,IF(AND(P78&lt;Q78,W78&lt;X78),U78,0))),"")</f>
        <v>96</v>
      </c>
      <c r="AB78" s="20">
        <f ca="1">IF(AND(P78=W78,Q78=X78,NOT(ISBLANK(P78)),NOT(ISBLANK(Q78)),NOT(ISBLANK(W78)),NOT(ISBLANK(AA78))),1,0)</f>
        <v>0</v>
      </c>
      <c r="AC78" s="20" t="str">
        <f ca="1">IF(AB78=0,"",IF(OR(ISBLANK(P78),ISBLANK(Q78)),"",IF(ISBLANK(VLOOKUP(A78,Database!A:AA,22,FALSE)),"",VLOOKUP(A78,Database!A:AA,22,FALSE))))</f>
        <v/>
      </c>
      <c r="AD78" s="20">
        <f ca="1">IFERROR(
   IF(
     OR(ISBLANK(P78),ISBLANK(Q78)),
     "",
     IF(
       AND(AA78&lt;&gt;"",OR(V78="Terminé",V78="En cours")),
       VLOOKUP(AC78,Setup_ScoreExactBonus!A:D,4,FALSE),
       0
     )),
  0)</f>
        <v>0</v>
      </c>
      <c r="AE78" s="21">
        <f ca="1">IFERROR(IF(OR(ISBLANK(P78),ISBLANK(Q78)),0,IF(AA78&lt;&gt;"", AA78 + IF(AB78=1,AD78, 0), "") * (R78+1)),"")</f>
        <v>96</v>
      </c>
      <c r="AF78" s="21">
        <f ca="1">SUMIFS(AE$2:AE78,D$2:D78,D78)</f>
        <v>165</v>
      </c>
    </row>
    <row r="79" spans="1:32" hidden="1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1">
        <v>0</v>
      </c>
      <c r="S79" s="20">
        <f>VLOOKUP($A79,Database!$A:$Y,10,FALSE)</f>
        <v>96</v>
      </c>
      <c r="T79" s="20">
        <f>VLOOKUP($A79,Database!$A:$Y,11,FALSE)</f>
        <v>107</v>
      </c>
      <c r="U79" s="20">
        <f>VLOOKUP($A79,Database!$A:$Y,12,FALSE)</f>
        <v>91</v>
      </c>
      <c r="V79" s="20" t="str">
        <f>VLOOKUP(A79,Database!A:M,13,FALSE)</f>
        <v>Terminé</v>
      </c>
      <c r="W79" s="20">
        <f>VLOOKUP($A79,Database!$A:$Y,20,FALSE)</f>
        <v>2</v>
      </c>
      <c r="X79" s="20">
        <f>VLOOKUP($A79,Database!$A:$Y,21,FALSE)</f>
        <v>1</v>
      </c>
      <c r="Y79" s="20">
        <f>IF(A79=0,0,IF(V79="À venir",0,IF(AND(ISBLANK(P79),ISBLANK(Q79)),1,0)))</f>
        <v>0</v>
      </c>
      <c r="Z79" s="20">
        <f>IF(OR(ISBLANK(P79),ISBLANK(Q79)),"",IF(OR(AND(P79&gt;Q79,W79&gt;X79),AND(P79=Q79,W79=X79),AND(P79&lt;Q79,W79&lt;X79)),1,0))</f>
        <v>1</v>
      </c>
      <c r="AA79" s="20">
        <f ca="1">IF(C79&lt;NOW(),IF(AND(P79&gt;Q79,W79&gt;X79),S79,IF(AND(P79=Q79,W79=X79),T79,IF(AND(P79&lt;Q79,W79&lt;X79),U79,0))),"")</f>
        <v>96</v>
      </c>
      <c r="AB79" s="20">
        <f ca="1">IF(AND(P79=W79,Q79=X79,NOT(ISBLANK(P79)),NOT(ISBLANK(Q79)),NOT(ISBLANK(W79)),NOT(ISBLANK(AA79))),1,0)</f>
        <v>0</v>
      </c>
      <c r="AC79" s="20" t="str">
        <f ca="1">IF(AB79=0,"",IF(OR(ISBLANK(P79),ISBLANK(Q79)),"",IF(ISBLANK(VLOOKUP(A79,Database!A:AA,22,FALSE)),"",VLOOKUP(A79,Database!A:AA,22,FALSE))))</f>
        <v/>
      </c>
      <c r="AD79" s="20">
        <f ca="1">IFERROR(
   IF(
     OR(ISBLANK(P79),ISBLANK(Q79)),
     "",
     IF(
       AND(AA79&lt;&gt;"",OR(V79="Terminé",V79="En cours")),
       VLOOKUP(AC79,Setup_ScoreExactBonus!A:D,4,FALSE),
       0
     )),
  0)</f>
        <v>0</v>
      </c>
      <c r="AE79" s="21">
        <f ca="1">IFERROR(IF(OR(ISBLANK(P79),ISBLANK(Q79)),0,IF(AA79&lt;&gt;"", AA79 + IF(AB79=1,AD79, 0), "") * (R79+1)),"")</f>
        <v>96</v>
      </c>
      <c r="AF79" s="21">
        <f ca="1">SUMIFS(AE$2:AE79,D$2:D79,D79)</f>
        <v>96</v>
      </c>
    </row>
    <row r="80" spans="1:32" hidden="1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1">
        <v>0</v>
      </c>
      <c r="S80" s="20">
        <f>VLOOKUP($A80,Database!$A:$Y,10,FALSE)</f>
        <v>96</v>
      </c>
      <c r="T80" s="20">
        <f>VLOOKUP($A80,Database!$A:$Y,11,FALSE)</f>
        <v>107</v>
      </c>
      <c r="U80" s="20">
        <f>VLOOKUP($A80,Database!$A:$Y,12,FALSE)</f>
        <v>91</v>
      </c>
      <c r="V80" s="20" t="str">
        <f>VLOOKUP(A80,Database!A:M,13,FALSE)</f>
        <v>Terminé</v>
      </c>
      <c r="W80" s="20">
        <f>VLOOKUP($A80,Database!$A:$Y,20,FALSE)</f>
        <v>2</v>
      </c>
      <c r="X80" s="20">
        <f>VLOOKUP($A80,Database!$A:$Y,21,FALSE)</f>
        <v>1</v>
      </c>
      <c r="Y80" s="20">
        <f>IF(A80=0,0,IF(V80="À venir",0,IF(AND(ISBLANK(P80),ISBLANK(Q80)),1,0)))</f>
        <v>0</v>
      </c>
      <c r="Z80" s="20">
        <f>IF(OR(ISBLANK(P80),ISBLANK(Q80)),"",IF(OR(AND(P80&gt;Q80,W80&gt;X80),AND(P80=Q80,W80=X80),AND(P80&lt;Q80,W80&lt;X80)),1,0))</f>
        <v>1</v>
      </c>
      <c r="AA80" s="20">
        <f ca="1">IF(C80&lt;NOW(),IF(AND(P80&gt;Q80,W80&gt;X80),S80,IF(AND(P80=Q80,W80=X80),T80,IF(AND(P80&lt;Q80,W80&lt;X80),U80,0))),"")</f>
        <v>96</v>
      </c>
      <c r="AB80" s="20">
        <f ca="1">IF(AND(P80=W80,Q80=X80,NOT(ISBLANK(P80)),NOT(ISBLANK(Q80)),NOT(ISBLANK(W80)),NOT(ISBLANK(AA80))),1,0)</f>
        <v>0</v>
      </c>
      <c r="AC80" s="20" t="str">
        <f ca="1">IF(AB80=0,"",IF(OR(ISBLANK(P80),ISBLANK(Q80)),"",IF(ISBLANK(VLOOKUP(A80,Database!A:AA,22,FALSE)),"",VLOOKUP(A80,Database!A:AA,22,FALSE))))</f>
        <v/>
      </c>
      <c r="AD80" s="20">
        <f ca="1">IFERROR(
   IF(
     OR(ISBLANK(P80),ISBLANK(Q80)),
     "",
     IF(
       AND(AA80&lt;&gt;"",OR(V80="Terminé",V80="En cours")),
       VLOOKUP(AC80,Setup_ScoreExactBonus!A:D,4,FALSE),
       0
     )),
  0)</f>
        <v>0</v>
      </c>
      <c r="AE80" s="21">
        <f ca="1">IFERROR(IF(OR(ISBLANK(P80),ISBLANK(Q80)),0,IF(AA80&lt;&gt;"", AA80 + IF(AB80=1,AD80, 0), "") * (R80+1)),"")</f>
        <v>96</v>
      </c>
      <c r="AF80" s="21">
        <f ca="1">SUMIFS(AE$2:AE80,D$2:D80,D80)</f>
        <v>96</v>
      </c>
    </row>
    <row r="81" spans="1:32" hidden="1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1">
        <v>0</v>
      </c>
      <c r="S81" s="20">
        <f>VLOOKUP($A81,Database!$A:$Y,10,FALSE)</f>
        <v>96</v>
      </c>
      <c r="T81" s="20">
        <f>VLOOKUP($A81,Database!$A:$Y,11,FALSE)</f>
        <v>107</v>
      </c>
      <c r="U81" s="20">
        <f>VLOOKUP($A81,Database!$A:$Y,12,FALSE)</f>
        <v>91</v>
      </c>
      <c r="V81" s="20" t="str">
        <f>VLOOKUP(A81,Database!A:M,13,FALSE)</f>
        <v>Terminé</v>
      </c>
      <c r="W81" s="20">
        <f>VLOOKUP($A81,Database!$A:$Y,20,FALSE)</f>
        <v>2</v>
      </c>
      <c r="X81" s="20">
        <f>VLOOKUP($A81,Database!$A:$Y,21,FALSE)</f>
        <v>1</v>
      </c>
      <c r="Y81" s="20">
        <f>IF(A81=0,0,IF(V81="À venir",0,IF(AND(ISBLANK(P81),ISBLANK(Q81)),1,0)))</f>
        <v>0</v>
      </c>
      <c r="Z81" s="20">
        <f>IF(OR(ISBLANK(P81),ISBLANK(Q81)),"",IF(OR(AND(P81&gt;Q81,W81&gt;X81),AND(P81=Q81,W81=X81),AND(P81&lt;Q81,W81&lt;X81)),1,0))</f>
        <v>0</v>
      </c>
      <c r="AA81" s="20">
        <f ca="1">IF(C81&lt;NOW(),IF(AND(P81&gt;Q81,W81&gt;X81),S81,IF(AND(P81=Q81,W81=X81),T81,IF(AND(P81&lt;Q81,W81&lt;X81),U81,0))),"")</f>
        <v>0</v>
      </c>
      <c r="AB81" s="20">
        <f ca="1">IF(AND(P81=W81,Q81=X81,NOT(ISBLANK(P81)),NOT(ISBLANK(Q81)),NOT(ISBLANK(W81)),NOT(ISBLANK(AA81))),1,0)</f>
        <v>0</v>
      </c>
      <c r="AC81" s="20" t="str">
        <f ca="1">IF(AB81=0,"",IF(OR(ISBLANK(P81),ISBLANK(Q81)),"",IF(ISBLANK(VLOOKUP(A81,Database!A:AA,22,FALSE)),"",VLOOKUP(A81,Database!A:AA,22,FALSE))))</f>
        <v/>
      </c>
      <c r="AD81" s="20">
        <f ca="1">IFERROR(
   IF(
     OR(ISBLANK(P81),ISBLANK(Q81)),
     "",
     IF(
       AND(AA81&lt;&gt;"",OR(V81="Terminé",V81="En cours")),
       VLOOKUP(AC81,Setup_ScoreExactBonus!A:D,4,FALSE),
       0
     )),
  0)</f>
        <v>0</v>
      </c>
      <c r="AE81" s="21">
        <f ca="1">IFERROR(IF(OR(ISBLANK(P81),ISBLANK(Q81)),0,IF(AA81&lt;&gt;"", AA81 + IF(AB81=1,AD81, 0), "") * (R81+1)),"")</f>
        <v>0</v>
      </c>
      <c r="AF81" s="21">
        <f ca="1">SUMIFS(AE$2:AE81,D$2:D81,D81)</f>
        <v>49</v>
      </c>
    </row>
    <row r="82" spans="1:32" hidden="1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1">
        <v>0</v>
      </c>
      <c r="S82" s="20">
        <f>VLOOKUP($A82,Database!$A:$Y,10,FALSE)</f>
        <v>96</v>
      </c>
      <c r="T82" s="20">
        <f>VLOOKUP($A82,Database!$A:$Y,11,FALSE)</f>
        <v>107</v>
      </c>
      <c r="U82" s="20">
        <f>VLOOKUP($A82,Database!$A:$Y,12,FALSE)</f>
        <v>91</v>
      </c>
      <c r="V82" s="20" t="str">
        <f>VLOOKUP(A82,Database!A:M,13,FALSE)</f>
        <v>Terminé</v>
      </c>
      <c r="W82" s="20">
        <f>VLOOKUP($A82,Database!$A:$Y,20,FALSE)</f>
        <v>2</v>
      </c>
      <c r="X82" s="20">
        <f>VLOOKUP($A82,Database!$A:$Y,21,FALSE)</f>
        <v>1</v>
      </c>
      <c r="Y82" s="20">
        <f>IF(A82=0,0,IF(V82="À venir",0,IF(AND(ISBLANK(P82),ISBLANK(Q82)),1,0)))</f>
        <v>1</v>
      </c>
      <c r="Z82" s="20" t="str">
        <f>IF(OR(ISBLANK(P82),ISBLANK(Q82)),"",IF(OR(AND(P82&gt;Q82,W82&gt;X82),AND(P82=Q82,W82=X82),AND(P82&lt;Q82,W82&lt;X82)),1,0))</f>
        <v/>
      </c>
      <c r="AA82" s="20">
        <f ca="1">IF(C82&lt;NOW(),IF(AND(P82&gt;Q82,W82&gt;X82),S82,IF(AND(P82=Q82,W82=X82),T82,IF(AND(P82&lt;Q82,W82&lt;X82),U82,0))),"")</f>
        <v>0</v>
      </c>
      <c r="AB82" s="20">
        <f ca="1">IF(AND(P82=W82,Q82=X82,NOT(ISBLANK(P82)),NOT(ISBLANK(Q82)),NOT(ISBLANK(W82)),NOT(ISBLANK(AA82))),1,0)</f>
        <v>0</v>
      </c>
      <c r="AC82" s="20" t="str">
        <f ca="1">IF(AB82=0,"",IF(OR(ISBLANK(P82),ISBLANK(Q82)),"",IF(ISBLANK(VLOOKUP(A82,Database!A:AA,22,FALSE)),"",VLOOKUP(A82,Database!A:AA,22,FALSE))))</f>
        <v/>
      </c>
      <c r="AD82" s="20" t="str">
        <f>IFERROR(
   IF(
     OR(ISBLANK(P82),ISBLANK(Q82)),
     "",
     IF(
       AND(AA82&lt;&gt;"",OR(V82="Terminé",V82="En cours")),
       VLOOKUP(AC82,Setup_ScoreExactBonus!A:D,4,FALSE),
       0
     )),
  0)</f>
        <v/>
      </c>
      <c r="AE82" s="21">
        <f>IFERROR(IF(OR(ISBLANK(P82),ISBLANK(Q82)),0,IF(AA82&lt;&gt;"", AA82 + IF(AB82=1,AD82, 0), "") * (R82+1)),"")</f>
        <v>0</v>
      </c>
      <c r="AF82" s="21">
        <f>SUMIFS(AE$2:AE82,D$2:D82,D82)</f>
        <v>0</v>
      </c>
    </row>
    <row r="83" spans="1:32" hidden="1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1">
        <v>0</v>
      </c>
      <c r="S83" s="20">
        <f>VLOOKUP($A83,Database!$A:$Y,10,FALSE)</f>
        <v>65</v>
      </c>
      <c r="T83" s="20">
        <f>VLOOKUP($A83,Database!$A:$Y,11,FALSE)</f>
        <v>117</v>
      </c>
      <c r="U83" s="20">
        <f>VLOOKUP($A83,Database!$A:$Y,12,FALSE)</f>
        <v>125</v>
      </c>
      <c r="V83" s="20" t="str">
        <f>VLOOKUP(A83,Database!A:M,13,FALSE)</f>
        <v>Terminé</v>
      </c>
      <c r="W83" s="20">
        <f>VLOOKUP($A83,Database!$A:$Y,20,FALSE)</f>
        <v>1</v>
      </c>
      <c r="X83" s="20">
        <f>VLOOKUP($A83,Database!$A:$Y,21,FALSE)</f>
        <v>1</v>
      </c>
      <c r="Y83" s="20">
        <f>IF(A83=0,0,IF(V83="À venir",0,IF(AND(ISBLANK(P83),ISBLANK(Q83)),1,0)))</f>
        <v>0</v>
      </c>
      <c r="Z83" s="20">
        <f>IF(OR(ISBLANK(P83),ISBLANK(Q83)),"",IF(OR(AND(P83&gt;Q83,W83&gt;X83),AND(P83=Q83,W83=X83),AND(P83&lt;Q83,W83&lt;X83)),1,0))</f>
        <v>0</v>
      </c>
      <c r="AA83" s="20">
        <f ca="1">IF(C83&lt;NOW(),IF(AND(P83&gt;Q83,W83&gt;X83),S83,IF(AND(P83=Q83,W83=X83),T83,IF(AND(P83&lt;Q83,W83&lt;X83),U83,0))),"")</f>
        <v>0</v>
      </c>
      <c r="AB83" s="20">
        <f ca="1">IF(AND(P83=W83,Q83=X83,NOT(ISBLANK(P83)),NOT(ISBLANK(Q83)),NOT(ISBLANK(W83)),NOT(ISBLANK(AA83))),1,0)</f>
        <v>0</v>
      </c>
      <c r="AC83" s="20" t="str">
        <f ca="1">IF(AB83=0,"",IF(OR(ISBLANK(P83),ISBLANK(Q83)),"",IF(ISBLANK(VLOOKUP(A83,Database!A:AA,22,FALSE)),"",VLOOKUP(A83,Database!A:AA,22,FALSE))))</f>
        <v/>
      </c>
      <c r="AD83" s="20">
        <f ca="1">IFERROR(
   IF(
     OR(ISBLANK(P83),ISBLANK(Q83)),
     "",
     IF(
       AND(AA83&lt;&gt;"",OR(V83="Terminé",V83="En cours")),
       VLOOKUP(AC83,Setup_ScoreExactBonus!A:D,4,FALSE),
       0
     )),
  0)</f>
        <v>0</v>
      </c>
      <c r="AE83" s="21">
        <f ca="1">IFERROR(IF(OR(ISBLANK(P83),ISBLANK(Q83)),0,IF(AA83&lt;&gt;"", AA83 + IF(AB83=1,AD83, 0), "") * (R83+1)),"")</f>
        <v>0</v>
      </c>
      <c r="AF83" s="21">
        <f ca="1">SUMIFS(AE$2:AE83,D$2:D83,D83)</f>
        <v>49</v>
      </c>
    </row>
    <row r="84" spans="1:32" hidden="1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1">
        <v>0</v>
      </c>
      <c r="S84" s="20">
        <f>VLOOKUP($A84,Database!$A:$Y,10,FALSE)</f>
        <v>65</v>
      </c>
      <c r="T84" s="20">
        <f>VLOOKUP($A84,Database!$A:$Y,11,FALSE)</f>
        <v>117</v>
      </c>
      <c r="U84" s="20">
        <f>VLOOKUP($A84,Database!$A:$Y,12,FALSE)</f>
        <v>125</v>
      </c>
      <c r="V84" s="20" t="str">
        <f>VLOOKUP(A84,Database!A:M,13,FALSE)</f>
        <v>Terminé</v>
      </c>
      <c r="W84" s="20">
        <f>VLOOKUP($A84,Database!$A:$Y,20,FALSE)</f>
        <v>1</v>
      </c>
      <c r="X84" s="20">
        <f>VLOOKUP($A84,Database!$A:$Y,21,FALSE)</f>
        <v>1</v>
      </c>
      <c r="Y84" s="20">
        <f>IF(A84=0,0,IF(V84="À venir",0,IF(AND(ISBLANK(P84),ISBLANK(Q84)),1,0)))</f>
        <v>0</v>
      </c>
      <c r="Z84" s="20">
        <f>IF(OR(ISBLANK(P84),ISBLANK(Q84)),"",IF(OR(AND(P84&gt;Q84,W84&gt;X84),AND(P84=Q84,W84=X84),AND(P84&lt;Q84,W84&lt;X84)),1,0))</f>
        <v>0</v>
      </c>
      <c r="AA84" s="20">
        <f ca="1">IF(C84&lt;NOW(),IF(AND(P84&gt;Q84,W84&gt;X84),S84,IF(AND(P84=Q84,W84=X84),T84,IF(AND(P84&lt;Q84,W84&lt;X84),U84,0))),"")</f>
        <v>0</v>
      </c>
      <c r="AB84" s="20">
        <f ca="1">IF(AND(P84=W84,Q84=X84,NOT(ISBLANK(P84)),NOT(ISBLANK(Q84)),NOT(ISBLANK(W84)),NOT(ISBLANK(AA84))),1,0)</f>
        <v>0</v>
      </c>
      <c r="AC84" s="20" t="str">
        <f ca="1">IF(AB84=0,"",IF(OR(ISBLANK(P84),ISBLANK(Q84)),"",IF(ISBLANK(VLOOKUP(A84,Database!A:AA,22,FALSE)),"",VLOOKUP(A84,Database!A:AA,22,FALSE))))</f>
        <v/>
      </c>
      <c r="AD84" s="20">
        <f ca="1">IFERROR(
   IF(
     OR(ISBLANK(P84),ISBLANK(Q84)),
     "",
     IF(
       AND(AA84&lt;&gt;"",OR(V84="Terminé",V84="En cours")),
       VLOOKUP(AC84,Setup_ScoreExactBonus!A:D,4,FALSE),
       0
     )),
  0)</f>
        <v>0</v>
      </c>
      <c r="AE84" s="21">
        <f ca="1">IFERROR(IF(OR(ISBLANK(P84),ISBLANK(Q84)),0,IF(AA84&lt;&gt;"", AA84 + IF(AB84=1,AD84, 0), "") * (R84+1)),"")</f>
        <v>0</v>
      </c>
      <c r="AF84" s="21">
        <f ca="1">SUMIFS(AE$2:AE84,D$2:D84,D84)</f>
        <v>49</v>
      </c>
    </row>
    <row r="85" spans="1:32" hidden="1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1">
        <v>0</v>
      </c>
      <c r="S85" s="20">
        <f>VLOOKUP($A85,Database!$A:$Y,10,FALSE)</f>
        <v>65</v>
      </c>
      <c r="T85" s="20">
        <f>VLOOKUP($A85,Database!$A:$Y,11,FALSE)</f>
        <v>117</v>
      </c>
      <c r="U85" s="20">
        <f>VLOOKUP($A85,Database!$A:$Y,12,FALSE)</f>
        <v>125</v>
      </c>
      <c r="V85" s="20" t="str">
        <f>VLOOKUP(A85,Database!A:M,13,FALSE)</f>
        <v>Terminé</v>
      </c>
      <c r="W85" s="20">
        <f>VLOOKUP($A85,Database!$A:$Y,20,FALSE)</f>
        <v>1</v>
      </c>
      <c r="X85" s="20">
        <f>VLOOKUP($A85,Database!$A:$Y,21,FALSE)</f>
        <v>1</v>
      </c>
      <c r="Y85" s="20">
        <f>IF(A85=0,0,IF(V85="À venir",0,IF(AND(ISBLANK(P85),ISBLANK(Q85)),1,0)))</f>
        <v>0</v>
      </c>
      <c r="Z85" s="20">
        <f>IF(OR(ISBLANK(P85),ISBLANK(Q85)),"",IF(OR(AND(P85&gt;Q85,W85&gt;X85),AND(P85=Q85,W85=X85),AND(P85&lt;Q85,W85&lt;X85)),1,0))</f>
        <v>1</v>
      </c>
      <c r="AA85" s="20">
        <f ca="1">IF(C85&lt;NOW(),IF(AND(P85&gt;Q85,W85&gt;X85),S85,IF(AND(P85=Q85,W85=X85),T85,IF(AND(P85&lt;Q85,W85&lt;X85),U85,0))),"")</f>
        <v>117</v>
      </c>
      <c r="AB85" s="20">
        <f ca="1">IF(AND(P85=W85,Q85=X85,NOT(ISBLANK(P85)),NOT(ISBLANK(Q85)),NOT(ISBLANK(W85)),NOT(ISBLANK(AA85))),1,0)</f>
        <v>1</v>
      </c>
      <c r="AC85" s="20" t="str">
        <f ca="1">IF(AB85=0,"",IF(OR(ISBLANK(P85),ISBLANK(Q85)),"",IF(ISBLANK(VLOOKUP(A85,Database!A:AA,22,FALSE)),"",VLOOKUP(A85,Database!A:AA,22,FALSE))))</f>
        <v>Exact</v>
      </c>
      <c r="AD85" s="20">
        <f ca="1">IFERROR(
   IF(
     OR(ISBLANK(P85),ISBLANK(Q85)),
     "",
     IF(
       AND(AA85&lt;&gt;"",OR(V85="Terminé",V85="En cours")),
       VLOOKUP(AC85,Setup_ScoreExactBonus!A:D,4,FALSE),
       0
     )),
  0)</f>
        <v>20</v>
      </c>
      <c r="AE85" s="21">
        <f ca="1">IFERROR(IF(OR(ISBLANK(P85),ISBLANK(Q85)),0,IF(AA85&lt;&gt;"", AA85 + IF(AB85=1,AD85, 0), "") * (R85+1)),"")</f>
        <v>137</v>
      </c>
      <c r="AF85" s="21">
        <f ca="1">SUMIFS(AE$2:AE85,D$2:D85,D85)</f>
        <v>206</v>
      </c>
    </row>
    <row r="86" spans="1:32" hidden="1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1">
        <v>0</v>
      </c>
      <c r="S86" s="20">
        <f>VLOOKUP($A86,Database!$A:$Y,10,FALSE)</f>
        <v>65</v>
      </c>
      <c r="T86" s="20">
        <f>VLOOKUP($A86,Database!$A:$Y,11,FALSE)</f>
        <v>117</v>
      </c>
      <c r="U86" s="20">
        <f>VLOOKUP($A86,Database!$A:$Y,12,FALSE)</f>
        <v>125</v>
      </c>
      <c r="V86" s="20" t="str">
        <f>VLOOKUP(A86,Database!A:M,13,FALSE)</f>
        <v>Terminé</v>
      </c>
      <c r="W86" s="20">
        <f>VLOOKUP($A86,Database!$A:$Y,20,FALSE)</f>
        <v>1</v>
      </c>
      <c r="X86" s="20">
        <f>VLOOKUP($A86,Database!$A:$Y,21,FALSE)</f>
        <v>1</v>
      </c>
      <c r="Y86" s="20">
        <f>IF(A86=0,0,IF(V86="À venir",0,IF(AND(ISBLANK(P86),ISBLANK(Q86)),1,0)))</f>
        <v>0</v>
      </c>
      <c r="Z86" s="20">
        <f>IF(OR(ISBLANK(P86),ISBLANK(Q86)),"",IF(OR(AND(P86&gt;Q86,W86&gt;X86),AND(P86=Q86,W86=X86),AND(P86&lt;Q86,W86&lt;X86)),1,0))</f>
        <v>0</v>
      </c>
      <c r="AA86" s="20">
        <f ca="1">IF(C86&lt;NOW(),IF(AND(P86&gt;Q86,W86&gt;X86),S86,IF(AND(P86=Q86,W86=X86),T86,IF(AND(P86&lt;Q86,W86&lt;X86),U86,0))),"")</f>
        <v>0</v>
      </c>
      <c r="AB86" s="20">
        <f ca="1">IF(AND(P86=W86,Q86=X86,NOT(ISBLANK(P86)),NOT(ISBLANK(Q86)),NOT(ISBLANK(W86)),NOT(ISBLANK(AA86))),1,0)</f>
        <v>0</v>
      </c>
      <c r="AC86" s="20" t="str">
        <f ca="1">IF(AB86=0,"",IF(OR(ISBLANK(P86),ISBLANK(Q86)),"",IF(ISBLANK(VLOOKUP(A86,Database!A:AA,22,FALSE)),"",VLOOKUP(A86,Database!A:AA,22,FALSE))))</f>
        <v/>
      </c>
      <c r="AD86" s="20">
        <f ca="1">IFERROR(
   IF(
     OR(ISBLANK(P86),ISBLANK(Q86)),
     "",
     IF(
       AND(AA86&lt;&gt;"",OR(V86="Terminé",V86="En cours")),
       VLOOKUP(AC86,Setup_ScoreExactBonus!A:D,4,FALSE),
       0
     )),
  0)</f>
        <v>0</v>
      </c>
      <c r="AE86" s="21">
        <f ca="1">IFERROR(IF(OR(ISBLANK(P86),ISBLANK(Q86)),0,IF(AA86&lt;&gt;"", AA86 + IF(AB86=1,AD86, 0), "") * (R86+1)),"")</f>
        <v>0</v>
      </c>
      <c r="AF86" s="21">
        <f ca="1">SUMIFS(AE$2:AE86,D$2:D86,D86)</f>
        <v>69</v>
      </c>
    </row>
    <row r="87" spans="1:32" hidden="1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1">
        <v>0</v>
      </c>
      <c r="S87" s="20">
        <f>VLOOKUP($A87,Database!$A:$Y,10,FALSE)</f>
        <v>65</v>
      </c>
      <c r="T87" s="20">
        <f>VLOOKUP($A87,Database!$A:$Y,11,FALSE)</f>
        <v>117</v>
      </c>
      <c r="U87" s="20">
        <f>VLOOKUP($A87,Database!$A:$Y,12,FALSE)</f>
        <v>125</v>
      </c>
      <c r="V87" s="20" t="str">
        <f>VLOOKUP(A87,Database!A:M,13,FALSE)</f>
        <v>Terminé</v>
      </c>
      <c r="W87" s="20">
        <f>VLOOKUP($A87,Database!$A:$Y,20,FALSE)</f>
        <v>1</v>
      </c>
      <c r="X87" s="20">
        <f>VLOOKUP($A87,Database!$A:$Y,21,FALSE)</f>
        <v>1</v>
      </c>
      <c r="Y87" s="20">
        <f>IF(A87=0,0,IF(V87="À venir",0,IF(AND(ISBLANK(P87),ISBLANK(Q87)),1,0)))</f>
        <v>0</v>
      </c>
      <c r="Z87" s="20">
        <f>IF(OR(ISBLANK(P87),ISBLANK(Q87)),"",IF(OR(AND(P87&gt;Q87,W87&gt;X87),AND(P87=Q87,W87=X87),AND(P87&lt;Q87,W87&lt;X87)),1,0))</f>
        <v>0</v>
      </c>
      <c r="AA87" s="20">
        <f ca="1">IF(C87&lt;NOW(),IF(AND(P87&gt;Q87,W87&gt;X87),S87,IF(AND(P87=Q87,W87=X87),T87,IF(AND(P87&lt;Q87,W87&lt;X87),U87,0))),"")</f>
        <v>0</v>
      </c>
      <c r="AB87" s="20">
        <f ca="1">IF(AND(P87=W87,Q87=X87,NOT(ISBLANK(P87)),NOT(ISBLANK(Q87)),NOT(ISBLANK(W87)),NOT(ISBLANK(AA87))),1,0)</f>
        <v>0</v>
      </c>
      <c r="AC87" s="20" t="str">
        <f ca="1">IF(AB87=0,"",IF(OR(ISBLANK(P87),ISBLANK(Q87)),"",IF(ISBLANK(VLOOKUP(A87,Database!A:AA,22,FALSE)),"",VLOOKUP(A87,Database!A:AA,22,FALSE))))</f>
        <v/>
      </c>
      <c r="AD87" s="20">
        <f ca="1">IFERROR(
   IF(
     OR(ISBLANK(P87),ISBLANK(Q87)),
     "",
     IF(
       AND(AA87&lt;&gt;"",OR(V87="Terminé",V87="En cours")),
       VLOOKUP(AC87,Setup_ScoreExactBonus!A:D,4,FALSE),
       0
     )),
  0)</f>
        <v>0</v>
      </c>
      <c r="AE87" s="21">
        <f ca="1">IFERROR(IF(OR(ISBLANK(P87),ISBLANK(Q87)),0,IF(AA87&lt;&gt;"", AA87 + IF(AB87=1,AD87, 0), "") * (R87+1)),"")</f>
        <v>0</v>
      </c>
      <c r="AF87" s="21">
        <f ca="1">SUMIFS(AE$2:AE87,D$2:D87,D87)</f>
        <v>96</v>
      </c>
    </row>
    <row r="88" spans="1:32" hidden="1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1">
        <v>0</v>
      </c>
      <c r="S88" s="20">
        <f>VLOOKUP($A88,Database!$A:$Y,10,FALSE)</f>
        <v>65</v>
      </c>
      <c r="T88" s="20">
        <f>VLOOKUP($A88,Database!$A:$Y,11,FALSE)</f>
        <v>117</v>
      </c>
      <c r="U88" s="20">
        <f>VLOOKUP($A88,Database!$A:$Y,12,FALSE)</f>
        <v>125</v>
      </c>
      <c r="V88" s="20" t="str">
        <f>VLOOKUP(A88,Database!A:M,13,FALSE)</f>
        <v>Terminé</v>
      </c>
      <c r="W88" s="20">
        <f>VLOOKUP($A88,Database!$A:$Y,20,FALSE)</f>
        <v>1</v>
      </c>
      <c r="X88" s="20">
        <f>VLOOKUP($A88,Database!$A:$Y,21,FALSE)</f>
        <v>1</v>
      </c>
      <c r="Y88" s="20">
        <f>IF(A88=0,0,IF(V88="À venir",0,IF(AND(ISBLANK(P88),ISBLANK(Q88)),1,0)))</f>
        <v>0</v>
      </c>
      <c r="Z88" s="20">
        <f>IF(OR(ISBLANK(P88),ISBLANK(Q88)),"",IF(OR(AND(P88&gt;Q88,W88&gt;X88),AND(P88=Q88,W88=X88),AND(P88&lt;Q88,W88&lt;X88)),1,0))</f>
        <v>0</v>
      </c>
      <c r="AA88" s="20">
        <f ca="1">IF(C88&lt;NOW(),IF(AND(P88&gt;Q88,W88&gt;X88),S88,IF(AND(P88=Q88,W88=X88),T88,IF(AND(P88&lt;Q88,W88&lt;X88),U88,0))),"")</f>
        <v>0</v>
      </c>
      <c r="AB88" s="20">
        <f ca="1">IF(AND(P88=W88,Q88=X88,NOT(ISBLANK(P88)),NOT(ISBLANK(Q88)),NOT(ISBLANK(W88)),NOT(ISBLANK(AA88))),1,0)</f>
        <v>0</v>
      </c>
      <c r="AC88" s="20" t="str">
        <f ca="1">IF(AB88=0,"",IF(OR(ISBLANK(P88),ISBLANK(Q88)),"",IF(ISBLANK(VLOOKUP(A88,Database!A:AA,22,FALSE)),"",VLOOKUP(A88,Database!A:AA,22,FALSE))))</f>
        <v/>
      </c>
      <c r="AD88" s="20">
        <f ca="1">IFERROR(
   IF(
     OR(ISBLANK(P88),ISBLANK(Q88)),
     "",
     IF(
       AND(AA88&lt;&gt;"",OR(V88="Terminé",V88="En cours")),
       VLOOKUP(AC88,Setup_ScoreExactBonus!A:D,4,FALSE),
       0
     )),
  0)</f>
        <v>0</v>
      </c>
      <c r="AE88" s="21">
        <f ca="1">IFERROR(IF(OR(ISBLANK(P88),ISBLANK(Q88)),0,IF(AA88&lt;&gt;"", AA88 + IF(AB88=1,AD88, 0), "") * (R88+1)),"")</f>
        <v>0</v>
      </c>
      <c r="AF88" s="21">
        <f ca="1">SUMIFS(AE$2:AE88,D$2:D88,D88)</f>
        <v>49</v>
      </c>
    </row>
    <row r="89" spans="1:32" hidden="1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1">
        <v>0</v>
      </c>
      <c r="S89" s="20">
        <f>VLOOKUP($A89,Database!$A:$Y,10,FALSE)</f>
        <v>65</v>
      </c>
      <c r="T89" s="20">
        <f>VLOOKUP($A89,Database!$A:$Y,11,FALSE)</f>
        <v>117</v>
      </c>
      <c r="U89" s="20">
        <f>VLOOKUP($A89,Database!$A:$Y,12,FALSE)</f>
        <v>125</v>
      </c>
      <c r="V89" s="20" t="str">
        <f>VLOOKUP(A89,Database!A:M,13,FALSE)</f>
        <v>Terminé</v>
      </c>
      <c r="W89" s="20">
        <f>VLOOKUP($A89,Database!$A:$Y,20,FALSE)</f>
        <v>1</v>
      </c>
      <c r="X89" s="20">
        <f>VLOOKUP($A89,Database!$A:$Y,21,FALSE)</f>
        <v>1</v>
      </c>
      <c r="Y89" s="20">
        <f>IF(A89=0,0,IF(V89="À venir",0,IF(AND(ISBLANK(P89),ISBLANK(Q89)),1,0)))</f>
        <v>0</v>
      </c>
      <c r="Z89" s="20">
        <f>IF(OR(ISBLANK(P89),ISBLANK(Q89)),"",IF(OR(AND(P89&gt;Q89,W89&gt;X89),AND(P89=Q89,W89=X89),AND(P89&lt;Q89,W89&lt;X89)),1,0))</f>
        <v>0</v>
      </c>
      <c r="AA89" s="20">
        <f ca="1">IF(C89&lt;NOW(),IF(AND(P89&gt;Q89,W89&gt;X89),S89,IF(AND(P89=Q89,W89=X89),T89,IF(AND(P89&lt;Q89,W89&lt;X89),U89,0))),"")</f>
        <v>0</v>
      </c>
      <c r="AB89" s="20">
        <f ca="1">IF(AND(P89=W89,Q89=X89,NOT(ISBLANK(P89)),NOT(ISBLANK(Q89)),NOT(ISBLANK(W89)),NOT(ISBLANK(AA89))),1,0)</f>
        <v>0</v>
      </c>
      <c r="AC89" s="20" t="str">
        <f ca="1">IF(AB89=0,"",IF(OR(ISBLANK(P89),ISBLANK(Q89)),"",IF(ISBLANK(VLOOKUP(A89,Database!A:AA,22,FALSE)),"",VLOOKUP(A89,Database!A:AA,22,FALSE))))</f>
        <v/>
      </c>
      <c r="AD89" s="20">
        <f ca="1">IFERROR(
   IF(
     OR(ISBLANK(P89),ISBLANK(Q89)),
     "",
     IF(
       AND(AA89&lt;&gt;"",OR(V89="Terminé",V89="En cours")),
       VLOOKUP(AC89,Setup_ScoreExactBonus!A:D,4,FALSE),
       0
     )),
  0)</f>
        <v>0</v>
      </c>
      <c r="AE89" s="21">
        <f ca="1">IFERROR(IF(OR(ISBLANK(P89),ISBLANK(Q89)),0,IF(AA89&lt;&gt;"", AA89 + IF(AB89=1,AD89, 0), "") * (R89+1)),"")</f>
        <v>0</v>
      </c>
      <c r="AF89" s="21">
        <f ca="1">SUMIFS(AE$2:AE89,D$2:D89,D89)</f>
        <v>49</v>
      </c>
    </row>
    <row r="90" spans="1:32" hidden="1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1">
        <v>0</v>
      </c>
      <c r="S90" s="20">
        <f>VLOOKUP($A90,Database!$A:$Y,10,FALSE)</f>
        <v>65</v>
      </c>
      <c r="T90" s="20">
        <f>VLOOKUP($A90,Database!$A:$Y,11,FALSE)</f>
        <v>117</v>
      </c>
      <c r="U90" s="20">
        <f>VLOOKUP($A90,Database!$A:$Y,12,FALSE)</f>
        <v>125</v>
      </c>
      <c r="V90" s="20" t="str">
        <f>VLOOKUP(A90,Database!A:M,13,FALSE)</f>
        <v>Terminé</v>
      </c>
      <c r="W90" s="20">
        <f>VLOOKUP($A90,Database!$A:$Y,20,FALSE)</f>
        <v>1</v>
      </c>
      <c r="X90" s="20">
        <f>VLOOKUP($A90,Database!$A:$Y,21,FALSE)</f>
        <v>1</v>
      </c>
      <c r="Y90" s="20">
        <f>IF(A90=0,0,IF(V90="À venir",0,IF(AND(ISBLANK(P90),ISBLANK(Q90)),1,0)))</f>
        <v>0</v>
      </c>
      <c r="Z90" s="20">
        <f>IF(OR(ISBLANK(P90),ISBLANK(Q90)),"",IF(OR(AND(P90&gt;Q90,W90&gt;X90),AND(P90=Q90,W90=X90),AND(P90&lt;Q90,W90&lt;X90)),1,0))</f>
        <v>1</v>
      </c>
      <c r="AA90" s="20">
        <f ca="1">IF(C90&lt;NOW(),IF(AND(P90&gt;Q90,W90&gt;X90),S90,IF(AND(P90=Q90,W90=X90),T90,IF(AND(P90&lt;Q90,W90&lt;X90),U90,0))),"")</f>
        <v>117</v>
      </c>
      <c r="AB90" s="20">
        <f ca="1">IF(AND(P90=W90,Q90=X90,NOT(ISBLANK(P90)),NOT(ISBLANK(Q90)),NOT(ISBLANK(W90)),NOT(ISBLANK(AA90))),1,0)</f>
        <v>1</v>
      </c>
      <c r="AC90" s="20" t="str">
        <f ca="1">IF(AB90=0,"",IF(OR(ISBLANK(P90),ISBLANK(Q90)),"",IF(ISBLANK(VLOOKUP(A90,Database!A:AA,22,FALSE)),"",VLOOKUP(A90,Database!A:AA,22,FALSE))))</f>
        <v>Exact</v>
      </c>
      <c r="AD90" s="20">
        <f ca="1">IFERROR(
   IF(
     OR(ISBLANK(P90),ISBLANK(Q90)),
     "",
     IF(
       AND(AA90&lt;&gt;"",OR(V90="Terminé",V90="En cours")),
       VLOOKUP(AC90,Setup_ScoreExactBonus!A:D,4,FALSE),
       0
     )),
  0)</f>
        <v>20</v>
      </c>
      <c r="AE90" s="21">
        <f ca="1">IFERROR(IF(OR(ISBLANK(P90),ISBLANK(Q90)),0,IF(AA90&lt;&gt;"", AA90 + IF(AB90=1,AD90, 0), "") * (R90+1)),"")</f>
        <v>137</v>
      </c>
      <c r="AF90" s="21">
        <f ca="1">SUMIFS(AE$2:AE90,D$2:D90,D90)</f>
        <v>206</v>
      </c>
    </row>
    <row r="91" spans="1:32" hidden="1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1">
        <v>0</v>
      </c>
      <c r="S91" s="20">
        <f>VLOOKUP($A91,Database!$A:$Y,10,FALSE)</f>
        <v>65</v>
      </c>
      <c r="T91" s="20">
        <f>VLOOKUP($A91,Database!$A:$Y,11,FALSE)</f>
        <v>117</v>
      </c>
      <c r="U91" s="20">
        <f>VLOOKUP($A91,Database!$A:$Y,12,FALSE)</f>
        <v>125</v>
      </c>
      <c r="V91" s="20" t="str">
        <f>VLOOKUP(A91,Database!A:M,13,FALSE)</f>
        <v>Terminé</v>
      </c>
      <c r="W91" s="20">
        <f>VLOOKUP($A91,Database!$A:$Y,20,FALSE)</f>
        <v>1</v>
      </c>
      <c r="X91" s="20">
        <f>VLOOKUP($A91,Database!$A:$Y,21,FALSE)</f>
        <v>1</v>
      </c>
      <c r="Y91" s="20">
        <f>IF(A91=0,0,IF(V91="À venir",0,IF(AND(ISBLANK(P91),ISBLANK(Q91)),1,0)))</f>
        <v>0</v>
      </c>
      <c r="Z91" s="20">
        <f>IF(OR(ISBLANK(P91),ISBLANK(Q91)),"",IF(OR(AND(P91&gt;Q91,W91&gt;X91),AND(P91=Q91,W91=X91),AND(P91&lt;Q91,W91&lt;X91)),1,0))</f>
        <v>0</v>
      </c>
      <c r="AA91" s="20">
        <f ca="1">IF(C91&lt;NOW(),IF(AND(P91&gt;Q91,W91&gt;X91),S91,IF(AND(P91=Q91,W91=X91),T91,IF(AND(P91&lt;Q91,W91&lt;X91),U91,0))),"")</f>
        <v>0</v>
      </c>
      <c r="AB91" s="20">
        <f ca="1">IF(AND(P91=W91,Q91=X91,NOT(ISBLANK(P91)),NOT(ISBLANK(Q91)),NOT(ISBLANK(W91)),NOT(ISBLANK(AA91))),1,0)</f>
        <v>0</v>
      </c>
      <c r="AC91" s="20" t="str">
        <f ca="1">IF(AB91=0,"",IF(OR(ISBLANK(P91),ISBLANK(Q91)),"",IF(ISBLANK(VLOOKUP(A91,Database!A:AA,22,FALSE)),"",VLOOKUP(A91,Database!A:AA,22,FALSE))))</f>
        <v/>
      </c>
      <c r="AD91" s="20">
        <f ca="1">IFERROR(
   IF(
     OR(ISBLANK(P91),ISBLANK(Q91)),
     "",
     IF(
       AND(AA91&lt;&gt;"",OR(V91="Terminé",V91="En cours")),
       VLOOKUP(AC91,Setup_ScoreExactBonus!A:D,4,FALSE),
       0
     )),
  0)</f>
        <v>0</v>
      </c>
      <c r="AE91" s="21">
        <f ca="1">IFERROR(IF(OR(ISBLANK(P91),ISBLANK(Q91)),0,IF(AA91&lt;&gt;"", AA91 + IF(AB91=1,AD91, 0), "") * (R91+1)),"")</f>
        <v>0</v>
      </c>
      <c r="AF91" s="21">
        <f ca="1">SUMIFS(AE$2:AE91,D$2:D91,D91)</f>
        <v>145</v>
      </c>
    </row>
    <row r="92" spans="1:32" hidden="1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1">
        <v>0</v>
      </c>
      <c r="S92" s="20">
        <f>VLOOKUP($A92,Database!$A:$Y,10,FALSE)</f>
        <v>65</v>
      </c>
      <c r="T92" s="20">
        <f>VLOOKUP($A92,Database!$A:$Y,11,FALSE)</f>
        <v>117</v>
      </c>
      <c r="U92" s="20">
        <f>VLOOKUP($A92,Database!$A:$Y,12,FALSE)</f>
        <v>125</v>
      </c>
      <c r="V92" s="20" t="str">
        <f>VLOOKUP(A92,Database!A:M,13,FALSE)</f>
        <v>Terminé</v>
      </c>
      <c r="W92" s="20">
        <f>VLOOKUP($A92,Database!$A:$Y,20,FALSE)</f>
        <v>1</v>
      </c>
      <c r="X92" s="20">
        <f>VLOOKUP($A92,Database!$A:$Y,21,FALSE)</f>
        <v>1</v>
      </c>
      <c r="Y92" s="20">
        <f>IF(A92=0,0,IF(V92="À venir",0,IF(AND(ISBLANK(P92),ISBLANK(Q92)),1,0)))</f>
        <v>0</v>
      </c>
      <c r="Z92" s="20">
        <f>IF(OR(ISBLANK(P92),ISBLANK(Q92)),"",IF(OR(AND(P92&gt;Q92,W92&gt;X92),AND(P92=Q92,W92=X92),AND(P92&lt;Q92,W92&lt;X92)),1,0))</f>
        <v>0</v>
      </c>
      <c r="AA92" s="20">
        <f ca="1">IF(C92&lt;NOW(),IF(AND(P92&gt;Q92,W92&gt;X92),S92,IF(AND(P92=Q92,W92=X92),T92,IF(AND(P92&lt;Q92,W92&lt;X92),U92,0))),"")</f>
        <v>0</v>
      </c>
      <c r="AB92" s="20">
        <f ca="1">IF(AND(P92=W92,Q92=X92,NOT(ISBLANK(P92)),NOT(ISBLANK(Q92)),NOT(ISBLANK(W92)),NOT(ISBLANK(AA92))),1,0)</f>
        <v>0</v>
      </c>
      <c r="AC92" s="20" t="str">
        <f ca="1">IF(AB92=0,"",IF(OR(ISBLANK(P92),ISBLANK(Q92)),"",IF(ISBLANK(VLOOKUP(A92,Database!A:AA,22,FALSE)),"",VLOOKUP(A92,Database!A:AA,22,FALSE))))</f>
        <v/>
      </c>
      <c r="AD92" s="20">
        <f ca="1">IFERROR(
   IF(
     OR(ISBLANK(P92),ISBLANK(Q92)),
     "",
     IF(
       AND(AA92&lt;&gt;"",OR(V92="Terminé",V92="En cours")),
       VLOOKUP(AC92,Setup_ScoreExactBonus!A:D,4,FALSE),
       0
     )),
  0)</f>
        <v>0</v>
      </c>
      <c r="AE92" s="21">
        <f ca="1">IFERROR(IF(OR(ISBLANK(P92),ISBLANK(Q92)),0,IF(AA92&lt;&gt;"", AA92 + IF(AB92=1,AD92, 0), "") * (R92+1)),"")</f>
        <v>0</v>
      </c>
      <c r="AF92" s="21">
        <f ca="1">SUMIFS(AE$2:AE92,D$2:D92,D92)</f>
        <v>69</v>
      </c>
    </row>
    <row r="93" spans="1:32" hidden="1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1">
        <v>0</v>
      </c>
      <c r="S93" s="20">
        <f>VLOOKUP($A93,Database!$A:$Y,10,FALSE)</f>
        <v>65</v>
      </c>
      <c r="T93" s="20">
        <f>VLOOKUP($A93,Database!$A:$Y,11,FALSE)</f>
        <v>117</v>
      </c>
      <c r="U93" s="20">
        <f>VLOOKUP($A93,Database!$A:$Y,12,FALSE)</f>
        <v>125</v>
      </c>
      <c r="V93" s="20" t="str">
        <f>VLOOKUP(A93,Database!A:M,13,FALSE)</f>
        <v>Terminé</v>
      </c>
      <c r="W93" s="20">
        <f>VLOOKUP($A93,Database!$A:$Y,20,FALSE)</f>
        <v>1</v>
      </c>
      <c r="X93" s="20">
        <f>VLOOKUP($A93,Database!$A:$Y,21,FALSE)</f>
        <v>1</v>
      </c>
      <c r="Y93" s="20">
        <f>IF(A93=0,0,IF(V93="À venir",0,IF(AND(ISBLANK(P93),ISBLANK(Q93)),1,0)))</f>
        <v>0</v>
      </c>
      <c r="Z93" s="20">
        <f>IF(OR(ISBLANK(P93),ISBLANK(Q93)),"",IF(OR(AND(P93&gt;Q93,W93&gt;X93),AND(P93=Q93,W93=X93),AND(P93&lt;Q93,W93&lt;X93)),1,0))</f>
        <v>0</v>
      </c>
      <c r="AA93" s="20">
        <f ca="1">IF(C93&lt;NOW(),IF(AND(P93&gt;Q93,W93&gt;X93),S93,IF(AND(P93=Q93,W93=X93),T93,IF(AND(P93&lt;Q93,W93&lt;X93),U93,0))),"")</f>
        <v>0</v>
      </c>
      <c r="AB93" s="20">
        <f ca="1">IF(AND(P93=W93,Q93=X93,NOT(ISBLANK(P93)),NOT(ISBLANK(Q93)),NOT(ISBLANK(W93)),NOT(ISBLANK(AA93))),1,0)</f>
        <v>0</v>
      </c>
      <c r="AC93" s="20" t="str">
        <f ca="1">IF(AB93=0,"",IF(OR(ISBLANK(P93),ISBLANK(Q93)),"",IF(ISBLANK(VLOOKUP(A93,Database!A:AA,22,FALSE)),"",VLOOKUP(A93,Database!A:AA,22,FALSE))))</f>
        <v/>
      </c>
      <c r="AD93" s="20">
        <f ca="1">IFERROR(
   IF(
     OR(ISBLANK(P93),ISBLANK(Q93)),
     "",
     IF(
       AND(AA93&lt;&gt;"",OR(V93="Terminé",V93="En cours")),
       VLOOKUP(AC93,Setup_ScoreExactBonus!A:D,4,FALSE),
       0
     )),
  0)</f>
        <v>0</v>
      </c>
      <c r="AE93" s="21">
        <f ca="1">IFERROR(IF(OR(ISBLANK(P93),ISBLANK(Q93)),0,IF(AA93&lt;&gt;"", AA93 + IF(AB93=1,AD93, 0), "") * (R93+1)),"")</f>
        <v>0</v>
      </c>
      <c r="AF93" s="21">
        <f ca="1">SUMIFS(AE$2:AE93,D$2:D93,D93)</f>
        <v>96</v>
      </c>
    </row>
    <row r="94" spans="1:32" hidden="1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1">
        <v>0</v>
      </c>
      <c r="S94" s="20">
        <f>VLOOKUP($A94,Database!$A:$Y,10,FALSE)</f>
        <v>65</v>
      </c>
      <c r="T94" s="20">
        <f>VLOOKUP($A94,Database!$A:$Y,11,FALSE)</f>
        <v>117</v>
      </c>
      <c r="U94" s="20">
        <f>VLOOKUP($A94,Database!$A:$Y,12,FALSE)</f>
        <v>125</v>
      </c>
      <c r="V94" s="20" t="str">
        <f>VLOOKUP(A94,Database!A:M,13,FALSE)</f>
        <v>Terminé</v>
      </c>
      <c r="W94" s="20">
        <f>VLOOKUP($A94,Database!$A:$Y,20,FALSE)</f>
        <v>1</v>
      </c>
      <c r="X94" s="20">
        <f>VLOOKUP($A94,Database!$A:$Y,21,FALSE)</f>
        <v>1</v>
      </c>
      <c r="Y94" s="20">
        <f>IF(A94=0,0,IF(V94="À venir",0,IF(AND(ISBLANK(P94),ISBLANK(Q94)),1,0)))</f>
        <v>0</v>
      </c>
      <c r="Z94" s="20">
        <f>IF(OR(ISBLANK(P94),ISBLANK(Q94)),"",IF(OR(AND(P94&gt;Q94,W94&gt;X94),AND(P94=Q94,W94=X94),AND(P94&lt;Q94,W94&lt;X94)),1,0))</f>
        <v>0</v>
      </c>
      <c r="AA94" s="20">
        <f ca="1">IF(C94&lt;NOW(),IF(AND(P94&gt;Q94,W94&gt;X94),S94,IF(AND(P94=Q94,W94=X94),T94,IF(AND(P94&lt;Q94,W94&lt;X94),U94,0))),"")</f>
        <v>0</v>
      </c>
      <c r="AB94" s="20">
        <f ca="1">IF(AND(P94=W94,Q94=X94,NOT(ISBLANK(P94)),NOT(ISBLANK(Q94)),NOT(ISBLANK(W94)),NOT(ISBLANK(AA94))),1,0)</f>
        <v>0</v>
      </c>
      <c r="AC94" s="20" t="str">
        <f ca="1">IF(AB94=0,"",IF(OR(ISBLANK(P94),ISBLANK(Q94)),"",IF(ISBLANK(VLOOKUP(A94,Database!A:AA,22,FALSE)),"",VLOOKUP(A94,Database!A:AA,22,FALSE))))</f>
        <v/>
      </c>
      <c r="AD94" s="20">
        <f ca="1">IFERROR(
   IF(
     OR(ISBLANK(P94),ISBLANK(Q94)),
     "",
     IF(
       AND(AA94&lt;&gt;"",OR(V94="Terminé",V94="En cours")),
       VLOOKUP(AC94,Setup_ScoreExactBonus!A:D,4,FALSE),
       0
     )),
  0)</f>
        <v>0</v>
      </c>
      <c r="AE94" s="21">
        <f ca="1">IFERROR(IF(OR(ISBLANK(P94),ISBLANK(Q94)),0,IF(AA94&lt;&gt;"", AA94 + IF(AB94=1,AD94, 0), "") * (R94+1)),"")</f>
        <v>0</v>
      </c>
      <c r="AF94" s="21">
        <f ca="1">SUMIFS(AE$2:AE94,D$2:D94,D94)</f>
        <v>49</v>
      </c>
    </row>
    <row r="95" spans="1:32" hidden="1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1">
        <v>0</v>
      </c>
      <c r="S95" s="20">
        <f>VLOOKUP($A95,Database!$A:$Y,10,FALSE)</f>
        <v>65</v>
      </c>
      <c r="T95" s="20">
        <f>VLOOKUP($A95,Database!$A:$Y,11,FALSE)</f>
        <v>117</v>
      </c>
      <c r="U95" s="20">
        <f>VLOOKUP($A95,Database!$A:$Y,12,FALSE)</f>
        <v>125</v>
      </c>
      <c r="V95" s="20" t="str">
        <f>VLOOKUP(A95,Database!A:M,13,FALSE)</f>
        <v>Terminé</v>
      </c>
      <c r="W95" s="20">
        <f>VLOOKUP($A95,Database!$A:$Y,20,FALSE)</f>
        <v>1</v>
      </c>
      <c r="X95" s="20">
        <f>VLOOKUP($A95,Database!$A:$Y,21,FALSE)</f>
        <v>1</v>
      </c>
      <c r="Y95" s="20">
        <f>IF(A95=0,0,IF(V95="À venir",0,IF(AND(ISBLANK(P95),ISBLANK(Q95)),1,0)))</f>
        <v>0</v>
      </c>
      <c r="Z95" s="20">
        <f>IF(OR(ISBLANK(P95),ISBLANK(Q95)),"",IF(OR(AND(P95&gt;Q95,W95&gt;X95),AND(P95=Q95,W95=X95),AND(P95&lt;Q95,W95&lt;X95)),1,0))</f>
        <v>0</v>
      </c>
      <c r="AA95" s="20">
        <f ca="1">IF(C95&lt;NOW(),IF(AND(P95&gt;Q95,W95&gt;X95),S95,IF(AND(P95=Q95,W95=X95),T95,IF(AND(P95&lt;Q95,W95&lt;X95),U95,0))),"")</f>
        <v>0</v>
      </c>
      <c r="AB95" s="20">
        <f ca="1">IF(AND(P95=W95,Q95=X95,NOT(ISBLANK(P95)),NOT(ISBLANK(Q95)),NOT(ISBLANK(W95)),NOT(ISBLANK(AA95))),1,0)</f>
        <v>0</v>
      </c>
      <c r="AC95" s="20" t="str">
        <f ca="1">IF(AB95=0,"",IF(OR(ISBLANK(P95),ISBLANK(Q95)),"",IF(ISBLANK(VLOOKUP(A95,Database!A:AA,22,FALSE)),"",VLOOKUP(A95,Database!A:AA,22,FALSE))))</f>
        <v/>
      </c>
      <c r="AD95" s="20">
        <f ca="1">IFERROR(
   IF(
     OR(ISBLANK(P95),ISBLANK(Q95)),
     "",
     IF(
       AND(AA95&lt;&gt;"",OR(V95="Terminé",V95="En cours")),
       VLOOKUP(AC95,Setup_ScoreExactBonus!A:D,4,FALSE),
       0
     )),
  0)</f>
        <v>0</v>
      </c>
      <c r="AE95" s="21">
        <f ca="1">IFERROR(IF(OR(ISBLANK(P95),ISBLANK(Q95)),0,IF(AA95&lt;&gt;"", AA95 + IF(AB95=1,AD95, 0), "") * (R95+1)),"")</f>
        <v>0</v>
      </c>
      <c r="AF95" s="21">
        <f ca="1">SUMIFS(AE$2:AE95,D$2:D95,D95)</f>
        <v>165</v>
      </c>
    </row>
    <row r="96" spans="1:32" hidden="1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1">
        <v>0</v>
      </c>
      <c r="S96" s="20">
        <f>VLOOKUP($A96,Database!$A:$Y,10,FALSE)</f>
        <v>65</v>
      </c>
      <c r="T96" s="20">
        <f>VLOOKUP($A96,Database!$A:$Y,11,FALSE)</f>
        <v>117</v>
      </c>
      <c r="U96" s="20">
        <f>VLOOKUP($A96,Database!$A:$Y,12,FALSE)</f>
        <v>125</v>
      </c>
      <c r="V96" s="20" t="str">
        <f>VLOOKUP(A96,Database!A:M,13,FALSE)</f>
        <v>Terminé</v>
      </c>
      <c r="W96" s="20">
        <f>VLOOKUP($A96,Database!$A:$Y,20,FALSE)</f>
        <v>1</v>
      </c>
      <c r="X96" s="20">
        <f>VLOOKUP($A96,Database!$A:$Y,21,FALSE)</f>
        <v>1</v>
      </c>
      <c r="Y96" s="20">
        <f>IF(A96=0,0,IF(V96="À venir",0,IF(AND(ISBLANK(P96),ISBLANK(Q96)),1,0)))</f>
        <v>0</v>
      </c>
      <c r="Z96" s="20">
        <f>IF(OR(ISBLANK(P96),ISBLANK(Q96)),"",IF(OR(AND(P96&gt;Q96,W96&gt;X96),AND(P96=Q96,W96=X96),AND(P96&lt;Q96,W96&lt;X96)),1,0))</f>
        <v>0</v>
      </c>
      <c r="AA96" s="20">
        <f ca="1">IF(C96&lt;NOW(),IF(AND(P96&gt;Q96,W96&gt;X96),S96,IF(AND(P96=Q96,W96=X96),T96,IF(AND(P96&lt;Q96,W96&lt;X96),U96,0))),"")</f>
        <v>0</v>
      </c>
      <c r="AB96" s="20">
        <f ca="1">IF(AND(P96=W96,Q96=X96,NOT(ISBLANK(P96)),NOT(ISBLANK(Q96)),NOT(ISBLANK(W96)),NOT(ISBLANK(AA96))),1,0)</f>
        <v>0</v>
      </c>
      <c r="AC96" s="20" t="str">
        <f ca="1">IF(AB96=0,"",IF(OR(ISBLANK(P96),ISBLANK(Q96)),"",IF(ISBLANK(VLOOKUP(A96,Database!A:AA,22,FALSE)),"",VLOOKUP(A96,Database!A:AA,22,FALSE))))</f>
        <v/>
      </c>
      <c r="AD96" s="20">
        <f ca="1">IFERROR(
   IF(
     OR(ISBLANK(P96),ISBLANK(Q96)),
     "",
     IF(
       AND(AA96&lt;&gt;"",OR(V96="Terminé",V96="En cours")),
       VLOOKUP(AC96,Setup_ScoreExactBonus!A:D,4,FALSE),
       0
     )),
  0)</f>
        <v>0</v>
      </c>
      <c r="AE96" s="21">
        <f ca="1">IFERROR(IF(OR(ISBLANK(P96),ISBLANK(Q96)),0,IF(AA96&lt;&gt;"", AA96 + IF(AB96=1,AD96, 0), "") * (R96+1)),"")</f>
        <v>0</v>
      </c>
      <c r="AF96" s="21">
        <f ca="1">SUMIFS(AE$2:AE96,D$2:D96,D96)</f>
        <v>185</v>
      </c>
    </row>
    <row r="97" spans="1:32" hidden="1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1">
        <v>0</v>
      </c>
      <c r="S97" s="20">
        <f>VLOOKUP($A97,Database!$A:$Y,10,FALSE)</f>
        <v>65</v>
      </c>
      <c r="T97" s="20">
        <f>VLOOKUP($A97,Database!$A:$Y,11,FALSE)</f>
        <v>117</v>
      </c>
      <c r="U97" s="20">
        <f>VLOOKUP($A97,Database!$A:$Y,12,FALSE)</f>
        <v>125</v>
      </c>
      <c r="V97" s="20" t="str">
        <f>VLOOKUP(A97,Database!A:M,13,FALSE)</f>
        <v>Terminé</v>
      </c>
      <c r="W97" s="20">
        <f>VLOOKUP($A97,Database!$A:$Y,20,FALSE)</f>
        <v>1</v>
      </c>
      <c r="X97" s="20">
        <f>VLOOKUP($A97,Database!$A:$Y,21,FALSE)</f>
        <v>1</v>
      </c>
      <c r="Y97" s="20">
        <f>IF(A97=0,0,IF(V97="À venir",0,IF(AND(ISBLANK(P97),ISBLANK(Q97)),1,0)))</f>
        <v>0</v>
      </c>
      <c r="Z97" s="20">
        <f>IF(OR(ISBLANK(P97),ISBLANK(Q97)),"",IF(OR(AND(P97&gt;Q97,W97&gt;X97),AND(P97=Q97,W97=X97),AND(P97&lt;Q97,W97&lt;X97)),1,0))</f>
        <v>0</v>
      </c>
      <c r="AA97" s="20">
        <f ca="1">IF(C97&lt;NOW(),IF(AND(P97&gt;Q97,W97&gt;X97),S97,IF(AND(P97=Q97,W97=X97),T97,IF(AND(P97&lt;Q97,W97&lt;X97),U97,0))),"")</f>
        <v>0</v>
      </c>
      <c r="AB97" s="20">
        <f ca="1">IF(AND(P97=W97,Q97=X97,NOT(ISBLANK(P97)),NOT(ISBLANK(Q97)),NOT(ISBLANK(W97)),NOT(ISBLANK(AA97))),1,0)</f>
        <v>0</v>
      </c>
      <c r="AC97" s="20" t="str">
        <f ca="1">IF(AB97=0,"",IF(OR(ISBLANK(P97),ISBLANK(Q97)),"",IF(ISBLANK(VLOOKUP(A97,Database!A:AA,22,FALSE)),"",VLOOKUP(A97,Database!A:AA,22,FALSE))))</f>
        <v/>
      </c>
      <c r="AD97" s="20">
        <f ca="1">IFERROR(
   IF(
     OR(ISBLANK(P97),ISBLANK(Q97)),
     "",
     IF(
       AND(AA97&lt;&gt;"",OR(V97="Terminé",V97="En cours")),
       VLOOKUP(AC97,Setup_ScoreExactBonus!A:D,4,FALSE),
       0
     )),
  0)</f>
        <v>0</v>
      </c>
      <c r="AE97" s="21">
        <f ca="1">IFERROR(IF(OR(ISBLANK(P97),ISBLANK(Q97)),0,IF(AA97&lt;&gt;"", AA97 + IF(AB97=1,AD97, 0), "") * (R97+1)),"")</f>
        <v>0</v>
      </c>
      <c r="AF97" s="21">
        <f ca="1">SUMIFS(AE$2:AE97,D$2:D97,D97)</f>
        <v>69</v>
      </c>
    </row>
    <row r="98" spans="1:32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1">
        <v>0</v>
      </c>
      <c r="S98" s="20">
        <f>VLOOKUP($A98,Database!$A:$Y,10,FALSE)</f>
        <v>65</v>
      </c>
      <c r="T98" s="20">
        <f>VLOOKUP($A98,Database!$A:$Y,11,FALSE)</f>
        <v>117</v>
      </c>
      <c r="U98" s="20">
        <f>VLOOKUP($A98,Database!$A:$Y,12,FALSE)</f>
        <v>125</v>
      </c>
      <c r="V98" s="20" t="str">
        <f>VLOOKUP(A98,Database!A:M,13,FALSE)</f>
        <v>Terminé</v>
      </c>
      <c r="W98" s="20">
        <f>VLOOKUP($A98,Database!$A:$Y,20,FALSE)</f>
        <v>1</v>
      </c>
      <c r="X98" s="20">
        <f>VLOOKUP($A98,Database!$A:$Y,21,FALSE)</f>
        <v>1</v>
      </c>
      <c r="Y98" s="20">
        <f>IF(A98=0,0,IF(V98="À venir",0,IF(AND(ISBLANK(P98),ISBLANK(Q98)),1,0)))</f>
        <v>0</v>
      </c>
      <c r="Z98" s="20">
        <f>IF(OR(ISBLANK(P98),ISBLANK(Q98)),"",IF(OR(AND(P98&gt;Q98,W98&gt;X98),AND(P98=Q98,W98=X98),AND(P98&lt;Q98,W98&lt;X98)),1,0))</f>
        <v>0</v>
      </c>
      <c r="AA98" s="20">
        <f ca="1">IF(C98&lt;NOW(),IF(AND(P98&gt;Q98,W98&gt;X98),S98,IF(AND(P98=Q98,W98=X98),T98,IF(AND(P98&lt;Q98,W98&lt;X98),U98,0))),"")</f>
        <v>0</v>
      </c>
      <c r="AB98" s="20">
        <f ca="1">IF(AND(P98=W98,Q98=X98,NOT(ISBLANK(P98)),NOT(ISBLANK(Q98)),NOT(ISBLANK(W98)),NOT(ISBLANK(AA98))),1,0)</f>
        <v>0</v>
      </c>
      <c r="AC98" s="20" t="str">
        <f ca="1">IF(AB98=0,"",IF(OR(ISBLANK(P98),ISBLANK(Q98)),"",IF(ISBLANK(VLOOKUP(A98,Database!A:AA,22,FALSE)),"",VLOOKUP(A98,Database!A:AA,22,FALSE))))</f>
        <v/>
      </c>
      <c r="AD98" s="20">
        <f ca="1">IFERROR(
   IF(
     OR(ISBLANK(P98),ISBLANK(Q98)),
     "",
     IF(
       AND(AA98&lt;&gt;"",OR(V98="Terminé",V98="En cours")),
       VLOOKUP(AC98,Setup_ScoreExactBonus!A:D,4,FALSE),
       0
     )),
  0)</f>
        <v>0</v>
      </c>
      <c r="AE98" s="21">
        <f ca="1">IFERROR(IF(OR(ISBLANK(P98),ISBLANK(Q98)),0,IF(AA98&lt;&gt;"", AA98 + IF(AB98=1,AD98, 0), "") * (R98+1)),"")</f>
        <v>0</v>
      </c>
      <c r="AF98" s="21">
        <f ca="1">SUMIFS(AE$2:AE98,D$2:D98,D98)</f>
        <v>0</v>
      </c>
    </row>
    <row r="99" spans="1:32" hidden="1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1">
        <v>0</v>
      </c>
      <c r="S99" s="20">
        <f>VLOOKUP($A99,Database!$A:$Y,10,FALSE)</f>
        <v>65</v>
      </c>
      <c r="T99" s="20">
        <f>VLOOKUP($A99,Database!$A:$Y,11,FALSE)</f>
        <v>117</v>
      </c>
      <c r="U99" s="20">
        <f>VLOOKUP($A99,Database!$A:$Y,12,FALSE)</f>
        <v>125</v>
      </c>
      <c r="V99" s="20" t="str">
        <f>VLOOKUP(A99,Database!A:M,13,FALSE)</f>
        <v>Terminé</v>
      </c>
      <c r="W99" s="20">
        <f>VLOOKUP($A99,Database!$A:$Y,20,FALSE)</f>
        <v>1</v>
      </c>
      <c r="X99" s="20">
        <f>VLOOKUP($A99,Database!$A:$Y,21,FALSE)</f>
        <v>1</v>
      </c>
      <c r="Y99" s="20">
        <f>IF(A99=0,0,IF(V99="À venir",0,IF(AND(ISBLANK(P99),ISBLANK(Q99)),1,0)))</f>
        <v>0</v>
      </c>
      <c r="Z99" s="20">
        <f>IF(OR(ISBLANK(P99),ISBLANK(Q99)),"",IF(OR(AND(P99&gt;Q99,W99&gt;X99),AND(P99=Q99,W99=X99),AND(P99&lt;Q99,W99&lt;X99)),1,0))</f>
        <v>0</v>
      </c>
      <c r="AA99" s="20">
        <f ca="1">IF(C99&lt;NOW(),IF(AND(P99&gt;Q99,W99&gt;X99),S99,IF(AND(P99=Q99,W99=X99),T99,IF(AND(P99&lt;Q99,W99&lt;X99),U99,0))),"")</f>
        <v>0</v>
      </c>
      <c r="AB99" s="20">
        <f ca="1">IF(AND(P99=W99,Q99=X99,NOT(ISBLANK(P99)),NOT(ISBLANK(Q99)),NOT(ISBLANK(W99)),NOT(ISBLANK(AA99))),1,0)</f>
        <v>0</v>
      </c>
      <c r="AC99" s="20" t="str">
        <f ca="1">IF(AB99=0,"",IF(OR(ISBLANK(P99),ISBLANK(Q99)),"",IF(ISBLANK(VLOOKUP(A99,Database!A:AA,22,FALSE)),"",VLOOKUP(A99,Database!A:AA,22,FALSE))))</f>
        <v/>
      </c>
      <c r="AD99" s="20">
        <f ca="1">IFERROR(
   IF(
     OR(ISBLANK(P99),ISBLANK(Q99)),
     "",
     IF(
       AND(AA99&lt;&gt;"",OR(V99="Terminé",V99="En cours")),
       VLOOKUP(AC99,Setup_ScoreExactBonus!A:D,4,FALSE),
       0
     )),
  0)</f>
        <v>0</v>
      </c>
      <c r="AE99" s="21">
        <f ca="1">IFERROR(IF(OR(ISBLANK(P99),ISBLANK(Q99)),0,IF(AA99&lt;&gt;"", AA99 + IF(AB99=1,AD99, 0), "") * (R99+1)),"")</f>
        <v>0</v>
      </c>
      <c r="AF99" s="21">
        <f ca="1">SUMIFS(AE$2:AE99,D$2:D99,D99)</f>
        <v>116</v>
      </c>
    </row>
    <row r="100" spans="1:32" hidden="1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1">
        <v>0</v>
      </c>
      <c r="S100" s="20">
        <f>VLOOKUP($A100,Database!$A:$Y,10,FALSE)</f>
        <v>65</v>
      </c>
      <c r="T100" s="20">
        <f>VLOOKUP($A100,Database!$A:$Y,11,FALSE)</f>
        <v>117</v>
      </c>
      <c r="U100" s="20">
        <f>VLOOKUP($A100,Database!$A:$Y,12,FALSE)</f>
        <v>125</v>
      </c>
      <c r="V100" s="20" t="str">
        <f>VLOOKUP(A100,Database!A:M,13,FALSE)</f>
        <v>Terminé</v>
      </c>
      <c r="W100" s="20">
        <f>VLOOKUP($A100,Database!$A:$Y,20,FALSE)</f>
        <v>1</v>
      </c>
      <c r="X100" s="20">
        <f>VLOOKUP($A100,Database!$A:$Y,21,FALSE)</f>
        <v>1</v>
      </c>
      <c r="Y100" s="20">
        <f>IF(A100=0,0,IF(V100="À venir",0,IF(AND(ISBLANK(P100),ISBLANK(Q100)),1,0)))</f>
        <v>0</v>
      </c>
      <c r="Z100" s="20">
        <f>IF(OR(ISBLANK(P100),ISBLANK(Q100)),"",IF(OR(AND(P100&gt;Q100,W100&gt;X100),AND(P100=Q100,W100=X100),AND(P100&lt;Q100,W100&lt;X100)),1,0))</f>
        <v>0</v>
      </c>
      <c r="AA100" s="20">
        <f ca="1">IF(C100&lt;NOW(),IF(AND(P100&gt;Q100,W100&gt;X100),S100,IF(AND(P100=Q100,W100=X100),T100,IF(AND(P100&lt;Q100,W100&lt;X100),U100,0))),"")</f>
        <v>0</v>
      </c>
      <c r="AB100" s="20">
        <f ca="1">IF(AND(P100=W100,Q100=X100,NOT(ISBLANK(P100)),NOT(ISBLANK(Q100)),NOT(ISBLANK(W100)),NOT(ISBLANK(AA100))),1,0)</f>
        <v>0</v>
      </c>
      <c r="AC100" s="20" t="str">
        <f ca="1">IF(AB100=0,"",IF(OR(ISBLANK(P100),ISBLANK(Q100)),"",IF(ISBLANK(VLOOKUP(A100,Database!A:AA,22,FALSE)),"",VLOOKUP(A100,Database!A:AA,22,FALSE))))</f>
        <v/>
      </c>
      <c r="AD100" s="20">
        <f ca="1">IFERROR(
   IF(
     OR(ISBLANK(P100),ISBLANK(Q100)),
     "",
     IF(
       AND(AA100&lt;&gt;"",OR(V100="Terminé",V100="En cours")),
       VLOOKUP(AC100,Setup_ScoreExactBonus!A:D,4,FALSE),
       0
     )),
  0)</f>
        <v>0</v>
      </c>
      <c r="AE100" s="21">
        <f ca="1">IFERROR(IF(OR(ISBLANK(P100),ISBLANK(Q100)),0,IF(AA100&lt;&gt;"", AA100 + IF(AB100=1,AD100, 0), "") * (R100+1)),"")</f>
        <v>0</v>
      </c>
      <c r="AF100" s="21">
        <f ca="1">SUMIFS(AE$2:AE100,D$2:D100,D100)</f>
        <v>0</v>
      </c>
    </row>
    <row r="101" spans="1:32" hidden="1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1">
        <v>0</v>
      </c>
      <c r="S101" s="20">
        <f>VLOOKUP($A101,Database!$A:$Y,10,FALSE)</f>
        <v>65</v>
      </c>
      <c r="T101" s="20">
        <f>VLOOKUP($A101,Database!$A:$Y,11,FALSE)</f>
        <v>117</v>
      </c>
      <c r="U101" s="20">
        <f>VLOOKUP($A101,Database!$A:$Y,12,FALSE)</f>
        <v>125</v>
      </c>
      <c r="V101" s="20" t="str">
        <f>VLOOKUP(A101,Database!A:M,13,FALSE)</f>
        <v>Terminé</v>
      </c>
      <c r="W101" s="20">
        <f>VLOOKUP($A101,Database!$A:$Y,20,FALSE)</f>
        <v>1</v>
      </c>
      <c r="X101" s="20">
        <f>VLOOKUP($A101,Database!$A:$Y,21,FALSE)</f>
        <v>1</v>
      </c>
      <c r="Y101" s="20">
        <f>IF(A101=0,0,IF(V101="À venir",0,IF(AND(ISBLANK(P101),ISBLANK(Q101)),1,0)))</f>
        <v>0</v>
      </c>
      <c r="Z101" s="20">
        <f>IF(OR(ISBLANK(P101),ISBLANK(Q101)),"",IF(OR(AND(P101&gt;Q101,W101&gt;X101),AND(P101=Q101,W101=X101),AND(P101&lt;Q101,W101&lt;X101)),1,0))</f>
        <v>0</v>
      </c>
      <c r="AA101" s="20">
        <f ca="1">IF(C101&lt;NOW(),IF(AND(P101&gt;Q101,W101&gt;X101),S101,IF(AND(P101=Q101,W101=X101),T101,IF(AND(P101&lt;Q101,W101&lt;X101),U101,0))),"")</f>
        <v>0</v>
      </c>
      <c r="AB101" s="20">
        <f ca="1">IF(AND(P101=W101,Q101=X101,NOT(ISBLANK(P101)),NOT(ISBLANK(Q101)),NOT(ISBLANK(W101)),NOT(ISBLANK(AA101))),1,0)</f>
        <v>0</v>
      </c>
      <c r="AC101" s="20" t="str">
        <f ca="1">IF(AB101=0,"",IF(OR(ISBLANK(P101),ISBLANK(Q101)),"",IF(ISBLANK(VLOOKUP(A101,Database!A:AA,22,FALSE)),"",VLOOKUP(A101,Database!A:AA,22,FALSE))))</f>
        <v/>
      </c>
      <c r="AD101" s="20">
        <f ca="1">IFERROR(
   IF(
     OR(ISBLANK(P101),ISBLANK(Q101)),
     "",
     IF(
       AND(AA101&lt;&gt;"",OR(V101="Terminé",V101="En cours")),
       VLOOKUP(AC101,Setup_ScoreExactBonus!A:D,4,FALSE),
       0
     )),
  0)</f>
        <v>0</v>
      </c>
      <c r="AE101" s="21">
        <f ca="1">IFERROR(IF(OR(ISBLANK(P101),ISBLANK(Q101)),0,IF(AA101&lt;&gt;"", AA101 + IF(AB101=1,AD101, 0), "") * (R101+1)),"")</f>
        <v>0</v>
      </c>
      <c r="AF101" s="21">
        <f ca="1">SUMIFS(AE$2:AE101,D$2:D101,D101)</f>
        <v>69</v>
      </c>
    </row>
    <row r="102" spans="1:32" hidden="1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1">
        <v>0</v>
      </c>
      <c r="S102" s="20">
        <f>VLOOKUP($A102,Database!$A:$Y,10,FALSE)</f>
        <v>65</v>
      </c>
      <c r="T102" s="20">
        <f>VLOOKUP($A102,Database!$A:$Y,11,FALSE)</f>
        <v>117</v>
      </c>
      <c r="U102" s="20">
        <f>VLOOKUP($A102,Database!$A:$Y,12,FALSE)</f>
        <v>125</v>
      </c>
      <c r="V102" s="20" t="str">
        <f>VLOOKUP(A102,Database!A:M,13,FALSE)</f>
        <v>Terminé</v>
      </c>
      <c r="W102" s="20">
        <f>VLOOKUP($A102,Database!$A:$Y,20,FALSE)</f>
        <v>1</v>
      </c>
      <c r="X102" s="20">
        <f>VLOOKUP($A102,Database!$A:$Y,21,FALSE)</f>
        <v>1</v>
      </c>
      <c r="Y102" s="20">
        <f>IF(A102=0,0,IF(V102="À venir",0,IF(AND(ISBLANK(P102),ISBLANK(Q102)),1,0)))</f>
        <v>0</v>
      </c>
      <c r="Z102" s="20">
        <f>IF(OR(ISBLANK(P102),ISBLANK(Q102)),"",IF(OR(AND(P102&gt;Q102,W102&gt;X102),AND(P102=Q102,W102=X102),AND(P102&lt;Q102,W102&lt;X102)),1,0))</f>
        <v>0</v>
      </c>
      <c r="AA102" s="20">
        <f ca="1">IF(C102&lt;NOW(),IF(AND(P102&gt;Q102,W102&gt;X102),S102,IF(AND(P102=Q102,W102=X102),T102,IF(AND(P102&lt;Q102,W102&lt;X102),U102,0))),"")</f>
        <v>0</v>
      </c>
      <c r="AB102" s="20">
        <f ca="1">IF(AND(P102=W102,Q102=X102,NOT(ISBLANK(P102)),NOT(ISBLANK(Q102)),NOT(ISBLANK(W102)),NOT(ISBLANK(AA102))),1,0)</f>
        <v>0</v>
      </c>
      <c r="AC102" s="20" t="str">
        <f ca="1">IF(AB102=0,"",IF(OR(ISBLANK(P102),ISBLANK(Q102)),"",IF(ISBLANK(VLOOKUP(A102,Database!A:AA,22,FALSE)),"",VLOOKUP(A102,Database!A:AA,22,FALSE))))</f>
        <v/>
      </c>
      <c r="AD102" s="20">
        <f ca="1">IFERROR(
   IF(
     OR(ISBLANK(P102),ISBLANK(Q102)),
     "",
     IF(
       AND(AA102&lt;&gt;"",OR(V102="Terminé",V102="En cours")),
       VLOOKUP(AC102,Setup_ScoreExactBonus!A:D,4,FALSE),
       0
     )),
  0)</f>
        <v>0</v>
      </c>
      <c r="AE102" s="21">
        <f ca="1">IFERROR(IF(OR(ISBLANK(P102),ISBLANK(Q102)),0,IF(AA102&lt;&gt;"", AA102 + IF(AB102=1,AD102, 0), "") * (R102+1)),"")</f>
        <v>0</v>
      </c>
      <c r="AF102" s="21">
        <f ca="1">SUMIFS(AE$2:AE102,D$2:D102,D102)</f>
        <v>49</v>
      </c>
    </row>
    <row r="103" spans="1:32" hidden="1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1">
        <v>0</v>
      </c>
      <c r="S103" s="20">
        <f>VLOOKUP($A103,Database!$A:$Y,10,FALSE)</f>
        <v>65</v>
      </c>
      <c r="T103" s="20">
        <f>VLOOKUP($A103,Database!$A:$Y,11,FALSE)</f>
        <v>117</v>
      </c>
      <c r="U103" s="20">
        <f>VLOOKUP($A103,Database!$A:$Y,12,FALSE)</f>
        <v>125</v>
      </c>
      <c r="V103" s="20" t="str">
        <f>VLOOKUP(A103,Database!A:M,13,FALSE)</f>
        <v>Terminé</v>
      </c>
      <c r="W103" s="20">
        <f>VLOOKUP($A103,Database!$A:$Y,20,FALSE)</f>
        <v>1</v>
      </c>
      <c r="X103" s="20">
        <f>VLOOKUP($A103,Database!$A:$Y,21,FALSE)</f>
        <v>1</v>
      </c>
      <c r="Y103" s="20">
        <f>IF(A103=0,0,IF(V103="À venir",0,IF(AND(ISBLANK(P103),ISBLANK(Q103)),1,0)))</f>
        <v>0</v>
      </c>
      <c r="Z103" s="20">
        <f>IF(OR(ISBLANK(P103),ISBLANK(Q103)),"",IF(OR(AND(P103&gt;Q103,W103&gt;X103),AND(P103=Q103,W103=X103),AND(P103&lt;Q103,W103&lt;X103)),1,0))</f>
        <v>1</v>
      </c>
      <c r="AA103" s="20">
        <f ca="1">IF(C103&lt;NOW(),IF(AND(P103&gt;Q103,W103&gt;X103),S103,IF(AND(P103=Q103,W103=X103),T103,IF(AND(P103&lt;Q103,W103&lt;X103),U103,0))),"")</f>
        <v>117</v>
      </c>
      <c r="AB103" s="20">
        <f ca="1">IF(AND(P103=W103,Q103=X103,NOT(ISBLANK(P103)),NOT(ISBLANK(Q103)),NOT(ISBLANK(W103)),NOT(ISBLANK(AA103))),1,0)</f>
        <v>0</v>
      </c>
      <c r="AC103" s="20" t="str">
        <f ca="1">IF(AB103=0,"",IF(OR(ISBLANK(P103),ISBLANK(Q103)),"",IF(ISBLANK(VLOOKUP(A103,Database!A:AA,22,FALSE)),"",VLOOKUP(A103,Database!A:AA,22,FALSE))))</f>
        <v/>
      </c>
      <c r="AD103" s="20">
        <f ca="1">IFERROR(
   IF(
     OR(ISBLANK(P103),ISBLANK(Q103)),
     "",
     IF(
       AND(AA103&lt;&gt;"",OR(V103="Terminé",V103="En cours")),
       VLOOKUP(AC103,Setup_ScoreExactBonus!A:D,4,FALSE),
       0
     )),
  0)</f>
        <v>0</v>
      </c>
      <c r="AE103" s="21">
        <f ca="1">IFERROR(IF(OR(ISBLANK(P103),ISBLANK(Q103)),0,IF(AA103&lt;&gt;"", AA103 + IF(AB103=1,AD103, 0), "") * (R103+1)),"")</f>
        <v>117</v>
      </c>
      <c r="AF103" s="21">
        <f ca="1">SUMIFS(AE$2:AE103,D$2:D103,D103)</f>
        <v>282</v>
      </c>
    </row>
    <row r="104" spans="1:32" hidden="1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1">
        <v>0</v>
      </c>
      <c r="S104" s="20">
        <f>VLOOKUP($A104,Database!$A:$Y,10,FALSE)</f>
        <v>65</v>
      </c>
      <c r="T104" s="20">
        <f>VLOOKUP($A104,Database!$A:$Y,11,FALSE)</f>
        <v>117</v>
      </c>
      <c r="U104" s="20">
        <f>VLOOKUP($A104,Database!$A:$Y,12,FALSE)</f>
        <v>125</v>
      </c>
      <c r="V104" s="20" t="str">
        <f>VLOOKUP(A104,Database!A:M,13,FALSE)</f>
        <v>Terminé</v>
      </c>
      <c r="W104" s="20">
        <f>VLOOKUP($A104,Database!$A:$Y,20,FALSE)</f>
        <v>1</v>
      </c>
      <c r="X104" s="20">
        <f>VLOOKUP($A104,Database!$A:$Y,21,FALSE)</f>
        <v>1</v>
      </c>
      <c r="Y104" s="20">
        <f>IF(A104=0,0,IF(V104="À venir",0,IF(AND(ISBLANK(P104),ISBLANK(Q104)),1,0)))</f>
        <v>0</v>
      </c>
      <c r="Z104" s="20">
        <f>IF(OR(ISBLANK(P104),ISBLANK(Q104)),"",IF(OR(AND(P104&gt;Q104,W104&gt;X104),AND(P104=Q104,W104=X104),AND(P104&lt;Q104,W104&lt;X104)),1,0))</f>
        <v>0</v>
      </c>
      <c r="AA104" s="20">
        <f ca="1">IF(C104&lt;NOW(),IF(AND(P104&gt;Q104,W104&gt;X104),S104,IF(AND(P104=Q104,W104=X104),T104,IF(AND(P104&lt;Q104,W104&lt;X104),U104,0))),"")</f>
        <v>0</v>
      </c>
      <c r="AB104" s="20">
        <f ca="1">IF(AND(P104=W104,Q104=X104,NOT(ISBLANK(P104)),NOT(ISBLANK(Q104)),NOT(ISBLANK(W104)),NOT(ISBLANK(AA104))),1,0)</f>
        <v>0</v>
      </c>
      <c r="AC104" s="20" t="str">
        <f ca="1">IF(AB104=0,"",IF(OR(ISBLANK(P104),ISBLANK(Q104)),"",IF(ISBLANK(VLOOKUP(A104,Database!A:AA,22,FALSE)),"",VLOOKUP(A104,Database!A:AA,22,FALSE))))</f>
        <v/>
      </c>
      <c r="AD104" s="20">
        <f ca="1">IFERROR(
   IF(
     OR(ISBLANK(P104),ISBLANK(Q104)),
     "",
     IF(
       AND(AA104&lt;&gt;"",OR(V104="Terminé",V104="En cours")),
       VLOOKUP(AC104,Setup_ScoreExactBonus!A:D,4,FALSE),
       0
     )),
  0)</f>
        <v>0</v>
      </c>
      <c r="AE104" s="21">
        <f ca="1">IFERROR(IF(OR(ISBLANK(P104),ISBLANK(Q104)),0,IF(AA104&lt;&gt;"", AA104 + IF(AB104=1,AD104, 0), "") * (R104+1)),"")</f>
        <v>0</v>
      </c>
      <c r="AF104" s="21">
        <f ca="1">SUMIFS(AE$2:AE104,D$2:D104,D104)</f>
        <v>69</v>
      </c>
    </row>
    <row r="105" spans="1:32" hidden="1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1">
        <v>0</v>
      </c>
      <c r="S105" s="20">
        <f>VLOOKUP($A105,Database!$A:$Y,10,FALSE)</f>
        <v>65</v>
      </c>
      <c r="T105" s="20">
        <f>VLOOKUP($A105,Database!$A:$Y,11,FALSE)</f>
        <v>117</v>
      </c>
      <c r="U105" s="20">
        <f>VLOOKUP($A105,Database!$A:$Y,12,FALSE)</f>
        <v>125</v>
      </c>
      <c r="V105" s="20" t="str">
        <f>VLOOKUP(A105,Database!A:M,13,FALSE)</f>
        <v>Terminé</v>
      </c>
      <c r="W105" s="20">
        <f>VLOOKUP($A105,Database!$A:$Y,20,FALSE)</f>
        <v>1</v>
      </c>
      <c r="X105" s="20">
        <f>VLOOKUP($A105,Database!$A:$Y,21,FALSE)</f>
        <v>1</v>
      </c>
      <c r="Y105" s="20">
        <f>IF(A105=0,0,IF(V105="À venir",0,IF(AND(ISBLANK(P105),ISBLANK(Q105)),1,0)))</f>
        <v>1</v>
      </c>
      <c r="Z105" s="20" t="str">
        <f>IF(OR(ISBLANK(P105),ISBLANK(Q105)),"",IF(OR(AND(P105&gt;Q105,W105&gt;X105),AND(P105=Q105,W105=X105),AND(P105&lt;Q105,W105&lt;X105)),1,0))</f>
        <v/>
      </c>
      <c r="AA105" s="20">
        <f ca="1">IF(C105&lt;NOW(),IF(AND(P105&gt;Q105,W105&gt;X105),S105,IF(AND(P105=Q105,W105=X105),T105,IF(AND(P105&lt;Q105,W105&lt;X105),U105,0))),"")</f>
        <v>117</v>
      </c>
      <c r="AB105" s="20">
        <f ca="1">IF(AND(P105=W105,Q105=X105,NOT(ISBLANK(P105)),NOT(ISBLANK(Q105)),NOT(ISBLANK(W105)),NOT(ISBLANK(AA105))),1,0)</f>
        <v>0</v>
      </c>
      <c r="AC105" s="20" t="str">
        <f ca="1">IF(AB105=0,"",IF(OR(ISBLANK(P105),ISBLANK(Q105)),"",IF(ISBLANK(VLOOKUP(A105,Database!A:AA,22,FALSE)),"",VLOOKUP(A105,Database!A:AA,22,FALSE))))</f>
        <v/>
      </c>
      <c r="AD105" s="20" t="str">
        <f>IFERROR(
   IF(
     OR(ISBLANK(P105),ISBLANK(Q105)),
     "",
     IF(
       AND(AA105&lt;&gt;"",OR(V105="Terminé",V105="En cours")),
       VLOOKUP(AC105,Setup_ScoreExactBonus!A:D,4,FALSE),
       0
     )),
  0)</f>
        <v/>
      </c>
      <c r="AE105" s="21">
        <f>IFERROR(IF(OR(ISBLANK(P105),ISBLANK(Q105)),0,IF(AA105&lt;&gt;"", AA105 + IF(AB105=1,AD105, 0), "") * (R105+1)),"")</f>
        <v>0</v>
      </c>
      <c r="AF105" s="21">
        <f ca="1">SUMIFS(AE$2:AE105,D$2:D105,D105)</f>
        <v>165</v>
      </c>
    </row>
    <row r="106" spans="1:32" hidden="1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1">
        <v>0</v>
      </c>
      <c r="S106" s="20">
        <f>VLOOKUP($A106,Database!$A:$Y,10,FALSE)</f>
        <v>65</v>
      </c>
      <c r="T106" s="20">
        <f>VLOOKUP($A106,Database!$A:$Y,11,FALSE)</f>
        <v>117</v>
      </c>
      <c r="U106" s="20">
        <f>VLOOKUP($A106,Database!$A:$Y,12,FALSE)</f>
        <v>125</v>
      </c>
      <c r="V106" s="20" t="str">
        <f>VLOOKUP(A106,Database!A:M,13,FALSE)</f>
        <v>Terminé</v>
      </c>
      <c r="W106" s="20">
        <f>VLOOKUP($A106,Database!$A:$Y,20,FALSE)</f>
        <v>1</v>
      </c>
      <c r="X106" s="20">
        <f>VLOOKUP($A106,Database!$A:$Y,21,FALSE)</f>
        <v>1</v>
      </c>
      <c r="Y106" s="20">
        <f>IF(A106=0,0,IF(V106="À venir",0,IF(AND(ISBLANK(P106),ISBLANK(Q106)),1,0)))</f>
        <v>0</v>
      </c>
      <c r="Z106" s="20">
        <f>IF(OR(ISBLANK(P106),ISBLANK(Q106)),"",IF(OR(AND(P106&gt;Q106,W106&gt;X106),AND(P106=Q106,W106=X106),AND(P106&lt;Q106,W106&lt;X106)),1,0))</f>
        <v>1</v>
      </c>
      <c r="AA106" s="20">
        <f ca="1">IF(C106&lt;NOW(),IF(AND(P106&gt;Q106,W106&gt;X106),S106,IF(AND(P106=Q106,W106=X106),T106,IF(AND(P106&lt;Q106,W106&lt;X106),U106,0))),"")</f>
        <v>117</v>
      </c>
      <c r="AB106" s="20">
        <f ca="1">IF(AND(P106=W106,Q106=X106,NOT(ISBLANK(P106)),NOT(ISBLANK(Q106)),NOT(ISBLANK(W106)),NOT(ISBLANK(AA106))),1,0)</f>
        <v>1</v>
      </c>
      <c r="AC106" s="20" t="str">
        <f ca="1">IF(AB106=0,"",IF(OR(ISBLANK(P106),ISBLANK(Q106)),"",IF(ISBLANK(VLOOKUP(A106,Database!A:AA,22,FALSE)),"",VLOOKUP(A106,Database!A:AA,22,FALSE))))</f>
        <v>Exact</v>
      </c>
      <c r="AD106" s="20">
        <f ca="1">IFERROR(
   IF(
     OR(ISBLANK(P106),ISBLANK(Q106)),
     "",
     IF(
       AND(AA106&lt;&gt;"",OR(V106="Terminé",V106="En cours")),
       VLOOKUP(AC106,Setup_ScoreExactBonus!A:D,4,FALSE),
       0
     )),
  0)</f>
        <v>20</v>
      </c>
      <c r="AE106" s="21">
        <f ca="1">IFERROR(IF(OR(ISBLANK(P106),ISBLANK(Q106)),0,IF(AA106&lt;&gt;"", AA106 + IF(AB106=1,AD106, 0), "") * (R106+1)),"")</f>
        <v>137</v>
      </c>
      <c r="AF106" s="21">
        <f ca="1">SUMIFS(AE$2:AE106,D$2:D106,D106)</f>
        <v>233</v>
      </c>
    </row>
    <row r="107" spans="1:32" hidden="1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1">
        <v>0</v>
      </c>
      <c r="S107" s="20">
        <f>VLOOKUP($A107,Database!$A:$Y,10,FALSE)</f>
        <v>65</v>
      </c>
      <c r="T107" s="20">
        <f>VLOOKUP($A107,Database!$A:$Y,11,FALSE)</f>
        <v>117</v>
      </c>
      <c r="U107" s="20">
        <f>VLOOKUP($A107,Database!$A:$Y,12,FALSE)</f>
        <v>125</v>
      </c>
      <c r="V107" s="20" t="str">
        <f>VLOOKUP(A107,Database!A:M,13,FALSE)</f>
        <v>Terminé</v>
      </c>
      <c r="W107" s="20">
        <f>VLOOKUP($A107,Database!$A:$Y,20,FALSE)</f>
        <v>1</v>
      </c>
      <c r="X107" s="20">
        <f>VLOOKUP($A107,Database!$A:$Y,21,FALSE)</f>
        <v>1</v>
      </c>
      <c r="Y107" s="20">
        <f>IF(A107=0,0,IF(V107="À venir",0,IF(AND(ISBLANK(P107),ISBLANK(Q107)),1,0)))</f>
        <v>0</v>
      </c>
      <c r="Z107" s="20">
        <f>IF(OR(ISBLANK(P107),ISBLANK(Q107)),"",IF(OR(AND(P107&gt;Q107,W107&gt;X107),AND(P107=Q107,W107=X107),AND(P107&lt;Q107,W107&lt;X107)),1,0))</f>
        <v>0</v>
      </c>
      <c r="AA107" s="20">
        <f ca="1">IF(C107&lt;NOW(),IF(AND(P107&gt;Q107,W107&gt;X107),S107,IF(AND(P107=Q107,W107=X107),T107,IF(AND(P107&lt;Q107,W107&lt;X107),U107,0))),"")</f>
        <v>0</v>
      </c>
      <c r="AB107" s="20">
        <f ca="1">IF(AND(P107=W107,Q107=X107,NOT(ISBLANK(P107)),NOT(ISBLANK(Q107)),NOT(ISBLANK(W107)),NOT(ISBLANK(AA107))),1,0)</f>
        <v>0</v>
      </c>
      <c r="AC107" s="20" t="str">
        <f ca="1">IF(AB107=0,"",IF(OR(ISBLANK(P107),ISBLANK(Q107)),"",IF(ISBLANK(VLOOKUP(A107,Database!A:AA,22,FALSE)),"",VLOOKUP(A107,Database!A:AA,22,FALSE))))</f>
        <v/>
      </c>
      <c r="AD107" s="20">
        <f ca="1">IFERROR(
   IF(
     OR(ISBLANK(P107),ISBLANK(Q107)),
     "",
     IF(
       AND(AA107&lt;&gt;"",OR(V107="Terminé",V107="En cours")),
       VLOOKUP(AC107,Setup_ScoreExactBonus!A:D,4,FALSE),
       0
     )),
  0)</f>
        <v>0</v>
      </c>
      <c r="AE107" s="21">
        <f ca="1">IFERROR(IF(OR(ISBLANK(P107),ISBLANK(Q107)),0,IF(AA107&lt;&gt;"", AA107 + IF(AB107=1,AD107, 0), "") * (R107+1)),"")</f>
        <v>0</v>
      </c>
      <c r="AF107" s="21">
        <f ca="1">SUMIFS(AE$2:AE107,D$2:D107,D107)</f>
        <v>96</v>
      </c>
    </row>
    <row r="108" spans="1:32" hidden="1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1">
        <v>0</v>
      </c>
      <c r="S108" s="20">
        <f>VLOOKUP($A108,Database!$A:$Y,10,FALSE)</f>
        <v>65</v>
      </c>
      <c r="T108" s="20">
        <f>VLOOKUP($A108,Database!$A:$Y,11,FALSE)</f>
        <v>117</v>
      </c>
      <c r="U108" s="20">
        <f>VLOOKUP($A108,Database!$A:$Y,12,FALSE)</f>
        <v>125</v>
      </c>
      <c r="V108" s="20" t="str">
        <f>VLOOKUP(A108,Database!A:M,13,FALSE)</f>
        <v>Terminé</v>
      </c>
      <c r="W108" s="20">
        <f>VLOOKUP($A108,Database!$A:$Y,20,FALSE)</f>
        <v>1</v>
      </c>
      <c r="X108" s="20">
        <f>VLOOKUP($A108,Database!$A:$Y,21,FALSE)</f>
        <v>1</v>
      </c>
      <c r="Y108" s="20">
        <f>IF(A108=0,0,IF(V108="À venir",0,IF(AND(ISBLANK(P108),ISBLANK(Q108)),1,0)))</f>
        <v>0</v>
      </c>
      <c r="Z108" s="20">
        <f>IF(OR(ISBLANK(P108),ISBLANK(Q108)),"",IF(OR(AND(P108&gt;Q108,W108&gt;X108),AND(P108=Q108,W108=X108),AND(P108&lt;Q108,W108&lt;X108)),1,0))</f>
        <v>0</v>
      </c>
      <c r="AA108" s="20">
        <f ca="1">IF(C108&lt;NOW(),IF(AND(P108&gt;Q108,W108&gt;X108),S108,IF(AND(P108=Q108,W108=X108),T108,IF(AND(P108&lt;Q108,W108&lt;X108),U108,0))),"")</f>
        <v>0</v>
      </c>
      <c r="AB108" s="20">
        <f ca="1">IF(AND(P108=W108,Q108=X108,NOT(ISBLANK(P108)),NOT(ISBLANK(Q108)),NOT(ISBLANK(W108)),NOT(ISBLANK(AA108))),1,0)</f>
        <v>0</v>
      </c>
      <c r="AC108" s="20" t="str">
        <f ca="1">IF(AB108=0,"",IF(OR(ISBLANK(P108),ISBLANK(Q108)),"",IF(ISBLANK(VLOOKUP(A108,Database!A:AA,22,FALSE)),"",VLOOKUP(A108,Database!A:AA,22,FALSE))))</f>
        <v/>
      </c>
      <c r="AD108" s="20">
        <f ca="1">IFERROR(
   IF(
     OR(ISBLANK(P108),ISBLANK(Q108)),
     "",
     IF(
       AND(AA108&lt;&gt;"",OR(V108="Terminé",V108="En cours")),
       VLOOKUP(AC108,Setup_ScoreExactBonus!A:D,4,FALSE),
       0
     )),
  0)</f>
        <v>0</v>
      </c>
      <c r="AE108" s="21">
        <f ca="1">IFERROR(IF(OR(ISBLANK(P108),ISBLANK(Q108)),0,IF(AA108&lt;&gt;"", AA108 + IF(AB108=1,AD108, 0), "") * (R108+1)),"")</f>
        <v>0</v>
      </c>
      <c r="AF108" s="21">
        <f ca="1">SUMIFS(AE$2:AE108,D$2:D108,D108)</f>
        <v>49</v>
      </c>
    </row>
    <row r="109" spans="1:32" hidden="1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1">
        <v>0</v>
      </c>
      <c r="S109" s="20">
        <f>VLOOKUP($A109,Database!$A:$Y,10,FALSE)</f>
        <v>65</v>
      </c>
      <c r="T109" s="20">
        <f>VLOOKUP($A109,Database!$A:$Y,11,FALSE)</f>
        <v>117</v>
      </c>
      <c r="U109" s="20">
        <f>VLOOKUP($A109,Database!$A:$Y,12,FALSE)</f>
        <v>125</v>
      </c>
      <c r="V109" s="20" t="str">
        <f>VLOOKUP(A109,Database!A:M,13,FALSE)</f>
        <v>Terminé</v>
      </c>
      <c r="W109" s="20">
        <f>VLOOKUP($A109,Database!$A:$Y,20,FALSE)</f>
        <v>1</v>
      </c>
      <c r="X109" s="20">
        <f>VLOOKUP($A109,Database!$A:$Y,21,FALSE)</f>
        <v>1</v>
      </c>
      <c r="Y109" s="20">
        <f>IF(A109=0,0,IF(V109="À venir",0,IF(AND(ISBLANK(P109),ISBLANK(Q109)),1,0)))</f>
        <v>1</v>
      </c>
      <c r="Z109" s="20" t="str">
        <f>IF(OR(ISBLANK(P109),ISBLANK(Q109)),"",IF(OR(AND(P109&gt;Q109,W109&gt;X109),AND(P109=Q109,W109=X109),AND(P109&lt;Q109,W109&lt;X109)),1,0))</f>
        <v/>
      </c>
      <c r="AA109" s="20">
        <f ca="1">IF(C109&lt;NOW(),IF(AND(P109&gt;Q109,W109&gt;X109),S109,IF(AND(P109=Q109,W109=X109),T109,IF(AND(P109&lt;Q109,W109&lt;X109),U109,0))),"")</f>
        <v>117</v>
      </c>
      <c r="AB109" s="20">
        <f ca="1">IF(AND(P109=W109,Q109=X109,NOT(ISBLANK(P109)),NOT(ISBLANK(Q109)),NOT(ISBLANK(W109)),NOT(ISBLANK(AA109))),1,0)</f>
        <v>0</v>
      </c>
      <c r="AC109" s="20" t="str">
        <f ca="1">IF(AB109=0,"",IF(OR(ISBLANK(P109),ISBLANK(Q109)),"",IF(ISBLANK(VLOOKUP(A109,Database!A:AA,22,FALSE)),"",VLOOKUP(A109,Database!A:AA,22,FALSE))))</f>
        <v/>
      </c>
      <c r="AD109" s="20" t="str">
        <f>IFERROR(
   IF(
     OR(ISBLANK(P109),ISBLANK(Q109)),
     "",
     IF(
       AND(AA109&lt;&gt;"",OR(V109="Terminé",V109="En cours")),
       VLOOKUP(AC109,Setup_ScoreExactBonus!A:D,4,FALSE),
       0
     )),
  0)</f>
        <v/>
      </c>
      <c r="AE109" s="21">
        <f>IFERROR(IF(OR(ISBLANK(P109),ISBLANK(Q109)),0,IF(AA109&lt;&gt;"", AA109 + IF(AB109=1,AD109, 0), "") * (R109+1)),"")</f>
        <v>0</v>
      </c>
      <c r="AF109" s="21">
        <f>SUMIFS(AE$2:AE109,D$2:D109,D109)</f>
        <v>0</v>
      </c>
    </row>
    <row r="110" spans="1:32" hidden="1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1">
        <v>0</v>
      </c>
      <c r="S110" s="20">
        <f>VLOOKUP($A110,Database!$A:$Y,10,FALSE)</f>
        <v>74</v>
      </c>
      <c r="T110" s="20">
        <f>VLOOKUP($A110,Database!$A:$Y,11,FALSE)</f>
        <v>113</v>
      </c>
      <c r="U110" s="20">
        <f>VLOOKUP($A110,Database!$A:$Y,12,FALSE)</f>
        <v>115</v>
      </c>
      <c r="V110" s="20" t="str">
        <f>VLOOKUP(A110,Database!A:M,13,FALSE)</f>
        <v>Terminé</v>
      </c>
      <c r="W110" s="20">
        <f>VLOOKUP($A110,Database!$A:$Y,20,FALSE)</f>
        <v>4</v>
      </c>
      <c r="X110" s="20">
        <f>VLOOKUP($A110,Database!$A:$Y,21,FALSE)</f>
        <v>1</v>
      </c>
      <c r="Y110" s="20">
        <f>IF(A110=0,0,IF(V110="À venir",0,IF(AND(ISBLANK(P110),ISBLANK(Q110)),1,0)))</f>
        <v>0</v>
      </c>
      <c r="Z110" s="20">
        <f>IF(OR(ISBLANK(P110),ISBLANK(Q110)),"",IF(OR(AND(P110&gt;Q110,W110&gt;X110),AND(P110=Q110,W110=X110),AND(P110&lt;Q110,W110&lt;X110)),1,0))</f>
        <v>0</v>
      </c>
      <c r="AA110" s="20">
        <f ca="1">IF(C110&lt;NOW(),IF(AND(P110&gt;Q110,W110&gt;X110),S110,IF(AND(P110=Q110,W110=X110),T110,IF(AND(P110&lt;Q110,W110&lt;X110),U110,0))),"")</f>
        <v>0</v>
      </c>
      <c r="AB110" s="20">
        <f ca="1">IF(AND(P110=W110,Q110=X110,NOT(ISBLANK(P110)),NOT(ISBLANK(Q110)),NOT(ISBLANK(W110)),NOT(ISBLANK(AA110))),1,0)</f>
        <v>0</v>
      </c>
      <c r="AC110" s="20" t="str">
        <f ca="1">IF(AB110=0,"",IF(OR(ISBLANK(P110),ISBLANK(Q110)),"",IF(ISBLANK(VLOOKUP(A110,Database!A:AA,22,FALSE)),"",VLOOKUP(A110,Database!A:AA,22,FALSE))))</f>
        <v/>
      </c>
      <c r="AD110" s="20">
        <f ca="1">IFERROR(
   IF(
     OR(ISBLANK(P110),ISBLANK(Q110)),
     "",
     IF(
       AND(AA110&lt;&gt;"",OR(V110="Terminé",V110="En cours")),
       VLOOKUP(AC110,Setup_ScoreExactBonus!A:D,4,FALSE),
       0
     )),
  0)</f>
        <v>0</v>
      </c>
      <c r="AE110" s="21">
        <f ca="1">IFERROR(IF(OR(ISBLANK(P110),ISBLANK(Q110)),0,IF(AA110&lt;&gt;"", AA110 + IF(AB110=1,AD110, 0), "") * (R110+1)),"")</f>
        <v>0</v>
      </c>
      <c r="AF110" s="21">
        <f ca="1">SUMIFS(AE$2:AE110,D$2:D110,D110)</f>
        <v>49</v>
      </c>
    </row>
    <row r="111" spans="1:32" hidden="1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1">
        <v>0</v>
      </c>
      <c r="S111" s="20">
        <f>VLOOKUP($A111,Database!$A:$Y,10,FALSE)</f>
        <v>74</v>
      </c>
      <c r="T111" s="20">
        <f>VLOOKUP($A111,Database!$A:$Y,11,FALSE)</f>
        <v>113</v>
      </c>
      <c r="U111" s="20">
        <f>VLOOKUP($A111,Database!$A:$Y,12,FALSE)</f>
        <v>115</v>
      </c>
      <c r="V111" s="20" t="str">
        <f>VLOOKUP(A111,Database!A:M,13,FALSE)</f>
        <v>Terminé</v>
      </c>
      <c r="W111" s="20">
        <f>VLOOKUP($A111,Database!$A:$Y,20,FALSE)</f>
        <v>4</v>
      </c>
      <c r="X111" s="20">
        <f>VLOOKUP($A111,Database!$A:$Y,21,FALSE)</f>
        <v>1</v>
      </c>
      <c r="Y111" s="20">
        <f>IF(A111=0,0,IF(V111="À venir",0,IF(AND(ISBLANK(P111),ISBLANK(Q111)),1,0)))</f>
        <v>0</v>
      </c>
      <c r="Z111" s="20">
        <f>IF(OR(ISBLANK(P111),ISBLANK(Q111)),"",IF(OR(AND(P111&gt;Q111,W111&gt;X111),AND(P111=Q111,W111=X111),AND(P111&lt;Q111,W111&lt;X111)),1,0))</f>
        <v>1</v>
      </c>
      <c r="AA111" s="20">
        <f ca="1">IF(C111&lt;NOW(),IF(AND(P111&gt;Q111,W111&gt;X111),S111,IF(AND(P111=Q111,W111=X111),T111,IF(AND(P111&lt;Q111,W111&lt;X111),U111,0))),"")</f>
        <v>74</v>
      </c>
      <c r="AB111" s="20">
        <f ca="1">IF(AND(P111=W111,Q111=X111,NOT(ISBLANK(P111)),NOT(ISBLANK(Q111)),NOT(ISBLANK(W111)),NOT(ISBLANK(AA111))),1,0)</f>
        <v>0</v>
      </c>
      <c r="AC111" s="20" t="str">
        <f ca="1">IF(AB111=0,"",IF(OR(ISBLANK(P111),ISBLANK(Q111)),"",IF(ISBLANK(VLOOKUP(A111,Database!A:AA,22,FALSE)),"",VLOOKUP(A111,Database!A:AA,22,FALSE))))</f>
        <v/>
      </c>
      <c r="AD111" s="20">
        <f ca="1">IFERROR(
   IF(
     OR(ISBLANK(P111),ISBLANK(Q111)),
     "",
     IF(
       AND(AA111&lt;&gt;"",OR(V111="Terminé",V111="En cours")),
       VLOOKUP(AC111,Setup_ScoreExactBonus!A:D,4,FALSE),
       0
     )),
  0)</f>
        <v>0</v>
      </c>
      <c r="AE111" s="21">
        <f ca="1">IFERROR(IF(OR(ISBLANK(P111),ISBLANK(Q111)),0,IF(AA111&lt;&gt;"", AA111 + IF(AB111=1,AD111, 0), "") * (R111+1)),"")</f>
        <v>74</v>
      </c>
      <c r="AF111" s="21">
        <f ca="1">SUMIFS(AE$2:AE111,D$2:D111,D111)</f>
        <v>123</v>
      </c>
    </row>
    <row r="112" spans="1:32" hidden="1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1">
        <v>0</v>
      </c>
      <c r="S112" s="20">
        <f>VLOOKUP($A112,Database!$A:$Y,10,FALSE)</f>
        <v>74</v>
      </c>
      <c r="T112" s="20">
        <f>VLOOKUP($A112,Database!$A:$Y,11,FALSE)</f>
        <v>113</v>
      </c>
      <c r="U112" s="20">
        <f>VLOOKUP($A112,Database!$A:$Y,12,FALSE)</f>
        <v>115</v>
      </c>
      <c r="V112" s="20" t="str">
        <f>VLOOKUP(A112,Database!A:M,13,FALSE)</f>
        <v>Terminé</v>
      </c>
      <c r="W112" s="20">
        <f>VLOOKUP($A112,Database!$A:$Y,20,FALSE)</f>
        <v>4</v>
      </c>
      <c r="X112" s="20">
        <f>VLOOKUP($A112,Database!$A:$Y,21,FALSE)</f>
        <v>1</v>
      </c>
      <c r="Y112" s="20">
        <f>IF(A112=0,0,IF(V112="À venir",0,IF(AND(ISBLANK(P112),ISBLANK(Q112)),1,0)))</f>
        <v>0</v>
      </c>
      <c r="Z112" s="20">
        <f>IF(OR(ISBLANK(P112),ISBLANK(Q112)),"",IF(OR(AND(P112&gt;Q112,W112&gt;X112),AND(P112=Q112,W112=X112),AND(P112&lt;Q112,W112&lt;X112)),1,0))</f>
        <v>1</v>
      </c>
      <c r="AA112" s="20">
        <f ca="1">IF(C112&lt;NOW(),IF(AND(P112&gt;Q112,W112&gt;X112),S112,IF(AND(P112=Q112,W112=X112),T112,IF(AND(P112&lt;Q112,W112&lt;X112),U112,0))),"")</f>
        <v>74</v>
      </c>
      <c r="AB112" s="20">
        <f ca="1">IF(AND(P112=W112,Q112=X112,NOT(ISBLANK(P112)),NOT(ISBLANK(Q112)),NOT(ISBLANK(W112)),NOT(ISBLANK(AA112))),1,0)</f>
        <v>0</v>
      </c>
      <c r="AC112" s="20" t="str">
        <f ca="1">IF(AB112=0,"",IF(OR(ISBLANK(P112),ISBLANK(Q112)),"",IF(ISBLANK(VLOOKUP(A112,Database!A:AA,22,FALSE)),"",VLOOKUP(A112,Database!A:AA,22,FALSE))))</f>
        <v/>
      </c>
      <c r="AD112" s="20">
        <f ca="1">IFERROR(
   IF(
     OR(ISBLANK(P112),ISBLANK(Q112)),
     "",
     IF(
       AND(AA112&lt;&gt;"",OR(V112="Terminé",V112="En cours")),
       VLOOKUP(AC112,Setup_ScoreExactBonus!A:D,4,FALSE),
       0
     )),
  0)</f>
        <v>0</v>
      </c>
      <c r="AE112" s="21">
        <f ca="1">IFERROR(IF(OR(ISBLANK(P112),ISBLANK(Q112)),0,IF(AA112&lt;&gt;"", AA112 + IF(AB112=1,AD112, 0), "") * (R112+1)),"")</f>
        <v>74</v>
      </c>
      <c r="AF112" s="21">
        <f ca="1">SUMIFS(AE$2:AE112,D$2:D112,D112)</f>
        <v>280</v>
      </c>
    </row>
    <row r="113" spans="1:32" hidden="1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1">
        <v>0</v>
      </c>
      <c r="S113" s="20">
        <f>VLOOKUP($A113,Database!$A:$Y,10,FALSE)</f>
        <v>74</v>
      </c>
      <c r="T113" s="20">
        <f>VLOOKUP($A113,Database!$A:$Y,11,FALSE)</f>
        <v>113</v>
      </c>
      <c r="U113" s="20">
        <f>VLOOKUP($A113,Database!$A:$Y,12,FALSE)</f>
        <v>115</v>
      </c>
      <c r="V113" s="20" t="str">
        <f>VLOOKUP(A113,Database!A:M,13,FALSE)</f>
        <v>Terminé</v>
      </c>
      <c r="W113" s="20">
        <f>VLOOKUP($A113,Database!$A:$Y,20,FALSE)</f>
        <v>4</v>
      </c>
      <c r="X113" s="20">
        <f>VLOOKUP($A113,Database!$A:$Y,21,FALSE)</f>
        <v>1</v>
      </c>
      <c r="Y113" s="20">
        <f>IF(A113=0,0,IF(V113="À venir",0,IF(AND(ISBLANK(P113),ISBLANK(Q113)),1,0)))</f>
        <v>0</v>
      </c>
      <c r="Z113" s="20">
        <f>IF(OR(ISBLANK(P113),ISBLANK(Q113)),"",IF(OR(AND(P113&gt;Q113,W113&gt;X113),AND(P113=Q113,W113=X113),AND(P113&lt;Q113,W113&lt;X113)),1,0))</f>
        <v>1</v>
      </c>
      <c r="AA113" s="20">
        <f ca="1">IF(C113&lt;NOW(),IF(AND(P113&gt;Q113,W113&gt;X113),S113,IF(AND(P113=Q113,W113=X113),T113,IF(AND(P113&lt;Q113,W113&lt;X113),U113,0))),"")</f>
        <v>74</v>
      </c>
      <c r="AB113" s="20">
        <f ca="1">IF(AND(P113=W113,Q113=X113,NOT(ISBLANK(P113)),NOT(ISBLANK(Q113)),NOT(ISBLANK(W113)),NOT(ISBLANK(AA113))),1,0)</f>
        <v>0</v>
      </c>
      <c r="AC113" s="20" t="str">
        <f ca="1">IF(AB113=0,"",IF(OR(ISBLANK(P113),ISBLANK(Q113)),"",IF(ISBLANK(VLOOKUP(A113,Database!A:AA,22,FALSE)),"",VLOOKUP(A113,Database!A:AA,22,FALSE))))</f>
        <v/>
      </c>
      <c r="AD113" s="20">
        <f ca="1">IFERROR(
   IF(
     OR(ISBLANK(P113),ISBLANK(Q113)),
     "",
     IF(
       AND(AA113&lt;&gt;"",OR(V113="Terminé",V113="En cours")),
       VLOOKUP(AC113,Setup_ScoreExactBonus!A:D,4,FALSE),
       0
     )),
  0)</f>
        <v>0</v>
      </c>
      <c r="AE113" s="21">
        <f ca="1">IFERROR(IF(OR(ISBLANK(P113),ISBLANK(Q113)),0,IF(AA113&lt;&gt;"", AA113 + IF(AB113=1,AD113, 0), "") * (R113+1)),"")</f>
        <v>74</v>
      </c>
      <c r="AF113" s="21">
        <f ca="1">SUMIFS(AE$2:AE113,D$2:D113,D113)</f>
        <v>143</v>
      </c>
    </row>
    <row r="114" spans="1:32" hidden="1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1">
        <v>0</v>
      </c>
      <c r="S114" s="20">
        <f>VLOOKUP($A114,Database!$A:$Y,10,FALSE)</f>
        <v>74</v>
      </c>
      <c r="T114" s="20">
        <f>VLOOKUP($A114,Database!$A:$Y,11,FALSE)</f>
        <v>113</v>
      </c>
      <c r="U114" s="20">
        <f>VLOOKUP($A114,Database!$A:$Y,12,FALSE)</f>
        <v>115</v>
      </c>
      <c r="V114" s="20" t="str">
        <f>VLOOKUP(A114,Database!A:M,13,FALSE)</f>
        <v>Terminé</v>
      </c>
      <c r="W114" s="20">
        <f>VLOOKUP($A114,Database!$A:$Y,20,FALSE)</f>
        <v>4</v>
      </c>
      <c r="X114" s="20">
        <f>VLOOKUP($A114,Database!$A:$Y,21,FALSE)</f>
        <v>1</v>
      </c>
      <c r="Y114" s="20">
        <f>IF(A114=0,0,IF(V114="À venir",0,IF(AND(ISBLANK(P114),ISBLANK(Q114)),1,0)))</f>
        <v>0</v>
      </c>
      <c r="Z114" s="20">
        <f>IF(OR(ISBLANK(P114),ISBLANK(Q114)),"",IF(OR(AND(P114&gt;Q114,W114&gt;X114),AND(P114=Q114,W114=X114),AND(P114&lt;Q114,W114&lt;X114)),1,0))</f>
        <v>0</v>
      </c>
      <c r="AA114" s="20">
        <f ca="1">IF(C114&lt;NOW(),IF(AND(P114&gt;Q114,W114&gt;X114),S114,IF(AND(P114=Q114,W114=X114),T114,IF(AND(P114&lt;Q114,W114&lt;X114),U114,0))),"")</f>
        <v>0</v>
      </c>
      <c r="AB114" s="20">
        <f ca="1">IF(AND(P114=W114,Q114=X114,NOT(ISBLANK(P114)),NOT(ISBLANK(Q114)),NOT(ISBLANK(W114)),NOT(ISBLANK(AA114))),1,0)</f>
        <v>0</v>
      </c>
      <c r="AC114" s="20" t="str">
        <f ca="1">IF(AB114=0,"",IF(OR(ISBLANK(P114),ISBLANK(Q114)),"",IF(ISBLANK(VLOOKUP(A114,Database!A:AA,22,FALSE)),"",VLOOKUP(A114,Database!A:AA,22,FALSE))))</f>
        <v/>
      </c>
      <c r="AD114" s="20">
        <f ca="1">IFERROR(
   IF(
     OR(ISBLANK(P114),ISBLANK(Q114)),
     "",
     IF(
       AND(AA114&lt;&gt;"",OR(V114="Terminé",V114="En cours")),
       VLOOKUP(AC114,Setup_ScoreExactBonus!A:D,4,FALSE),
       0
     )),
  0)</f>
        <v>0</v>
      </c>
      <c r="AE114" s="21">
        <f ca="1">IFERROR(IF(OR(ISBLANK(P114),ISBLANK(Q114)),0,IF(AA114&lt;&gt;"", AA114 + IF(AB114=1,AD114, 0), "") * (R114+1)),"")</f>
        <v>0</v>
      </c>
      <c r="AF114" s="21">
        <f ca="1">SUMIFS(AE$2:AE114,D$2:D114,D114)</f>
        <v>96</v>
      </c>
    </row>
    <row r="115" spans="1:32" hidden="1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1">
        <v>0</v>
      </c>
      <c r="S115" s="20">
        <f>VLOOKUP($A115,Database!$A:$Y,10,FALSE)</f>
        <v>74</v>
      </c>
      <c r="T115" s="20">
        <f>VLOOKUP($A115,Database!$A:$Y,11,FALSE)</f>
        <v>113</v>
      </c>
      <c r="U115" s="20">
        <f>VLOOKUP($A115,Database!$A:$Y,12,FALSE)</f>
        <v>115</v>
      </c>
      <c r="V115" s="20" t="str">
        <f>VLOOKUP(A115,Database!A:M,13,FALSE)</f>
        <v>Terminé</v>
      </c>
      <c r="W115" s="20">
        <f>VLOOKUP($A115,Database!$A:$Y,20,FALSE)</f>
        <v>4</v>
      </c>
      <c r="X115" s="20">
        <f>VLOOKUP($A115,Database!$A:$Y,21,FALSE)</f>
        <v>1</v>
      </c>
      <c r="Y115" s="20">
        <f>IF(A115=0,0,IF(V115="À venir",0,IF(AND(ISBLANK(P115),ISBLANK(Q115)),1,0)))</f>
        <v>0</v>
      </c>
      <c r="Z115" s="20">
        <f>IF(OR(ISBLANK(P115),ISBLANK(Q115)),"",IF(OR(AND(P115&gt;Q115,W115&gt;X115),AND(P115=Q115,W115=X115),AND(P115&lt;Q115,W115&lt;X115)),1,0))</f>
        <v>1</v>
      </c>
      <c r="AA115" s="20">
        <f ca="1">IF(C115&lt;NOW(),IF(AND(P115&gt;Q115,W115&gt;X115),S115,IF(AND(P115=Q115,W115=X115),T115,IF(AND(P115&lt;Q115,W115&lt;X115),U115,0))),"")</f>
        <v>74</v>
      </c>
      <c r="AB115" s="20">
        <f ca="1">IF(AND(P115=W115,Q115=X115,NOT(ISBLANK(P115)),NOT(ISBLANK(Q115)),NOT(ISBLANK(W115)),NOT(ISBLANK(AA115))),1,0)</f>
        <v>0</v>
      </c>
      <c r="AC115" s="20" t="str">
        <f ca="1">IF(AB115=0,"",IF(OR(ISBLANK(P115),ISBLANK(Q115)),"",IF(ISBLANK(VLOOKUP(A115,Database!A:AA,22,FALSE)),"",VLOOKUP(A115,Database!A:AA,22,FALSE))))</f>
        <v/>
      </c>
      <c r="AD115" s="20">
        <f ca="1">IFERROR(
   IF(
     OR(ISBLANK(P115),ISBLANK(Q115)),
     "",
     IF(
       AND(AA115&lt;&gt;"",OR(V115="Terminé",V115="En cours")),
       VLOOKUP(AC115,Setup_ScoreExactBonus!A:D,4,FALSE),
       0
     )),
  0)</f>
        <v>0</v>
      </c>
      <c r="AE115" s="21">
        <f ca="1">IFERROR(IF(OR(ISBLANK(P115),ISBLANK(Q115)),0,IF(AA115&lt;&gt;"", AA115 + IF(AB115=1,AD115, 0), "") * (R115+1)),"")</f>
        <v>74</v>
      </c>
      <c r="AF115" s="21">
        <f ca="1">SUMIFS(AE$2:AE115,D$2:D115,D115)</f>
        <v>123</v>
      </c>
    </row>
    <row r="116" spans="1:32" hidden="1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1">
        <v>0</v>
      </c>
      <c r="S116" s="20">
        <f>VLOOKUP($A116,Database!$A:$Y,10,FALSE)</f>
        <v>74</v>
      </c>
      <c r="T116" s="20">
        <f>VLOOKUP($A116,Database!$A:$Y,11,FALSE)</f>
        <v>113</v>
      </c>
      <c r="U116" s="20">
        <f>VLOOKUP($A116,Database!$A:$Y,12,FALSE)</f>
        <v>115</v>
      </c>
      <c r="V116" s="20" t="str">
        <f>VLOOKUP(A116,Database!A:M,13,FALSE)</f>
        <v>Terminé</v>
      </c>
      <c r="W116" s="20">
        <f>VLOOKUP($A116,Database!$A:$Y,20,FALSE)</f>
        <v>4</v>
      </c>
      <c r="X116" s="20">
        <f>VLOOKUP($A116,Database!$A:$Y,21,FALSE)</f>
        <v>1</v>
      </c>
      <c r="Y116" s="20">
        <f>IF(A116=0,0,IF(V116="À venir",0,IF(AND(ISBLANK(P116),ISBLANK(Q116)),1,0)))</f>
        <v>0</v>
      </c>
      <c r="Z116" s="20">
        <f>IF(OR(ISBLANK(P116),ISBLANK(Q116)),"",IF(OR(AND(P116&gt;Q116,W116&gt;X116),AND(P116=Q116,W116=X116),AND(P116&lt;Q116,W116&lt;X116)),1,0))</f>
        <v>1</v>
      </c>
      <c r="AA116" s="20">
        <f ca="1">IF(C116&lt;NOW(),IF(AND(P116&gt;Q116,W116&gt;X116),S116,IF(AND(P116=Q116,W116=X116),T116,IF(AND(P116&lt;Q116,W116&lt;X116),U116,0))),"")</f>
        <v>74</v>
      </c>
      <c r="AB116" s="20">
        <f ca="1">IF(AND(P116=W116,Q116=X116,NOT(ISBLANK(P116)),NOT(ISBLANK(Q116)),NOT(ISBLANK(W116)),NOT(ISBLANK(AA116))),1,0)</f>
        <v>0</v>
      </c>
      <c r="AC116" s="20" t="str">
        <f ca="1">IF(AB116=0,"",IF(OR(ISBLANK(P116),ISBLANK(Q116)),"",IF(ISBLANK(VLOOKUP(A116,Database!A:AA,22,FALSE)),"",VLOOKUP(A116,Database!A:AA,22,FALSE))))</f>
        <v/>
      </c>
      <c r="AD116" s="20">
        <f ca="1">IFERROR(
   IF(
     OR(ISBLANK(P116),ISBLANK(Q116)),
     "",
     IF(
       AND(AA116&lt;&gt;"",OR(V116="Terminé",V116="En cours")),
       VLOOKUP(AC116,Setup_ScoreExactBonus!A:D,4,FALSE),
       0
     )),
  0)</f>
        <v>0</v>
      </c>
      <c r="AE116" s="21">
        <f ca="1">IFERROR(IF(OR(ISBLANK(P116),ISBLANK(Q116)),0,IF(AA116&lt;&gt;"", AA116 + IF(AB116=1,AD116, 0), "") * (R116+1)),"")</f>
        <v>74</v>
      </c>
      <c r="AF116" s="21">
        <f ca="1">SUMIFS(AE$2:AE116,D$2:D116,D116)</f>
        <v>123</v>
      </c>
    </row>
    <row r="117" spans="1:32" hidden="1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1">
        <v>0</v>
      </c>
      <c r="S117" s="20">
        <f>VLOOKUP($A117,Database!$A:$Y,10,FALSE)</f>
        <v>74</v>
      </c>
      <c r="T117" s="20">
        <f>VLOOKUP($A117,Database!$A:$Y,11,FALSE)</f>
        <v>113</v>
      </c>
      <c r="U117" s="20">
        <f>VLOOKUP($A117,Database!$A:$Y,12,FALSE)</f>
        <v>115</v>
      </c>
      <c r="V117" s="20" t="str">
        <f>VLOOKUP(A117,Database!A:M,13,FALSE)</f>
        <v>Terminé</v>
      </c>
      <c r="W117" s="20">
        <f>VLOOKUP($A117,Database!$A:$Y,20,FALSE)</f>
        <v>4</v>
      </c>
      <c r="X117" s="20">
        <f>VLOOKUP($A117,Database!$A:$Y,21,FALSE)</f>
        <v>1</v>
      </c>
      <c r="Y117" s="20">
        <f>IF(A117=0,0,IF(V117="À venir",0,IF(AND(ISBLANK(P117),ISBLANK(Q117)),1,0)))</f>
        <v>0</v>
      </c>
      <c r="Z117" s="20">
        <f>IF(OR(ISBLANK(P117),ISBLANK(Q117)),"",IF(OR(AND(P117&gt;Q117,W117&gt;X117),AND(P117=Q117,W117=X117),AND(P117&lt;Q117,W117&lt;X117)),1,0))</f>
        <v>1</v>
      </c>
      <c r="AA117" s="20">
        <f ca="1">IF(C117&lt;NOW(),IF(AND(P117&gt;Q117,W117&gt;X117),S117,IF(AND(P117=Q117,W117=X117),T117,IF(AND(P117&lt;Q117,W117&lt;X117),U117,0))),"")</f>
        <v>74</v>
      </c>
      <c r="AB117" s="20">
        <f ca="1">IF(AND(P117=W117,Q117=X117,NOT(ISBLANK(P117)),NOT(ISBLANK(Q117)),NOT(ISBLANK(W117)),NOT(ISBLANK(AA117))),1,0)</f>
        <v>0</v>
      </c>
      <c r="AC117" s="20" t="str">
        <f ca="1">IF(AB117=0,"",IF(OR(ISBLANK(P117),ISBLANK(Q117)),"",IF(ISBLANK(VLOOKUP(A117,Database!A:AA,22,FALSE)),"",VLOOKUP(A117,Database!A:AA,22,FALSE))))</f>
        <v/>
      </c>
      <c r="AD117" s="20">
        <f ca="1">IFERROR(
   IF(
     OR(ISBLANK(P117),ISBLANK(Q117)),
     "",
     IF(
       AND(AA117&lt;&gt;"",OR(V117="Terminé",V117="En cours")),
       VLOOKUP(AC117,Setup_ScoreExactBonus!A:D,4,FALSE),
       0
     )),
  0)</f>
        <v>0</v>
      </c>
      <c r="AE117" s="21">
        <f ca="1">IFERROR(IF(OR(ISBLANK(P117),ISBLANK(Q117)),0,IF(AA117&lt;&gt;"", AA117 + IF(AB117=1,AD117, 0), "") * (R117+1)),"")</f>
        <v>74</v>
      </c>
      <c r="AF117" s="21">
        <f ca="1">SUMIFS(AE$2:AE117,D$2:D117,D117)</f>
        <v>280</v>
      </c>
    </row>
    <row r="118" spans="1:32" hidden="1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1">
        <v>0</v>
      </c>
      <c r="S118" s="20">
        <f>VLOOKUP($A118,Database!$A:$Y,10,FALSE)</f>
        <v>74</v>
      </c>
      <c r="T118" s="20">
        <f>VLOOKUP($A118,Database!$A:$Y,11,FALSE)</f>
        <v>113</v>
      </c>
      <c r="U118" s="20">
        <f>VLOOKUP($A118,Database!$A:$Y,12,FALSE)</f>
        <v>115</v>
      </c>
      <c r="V118" s="20" t="str">
        <f>VLOOKUP(A118,Database!A:M,13,FALSE)</f>
        <v>Terminé</v>
      </c>
      <c r="W118" s="20">
        <f>VLOOKUP($A118,Database!$A:$Y,20,FALSE)</f>
        <v>4</v>
      </c>
      <c r="X118" s="20">
        <f>VLOOKUP($A118,Database!$A:$Y,21,FALSE)</f>
        <v>1</v>
      </c>
      <c r="Y118" s="20">
        <f>IF(A118=0,0,IF(V118="À venir",0,IF(AND(ISBLANK(P118),ISBLANK(Q118)),1,0)))</f>
        <v>0</v>
      </c>
      <c r="Z118" s="20">
        <f>IF(OR(ISBLANK(P118),ISBLANK(Q118)),"",IF(OR(AND(P118&gt;Q118,W118&gt;X118),AND(P118=Q118,W118=X118),AND(P118&lt;Q118,W118&lt;X118)),1,0))</f>
        <v>1</v>
      </c>
      <c r="AA118" s="20">
        <f ca="1">IF(C118&lt;NOW(),IF(AND(P118&gt;Q118,W118&gt;X118),S118,IF(AND(P118=Q118,W118=X118),T118,IF(AND(P118&lt;Q118,W118&lt;X118),U118,0))),"")</f>
        <v>74</v>
      </c>
      <c r="AB118" s="20">
        <f ca="1">IF(AND(P118=W118,Q118=X118,NOT(ISBLANK(P118)),NOT(ISBLANK(Q118)),NOT(ISBLANK(W118)),NOT(ISBLANK(AA118))),1,0)</f>
        <v>0</v>
      </c>
      <c r="AC118" s="20" t="str">
        <f ca="1">IF(AB118=0,"",IF(OR(ISBLANK(P118),ISBLANK(Q118)),"",IF(ISBLANK(VLOOKUP(A118,Database!A:AA,22,FALSE)),"",VLOOKUP(A118,Database!A:AA,22,FALSE))))</f>
        <v/>
      </c>
      <c r="AD118" s="20">
        <f ca="1">IFERROR(
   IF(
     OR(ISBLANK(P118),ISBLANK(Q118)),
     "",
     IF(
       AND(AA118&lt;&gt;"",OR(V118="Terminé",V118="En cours")),
       VLOOKUP(AC118,Setup_ScoreExactBonus!A:D,4,FALSE),
       0
     )),
  0)</f>
        <v>0</v>
      </c>
      <c r="AE118" s="21">
        <f ca="1">IFERROR(IF(OR(ISBLANK(P118),ISBLANK(Q118)),0,IF(AA118&lt;&gt;"", AA118 + IF(AB118=1,AD118, 0), "") * (R118+1)),"")</f>
        <v>74</v>
      </c>
      <c r="AF118" s="21">
        <f ca="1">SUMIFS(AE$2:AE118,D$2:D118,D118)</f>
        <v>219</v>
      </c>
    </row>
    <row r="119" spans="1:32" hidden="1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1">
        <v>0</v>
      </c>
      <c r="S119" s="20">
        <f>VLOOKUP($A119,Database!$A:$Y,10,FALSE)</f>
        <v>74</v>
      </c>
      <c r="T119" s="20">
        <f>VLOOKUP($A119,Database!$A:$Y,11,FALSE)</f>
        <v>113</v>
      </c>
      <c r="U119" s="20">
        <f>VLOOKUP($A119,Database!$A:$Y,12,FALSE)</f>
        <v>115</v>
      </c>
      <c r="V119" s="20" t="str">
        <f>VLOOKUP(A119,Database!A:M,13,FALSE)</f>
        <v>Terminé</v>
      </c>
      <c r="W119" s="20">
        <f>VLOOKUP($A119,Database!$A:$Y,20,FALSE)</f>
        <v>4</v>
      </c>
      <c r="X119" s="20">
        <f>VLOOKUP($A119,Database!$A:$Y,21,FALSE)</f>
        <v>1</v>
      </c>
      <c r="Y119" s="20">
        <f>IF(A119=0,0,IF(V119="À venir",0,IF(AND(ISBLANK(P119),ISBLANK(Q119)),1,0)))</f>
        <v>0</v>
      </c>
      <c r="Z119" s="20">
        <f>IF(OR(ISBLANK(P119),ISBLANK(Q119)),"",IF(OR(AND(P119&gt;Q119,W119&gt;X119),AND(P119=Q119,W119=X119),AND(P119&lt;Q119,W119&lt;X119)),1,0))</f>
        <v>1</v>
      </c>
      <c r="AA119" s="20">
        <f ca="1">IF(C119&lt;NOW(),IF(AND(P119&gt;Q119,W119&gt;X119),S119,IF(AND(P119=Q119,W119=X119),T119,IF(AND(P119&lt;Q119,W119&lt;X119),U119,0))),"")</f>
        <v>74</v>
      </c>
      <c r="AB119" s="20">
        <f ca="1">IF(AND(P119=W119,Q119=X119,NOT(ISBLANK(P119)),NOT(ISBLANK(Q119)),NOT(ISBLANK(W119)),NOT(ISBLANK(AA119))),1,0)</f>
        <v>0</v>
      </c>
      <c r="AC119" s="20" t="str">
        <f ca="1">IF(AB119=0,"",IF(OR(ISBLANK(P119),ISBLANK(Q119)),"",IF(ISBLANK(VLOOKUP(A119,Database!A:AA,22,FALSE)),"",VLOOKUP(A119,Database!A:AA,22,FALSE))))</f>
        <v/>
      </c>
      <c r="AD119" s="20">
        <f ca="1">IFERROR(
   IF(
     OR(ISBLANK(P119),ISBLANK(Q119)),
     "",
     IF(
       AND(AA119&lt;&gt;"",OR(V119="Terminé",V119="En cours")),
       VLOOKUP(AC119,Setup_ScoreExactBonus!A:D,4,FALSE),
       0
     )),
  0)</f>
        <v>0</v>
      </c>
      <c r="AE119" s="21">
        <f ca="1">IFERROR(IF(OR(ISBLANK(P119),ISBLANK(Q119)),0,IF(AA119&lt;&gt;"", AA119 + IF(AB119=1,AD119, 0), "") * (R119+1)),"")</f>
        <v>74</v>
      </c>
      <c r="AF119" s="21">
        <f ca="1">SUMIFS(AE$2:AE119,D$2:D119,D119)</f>
        <v>143</v>
      </c>
    </row>
    <row r="120" spans="1:32" hidden="1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1">
        <v>0</v>
      </c>
      <c r="S120" s="20">
        <f>VLOOKUP($A120,Database!$A:$Y,10,FALSE)</f>
        <v>74</v>
      </c>
      <c r="T120" s="20">
        <f>VLOOKUP($A120,Database!$A:$Y,11,FALSE)</f>
        <v>113</v>
      </c>
      <c r="U120" s="20">
        <f>VLOOKUP($A120,Database!$A:$Y,12,FALSE)</f>
        <v>115</v>
      </c>
      <c r="V120" s="20" t="str">
        <f>VLOOKUP(A120,Database!A:M,13,FALSE)</f>
        <v>Terminé</v>
      </c>
      <c r="W120" s="20">
        <f>VLOOKUP($A120,Database!$A:$Y,20,FALSE)</f>
        <v>4</v>
      </c>
      <c r="X120" s="20">
        <f>VLOOKUP($A120,Database!$A:$Y,21,FALSE)</f>
        <v>1</v>
      </c>
      <c r="Y120" s="20">
        <f>IF(A120=0,0,IF(V120="À venir",0,IF(AND(ISBLANK(P120),ISBLANK(Q120)),1,0)))</f>
        <v>0</v>
      </c>
      <c r="Z120" s="20">
        <f>IF(OR(ISBLANK(P120),ISBLANK(Q120)),"",IF(OR(AND(P120&gt;Q120,W120&gt;X120),AND(P120=Q120,W120=X120),AND(P120&lt;Q120,W120&lt;X120)),1,0))</f>
        <v>1</v>
      </c>
      <c r="AA120" s="20">
        <f ca="1">IF(C120&lt;NOW(),IF(AND(P120&gt;Q120,W120&gt;X120),S120,IF(AND(P120=Q120,W120=X120),T120,IF(AND(P120&lt;Q120,W120&lt;X120),U120,0))),"")</f>
        <v>74</v>
      </c>
      <c r="AB120" s="20">
        <f ca="1">IF(AND(P120=W120,Q120=X120,NOT(ISBLANK(P120)),NOT(ISBLANK(Q120)),NOT(ISBLANK(W120)),NOT(ISBLANK(AA120))),1,0)</f>
        <v>0</v>
      </c>
      <c r="AC120" s="20" t="str">
        <f ca="1">IF(AB120=0,"",IF(OR(ISBLANK(P120),ISBLANK(Q120)),"",IF(ISBLANK(VLOOKUP(A120,Database!A:AA,22,FALSE)),"",VLOOKUP(A120,Database!A:AA,22,FALSE))))</f>
        <v/>
      </c>
      <c r="AD120" s="20">
        <f ca="1">IFERROR(
   IF(
     OR(ISBLANK(P120),ISBLANK(Q120)),
     "",
     IF(
       AND(AA120&lt;&gt;"",OR(V120="Terminé",V120="En cours")),
       VLOOKUP(AC120,Setup_ScoreExactBonus!A:D,4,FALSE),
       0
     )),
  0)</f>
        <v>0</v>
      </c>
      <c r="AE120" s="21">
        <f ca="1">IFERROR(IF(OR(ISBLANK(P120),ISBLANK(Q120)),0,IF(AA120&lt;&gt;"", AA120 + IF(AB120=1,AD120, 0), "") * (R120+1)),"")</f>
        <v>74</v>
      </c>
      <c r="AF120" s="21">
        <f ca="1">SUMIFS(AE$2:AE120,D$2:D120,D120)</f>
        <v>170</v>
      </c>
    </row>
    <row r="121" spans="1:32" hidden="1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1">
        <v>0</v>
      </c>
      <c r="S121" s="20">
        <f>VLOOKUP($A121,Database!$A:$Y,10,FALSE)</f>
        <v>74</v>
      </c>
      <c r="T121" s="20">
        <f>VLOOKUP($A121,Database!$A:$Y,11,FALSE)</f>
        <v>113</v>
      </c>
      <c r="U121" s="20">
        <f>VLOOKUP($A121,Database!$A:$Y,12,FALSE)</f>
        <v>115</v>
      </c>
      <c r="V121" s="20" t="str">
        <f>VLOOKUP(A121,Database!A:M,13,FALSE)</f>
        <v>Terminé</v>
      </c>
      <c r="W121" s="20">
        <f>VLOOKUP($A121,Database!$A:$Y,20,FALSE)</f>
        <v>4</v>
      </c>
      <c r="X121" s="20">
        <f>VLOOKUP($A121,Database!$A:$Y,21,FALSE)</f>
        <v>1</v>
      </c>
      <c r="Y121" s="20">
        <f>IF(A121=0,0,IF(V121="À venir",0,IF(AND(ISBLANK(P121),ISBLANK(Q121)),1,0)))</f>
        <v>0</v>
      </c>
      <c r="Z121" s="20">
        <f>IF(OR(ISBLANK(P121),ISBLANK(Q121)),"",IF(OR(AND(P121&gt;Q121,W121&gt;X121),AND(P121=Q121,W121=X121),AND(P121&lt;Q121,W121&lt;X121)),1,0))</f>
        <v>1</v>
      </c>
      <c r="AA121" s="20">
        <f ca="1">IF(C121&lt;NOW(),IF(AND(P121&gt;Q121,W121&gt;X121),S121,IF(AND(P121=Q121,W121=X121),T121,IF(AND(P121&lt;Q121,W121&lt;X121),U121,0))),"")</f>
        <v>74</v>
      </c>
      <c r="AB121" s="20">
        <f ca="1">IF(AND(P121=W121,Q121=X121,NOT(ISBLANK(P121)),NOT(ISBLANK(Q121)),NOT(ISBLANK(W121)),NOT(ISBLANK(AA121))),1,0)</f>
        <v>0</v>
      </c>
      <c r="AC121" s="20" t="str">
        <f ca="1">IF(AB121=0,"",IF(OR(ISBLANK(P121),ISBLANK(Q121)),"",IF(ISBLANK(VLOOKUP(A121,Database!A:AA,22,FALSE)),"",VLOOKUP(A121,Database!A:AA,22,FALSE))))</f>
        <v/>
      </c>
      <c r="AD121" s="20">
        <f ca="1">IFERROR(
   IF(
     OR(ISBLANK(P121),ISBLANK(Q121)),
     "",
     IF(
       AND(AA121&lt;&gt;"",OR(V121="Terminé",V121="En cours")),
       VLOOKUP(AC121,Setup_ScoreExactBonus!A:D,4,FALSE),
       0
     )),
  0)</f>
        <v>0</v>
      </c>
      <c r="AE121" s="21">
        <f ca="1">IFERROR(IF(OR(ISBLANK(P121),ISBLANK(Q121)),0,IF(AA121&lt;&gt;"", AA121 + IF(AB121=1,AD121, 0), "") * (R121+1)),"")</f>
        <v>74</v>
      </c>
      <c r="AF121" s="21">
        <f ca="1">SUMIFS(AE$2:AE121,D$2:D121,D121)</f>
        <v>123</v>
      </c>
    </row>
    <row r="122" spans="1:32" hidden="1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1">
        <v>0</v>
      </c>
      <c r="S122" s="20">
        <f>VLOOKUP($A122,Database!$A:$Y,10,FALSE)</f>
        <v>74</v>
      </c>
      <c r="T122" s="20">
        <f>VLOOKUP($A122,Database!$A:$Y,11,FALSE)</f>
        <v>113</v>
      </c>
      <c r="U122" s="20">
        <f>VLOOKUP($A122,Database!$A:$Y,12,FALSE)</f>
        <v>115</v>
      </c>
      <c r="V122" s="20" t="str">
        <f>VLOOKUP(A122,Database!A:M,13,FALSE)</f>
        <v>Terminé</v>
      </c>
      <c r="W122" s="20">
        <f>VLOOKUP($A122,Database!$A:$Y,20,FALSE)</f>
        <v>4</v>
      </c>
      <c r="X122" s="20">
        <f>VLOOKUP($A122,Database!$A:$Y,21,FALSE)</f>
        <v>1</v>
      </c>
      <c r="Y122" s="20">
        <f>IF(A122=0,0,IF(V122="À venir",0,IF(AND(ISBLANK(P122),ISBLANK(Q122)),1,0)))</f>
        <v>0</v>
      </c>
      <c r="Z122" s="20">
        <f>IF(OR(ISBLANK(P122),ISBLANK(Q122)),"",IF(OR(AND(P122&gt;Q122,W122&gt;X122),AND(P122=Q122,W122=X122),AND(P122&lt;Q122,W122&lt;X122)),1,0))</f>
        <v>1</v>
      </c>
      <c r="AA122" s="20">
        <f ca="1">IF(C122&lt;NOW(),IF(AND(P122&gt;Q122,W122&gt;X122),S122,IF(AND(P122=Q122,W122=X122),T122,IF(AND(P122&lt;Q122,W122&lt;X122),U122,0))),"")</f>
        <v>74</v>
      </c>
      <c r="AB122" s="20">
        <f ca="1">IF(AND(P122=W122,Q122=X122,NOT(ISBLANK(P122)),NOT(ISBLANK(Q122)),NOT(ISBLANK(W122)),NOT(ISBLANK(AA122))),1,0)</f>
        <v>0</v>
      </c>
      <c r="AC122" s="20" t="str">
        <f ca="1">IF(AB122=0,"",IF(OR(ISBLANK(P122),ISBLANK(Q122)),"",IF(ISBLANK(VLOOKUP(A122,Database!A:AA,22,FALSE)),"",VLOOKUP(A122,Database!A:AA,22,FALSE))))</f>
        <v/>
      </c>
      <c r="AD122" s="20">
        <f ca="1">IFERROR(
   IF(
     OR(ISBLANK(P122),ISBLANK(Q122)),
     "",
     IF(
       AND(AA122&lt;&gt;"",OR(V122="Terminé",V122="En cours")),
       VLOOKUP(AC122,Setup_ScoreExactBonus!A:D,4,FALSE),
       0
     )),
  0)</f>
        <v>0</v>
      </c>
      <c r="AE122" s="21">
        <f ca="1">IFERROR(IF(OR(ISBLANK(P122),ISBLANK(Q122)),0,IF(AA122&lt;&gt;"", AA122 + IF(AB122=1,AD122, 0), "") * (R122+1)),"")</f>
        <v>74</v>
      </c>
      <c r="AF122" s="21">
        <f ca="1">SUMIFS(AE$2:AE122,D$2:D122,D122)</f>
        <v>239</v>
      </c>
    </row>
    <row r="123" spans="1:32" hidden="1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1">
        <v>0</v>
      </c>
      <c r="S123" s="20">
        <f>VLOOKUP($A123,Database!$A:$Y,10,FALSE)</f>
        <v>74</v>
      </c>
      <c r="T123" s="20">
        <f>VLOOKUP($A123,Database!$A:$Y,11,FALSE)</f>
        <v>113</v>
      </c>
      <c r="U123" s="20">
        <f>VLOOKUP($A123,Database!$A:$Y,12,FALSE)</f>
        <v>115</v>
      </c>
      <c r="V123" s="20" t="str">
        <f>VLOOKUP(A123,Database!A:M,13,FALSE)</f>
        <v>Terminé</v>
      </c>
      <c r="W123" s="20">
        <f>VLOOKUP($A123,Database!$A:$Y,20,FALSE)</f>
        <v>4</v>
      </c>
      <c r="X123" s="20">
        <f>VLOOKUP($A123,Database!$A:$Y,21,FALSE)</f>
        <v>1</v>
      </c>
      <c r="Y123" s="20">
        <f>IF(A123=0,0,IF(V123="À venir",0,IF(AND(ISBLANK(P123),ISBLANK(Q123)),1,0)))</f>
        <v>0</v>
      </c>
      <c r="Z123" s="20">
        <f>IF(OR(ISBLANK(P123),ISBLANK(Q123)),"",IF(OR(AND(P123&gt;Q123,W123&gt;X123),AND(P123=Q123,W123=X123),AND(P123&lt;Q123,W123&lt;X123)),1,0))</f>
        <v>0</v>
      </c>
      <c r="AA123" s="20">
        <f ca="1">IF(C123&lt;NOW(),IF(AND(P123&gt;Q123,W123&gt;X123),S123,IF(AND(P123=Q123,W123=X123),T123,IF(AND(P123&lt;Q123,W123&lt;X123),U123,0))),"")</f>
        <v>0</v>
      </c>
      <c r="AB123" s="20">
        <f ca="1">IF(AND(P123=W123,Q123=X123,NOT(ISBLANK(P123)),NOT(ISBLANK(Q123)),NOT(ISBLANK(W123)),NOT(ISBLANK(AA123))),1,0)</f>
        <v>0</v>
      </c>
      <c r="AC123" s="20" t="str">
        <f ca="1">IF(AB123=0,"",IF(OR(ISBLANK(P123),ISBLANK(Q123)),"",IF(ISBLANK(VLOOKUP(A123,Database!A:AA,22,FALSE)),"",VLOOKUP(A123,Database!A:AA,22,FALSE))))</f>
        <v/>
      </c>
      <c r="AD123" s="20">
        <f ca="1">IFERROR(
   IF(
     OR(ISBLANK(P123),ISBLANK(Q123)),
     "",
     IF(
       AND(AA123&lt;&gt;"",OR(V123="Terminé",V123="En cours")),
       VLOOKUP(AC123,Setup_ScoreExactBonus!A:D,4,FALSE),
       0
     )),
  0)</f>
        <v>0</v>
      </c>
      <c r="AE123" s="21">
        <f ca="1">IFERROR(IF(OR(ISBLANK(P123),ISBLANK(Q123)),0,IF(AA123&lt;&gt;"", AA123 + IF(AB123=1,AD123, 0), "") * (R123+1)),"")</f>
        <v>0</v>
      </c>
      <c r="AF123" s="21">
        <f ca="1">SUMIFS(AE$2:AE123,D$2:D123,D123)</f>
        <v>185</v>
      </c>
    </row>
    <row r="124" spans="1:32" hidden="1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1">
        <v>0</v>
      </c>
      <c r="S124" s="20">
        <f>VLOOKUP($A124,Database!$A:$Y,10,FALSE)</f>
        <v>74</v>
      </c>
      <c r="T124" s="20">
        <f>VLOOKUP($A124,Database!$A:$Y,11,FALSE)</f>
        <v>113</v>
      </c>
      <c r="U124" s="20">
        <f>VLOOKUP($A124,Database!$A:$Y,12,FALSE)</f>
        <v>115</v>
      </c>
      <c r="V124" s="20" t="str">
        <f>VLOOKUP(A124,Database!A:M,13,FALSE)</f>
        <v>Terminé</v>
      </c>
      <c r="W124" s="20">
        <f>VLOOKUP($A124,Database!$A:$Y,20,FALSE)</f>
        <v>4</v>
      </c>
      <c r="X124" s="20">
        <f>VLOOKUP($A124,Database!$A:$Y,21,FALSE)</f>
        <v>1</v>
      </c>
      <c r="Y124" s="20">
        <f>IF(A124=0,0,IF(V124="À venir",0,IF(AND(ISBLANK(P124),ISBLANK(Q124)),1,0)))</f>
        <v>0</v>
      </c>
      <c r="Z124" s="20">
        <f>IF(OR(ISBLANK(P124),ISBLANK(Q124)),"",IF(OR(AND(P124&gt;Q124,W124&gt;X124),AND(P124=Q124,W124=X124),AND(P124&lt;Q124,W124&lt;X124)),1,0))</f>
        <v>1</v>
      </c>
      <c r="AA124" s="20">
        <f ca="1">IF(C124&lt;NOW(),IF(AND(P124&gt;Q124,W124&gt;X124),S124,IF(AND(P124=Q124,W124=X124),T124,IF(AND(P124&lt;Q124,W124&lt;X124),U124,0))),"")</f>
        <v>74</v>
      </c>
      <c r="AB124" s="20">
        <f ca="1">IF(AND(P124=W124,Q124=X124,NOT(ISBLANK(P124)),NOT(ISBLANK(Q124)),NOT(ISBLANK(W124)),NOT(ISBLANK(AA124))),1,0)</f>
        <v>0</v>
      </c>
      <c r="AC124" s="20" t="str">
        <f ca="1">IF(AB124=0,"",IF(OR(ISBLANK(P124),ISBLANK(Q124)),"",IF(ISBLANK(VLOOKUP(A124,Database!A:AA,22,FALSE)),"",VLOOKUP(A124,Database!A:AA,22,FALSE))))</f>
        <v/>
      </c>
      <c r="AD124" s="20">
        <f ca="1">IFERROR(
   IF(
     OR(ISBLANK(P124),ISBLANK(Q124)),
     "",
     IF(
       AND(AA124&lt;&gt;"",OR(V124="Terminé",V124="En cours")),
       VLOOKUP(AC124,Setup_ScoreExactBonus!A:D,4,FALSE),
       0
     )),
  0)</f>
        <v>0</v>
      </c>
      <c r="AE124" s="21">
        <f ca="1">IFERROR(IF(OR(ISBLANK(P124),ISBLANK(Q124)),0,IF(AA124&lt;&gt;"", AA124 + IF(AB124=1,AD124, 0), "") * (R124+1)),"")</f>
        <v>74</v>
      </c>
      <c r="AF124" s="21">
        <f ca="1">SUMIFS(AE$2:AE124,D$2:D124,D124)</f>
        <v>143</v>
      </c>
    </row>
    <row r="125" spans="1:32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1">
        <v>0</v>
      </c>
      <c r="S125" s="20">
        <f>VLOOKUP($A125,Database!$A:$Y,10,FALSE)</f>
        <v>74</v>
      </c>
      <c r="T125" s="20">
        <f>VLOOKUP($A125,Database!$A:$Y,11,FALSE)</f>
        <v>113</v>
      </c>
      <c r="U125" s="20">
        <f>VLOOKUP($A125,Database!$A:$Y,12,FALSE)</f>
        <v>115</v>
      </c>
      <c r="V125" s="20" t="str">
        <f>VLOOKUP(A125,Database!A:M,13,FALSE)</f>
        <v>Terminé</v>
      </c>
      <c r="W125" s="20">
        <f>VLOOKUP($A125,Database!$A:$Y,20,FALSE)</f>
        <v>4</v>
      </c>
      <c r="X125" s="20">
        <f>VLOOKUP($A125,Database!$A:$Y,21,FALSE)</f>
        <v>1</v>
      </c>
      <c r="Y125" s="20">
        <f>IF(A125=0,0,IF(V125="À venir",0,IF(AND(ISBLANK(P125),ISBLANK(Q125)),1,0)))</f>
        <v>0</v>
      </c>
      <c r="Z125" s="20">
        <f>IF(OR(ISBLANK(P125),ISBLANK(Q125)),"",IF(OR(AND(P125&gt;Q125,W125&gt;X125),AND(P125=Q125,W125=X125),AND(P125&lt;Q125,W125&lt;X125)),1,0))</f>
        <v>0</v>
      </c>
      <c r="AA125" s="20">
        <f ca="1">IF(C125&lt;NOW(),IF(AND(P125&gt;Q125,W125&gt;X125),S125,IF(AND(P125=Q125,W125=X125),T125,IF(AND(P125&lt;Q125,W125&lt;X125),U125,0))),"")</f>
        <v>0</v>
      </c>
      <c r="AB125" s="20">
        <f ca="1">IF(AND(P125=W125,Q125=X125,NOT(ISBLANK(P125)),NOT(ISBLANK(Q125)),NOT(ISBLANK(W125)),NOT(ISBLANK(AA125))),1,0)</f>
        <v>0</v>
      </c>
      <c r="AC125" s="20" t="str">
        <f ca="1">IF(AB125=0,"",IF(OR(ISBLANK(P125),ISBLANK(Q125)),"",IF(ISBLANK(VLOOKUP(A125,Database!A:AA,22,FALSE)),"",VLOOKUP(A125,Database!A:AA,22,FALSE))))</f>
        <v/>
      </c>
      <c r="AD125" s="20">
        <f ca="1">IFERROR(
   IF(
     OR(ISBLANK(P125),ISBLANK(Q125)),
     "",
     IF(
       AND(AA125&lt;&gt;"",OR(V125="Terminé",V125="En cours")),
       VLOOKUP(AC125,Setup_ScoreExactBonus!A:D,4,FALSE),
       0
     )),
  0)</f>
        <v>0</v>
      </c>
      <c r="AE125" s="21">
        <f ca="1">IFERROR(IF(OR(ISBLANK(P125),ISBLANK(Q125)),0,IF(AA125&lt;&gt;"", AA125 + IF(AB125=1,AD125, 0), "") * (R125+1)),"")</f>
        <v>0</v>
      </c>
      <c r="AF125" s="21">
        <f ca="1">SUMIFS(AE$2:AE125,D$2:D125,D125)</f>
        <v>0</v>
      </c>
    </row>
    <row r="126" spans="1:32" hidden="1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1">
        <v>0</v>
      </c>
      <c r="S126" s="20">
        <f>VLOOKUP($A126,Database!$A:$Y,10,FALSE)</f>
        <v>74</v>
      </c>
      <c r="T126" s="20">
        <f>VLOOKUP($A126,Database!$A:$Y,11,FALSE)</f>
        <v>113</v>
      </c>
      <c r="U126" s="20">
        <f>VLOOKUP($A126,Database!$A:$Y,12,FALSE)</f>
        <v>115</v>
      </c>
      <c r="V126" s="20" t="str">
        <f>VLOOKUP(A126,Database!A:M,13,FALSE)</f>
        <v>Terminé</v>
      </c>
      <c r="W126" s="20">
        <f>VLOOKUP($A126,Database!$A:$Y,20,FALSE)</f>
        <v>4</v>
      </c>
      <c r="X126" s="20">
        <f>VLOOKUP($A126,Database!$A:$Y,21,FALSE)</f>
        <v>1</v>
      </c>
      <c r="Y126" s="20">
        <f>IF(A126=0,0,IF(V126="À venir",0,IF(AND(ISBLANK(P126),ISBLANK(Q126)),1,0)))</f>
        <v>0</v>
      </c>
      <c r="Z126" s="20">
        <f>IF(OR(ISBLANK(P126),ISBLANK(Q126)),"",IF(OR(AND(P126&gt;Q126,W126&gt;X126),AND(P126=Q126,W126=X126),AND(P126&lt;Q126,W126&lt;X126)),1,0))</f>
        <v>0</v>
      </c>
      <c r="AA126" s="20">
        <f ca="1">IF(C126&lt;NOW(),IF(AND(P126&gt;Q126,W126&gt;X126),S126,IF(AND(P126=Q126,W126=X126),T126,IF(AND(P126&lt;Q126,W126&lt;X126),U126,0))),"")</f>
        <v>0</v>
      </c>
      <c r="AB126" s="20">
        <f ca="1">IF(AND(P126=W126,Q126=X126,NOT(ISBLANK(P126)),NOT(ISBLANK(Q126)),NOT(ISBLANK(W126)),NOT(ISBLANK(AA126))),1,0)</f>
        <v>0</v>
      </c>
      <c r="AC126" s="20" t="str">
        <f ca="1">IF(AB126=0,"",IF(OR(ISBLANK(P126),ISBLANK(Q126)),"",IF(ISBLANK(VLOOKUP(A126,Database!A:AA,22,FALSE)),"",VLOOKUP(A126,Database!A:AA,22,FALSE))))</f>
        <v/>
      </c>
      <c r="AD126" s="20">
        <f ca="1">IFERROR(
   IF(
     OR(ISBLANK(P126),ISBLANK(Q126)),
     "",
     IF(
       AND(AA126&lt;&gt;"",OR(V126="Terminé",V126="En cours")),
       VLOOKUP(AC126,Setup_ScoreExactBonus!A:D,4,FALSE),
       0
     )),
  0)</f>
        <v>0</v>
      </c>
      <c r="AE126" s="21">
        <f ca="1">IFERROR(IF(OR(ISBLANK(P126),ISBLANK(Q126)),0,IF(AA126&lt;&gt;"", AA126 + IF(AB126=1,AD126, 0), "") * (R126+1)),"")</f>
        <v>0</v>
      </c>
      <c r="AF126" s="21">
        <f ca="1">SUMIFS(AE$2:AE126,D$2:D126,D126)</f>
        <v>116</v>
      </c>
    </row>
    <row r="127" spans="1:32" hidden="1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1">
        <v>0</v>
      </c>
      <c r="S127" s="20">
        <f>VLOOKUP($A127,Database!$A:$Y,10,FALSE)</f>
        <v>74</v>
      </c>
      <c r="T127" s="20">
        <f>VLOOKUP($A127,Database!$A:$Y,11,FALSE)</f>
        <v>113</v>
      </c>
      <c r="U127" s="20">
        <f>VLOOKUP($A127,Database!$A:$Y,12,FALSE)</f>
        <v>115</v>
      </c>
      <c r="V127" s="20" t="str">
        <f>VLOOKUP(A127,Database!A:M,13,FALSE)</f>
        <v>Terminé</v>
      </c>
      <c r="W127" s="20">
        <f>VLOOKUP($A127,Database!$A:$Y,20,FALSE)</f>
        <v>4</v>
      </c>
      <c r="X127" s="20">
        <f>VLOOKUP($A127,Database!$A:$Y,21,FALSE)</f>
        <v>1</v>
      </c>
      <c r="Y127" s="20">
        <f>IF(A127=0,0,IF(V127="À venir",0,IF(AND(ISBLANK(P127),ISBLANK(Q127)),1,0)))</f>
        <v>0</v>
      </c>
      <c r="Z127" s="20">
        <f>IF(OR(ISBLANK(P127),ISBLANK(Q127)),"",IF(OR(AND(P127&gt;Q127,W127&gt;X127),AND(P127=Q127,W127=X127),AND(P127&lt;Q127,W127&lt;X127)),1,0))</f>
        <v>1</v>
      </c>
      <c r="AA127" s="20">
        <f ca="1">IF(C127&lt;NOW(),IF(AND(P127&gt;Q127,W127&gt;X127),S127,IF(AND(P127=Q127,W127=X127),T127,IF(AND(P127&lt;Q127,W127&lt;X127),U127,0))),"")</f>
        <v>74</v>
      </c>
      <c r="AB127" s="20">
        <f ca="1">IF(AND(P127=W127,Q127=X127,NOT(ISBLANK(P127)),NOT(ISBLANK(Q127)),NOT(ISBLANK(W127)),NOT(ISBLANK(AA127))),1,0)</f>
        <v>0</v>
      </c>
      <c r="AC127" s="20" t="str">
        <f ca="1">IF(AB127=0,"",IF(OR(ISBLANK(P127),ISBLANK(Q127)),"",IF(ISBLANK(VLOOKUP(A127,Database!A:AA,22,FALSE)),"",VLOOKUP(A127,Database!A:AA,22,FALSE))))</f>
        <v/>
      </c>
      <c r="AD127" s="20">
        <f ca="1">IFERROR(
   IF(
     OR(ISBLANK(P127),ISBLANK(Q127)),
     "",
     IF(
       AND(AA127&lt;&gt;"",OR(V127="Terminé",V127="En cours")),
       VLOOKUP(AC127,Setup_ScoreExactBonus!A:D,4,FALSE),
       0
     )),
  0)</f>
        <v>0</v>
      </c>
      <c r="AE127" s="21">
        <f ca="1">IFERROR(IF(OR(ISBLANK(P127),ISBLANK(Q127)),0,IF(AA127&lt;&gt;"", AA127 + IF(AB127=1,AD127, 0), "") * (R127+1)),"")</f>
        <v>74</v>
      </c>
      <c r="AF127" s="21">
        <f ca="1">SUMIFS(AE$2:AE127,D$2:D127,D127)</f>
        <v>74</v>
      </c>
    </row>
    <row r="128" spans="1:32" hidden="1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1">
        <v>0</v>
      </c>
      <c r="S128" s="20">
        <f>VLOOKUP($A128,Database!$A:$Y,10,FALSE)</f>
        <v>74</v>
      </c>
      <c r="T128" s="20">
        <f>VLOOKUP($A128,Database!$A:$Y,11,FALSE)</f>
        <v>113</v>
      </c>
      <c r="U128" s="20">
        <f>VLOOKUP($A128,Database!$A:$Y,12,FALSE)</f>
        <v>115</v>
      </c>
      <c r="V128" s="20" t="str">
        <f>VLOOKUP(A128,Database!A:M,13,FALSE)</f>
        <v>Terminé</v>
      </c>
      <c r="W128" s="20">
        <f>VLOOKUP($A128,Database!$A:$Y,20,FALSE)</f>
        <v>4</v>
      </c>
      <c r="X128" s="20">
        <f>VLOOKUP($A128,Database!$A:$Y,21,FALSE)</f>
        <v>1</v>
      </c>
      <c r="Y128" s="20">
        <f>IF(A128=0,0,IF(V128="À venir",0,IF(AND(ISBLANK(P128),ISBLANK(Q128)),1,0)))</f>
        <v>0</v>
      </c>
      <c r="Z128" s="20">
        <f>IF(OR(ISBLANK(P128),ISBLANK(Q128)),"",IF(OR(AND(P128&gt;Q128,W128&gt;X128),AND(P128=Q128,W128=X128),AND(P128&lt;Q128,W128&lt;X128)),1,0))</f>
        <v>1</v>
      </c>
      <c r="AA128" s="20">
        <f ca="1">IF(C128&lt;NOW(),IF(AND(P128&gt;Q128,W128&gt;X128),S128,IF(AND(P128=Q128,W128=X128),T128,IF(AND(P128&lt;Q128,W128&lt;X128),U128,0))),"")</f>
        <v>74</v>
      </c>
      <c r="AB128" s="20">
        <f ca="1">IF(AND(P128=W128,Q128=X128,NOT(ISBLANK(P128)),NOT(ISBLANK(Q128)),NOT(ISBLANK(W128)),NOT(ISBLANK(AA128))),1,0)</f>
        <v>0</v>
      </c>
      <c r="AC128" s="20" t="str">
        <f ca="1">IF(AB128=0,"",IF(OR(ISBLANK(P128),ISBLANK(Q128)),"",IF(ISBLANK(VLOOKUP(A128,Database!A:AA,22,FALSE)),"",VLOOKUP(A128,Database!A:AA,22,FALSE))))</f>
        <v/>
      </c>
      <c r="AD128" s="20">
        <f ca="1">IFERROR(
   IF(
     OR(ISBLANK(P128),ISBLANK(Q128)),
     "",
     IF(
       AND(AA128&lt;&gt;"",OR(V128="Terminé",V128="En cours")),
       VLOOKUP(AC128,Setup_ScoreExactBonus!A:D,4,FALSE),
       0
     )),
  0)</f>
        <v>0</v>
      </c>
      <c r="AE128" s="21">
        <f ca="1">IFERROR(IF(OR(ISBLANK(P128),ISBLANK(Q128)),0,IF(AA128&lt;&gt;"", AA128 + IF(AB128=1,AD128, 0), "") * (R128+1)),"")</f>
        <v>74</v>
      </c>
      <c r="AF128" s="21">
        <f ca="1">SUMIFS(AE$2:AE128,D$2:D128,D128)</f>
        <v>143</v>
      </c>
    </row>
    <row r="129" spans="1:32" hidden="1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1">
        <v>0</v>
      </c>
      <c r="S129" s="20">
        <f>VLOOKUP($A129,Database!$A:$Y,10,FALSE)</f>
        <v>74</v>
      </c>
      <c r="T129" s="20">
        <f>VLOOKUP($A129,Database!$A:$Y,11,FALSE)</f>
        <v>113</v>
      </c>
      <c r="U129" s="20">
        <f>VLOOKUP($A129,Database!$A:$Y,12,FALSE)</f>
        <v>115</v>
      </c>
      <c r="V129" s="20" t="str">
        <f>VLOOKUP(A129,Database!A:M,13,FALSE)</f>
        <v>Terminé</v>
      </c>
      <c r="W129" s="20">
        <f>VLOOKUP($A129,Database!$A:$Y,20,FALSE)</f>
        <v>4</v>
      </c>
      <c r="X129" s="20">
        <f>VLOOKUP($A129,Database!$A:$Y,21,FALSE)</f>
        <v>1</v>
      </c>
      <c r="Y129" s="20">
        <f>IF(A129=0,0,IF(V129="À venir",0,IF(AND(ISBLANK(P129),ISBLANK(Q129)),1,0)))</f>
        <v>0</v>
      </c>
      <c r="Z129" s="20">
        <f>IF(OR(ISBLANK(P129),ISBLANK(Q129)),"",IF(OR(AND(P129&gt;Q129,W129&gt;X129),AND(P129=Q129,W129=X129),AND(P129&lt;Q129,W129&lt;X129)),1,0))</f>
        <v>1</v>
      </c>
      <c r="AA129" s="20">
        <f ca="1">IF(C129&lt;NOW(),IF(AND(P129&gt;Q129,W129&gt;X129),S129,IF(AND(P129=Q129,W129=X129),T129,IF(AND(P129&lt;Q129,W129&lt;X129),U129,0))),"")</f>
        <v>74</v>
      </c>
      <c r="AB129" s="20">
        <f ca="1">IF(AND(P129=W129,Q129=X129,NOT(ISBLANK(P129)),NOT(ISBLANK(Q129)),NOT(ISBLANK(W129)),NOT(ISBLANK(AA129))),1,0)</f>
        <v>0</v>
      </c>
      <c r="AC129" s="20" t="str">
        <f ca="1">IF(AB129=0,"",IF(OR(ISBLANK(P129),ISBLANK(Q129)),"",IF(ISBLANK(VLOOKUP(A129,Database!A:AA,22,FALSE)),"",VLOOKUP(A129,Database!A:AA,22,FALSE))))</f>
        <v/>
      </c>
      <c r="AD129" s="20">
        <f ca="1">IFERROR(
   IF(
     OR(ISBLANK(P129),ISBLANK(Q129)),
     "",
     IF(
       AND(AA129&lt;&gt;"",OR(V129="Terminé",V129="En cours")),
       VLOOKUP(AC129,Setup_ScoreExactBonus!A:D,4,FALSE),
       0
     )),
  0)</f>
        <v>0</v>
      </c>
      <c r="AE129" s="21">
        <f ca="1">IFERROR(IF(OR(ISBLANK(P129),ISBLANK(Q129)),0,IF(AA129&lt;&gt;"", AA129 + IF(AB129=1,AD129, 0), "") * (R129+1)),"")</f>
        <v>74</v>
      </c>
      <c r="AF129" s="21">
        <f ca="1">SUMIFS(AE$2:AE129,D$2:D129,D129)</f>
        <v>123</v>
      </c>
    </row>
    <row r="130" spans="1:32" hidden="1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1">
        <v>0</v>
      </c>
      <c r="S130" s="20">
        <f>VLOOKUP($A130,Database!$A:$Y,10,FALSE)</f>
        <v>74</v>
      </c>
      <c r="T130" s="20">
        <f>VLOOKUP($A130,Database!$A:$Y,11,FALSE)</f>
        <v>113</v>
      </c>
      <c r="U130" s="20">
        <f>VLOOKUP($A130,Database!$A:$Y,12,FALSE)</f>
        <v>115</v>
      </c>
      <c r="V130" s="20" t="str">
        <f>VLOOKUP(A130,Database!A:M,13,FALSE)</f>
        <v>Terminé</v>
      </c>
      <c r="W130" s="20">
        <f>VLOOKUP($A130,Database!$A:$Y,20,FALSE)</f>
        <v>4</v>
      </c>
      <c r="X130" s="20">
        <f>VLOOKUP($A130,Database!$A:$Y,21,FALSE)</f>
        <v>1</v>
      </c>
      <c r="Y130" s="20">
        <f>IF(A130=0,0,IF(V130="À venir",0,IF(AND(ISBLANK(P130),ISBLANK(Q130)),1,0)))</f>
        <v>0</v>
      </c>
      <c r="Z130" s="20">
        <f>IF(OR(ISBLANK(P130),ISBLANK(Q130)),"",IF(OR(AND(P130&gt;Q130,W130&gt;X130),AND(P130=Q130,W130=X130),AND(P130&lt;Q130,W130&lt;X130)),1,0))</f>
        <v>0</v>
      </c>
      <c r="AA130" s="20">
        <f ca="1">IF(C130&lt;NOW(),IF(AND(P130&gt;Q130,W130&gt;X130),S130,IF(AND(P130=Q130,W130=X130),T130,IF(AND(P130&lt;Q130,W130&lt;X130),U130,0))),"")</f>
        <v>0</v>
      </c>
      <c r="AB130" s="20">
        <f ca="1">IF(AND(P130=W130,Q130=X130,NOT(ISBLANK(P130)),NOT(ISBLANK(Q130)),NOT(ISBLANK(W130)),NOT(ISBLANK(AA130))),1,0)</f>
        <v>0</v>
      </c>
      <c r="AC130" s="20" t="str">
        <f ca="1">IF(AB130=0,"",IF(OR(ISBLANK(P130),ISBLANK(Q130)),"",IF(ISBLANK(VLOOKUP(A130,Database!A:AA,22,FALSE)),"",VLOOKUP(A130,Database!A:AA,22,FALSE))))</f>
        <v/>
      </c>
      <c r="AD130" s="20">
        <f ca="1">IFERROR(
   IF(
     OR(ISBLANK(P130),ISBLANK(Q130)),
     "",
     IF(
       AND(AA130&lt;&gt;"",OR(V130="Terminé",V130="En cours")),
       VLOOKUP(AC130,Setup_ScoreExactBonus!A:D,4,FALSE),
       0
     )),
  0)</f>
        <v>0</v>
      </c>
      <c r="AE130" s="21">
        <f ca="1">IFERROR(IF(OR(ISBLANK(P130),ISBLANK(Q130)),0,IF(AA130&lt;&gt;"", AA130 + IF(AB130=1,AD130, 0), "") * (R130+1)),"")</f>
        <v>0</v>
      </c>
      <c r="AF130" s="21">
        <f ca="1">SUMIFS(AE$2:AE130,D$2:D130,D130)</f>
        <v>282</v>
      </c>
    </row>
    <row r="131" spans="1:32" hidden="1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1">
        <v>0</v>
      </c>
      <c r="S131" s="20">
        <f>VLOOKUP($A131,Database!$A:$Y,10,FALSE)</f>
        <v>74</v>
      </c>
      <c r="T131" s="20">
        <f>VLOOKUP($A131,Database!$A:$Y,11,FALSE)</f>
        <v>113</v>
      </c>
      <c r="U131" s="20">
        <f>VLOOKUP($A131,Database!$A:$Y,12,FALSE)</f>
        <v>115</v>
      </c>
      <c r="V131" s="20" t="str">
        <f>VLOOKUP(A131,Database!A:M,13,FALSE)</f>
        <v>Terminé</v>
      </c>
      <c r="W131" s="20">
        <f>VLOOKUP($A131,Database!$A:$Y,20,FALSE)</f>
        <v>4</v>
      </c>
      <c r="X131" s="20">
        <f>VLOOKUP($A131,Database!$A:$Y,21,FALSE)</f>
        <v>1</v>
      </c>
      <c r="Y131" s="20">
        <f>IF(A131=0,0,IF(V131="À venir",0,IF(AND(ISBLANK(P131),ISBLANK(Q131)),1,0)))</f>
        <v>0</v>
      </c>
      <c r="Z131" s="20">
        <f>IF(OR(ISBLANK(P131),ISBLANK(Q131)),"",IF(OR(AND(P131&gt;Q131,W131&gt;X131),AND(P131=Q131,W131=X131),AND(P131&lt;Q131,W131&lt;X131)),1,0))</f>
        <v>1</v>
      </c>
      <c r="AA131" s="20">
        <f ca="1">IF(C131&lt;NOW(),IF(AND(P131&gt;Q131,W131&gt;X131),S131,IF(AND(P131=Q131,W131=X131),T131,IF(AND(P131&lt;Q131,W131&lt;X131),U131,0))),"")</f>
        <v>74</v>
      </c>
      <c r="AB131" s="20">
        <f ca="1">IF(AND(P131=W131,Q131=X131,NOT(ISBLANK(P131)),NOT(ISBLANK(Q131)),NOT(ISBLANK(W131)),NOT(ISBLANK(AA131))),1,0)</f>
        <v>0</v>
      </c>
      <c r="AC131" s="20" t="str">
        <f ca="1">IF(AB131=0,"",IF(OR(ISBLANK(P131),ISBLANK(Q131)),"",IF(ISBLANK(VLOOKUP(A131,Database!A:AA,22,FALSE)),"",VLOOKUP(A131,Database!A:AA,22,FALSE))))</f>
        <v/>
      </c>
      <c r="AD131" s="20">
        <f ca="1">IFERROR(
   IF(
     OR(ISBLANK(P131),ISBLANK(Q131)),
     "",
     IF(
       AND(AA131&lt;&gt;"",OR(V131="Terminé",V131="En cours")),
       VLOOKUP(AC131,Setup_ScoreExactBonus!A:D,4,FALSE),
       0
     )),
  0)</f>
        <v>0</v>
      </c>
      <c r="AE131" s="21">
        <f ca="1">IFERROR(IF(OR(ISBLANK(P131),ISBLANK(Q131)),0,IF(AA131&lt;&gt;"", AA131 + IF(AB131=1,AD131, 0), "") * (R131+1)),"")</f>
        <v>74</v>
      </c>
      <c r="AF131" s="21">
        <f ca="1">SUMIFS(AE$2:AE131,D$2:D131,D131)</f>
        <v>143</v>
      </c>
    </row>
    <row r="132" spans="1:32" hidden="1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1">
        <v>0</v>
      </c>
      <c r="S132" s="20">
        <f>VLOOKUP($A132,Database!$A:$Y,10,FALSE)</f>
        <v>74</v>
      </c>
      <c r="T132" s="20">
        <f>VLOOKUP($A132,Database!$A:$Y,11,FALSE)</f>
        <v>113</v>
      </c>
      <c r="U132" s="20">
        <f>VLOOKUP($A132,Database!$A:$Y,12,FALSE)</f>
        <v>115</v>
      </c>
      <c r="V132" s="20" t="str">
        <f>VLOOKUP(A132,Database!A:M,13,FALSE)</f>
        <v>Terminé</v>
      </c>
      <c r="W132" s="20">
        <f>VLOOKUP($A132,Database!$A:$Y,20,FALSE)</f>
        <v>4</v>
      </c>
      <c r="X132" s="20">
        <f>VLOOKUP($A132,Database!$A:$Y,21,FALSE)</f>
        <v>1</v>
      </c>
      <c r="Y132" s="20">
        <f>IF(A132=0,0,IF(V132="À venir",0,IF(AND(ISBLANK(P132),ISBLANK(Q132)),1,0)))</f>
        <v>0</v>
      </c>
      <c r="Z132" s="20">
        <f>IF(OR(ISBLANK(P132),ISBLANK(Q132)),"",IF(OR(AND(P132&gt;Q132,W132&gt;X132),AND(P132=Q132,W132=X132),AND(P132&lt;Q132,W132&lt;X132)),1,0))</f>
        <v>0</v>
      </c>
      <c r="AA132" s="20">
        <f ca="1">IF(C132&lt;NOW(),IF(AND(P132&gt;Q132,W132&gt;X132),S132,IF(AND(P132=Q132,W132=X132),T132,IF(AND(P132&lt;Q132,W132&lt;X132),U132,0))),"")</f>
        <v>0</v>
      </c>
      <c r="AB132" s="20">
        <f ca="1">IF(AND(P132=W132,Q132=X132,NOT(ISBLANK(P132)),NOT(ISBLANK(Q132)),NOT(ISBLANK(W132)),NOT(ISBLANK(AA132))),1,0)</f>
        <v>0</v>
      </c>
      <c r="AC132" s="20" t="str">
        <f ca="1">IF(AB132=0,"",IF(OR(ISBLANK(P132),ISBLANK(Q132)),"",IF(ISBLANK(VLOOKUP(A132,Database!A:AA,22,FALSE)),"",VLOOKUP(A132,Database!A:AA,22,FALSE))))</f>
        <v/>
      </c>
      <c r="AD132" s="20">
        <f ca="1">IFERROR(
   IF(
     OR(ISBLANK(P132),ISBLANK(Q132)),
     "",
     IF(
       AND(AA132&lt;&gt;"",OR(V132="Terminé",V132="En cours")),
       VLOOKUP(AC132,Setup_ScoreExactBonus!A:D,4,FALSE),
       0
     )),
  0)</f>
        <v>0</v>
      </c>
      <c r="AE132" s="21">
        <f ca="1">IFERROR(IF(OR(ISBLANK(P132),ISBLANK(Q132)),0,IF(AA132&lt;&gt;"", AA132 + IF(AB132=1,AD132, 0), "") * (R132+1)),"")</f>
        <v>0</v>
      </c>
      <c r="AF132" s="21">
        <f ca="1">SUMIFS(AE$2:AE132,D$2:D132,D132)</f>
        <v>165</v>
      </c>
    </row>
    <row r="133" spans="1:32" hidden="1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1">
        <v>0</v>
      </c>
      <c r="S133" s="20">
        <f>VLOOKUP($A133,Database!$A:$Y,10,FALSE)</f>
        <v>74</v>
      </c>
      <c r="T133" s="20">
        <f>VLOOKUP($A133,Database!$A:$Y,11,FALSE)</f>
        <v>113</v>
      </c>
      <c r="U133" s="20">
        <f>VLOOKUP($A133,Database!$A:$Y,12,FALSE)</f>
        <v>115</v>
      </c>
      <c r="V133" s="20" t="str">
        <f>VLOOKUP(A133,Database!A:M,13,FALSE)</f>
        <v>Terminé</v>
      </c>
      <c r="W133" s="20">
        <f>VLOOKUP($A133,Database!$A:$Y,20,FALSE)</f>
        <v>4</v>
      </c>
      <c r="X133" s="20">
        <f>VLOOKUP($A133,Database!$A:$Y,21,FALSE)</f>
        <v>1</v>
      </c>
      <c r="Y133" s="20">
        <f>IF(A133=0,0,IF(V133="À venir",0,IF(AND(ISBLANK(P133),ISBLANK(Q133)),1,0)))</f>
        <v>0</v>
      </c>
      <c r="Z133" s="20">
        <f>IF(OR(ISBLANK(P133),ISBLANK(Q133)),"",IF(OR(AND(P133&gt;Q133,W133&gt;X133),AND(P133=Q133,W133=X133),AND(P133&lt;Q133,W133&lt;X133)),1,0))</f>
        <v>0</v>
      </c>
      <c r="AA133" s="20">
        <f ca="1">IF(C133&lt;NOW(),IF(AND(P133&gt;Q133,W133&gt;X133),S133,IF(AND(P133=Q133,W133=X133),T133,IF(AND(P133&lt;Q133,W133&lt;X133),U133,0))),"")</f>
        <v>0</v>
      </c>
      <c r="AB133" s="20">
        <f ca="1">IF(AND(P133=W133,Q133=X133,NOT(ISBLANK(P133)),NOT(ISBLANK(Q133)),NOT(ISBLANK(W133)),NOT(ISBLANK(AA133))),1,0)</f>
        <v>0</v>
      </c>
      <c r="AC133" s="20" t="str">
        <f ca="1">IF(AB133=0,"",IF(OR(ISBLANK(P133),ISBLANK(Q133)),"",IF(ISBLANK(VLOOKUP(A133,Database!A:AA,22,FALSE)),"",VLOOKUP(A133,Database!A:AA,22,FALSE))))</f>
        <v/>
      </c>
      <c r="AD133" s="20">
        <f ca="1">IFERROR(
   IF(
     OR(ISBLANK(P133),ISBLANK(Q133)),
     "",
     IF(
       AND(AA133&lt;&gt;"",OR(V133="Terminé",V133="En cours")),
       VLOOKUP(AC133,Setup_ScoreExactBonus!A:D,4,FALSE),
       0
     )),
  0)</f>
        <v>0</v>
      </c>
      <c r="AE133" s="21">
        <f ca="1">IFERROR(IF(OR(ISBLANK(P133),ISBLANK(Q133)),0,IF(AA133&lt;&gt;"", AA133 + IF(AB133=1,AD133, 0), "") * (R133+1)),"")</f>
        <v>0</v>
      </c>
      <c r="AF133" s="21">
        <f ca="1">SUMIFS(AE$2:AE133,D$2:D133,D133)</f>
        <v>233</v>
      </c>
    </row>
    <row r="134" spans="1:32" hidden="1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1">
        <v>0</v>
      </c>
      <c r="S134" s="20">
        <f>VLOOKUP($A134,Database!$A:$Y,10,FALSE)</f>
        <v>74</v>
      </c>
      <c r="T134" s="20">
        <f>VLOOKUP($A134,Database!$A:$Y,11,FALSE)</f>
        <v>113</v>
      </c>
      <c r="U134" s="20">
        <f>VLOOKUP($A134,Database!$A:$Y,12,FALSE)</f>
        <v>115</v>
      </c>
      <c r="V134" s="20" t="str">
        <f>VLOOKUP(A134,Database!A:M,13,FALSE)</f>
        <v>Terminé</v>
      </c>
      <c r="W134" s="20">
        <f>VLOOKUP($A134,Database!$A:$Y,20,FALSE)</f>
        <v>4</v>
      </c>
      <c r="X134" s="20">
        <f>VLOOKUP($A134,Database!$A:$Y,21,FALSE)</f>
        <v>1</v>
      </c>
      <c r="Y134" s="20">
        <f>IF(A134=0,0,IF(V134="À venir",0,IF(AND(ISBLANK(P134),ISBLANK(Q134)),1,0)))</f>
        <v>0</v>
      </c>
      <c r="Z134" s="20">
        <f>IF(OR(ISBLANK(P134),ISBLANK(Q134)),"",IF(OR(AND(P134&gt;Q134,W134&gt;X134),AND(P134=Q134,W134=X134),AND(P134&lt;Q134,W134&lt;X134)),1,0))</f>
        <v>0</v>
      </c>
      <c r="AA134" s="20">
        <f ca="1">IF(C134&lt;NOW(),IF(AND(P134&gt;Q134,W134&gt;X134),S134,IF(AND(P134=Q134,W134=X134),T134,IF(AND(P134&lt;Q134,W134&lt;X134),U134,0))),"")</f>
        <v>0</v>
      </c>
      <c r="AB134" s="20">
        <f ca="1">IF(AND(P134=W134,Q134=X134,NOT(ISBLANK(P134)),NOT(ISBLANK(Q134)),NOT(ISBLANK(W134)),NOT(ISBLANK(AA134))),1,0)</f>
        <v>0</v>
      </c>
      <c r="AC134" s="20" t="str">
        <f ca="1">IF(AB134=0,"",IF(OR(ISBLANK(P134),ISBLANK(Q134)),"",IF(ISBLANK(VLOOKUP(A134,Database!A:AA,22,FALSE)),"",VLOOKUP(A134,Database!A:AA,22,FALSE))))</f>
        <v/>
      </c>
      <c r="AD134" s="20">
        <f ca="1">IFERROR(
   IF(
     OR(ISBLANK(P134),ISBLANK(Q134)),
     "",
     IF(
       AND(AA134&lt;&gt;"",OR(V134="Terminé",V134="En cours")),
       VLOOKUP(AC134,Setup_ScoreExactBonus!A:D,4,FALSE),
       0
     )),
  0)</f>
        <v>0</v>
      </c>
      <c r="AE134" s="21">
        <f ca="1">IFERROR(IF(OR(ISBLANK(P134),ISBLANK(Q134)),0,IF(AA134&lt;&gt;"", AA134 + IF(AB134=1,AD134, 0), "") * (R134+1)),"")</f>
        <v>0</v>
      </c>
      <c r="AF134" s="21">
        <f ca="1">SUMIFS(AE$2:AE134,D$2:D134,D134)</f>
        <v>96</v>
      </c>
    </row>
    <row r="135" spans="1:32" hidden="1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1">
        <v>0</v>
      </c>
      <c r="S135" s="20">
        <f>VLOOKUP($A135,Database!$A:$Y,10,FALSE)</f>
        <v>74</v>
      </c>
      <c r="T135" s="20">
        <f>VLOOKUP($A135,Database!$A:$Y,11,FALSE)</f>
        <v>113</v>
      </c>
      <c r="U135" s="20">
        <f>VLOOKUP($A135,Database!$A:$Y,12,FALSE)</f>
        <v>115</v>
      </c>
      <c r="V135" s="20" t="str">
        <f>VLOOKUP(A135,Database!A:M,13,FALSE)</f>
        <v>Terminé</v>
      </c>
      <c r="W135" s="20">
        <f>VLOOKUP($A135,Database!$A:$Y,20,FALSE)</f>
        <v>4</v>
      </c>
      <c r="X135" s="20">
        <f>VLOOKUP($A135,Database!$A:$Y,21,FALSE)</f>
        <v>1</v>
      </c>
      <c r="Y135" s="20">
        <f>IF(A135=0,0,IF(V135="À venir",0,IF(AND(ISBLANK(P135),ISBLANK(Q135)),1,0)))</f>
        <v>0</v>
      </c>
      <c r="Z135" s="20">
        <f>IF(OR(ISBLANK(P135),ISBLANK(Q135)),"",IF(OR(AND(P135&gt;Q135,W135&gt;X135),AND(P135=Q135,W135=X135),AND(P135&lt;Q135,W135&lt;X135)),1,0))</f>
        <v>1</v>
      </c>
      <c r="AA135" s="20">
        <f ca="1">IF(C135&lt;NOW(),IF(AND(P135&gt;Q135,W135&gt;X135),S135,IF(AND(P135=Q135,W135=X135),T135,IF(AND(P135&lt;Q135,W135&lt;X135),U135,0))),"")</f>
        <v>74</v>
      </c>
      <c r="AB135" s="20">
        <f ca="1">IF(AND(P135=W135,Q135=X135,NOT(ISBLANK(P135)),NOT(ISBLANK(Q135)),NOT(ISBLANK(W135)),NOT(ISBLANK(AA135))),1,0)</f>
        <v>0</v>
      </c>
      <c r="AC135" s="20" t="str">
        <f ca="1">IF(AB135=0,"",IF(OR(ISBLANK(P135),ISBLANK(Q135)),"",IF(ISBLANK(VLOOKUP(A135,Database!A:AA,22,FALSE)),"",VLOOKUP(A135,Database!A:AA,22,FALSE))))</f>
        <v/>
      </c>
      <c r="AD135" s="20">
        <f ca="1">IFERROR(
   IF(
     OR(ISBLANK(P135),ISBLANK(Q135)),
     "",
     IF(
       AND(AA135&lt;&gt;"",OR(V135="Terminé",V135="En cours")),
       VLOOKUP(AC135,Setup_ScoreExactBonus!A:D,4,FALSE),
       0
     )),
  0)</f>
        <v>0</v>
      </c>
      <c r="AE135" s="21">
        <f ca="1">IFERROR(IF(OR(ISBLANK(P135),ISBLANK(Q135)),0,IF(AA135&lt;&gt;"", AA135 + IF(AB135=1,AD135, 0), "") * (R135+1)),"")</f>
        <v>74</v>
      </c>
      <c r="AF135" s="21">
        <f ca="1">SUMIFS(AE$2:AE135,D$2:D135,D135)</f>
        <v>123</v>
      </c>
    </row>
    <row r="136" spans="1:32" hidden="1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1">
        <v>0</v>
      </c>
      <c r="S136" s="20">
        <f>VLOOKUP($A136,Database!$A:$Y,10,FALSE)</f>
        <v>74</v>
      </c>
      <c r="T136" s="20">
        <f>VLOOKUP($A136,Database!$A:$Y,11,FALSE)</f>
        <v>113</v>
      </c>
      <c r="U136" s="20">
        <f>VLOOKUP($A136,Database!$A:$Y,12,FALSE)</f>
        <v>115</v>
      </c>
      <c r="V136" s="20" t="str">
        <f>VLOOKUP(A136,Database!A:M,13,FALSE)</f>
        <v>Terminé</v>
      </c>
      <c r="W136" s="20">
        <f>VLOOKUP($A136,Database!$A:$Y,20,FALSE)</f>
        <v>4</v>
      </c>
      <c r="X136" s="20">
        <f>VLOOKUP($A136,Database!$A:$Y,21,FALSE)</f>
        <v>1</v>
      </c>
      <c r="Y136" s="20">
        <f>IF(A136=0,0,IF(V136="À venir",0,IF(AND(ISBLANK(P136),ISBLANK(Q136)),1,0)))</f>
        <v>1</v>
      </c>
      <c r="Z136" s="20" t="str">
        <f>IF(OR(ISBLANK(P136),ISBLANK(Q136)),"",IF(OR(AND(P136&gt;Q136,W136&gt;X136),AND(P136=Q136,W136=X136),AND(P136&lt;Q136,W136&lt;X136)),1,0))</f>
        <v/>
      </c>
      <c r="AA136" s="20">
        <f ca="1">IF(C136&lt;NOW(),IF(AND(P136&gt;Q136,W136&gt;X136),S136,IF(AND(P136=Q136,W136=X136),T136,IF(AND(P136&lt;Q136,W136&lt;X136),U136,0))),"")</f>
        <v>0</v>
      </c>
      <c r="AB136" s="20">
        <f ca="1">IF(AND(P136=W136,Q136=X136,NOT(ISBLANK(P136)),NOT(ISBLANK(Q136)),NOT(ISBLANK(W136)),NOT(ISBLANK(AA136))),1,0)</f>
        <v>0</v>
      </c>
      <c r="AC136" s="20" t="str">
        <f ca="1">IF(AB136=0,"",IF(OR(ISBLANK(P136),ISBLANK(Q136)),"",IF(ISBLANK(VLOOKUP(A136,Database!A:AA,22,FALSE)),"",VLOOKUP(A136,Database!A:AA,22,FALSE))))</f>
        <v/>
      </c>
      <c r="AD136" s="20" t="str">
        <f>IFERROR(
   IF(
     OR(ISBLANK(P136),ISBLANK(Q136)),
     "",
     IF(
       AND(AA136&lt;&gt;"",OR(V136="Terminé",V136="En cours")),
       VLOOKUP(AC136,Setup_ScoreExactBonus!A:D,4,FALSE),
       0
     )),
  0)</f>
        <v/>
      </c>
      <c r="AE136" s="21">
        <f>IFERROR(IF(OR(ISBLANK(P136),ISBLANK(Q136)),0,IF(AA136&lt;&gt;"", AA136 + IF(AB136=1,AD136, 0), "") * (R136+1)),"")</f>
        <v>0</v>
      </c>
      <c r="AF136" s="21">
        <f>SUMIFS(AE$2:AE136,D$2:D136,D136)</f>
        <v>0</v>
      </c>
    </row>
    <row r="137" spans="1:32" hidden="1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1">
        <v>0</v>
      </c>
      <c r="S137" s="20">
        <f>VLOOKUP($A137,Database!$A:$Y,10,FALSE)</f>
        <v>172</v>
      </c>
      <c r="T137" s="20">
        <f>VLOOKUP($A137,Database!$A:$Y,11,FALSE)</f>
        <v>141</v>
      </c>
      <c r="U137" s="20">
        <f>VLOOKUP($A137,Database!$A:$Y,12,FALSE)</f>
        <v>33</v>
      </c>
      <c r="V137" s="20" t="str">
        <f>VLOOKUP(A137,Database!A:M,13,FALSE)</f>
        <v>Terminé</v>
      </c>
      <c r="W137" s="20">
        <f>VLOOKUP($A137,Database!$A:$Y,20,FALSE)</f>
        <v>1</v>
      </c>
      <c r="X137" s="20">
        <f>VLOOKUP($A137,Database!$A:$Y,21,FALSE)</f>
        <v>1</v>
      </c>
      <c r="Y137" s="20">
        <f>IF(A137=0,0,IF(V137="À venir",0,IF(AND(ISBLANK(P137),ISBLANK(Q137)),1,0)))</f>
        <v>0</v>
      </c>
      <c r="Z137" s="20">
        <f>IF(OR(ISBLANK(P137),ISBLANK(Q137)),"",IF(OR(AND(P137&gt;Q137,W137&gt;X137),AND(P137=Q137,W137=X137),AND(P137&lt;Q137,W137&lt;X137)),1,0))</f>
        <v>0</v>
      </c>
      <c r="AA137" s="20">
        <f ca="1">IF(C137&lt;NOW(),IF(AND(P137&gt;Q137,W137&gt;X137),S137,IF(AND(P137=Q137,W137=X137),T137,IF(AND(P137&lt;Q137,W137&lt;X137),U137,0))),"")</f>
        <v>0</v>
      </c>
      <c r="AB137" s="20">
        <f ca="1">IF(AND(P137=W137,Q137=X137,NOT(ISBLANK(P137)),NOT(ISBLANK(Q137)),NOT(ISBLANK(W137)),NOT(ISBLANK(AA137))),1,0)</f>
        <v>0</v>
      </c>
      <c r="AC137" s="20" t="str">
        <f ca="1">IF(AB137=0,"",IF(OR(ISBLANK(P137),ISBLANK(Q137)),"",IF(ISBLANK(VLOOKUP(A137,Database!A:AA,22,FALSE)),"",VLOOKUP(A137,Database!A:AA,22,FALSE))))</f>
        <v/>
      </c>
      <c r="AD137" s="20">
        <f ca="1">IFERROR(
   IF(
     OR(ISBLANK(P137),ISBLANK(Q137)),
     "",
     IF(
       AND(AA137&lt;&gt;"",OR(V137="Terminé",V137="En cours")),
       VLOOKUP(AC137,Setup_ScoreExactBonus!A:D,4,FALSE),
       0
     )),
  0)</f>
        <v>0</v>
      </c>
      <c r="AE137" s="21">
        <f ca="1">IFERROR(IF(OR(ISBLANK(P137),ISBLANK(Q137)),0,IF(AA137&lt;&gt;"", AA137 + IF(AB137=1,AD137, 0), "") * (R137+1)),"")</f>
        <v>0</v>
      </c>
      <c r="AF137" s="21">
        <f ca="1">SUMIFS(AE$2:AE137,D$2:D137,D137)</f>
        <v>49</v>
      </c>
    </row>
    <row r="138" spans="1:32" hidden="1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1">
        <v>0</v>
      </c>
      <c r="S138" s="20">
        <f>VLOOKUP($A138,Database!$A:$Y,10,FALSE)</f>
        <v>172</v>
      </c>
      <c r="T138" s="20">
        <f>VLOOKUP($A138,Database!$A:$Y,11,FALSE)</f>
        <v>141</v>
      </c>
      <c r="U138" s="20">
        <f>VLOOKUP($A138,Database!$A:$Y,12,FALSE)</f>
        <v>33</v>
      </c>
      <c r="V138" s="20" t="str">
        <f>VLOOKUP(A138,Database!A:M,13,FALSE)</f>
        <v>Terminé</v>
      </c>
      <c r="W138" s="20">
        <f>VLOOKUP($A138,Database!$A:$Y,20,FALSE)</f>
        <v>1</v>
      </c>
      <c r="X138" s="20">
        <f>VLOOKUP($A138,Database!$A:$Y,21,FALSE)</f>
        <v>1</v>
      </c>
      <c r="Y138" s="20">
        <f>IF(A138=0,0,IF(V138="À venir",0,IF(AND(ISBLANK(P138),ISBLANK(Q138)),1,0)))</f>
        <v>0</v>
      </c>
      <c r="Z138" s="20">
        <f>IF(OR(ISBLANK(P138),ISBLANK(Q138)),"",IF(OR(AND(P138&gt;Q138,W138&gt;X138),AND(P138=Q138,W138=X138),AND(P138&lt;Q138,W138&lt;X138)),1,0))</f>
        <v>0</v>
      </c>
      <c r="AA138" s="20">
        <f ca="1">IF(C138&lt;NOW(),IF(AND(P138&gt;Q138,W138&gt;X138),S138,IF(AND(P138=Q138,W138=X138),T138,IF(AND(P138&lt;Q138,W138&lt;X138),U138,0))),"")</f>
        <v>0</v>
      </c>
      <c r="AB138" s="20">
        <f ca="1">IF(AND(P138=W138,Q138=X138,NOT(ISBLANK(P138)),NOT(ISBLANK(Q138)),NOT(ISBLANK(W138)),NOT(ISBLANK(AA138))),1,0)</f>
        <v>0</v>
      </c>
      <c r="AC138" s="20" t="str">
        <f ca="1">IF(AB138=0,"",IF(OR(ISBLANK(P138),ISBLANK(Q138)),"",IF(ISBLANK(VLOOKUP(A138,Database!A:AA,22,FALSE)),"",VLOOKUP(A138,Database!A:AA,22,FALSE))))</f>
        <v/>
      </c>
      <c r="AD138" s="20">
        <f ca="1">IFERROR(
   IF(
     OR(ISBLANK(P138),ISBLANK(Q138)),
     "",
     IF(
       AND(AA138&lt;&gt;"",OR(V138="Terminé",V138="En cours")),
       VLOOKUP(AC138,Setup_ScoreExactBonus!A:D,4,FALSE),
       0
     )),
  0)</f>
        <v>0</v>
      </c>
      <c r="AE138" s="21">
        <f ca="1">IFERROR(IF(OR(ISBLANK(P138),ISBLANK(Q138)),0,IF(AA138&lt;&gt;"", AA138 + IF(AB138=1,AD138, 0), "") * (R138+1)),"")</f>
        <v>0</v>
      </c>
      <c r="AF138" s="21">
        <f ca="1">SUMIFS(AE$2:AE138,D$2:D138,D138)</f>
        <v>123</v>
      </c>
    </row>
    <row r="139" spans="1:32" hidden="1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1">
        <v>0</v>
      </c>
      <c r="S139" s="20">
        <f>VLOOKUP($A139,Database!$A:$Y,10,FALSE)</f>
        <v>172</v>
      </c>
      <c r="T139" s="20">
        <f>VLOOKUP($A139,Database!$A:$Y,11,FALSE)</f>
        <v>141</v>
      </c>
      <c r="U139" s="20">
        <f>VLOOKUP($A139,Database!$A:$Y,12,FALSE)</f>
        <v>33</v>
      </c>
      <c r="V139" s="20" t="str">
        <f>VLOOKUP(A139,Database!A:M,13,FALSE)</f>
        <v>Terminé</v>
      </c>
      <c r="W139" s="20">
        <f>VLOOKUP($A139,Database!$A:$Y,20,FALSE)</f>
        <v>1</v>
      </c>
      <c r="X139" s="20">
        <f>VLOOKUP($A139,Database!$A:$Y,21,FALSE)</f>
        <v>1</v>
      </c>
      <c r="Y139" s="20">
        <f>IF(A139=0,0,IF(V139="À venir",0,IF(AND(ISBLANK(P139),ISBLANK(Q139)),1,0)))</f>
        <v>0</v>
      </c>
      <c r="Z139" s="20">
        <f>IF(OR(ISBLANK(P139),ISBLANK(Q139)),"",IF(OR(AND(P139&gt;Q139,W139&gt;X139),AND(P139=Q139,W139=X139),AND(P139&lt;Q139,W139&lt;X139)),1,0))</f>
        <v>0</v>
      </c>
      <c r="AA139" s="20">
        <f ca="1">IF(C139&lt;NOW(),IF(AND(P139&gt;Q139,W139&gt;X139),S139,IF(AND(P139=Q139,W139=X139),T139,IF(AND(P139&lt;Q139,W139&lt;X139),U139,0))),"")</f>
        <v>0</v>
      </c>
      <c r="AB139" s="20">
        <f ca="1">IF(AND(P139=W139,Q139=X139,NOT(ISBLANK(P139)),NOT(ISBLANK(Q139)),NOT(ISBLANK(W139)),NOT(ISBLANK(AA139))),1,0)</f>
        <v>0</v>
      </c>
      <c r="AC139" s="20" t="str">
        <f ca="1">IF(AB139=0,"",IF(OR(ISBLANK(P139),ISBLANK(Q139)),"",IF(ISBLANK(VLOOKUP(A139,Database!A:AA,22,FALSE)),"",VLOOKUP(A139,Database!A:AA,22,FALSE))))</f>
        <v/>
      </c>
      <c r="AD139" s="20">
        <f ca="1">IFERROR(
   IF(
     OR(ISBLANK(P139),ISBLANK(Q139)),
     "",
     IF(
       AND(AA139&lt;&gt;"",OR(V139="Terminé",V139="En cours")),
       VLOOKUP(AC139,Setup_ScoreExactBonus!A:D,4,FALSE),
       0
     )),
  0)</f>
        <v>0</v>
      </c>
      <c r="AE139" s="21">
        <f ca="1">IFERROR(IF(OR(ISBLANK(P139),ISBLANK(Q139)),0,IF(AA139&lt;&gt;"", AA139 + IF(AB139=1,AD139, 0), "") * (R139+1)),"")</f>
        <v>0</v>
      </c>
      <c r="AF139" s="21">
        <f ca="1">SUMIFS(AE$2:AE139,D$2:D139,D139)</f>
        <v>280</v>
      </c>
    </row>
    <row r="140" spans="1:32" hidden="1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1">
        <v>0</v>
      </c>
      <c r="S140" s="20">
        <f>VLOOKUP($A140,Database!$A:$Y,10,FALSE)</f>
        <v>172</v>
      </c>
      <c r="T140" s="20">
        <f>VLOOKUP($A140,Database!$A:$Y,11,FALSE)</f>
        <v>141</v>
      </c>
      <c r="U140" s="20">
        <f>VLOOKUP($A140,Database!$A:$Y,12,FALSE)</f>
        <v>33</v>
      </c>
      <c r="V140" s="20" t="str">
        <f>VLOOKUP(A140,Database!A:M,13,FALSE)</f>
        <v>Terminé</v>
      </c>
      <c r="W140" s="20">
        <f>VLOOKUP($A140,Database!$A:$Y,20,FALSE)</f>
        <v>1</v>
      </c>
      <c r="X140" s="20">
        <f>VLOOKUP($A140,Database!$A:$Y,21,FALSE)</f>
        <v>1</v>
      </c>
      <c r="Y140" s="20">
        <f>IF(A140=0,0,IF(V140="À venir",0,IF(AND(ISBLANK(P140),ISBLANK(Q140)),1,0)))</f>
        <v>0</v>
      </c>
      <c r="Z140" s="20">
        <f>IF(OR(ISBLANK(P140),ISBLANK(Q140)),"",IF(OR(AND(P140&gt;Q140,W140&gt;X140),AND(P140=Q140,W140=X140),AND(P140&lt;Q140,W140&lt;X140)),1,0))</f>
        <v>0</v>
      </c>
      <c r="AA140" s="20">
        <f ca="1">IF(C140&lt;NOW(),IF(AND(P140&gt;Q140,W140&gt;X140),S140,IF(AND(P140=Q140,W140=X140),T140,IF(AND(P140&lt;Q140,W140&lt;X140),U140,0))),"")</f>
        <v>0</v>
      </c>
      <c r="AB140" s="20">
        <f ca="1">IF(AND(P140=W140,Q140=X140,NOT(ISBLANK(P140)),NOT(ISBLANK(Q140)),NOT(ISBLANK(W140)),NOT(ISBLANK(AA140))),1,0)</f>
        <v>0</v>
      </c>
      <c r="AC140" s="20" t="str">
        <f ca="1">IF(AB140=0,"",IF(OR(ISBLANK(P140),ISBLANK(Q140)),"",IF(ISBLANK(VLOOKUP(A140,Database!A:AA,22,FALSE)),"",VLOOKUP(A140,Database!A:AA,22,FALSE))))</f>
        <v/>
      </c>
      <c r="AD140" s="20">
        <f ca="1">IFERROR(
   IF(
     OR(ISBLANK(P140),ISBLANK(Q140)),
     "",
     IF(
       AND(AA140&lt;&gt;"",OR(V140="Terminé",V140="En cours")),
       VLOOKUP(AC140,Setup_ScoreExactBonus!A:D,4,FALSE),
       0
     )),
  0)</f>
        <v>0</v>
      </c>
      <c r="AE140" s="21">
        <f ca="1">IFERROR(IF(OR(ISBLANK(P140),ISBLANK(Q140)),0,IF(AA140&lt;&gt;"", AA140 + IF(AB140=1,AD140, 0), "") * (R140+1)),"")</f>
        <v>0</v>
      </c>
      <c r="AF140" s="21">
        <f ca="1">SUMIFS(AE$2:AE140,D$2:D140,D140)</f>
        <v>143</v>
      </c>
    </row>
    <row r="141" spans="1:32" hidden="1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1">
        <v>0</v>
      </c>
      <c r="S141" s="20">
        <f>VLOOKUP($A141,Database!$A:$Y,10,FALSE)</f>
        <v>172</v>
      </c>
      <c r="T141" s="20">
        <f>VLOOKUP($A141,Database!$A:$Y,11,FALSE)</f>
        <v>141</v>
      </c>
      <c r="U141" s="20">
        <f>VLOOKUP($A141,Database!$A:$Y,12,FALSE)</f>
        <v>33</v>
      </c>
      <c r="V141" s="20" t="str">
        <f>VLOOKUP(A141,Database!A:M,13,FALSE)</f>
        <v>Terminé</v>
      </c>
      <c r="W141" s="20">
        <f>VLOOKUP($A141,Database!$A:$Y,20,FALSE)</f>
        <v>1</v>
      </c>
      <c r="X141" s="20">
        <f>VLOOKUP($A141,Database!$A:$Y,21,FALSE)</f>
        <v>1</v>
      </c>
      <c r="Y141" s="20">
        <f>IF(A141=0,0,IF(V141="À venir",0,IF(AND(ISBLANK(P141),ISBLANK(Q141)),1,0)))</f>
        <v>0</v>
      </c>
      <c r="Z141" s="20">
        <f>IF(OR(ISBLANK(P141),ISBLANK(Q141)),"",IF(OR(AND(P141&gt;Q141,W141&gt;X141),AND(P141=Q141,W141=X141),AND(P141&lt;Q141,W141&lt;X141)),1,0))</f>
        <v>0</v>
      </c>
      <c r="AA141" s="20">
        <f ca="1">IF(C141&lt;NOW(),IF(AND(P141&gt;Q141,W141&gt;X141),S141,IF(AND(P141=Q141,W141=X141),T141,IF(AND(P141&lt;Q141,W141&lt;X141),U141,0))),"")</f>
        <v>0</v>
      </c>
      <c r="AB141" s="20">
        <f ca="1">IF(AND(P141=W141,Q141=X141,NOT(ISBLANK(P141)),NOT(ISBLANK(Q141)),NOT(ISBLANK(W141)),NOT(ISBLANK(AA141))),1,0)</f>
        <v>0</v>
      </c>
      <c r="AC141" s="20" t="str">
        <f ca="1">IF(AB141=0,"",IF(OR(ISBLANK(P141),ISBLANK(Q141)),"",IF(ISBLANK(VLOOKUP(A141,Database!A:AA,22,FALSE)),"",VLOOKUP(A141,Database!A:AA,22,FALSE))))</f>
        <v/>
      </c>
      <c r="AD141" s="20">
        <f ca="1">IFERROR(
   IF(
     OR(ISBLANK(P141),ISBLANK(Q141)),
     "",
     IF(
       AND(AA141&lt;&gt;"",OR(V141="Terminé",V141="En cours")),
       VLOOKUP(AC141,Setup_ScoreExactBonus!A:D,4,FALSE),
       0
     )),
  0)</f>
        <v>0</v>
      </c>
      <c r="AE141" s="21">
        <f ca="1">IFERROR(IF(OR(ISBLANK(P141),ISBLANK(Q141)),0,IF(AA141&lt;&gt;"", AA141 + IF(AB141=1,AD141, 0), "") * (R141+1)),"")</f>
        <v>0</v>
      </c>
      <c r="AF141" s="21">
        <f ca="1">SUMIFS(AE$2:AE141,D$2:D141,D141)</f>
        <v>96</v>
      </c>
    </row>
    <row r="142" spans="1:32" hidden="1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1">
        <v>0</v>
      </c>
      <c r="S142" s="20">
        <f>VLOOKUP($A142,Database!$A:$Y,10,FALSE)</f>
        <v>172</v>
      </c>
      <c r="T142" s="20">
        <f>VLOOKUP($A142,Database!$A:$Y,11,FALSE)</f>
        <v>141</v>
      </c>
      <c r="U142" s="20">
        <f>VLOOKUP($A142,Database!$A:$Y,12,FALSE)</f>
        <v>33</v>
      </c>
      <c r="V142" s="20" t="str">
        <f>VLOOKUP(A142,Database!A:M,13,FALSE)</f>
        <v>Terminé</v>
      </c>
      <c r="W142" s="20">
        <f>VLOOKUP($A142,Database!$A:$Y,20,FALSE)</f>
        <v>1</v>
      </c>
      <c r="X142" s="20">
        <f>VLOOKUP($A142,Database!$A:$Y,21,FALSE)</f>
        <v>1</v>
      </c>
      <c r="Y142" s="20">
        <f>IF(A142=0,0,IF(V142="À venir",0,IF(AND(ISBLANK(P142),ISBLANK(Q142)),1,0)))</f>
        <v>0</v>
      </c>
      <c r="Z142" s="20">
        <f>IF(OR(ISBLANK(P142),ISBLANK(Q142)),"",IF(OR(AND(P142&gt;Q142,W142&gt;X142),AND(P142=Q142,W142=X142),AND(P142&lt;Q142,W142&lt;X142)),1,0))</f>
        <v>0</v>
      </c>
      <c r="AA142" s="20">
        <f ca="1">IF(C142&lt;NOW(),IF(AND(P142&gt;Q142,W142&gt;X142),S142,IF(AND(P142=Q142,W142=X142),T142,IF(AND(P142&lt;Q142,W142&lt;X142),U142,0))),"")</f>
        <v>0</v>
      </c>
      <c r="AB142" s="20">
        <f ca="1">IF(AND(P142=W142,Q142=X142,NOT(ISBLANK(P142)),NOT(ISBLANK(Q142)),NOT(ISBLANK(W142)),NOT(ISBLANK(AA142))),1,0)</f>
        <v>0</v>
      </c>
      <c r="AC142" s="20" t="str">
        <f ca="1">IF(AB142=0,"",IF(OR(ISBLANK(P142),ISBLANK(Q142)),"",IF(ISBLANK(VLOOKUP(A142,Database!A:AA,22,FALSE)),"",VLOOKUP(A142,Database!A:AA,22,FALSE))))</f>
        <v/>
      </c>
      <c r="AD142" s="20">
        <f ca="1">IFERROR(
   IF(
     OR(ISBLANK(P142),ISBLANK(Q142)),
     "",
     IF(
       AND(AA142&lt;&gt;"",OR(V142="Terminé",V142="En cours")),
       VLOOKUP(AC142,Setup_ScoreExactBonus!A:D,4,FALSE),
       0
     )),
  0)</f>
        <v>0</v>
      </c>
      <c r="AE142" s="21">
        <f ca="1">IFERROR(IF(OR(ISBLANK(P142),ISBLANK(Q142)),0,IF(AA142&lt;&gt;"", AA142 + IF(AB142=1,AD142, 0), "") * (R142+1)),"")</f>
        <v>0</v>
      </c>
      <c r="AF142" s="21">
        <f ca="1">SUMIFS(AE$2:AE142,D$2:D142,D142)</f>
        <v>123</v>
      </c>
    </row>
    <row r="143" spans="1:32" hidden="1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1">
        <v>0</v>
      </c>
      <c r="S143" s="20">
        <f>VLOOKUP($A143,Database!$A:$Y,10,FALSE)</f>
        <v>172</v>
      </c>
      <c r="T143" s="20">
        <f>VLOOKUP($A143,Database!$A:$Y,11,FALSE)</f>
        <v>141</v>
      </c>
      <c r="U143" s="20">
        <f>VLOOKUP($A143,Database!$A:$Y,12,FALSE)</f>
        <v>33</v>
      </c>
      <c r="V143" s="20" t="str">
        <f>VLOOKUP(A143,Database!A:M,13,FALSE)</f>
        <v>Terminé</v>
      </c>
      <c r="W143" s="20">
        <f>VLOOKUP($A143,Database!$A:$Y,20,FALSE)</f>
        <v>1</v>
      </c>
      <c r="X143" s="20">
        <f>VLOOKUP($A143,Database!$A:$Y,21,FALSE)</f>
        <v>1</v>
      </c>
      <c r="Y143" s="20">
        <f>IF(A143=0,0,IF(V143="À venir",0,IF(AND(ISBLANK(P143),ISBLANK(Q143)),1,0)))</f>
        <v>0</v>
      </c>
      <c r="Z143" s="20">
        <f>IF(OR(ISBLANK(P143),ISBLANK(Q143)),"",IF(OR(AND(P143&gt;Q143,W143&gt;X143),AND(P143=Q143,W143=X143),AND(P143&lt;Q143,W143&lt;X143)),1,0))</f>
        <v>0</v>
      </c>
      <c r="AA143" s="20">
        <f ca="1">IF(C143&lt;NOW(),IF(AND(P143&gt;Q143,W143&gt;X143),S143,IF(AND(P143=Q143,W143=X143),T143,IF(AND(P143&lt;Q143,W143&lt;X143),U143,0))),"")</f>
        <v>0</v>
      </c>
      <c r="AB143" s="20">
        <f ca="1">IF(AND(P143=W143,Q143=X143,NOT(ISBLANK(P143)),NOT(ISBLANK(Q143)),NOT(ISBLANK(W143)),NOT(ISBLANK(AA143))),1,0)</f>
        <v>0</v>
      </c>
      <c r="AC143" s="20" t="str">
        <f ca="1">IF(AB143=0,"",IF(OR(ISBLANK(P143),ISBLANK(Q143)),"",IF(ISBLANK(VLOOKUP(A143,Database!A:AA,22,FALSE)),"",VLOOKUP(A143,Database!A:AA,22,FALSE))))</f>
        <v/>
      </c>
      <c r="AD143" s="20">
        <f ca="1">IFERROR(
   IF(
     OR(ISBLANK(P143),ISBLANK(Q143)),
     "",
     IF(
       AND(AA143&lt;&gt;"",OR(V143="Terminé",V143="En cours")),
       VLOOKUP(AC143,Setup_ScoreExactBonus!A:D,4,FALSE),
       0
     )),
  0)</f>
        <v>0</v>
      </c>
      <c r="AE143" s="21">
        <f ca="1">IFERROR(IF(OR(ISBLANK(P143),ISBLANK(Q143)),0,IF(AA143&lt;&gt;"", AA143 + IF(AB143=1,AD143, 0), "") * (R143+1)),"")</f>
        <v>0</v>
      </c>
      <c r="AF143" s="21">
        <f ca="1">SUMIFS(AE$2:AE143,D$2:D143,D143)</f>
        <v>123</v>
      </c>
    </row>
    <row r="144" spans="1:32" hidden="1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1">
        <v>0</v>
      </c>
      <c r="S144" s="20">
        <f>VLOOKUP($A144,Database!$A:$Y,10,FALSE)</f>
        <v>172</v>
      </c>
      <c r="T144" s="20">
        <f>VLOOKUP($A144,Database!$A:$Y,11,FALSE)</f>
        <v>141</v>
      </c>
      <c r="U144" s="20">
        <f>VLOOKUP($A144,Database!$A:$Y,12,FALSE)</f>
        <v>33</v>
      </c>
      <c r="V144" s="20" t="str">
        <f>VLOOKUP(A144,Database!A:M,13,FALSE)</f>
        <v>Terminé</v>
      </c>
      <c r="W144" s="20">
        <f>VLOOKUP($A144,Database!$A:$Y,20,FALSE)</f>
        <v>1</v>
      </c>
      <c r="X144" s="20">
        <f>VLOOKUP($A144,Database!$A:$Y,21,FALSE)</f>
        <v>1</v>
      </c>
      <c r="Y144" s="20">
        <f>IF(A144=0,0,IF(V144="À venir",0,IF(AND(ISBLANK(P144),ISBLANK(Q144)),1,0)))</f>
        <v>0</v>
      </c>
      <c r="Z144" s="20">
        <f>IF(OR(ISBLANK(P144),ISBLANK(Q144)),"",IF(OR(AND(P144&gt;Q144,W144&gt;X144),AND(P144=Q144,W144=X144),AND(P144&lt;Q144,W144&lt;X144)),1,0))</f>
        <v>0</v>
      </c>
      <c r="AA144" s="20">
        <f ca="1">IF(C144&lt;NOW(),IF(AND(P144&gt;Q144,W144&gt;X144),S144,IF(AND(P144=Q144,W144=X144),T144,IF(AND(P144&lt;Q144,W144&lt;X144),U144,0))),"")</f>
        <v>0</v>
      </c>
      <c r="AB144" s="20">
        <f ca="1">IF(AND(P144=W144,Q144=X144,NOT(ISBLANK(P144)),NOT(ISBLANK(Q144)),NOT(ISBLANK(W144)),NOT(ISBLANK(AA144))),1,0)</f>
        <v>0</v>
      </c>
      <c r="AC144" s="20" t="str">
        <f ca="1">IF(AB144=0,"",IF(OR(ISBLANK(P144),ISBLANK(Q144)),"",IF(ISBLANK(VLOOKUP(A144,Database!A:AA,22,FALSE)),"",VLOOKUP(A144,Database!A:AA,22,FALSE))))</f>
        <v/>
      </c>
      <c r="AD144" s="20">
        <f ca="1">IFERROR(
   IF(
     OR(ISBLANK(P144),ISBLANK(Q144)),
     "",
     IF(
       AND(AA144&lt;&gt;"",OR(V144="Terminé",V144="En cours")),
       VLOOKUP(AC144,Setup_ScoreExactBonus!A:D,4,FALSE),
       0
     )),
  0)</f>
        <v>0</v>
      </c>
      <c r="AE144" s="21">
        <f ca="1">IFERROR(IF(OR(ISBLANK(P144),ISBLANK(Q144)),0,IF(AA144&lt;&gt;"", AA144 + IF(AB144=1,AD144, 0), "") * (R144+1)),"")</f>
        <v>0</v>
      </c>
      <c r="AF144" s="21">
        <f ca="1">SUMIFS(AE$2:AE144,D$2:D144,D144)</f>
        <v>280</v>
      </c>
    </row>
    <row r="145" spans="1:32" hidden="1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1">
        <v>0</v>
      </c>
      <c r="S145" s="20">
        <f>VLOOKUP($A145,Database!$A:$Y,10,FALSE)</f>
        <v>172</v>
      </c>
      <c r="T145" s="20">
        <f>VLOOKUP($A145,Database!$A:$Y,11,FALSE)</f>
        <v>141</v>
      </c>
      <c r="U145" s="20">
        <f>VLOOKUP($A145,Database!$A:$Y,12,FALSE)</f>
        <v>33</v>
      </c>
      <c r="V145" s="20" t="str">
        <f>VLOOKUP(A145,Database!A:M,13,FALSE)</f>
        <v>Terminé</v>
      </c>
      <c r="W145" s="20">
        <f>VLOOKUP($A145,Database!$A:$Y,20,FALSE)</f>
        <v>1</v>
      </c>
      <c r="X145" s="20">
        <f>VLOOKUP($A145,Database!$A:$Y,21,FALSE)</f>
        <v>1</v>
      </c>
      <c r="Y145" s="20">
        <f>IF(A145=0,0,IF(V145="À venir",0,IF(AND(ISBLANK(P145),ISBLANK(Q145)),1,0)))</f>
        <v>0</v>
      </c>
      <c r="Z145" s="20">
        <f>IF(OR(ISBLANK(P145),ISBLANK(Q145)),"",IF(OR(AND(P145&gt;Q145,W145&gt;X145),AND(P145=Q145,W145=X145),AND(P145&lt;Q145,W145&lt;X145)),1,0))</f>
        <v>0</v>
      </c>
      <c r="AA145" s="20">
        <f ca="1">IF(C145&lt;NOW(),IF(AND(P145&gt;Q145,W145&gt;X145),S145,IF(AND(P145=Q145,W145=X145),T145,IF(AND(P145&lt;Q145,W145&lt;X145),U145,0))),"")</f>
        <v>0</v>
      </c>
      <c r="AB145" s="20">
        <f ca="1">IF(AND(P145=W145,Q145=X145,NOT(ISBLANK(P145)),NOT(ISBLANK(Q145)),NOT(ISBLANK(W145)),NOT(ISBLANK(AA145))),1,0)</f>
        <v>0</v>
      </c>
      <c r="AC145" s="20" t="str">
        <f ca="1">IF(AB145=0,"",IF(OR(ISBLANK(P145),ISBLANK(Q145)),"",IF(ISBLANK(VLOOKUP(A145,Database!A:AA,22,FALSE)),"",VLOOKUP(A145,Database!A:AA,22,FALSE))))</f>
        <v/>
      </c>
      <c r="AD145" s="20">
        <f ca="1">IFERROR(
   IF(
     OR(ISBLANK(P145),ISBLANK(Q145)),
     "",
     IF(
       AND(AA145&lt;&gt;"",OR(V145="Terminé",V145="En cours")),
       VLOOKUP(AC145,Setup_ScoreExactBonus!A:D,4,FALSE),
       0
     )),
  0)</f>
        <v>0</v>
      </c>
      <c r="AE145" s="21">
        <f ca="1">IFERROR(IF(OR(ISBLANK(P145),ISBLANK(Q145)),0,IF(AA145&lt;&gt;"", AA145 + IF(AB145=1,AD145, 0), "") * (R145+1)),"")</f>
        <v>0</v>
      </c>
      <c r="AF145" s="21">
        <f ca="1">SUMIFS(AE$2:AE145,D$2:D145,D145)</f>
        <v>219</v>
      </c>
    </row>
    <row r="146" spans="1:32" hidden="1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1">
        <v>0</v>
      </c>
      <c r="S146" s="20">
        <f>VLOOKUP($A146,Database!$A:$Y,10,FALSE)</f>
        <v>172</v>
      </c>
      <c r="T146" s="20">
        <f>VLOOKUP($A146,Database!$A:$Y,11,FALSE)</f>
        <v>141</v>
      </c>
      <c r="U146" s="20">
        <f>VLOOKUP($A146,Database!$A:$Y,12,FALSE)</f>
        <v>33</v>
      </c>
      <c r="V146" s="20" t="str">
        <f>VLOOKUP(A146,Database!A:M,13,FALSE)</f>
        <v>Terminé</v>
      </c>
      <c r="W146" s="20">
        <f>VLOOKUP($A146,Database!$A:$Y,20,FALSE)</f>
        <v>1</v>
      </c>
      <c r="X146" s="20">
        <f>VLOOKUP($A146,Database!$A:$Y,21,FALSE)</f>
        <v>1</v>
      </c>
      <c r="Y146" s="20">
        <f>IF(A146=0,0,IF(V146="À venir",0,IF(AND(ISBLANK(P146),ISBLANK(Q146)),1,0)))</f>
        <v>0</v>
      </c>
      <c r="Z146" s="20">
        <f>IF(OR(ISBLANK(P146),ISBLANK(Q146)),"",IF(OR(AND(P146&gt;Q146,W146&gt;X146),AND(P146=Q146,W146=X146),AND(P146&lt;Q146,W146&lt;X146)),1,0))</f>
        <v>0</v>
      </c>
      <c r="AA146" s="20">
        <f ca="1">IF(C146&lt;NOW(),IF(AND(P146&gt;Q146,W146&gt;X146),S146,IF(AND(P146=Q146,W146=X146),T146,IF(AND(P146&lt;Q146,W146&lt;X146),U146,0))),"")</f>
        <v>0</v>
      </c>
      <c r="AB146" s="20">
        <f ca="1">IF(AND(P146=W146,Q146=X146,NOT(ISBLANK(P146)),NOT(ISBLANK(Q146)),NOT(ISBLANK(W146)),NOT(ISBLANK(AA146))),1,0)</f>
        <v>0</v>
      </c>
      <c r="AC146" s="20" t="str">
        <f ca="1">IF(AB146=0,"",IF(OR(ISBLANK(P146),ISBLANK(Q146)),"",IF(ISBLANK(VLOOKUP(A146,Database!A:AA,22,FALSE)),"",VLOOKUP(A146,Database!A:AA,22,FALSE))))</f>
        <v/>
      </c>
      <c r="AD146" s="20">
        <f ca="1">IFERROR(
   IF(
     OR(ISBLANK(P146),ISBLANK(Q146)),
     "",
     IF(
       AND(AA146&lt;&gt;"",OR(V146="Terminé",V146="En cours")),
       VLOOKUP(AC146,Setup_ScoreExactBonus!A:D,4,FALSE),
       0
     )),
  0)</f>
        <v>0</v>
      </c>
      <c r="AE146" s="21">
        <f ca="1">IFERROR(IF(OR(ISBLANK(P146),ISBLANK(Q146)),0,IF(AA146&lt;&gt;"", AA146 + IF(AB146=1,AD146, 0), "") * (R146+1)),"")</f>
        <v>0</v>
      </c>
      <c r="AF146" s="21">
        <f ca="1">SUMIFS(AE$2:AE146,D$2:D146,D146)</f>
        <v>143</v>
      </c>
    </row>
    <row r="147" spans="1:32" hidden="1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1">
        <v>0</v>
      </c>
      <c r="S147" s="20">
        <f>VLOOKUP($A147,Database!$A:$Y,10,FALSE)</f>
        <v>172</v>
      </c>
      <c r="T147" s="20">
        <f>VLOOKUP($A147,Database!$A:$Y,11,FALSE)</f>
        <v>141</v>
      </c>
      <c r="U147" s="20">
        <f>VLOOKUP($A147,Database!$A:$Y,12,FALSE)</f>
        <v>33</v>
      </c>
      <c r="V147" s="20" t="str">
        <f>VLOOKUP(A147,Database!A:M,13,FALSE)</f>
        <v>Terminé</v>
      </c>
      <c r="W147" s="20">
        <f>VLOOKUP($A147,Database!$A:$Y,20,FALSE)</f>
        <v>1</v>
      </c>
      <c r="X147" s="20">
        <f>VLOOKUP($A147,Database!$A:$Y,21,FALSE)</f>
        <v>1</v>
      </c>
      <c r="Y147" s="20">
        <f>IF(A147=0,0,IF(V147="À venir",0,IF(AND(ISBLANK(P147),ISBLANK(Q147)),1,0)))</f>
        <v>0</v>
      </c>
      <c r="Z147" s="20">
        <f>IF(OR(ISBLANK(P147),ISBLANK(Q147)),"",IF(OR(AND(P147&gt;Q147,W147&gt;X147),AND(P147=Q147,W147=X147),AND(P147&lt;Q147,W147&lt;X147)),1,0))</f>
        <v>0</v>
      </c>
      <c r="AA147" s="20">
        <f ca="1">IF(C147&lt;NOW(),IF(AND(P147&gt;Q147,W147&gt;X147),S147,IF(AND(P147=Q147,W147=X147),T147,IF(AND(P147&lt;Q147,W147&lt;X147),U147,0))),"")</f>
        <v>0</v>
      </c>
      <c r="AB147" s="20">
        <f ca="1">IF(AND(P147=W147,Q147=X147,NOT(ISBLANK(P147)),NOT(ISBLANK(Q147)),NOT(ISBLANK(W147)),NOT(ISBLANK(AA147))),1,0)</f>
        <v>0</v>
      </c>
      <c r="AC147" s="20" t="str">
        <f ca="1">IF(AB147=0,"",IF(OR(ISBLANK(P147),ISBLANK(Q147)),"",IF(ISBLANK(VLOOKUP(A147,Database!A:AA,22,FALSE)),"",VLOOKUP(A147,Database!A:AA,22,FALSE))))</f>
        <v/>
      </c>
      <c r="AD147" s="20">
        <f ca="1">IFERROR(
   IF(
     OR(ISBLANK(P147),ISBLANK(Q147)),
     "",
     IF(
       AND(AA147&lt;&gt;"",OR(V147="Terminé",V147="En cours")),
       VLOOKUP(AC147,Setup_ScoreExactBonus!A:D,4,FALSE),
       0
     )),
  0)</f>
        <v>0</v>
      </c>
      <c r="AE147" s="21">
        <f ca="1">IFERROR(IF(OR(ISBLANK(P147),ISBLANK(Q147)),0,IF(AA147&lt;&gt;"", AA147 + IF(AB147=1,AD147, 0), "") * (R147+1)),"")</f>
        <v>0</v>
      </c>
      <c r="AF147" s="21">
        <f ca="1">SUMIFS(AE$2:AE147,D$2:D147,D147)</f>
        <v>170</v>
      </c>
    </row>
    <row r="148" spans="1:32" hidden="1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1">
        <v>0</v>
      </c>
      <c r="S148" s="20">
        <f>VLOOKUP($A148,Database!$A:$Y,10,FALSE)</f>
        <v>172</v>
      </c>
      <c r="T148" s="20">
        <f>VLOOKUP($A148,Database!$A:$Y,11,FALSE)</f>
        <v>141</v>
      </c>
      <c r="U148" s="20">
        <f>VLOOKUP($A148,Database!$A:$Y,12,FALSE)</f>
        <v>33</v>
      </c>
      <c r="V148" s="20" t="str">
        <f>VLOOKUP(A148,Database!A:M,13,FALSE)</f>
        <v>Terminé</v>
      </c>
      <c r="W148" s="20">
        <f>VLOOKUP($A148,Database!$A:$Y,20,FALSE)</f>
        <v>1</v>
      </c>
      <c r="X148" s="20">
        <f>VLOOKUP($A148,Database!$A:$Y,21,FALSE)</f>
        <v>1</v>
      </c>
      <c r="Y148" s="20">
        <f>IF(A148=0,0,IF(V148="À venir",0,IF(AND(ISBLANK(P148),ISBLANK(Q148)),1,0)))</f>
        <v>0</v>
      </c>
      <c r="Z148" s="20">
        <f>IF(OR(ISBLANK(P148),ISBLANK(Q148)),"",IF(OR(AND(P148&gt;Q148,W148&gt;X148),AND(P148=Q148,W148=X148),AND(P148&lt;Q148,W148&lt;X148)),1,0))</f>
        <v>0</v>
      </c>
      <c r="AA148" s="20">
        <f ca="1">IF(C148&lt;NOW(),IF(AND(P148&gt;Q148,W148&gt;X148),S148,IF(AND(P148=Q148,W148=X148),T148,IF(AND(P148&lt;Q148,W148&lt;X148),U148,0))),"")</f>
        <v>0</v>
      </c>
      <c r="AB148" s="20">
        <f ca="1">IF(AND(P148=W148,Q148=X148,NOT(ISBLANK(P148)),NOT(ISBLANK(Q148)),NOT(ISBLANK(W148)),NOT(ISBLANK(AA148))),1,0)</f>
        <v>0</v>
      </c>
      <c r="AC148" s="20" t="str">
        <f ca="1">IF(AB148=0,"",IF(OR(ISBLANK(P148),ISBLANK(Q148)),"",IF(ISBLANK(VLOOKUP(A148,Database!A:AA,22,FALSE)),"",VLOOKUP(A148,Database!A:AA,22,FALSE))))</f>
        <v/>
      </c>
      <c r="AD148" s="20">
        <f ca="1">IFERROR(
   IF(
     OR(ISBLANK(P148),ISBLANK(Q148)),
     "",
     IF(
       AND(AA148&lt;&gt;"",OR(V148="Terminé",V148="En cours")),
       VLOOKUP(AC148,Setup_ScoreExactBonus!A:D,4,FALSE),
       0
     )),
  0)</f>
        <v>0</v>
      </c>
      <c r="AE148" s="21">
        <f ca="1">IFERROR(IF(OR(ISBLANK(P148),ISBLANK(Q148)),0,IF(AA148&lt;&gt;"", AA148 + IF(AB148=1,AD148, 0), "") * (R148+1)),"")</f>
        <v>0</v>
      </c>
      <c r="AF148" s="21">
        <f ca="1">SUMIFS(AE$2:AE148,D$2:D148,D148)</f>
        <v>123</v>
      </c>
    </row>
    <row r="149" spans="1:32" hidden="1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1">
        <v>0</v>
      </c>
      <c r="S149" s="20">
        <f>VLOOKUP($A149,Database!$A:$Y,10,FALSE)</f>
        <v>172</v>
      </c>
      <c r="T149" s="20">
        <f>VLOOKUP($A149,Database!$A:$Y,11,FALSE)</f>
        <v>141</v>
      </c>
      <c r="U149" s="20">
        <f>VLOOKUP($A149,Database!$A:$Y,12,FALSE)</f>
        <v>33</v>
      </c>
      <c r="V149" s="20" t="str">
        <f>VLOOKUP(A149,Database!A:M,13,FALSE)</f>
        <v>Terminé</v>
      </c>
      <c r="W149" s="20">
        <f>VLOOKUP($A149,Database!$A:$Y,20,FALSE)</f>
        <v>1</v>
      </c>
      <c r="X149" s="20">
        <f>VLOOKUP($A149,Database!$A:$Y,21,FALSE)</f>
        <v>1</v>
      </c>
      <c r="Y149" s="20">
        <f>IF(A149=0,0,IF(V149="À venir",0,IF(AND(ISBLANK(P149),ISBLANK(Q149)),1,0)))</f>
        <v>0</v>
      </c>
      <c r="Z149" s="20">
        <f>IF(OR(ISBLANK(P149),ISBLANK(Q149)),"",IF(OR(AND(P149&gt;Q149,W149&gt;X149),AND(P149=Q149,W149=X149),AND(P149&lt;Q149,W149&lt;X149)),1,0))</f>
        <v>1</v>
      </c>
      <c r="AA149" s="20">
        <f ca="1">IF(C149&lt;NOW(),IF(AND(P149&gt;Q149,W149&gt;X149),S149,IF(AND(P149=Q149,W149=X149),T149,IF(AND(P149&lt;Q149,W149&lt;X149),U149,0))),"")</f>
        <v>141</v>
      </c>
      <c r="AB149" s="20">
        <f ca="1">IF(AND(P149=W149,Q149=X149,NOT(ISBLANK(P149)),NOT(ISBLANK(Q149)),NOT(ISBLANK(W149)),NOT(ISBLANK(AA149))),1,0)</f>
        <v>0</v>
      </c>
      <c r="AC149" s="20" t="str">
        <f ca="1">IF(AB149=0,"",IF(OR(ISBLANK(P149),ISBLANK(Q149)),"",IF(ISBLANK(VLOOKUP(A149,Database!A:AA,22,FALSE)),"",VLOOKUP(A149,Database!A:AA,22,FALSE))))</f>
        <v/>
      </c>
      <c r="AD149" s="20">
        <f ca="1">IFERROR(
   IF(
     OR(ISBLANK(P149),ISBLANK(Q149)),
     "",
     IF(
       AND(AA149&lt;&gt;"",OR(V149="Terminé",V149="En cours")),
       VLOOKUP(AC149,Setup_ScoreExactBonus!A:D,4,FALSE),
       0
     )),
  0)</f>
        <v>0</v>
      </c>
      <c r="AE149" s="21">
        <f ca="1">IFERROR(IF(OR(ISBLANK(P149),ISBLANK(Q149)),0,IF(AA149&lt;&gt;"", AA149 + IF(AB149=1,AD149, 0), "") * (R149+1)),"")</f>
        <v>141</v>
      </c>
      <c r="AF149" s="21">
        <f ca="1">SUMIFS(AE$2:AE149,D$2:D149,D149)</f>
        <v>380</v>
      </c>
    </row>
    <row r="150" spans="1:32" hidden="1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1">
        <v>0</v>
      </c>
      <c r="S150" s="20">
        <f>VLOOKUP($A150,Database!$A:$Y,10,FALSE)</f>
        <v>172</v>
      </c>
      <c r="T150" s="20">
        <f>VLOOKUP($A150,Database!$A:$Y,11,FALSE)</f>
        <v>141</v>
      </c>
      <c r="U150" s="20">
        <f>VLOOKUP($A150,Database!$A:$Y,12,FALSE)</f>
        <v>33</v>
      </c>
      <c r="V150" s="20" t="str">
        <f>VLOOKUP(A150,Database!A:M,13,FALSE)</f>
        <v>Terminé</v>
      </c>
      <c r="W150" s="20">
        <f>VLOOKUP($A150,Database!$A:$Y,20,FALSE)</f>
        <v>1</v>
      </c>
      <c r="X150" s="20">
        <f>VLOOKUP($A150,Database!$A:$Y,21,FALSE)</f>
        <v>1</v>
      </c>
      <c r="Y150" s="20">
        <f>IF(A150=0,0,IF(V150="À venir",0,IF(AND(ISBLANK(P150),ISBLANK(Q150)),1,0)))</f>
        <v>0</v>
      </c>
      <c r="Z150" s="20">
        <f>IF(OR(ISBLANK(P150),ISBLANK(Q150)),"",IF(OR(AND(P150&gt;Q150,W150&gt;X150),AND(P150=Q150,W150=X150),AND(P150&lt;Q150,W150&lt;X150)),1,0))</f>
        <v>0</v>
      </c>
      <c r="AA150" s="20">
        <f ca="1">IF(C150&lt;NOW(),IF(AND(P150&gt;Q150,W150&gt;X150),S150,IF(AND(P150=Q150,W150=X150),T150,IF(AND(P150&lt;Q150,W150&lt;X150),U150,0))),"")</f>
        <v>0</v>
      </c>
      <c r="AB150" s="20">
        <f ca="1">IF(AND(P150=W150,Q150=X150,NOT(ISBLANK(P150)),NOT(ISBLANK(Q150)),NOT(ISBLANK(W150)),NOT(ISBLANK(AA150))),1,0)</f>
        <v>0</v>
      </c>
      <c r="AC150" s="20" t="str">
        <f ca="1">IF(AB150=0,"",IF(OR(ISBLANK(P150),ISBLANK(Q150)),"",IF(ISBLANK(VLOOKUP(A150,Database!A:AA,22,FALSE)),"",VLOOKUP(A150,Database!A:AA,22,FALSE))))</f>
        <v/>
      </c>
      <c r="AD150" s="20">
        <f ca="1">IFERROR(
   IF(
     OR(ISBLANK(P150),ISBLANK(Q150)),
     "",
     IF(
       AND(AA150&lt;&gt;"",OR(V150="Terminé",V150="En cours")),
       VLOOKUP(AC150,Setup_ScoreExactBonus!A:D,4,FALSE),
       0
     )),
  0)</f>
        <v>0</v>
      </c>
      <c r="AE150" s="21">
        <f ca="1">IFERROR(IF(OR(ISBLANK(P150),ISBLANK(Q150)),0,IF(AA150&lt;&gt;"", AA150 + IF(AB150=1,AD150, 0), "") * (R150+1)),"")</f>
        <v>0</v>
      </c>
      <c r="AF150" s="21">
        <f ca="1">SUMIFS(AE$2:AE150,D$2:D150,D150)</f>
        <v>185</v>
      </c>
    </row>
    <row r="151" spans="1:32" hidden="1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1">
        <v>0</v>
      </c>
      <c r="S151" s="20">
        <f>VLOOKUP($A151,Database!$A:$Y,10,FALSE)</f>
        <v>172</v>
      </c>
      <c r="T151" s="20">
        <f>VLOOKUP($A151,Database!$A:$Y,11,FALSE)</f>
        <v>141</v>
      </c>
      <c r="U151" s="20">
        <f>VLOOKUP($A151,Database!$A:$Y,12,FALSE)</f>
        <v>33</v>
      </c>
      <c r="V151" s="20" t="str">
        <f>VLOOKUP(A151,Database!A:M,13,FALSE)</f>
        <v>Terminé</v>
      </c>
      <c r="W151" s="20">
        <f>VLOOKUP($A151,Database!$A:$Y,20,FALSE)</f>
        <v>1</v>
      </c>
      <c r="X151" s="20">
        <f>VLOOKUP($A151,Database!$A:$Y,21,FALSE)</f>
        <v>1</v>
      </c>
      <c r="Y151" s="20">
        <f>IF(A151=0,0,IF(V151="À venir",0,IF(AND(ISBLANK(P151),ISBLANK(Q151)),1,0)))</f>
        <v>0</v>
      </c>
      <c r="Z151" s="20">
        <f>IF(OR(ISBLANK(P151),ISBLANK(Q151)),"",IF(OR(AND(P151&gt;Q151,W151&gt;X151),AND(P151=Q151,W151=X151),AND(P151&lt;Q151,W151&lt;X151)),1,0))</f>
        <v>0</v>
      </c>
      <c r="AA151" s="20">
        <f ca="1">IF(C151&lt;NOW(),IF(AND(P151&gt;Q151,W151&gt;X151),S151,IF(AND(P151=Q151,W151=X151),T151,IF(AND(P151&lt;Q151,W151&lt;X151),U151,0))),"")</f>
        <v>0</v>
      </c>
      <c r="AB151" s="20">
        <f ca="1">IF(AND(P151=W151,Q151=X151,NOT(ISBLANK(P151)),NOT(ISBLANK(Q151)),NOT(ISBLANK(W151)),NOT(ISBLANK(AA151))),1,0)</f>
        <v>0</v>
      </c>
      <c r="AC151" s="20" t="str">
        <f ca="1">IF(AB151=0,"",IF(OR(ISBLANK(P151),ISBLANK(Q151)),"",IF(ISBLANK(VLOOKUP(A151,Database!A:AA,22,FALSE)),"",VLOOKUP(A151,Database!A:AA,22,FALSE))))</f>
        <v/>
      </c>
      <c r="AD151" s="20">
        <f ca="1">IFERROR(
   IF(
     OR(ISBLANK(P151),ISBLANK(Q151)),
     "",
     IF(
       AND(AA151&lt;&gt;"",OR(V151="Terminé",V151="En cours")),
       VLOOKUP(AC151,Setup_ScoreExactBonus!A:D,4,FALSE),
       0
     )),
  0)</f>
        <v>0</v>
      </c>
      <c r="AE151" s="21">
        <f ca="1">IFERROR(IF(OR(ISBLANK(P151),ISBLANK(Q151)),0,IF(AA151&lt;&gt;"", AA151 + IF(AB151=1,AD151, 0), "") * (R151+1)),"")</f>
        <v>0</v>
      </c>
      <c r="AF151" s="21">
        <f ca="1">SUMIFS(AE$2:AE151,D$2:D151,D151)</f>
        <v>143</v>
      </c>
    </row>
    <row r="152" spans="1:32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1">
        <v>0</v>
      </c>
      <c r="S152" s="20">
        <f>VLOOKUP($A152,Database!$A:$Y,10,FALSE)</f>
        <v>172</v>
      </c>
      <c r="T152" s="20">
        <f>VLOOKUP($A152,Database!$A:$Y,11,FALSE)</f>
        <v>141</v>
      </c>
      <c r="U152" s="20">
        <f>VLOOKUP($A152,Database!$A:$Y,12,FALSE)</f>
        <v>33</v>
      </c>
      <c r="V152" s="20" t="str">
        <f>VLOOKUP(A152,Database!A:M,13,FALSE)</f>
        <v>Terminé</v>
      </c>
      <c r="W152" s="20">
        <f>VLOOKUP($A152,Database!$A:$Y,20,FALSE)</f>
        <v>1</v>
      </c>
      <c r="X152" s="20">
        <f>VLOOKUP($A152,Database!$A:$Y,21,FALSE)</f>
        <v>1</v>
      </c>
      <c r="Y152" s="20">
        <f>IF(A152=0,0,IF(V152="À venir",0,IF(AND(ISBLANK(P152),ISBLANK(Q152)),1,0)))</f>
        <v>0</v>
      </c>
      <c r="Z152" s="20">
        <f>IF(OR(ISBLANK(P152),ISBLANK(Q152)),"",IF(OR(AND(P152&gt;Q152,W152&gt;X152),AND(P152=Q152,W152=X152),AND(P152&lt;Q152,W152&lt;X152)),1,0))</f>
        <v>0</v>
      </c>
      <c r="AA152" s="20">
        <f ca="1">IF(C152&lt;NOW(),IF(AND(P152&gt;Q152,W152&gt;X152),S152,IF(AND(P152=Q152,W152=X152),T152,IF(AND(P152&lt;Q152,W152&lt;X152),U152,0))),"")</f>
        <v>0</v>
      </c>
      <c r="AB152" s="20">
        <f ca="1">IF(AND(P152=W152,Q152=X152,NOT(ISBLANK(P152)),NOT(ISBLANK(Q152)),NOT(ISBLANK(W152)),NOT(ISBLANK(AA152))),1,0)</f>
        <v>0</v>
      </c>
      <c r="AC152" s="20" t="str">
        <f ca="1">IF(AB152=0,"",IF(OR(ISBLANK(P152),ISBLANK(Q152)),"",IF(ISBLANK(VLOOKUP(A152,Database!A:AA,22,FALSE)),"",VLOOKUP(A152,Database!A:AA,22,FALSE))))</f>
        <v/>
      </c>
      <c r="AD152" s="20">
        <f ca="1">IFERROR(
   IF(
     OR(ISBLANK(P152),ISBLANK(Q152)),
     "",
     IF(
       AND(AA152&lt;&gt;"",OR(V152="Terminé",V152="En cours")),
       VLOOKUP(AC152,Setup_ScoreExactBonus!A:D,4,FALSE),
       0
     )),
  0)</f>
        <v>0</v>
      </c>
      <c r="AE152" s="21">
        <f ca="1">IFERROR(IF(OR(ISBLANK(P152),ISBLANK(Q152)),0,IF(AA152&lt;&gt;"", AA152 + IF(AB152=1,AD152, 0), "") * (R152+1)),"")</f>
        <v>0</v>
      </c>
      <c r="AF152" s="21">
        <f ca="1">SUMIFS(AE$2:AE152,D$2:D152,D152)</f>
        <v>0</v>
      </c>
    </row>
    <row r="153" spans="1:32" hidden="1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1">
        <v>0</v>
      </c>
      <c r="S153" s="20">
        <f>VLOOKUP($A153,Database!$A:$Y,10,FALSE)</f>
        <v>172</v>
      </c>
      <c r="T153" s="20">
        <f>VLOOKUP($A153,Database!$A:$Y,11,FALSE)</f>
        <v>141</v>
      </c>
      <c r="U153" s="20">
        <f>VLOOKUP($A153,Database!$A:$Y,12,FALSE)</f>
        <v>33</v>
      </c>
      <c r="V153" s="20" t="str">
        <f>VLOOKUP(A153,Database!A:M,13,FALSE)</f>
        <v>Terminé</v>
      </c>
      <c r="W153" s="20">
        <f>VLOOKUP($A153,Database!$A:$Y,20,FALSE)</f>
        <v>1</v>
      </c>
      <c r="X153" s="20">
        <f>VLOOKUP($A153,Database!$A:$Y,21,FALSE)</f>
        <v>1</v>
      </c>
      <c r="Y153" s="20">
        <f>IF(A153=0,0,IF(V153="À venir",0,IF(AND(ISBLANK(P153),ISBLANK(Q153)),1,0)))</f>
        <v>0</v>
      </c>
      <c r="Z153" s="20">
        <f>IF(OR(ISBLANK(P153),ISBLANK(Q153)),"",IF(OR(AND(P153&gt;Q153,W153&gt;X153),AND(P153=Q153,W153=X153),AND(P153&lt;Q153,W153&lt;X153)),1,0))</f>
        <v>1</v>
      </c>
      <c r="AA153" s="20">
        <f ca="1">IF(C153&lt;NOW(),IF(AND(P153&gt;Q153,W153&gt;X153),S153,IF(AND(P153=Q153,W153=X153),T153,IF(AND(P153&lt;Q153,W153&lt;X153),U153,0))),"")</f>
        <v>141</v>
      </c>
      <c r="AB153" s="20">
        <f ca="1">IF(AND(P153=W153,Q153=X153,NOT(ISBLANK(P153)),NOT(ISBLANK(Q153)),NOT(ISBLANK(W153)),NOT(ISBLANK(AA153))),1,0)</f>
        <v>1</v>
      </c>
      <c r="AC153" s="20" t="str">
        <f ca="1">IF(AB153=0,"",IF(OR(ISBLANK(P153),ISBLANK(Q153)),"",IF(ISBLANK(VLOOKUP(A153,Database!A:AA,22,FALSE)),"",VLOOKUP(A153,Database!A:AA,22,FALSE))))</f>
        <v>Exact</v>
      </c>
      <c r="AD153" s="20">
        <f ca="1">IFERROR(
   IF(
     OR(ISBLANK(P153),ISBLANK(Q153)),
     "",
     IF(
       AND(AA153&lt;&gt;"",OR(V153="Terminé",V153="En cours")),
       VLOOKUP(AC153,Setup_ScoreExactBonus!A:D,4,FALSE),
       0
     )),
  0)</f>
        <v>20</v>
      </c>
      <c r="AE153" s="21">
        <f ca="1">IFERROR(IF(OR(ISBLANK(P153),ISBLANK(Q153)),0,IF(AA153&lt;&gt;"", AA153 + IF(AB153=1,AD153, 0), "") * (R153+1)),"")</f>
        <v>161</v>
      </c>
      <c r="AF153" s="21">
        <f ca="1">SUMIFS(AE$2:AE153,D$2:D153,D153)</f>
        <v>277</v>
      </c>
    </row>
    <row r="154" spans="1:32" hidden="1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1">
        <v>0</v>
      </c>
      <c r="S154" s="20">
        <f>VLOOKUP($A154,Database!$A:$Y,10,FALSE)</f>
        <v>172</v>
      </c>
      <c r="T154" s="20">
        <f>VLOOKUP($A154,Database!$A:$Y,11,FALSE)</f>
        <v>141</v>
      </c>
      <c r="U154" s="20">
        <f>VLOOKUP($A154,Database!$A:$Y,12,FALSE)</f>
        <v>33</v>
      </c>
      <c r="V154" s="20" t="str">
        <f>VLOOKUP(A154,Database!A:M,13,FALSE)</f>
        <v>Terminé</v>
      </c>
      <c r="W154" s="20">
        <f>VLOOKUP($A154,Database!$A:$Y,20,FALSE)</f>
        <v>1</v>
      </c>
      <c r="X154" s="20">
        <f>VLOOKUP($A154,Database!$A:$Y,21,FALSE)</f>
        <v>1</v>
      </c>
      <c r="Y154" s="20">
        <f>IF(A154=0,0,IF(V154="À venir",0,IF(AND(ISBLANK(P154),ISBLANK(Q154)),1,0)))</f>
        <v>0</v>
      </c>
      <c r="Z154" s="20">
        <f>IF(OR(ISBLANK(P154),ISBLANK(Q154)),"",IF(OR(AND(P154&gt;Q154,W154&gt;X154),AND(P154=Q154,W154=X154),AND(P154&lt;Q154,W154&lt;X154)),1,0))</f>
        <v>0</v>
      </c>
      <c r="AA154" s="20">
        <f ca="1">IF(C154&lt;NOW(),IF(AND(P154&gt;Q154,W154&gt;X154),S154,IF(AND(P154=Q154,W154=X154),T154,IF(AND(P154&lt;Q154,W154&lt;X154),U154,0))),"")</f>
        <v>0</v>
      </c>
      <c r="AB154" s="20">
        <f ca="1">IF(AND(P154=W154,Q154=X154,NOT(ISBLANK(P154)),NOT(ISBLANK(Q154)),NOT(ISBLANK(W154)),NOT(ISBLANK(AA154))),1,0)</f>
        <v>0</v>
      </c>
      <c r="AC154" s="20" t="str">
        <f ca="1">IF(AB154=0,"",IF(OR(ISBLANK(P154),ISBLANK(Q154)),"",IF(ISBLANK(VLOOKUP(A154,Database!A:AA,22,FALSE)),"",VLOOKUP(A154,Database!A:AA,22,FALSE))))</f>
        <v/>
      </c>
      <c r="AD154" s="20">
        <f ca="1">IFERROR(
   IF(
     OR(ISBLANK(P154),ISBLANK(Q154)),
     "",
     IF(
       AND(AA154&lt;&gt;"",OR(V154="Terminé",V154="En cours")),
       VLOOKUP(AC154,Setup_ScoreExactBonus!A:D,4,FALSE),
       0
     )),
  0)</f>
        <v>0</v>
      </c>
      <c r="AE154" s="21">
        <f ca="1">IFERROR(IF(OR(ISBLANK(P154),ISBLANK(Q154)),0,IF(AA154&lt;&gt;"", AA154 + IF(AB154=1,AD154, 0), "") * (R154+1)),"")</f>
        <v>0</v>
      </c>
      <c r="AF154" s="21">
        <f ca="1">SUMIFS(AE$2:AE154,D$2:D154,D154)</f>
        <v>74</v>
      </c>
    </row>
    <row r="155" spans="1:32" hidden="1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1">
        <v>0</v>
      </c>
      <c r="S155" s="20">
        <f>VLOOKUP($A155,Database!$A:$Y,10,FALSE)</f>
        <v>172</v>
      </c>
      <c r="T155" s="20">
        <f>VLOOKUP($A155,Database!$A:$Y,11,FALSE)</f>
        <v>141</v>
      </c>
      <c r="U155" s="20">
        <f>VLOOKUP($A155,Database!$A:$Y,12,FALSE)</f>
        <v>33</v>
      </c>
      <c r="V155" s="20" t="str">
        <f>VLOOKUP(A155,Database!A:M,13,FALSE)</f>
        <v>Terminé</v>
      </c>
      <c r="W155" s="20">
        <f>VLOOKUP($A155,Database!$A:$Y,20,FALSE)</f>
        <v>1</v>
      </c>
      <c r="X155" s="20">
        <f>VLOOKUP($A155,Database!$A:$Y,21,FALSE)</f>
        <v>1</v>
      </c>
      <c r="Y155" s="20">
        <f>IF(A155=0,0,IF(V155="À venir",0,IF(AND(ISBLANK(P155),ISBLANK(Q155)),1,0)))</f>
        <v>0</v>
      </c>
      <c r="Z155" s="20">
        <f>IF(OR(ISBLANK(P155),ISBLANK(Q155)),"",IF(OR(AND(P155&gt;Q155,W155&gt;X155),AND(P155=Q155,W155=X155),AND(P155&lt;Q155,W155&lt;X155)),1,0))</f>
        <v>0</v>
      </c>
      <c r="AA155" s="20">
        <f ca="1">IF(C155&lt;NOW(),IF(AND(P155&gt;Q155,W155&gt;X155),S155,IF(AND(P155=Q155,W155=X155),T155,IF(AND(P155&lt;Q155,W155&lt;X155),U155,0))),"")</f>
        <v>0</v>
      </c>
      <c r="AB155" s="20">
        <f ca="1">IF(AND(P155=W155,Q155=X155,NOT(ISBLANK(P155)),NOT(ISBLANK(Q155)),NOT(ISBLANK(W155)),NOT(ISBLANK(AA155))),1,0)</f>
        <v>0</v>
      </c>
      <c r="AC155" s="20" t="str">
        <f ca="1">IF(AB155=0,"",IF(OR(ISBLANK(P155),ISBLANK(Q155)),"",IF(ISBLANK(VLOOKUP(A155,Database!A:AA,22,FALSE)),"",VLOOKUP(A155,Database!A:AA,22,FALSE))))</f>
        <v/>
      </c>
      <c r="AD155" s="20">
        <f ca="1">IFERROR(
   IF(
     OR(ISBLANK(P155),ISBLANK(Q155)),
     "",
     IF(
       AND(AA155&lt;&gt;"",OR(V155="Terminé",V155="En cours")),
       VLOOKUP(AC155,Setup_ScoreExactBonus!A:D,4,FALSE),
       0
     )),
  0)</f>
        <v>0</v>
      </c>
      <c r="AE155" s="21">
        <f ca="1">IFERROR(IF(OR(ISBLANK(P155),ISBLANK(Q155)),0,IF(AA155&lt;&gt;"", AA155 + IF(AB155=1,AD155, 0), "") * (R155+1)),"")</f>
        <v>0</v>
      </c>
      <c r="AF155" s="21">
        <f ca="1">SUMIFS(AE$2:AE155,D$2:D155,D155)</f>
        <v>143</v>
      </c>
    </row>
    <row r="156" spans="1:32" hidden="1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1">
        <v>0</v>
      </c>
      <c r="S156" s="20">
        <f>VLOOKUP($A156,Database!$A:$Y,10,FALSE)</f>
        <v>172</v>
      </c>
      <c r="T156" s="20">
        <f>VLOOKUP($A156,Database!$A:$Y,11,FALSE)</f>
        <v>141</v>
      </c>
      <c r="U156" s="20">
        <f>VLOOKUP($A156,Database!$A:$Y,12,FALSE)</f>
        <v>33</v>
      </c>
      <c r="V156" s="20" t="str">
        <f>VLOOKUP(A156,Database!A:M,13,FALSE)</f>
        <v>Terminé</v>
      </c>
      <c r="W156" s="20">
        <f>VLOOKUP($A156,Database!$A:$Y,20,FALSE)</f>
        <v>1</v>
      </c>
      <c r="X156" s="20">
        <f>VLOOKUP($A156,Database!$A:$Y,21,FALSE)</f>
        <v>1</v>
      </c>
      <c r="Y156" s="20">
        <f>IF(A156=0,0,IF(V156="À venir",0,IF(AND(ISBLANK(P156),ISBLANK(Q156)),1,0)))</f>
        <v>0</v>
      </c>
      <c r="Z156" s="20">
        <f>IF(OR(ISBLANK(P156),ISBLANK(Q156)),"",IF(OR(AND(P156&gt;Q156,W156&gt;X156),AND(P156=Q156,W156=X156),AND(P156&lt;Q156,W156&lt;X156)),1,0))</f>
        <v>0</v>
      </c>
      <c r="AA156" s="20">
        <f ca="1">IF(C156&lt;NOW(),IF(AND(P156&gt;Q156,W156&gt;X156),S156,IF(AND(P156=Q156,W156=X156),T156,IF(AND(P156&lt;Q156,W156&lt;X156),U156,0))),"")</f>
        <v>0</v>
      </c>
      <c r="AB156" s="20">
        <f ca="1">IF(AND(P156=W156,Q156=X156,NOT(ISBLANK(P156)),NOT(ISBLANK(Q156)),NOT(ISBLANK(W156)),NOT(ISBLANK(AA156))),1,0)</f>
        <v>0</v>
      </c>
      <c r="AC156" s="20" t="str">
        <f ca="1">IF(AB156=0,"",IF(OR(ISBLANK(P156),ISBLANK(Q156)),"",IF(ISBLANK(VLOOKUP(A156,Database!A:AA,22,FALSE)),"",VLOOKUP(A156,Database!A:AA,22,FALSE))))</f>
        <v/>
      </c>
      <c r="AD156" s="20">
        <f ca="1">IFERROR(
   IF(
     OR(ISBLANK(P156),ISBLANK(Q156)),
     "",
     IF(
       AND(AA156&lt;&gt;"",OR(V156="Terminé",V156="En cours")),
       VLOOKUP(AC156,Setup_ScoreExactBonus!A:D,4,FALSE),
       0
     )),
  0)</f>
        <v>0</v>
      </c>
      <c r="AE156" s="21">
        <f ca="1">IFERROR(IF(OR(ISBLANK(P156),ISBLANK(Q156)),0,IF(AA156&lt;&gt;"", AA156 + IF(AB156=1,AD156, 0), "") * (R156+1)),"")</f>
        <v>0</v>
      </c>
      <c r="AF156" s="21">
        <f ca="1">SUMIFS(AE$2:AE156,D$2:D156,D156)</f>
        <v>123</v>
      </c>
    </row>
    <row r="157" spans="1:32" hidden="1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1">
        <v>0</v>
      </c>
      <c r="S157" s="20">
        <f>VLOOKUP($A157,Database!$A:$Y,10,FALSE)</f>
        <v>172</v>
      </c>
      <c r="T157" s="20">
        <f>VLOOKUP($A157,Database!$A:$Y,11,FALSE)</f>
        <v>141</v>
      </c>
      <c r="U157" s="20">
        <f>VLOOKUP($A157,Database!$A:$Y,12,FALSE)</f>
        <v>33</v>
      </c>
      <c r="V157" s="20" t="str">
        <f>VLOOKUP(A157,Database!A:M,13,FALSE)</f>
        <v>Terminé</v>
      </c>
      <c r="W157" s="20">
        <f>VLOOKUP($A157,Database!$A:$Y,20,FALSE)</f>
        <v>1</v>
      </c>
      <c r="X157" s="20">
        <f>VLOOKUP($A157,Database!$A:$Y,21,FALSE)</f>
        <v>1</v>
      </c>
      <c r="Y157" s="20">
        <f>IF(A157=0,0,IF(V157="À venir",0,IF(AND(ISBLANK(P157),ISBLANK(Q157)),1,0)))</f>
        <v>0</v>
      </c>
      <c r="Z157" s="20">
        <f>IF(OR(ISBLANK(P157),ISBLANK(Q157)),"",IF(OR(AND(P157&gt;Q157,W157&gt;X157),AND(P157=Q157,W157=X157),AND(P157&lt;Q157,W157&lt;X157)),1,0))</f>
        <v>1</v>
      </c>
      <c r="AA157" s="20">
        <f ca="1">IF(C157&lt;NOW(),IF(AND(P157&gt;Q157,W157&gt;X157),S157,IF(AND(P157=Q157,W157=X157),T157,IF(AND(P157&lt;Q157,W157&lt;X157),U157,0))),"")</f>
        <v>141</v>
      </c>
      <c r="AB157" s="20">
        <f ca="1">IF(AND(P157=W157,Q157=X157,NOT(ISBLANK(P157)),NOT(ISBLANK(Q157)),NOT(ISBLANK(W157)),NOT(ISBLANK(AA157))),1,0)</f>
        <v>0</v>
      </c>
      <c r="AC157" s="20" t="str">
        <f ca="1">IF(AB157=0,"",IF(OR(ISBLANK(P157),ISBLANK(Q157)),"",IF(ISBLANK(VLOOKUP(A157,Database!A:AA,22,FALSE)),"",VLOOKUP(A157,Database!A:AA,22,FALSE))))</f>
        <v/>
      </c>
      <c r="AD157" s="20">
        <f ca="1">IFERROR(
   IF(
     OR(ISBLANK(P157),ISBLANK(Q157)),
     "",
     IF(
       AND(AA157&lt;&gt;"",OR(V157="Terminé",V157="En cours")),
       VLOOKUP(AC157,Setup_ScoreExactBonus!A:D,4,FALSE),
       0
     )),
  0)</f>
        <v>0</v>
      </c>
      <c r="AE157" s="21">
        <f ca="1">IFERROR(IF(OR(ISBLANK(P157),ISBLANK(Q157)),0,IF(AA157&lt;&gt;"", AA157 + IF(AB157=1,AD157, 0), "") * (R157+1)),"")</f>
        <v>141</v>
      </c>
      <c r="AF157" s="21">
        <f ca="1">SUMIFS(AE$2:AE157,D$2:D157,D157)</f>
        <v>423</v>
      </c>
    </row>
    <row r="158" spans="1:32" hidden="1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1">
        <v>0</v>
      </c>
      <c r="S158" s="20">
        <f>VLOOKUP($A158,Database!$A:$Y,10,FALSE)</f>
        <v>172</v>
      </c>
      <c r="T158" s="20">
        <f>VLOOKUP($A158,Database!$A:$Y,11,FALSE)</f>
        <v>141</v>
      </c>
      <c r="U158" s="20">
        <f>VLOOKUP($A158,Database!$A:$Y,12,FALSE)</f>
        <v>33</v>
      </c>
      <c r="V158" s="20" t="str">
        <f>VLOOKUP(A158,Database!A:M,13,FALSE)</f>
        <v>Terminé</v>
      </c>
      <c r="W158" s="20">
        <f>VLOOKUP($A158,Database!$A:$Y,20,FALSE)</f>
        <v>1</v>
      </c>
      <c r="X158" s="20">
        <f>VLOOKUP($A158,Database!$A:$Y,21,FALSE)</f>
        <v>1</v>
      </c>
      <c r="Y158" s="20">
        <f>IF(A158=0,0,IF(V158="À venir",0,IF(AND(ISBLANK(P158),ISBLANK(Q158)),1,0)))</f>
        <v>0</v>
      </c>
      <c r="Z158" s="20">
        <f>IF(OR(ISBLANK(P158),ISBLANK(Q158)),"",IF(OR(AND(P158&gt;Q158,W158&gt;X158),AND(P158=Q158,W158=X158),AND(P158&lt;Q158,W158&lt;X158)),1,0))</f>
        <v>0</v>
      </c>
      <c r="AA158" s="20">
        <f ca="1">IF(C158&lt;NOW(),IF(AND(P158&gt;Q158,W158&gt;X158),S158,IF(AND(P158=Q158,W158=X158),T158,IF(AND(P158&lt;Q158,W158&lt;X158),U158,0))),"")</f>
        <v>0</v>
      </c>
      <c r="AB158" s="20">
        <f ca="1">IF(AND(P158=W158,Q158=X158,NOT(ISBLANK(P158)),NOT(ISBLANK(Q158)),NOT(ISBLANK(W158)),NOT(ISBLANK(AA158))),1,0)</f>
        <v>0</v>
      </c>
      <c r="AC158" s="20" t="str">
        <f ca="1">IF(AB158=0,"",IF(OR(ISBLANK(P158),ISBLANK(Q158)),"",IF(ISBLANK(VLOOKUP(A158,Database!A:AA,22,FALSE)),"",VLOOKUP(A158,Database!A:AA,22,FALSE))))</f>
        <v/>
      </c>
      <c r="AD158" s="20">
        <f ca="1">IFERROR(
   IF(
     OR(ISBLANK(P158),ISBLANK(Q158)),
     "",
     IF(
       AND(AA158&lt;&gt;"",OR(V158="Terminé",V158="En cours")),
       VLOOKUP(AC158,Setup_ScoreExactBonus!A:D,4,FALSE),
       0
     )),
  0)</f>
        <v>0</v>
      </c>
      <c r="AE158" s="21">
        <f ca="1">IFERROR(IF(OR(ISBLANK(P158),ISBLANK(Q158)),0,IF(AA158&lt;&gt;"", AA158 + IF(AB158=1,AD158, 0), "") * (R158+1)),"")</f>
        <v>0</v>
      </c>
      <c r="AF158" s="21">
        <f ca="1">SUMIFS(AE$2:AE158,D$2:D158,D158)</f>
        <v>143</v>
      </c>
    </row>
    <row r="159" spans="1:32" hidden="1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1">
        <v>0</v>
      </c>
      <c r="S159" s="20">
        <f>VLOOKUP($A159,Database!$A:$Y,10,FALSE)</f>
        <v>172</v>
      </c>
      <c r="T159" s="20">
        <f>VLOOKUP($A159,Database!$A:$Y,11,FALSE)</f>
        <v>141</v>
      </c>
      <c r="U159" s="20">
        <f>VLOOKUP($A159,Database!$A:$Y,12,FALSE)</f>
        <v>33</v>
      </c>
      <c r="V159" s="20" t="str">
        <f>VLOOKUP(A159,Database!A:M,13,FALSE)</f>
        <v>Terminé</v>
      </c>
      <c r="W159" s="20">
        <f>VLOOKUP($A159,Database!$A:$Y,20,FALSE)</f>
        <v>1</v>
      </c>
      <c r="X159" s="20">
        <f>VLOOKUP($A159,Database!$A:$Y,21,FALSE)</f>
        <v>1</v>
      </c>
      <c r="Y159" s="20">
        <f>IF(A159=0,0,IF(V159="À venir",0,IF(AND(ISBLANK(P159),ISBLANK(Q159)),1,0)))</f>
        <v>0</v>
      </c>
      <c r="Z159" s="20">
        <f>IF(OR(ISBLANK(P159),ISBLANK(Q159)),"",IF(OR(AND(P159&gt;Q159,W159&gt;X159),AND(P159=Q159,W159=X159),AND(P159&lt;Q159,W159&lt;X159)),1,0))</f>
        <v>0</v>
      </c>
      <c r="AA159" s="20">
        <f ca="1">IF(C159&lt;NOW(),IF(AND(P159&gt;Q159,W159&gt;X159),S159,IF(AND(P159=Q159,W159=X159),T159,IF(AND(P159&lt;Q159,W159&lt;X159),U159,0))),"")</f>
        <v>0</v>
      </c>
      <c r="AB159" s="20">
        <f ca="1">IF(AND(P159=W159,Q159=X159,NOT(ISBLANK(P159)),NOT(ISBLANK(Q159)),NOT(ISBLANK(W159)),NOT(ISBLANK(AA159))),1,0)</f>
        <v>0</v>
      </c>
      <c r="AC159" s="20" t="str">
        <f ca="1">IF(AB159=0,"",IF(OR(ISBLANK(P159),ISBLANK(Q159)),"",IF(ISBLANK(VLOOKUP(A159,Database!A:AA,22,FALSE)),"",VLOOKUP(A159,Database!A:AA,22,FALSE))))</f>
        <v/>
      </c>
      <c r="AD159" s="20">
        <f ca="1">IFERROR(
   IF(
     OR(ISBLANK(P159),ISBLANK(Q159)),
     "",
     IF(
       AND(AA159&lt;&gt;"",OR(V159="Terminé",V159="En cours")),
       VLOOKUP(AC159,Setup_ScoreExactBonus!A:D,4,FALSE),
       0
     )),
  0)</f>
        <v>0</v>
      </c>
      <c r="AE159" s="21">
        <f ca="1">IFERROR(IF(OR(ISBLANK(P159),ISBLANK(Q159)),0,IF(AA159&lt;&gt;"", AA159 + IF(AB159=1,AD159, 0), "") * (R159+1)),"")</f>
        <v>0</v>
      </c>
      <c r="AF159" s="21">
        <f ca="1">SUMIFS(AE$2:AE159,D$2:D159,D159)</f>
        <v>165</v>
      </c>
    </row>
    <row r="160" spans="1:32" hidden="1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1">
        <v>0</v>
      </c>
      <c r="S160" s="20">
        <f>VLOOKUP($A160,Database!$A:$Y,10,FALSE)</f>
        <v>172</v>
      </c>
      <c r="T160" s="20">
        <f>VLOOKUP($A160,Database!$A:$Y,11,FALSE)</f>
        <v>141</v>
      </c>
      <c r="U160" s="20">
        <f>VLOOKUP($A160,Database!$A:$Y,12,FALSE)</f>
        <v>33</v>
      </c>
      <c r="V160" s="20" t="str">
        <f>VLOOKUP(A160,Database!A:M,13,FALSE)</f>
        <v>Terminé</v>
      </c>
      <c r="W160" s="20">
        <f>VLOOKUP($A160,Database!$A:$Y,20,FALSE)</f>
        <v>1</v>
      </c>
      <c r="X160" s="20">
        <f>VLOOKUP($A160,Database!$A:$Y,21,FALSE)</f>
        <v>1</v>
      </c>
      <c r="Y160" s="20">
        <f>IF(A160=0,0,IF(V160="À venir",0,IF(AND(ISBLANK(P160),ISBLANK(Q160)),1,0)))</f>
        <v>0</v>
      </c>
      <c r="Z160" s="20">
        <f>IF(OR(ISBLANK(P160),ISBLANK(Q160)),"",IF(OR(AND(P160&gt;Q160,W160&gt;X160),AND(P160=Q160,W160=X160),AND(P160&lt;Q160,W160&lt;X160)),1,0))</f>
        <v>1</v>
      </c>
      <c r="AA160" s="20">
        <f ca="1">IF(C160&lt;NOW(),IF(AND(P160&gt;Q160,W160&gt;X160),S160,IF(AND(P160=Q160,W160=X160),T160,IF(AND(P160&lt;Q160,W160&lt;X160),U160,0))),"")</f>
        <v>141</v>
      </c>
      <c r="AB160" s="20">
        <f ca="1">IF(AND(P160=W160,Q160=X160,NOT(ISBLANK(P160)),NOT(ISBLANK(Q160)),NOT(ISBLANK(W160)),NOT(ISBLANK(AA160))),1,0)</f>
        <v>1</v>
      </c>
      <c r="AC160" s="20" t="str">
        <f ca="1">IF(AB160=0,"",IF(OR(ISBLANK(P160),ISBLANK(Q160)),"",IF(ISBLANK(VLOOKUP(A160,Database!A:AA,22,FALSE)),"",VLOOKUP(A160,Database!A:AA,22,FALSE))))</f>
        <v>Exact</v>
      </c>
      <c r="AD160" s="20">
        <f ca="1">IFERROR(
   IF(
     OR(ISBLANK(P160),ISBLANK(Q160)),
     "",
     IF(
       AND(AA160&lt;&gt;"",OR(V160="Terminé",V160="En cours")),
       VLOOKUP(AC160,Setup_ScoreExactBonus!A:D,4,FALSE),
       0
     )),
  0)</f>
        <v>20</v>
      </c>
      <c r="AE160" s="21">
        <f ca="1">IFERROR(IF(OR(ISBLANK(P160),ISBLANK(Q160)),0,IF(AA160&lt;&gt;"", AA160 + IF(AB160=1,AD160, 0), "") * (R160+1)),"")</f>
        <v>161</v>
      </c>
      <c r="AF160" s="21">
        <f ca="1">SUMIFS(AE$2:AE160,D$2:D160,D160)</f>
        <v>394</v>
      </c>
    </row>
    <row r="161" spans="1:32" hidden="1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1">
        <v>0</v>
      </c>
      <c r="S161" s="20">
        <f>VLOOKUP($A161,Database!$A:$Y,10,FALSE)</f>
        <v>172</v>
      </c>
      <c r="T161" s="20">
        <f>VLOOKUP($A161,Database!$A:$Y,11,FALSE)</f>
        <v>141</v>
      </c>
      <c r="U161" s="20">
        <f>VLOOKUP($A161,Database!$A:$Y,12,FALSE)</f>
        <v>33</v>
      </c>
      <c r="V161" s="20" t="str">
        <f>VLOOKUP(A161,Database!A:M,13,FALSE)</f>
        <v>Terminé</v>
      </c>
      <c r="W161" s="20">
        <f>VLOOKUP($A161,Database!$A:$Y,20,FALSE)</f>
        <v>1</v>
      </c>
      <c r="X161" s="20">
        <f>VLOOKUP($A161,Database!$A:$Y,21,FALSE)</f>
        <v>1</v>
      </c>
      <c r="Y161" s="20">
        <f>IF(A161=0,0,IF(V161="À venir",0,IF(AND(ISBLANK(P161),ISBLANK(Q161)),1,0)))</f>
        <v>0</v>
      </c>
      <c r="Z161" s="20">
        <f>IF(OR(ISBLANK(P161),ISBLANK(Q161)),"",IF(OR(AND(P161&gt;Q161,W161&gt;X161),AND(P161=Q161,W161=X161),AND(P161&lt;Q161,W161&lt;X161)),1,0))</f>
        <v>0</v>
      </c>
      <c r="AA161" s="20">
        <f ca="1">IF(C161&lt;NOW(),IF(AND(P161&gt;Q161,W161&gt;X161),S161,IF(AND(P161=Q161,W161=X161),T161,IF(AND(P161&lt;Q161,W161&lt;X161),U161,0))),"")</f>
        <v>0</v>
      </c>
      <c r="AB161" s="20">
        <f ca="1">IF(AND(P161=W161,Q161=X161,NOT(ISBLANK(P161)),NOT(ISBLANK(Q161)),NOT(ISBLANK(W161)),NOT(ISBLANK(AA161))),1,0)</f>
        <v>0</v>
      </c>
      <c r="AC161" s="20" t="str">
        <f ca="1">IF(AB161=0,"",IF(OR(ISBLANK(P161),ISBLANK(Q161)),"",IF(ISBLANK(VLOOKUP(A161,Database!A:AA,22,FALSE)),"",VLOOKUP(A161,Database!A:AA,22,FALSE))))</f>
        <v/>
      </c>
      <c r="AD161" s="20">
        <f ca="1">IFERROR(
   IF(
     OR(ISBLANK(P161),ISBLANK(Q161)),
     "",
     IF(
       AND(AA161&lt;&gt;"",OR(V161="Terminé",V161="En cours")),
       VLOOKUP(AC161,Setup_ScoreExactBonus!A:D,4,FALSE),
       0
     )),
  0)</f>
        <v>0</v>
      </c>
      <c r="AE161" s="21">
        <f ca="1">IFERROR(IF(OR(ISBLANK(P161),ISBLANK(Q161)),0,IF(AA161&lt;&gt;"", AA161 + IF(AB161=1,AD161, 0), "") * (R161+1)),"")</f>
        <v>0</v>
      </c>
      <c r="AF161" s="21">
        <f ca="1">SUMIFS(AE$2:AE161,D$2:D161,D161)</f>
        <v>96</v>
      </c>
    </row>
    <row r="162" spans="1:32" hidden="1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1">
        <v>0</v>
      </c>
      <c r="S162" s="20">
        <f>VLOOKUP($A162,Database!$A:$Y,10,FALSE)</f>
        <v>172</v>
      </c>
      <c r="T162" s="20">
        <f>VLOOKUP($A162,Database!$A:$Y,11,FALSE)</f>
        <v>141</v>
      </c>
      <c r="U162" s="20">
        <f>VLOOKUP($A162,Database!$A:$Y,12,FALSE)</f>
        <v>33</v>
      </c>
      <c r="V162" s="20" t="str">
        <f>VLOOKUP(A162,Database!A:M,13,FALSE)</f>
        <v>Terminé</v>
      </c>
      <c r="W162" s="20">
        <f>VLOOKUP($A162,Database!$A:$Y,20,FALSE)</f>
        <v>1</v>
      </c>
      <c r="X162" s="20">
        <f>VLOOKUP($A162,Database!$A:$Y,21,FALSE)</f>
        <v>1</v>
      </c>
      <c r="Y162" s="20">
        <f>IF(A162=0,0,IF(V162="À venir",0,IF(AND(ISBLANK(P162),ISBLANK(Q162)),1,0)))</f>
        <v>0</v>
      </c>
      <c r="Z162" s="20">
        <f>IF(OR(ISBLANK(P162),ISBLANK(Q162)),"",IF(OR(AND(P162&gt;Q162,W162&gt;X162),AND(P162=Q162,W162=X162),AND(P162&lt;Q162,W162&lt;X162)),1,0))</f>
        <v>0</v>
      </c>
      <c r="AA162" s="20">
        <f ca="1">IF(C162&lt;NOW(),IF(AND(P162&gt;Q162,W162&gt;X162),S162,IF(AND(P162=Q162,W162=X162),T162,IF(AND(P162&lt;Q162,W162&lt;X162),U162,0))),"")</f>
        <v>0</v>
      </c>
      <c r="AB162" s="20">
        <f ca="1">IF(AND(P162=W162,Q162=X162,NOT(ISBLANK(P162)),NOT(ISBLANK(Q162)),NOT(ISBLANK(W162)),NOT(ISBLANK(AA162))),1,0)</f>
        <v>0</v>
      </c>
      <c r="AC162" s="20" t="str">
        <f ca="1">IF(AB162=0,"",IF(OR(ISBLANK(P162),ISBLANK(Q162)),"",IF(ISBLANK(VLOOKUP(A162,Database!A:AA,22,FALSE)),"",VLOOKUP(A162,Database!A:AA,22,FALSE))))</f>
        <v/>
      </c>
      <c r="AD162" s="20">
        <f ca="1">IFERROR(
   IF(
     OR(ISBLANK(P162),ISBLANK(Q162)),
     "",
     IF(
       AND(AA162&lt;&gt;"",OR(V162="Terminé",V162="En cours")),
       VLOOKUP(AC162,Setup_ScoreExactBonus!A:D,4,FALSE),
       0
     )),
  0)</f>
        <v>0</v>
      </c>
      <c r="AE162" s="21">
        <f ca="1">IFERROR(IF(OR(ISBLANK(P162),ISBLANK(Q162)),0,IF(AA162&lt;&gt;"", AA162 + IF(AB162=1,AD162, 0), "") * (R162+1)),"")</f>
        <v>0</v>
      </c>
      <c r="AF162" s="21">
        <f ca="1">SUMIFS(AE$2:AE162,D$2:D162,D162)</f>
        <v>123</v>
      </c>
    </row>
    <row r="163" spans="1:32" hidden="1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1">
        <v>0</v>
      </c>
      <c r="S163" s="20">
        <f>VLOOKUP($A163,Database!$A:$Y,10,FALSE)</f>
        <v>172</v>
      </c>
      <c r="T163" s="20">
        <f>VLOOKUP($A163,Database!$A:$Y,11,FALSE)</f>
        <v>141</v>
      </c>
      <c r="U163" s="20">
        <f>VLOOKUP($A163,Database!$A:$Y,12,FALSE)</f>
        <v>33</v>
      </c>
      <c r="V163" s="20" t="str">
        <f>VLOOKUP(A163,Database!A:M,13,FALSE)</f>
        <v>Terminé</v>
      </c>
      <c r="W163" s="20">
        <f>VLOOKUP($A163,Database!$A:$Y,20,FALSE)</f>
        <v>1</v>
      </c>
      <c r="X163" s="20">
        <f>VLOOKUP($A163,Database!$A:$Y,21,FALSE)</f>
        <v>1</v>
      </c>
      <c r="Y163" s="20">
        <f>IF(A163=0,0,IF(V163="À venir",0,IF(AND(ISBLANK(P163),ISBLANK(Q163)),1,0)))</f>
        <v>1</v>
      </c>
      <c r="Z163" s="20" t="str">
        <f>IF(OR(ISBLANK(P163),ISBLANK(Q163)),"",IF(OR(AND(P163&gt;Q163,W163&gt;X163),AND(P163=Q163,W163=X163),AND(P163&lt;Q163,W163&lt;X163)),1,0))</f>
        <v/>
      </c>
      <c r="AA163" s="20">
        <f ca="1">IF(C163&lt;NOW(),IF(AND(P163&gt;Q163,W163&gt;X163),S163,IF(AND(P163=Q163,W163=X163),T163,IF(AND(P163&lt;Q163,W163&lt;X163),U163,0))),"")</f>
        <v>141</v>
      </c>
      <c r="AB163" s="20">
        <f ca="1">IF(AND(P163=W163,Q163=X163,NOT(ISBLANK(P163)),NOT(ISBLANK(Q163)),NOT(ISBLANK(W163)),NOT(ISBLANK(AA163))),1,0)</f>
        <v>0</v>
      </c>
      <c r="AC163" s="20" t="str">
        <f ca="1">IF(AB163=0,"",IF(OR(ISBLANK(P163),ISBLANK(Q163)),"",IF(ISBLANK(VLOOKUP(A163,Database!A:AA,22,FALSE)),"",VLOOKUP(A163,Database!A:AA,22,FALSE))))</f>
        <v/>
      </c>
      <c r="AD163" s="20" t="str">
        <f>IFERROR(
   IF(
     OR(ISBLANK(P163),ISBLANK(Q163)),
     "",
     IF(
       AND(AA163&lt;&gt;"",OR(V163="Terminé",V163="En cours")),
       VLOOKUP(AC163,Setup_ScoreExactBonus!A:D,4,FALSE),
       0
     )),
  0)</f>
        <v/>
      </c>
      <c r="AE163" s="21">
        <f>IFERROR(IF(OR(ISBLANK(P163),ISBLANK(Q163)),0,IF(AA163&lt;&gt;"", AA163 + IF(AB163=1,AD163, 0), "") * (R163+1)),"")</f>
        <v>0</v>
      </c>
      <c r="AF163" s="21">
        <f>SUMIFS(AE$2:AE163,D$2:D163,D163)</f>
        <v>0</v>
      </c>
    </row>
    <row r="164" spans="1:32" hidden="1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1">
        <v>0</v>
      </c>
      <c r="S164" s="20">
        <f>VLOOKUP($A164,Database!$A:$Y,10,FALSE)</f>
        <v>55</v>
      </c>
      <c r="T164" s="20">
        <f>VLOOKUP($A164,Database!$A:$Y,11,FALSE)</f>
        <v>122</v>
      </c>
      <c r="U164" s="20">
        <f>VLOOKUP($A164,Database!$A:$Y,12,FALSE)</f>
        <v>140</v>
      </c>
      <c r="V164" s="20" t="str">
        <f>VLOOKUP(A164,Database!A:M,13,FALSE)</f>
        <v>Terminé</v>
      </c>
      <c r="W164" s="20">
        <f>VLOOKUP($A164,Database!$A:$Y,20,FALSE)</f>
        <v>1</v>
      </c>
      <c r="X164" s="20">
        <f>VLOOKUP($A164,Database!$A:$Y,21,FALSE)</f>
        <v>1</v>
      </c>
      <c r="Y164" s="20">
        <f>IF(A164=0,0,IF(V164="À venir",0,IF(AND(ISBLANK(P164),ISBLANK(Q164)),1,0)))</f>
        <v>0</v>
      </c>
      <c r="Z164" s="20">
        <f>IF(OR(ISBLANK(P164),ISBLANK(Q164)),"",IF(OR(AND(P164&gt;Q164,W164&gt;X164),AND(P164=Q164,W164=X164),AND(P164&lt;Q164,W164&lt;X164)),1,0))</f>
        <v>1</v>
      </c>
      <c r="AA164" s="20">
        <f ca="1">IF(C164&lt;NOW(),IF(AND(P164&gt;Q164,W164&gt;X164),S164,IF(AND(P164=Q164,W164=X164),T164,IF(AND(P164&lt;Q164,W164&lt;X164),U164,0))),"")</f>
        <v>122</v>
      </c>
      <c r="AB164" s="20">
        <f ca="1">IF(AND(P164=W164,Q164=X164,NOT(ISBLANK(P164)),NOT(ISBLANK(Q164)),NOT(ISBLANK(W164)),NOT(ISBLANK(AA164))),1,0)</f>
        <v>1</v>
      </c>
      <c r="AC164" s="20" t="str">
        <f ca="1">IF(AB164=0,"",IF(OR(ISBLANK(P164),ISBLANK(Q164)),"",IF(ISBLANK(VLOOKUP(A164,Database!A:AA,22,FALSE)),"",VLOOKUP(A164,Database!A:AA,22,FALSE))))</f>
        <v>Exact</v>
      </c>
      <c r="AD164" s="20">
        <f ca="1">IFERROR(
   IF(
     OR(ISBLANK(P164),ISBLANK(Q164)),
     "",
     IF(
       AND(AA164&lt;&gt;"",OR(V164="Terminé",V164="En cours")),
       VLOOKUP(AC164,Setup_ScoreExactBonus!A:D,4,FALSE),
       0
     )),
  0)</f>
        <v>20</v>
      </c>
      <c r="AE164" s="21">
        <f ca="1">IFERROR(IF(OR(ISBLANK(P164),ISBLANK(Q164)),0,IF(AA164&lt;&gt;"", AA164 + IF(AB164=1,AD164, 0), "") * (R164+1)),"")</f>
        <v>142</v>
      </c>
      <c r="AF164" s="21">
        <f ca="1">SUMIFS(AE$2:AE164,D$2:D164,D164)</f>
        <v>191</v>
      </c>
    </row>
    <row r="165" spans="1:32" hidden="1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1">
        <v>0</v>
      </c>
      <c r="S165" s="20">
        <f>VLOOKUP($A165,Database!$A:$Y,10,FALSE)</f>
        <v>55</v>
      </c>
      <c r="T165" s="20">
        <f>VLOOKUP($A165,Database!$A:$Y,11,FALSE)</f>
        <v>122</v>
      </c>
      <c r="U165" s="20">
        <f>VLOOKUP($A165,Database!$A:$Y,12,FALSE)</f>
        <v>140</v>
      </c>
      <c r="V165" s="20" t="str">
        <f>VLOOKUP(A165,Database!A:M,13,FALSE)</f>
        <v>Terminé</v>
      </c>
      <c r="W165" s="20">
        <f>VLOOKUP($A165,Database!$A:$Y,20,FALSE)</f>
        <v>1</v>
      </c>
      <c r="X165" s="20">
        <f>VLOOKUP($A165,Database!$A:$Y,21,FALSE)</f>
        <v>1</v>
      </c>
      <c r="Y165" s="20">
        <f>IF(A165=0,0,IF(V165="À venir",0,IF(AND(ISBLANK(P165),ISBLANK(Q165)),1,0)))</f>
        <v>0</v>
      </c>
      <c r="Z165" s="20">
        <f>IF(OR(ISBLANK(P165),ISBLANK(Q165)),"",IF(OR(AND(P165&gt;Q165,W165&gt;X165),AND(P165=Q165,W165=X165),AND(P165&lt;Q165,W165&lt;X165)),1,0))</f>
        <v>0</v>
      </c>
      <c r="AA165" s="20">
        <f ca="1">IF(C165&lt;NOW(),IF(AND(P165&gt;Q165,W165&gt;X165),S165,IF(AND(P165=Q165,W165=X165),T165,IF(AND(P165&lt;Q165,W165&lt;X165),U165,0))),"")</f>
        <v>0</v>
      </c>
      <c r="AB165" s="20">
        <f ca="1">IF(AND(P165=W165,Q165=X165,NOT(ISBLANK(P165)),NOT(ISBLANK(Q165)),NOT(ISBLANK(W165)),NOT(ISBLANK(AA165))),1,0)</f>
        <v>0</v>
      </c>
      <c r="AC165" s="20" t="str">
        <f ca="1">IF(AB165=0,"",IF(OR(ISBLANK(P165),ISBLANK(Q165)),"",IF(ISBLANK(VLOOKUP(A165,Database!A:AA,22,FALSE)),"",VLOOKUP(A165,Database!A:AA,22,FALSE))))</f>
        <v/>
      </c>
      <c r="AD165" s="20">
        <f ca="1">IFERROR(
   IF(
     OR(ISBLANK(P165),ISBLANK(Q165)),
     "",
     IF(
       AND(AA165&lt;&gt;"",OR(V165="Terminé",V165="En cours")),
       VLOOKUP(AC165,Setup_ScoreExactBonus!A:D,4,FALSE),
       0
     )),
  0)</f>
        <v>0</v>
      </c>
      <c r="AE165" s="21">
        <f ca="1">IFERROR(IF(OR(ISBLANK(P165),ISBLANK(Q165)),0,IF(AA165&lt;&gt;"", AA165 + IF(AB165=1,AD165, 0), "") * (R165+1)),"")</f>
        <v>0</v>
      </c>
      <c r="AF165" s="21">
        <f ca="1">SUMIFS(AE$2:AE165,D$2:D165,D165)</f>
        <v>123</v>
      </c>
    </row>
    <row r="166" spans="1:32" hidden="1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1">
        <v>0</v>
      </c>
      <c r="S166" s="20">
        <f>VLOOKUP($A166,Database!$A:$Y,10,FALSE)</f>
        <v>55</v>
      </c>
      <c r="T166" s="20">
        <f>VLOOKUP($A166,Database!$A:$Y,11,FALSE)</f>
        <v>122</v>
      </c>
      <c r="U166" s="20">
        <f>VLOOKUP($A166,Database!$A:$Y,12,FALSE)</f>
        <v>140</v>
      </c>
      <c r="V166" s="20" t="str">
        <f>VLOOKUP(A166,Database!A:M,13,FALSE)</f>
        <v>Terminé</v>
      </c>
      <c r="W166" s="20">
        <f>VLOOKUP($A166,Database!$A:$Y,20,FALSE)</f>
        <v>1</v>
      </c>
      <c r="X166" s="20">
        <f>VLOOKUP($A166,Database!$A:$Y,21,FALSE)</f>
        <v>1</v>
      </c>
      <c r="Y166" s="20">
        <f>IF(A166=0,0,IF(V166="À venir",0,IF(AND(ISBLANK(P166),ISBLANK(Q166)),1,0)))</f>
        <v>0</v>
      </c>
      <c r="Z166" s="20">
        <f>IF(OR(ISBLANK(P166),ISBLANK(Q166)),"",IF(OR(AND(P166&gt;Q166,W166&gt;X166),AND(P166=Q166,W166=X166),AND(P166&lt;Q166,W166&lt;X166)),1,0))</f>
        <v>0</v>
      </c>
      <c r="AA166" s="20">
        <f ca="1">IF(C166&lt;NOW(),IF(AND(P166&gt;Q166,W166&gt;X166),S166,IF(AND(P166=Q166,W166=X166),T166,IF(AND(P166&lt;Q166,W166&lt;X166),U166,0))),"")</f>
        <v>0</v>
      </c>
      <c r="AB166" s="20">
        <f ca="1">IF(AND(P166=W166,Q166=X166,NOT(ISBLANK(P166)),NOT(ISBLANK(Q166)),NOT(ISBLANK(W166)),NOT(ISBLANK(AA166))),1,0)</f>
        <v>0</v>
      </c>
      <c r="AC166" s="20" t="str">
        <f ca="1">IF(AB166=0,"",IF(OR(ISBLANK(P166),ISBLANK(Q166)),"",IF(ISBLANK(VLOOKUP(A166,Database!A:AA,22,FALSE)),"",VLOOKUP(A166,Database!A:AA,22,FALSE))))</f>
        <v/>
      </c>
      <c r="AD166" s="20">
        <f ca="1">IFERROR(
   IF(
     OR(ISBLANK(P166),ISBLANK(Q166)),
     "",
     IF(
       AND(AA166&lt;&gt;"",OR(V166="Terminé",V166="En cours")),
       VLOOKUP(AC166,Setup_ScoreExactBonus!A:D,4,FALSE),
       0
     )),
  0)</f>
        <v>0</v>
      </c>
      <c r="AE166" s="21">
        <f ca="1">IFERROR(IF(OR(ISBLANK(P166),ISBLANK(Q166)),0,IF(AA166&lt;&gt;"", AA166 + IF(AB166=1,AD166, 0), "") * (R166+1)),"")</f>
        <v>0</v>
      </c>
      <c r="AF166" s="21">
        <f ca="1">SUMIFS(AE$2:AE166,D$2:D166,D166)</f>
        <v>280</v>
      </c>
    </row>
    <row r="167" spans="1:32" hidden="1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1">
        <v>0</v>
      </c>
      <c r="S167" s="20">
        <f>VLOOKUP($A167,Database!$A:$Y,10,FALSE)</f>
        <v>55</v>
      </c>
      <c r="T167" s="20">
        <f>VLOOKUP($A167,Database!$A:$Y,11,FALSE)</f>
        <v>122</v>
      </c>
      <c r="U167" s="20">
        <f>VLOOKUP($A167,Database!$A:$Y,12,FALSE)</f>
        <v>140</v>
      </c>
      <c r="V167" s="20" t="str">
        <f>VLOOKUP(A167,Database!A:M,13,FALSE)</f>
        <v>Terminé</v>
      </c>
      <c r="W167" s="20">
        <f>VLOOKUP($A167,Database!$A:$Y,20,FALSE)</f>
        <v>1</v>
      </c>
      <c r="X167" s="20">
        <f>VLOOKUP($A167,Database!$A:$Y,21,FALSE)</f>
        <v>1</v>
      </c>
      <c r="Y167" s="20">
        <f>IF(A167=0,0,IF(V167="À venir",0,IF(AND(ISBLANK(P167),ISBLANK(Q167)),1,0)))</f>
        <v>0</v>
      </c>
      <c r="Z167" s="20">
        <f>IF(OR(ISBLANK(P167),ISBLANK(Q167)),"",IF(OR(AND(P167&gt;Q167,W167&gt;X167),AND(P167=Q167,W167=X167),AND(P167&lt;Q167,W167&lt;X167)),1,0))</f>
        <v>0</v>
      </c>
      <c r="AA167" s="20">
        <f ca="1">IF(C167&lt;NOW(),IF(AND(P167&gt;Q167,W167&gt;X167),S167,IF(AND(P167=Q167,W167=X167),T167,IF(AND(P167&lt;Q167,W167&lt;X167),U167,0))),"")</f>
        <v>0</v>
      </c>
      <c r="AB167" s="20">
        <f ca="1">IF(AND(P167=W167,Q167=X167,NOT(ISBLANK(P167)),NOT(ISBLANK(Q167)),NOT(ISBLANK(W167)),NOT(ISBLANK(AA167))),1,0)</f>
        <v>0</v>
      </c>
      <c r="AC167" s="20" t="str">
        <f ca="1">IF(AB167=0,"",IF(OR(ISBLANK(P167),ISBLANK(Q167)),"",IF(ISBLANK(VLOOKUP(A167,Database!A:AA,22,FALSE)),"",VLOOKUP(A167,Database!A:AA,22,FALSE))))</f>
        <v/>
      </c>
      <c r="AD167" s="20">
        <f ca="1">IFERROR(
   IF(
     OR(ISBLANK(P167),ISBLANK(Q167)),
     "",
     IF(
       AND(AA167&lt;&gt;"",OR(V167="Terminé",V167="En cours")),
       VLOOKUP(AC167,Setup_ScoreExactBonus!A:D,4,FALSE),
       0
     )),
  0)</f>
        <v>0</v>
      </c>
      <c r="AE167" s="21">
        <f ca="1">IFERROR(IF(OR(ISBLANK(P167),ISBLANK(Q167)),0,IF(AA167&lt;&gt;"", AA167 + IF(AB167=1,AD167, 0), "") * (R167+1)),"")</f>
        <v>0</v>
      </c>
      <c r="AF167" s="21">
        <f ca="1">SUMIFS(AE$2:AE167,D$2:D167,D167)</f>
        <v>143</v>
      </c>
    </row>
    <row r="168" spans="1:32" hidden="1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1">
        <v>0</v>
      </c>
      <c r="S168" s="20">
        <f>VLOOKUP($A168,Database!$A:$Y,10,FALSE)</f>
        <v>55</v>
      </c>
      <c r="T168" s="20">
        <f>VLOOKUP($A168,Database!$A:$Y,11,FALSE)</f>
        <v>122</v>
      </c>
      <c r="U168" s="20">
        <f>VLOOKUP($A168,Database!$A:$Y,12,FALSE)</f>
        <v>140</v>
      </c>
      <c r="V168" s="20" t="str">
        <f>VLOOKUP(A168,Database!A:M,13,FALSE)</f>
        <v>Terminé</v>
      </c>
      <c r="W168" s="20">
        <f>VLOOKUP($A168,Database!$A:$Y,20,FALSE)</f>
        <v>1</v>
      </c>
      <c r="X168" s="20">
        <f>VLOOKUP($A168,Database!$A:$Y,21,FALSE)</f>
        <v>1</v>
      </c>
      <c r="Y168" s="20">
        <f>IF(A168=0,0,IF(V168="À venir",0,IF(AND(ISBLANK(P168),ISBLANK(Q168)),1,0)))</f>
        <v>0</v>
      </c>
      <c r="Z168" s="20">
        <f>IF(OR(ISBLANK(P168),ISBLANK(Q168)),"",IF(OR(AND(P168&gt;Q168,W168&gt;X168),AND(P168=Q168,W168=X168),AND(P168&lt;Q168,W168&lt;X168)),1,0))</f>
        <v>0</v>
      </c>
      <c r="AA168" s="20">
        <f ca="1">IF(C168&lt;NOW(),IF(AND(P168&gt;Q168,W168&gt;X168),S168,IF(AND(P168=Q168,W168=X168),T168,IF(AND(P168&lt;Q168,W168&lt;X168),U168,0))),"")</f>
        <v>0</v>
      </c>
      <c r="AB168" s="20">
        <f ca="1">IF(AND(P168=W168,Q168=X168,NOT(ISBLANK(P168)),NOT(ISBLANK(Q168)),NOT(ISBLANK(W168)),NOT(ISBLANK(AA168))),1,0)</f>
        <v>0</v>
      </c>
      <c r="AC168" s="20" t="str">
        <f ca="1">IF(AB168=0,"",IF(OR(ISBLANK(P168),ISBLANK(Q168)),"",IF(ISBLANK(VLOOKUP(A168,Database!A:AA,22,FALSE)),"",VLOOKUP(A168,Database!A:AA,22,FALSE))))</f>
        <v/>
      </c>
      <c r="AD168" s="20">
        <f ca="1">IFERROR(
   IF(
     OR(ISBLANK(P168),ISBLANK(Q168)),
     "",
     IF(
       AND(AA168&lt;&gt;"",OR(V168="Terminé",V168="En cours")),
       VLOOKUP(AC168,Setup_ScoreExactBonus!A:D,4,FALSE),
       0
     )),
  0)</f>
        <v>0</v>
      </c>
      <c r="AE168" s="21">
        <f ca="1">IFERROR(IF(OR(ISBLANK(P168),ISBLANK(Q168)),0,IF(AA168&lt;&gt;"", AA168 + IF(AB168=1,AD168, 0), "") * (R168+1)),"")</f>
        <v>0</v>
      </c>
      <c r="AF168" s="21">
        <f ca="1">SUMIFS(AE$2:AE168,D$2:D168,D168)</f>
        <v>96</v>
      </c>
    </row>
    <row r="169" spans="1:32" hidden="1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1">
        <v>0</v>
      </c>
      <c r="S169" s="20">
        <f>VLOOKUP($A169,Database!$A:$Y,10,FALSE)</f>
        <v>55</v>
      </c>
      <c r="T169" s="20">
        <f>VLOOKUP($A169,Database!$A:$Y,11,FALSE)</f>
        <v>122</v>
      </c>
      <c r="U169" s="20">
        <f>VLOOKUP($A169,Database!$A:$Y,12,FALSE)</f>
        <v>140</v>
      </c>
      <c r="V169" s="20" t="str">
        <f>VLOOKUP(A169,Database!A:M,13,FALSE)</f>
        <v>Terminé</v>
      </c>
      <c r="W169" s="20">
        <f>VLOOKUP($A169,Database!$A:$Y,20,FALSE)</f>
        <v>1</v>
      </c>
      <c r="X169" s="20">
        <f>VLOOKUP($A169,Database!$A:$Y,21,FALSE)</f>
        <v>1</v>
      </c>
      <c r="Y169" s="20">
        <f>IF(A169=0,0,IF(V169="À venir",0,IF(AND(ISBLANK(P169),ISBLANK(Q169)),1,0)))</f>
        <v>0</v>
      </c>
      <c r="Z169" s="20">
        <f>IF(OR(ISBLANK(P169),ISBLANK(Q169)),"",IF(OR(AND(P169&gt;Q169,W169&gt;X169),AND(P169=Q169,W169=X169),AND(P169&lt;Q169,W169&lt;X169)),1,0))</f>
        <v>0</v>
      </c>
      <c r="AA169" s="20">
        <f ca="1">IF(C169&lt;NOW(),IF(AND(P169&gt;Q169,W169&gt;X169),S169,IF(AND(P169=Q169,W169=X169),T169,IF(AND(P169&lt;Q169,W169&lt;X169),U169,0))),"")</f>
        <v>0</v>
      </c>
      <c r="AB169" s="20">
        <f ca="1">IF(AND(P169=W169,Q169=X169,NOT(ISBLANK(P169)),NOT(ISBLANK(Q169)),NOT(ISBLANK(W169)),NOT(ISBLANK(AA169))),1,0)</f>
        <v>0</v>
      </c>
      <c r="AC169" s="20" t="str">
        <f ca="1">IF(AB169=0,"",IF(OR(ISBLANK(P169),ISBLANK(Q169)),"",IF(ISBLANK(VLOOKUP(A169,Database!A:AA,22,FALSE)),"",VLOOKUP(A169,Database!A:AA,22,FALSE))))</f>
        <v/>
      </c>
      <c r="AD169" s="20">
        <f ca="1">IFERROR(
   IF(
     OR(ISBLANK(P169),ISBLANK(Q169)),
     "",
     IF(
       AND(AA169&lt;&gt;"",OR(V169="Terminé",V169="En cours")),
       VLOOKUP(AC169,Setup_ScoreExactBonus!A:D,4,FALSE),
       0
     )),
  0)</f>
        <v>0</v>
      </c>
      <c r="AE169" s="21">
        <f ca="1">IFERROR(IF(OR(ISBLANK(P169),ISBLANK(Q169)),0,IF(AA169&lt;&gt;"", AA169 + IF(AB169=1,AD169, 0), "") * (R169+1)),"")</f>
        <v>0</v>
      </c>
      <c r="AF169" s="21">
        <f ca="1">SUMIFS(AE$2:AE169,D$2:D169,D169)</f>
        <v>123</v>
      </c>
    </row>
    <row r="170" spans="1:32" hidden="1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1">
        <v>0</v>
      </c>
      <c r="S170" s="20">
        <f>VLOOKUP($A170,Database!$A:$Y,10,FALSE)</f>
        <v>55</v>
      </c>
      <c r="T170" s="20">
        <f>VLOOKUP($A170,Database!$A:$Y,11,FALSE)</f>
        <v>122</v>
      </c>
      <c r="U170" s="20">
        <f>VLOOKUP($A170,Database!$A:$Y,12,FALSE)</f>
        <v>140</v>
      </c>
      <c r="V170" s="20" t="str">
        <f>VLOOKUP(A170,Database!A:M,13,FALSE)</f>
        <v>Terminé</v>
      </c>
      <c r="W170" s="20">
        <f>VLOOKUP($A170,Database!$A:$Y,20,FALSE)</f>
        <v>1</v>
      </c>
      <c r="X170" s="20">
        <f>VLOOKUP($A170,Database!$A:$Y,21,FALSE)</f>
        <v>1</v>
      </c>
      <c r="Y170" s="20">
        <f>IF(A170=0,0,IF(V170="À venir",0,IF(AND(ISBLANK(P170),ISBLANK(Q170)),1,0)))</f>
        <v>0</v>
      </c>
      <c r="Z170" s="20">
        <f>IF(OR(ISBLANK(P170),ISBLANK(Q170)),"",IF(OR(AND(P170&gt;Q170,W170&gt;X170),AND(P170=Q170,W170=X170),AND(P170&lt;Q170,W170&lt;X170)),1,0))</f>
        <v>0</v>
      </c>
      <c r="AA170" s="20">
        <f ca="1">IF(C170&lt;NOW(),IF(AND(P170&gt;Q170,W170&gt;X170),S170,IF(AND(P170=Q170,W170=X170),T170,IF(AND(P170&lt;Q170,W170&lt;X170),U170,0))),"")</f>
        <v>0</v>
      </c>
      <c r="AB170" s="20">
        <f ca="1">IF(AND(P170=W170,Q170=X170,NOT(ISBLANK(P170)),NOT(ISBLANK(Q170)),NOT(ISBLANK(W170)),NOT(ISBLANK(AA170))),1,0)</f>
        <v>0</v>
      </c>
      <c r="AC170" s="20" t="str">
        <f ca="1">IF(AB170=0,"",IF(OR(ISBLANK(P170),ISBLANK(Q170)),"",IF(ISBLANK(VLOOKUP(A170,Database!A:AA,22,FALSE)),"",VLOOKUP(A170,Database!A:AA,22,FALSE))))</f>
        <v/>
      </c>
      <c r="AD170" s="20">
        <f ca="1">IFERROR(
   IF(
     OR(ISBLANK(P170),ISBLANK(Q170)),
     "",
     IF(
       AND(AA170&lt;&gt;"",OR(V170="Terminé",V170="En cours")),
       VLOOKUP(AC170,Setup_ScoreExactBonus!A:D,4,FALSE),
       0
     )),
  0)</f>
        <v>0</v>
      </c>
      <c r="AE170" s="21">
        <f ca="1">IFERROR(IF(OR(ISBLANK(P170),ISBLANK(Q170)),0,IF(AA170&lt;&gt;"", AA170 + IF(AB170=1,AD170, 0), "") * (R170+1)),"")</f>
        <v>0</v>
      </c>
      <c r="AF170" s="21">
        <f ca="1">SUMIFS(AE$2:AE170,D$2:D170,D170)</f>
        <v>123</v>
      </c>
    </row>
    <row r="171" spans="1:32" hidden="1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1">
        <v>0</v>
      </c>
      <c r="S171" s="20">
        <f>VLOOKUP($A171,Database!$A:$Y,10,FALSE)</f>
        <v>55</v>
      </c>
      <c r="T171" s="20">
        <f>VLOOKUP($A171,Database!$A:$Y,11,FALSE)</f>
        <v>122</v>
      </c>
      <c r="U171" s="20">
        <f>VLOOKUP($A171,Database!$A:$Y,12,FALSE)</f>
        <v>140</v>
      </c>
      <c r="V171" s="20" t="str">
        <f>VLOOKUP(A171,Database!A:M,13,FALSE)</f>
        <v>Terminé</v>
      </c>
      <c r="W171" s="20">
        <f>VLOOKUP($A171,Database!$A:$Y,20,FALSE)</f>
        <v>1</v>
      </c>
      <c r="X171" s="20">
        <f>VLOOKUP($A171,Database!$A:$Y,21,FALSE)</f>
        <v>1</v>
      </c>
      <c r="Y171" s="20">
        <f>IF(A171=0,0,IF(V171="À venir",0,IF(AND(ISBLANK(P171),ISBLANK(Q171)),1,0)))</f>
        <v>0</v>
      </c>
      <c r="Z171" s="20">
        <f>IF(OR(ISBLANK(P171),ISBLANK(Q171)),"",IF(OR(AND(P171&gt;Q171,W171&gt;X171),AND(P171=Q171,W171=X171),AND(P171&lt;Q171,W171&lt;X171)),1,0))</f>
        <v>0</v>
      </c>
      <c r="AA171" s="20">
        <f ca="1">IF(C171&lt;NOW(),IF(AND(P171&gt;Q171,W171&gt;X171),S171,IF(AND(P171=Q171,W171=X171),T171,IF(AND(P171&lt;Q171,W171&lt;X171),U171,0))),"")</f>
        <v>0</v>
      </c>
      <c r="AB171" s="20">
        <f ca="1">IF(AND(P171=W171,Q171=X171,NOT(ISBLANK(P171)),NOT(ISBLANK(Q171)),NOT(ISBLANK(W171)),NOT(ISBLANK(AA171))),1,0)</f>
        <v>0</v>
      </c>
      <c r="AC171" s="20" t="str">
        <f ca="1">IF(AB171=0,"",IF(OR(ISBLANK(P171),ISBLANK(Q171)),"",IF(ISBLANK(VLOOKUP(A171,Database!A:AA,22,FALSE)),"",VLOOKUP(A171,Database!A:AA,22,FALSE))))</f>
        <v/>
      </c>
      <c r="AD171" s="20">
        <f ca="1">IFERROR(
   IF(
     OR(ISBLANK(P171),ISBLANK(Q171)),
     "",
     IF(
       AND(AA171&lt;&gt;"",OR(V171="Terminé",V171="En cours")),
       VLOOKUP(AC171,Setup_ScoreExactBonus!A:D,4,FALSE),
       0
     )),
  0)</f>
        <v>0</v>
      </c>
      <c r="AE171" s="21">
        <f ca="1">IFERROR(IF(OR(ISBLANK(P171),ISBLANK(Q171)),0,IF(AA171&lt;&gt;"", AA171 + IF(AB171=1,AD171, 0), "") * (R171+1)),"")</f>
        <v>0</v>
      </c>
      <c r="AF171" s="21">
        <f ca="1">SUMIFS(AE$2:AE171,D$2:D171,D171)</f>
        <v>280</v>
      </c>
    </row>
    <row r="172" spans="1:32" hidden="1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1">
        <v>0</v>
      </c>
      <c r="S172" s="20">
        <f>VLOOKUP($A172,Database!$A:$Y,10,FALSE)</f>
        <v>55</v>
      </c>
      <c r="T172" s="20">
        <f>VLOOKUP($A172,Database!$A:$Y,11,FALSE)</f>
        <v>122</v>
      </c>
      <c r="U172" s="20">
        <f>VLOOKUP($A172,Database!$A:$Y,12,FALSE)</f>
        <v>140</v>
      </c>
      <c r="V172" s="20" t="str">
        <f>VLOOKUP(A172,Database!A:M,13,FALSE)</f>
        <v>Terminé</v>
      </c>
      <c r="W172" s="20">
        <f>VLOOKUP($A172,Database!$A:$Y,20,FALSE)</f>
        <v>1</v>
      </c>
      <c r="X172" s="20">
        <f>VLOOKUP($A172,Database!$A:$Y,21,FALSE)</f>
        <v>1</v>
      </c>
      <c r="Y172" s="20">
        <f>IF(A172=0,0,IF(V172="À venir",0,IF(AND(ISBLANK(P172),ISBLANK(Q172)),1,0)))</f>
        <v>0</v>
      </c>
      <c r="Z172" s="20">
        <f>IF(OR(ISBLANK(P172),ISBLANK(Q172)),"",IF(OR(AND(P172&gt;Q172,W172&gt;X172),AND(P172=Q172,W172=X172),AND(P172&lt;Q172,W172&lt;X172)),1,0))</f>
        <v>1</v>
      </c>
      <c r="AA172" s="20">
        <f ca="1">IF(C172&lt;NOW(),IF(AND(P172&gt;Q172,W172&gt;X172),S172,IF(AND(P172=Q172,W172=X172),T172,IF(AND(P172&lt;Q172,W172&lt;X172),U172,0))),"")</f>
        <v>122</v>
      </c>
      <c r="AB172" s="20">
        <f ca="1">IF(AND(P172=W172,Q172=X172,NOT(ISBLANK(P172)),NOT(ISBLANK(Q172)),NOT(ISBLANK(W172)),NOT(ISBLANK(AA172))),1,0)</f>
        <v>1</v>
      </c>
      <c r="AC172" s="20" t="str">
        <f ca="1">IF(AB172=0,"",IF(OR(ISBLANK(P172),ISBLANK(Q172)),"",IF(ISBLANK(VLOOKUP(A172,Database!A:AA,22,FALSE)),"",VLOOKUP(A172,Database!A:AA,22,FALSE))))</f>
        <v>Exact</v>
      </c>
      <c r="AD172" s="20">
        <f ca="1">IFERROR(
   IF(
     OR(ISBLANK(P172),ISBLANK(Q172)),
     "",
     IF(
       AND(AA172&lt;&gt;"",OR(V172="Terminé",V172="En cours")),
       VLOOKUP(AC172,Setup_ScoreExactBonus!A:D,4,FALSE),
       0
     )),
  0)</f>
        <v>20</v>
      </c>
      <c r="AE172" s="21">
        <f ca="1">IFERROR(IF(OR(ISBLANK(P172),ISBLANK(Q172)),0,IF(AA172&lt;&gt;"", AA172 + IF(AB172=1,AD172, 0), "") * (R172+1)),"")</f>
        <v>142</v>
      </c>
      <c r="AF172" s="21">
        <f ca="1">SUMIFS(AE$2:AE172,D$2:D172,D172)</f>
        <v>361</v>
      </c>
    </row>
    <row r="173" spans="1:32" hidden="1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1">
        <v>0</v>
      </c>
      <c r="S173" s="20">
        <f>VLOOKUP($A173,Database!$A:$Y,10,FALSE)</f>
        <v>55</v>
      </c>
      <c r="T173" s="20">
        <f>VLOOKUP($A173,Database!$A:$Y,11,FALSE)</f>
        <v>122</v>
      </c>
      <c r="U173" s="20">
        <f>VLOOKUP($A173,Database!$A:$Y,12,FALSE)</f>
        <v>140</v>
      </c>
      <c r="V173" s="20" t="str">
        <f>VLOOKUP(A173,Database!A:M,13,FALSE)</f>
        <v>Terminé</v>
      </c>
      <c r="W173" s="20">
        <f>VLOOKUP($A173,Database!$A:$Y,20,FALSE)</f>
        <v>1</v>
      </c>
      <c r="X173" s="20">
        <f>VLOOKUP($A173,Database!$A:$Y,21,FALSE)</f>
        <v>1</v>
      </c>
      <c r="Y173" s="20">
        <f>IF(A173=0,0,IF(V173="À venir",0,IF(AND(ISBLANK(P173),ISBLANK(Q173)),1,0)))</f>
        <v>0</v>
      </c>
      <c r="Z173" s="20">
        <f>IF(OR(ISBLANK(P173),ISBLANK(Q173)),"",IF(OR(AND(P173&gt;Q173,W173&gt;X173),AND(P173=Q173,W173=X173),AND(P173&lt;Q173,W173&lt;X173)),1,0))</f>
        <v>1</v>
      </c>
      <c r="AA173" s="20">
        <f ca="1">IF(C173&lt;NOW(),IF(AND(P173&gt;Q173,W173&gt;X173),S173,IF(AND(P173=Q173,W173=X173),T173,IF(AND(P173&lt;Q173,W173&lt;X173),U173,0))),"")</f>
        <v>122</v>
      </c>
      <c r="AB173" s="20">
        <f ca="1">IF(AND(P173=W173,Q173=X173,NOT(ISBLANK(P173)),NOT(ISBLANK(Q173)),NOT(ISBLANK(W173)),NOT(ISBLANK(AA173))),1,0)</f>
        <v>1</v>
      </c>
      <c r="AC173" s="20" t="str">
        <f ca="1">IF(AB173=0,"",IF(OR(ISBLANK(P173),ISBLANK(Q173)),"",IF(ISBLANK(VLOOKUP(A173,Database!A:AA,22,FALSE)),"",VLOOKUP(A173,Database!A:AA,22,FALSE))))</f>
        <v>Exact</v>
      </c>
      <c r="AD173" s="20">
        <f ca="1">IFERROR(
   IF(
     OR(ISBLANK(P173),ISBLANK(Q173)),
     "",
     IF(
       AND(AA173&lt;&gt;"",OR(V173="Terminé",V173="En cours")),
       VLOOKUP(AC173,Setup_ScoreExactBonus!A:D,4,FALSE),
       0
     )),
  0)</f>
        <v>20</v>
      </c>
      <c r="AE173" s="21">
        <f ca="1">IFERROR(IF(OR(ISBLANK(P173),ISBLANK(Q173)),0,IF(AA173&lt;&gt;"", AA173 + IF(AB173=1,AD173, 0), "") * (R173+1)),"")</f>
        <v>142</v>
      </c>
      <c r="AF173" s="21">
        <f ca="1">SUMIFS(AE$2:AE173,D$2:D173,D173)</f>
        <v>285</v>
      </c>
    </row>
    <row r="174" spans="1:32" hidden="1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1">
        <v>0</v>
      </c>
      <c r="S174" s="20">
        <f>VLOOKUP($A174,Database!$A:$Y,10,FALSE)</f>
        <v>55</v>
      </c>
      <c r="T174" s="20">
        <f>VLOOKUP($A174,Database!$A:$Y,11,FALSE)</f>
        <v>122</v>
      </c>
      <c r="U174" s="20">
        <f>VLOOKUP($A174,Database!$A:$Y,12,FALSE)</f>
        <v>140</v>
      </c>
      <c r="V174" s="20" t="str">
        <f>VLOOKUP(A174,Database!A:M,13,FALSE)</f>
        <v>Terminé</v>
      </c>
      <c r="W174" s="20">
        <f>VLOOKUP($A174,Database!$A:$Y,20,FALSE)</f>
        <v>1</v>
      </c>
      <c r="X174" s="20">
        <f>VLOOKUP($A174,Database!$A:$Y,21,FALSE)</f>
        <v>1</v>
      </c>
      <c r="Y174" s="20">
        <f>IF(A174=0,0,IF(V174="À venir",0,IF(AND(ISBLANK(P174),ISBLANK(Q174)),1,0)))</f>
        <v>0</v>
      </c>
      <c r="Z174" s="20">
        <f>IF(OR(ISBLANK(P174),ISBLANK(Q174)),"",IF(OR(AND(P174&gt;Q174,W174&gt;X174),AND(P174=Q174,W174=X174),AND(P174&lt;Q174,W174&lt;X174)),1,0))</f>
        <v>0</v>
      </c>
      <c r="AA174" s="20">
        <f ca="1">IF(C174&lt;NOW(),IF(AND(P174&gt;Q174,W174&gt;X174),S174,IF(AND(P174=Q174,W174=X174),T174,IF(AND(P174&lt;Q174,W174&lt;X174),U174,0))),"")</f>
        <v>0</v>
      </c>
      <c r="AB174" s="20">
        <f ca="1">IF(AND(P174=W174,Q174=X174,NOT(ISBLANK(P174)),NOT(ISBLANK(Q174)),NOT(ISBLANK(W174)),NOT(ISBLANK(AA174))),1,0)</f>
        <v>0</v>
      </c>
      <c r="AC174" s="20" t="str">
        <f ca="1">IF(AB174=0,"",IF(OR(ISBLANK(P174),ISBLANK(Q174)),"",IF(ISBLANK(VLOOKUP(A174,Database!A:AA,22,FALSE)),"",VLOOKUP(A174,Database!A:AA,22,FALSE))))</f>
        <v/>
      </c>
      <c r="AD174" s="20">
        <f ca="1">IFERROR(
   IF(
     OR(ISBLANK(P174),ISBLANK(Q174)),
     "",
     IF(
       AND(AA174&lt;&gt;"",OR(V174="Terminé",V174="En cours")),
       VLOOKUP(AC174,Setup_ScoreExactBonus!A:D,4,FALSE),
       0
     )),
  0)</f>
        <v>0</v>
      </c>
      <c r="AE174" s="21">
        <f ca="1">IFERROR(IF(OR(ISBLANK(P174),ISBLANK(Q174)),0,IF(AA174&lt;&gt;"", AA174 + IF(AB174=1,AD174, 0), "") * (R174+1)),"")</f>
        <v>0</v>
      </c>
      <c r="AF174" s="21">
        <f ca="1">SUMIFS(AE$2:AE174,D$2:D174,D174)</f>
        <v>170</v>
      </c>
    </row>
    <row r="175" spans="1:32" hidden="1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1">
        <v>0</v>
      </c>
      <c r="S175" s="20">
        <f>VLOOKUP($A175,Database!$A:$Y,10,FALSE)</f>
        <v>55</v>
      </c>
      <c r="T175" s="20">
        <f>VLOOKUP($A175,Database!$A:$Y,11,FALSE)</f>
        <v>122</v>
      </c>
      <c r="U175" s="20">
        <f>VLOOKUP($A175,Database!$A:$Y,12,FALSE)</f>
        <v>140</v>
      </c>
      <c r="V175" s="20" t="str">
        <f>VLOOKUP(A175,Database!A:M,13,FALSE)</f>
        <v>Terminé</v>
      </c>
      <c r="W175" s="20">
        <f>VLOOKUP($A175,Database!$A:$Y,20,FALSE)</f>
        <v>1</v>
      </c>
      <c r="X175" s="20">
        <f>VLOOKUP($A175,Database!$A:$Y,21,FALSE)</f>
        <v>1</v>
      </c>
      <c r="Y175" s="20">
        <f>IF(A175=0,0,IF(V175="À venir",0,IF(AND(ISBLANK(P175),ISBLANK(Q175)),1,0)))</f>
        <v>0</v>
      </c>
      <c r="Z175" s="20">
        <f>IF(OR(ISBLANK(P175),ISBLANK(Q175)),"",IF(OR(AND(P175&gt;Q175,W175&gt;X175),AND(P175=Q175,W175=X175),AND(P175&lt;Q175,W175&lt;X175)),1,0))</f>
        <v>1</v>
      </c>
      <c r="AA175" s="20">
        <f ca="1">IF(C175&lt;NOW(),IF(AND(P175&gt;Q175,W175&gt;X175),S175,IF(AND(P175=Q175,W175=X175),T175,IF(AND(P175&lt;Q175,W175&lt;X175),U175,0))),"")</f>
        <v>122</v>
      </c>
      <c r="AB175" s="20">
        <f ca="1">IF(AND(P175=W175,Q175=X175,NOT(ISBLANK(P175)),NOT(ISBLANK(Q175)),NOT(ISBLANK(W175)),NOT(ISBLANK(AA175))),1,0)</f>
        <v>1</v>
      </c>
      <c r="AC175" s="20" t="str">
        <f ca="1">IF(AB175=0,"",IF(OR(ISBLANK(P175),ISBLANK(Q175)),"",IF(ISBLANK(VLOOKUP(A175,Database!A:AA,22,FALSE)),"",VLOOKUP(A175,Database!A:AA,22,FALSE))))</f>
        <v>Exact</v>
      </c>
      <c r="AD175" s="20">
        <f ca="1">IFERROR(
   IF(
     OR(ISBLANK(P175),ISBLANK(Q175)),
     "",
     IF(
       AND(AA175&lt;&gt;"",OR(V175="Terminé",V175="En cours")),
       VLOOKUP(AC175,Setup_ScoreExactBonus!A:D,4,FALSE),
       0
     )),
  0)</f>
        <v>20</v>
      </c>
      <c r="AE175" s="21">
        <f ca="1">IFERROR(IF(OR(ISBLANK(P175),ISBLANK(Q175)),0,IF(AA175&lt;&gt;"", AA175 + IF(AB175=1,AD175, 0), "") * (R175+1)),"")</f>
        <v>142</v>
      </c>
      <c r="AF175" s="21">
        <f ca="1">SUMIFS(AE$2:AE175,D$2:D175,D175)</f>
        <v>265</v>
      </c>
    </row>
    <row r="176" spans="1:32" hidden="1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1">
        <v>0</v>
      </c>
      <c r="S176" s="20">
        <f>VLOOKUP($A176,Database!$A:$Y,10,FALSE)</f>
        <v>55</v>
      </c>
      <c r="T176" s="20">
        <f>VLOOKUP($A176,Database!$A:$Y,11,FALSE)</f>
        <v>122</v>
      </c>
      <c r="U176" s="20">
        <f>VLOOKUP($A176,Database!$A:$Y,12,FALSE)</f>
        <v>140</v>
      </c>
      <c r="V176" s="20" t="str">
        <f>VLOOKUP(A176,Database!A:M,13,FALSE)</f>
        <v>Terminé</v>
      </c>
      <c r="W176" s="20">
        <f>VLOOKUP($A176,Database!$A:$Y,20,FALSE)</f>
        <v>1</v>
      </c>
      <c r="X176" s="20">
        <f>VLOOKUP($A176,Database!$A:$Y,21,FALSE)</f>
        <v>1</v>
      </c>
      <c r="Y176" s="20">
        <f>IF(A176=0,0,IF(V176="À venir",0,IF(AND(ISBLANK(P176),ISBLANK(Q176)),1,0)))</f>
        <v>0</v>
      </c>
      <c r="Z176" s="20">
        <f>IF(OR(ISBLANK(P176),ISBLANK(Q176)),"",IF(OR(AND(P176&gt;Q176,W176&gt;X176),AND(P176=Q176,W176=X176),AND(P176&lt;Q176,W176&lt;X176)),1,0))</f>
        <v>0</v>
      </c>
      <c r="AA176" s="20">
        <f ca="1">IF(C176&lt;NOW(),IF(AND(P176&gt;Q176,W176&gt;X176),S176,IF(AND(P176=Q176,W176=X176),T176,IF(AND(P176&lt;Q176,W176&lt;X176),U176,0))),"")</f>
        <v>0</v>
      </c>
      <c r="AB176" s="20">
        <f ca="1">IF(AND(P176=W176,Q176=X176,NOT(ISBLANK(P176)),NOT(ISBLANK(Q176)),NOT(ISBLANK(W176)),NOT(ISBLANK(AA176))),1,0)</f>
        <v>0</v>
      </c>
      <c r="AC176" s="20" t="str">
        <f ca="1">IF(AB176=0,"",IF(OR(ISBLANK(P176),ISBLANK(Q176)),"",IF(ISBLANK(VLOOKUP(A176,Database!A:AA,22,FALSE)),"",VLOOKUP(A176,Database!A:AA,22,FALSE))))</f>
        <v/>
      </c>
      <c r="AD176" s="20">
        <f ca="1">IFERROR(
   IF(
     OR(ISBLANK(P176),ISBLANK(Q176)),
     "",
     IF(
       AND(AA176&lt;&gt;"",OR(V176="Terminé",V176="En cours")),
       VLOOKUP(AC176,Setup_ScoreExactBonus!A:D,4,FALSE),
       0
     )),
  0)</f>
        <v>0</v>
      </c>
      <c r="AE176" s="21">
        <f ca="1">IFERROR(IF(OR(ISBLANK(P176),ISBLANK(Q176)),0,IF(AA176&lt;&gt;"", AA176 + IF(AB176=1,AD176, 0), "") * (R176+1)),"")</f>
        <v>0</v>
      </c>
      <c r="AF176" s="21">
        <f ca="1">SUMIFS(AE$2:AE176,D$2:D176,D176)</f>
        <v>380</v>
      </c>
    </row>
    <row r="177" spans="1:32" hidden="1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1">
        <v>0</v>
      </c>
      <c r="S177" s="20">
        <f>VLOOKUP($A177,Database!$A:$Y,10,FALSE)</f>
        <v>55</v>
      </c>
      <c r="T177" s="20">
        <f>VLOOKUP($A177,Database!$A:$Y,11,FALSE)</f>
        <v>122</v>
      </c>
      <c r="U177" s="20">
        <f>VLOOKUP($A177,Database!$A:$Y,12,FALSE)</f>
        <v>140</v>
      </c>
      <c r="V177" s="20" t="str">
        <f>VLOOKUP(A177,Database!A:M,13,FALSE)</f>
        <v>Terminé</v>
      </c>
      <c r="W177" s="20">
        <f>VLOOKUP($A177,Database!$A:$Y,20,FALSE)</f>
        <v>1</v>
      </c>
      <c r="X177" s="20">
        <f>VLOOKUP($A177,Database!$A:$Y,21,FALSE)</f>
        <v>1</v>
      </c>
      <c r="Y177" s="20">
        <f>IF(A177=0,0,IF(V177="À venir",0,IF(AND(ISBLANK(P177),ISBLANK(Q177)),1,0)))</f>
        <v>0</v>
      </c>
      <c r="Z177" s="20">
        <f>IF(OR(ISBLANK(P177),ISBLANK(Q177)),"",IF(OR(AND(P177&gt;Q177,W177&gt;X177),AND(P177=Q177,W177=X177),AND(P177&lt;Q177,W177&lt;X177)),1,0))</f>
        <v>0</v>
      </c>
      <c r="AA177" s="20">
        <f ca="1">IF(C177&lt;NOW(),IF(AND(P177&gt;Q177,W177&gt;X177),S177,IF(AND(P177=Q177,W177=X177),T177,IF(AND(P177&lt;Q177,W177&lt;X177),U177,0))),"")</f>
        <v>0</v>
      </c>
      <c r="AB177" s="20">
        <f ca="1">IF(AND(P177=W177,Q177=X177,NOT(ISBLANK(P177)),NOT(ISBLANK(Q177)),NOT(ISBLANK(W177)),NOT(ISBLANK(AA177))),1,0)</f>
        <v>0</v>
      </c>
      <c r="AC177" s="20" t="str">
        <f ca="1">IF(AB177=0,"",IF(OR(ISBLANK(P177),ISBLANK(Q177)),"",IF(ISBLANK(VLOOKUP(A177,Database!A:AA,22,FALSE)),"",VLOOKUP(A177,Database!A:AA,22,FALSE))))</f>
        <v/>
      </c>
      <c r="AD177" s="20">
        <f ca="1">IFERROR(
   IF(
     OR(ISBLANK(P177),ISBLANK(Q177)),
     "",
     IF(
       AND(AA177&lt;&gt;"",OR(V177="Terminé",V177="En cours")),
       VLOOKUP(AC177,Setup_ScoreExactBonus!A:D,4,FALSE),
       0
     )),
  0)</f>
        <v>0</v>
      </c>
      <c r="AE177" s="21">
        <f ca="1">IFERROR(IF(OR(ISBLANK(P177),ISBLANK(Q177)),0,IF(AA177&lt;&gt;"", AA177 + IF(AB177=1,AD177, 0), "") * (R177+1)),"")</f>
        <v>0</v>
      </c>
      <c r="AF177" s="21">
        <f ca="1">SUMIFS(AE$2:AE177,D$2:D177,D177)</f>
        <v>185</v>
      </c>
    </row>
    <row r="178" spans="1:32" hidden="1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1">
        <v>0</v>
      </c>
      <c r="S178" s="20">
        <f>VLOOKUP($A178,Database!$A:$Y,10,FALSE)</f>
        <v>55</v>
      </c>
      <c r="T178" s="20">
        <f>VLOOKUP($A178,Database!$A:$Y,11,FALSE)</f>
        <v>122</v>
      </c>
      <c r="U178" s="20">
        <f>VLOOKUP($A178,Database!$A:$Y,12,FALSE)</f>
        <v>140</v>
      </c>
      <c r="V178" s="20" t="str">
        <f>VLOOKUP(A178,Database!A:M,13,FALSE)</f>
        <v>Terminé</v>
      </c>
      <c r="W178" s="20">
        <f>VLOOKUP($A178,Database!$A:$Y,20,FALSE)</f>
        <v>1</v>
      </c>
      <c r="X178" s="20">
        <f>VLOOKUP($A178,Database!$A:$Y,21,FALSE)</f>
        <v>1</v>
      </c>
      <c r="Y178" s="20">
        <f>IF(A178=0,0,IF(V178="À venir",0,IF(AND(ISBLANK(P178),ISBLANK(Q178)),1,0)))</f>
        <v>0</v>
      </c>
      <c r="Z178" s="20">
        <f>IF(OR(ISBLANK(P178),ISBLANK(Q178)),"",IF(OR(AND(P178&gt;Q178,W178&gt;X178),AND(P178=Q178,W178=X178),AND(P178&lt;Q178,W178&lt;X178)),1,0))</f>
        <v>1</v>
      </c>
      <c r="AA178" s="20">
        <f ca="1">IF(C178&lt;NOW(),IF(AND(P178&gt;Q178,W178&gt;X178),S178,IF(AND(P178=Q178,W178=X178),T178,IF(AND(P178&lt;Q178,W178&lt;X178),U178,0))),"")</f>
        <v>122</v>
      </c>
      <c r="AB178" s="20">
        <f ca="1">IF(AND(P178=W178,Q178=X178,NOT(ISBLANK(P178)),NOT(ISBLANK(Q178)),NOT(ISBLANK(W178)),NOT(ISBLANK(AA178))),1,0)</f>
        <v>1</v>
      </c>
      <c r="AC178" s="20" t="str">
        <f ca="1">IF(AB178=0,"",IF(OR(ISBLANK(P178),ISBLANK(Q178)),"",IF(ISBLANK(VLOOKUP(A178,Database!A:AA,22,FALSE)),"",VLOOKUP(A178,Database!A:AA,22,FALSE))))</f>
        <v>Exact</v>
      </c>
      <c r="AD178" s="20">
        <f ca="1">IFERROR(
   IF(
     OR(ISBLANK(P178),ISBLANK(Q178)),
     "",
     IF(
       AND(AA178&lt;&gt;"",OR(V178="Terminé",V178="En cours")),
       VLOOKUP(AC178,Setup_ScoreExactBonus!A:D,4,FALSE),
       0
     )),
  0)</f>
        <v>20</v>
      </c>
      <c r="AE178" s="21">
        <f ca="1">IFERROR(IF(OR(ISBLANK(P178),ISBLANK(Q178)),0,IF(AA178&lt;&gt;"", AA178 + IF(AB178=1,AD178, 0), "") * (R178+1)),"")</f>
        <v>142</v>
      </c>
      <c r="AF178" s="21">
        <f ca="1">SUMIFS(AE$2:AE178,D$2:D178,D178)</f>
        <v>285</v>
      </c>
    </row>
    <row r="179" spans="1:32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1">
        <v>0</v>
      </c>
      <c r="S179" s="20">
        <f>VLOOKUP($A179,Database!$A:$Y,10,FALSE)</f>
        <v>55</v>
      </c>
      <c r="T179" s="20">
        <f>VLOOKUP($A179,Database!$A:$Y,11,FALSE)</f>
        <v>122</v>
      </c>
      <c r="U179" s="20">
        <f>VLOOKUP($A179,Database!$A:$Y,12,FALSE)</f>
        <v>140</v>
      </c>
      <c r="V179" s="20" t="str">
        <f>VLOOKUP(A179,Database!A:M,13,FALSE)</f>
        <v>Terminé</v>
      </c>
      <c r="W179" s="20">
        <f>VLOOKUP($A179,Database!$A:$Y,20,FALSE)</f>
        <v>1</v>
      </c>
      <c r="X179" s="20">
        <f>VLOOKUP($A179,Database!$A:$Y,21,FALSE)</f>
        <v>1</v>
      </c>
      <c r="Y179" s="20">
        <f>IF(A179=0,0,IF(V179="À venir",0,IF(AND(ISBLANK(P179),ISBLANK(Q179)),1,0)))</f>
        <v>0</v>
      </c>
      <c r="Z179" s="20">
        <f>IF(OR(ISBLANK(P179),ISBLANK(Q179)),"",IF(OR(AND(P179&gt;Q179,W179&gt;X179),AND(P179=Q179,W179=X179),AND(P179&lt;Q179,W179&lt;X179)),1,0))</f>
        <v>0</v>
      </c>
      <c r="AA179" s="20">
        <f ca="1">IF(C179&lt;NOW(),IF(AND(P179&gt;Q179,W179&gt;X179),S179,IF(AND(P179=Q179,W179=X179),T179,IF(AND(P179&lt;Q179,W179&lt;X179),U179,0))),"")</f>
        <v>0</v>
      </c>
      <c r="AB179" s="20">
        <f ca="1">IF(AND(P179=W179,Q179=X179,NOT(ISBLANK(P179)),NOT(ISBLANK(Q179)),NOT(ISBLANK(W179)),NOT(ISBLANK(AA179))),1,0)</f>
        <v>0</v>
      </c>
      <c r="AC179" s="20" t="str">
        <f ca="1">IF(AB179=0,"",IF(OR(ISBLANK(P179),ISBLANK(Q179)),"",IF(ISBLANK(VLOOKUP(A179,Database!A:AA,22,FALSE)),"",VLOOKUP(A179,Database!A:AA,22,FALSE))))</f>
        <v/>
      </c>
      <c r="AD179" s="20">
        <f ca="1">IFERROR(
   IF(
     OR(ISBLANK(P179),ISBLANK(Q179)),
     "",
     IF(
       AND(AA179&lt;&gt;"",OR(V179="Terminé",V179="En cours")),
       VLOOKUP(AC179,Setup_ScoreExactBonus!A:D,4,FALSE),
       0
     )),
  0)</f>
        <v>0</v>
      </c>
      <c r="AE179" s="21">
        <f ca="1">IFERROR(IF(OR(ISBLANK(P179),ISBLANK(Q179)),0,IF(AA179&lt;&gt;"", AA179 + IF(AB179=1,AD179, 0), "") * (R179+1)),"")</f>
        <v>0</v>
      </c>
      <c r="AF179" s="21">
        <f ca="1">SUMIFS(AE$2:AE179,D$2:D179,D179)</f>
        <v>0</v>
      </c>
    </row>
    <row r="180" spans="1:32" hidden="1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1">
        <v>0</v>
      </c>
      <c r="S180" s="20">
        <f>VLOOKUP($A180,Database!$A:$Y,10,FALSE)</f>
        <v>55</v>
      </c>
      <c r="T180" s="20">
        <f>VLOOKUP($A180,Database!$A:$Y,11,FALSE)</f>
        <v>122</v>
      </c>
      <c r="U180" s="20">
        <f>VLOOKUP($A180,Database!$A:$Y,12,FALSE)</f>
        <v>140</v>
      </c>
      <c r="V180" s="20" t="str">
        <f>VLOOKUP(A180,Database!A:M,13,FALSE)</f>
        <v>Terminé</v>
      </c>
      <c r="W180" s="20">
        <f>VLOOKUP($A180,Database!$A:$Y,20,FALSE)</f>
        <v>1</v>
      </c>
      <c r="X180" s="20">
        <f>VLOOKUP($A180,Database!$A:$Y,21,FALSE)</f>
        <v>1</v>
      </c>
      <c r="Y180" s="20">
        <f>IF(A180=0,0,IF(V180="À venir",0,IF(AND(ISBLANK(P180),ISBLANK(Q180)),1,0)))</f>
        <v>0</v>
      </c>
      <c r="Z180" s="20">
        <f>IF(OR(ISBLANK(P180),ISBLANK(Q180)),"",IF(OR(AND(P180&gt;Q180,W180&gt;X180),AND(P180=Q180,W180=X180),AND(P180&lt;Q180,W180&lt;X180)),1,0))</f>
        <v>0</v>
      </c>
      <c r="AA180" s="20">
        <f ca="1">IF(C180&lt;NOW(),IF(AND(P180&gt;Q180,W180&gt;X180),S180,IF(AND(P180=Q180,W180=X180),T180,IF(AND(P180&lt;Q180,W180&lt;X180),U180,0))),"")</f>
        <v>0</v>
      </c>
      <c r="AB180" s="20">
        <f ca="1">IF(AND(P180=W180,Q180=X180,NOT(ISBLANK(P180)),NOT(ISBLANK(Q180)),NOT(ISBLANK(W180)),NOT(ISBLANK(AA180))),1,0)</f>
        <v>0</v>
      </c>
      <c r="AC180" s="20" t="str">
        <f ca="1">IF(AB180=0,"",IF(OR(ISBLANK(P180),ISBLANK(Q180)),"",IF(ISBLANK(VLOOKUP(A180,Database!A:AA,22,FALSE)),"",VLOOKUP(A180,Database!A:AA,22,FALSE))))</f>
        <v/>
      </c>
      <c r="AD180" s="20">
        <f ca="1">IFERROR(
   IF(
     OR(ISBLANK(P180),ISBLANK(Q180)),
     "",
     IF(
       AND(AA180&lt;&gt;"",OR(V180="Terminé",V180="En cours")),
       VLOOKUP(AC180,Setup_ScoreExactBonus!A:D,4,FALSE),
       0
     )),
  0)</f>
        <v>0</v>
      </c>
      <c r="AE180" s="21">
        <f ca="1">IFERROR(IF(OR(ISBLANK(P180),ISBLANK(Q180)),0,IF(AA180&lt;&gt;"", AA180 + IF(AB180=1,AD180, 0), "") * (R180+1)),"")</f>
        <v>0</v>
      </c>
      <c r="AF180" s="21">
        <f ca="1">SUMIFS(AE$2:AE180,D$2:D180,D180)</f>
        <v>277</v>
      </c>
    </row>
    <row r="181" spans="1:32" hidden="1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1">
        <v>0</v>
      </c>
      <c r="S181" s="20">
        <f>VLOOKUP($A181,Database!$A:$Y,10,FALSE)</f>
        <v>55</v>
      </c>
      <c r="T181" s="20">
        <f>VLOOKUP($A181,Database!$A:$Y,11,FALSE)</f>
        <v>122</v>
      </c>
      <c r="U181" s="20">
        <f>VLOOKUP($A181,Database!$A:$Y,12,FALSE)</f>
        <v>140</v>
      </c>
      <c r="V181" s="20" t="str">
        <f>VLOOKUP(A181,Database!A:M,13,FALSE)</f>
        <v>Terminé</v>
      </c>
      <c r="W181" s="20">
        <f>VLOOKUP($A181,Database!$A:$Y,20,FALSE)</f>
        <v>1</v>
      </c>
      <c r="X181" s="20">
        <f>VLOOKUP($A181,Database!$A:$Y,21,FALSE)</f>
        <v>1</v>
      </c>
      <c r="Y181" s="20">
        <f>IF(A181=0,0,IF(V181="À venir",0,IF(AND(ISBLANK(P181),ISBLANK(Q181)),1,0)))</f>
        <v>0</v>
      </c>
      <c r="Z181" s="20">
        <f>IF(OR(ISBLANK(P181),ISBLANK(Q181)),"",IF(OR(AND(P181&gt;Q181,W181&gt;X181),AND(P181=Q181,W181=X181),AND(P181&lt;Q181,W181&lt;X181)),1,0))</f>
        <v>0</v>
      </c>
      <c r="AA181" s="20">
        <f ca="1">IF(C181&lt;NOW(),IF(AND(P181&gt;Q181,W181&gt;X181),S181,IF(AND(P181=Q181,W181=X181),T181,IF(AND(P181&lt;Q181,W181&lt;X181),U181,0))),"")</f>
        <v>0</v>
      </c>
      <c r="AB181" s="20">
        <f ca="1">IF(AND(P181=W181,Q181=X181,NOT(ISBLANK(P181)),NOT(ISBLANK(Q181)),NOT(ISBLANK(W181)),NOT(ISBLANK(AA181))),1,0)</f>
        <v>0</v>
      </c>
      <c r="AC181" s="20" t="str">
        <f ca="1">IF(AB181=0,"",IF(OR(ISBLANK(P181),ISBLANK(Q181)),"",IF(ISBLANK(VLOOKUP(A181,Database!A:AA,22,FALSE)),"",VLOOKUP(A181,Database!A:AA,22,FALSE))))</f>
        <v/>
      </c>
      <c r="AD181" s="20">
        <f ca="1">IFERROR(
   IF(
     OR(ISBLANK(P181),ISBLANK(Q181)),
     "",
     IF(
       AND(AA181&lt;&gt;"",OR(V181="Terminé",V181="En cours")),
       VLOOKUP(AC181,Setup_ScoreExactBonus!A:D,4,FALSE),
       0
     )),
  0)</f>
        <v>0</v>
      </c>
      <c r="AE181" s="21">
        <f ca="1">IFERROR(IF(OR(ISBLANK(P181),ISBLANK(Q181)),0,IF(AA181&lt;&gt;"", AA181 + IF(AB181=1,AD181, 0), "") * (R181+1)),"")</f>
        <v>0</v>
      </c>
      <c r="AF181" s="21">
        <f ca="1">SUMIFS(AE$2:AE181,D$2:D181,D181)</f>
        <v>74</v>
      </c>
    </row>
    <row r="182" spans="1:32" hidden="1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1">
        <v>0</v>
      </c>
      <c r="S182" s="20">
        <f>VLOOKUP($A182,Database!$A:$Y,10,FALSE)</f>
        <v>55</v>
      </c>
      <c r="T182" s="20">
        <f>VLOOKUP($A182,Database!$A:$Y,11,FALSE)</f>
        <v>122</v>
      </c>
      <c r="U182" s="20">
        <f>VLOOKUP($A182,Database!$A:$Y,12,FALSE)</f>
        <v>140</v>
      </c>
      <c r="V182" s="20" t="str">
        <f>VLOOKUP(A182,Database!A:M,13,FALSE)</f>
        <v>Terminé</v>
      </c>
      <c r="W182" s="20">
        <f>VLOOKUP($A182,Database!$A:$Y,20,FALSE)</f>
        <v>1</v>
      </c>
      <c r="X182" s="20">
        <f>VLOOKUP($A182,Database!$A:$Y,21,FALSE)</f>
        <v>1</v>
      </c>
      <c r="Y182" s="20">
        <f>IF(A182=0,0,IF(V182="À venir",0,IF(AND(ISBLANK(P182),ISBLANK(Q182)),1,0)))</f>
        <v>0</v>
      </c>
      <c r="Z182" s="20">
        <f>IF(OR(ISBLANK(P182),ISBLANK(Q182)),"",IF(OR(AND(P182&gt;Q182,W182&gt;X182),AND(P182=Q182,W182=X182),AND(P182&lt;Q182,W182&lt;X182)),1,0))</f>
        <v>0</v>
      </c>
      <c r="AA182" s="20">
        <f ca="1">IF(C182&lt;NOW(),IF(AND(P182&gt;Q182,W182&gt;X182),S182,IF(AND(P182=Q182,W182=X182),T182,IF(AND(P182&lt;Q182,W182&lt;X182),U182,0))),"")</f>
        <v>0</v>
      </c>
      <c r="AB182" s="20">
        <f ca="1">IF(AND(P182=W182,Q182=X182,NOT(ISBLANK(P182)),NOT(ISBLANK(Q182)),NOT(ISBLANK(W182)),NOT(ISBLANK(AA182))),1,0)</f>
        <v>0</v>
      </c>
      <c r="AC182" s="20" t="str">
        <f ca="1">IF(AB182=0,"",IF(OR(ISBLANK(P182),ISBLANK(Q182)),"",IF(ISBLANK(VLOOKUP(A182,Database!A:AA,22,FALSE)),"",VLOOKUP(A182,Database!A:AA,22,FALSE))))</f>
        <v/>
      </c>
      <c r="AD182" s="20">
        <f ca="1">IFERROR(
   IF(
     OR(ISBLANK(P182),ISBLANK(Q182)),
     "",
     IF(
       AND(AA182&lt;&gt;"",OR(V182="Terminé",V182="En cours")),
       VLOOKUP(AC182,Setup_ScoreExactBonus!A:D,4,FALSE),
       0
     )),
  0)</f>
        <v>0</v>
      </c>
      <c r="AE182" s="21">
        <f ca="1">IFERROR(IF(OR(ISBLANK(P182),ISBLANK(Q182)),0,IF(AA182&lt;&gt;"", AA182 + IF(AB182=1,AD182, 0), "") * (R182+1)),"")</f>
        <v>0</v>
      </c>
      <c r="AF182" s="21">
        <f ca="1">SUMIFS(AE$2:AE182,D$2:D182,D182)</f>
        <v>143</v>
      </c>
    </row>
    <row r="183" spans="1:32" hidden="1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1">
        <v>0</v>
      </c>
      <c r="S183" s="20">
        <f>VLOOKUP($A183,Database!$A:$Y,10,FALSE)</f>
        <v>55</v>
      </c>
      <c r="T183" s="20">
        <f>VLOOKUP($A183,Database!$A:$Y,11,FALSE)</f>
        <v>122</v>
      </c>
      <c r="U183" s="20">
        <f>VLOOKUP($A183,Database!$A:$Y,12,FALSE)</f>
        <v>140</v>
      </c>
      <c r="V183" s="20" t="str">
        <f>VLOOKUP(A183,Database!A:M,13,FALSE)</f>
        <v>Terminé</v>
      </c>
      <c r="W183" s="20">
        <f>VLOOKUP($A183,Database!$A:$Y,20,FALSE)</f>
        <v>1</v>
      </c>
      <c r="X183" s="20">
        <f>VLOOKUP($A183,Database!$A:$Y,21,FALSE)</f>
        <v>1</v>
      </c>
      <c r="Y183" s="20">
        <f>IF(A183=0,0,IF(V183="À venir",0,IF(AND(ISBLANK(P183),ISBLANK(Q183)),1,0)))</f>
        <v>0</v>
      </c>
      <c r="Z183" s="20">
        <f>IF(OR(ISBLANK(P183),ISBLANK(Q183)),"",IF(OR(AND(P183&gt;Q183,W183&gt;X183),AND(P183=Q183,W183=X183),AND(P183&lt;Q183,W183&lt;X183)),1,0))</f>
        <v>0</v>
      </c>
      <c r="AA183" s="20">
        <f ca="1">IF(C183&lt;NOW(),IF(AND(P183&gt;Q183,W183&gt;X183),S183,IF(AND(P183=Q183,W183=X183),T183,IF(AND(P183&lt;Q183,W183&lt;X183),U183,0))),"")</f>
        <v>0</v>
      </c>
      <c r="AB183" s="20">
        <f ca="1">IF(AND(P183=W183,Q183=X183,NOT(ISBLANK(P183)),NOT(ISBLANK(Q183)),NOT(ISBLANK(W183)),NOT(ISBLANK(AA183))),1,0)</f>
        <v>0</v>
      </c>
      <c r="AC183" s="20" t="str">
        <f ca="1">IF(AB183=0,"",IF(OR(ISBLANK(P183),ISBLANK(Q183)),"",IF(ISBLANK(VLOOKUP(A183,Database!A:AA,22,FALSE)),"",VLOOKUP(A183,Database!A:AA,22,FALSE))))</f>
        <v/>
      </c>
      <c r="AD183" s="20">
        <f ca="1">IFERROR(
   IF(
     OR(ISBLANK(P183),ISBLANK(Q183)),
     "",
     IF(
       AND(AA183&lt;&gt;"",OR(V183="Terminé",V183="En cours")),
       VLOOKUP(AC183,Setup_ScoreExactBonus!A:D,4,FALSE),
       0
     )),
  0)</f>
        <v>0</v>
      </c>
      <c r="AE183" s="21">
        <f ca="1">IFERROR(IF(OR(ISBLANK(P183),ISBLANK(Q183)),0,IF(AA183&lt;&gt;"", AA183 + IF(AB183=1,AD183, 0), "") * (R183+1)),"")</f>
        <v>0</v>
      </c>
      <c r="AF183" s="21">
        <f ca="1">SUMIFS(AE$2:AE183,D$2:D183,D183)</f>
        <v>123</v>
      </c>
    </row>
    <row r="184" spans="1:32" hidden="1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1">
        <v>0</v>
      </c>
      <c r="S184" s="20">
        <f>VLOOKUP($A184,Database!$A:$Y,10,FALSE)</f>
        <v>55</v>
      </c>
      <c r="T184" s="20">
        <f>VLOOKUP($A184,Database!$A:$Y,11,FALSE)</f>
        <v>122</v>
      </c>
      <c r="U184" s="20">
        <f>VLOOKUP($A184,Database!$A:$Y,12,FALSE)</f>
        <v>140</v>
      </c>
      <c r="V184" s="20" t="str">
        <f>VLOOKUP(A184,Database!A:M,13,FALSE)</f>
        <v>Terminé</v>
      </c>
      <c r="W184" s="20">
        <f>VLOOKUP($A184,Database!$A:$Y,20,FALSE)</f>
        <v>1</v>
      </c>
      <c r="X184" s="20">
        <f>VLOOKUP($A184,Database!$A:$Y,21,FALSE)</f>
        <v>1</v>
      </c>
      <c r="Y184" s="20">
        <f>IF(A184=0,0,IF(V184="À venir",0,IF(AND(ISBLANK(P184),ISBLANK(Q184)),1,0)))</f>
        <v>0</v>
      </c>
      <c r="Z184" s="20">
        <f>IF(OR(ISBLANK(P184),ISBLANK(Q184)),"",IF(OR(AND(P184&gt;Q184,W184&gt;X184),AND(P184=Q184,W184=X184),AND(P184&lt;Q184,W184&lt;X184)),1,0))</f>
        <v>0</v>
      </c>
      <c r="AA184" s="20">
        <f ca="1">IF(C184&lt;NOW(),IF(AND(P184&gt;Q184,W184&gt;X184),S184,IF(AND(P184=Q184,W184=X184),T184,IF(AND(P184&lt;Q184,W184&lt;X184),U184,0))),"")</f>
        <v>0</v>
      </c>
      <c r="AB184" s="20">
        <f ca="1">IF(AND(P184=W184,Q184=X184,NOT(ISBLANK(P184)),NOT(ISBLANK(Q184)),NOT(ISBLANK(W184)),NOT(ISBLANK(AA184))),1,0)</f>
        <v>0</v>
      </c>
      <c r="AC184" s="20" t="str">
        <f ca="1">IF(AB184=0,"",IF(OR(ISBLANK(P184),ISBLANK(Q184)),"",IF(ISBLANK(VLOOKUP(A184,Database!A:AA,22,FALSE)),"",VLOOKUP(A184,Database!A:AA,22,FALSE))))</f>
        <v/>
      </c>
      <c r="AD184" s="20">
        <f ca="1">IFERROR(
   IF(
     OR(ISBLANK(P184),ISBLANK(Q184)),
     "",
     IF(
       AND(AA184&lt;&gt;"",OR(V184="Terminé",V184="En cours")),
       VLOOKUP(AC184,Setup_ScoreExactBonus!A:D,4,FALSE),
       0
     )),
  0)</f>
        <v>0</v>
      </c>
      <c r="AE184" s="21">
        <f ca="1">IFERROR(IF(OR(ISBLANK(P184),ISBLANK(Q184)),0,IF(AA184&lt;&gt;"", AA184 + IF(AB184=1,AD184, 0), "") * (R184+1)),"")</f>
        <v>0</v>
      </c>
      <c r="AF184" s="21">
        <f ca="1">SUMIFS(AE$2:AE184,D$2:D184,D184)</f>
        <v>423</v>
      </c>
    </row>
    <row r="185" spans="1:32" hidden="1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1">
        <v>0</v>
      </c>
      <c r="S185" s="20">
        <f>VLOOKUP($A185,Database!$A:$Y,10,FALSE)</f>
        <v>55</v>
      </c>
      <c r="T185" s="20">
        <f>VLOOKUP($A185,Database!$A:$Y,11,FALSE)</f>
        <v>122</v>
      </c>
      <c r="U185" s="20">
        <f>VLOOKUP($A185,Database!$A:$Y,12,FALSE)</f>
        <v>140</v>
      </c>
      <c r="V185" s="20" t="str">
        <f>VLOOKUP(A185,Database!A:M,13,FALSE)</f>
        <v>Terminé</v>
      </c>
      <c r="W185" s="20">
        <f>VLOOKUP($A185,Database!$A:$Y,20,FALSE)</f>
        <v>1</v>
      </c>
      <c r="X185" s="20">
        <f>VLOOKUP($A185,Database!$A:$Y,21,FALSE)</f>
        <v>1</v>
      </c>
      <c r="Y185" s="20">
        <f>IF(A185=0,0,IF(V185="À venir",0,IF(AND(ISBLANK(P185),ISBLANK(Q185)),1,0)))</f>
        <v>0</v>
      </c>
      <c r="Z185" s="20">
        <f>IF(OR(ISBLANK(P185),ISBLANK(Q185)),"",IF(OR(AND(P185&gt;Q185,W185&gt;X185),AND(P185=Q185,W185=X185),AND(P185&lt;Q185,W185&lt;X185)),1,0))</f>
        <v>0</v>
      </c>
      <c r="AA185" s="20">
        <f ca="1">IF(C185&lt;NOW(),IF(AND(P185&gt;Q185,W185&gt;X185),S185,IF(AND(P185=Q185,W185=X185),T185,IF(AND(P185&lt;Q185,W185&lt;X185),U185,0))),"")</f>
        <v>0</v>
      </c>
      <c r="AB185" s="20">
        <f ca="1">IF(AND(P185=W185,Q185=X185,NOT(ISBLANK(P185)),NOT(ISBLANK(Q185)),NOT(ISBLANK(W185)),NOT(ISBLANK(AA185))),1,0)</f>
        <v>0</v>
      </c>
      <c r="AC185" s="20" t="str">
        <f ca="1">IF(AB185=0,"",IF(OR(ISBLANK(P185),ISBLANK(Q185)),"",IF(ISBLANK(VLOOKUP(A185,Database!A:AA,22,FALSE)),"",VLOOKUP(A185,Database!A:AA,22,FALSE))))</f>
        <v/>
      </c>
      <c r="AD185" s="20">
        <f ca="1">IFERROR(
   IF(
     OR(ISBLANK(P185),ISBLANK(Q185)),
     "",
     IF(
       AND(AA185&lt;&gt;"",OR(V185="Terminé",V185="En cours")),
       VLOOKUP(AC185,Setup_ScoreExactBonus!A:D,4,FALSE),
       0
     )),
  0)</f>
        <v>0</v>
      </c>
      <c r="AE185" s="21">
        <f ca="1">IFERROR(IF(OR(ISBLANK(P185),ISBLANK(Q185)),0,IF(AA185&lt;&gt;"", AA185 + IF(AB185=1,AD185, 0), "") * (R185+1)),"")</f>
        <v>0</v>
      </c>
      <c r="AF185" s="21">
        <f ca="1">SUMIFS(AE$2:AE185,D$2:D185,D185)</f>
        <v>143</v>
      </c>
    </row>
    <row r="186" spans="1:32" hidden="1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1">
        <v>0</v>
      </c>
      <c r="S186" s="20">
        <f>VLOOKUP($A186,Database!$A:$Y,10,FALSE)</f>
        <v>55</v>
      </c>
      <c r="T186" s="20">
        <f>VLOOKUP($A186,Database!$A:$Y,11,FALSE)</f>
        <v>122</v>
      </c>
      <c r="U186" s="20">
        <f>VLOOKUP($A186,Database!$A:$Y,12,FALSE)</f>
        <v>140</v>
      </c>
      <c r="V186" s="20" t="str">
        <f>VLOOKUP(A186,Database!A:M,13,FALSE)</f>
        <v>Terminé</v>
      </c>
      <c r="W186" s="20">
        <f>VLOOKUP($A186,Database!$A:$Y,20,FALSE)</f>
        <v>1</v>
      </c>
      <c r="X186" s="20">
        <f>VLOOKUP($A186,Database!$A:$Y,21,FALSE)</f>
        <v>1</v>
      </c>
      <c r="Y186" s="20">
        <f>IF(A186=0,0,IF(V186="À venir",0,IF(AND(ISBLANK(P186),ISBLANK(Q186)),1,0)))</f>
        <v>0</v>
      </c>
      <c r="Z186" s="20">
        <f>IF(OR(ISBLANK(P186),ISBLANK(Q186)),"",IF(OR(AND(P186&gt;Q186,W186&gt;X186),AND(P186=Q186,W186=X186),AND(P186&lt;Q186,W186&lt;X186)),1,0))</f>
        <v>0</v>
      </c>
      <c r="AA186" s="20">
        <f ca="1">IF(C186&lt;NOW(),IF(AND(P186&gt;Q186,W186&gt;X186),S186,IF(AND(P186=Q186,W186=X186),T186,IF(AND(P186&lt;Q186,W186&lt;X186),U186,0))),"")</f>
        <v>0</v>
      </c>
      <c r="AB186" s="20">
        <f ca="1">IF(AND(P186=W186,Q186=X186,NOT(ISBLANK(P186)),NOT(ISBLANK(Q186)),NOT(ISBLANK(W186)),NOT(ISBLANK(AA186))),1,0)</f>
        <v>0</v>
      </c>
      <c r="AC186" s="20" t="str">
        <f ca="1">IF(AB186=0,"",IF(OR(ISBLANK(P186),ISBLANK(Q186)),"",IF(ISBLANK(VLOOKUP(A186,Database!A:AA,22,FALSE)),"",VLOOKUP(A186,Database!A:AA,22,FALSE))))</f>
        <v/>
      </c>
      <c r="AD186" s="20">
        <f ca="1">IFERROR(
   IF(
     OR(ISBLANK(P186),ISBLANK(Q186)),
     "",
     IF(
       AND(AA186&lt;&gt;"",OR(V186="Terminé",V186="En cours")),
       VLOOKUP(AC186,Setup_ScoreExactBonus!A:D,4,FALSE),
       0
     )),
  0)</f>
        <v>0</v>
      </c>
      <c r="AE186" s="21">
        <f ca="1">IFERROR(IF(OR(ISBLANK(P186),ISBLANK(Q186)),0,IF(AA186&lt;&gt;"", AA186 + IF(AB186=1,AD186, 0), "") * (R186+1)),"")</f>
        <v>0</v>
      </c>
      <c r="AF186" s="21">
        <f ca="1">SUMIFS(AE$2:AE186,D$2:D186,D186)</f>
        <v>165</v>
      </c>
    </row>
    <row r="187" spans="1:32" hidden="1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1">
        <v>1</v>
      </c>
      <c r="S187" s="20">
        <f>VLOOKUP($A187,Database!$A:$Y,10,FALSE)</f>
        <v>55</v>
      </c>
      <c r="T187" s="20">
        <f>VLOOKUP($A187,Database!$A:$Y,11,FALSE)</f>
        <v>122</v>
      </c>
      <c r="U187" s="20">
        <f>VLOOKUP($A187,Database!$A:$Y,12,FALSE)</f>
        <v>140</v>
      </c>
      <c r="V187" s="20" t="str">
        <f>VLOOKUP(A187,Database!A:M,13,FALSE)</f>
        <v>Terminé</v>
      </c>
      <c r="W187" s="20">
        <f>VLOOKUP($A187,Database!$A:$Y,20,FALSE)</f>
        <v>1</v>
      </c>
      <c r="X187" s="20">
        <f>VLOOKUP($A187,Database!$A:$Y,21,FALSE)</f>
        <v>1</v>
      </c>
      <c r="Y187" s="20">
        <f>IF(A187=0,0,IF(V187="À venir",0,IF(AND(ISBLANK(P187),ISBLANK(Q187)),1,0)))</f>
        <v>0</v>
      </c>
      <c r="Z187" s="20">
        <f>IF(OR(ISBLANK(P187),ISBLANK(Q187)),"",IF(OR(AND(P187&gt;Q187,W187&gt;X187),AND(P187=Q187,W187=X187),AND(P187&lt;Q187,W187&lt;X187)),1,0))</f>
        <v>0</v>
      </c>
      <c r="AA187" s="20">
        <f ca="1">IF(C187&lt;NOW(),IF(AND(P187&gt;Q187,W187&gt;X187),S187,IF(AND(P187=Q187,W187=X187),T187,IF(AND(P187&lt;Q187,W187&lt;X187),U187,0))),"")</f>
        <v>0</v>
      </c>
      <c r="AB187" s="20">
        <f ca="1">IF(AND(P187=W187,Q187=X187,NOT(ISBLANK(P187)),NOT(ISBLANK(Q187)),NOT(ISBLANK(W187)),NOT(ISBLANK(AA187))),1,0)</f>
        <v>0</v>
      </c>
      <c r="AC187" s="20" t="str">
        <f ca="1">IF(AB187=0,"",IF(OR(ISBLANK(P187),ISBLANK(Q187)),"",IF(ISBLANK(VLOOKUP(A187,Database!A:AA,22,FALSE)),"",VLOOKUP(A187,Database!A:AA,22,FALSE))))</f>
        <v/>
      </c>
      <c r="AD187" s="20">
        <f ca="1">IFERROR(
   IF(
     OR(ISBLANK(P187),ISBLANK(Q187)),
     "",
     IF(
       AND(AA187&lt;&gt;"",OR(V187="Terminé",V187="En cours")),
       VLOOKUP(AC187,Setup_ScoreExactBonus!A:D,4,FALSE),
       0
     )),
  0)</f>
        <v>0</v>
      </c>
      <c r="AE187" s="21">
        <f ca="1">IFERROR(IF(OR(ISBLANK(P187),ISBLANK(Q187)),0,IF(AA187&lt;&gt;"", AA187 + IF(AB187=1,AD187, 0), "") * (R187+1)),"")</f>
        <v>0</v>
      </c>
      <c r="AF187" s="21">
        <f ca="1">SUMIFS(AE$2:AE187,D$2:D187,D187)</f>
        <v>394</v>
      </c>
    </row>
    <row r="188" spans="1:32" hidden="1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1">
        <v>0</v>
      </c>
      <c r="S188" s="20">
        <f>VLOOKUP($A188,Database!$A:$Y,10,FALSE)</f>
        <v>55</v>
      </c>
      <c r="T188" s="20">
        <f>VLOOKUP($A188,Database!$A:$Y,11,FALSE)</f>
        <v>122</v>
      </c>
      <c r="U188" s="20">
        <f>VLOOKUP($A188,Database!$A:$Y,12,FALSE)</f>
        <v>140</v>
      </c>
      <c r="V188" s="20" t="str">
        <f>VLOOKUP(A188,Database!A:M,13,FALSE)</f>
        <v>Terminé</v>
      </c>
      <c r="W188" s="20">
        <f>VLOOKUP($A188,Database!$A:$Y,20,FALSE)</f>
        <v>1</v>
      </c>
      <c r="X188" s="20">
        <f>VLOOKUP($A188,Database!$A:$Y,21,FALSE)</f>
        <v>1</v>
      </c>
      <c r="Y188" s="20">
        <f>IF(A188=0,0,IF(V188="À venir",0,IF(AND(ISBLANK(P188),ISBLANK(Q188)),1,0)))</f>
        <v>0</v>
      </c>
      <c r="Z188" s="20">
        <f>IF(OR(ISBLANK(P188),ISBLANK(Q188)),"",IF(OR(AND(P188&gt;Q188,W188&gt;X188),AND(P188=Q188,W188=X188),AND(P188&lt;Q188,W188&lt;X188)),1,0))</f>
        <v>0</v>
      </c>
      <c r="AA188" s="20">
        <f ca="1">IF(C188&lt;NOW(),IF(AND(P188&gt;Q188,W188&gt;X188),S188,IF(AND(P188=Q188,W188=X188),T188,IF(AND(P188&lt;Q188,W188&lt;X188),U188,0))),"")</f>
        <v>0</v>
      </c>
      <c r="AB188" s="20">
        <f ca="1">IF(AND(P188=W188,Q188=X188,NOT(ISBLANK(P188)),NOT(ISBLANK(Q188)),NOT(ISBLANK(W188)),NOT(ISBLANK(AA188))),1,0)</f>
        <v>0</v>
      </c>
      <c r="AC188" s="20" t="str">
        <f ca="1">IF(AB188=0,"",IF(OR(ISBLANK(P188),ISBLANK(Q188)),"",IF(ISBLANK(VLOOKUP(A188,Database!A:AA,22,FALSE)),"",VLOOKUP(A188,Database!A:AA,22,FALSE))))</f>
        <v/>
      </c>
      <c r="AD188" s="20">
        <f ca="1">IFERROR(
   IF(
     OR(ISBLANK(P188),ISBLANK(Q188)),
     "",
     IF(
       AND(AA188&lt;&gt;"",OR(V188="Terminé",V188="En cours")),
       VLOOKUP(AC188,Setup_ScoreExactBonus!A:D,4,FALSE),
       0
     )),
  0)</f>
        <v>0</v>
      </c>
      <c r="AE188" s="21">
        <f ca="1">IFERROR(IF(OR(ISBLANK(P188),ISBLANK(Q188)),0,IF(AA188&lt;&gt;"", AA188 + IF(AB188=1,AD188, 0), "") * (R188+1)),"")</f>
        <v>0</v>
      </c>
      <c r="AF188" s="21">
        <f ca="1">SUMIFS(AE$2:AE188,D$2:D188,D188)</f>
        <v>96</v>
      </c>
    </row>
    <row r="189" spans="1:32" hidden="1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1">
        <v>0</v>
      </c>
      <c r="S189" s="20">
        <f>VLOOKUP($A189,Database!$A:$Y,10,FALSE)</f>
        <v>55</v>
      </c>
      <c r="T189" s="20">
        <f>VLOOKUP($A189,Database!$A:$Y,11,FALSE)</f>
        <v>122</v>
      </c>
      <c r="U189" s="20">
        <f>VLOOKUP($A189,Database!$A:$Y,12,FALSE)</f>
        <v>140</v>
      </c>
      <c r="V189" s="20" t="str">
        <f>VLOOKUP(A189,Database!A:M,13,FALSE)</f>
        <v>Terminé</v>
      </c>
      <c r="W189" s="20">
        <f>VLOOKUP($A189,Database!$A:$Y,20,FALSE)</f>
        <v>1</v>
      </c>
      <c r="X189" s="20">
        <f>VLOOKUP($A189,Database!$A:$Y,21,FALSE)</f>
        <v>1</v>
      </c>
      <c r="Y189" s="20">
        <f>IF(A189=0,0,IF(V189="À venir",0,IF(AND(ISBLANK(P189),ISBLANK(Q189)),1,0)))</f>
        <v>0</v>
      </c>
      <c r="Z189" s="20">
        <f>IF(OR(ISBLANK(P189),ISBLANK(Q189)),"",IF(OR(AND(P189&gt;Q189,W189&gt;X189),AND(P189=Q189,W189=X189),AND(P189&lt;Q189,W189&lt;X189)),1,0))</f>
        <v>0</v>
      </c>
      <c r="AA189" s="20">
        <f ca="1">IF(C189&lt;NOW(),IF(AND(P189&gt;Q189,W189&gt;X189),S189,IF(AND(P189=Q189,W189=X189),T189,IF(AND(P189&lt;Q189,W189&lt;X189),U189,0))),"")</f>
        <v>0</v>
      </c>
      <c r="AB189" s="20">
        <f ca="1">IF(AND(P189=W189,Q189=X189,NOT(ISBLANK(P189)),NOT(ISBLANK(Q189)),NOT(ISBLANK(W189)),NOT(ISBLANK(AA189))),1,0)</f>
        <v>0</v>
      </c>
      <c r="AC189" s="20" t="str">
        <f ca="1">IF(AB189=0,"",IF(OR(ISBLANK(P189),ISBLANK(Q189)),"",IF(ISBLANK(VLOOKUP(A189,Database!A:AA,22,FALSE)),"",VLOOKUP(A189,Database!A:AA,22,FALSE))))</f>
        <v/>
      </c>
      <c r="AD189" s="20">
        <f ca="1">IFERROR(
   IF(
     OR(ISBLANK(P189),ISBLANK(Q189)),
     "",
     IF(
       AND(AA189&lt;&gt;"",OR(V189="Terminé",V189="En cours")),
       VLOOKUP(AC189,Setup_ScoreExactBonus!A:D,4,FALSE),
       0
     )),
  0)</f>
        <v>0</v>
      </c>
      <c r="AE189" s="21">
        <f ca="1">IFERROR(IF(OR(ISBLANK(P189),ISBLANK(Q189)),0,IF(AA189&lt;&gt;"", AA189 + IF(AB189=1,AD189, 0), "") * (R189+1)),"")</f>
        <v>0</v>
      </c>
      <c r="AF189" s="21">
        <f ca="1">SUMIFS(AE$2:AE189,D$2:D189,D189)</f>
        <v>123</v>
      </c>
    </row>
    <row r="190" spans="1:32" hidden="1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1">
        <v>0</v>
      </c>
      <c r="S190" s="20">
        <f>VLOOKUP($A190,Database!$A:$Y,10,FALSE)</f>
        <v>55</v>
      </c>
      <c r="T190" s="20">
        <f>VLOOKUP($A190,Database!$A:$Y,11,FALSE)</f>
        <v>122</v>
      </c>
      <c r="U190" s="20">
        <f>VLOOKUP($A190,Database!$A:$Y,12,FALSE)</f>
        <v>140</v>
      </c>
      <c r="V190" s="20" t="str">
        <f>VLOOKUP(A190,Database!A:M,13,FALSE)</f>
        <v>Terminé</v>
      </c>
      <c r="W190" s="20">
        <f>VLOOKUP($A190,Database!$A:$Y,20,FALSE)</f>
        <v>1</v>
      </c>
      <c r="X190" s="20">
        <f>VLOOKUP($A190,Database!$A:$Y,21,FALSE)</f>
        <v>1</v>
      </c>
      <c r="Y190" s="20">
        <f>IF(A190=0,0,IF(V190="À venir",0,IF(AND(ISBLANK(P190),ISBLANK(Q190)),1,0)))</f>
        <v>1</v>
      </c>
      <c r="Z190" s="20" t="str">
        <f>IF(OR(ISBLANK(P190),ISBLANK(Q190)),"",IF(OR(AND(P190&gt;Q190,W190&gt;X190),AND(P190=Q190,W190=X190),AND(P190&lt;Q190,W190&lt;X190)),1,0))</f>
        <v/>
      </c>
      <c r="AA190" s="20">
        <f ca="1">IF(C190&lt;NOW(),IF(AND(P190&gt;Q190,W190&gt;X190),S190,IF(AND(P190=Q190,W190=X190),T190,IF(AND(P190&lt;Q190,W190&lt;X190),U190,0))),"")</f>
        <v>122</v>
      </c>
      <c r="AB190" s="20">
        <f ca="1">IF(AND(P190=W190,Q190=X190,NOT(ISBLANK(P190)),NOT(ISBLANK(Q190)),NOT(ISBLANK(W190)),NOT(ISBLANK(AA190))),1,0)</f>
        <v>0</v>
      </c>
      <c r="AC190" s="20" t="str">
        <f ca="1">IF(AB190=0,"",IF(OR(ISBLANK(P190),ISBLANK(Q190)),"",IF(ISBLANK(VLOOKUP(A190,Database!A:AA,22,FALSE)),"",VLOOKUP(A190,Database!A:AA,22,FALSE))))</f>
        <v/>
      </c>
      <c r="AD190" s="20" t="str">
        <f>IFERROR(
   IF(
     OR(ISBLANK(P190),ISBLANK(Q190)),
     "",
     IF(
       AND(AA190&lt;&gt;"",OR(V190="Terminé",V190="En cours")),
       VLOOKUP(AC190,Setup_ScoreExactBonus!A:D,4,FALSE),
       0
     )),
  0)</f>
        <v/>
      </c>
      <c r="AE190" s="21">
        <f>IFERROR(IF(OR(ISBLANK(P190),ISBLANK(Q190)),0,IF(AA190&lt;&gt;"", AA190 + IF(AB190=1,AD190, 0), "") * (R190+1)),"")</f>
        <v>0</v>
      </c>
      <c r="AF190" s="21">
        <f>SUMIFS(AE$2:AE190,D$2:D190,D190)</f>
        <v>0</v>
      </c>
    </row>
    <row r="191" spans="1:32" hidden="1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1">
        <v>0</v>
      </c>
      <c r="S191" s="20">
        <f>VLOOKUP($A191,Database!$A:$Y,10,FALSE)</f>
        <v>154</v>
      </c>
      <c r="T191" s="20">
        <f>VLOOKUP($A191,Database!$A:$Y,11,FALSE)</f>
        <v>131</v>
      </c>
      <c r="U191" s="20">
        <f>VLOOKUP($A191,Database!$A:$Y,12,FALSE)</f>
        <v>44</v>
      </c>
      <c r="V191" s="20" t="str">
        <f>VLOOKUP(A191,Database!A:M,13,FALSE)</f>
        <v>Terminé</v>
      </c>
      <c r="W191" s="20">
        <f>VLOOKUP($A191,Database!$A:$Y,20,FALSE)</f>
        <v>0</v>
      </c>
      <c r="X191" s="20">
        <f>VLOOKUP($A191,Database!$A:$Y,21,FALSE)</f>
        <v>1</v>
      </c>
      <c r="Y191" s="20">
        <f>IF(A191=0,0,IF(V191="À venir",0,IF(AND(ISBLANK(P191),ISBLANK(Q191)),1,0)))</f>
        <v>0</v>
      </c>
      <c r="Z191" s="20">
        <f>IF(OR(ISBLANK(P191),ISBLANK(Q191)),"",IF(OR(AND(P191&gt;Q191,W191&gt;X191),AND(P191=Q191,W191=X191),AND(P191&lt;Q191,W191&lt;X191)),1,0))</f>
        <v>1</v>
      </c>
      <c r="AA191" s="20">
        <f ca="1">IF(C191&lt;NOW(),IF(AND(P191&gt;Q191,W191&gt;X191),S191,IF(AND(P191=Q191,W191=X191),T191,IF(AND(P191&lt;Q191,W191&lt;X191),U191,0))),"")</f>
        <v>44</v>
      </c>
      <c r="AB191" s="20">
        <f ca="1">IF(AND(P191=W191,Q191=X191,NOT(ISBLANK(P191)),NOT(ISBLANK(Q191)),NOT(ISBLANK(W191)),NOT(ISBLANK(AA191))),1,0)</f>
        <v>1</v>
      </c>
      <c r="AC191" s="20" t="str">
        <f ca="1">IF(AB191=0,"",IF(OR(ISBLANK(P191),ISBLANK(Q191)),"",IF(ISBLANK(VLOOKUP(A191,Database!A:AA,22,FALSE)),"",VLOOKUP(A191,Database!A:AA,22,FALSE))))</f>
        <v>Très rare</v>
      </c>
      <c r="AD191" s="20">
        <f ca="1">IFERROR(
   IF(
     OR(ISBLANK(P191),ISBLANK(Q191)),
     "",
     IF(
       AND(AA191&lt;&gt;"",OR(V191="Terminé",V191="En cours")),
       VLOOKUP(AC191,Setup_ScoreExactBonus!A:D,4,FALSE),
       0
     )),
  0)</f>
        <v>50</v>
      </c>
      <c r="AE191" s="21">
        <f ca="1">IFERROR(IF(OR(ISBLANK(P191),ISBLANK(Q191)),0,IF(AA191&lt;&gt;"", AA191 + IF(AB191=1,AD191, 0), "") * (R191+1)),"")</f>
        <v>94</v>
      </c>
      <c r="AF191" s="21">
        <f ca="1">SUMIFS(AE$2:AE191,D$2:D191,D191)</f>
        <v>285</v>
      </c>
    </row>
    <row r="192" spans="1:32" hidden="1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1">
        <v>0</v>
      </c>
      <c r="S192" s="20">
        <f>VLOOKUP($A192,Database!$A:$Y,10,FALSE)</f>
        <v>154</v>
      </c>
      <c r="T192" s="20">
        <f>VLOOKUP($A192,Database!$A:$Y,11,FALSE)</f>
        <v>131</v>
      </c>
      <c r="U192" s="20">
        <f>VLOOKUP($A192,Database!$A:$Y,12,FALSE)</f>
        <v>44</v>
      </c>
      <c r="V192" s="20" t="str">
        <f>VLOOKUP(A192,Database!A:M,13,FALSE)</f>
        <v>Terminé</v>
      </c>
      <c r="W192" s="20">
        <f>VLOOKUP($A192,Database!$A:$Y,20,FALSE)</f>
        <v>0</v>
      </c>
      <c r="X192" s="20">
        <f>VLOOKUP($A192,Database!$A:$Y,21,FALSE)</f>
        <v>1</v>
      </c>
      <c r="Y192" s="20">
        <f>IF(A192=0,0,IF(V192="À venir",0,IF(AND(ISBLANK(P192),ISBLANK(Q192)),1,0)))</f>
        <v>0</v>
      </c>
      <c r="Z192" s="20">
        <f>IF(OR(ISBLANK(P192),ISBLANK(Q192)),"",IF(OR(AND(P192&gt;Q192,W192&gt;X192),AND(P192=Q192,W192=X192),AND(P192&lt;Q192,W192&lt;X192)),1,0))</f>
        <v>1</v>
      </c>
      <c r="AA192" s="20">
        <f ca="1">IF(C192&lt;NOW(),IF(AND(P192&gt;Q192,W192&gt;X192),S192,IF(AND(P192=Q192,W192=X192),T192,IF(AND(P192&lt;Q192,W192&lt;X192),U192,0))),"")</f>
        <v>44</v>
      </c>
      <c r="AB192" s="20">
        <f ca="1">IF(AND(P192=W192,Q192=X192,NOT(ISBLANK(P192)),NOT(ISBLANK(Q192)),NOT(ISBLANK(W192)),NOT(ISBLANK(AA192))),1,0)</f>
        <v>1</v>
      </c>
      <c r="AC192" s="20" t="str">
        <f ca="1">IF(AB192=0,"",IF(OR(ISBLANK(P192),ISBLANK(Q192)),"",IF(ISBLANK(VLOOKUP(A192,Database!A:AA,22,FALSE)),"",VLOOKUP(A192,Database!A:AA,22,FALSE))))</f>
        <v>Très rare</v>
      </c>
      <c r="AD192" s="20">
        <f ca="1">IFERROR(
   IF(
     OR(ISBLANK(P192),ISBLANK(Q192)),
     "",
     IF(
       AND(AA192&lt;&gt;"",OR(V192="Terminé",V192="En cours")),
       VLOOKUP(AC192,Setup_ScoreExactBonus!A:D,4,FALSE),
       0
     )),
  0)</f>
        <v>50</v>
      </c>
      <c r="AE192" s="21">
        <f ca="1">IFERROR(IF(OR(ISBLANK(P192),ISBLANK(Q192)),0,IF(AA192&lt;&gt;"", AA192 + IF(AB192=1,AD192, 0), "") * (R192+1)),"")</f>
        <v>94</v>
      </c>
      <c r="AF192" s="21">
        <f ca="1">SUMIFS(AE$2:AE192,D$2:D192,D192)</f>
        <v>217</v>
      </c>
    </row>
    <row r="193" spans="1:32" hidden="1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1">
        <v>0</v>
      </c>
      <c r="S193" s="20">
        <f>VLOOKUP($A193,Database!$A:$Y,10,FALSE)</f>
        <v>154</v>
      </c>
      <c r="T193" s="20">
        <f>VLOOKUP($A193,Database!$A:$Y,11,FALSE)</f>
        <v>131</v>
      </c>
      <c r="U193" s="20">
        <f>VLOOKUP($A193,Database!$A:$Y,12,FALSE)</f>
        <v>44</v>
      </c>
      <c r="V193" s="20" t="str">
        <f>VLOOKUP(A193,Database!A:M,13,FALSE)</f>
        <v>Terminé</v>
      </c>
      <c r="W193" s="20">
        <f>VLOOKUP($A193,Database!$A:$Y,20,FALSE)</f>
        <v>0</v>
      </c>
      <c r="X193" s="20">
        <f>VLOOKUP($A193,Database!$A:$Y,21,FALSE)</f>
        <v>1</v>
      </c>
      <c r="Y193" s="20">
        <f>IF(A193=0,0,IF(V193="À venir",0,IF(AND(ISBLANK(P193),ISBLANK(Q193)),1,0)))</f>
        <v>0</v>
      </c>
      <c r="Z193" s="20">
        <f>IF(OR(ISBLANK(P193),ISBLANK(Q193)),"",IF(OR(AND(P193&gt;Q193,W193&gt;X193),AND(P193=Q193,W193=X193),AND(P193&lt;Q193,W193&lt;X193)),1,0))</f>
        <v>1</v>
      </c>
      <c r="AA193" s="20">
        <f ca="1">IF(C193&lt;NOW(),IF(AND(P193&gt;Q193,W193&gt;X193),S193,IF(AND(P193=Q193,W193=X193),T193,IF(AND(P193&lt;Q193,W193&lt;X193),U193,0))),"")</f>
        <v>44</v>
      </c>
      <c r="AB193" s="20">
        <f ca="1">IF(AND(P193=W193,Q193=X193,NOT(ISBLANK(P193)),NOT(ISBLANK(Q193)),NOT(ISBLANK(W193)),NOT(ISBLANK(AA193))),1,0)</f>
        <v>0</v>
      </c>
      <c r="AC193" s="20" t="str">
        <f ca="1">IF(AB193=0,"",IF(OR(ISBLANK(P193),ISBLANK(Q193)),"",IF(ISBLANK(VLOOKUP(A193,Database!A:AA,22,FALSE)),"",VLOOKUP(A193,Database!A:AA,22,FALSE))))</f>
        <v/>
      </c>
      <c r="AD193" s="20">
        <f ca="1">IFERROR(
   IF(
     OR(ISBLANK(P193),ISBLANK(Q193)),
     "",
     IF(
       AND(AA193&lt;&gt;"",OR(V193="Terminé",V193="En cours")),
       VLOOKUP(AC193,Setup_ScoreExactBonus!A:D,4,FALSE),
       0
     )),
  0)</f>
        <v>0</v>
      </c>
      <c r="AE193" s="21">
        <f ca="1">IFERROR(IF(OR(ISBLANK(P193),ISBLANK(Q193)),0,IF(AA193&lt;&gt;"", AA193 + IF(AB193=1,AD193, 0), "") * (R193+1)),"")</f>
        <v>44</v>
      </c>
      <c r="AF193" s="21">
        <f ca="1">SUMIFS(AE$2:AE193,D$2:D193,D193)</f>
        <v>324</v>
      </c>
    </row>
    <row r="194" spans="1:32" hidden="1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1">
        <v>0</v>
      </c>
      <c r="S194" s="20">
        <f>VLOOKUP($A194,Database!$A:$Y,10,FALSE)</f>
        <v>154</v>
      </c>
      <c r="T194" s="20">
        <f>VLOOKUP($A194,Database!$A:$Y,11,FALSE)</f>
        <v>131</v>
      </c>
      <c r="U194" s="20">
        <f>VLOOKUP($A194,Database!$A:$Y,12,FALSE)</f>
        <v>44</v>
      </c>
      <c r="V194" s="20" t="str">
        <f>VLOOKUP(A194,Database!A:M,13,FALSE)</f>
        <v>Terminé</v>
      </c>
      <c r="W194" s="20">
        <f>VLOOKUP($A194,Database!$A:$Y,20,FALSE)</f>
        <v>0</v>
      </c>
      <c r="X194" s="20">
        <f>VLOOKUP($A194,Database!$A:$Y,21,FALSE)</f>
        <v>1</v>
      </c>
      <c r="Y194" s="20">
        <f>IF(A194=0,0,IF(V194="À venir",0,IF(AND(ISBLANK(P194),ISBLANK(Q194)),1,0)))</f>
        <v>0</v>
      </c>
      <c r="Z194" s="20">
        <f>IF(OR(ISBLANK(P194),ISBLANK(Q194)),"",IF(OR(AND(P194&gt;Q194,W194&gt;X194),AND(P194=Q194,W194=X194),AND(P194&lt;Q194,W194&lt;X194)),1,0))</f>
        <v>1</v>
      </c>
      <c r="AA194" s="20">
        <f ca="1">IF(C194&lt;NOW(),IF(AND(P194&gt;Q194,W194&gt;X194),S194,IF(AND(P194=Q194,W194=X194),T194,IF(AND(P194&lt;Q194,W194&lt;X194),U194,0))),"")</f>
        <v>44</v>
      </c>
      <c r="AB194" s="20">
        <f ca="1">IF(AND(P194=W194,Q194=X194,NOT(ISBLANK(P194)),NOT(ISBLANK(Q194)),NOT(ISBLANK(W194)),NOT(ISBLANK(AA194))),1,0)</f>
        <v>0</v>
      </c>
      <c r="AC194" s="20" t="str">
        <f ca="1">IF(AB194=0,"",IF(OR(ISBLANK(P194),ISBLANK(Q194)),"",IF(ISBLANK(VLOOKUP(A194,Database!A:AA,22,FALSE)),"",VLOOKUP(A194,Database!A:AA,22,FALSE))))</f>
        <v/>
      </c>
      <c r="AD194" s="20">
        <f ca="1">IFERROR(
   IF(
     OR(ISBLANK(P194),ISBLANK(Q194)),
     "",
     IF(
       AND(AA194&lt;&gt;"",OR(V194="Terminé",V194="En cours")),
       VLOOKUP(AC194,Setup_ScoreExactBonus!A:D,4,FALSE),
       0
     )),
  0)</f>
        <v>0</v>
      </c>
      <c r="AE194" s="21">
        <f ca="1">IFERROR(IF(OR(ISBLANK(P194),ISBLANK(Q194)),0,IF(AA194&lt;&gt;"", AA194 + IF(AB194=1,AD194, 0), "") * (R194+1)),"")</f>
        <v>44</v>
      </c>
      <c r="AF194" s="21">
        <f ca="1">SUMIFS(AE$2:AE194,D$2:D194,D194)</f>
        <v>187</v>
      </c>
    </row>
    <row r="195" spans="1:32" hidden="1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1">
        <v>0</v>
      </c>
      <c r="S195" s="20">
        <f>VLOOKUP($A195,Database!$A:$Y,10,FALSE)</f>
        <v>154</v>
      </c>
      <c r="T195" s="20">
        <f>VLOOKUP($A195,Database!$A:$Y,11,FALSE)</f>
        <v>131</v>
      </c>
      <c r="U195" s="20">
        <f>VLOOKUP($A195,Database!$A:$Y,12,FALSE)</f>
        <v>44</v>
      </c>
      <c r="V195" s="20" t="str">
        <f>VLOOKUP(A195,Database!A:M,13,FALSE)</f>
        <v>Terminé</v>
      </c>
      <c r="W195" s="20">
        <f>VLOOKUP($A195,Database!$A:$Y,20,FALSE)</f>
        <v>0</v>
      </c>
      <c r="X195" s="20">
        <f>VLOOKUP($A195,Database!$A:$Y,21,FALSE)</f>
        <v>1</v>
      </c>
      <c r="Y195" s="20">
        <f>IF(A195=0,0,IF(V195="À venir",0,IF(AND(ISBLANK(P195),ISBLANK(Q195)),1,0)))</f>
        <v>1</v>
      </c>
      <c r="Z195" s="20" t="str">
        <f>IF(OR(ISBLANK(P195),ISBLANK(Q195)),"",IF(OR(AND(P195&gt;Q195,W195&gt;X195),AND(P195=Q195,W195=X195),AND(P195&lt;Q195,W195&lt;X195)),1,0))</f>
        <v/>
      </c>
      <c r="AA195" s="20">
        <f ca="1">IF(C195&lt;NOW(),IF(AND(P195&gt;Q195,W195&gt;X195),S195,IF(AND(P195=Q195,W195=X195),T195,IF(AND(P195&lt;Q195,W195&lt;X195),U195,0))),"")</f>
        <v>0</v>
      </c>
      <c r="AB195" s="20">
        <f ca="1">IF(AND(P195=W195,Q195=X195,NOT(ISBLANK(P195)),NOT(ISBLANK(Q195)),NOT(ISBLANK(W195)),NOT(ISBLANK(AA195))),1,0)</f>
        <v>0</v>
      </c>
      <c r="AC195" s="20" t="str">
        <f ca="1">IF(AB195=0,"",IF(OR(ISBLANK(P195),ISBLANK(Q195)),"",IF(ISBLANK(VLOOKUP(A195,Database!A:AA,22,FALSE)),"",VLOOKUP(A195,Database!A:AA,22,FALSE))))</f>
        <v/>
      </c>
      <c r="AD195" s="20" t="str">
        <f>IFERROR(
   IF(
     OR(ISBLANK(P195),ISBLANK(Q195)),
     "",
     IF(
       AND(AA195&lt;&gt;"",OR(V195="Terminé",V195="En cours")),
       VLOOKUP(AC195,Setup_ScoreExactBonus!A:D,4,FALSE),
       0
     )),
  0)</f>
        <v/>
      </c>
      <c r="AE195" s="21">
        <f>IFERROR(IF(OR(ISBLANK(P195),ISBLANK(Q195)),0,IF(AA195&lt;&gt;"", AA195 + IF(AB195=1,AD195, 0), "") * (R195+1)),"")</f>
        <v>0</v>
      </c>
      <c r="AF195" s="21">
        <f ca="1">SUMIFS(AE$2:AE195,D$2:D195,D195)</f>
        <v>96</v>
      </c>
    </row>
    <row r="196" spans="1:32" hidden="1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1">
        <v>0</v>
      </c>
      <c r="S196" s="20">
        <f>VLOOKUP($A196,Database!$A:$Y,10,FALSE)</f>
        <v>154</v>
      </c>
      <c r="T196" s="20">
        <f>VLOOKUP($A196,Database!$A:$Y,11,FALSE)</f>
        <v>131</v>
      </c>
      <c r="U196" s="20">
        <f>VLOOKUP($A196,Database!$A:$Y,12,FALSE)</f>
        <v>44</v>
      </c>
      <c r="V196" s="20" t="str">
        <f>VLOOKUP(A196,Database!A:M,13,FALSE)</f>
        <v>Terminé</v>
      </c>
      <c r="W196" s="20">
        <f>VLOOKUP($A196,Database!$A:$Y,20,FALSE)</f>
        <v>0</v>
      </c>
      <c r="X196" s="20">
        <f>VLOOKUP($A196,Database!$A:$Y,21,FALSE)</f>
        <v>1</v>
      </c>
      <c r="Y196" s="20">
        <f>IF(A196=0,0,IF(V196="À venir",0,IF(AND(ISBLANK(P196),ISBLANK(Q196)),1,0)))</f>
        <v>0</v>
      </c>
      <c r="Z196" s="20">
        <f>IF(OR(ISBLANK(P196),ISBLANK(Q196)),"",IF(OR(AND(P196&gt;Q196,W196&gt;X196),AND(P196=Q196,W196=X196),AND(P196&lt;Q196,W196&lt;X196)),1,0))</f>
        <v>1</v>
      </c>
      <c r="AA196" s="20">
        <f ca="1">IF(C196&lt;NOW(),IF(AND(P196&gt;Q196,W196&gt;X196),S196,IF(AND(P196=Q196,W196=X196),T196,IF(AND(P196&lt;Q196,W196&lt;X196),U196,0))),"")</f>
        <v>44</v>
      </c>
      <c r="AB196" s="20">
        <f ca="1">IF(AND(P196=W196,Q196=X196,NOT(ISBLANK(P196)),NOT(ISBLANK(Q196)),NOT(ISBLANK(W196)),NOT(ISBLANK(AA196))),1,0)</f>
        <v>0</v>
      </c>
      <c r="AC196" s="20" t="str">
        <f ca="1">IF(AB196=0,"",IF(OR(ISBLANK(P196),ISBLANK(Q196)),"",IF(ISBLANK(VLOOKUP(A196,Database!A:AA,22,FALSE)),"",VLOOKUP(A196,Database!A:AA,22,FALSE))))</f>
        <v/>
      </c>
      <c r="AD196" s="20">
        <f ca="1">IFERROR(
   IF(
     OR(ISBLANK(P196),ISBLANK(Q196)),
     "",
     IF(
       AND(AA196&lt;&gt;"",OR(V196="Terminé",V196="En cours")),
       VLOOKUP(AC196,Setup_ScoreExactBonus!A:D,4,FALSE),
       0
     )),
  0)</f>
        <v>0</v>
      </c>
      <c r="AE196" s="21">
        <f ca="1">IFERROR(IF(OR(ISBLANK(P196),ISBLANK(Q196)),0,IF(AA196&lt;&gt;"", AA196 + IF(AB196=1,AD196, 0), "") * (R196+1)),"")</f>
        <v>44</v>
      </c>
      <c r="AF196" s="21">
        <f ca="1">SUMIFS(AE$2:AE196,D$2:D196,D196)</f>
        <v>167</v>
      </c>
    </row>
    <row r="197" spans="1:32" hidden="1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1">
        <v>0</v>
      </c>
      <c r="S197" s="20">
        <f>VLOOKUP($A197,Database!$A:$Y,10,FALSE)</f>
        <v>154</v>
      </c>
      <c r="T197" s="20">
        <f>VLOOKUP($A197,Database!$A:$Y,11,FALSE)</f>
        <v>131</v>
      </c>
      <c r="U197" s="20">
        <f>VLOOKUP($A197,Database!$A:$Y,12,FALSE)</f>
        <v>44</v>
      </c>
      <c r="V197" s="20" t="str">
        <f>VLOOKUP(A197,Database!A:M,13,FALSE)</f>
        <v>Terminé</v>
      </c>
      <c r="W197" s="20">
        <f>VLOOKUP($A197,Database!$A:$Y,20,FALSE)</f>
        <v>0</v>
      </c>
      <c r="X197" s="20">
        <f>VLOOKUP($A197,Database!$A:$Y,21,FALSE)</f>
        <v>1</v>
      </c>
      <c r="Y197" s="20">
        <f>IF(A197=0,0,IF(V197="À venir",0,IF(AND(ISBLANK(P197),ISBLANK(Q197)),1,0)))</f>
        <v>0</v>
      </c>
      <c r="Z197" s="20">
        <f>IF(OR(ISBLANK(P197),ISBLANK(Q197)),"",IF(OR(AND(P197&gt;Q197,W197&gt;X197),AND(P197=Q197,W197=X197),AND(P197&lt;Q197,W197&lt;X197)),1,0))</f>
        <v>0</v>
      </c>
      <c r="AA197" s="20">
        <f ca="1">IF(C197&lt;NOW(),IF(AND(P197&gt;Q197,W197&gt;X197),S197,IF(AND(P197=Q197,W197=X197),T197,IF(AND(P197&lt;Q197,W197&lt;X197),U197,0))),"")</f>
        <v>0</v>
      </c>
      <c r="AB197" s="20">
        <f ca="1">IF(AND(P197=W197,Q197=X197,NOT(ISBLANK(P197)),NOT(ISBLANK(Q197)),NOT(ISBLANK(W197)),NOT(ISBLANK(AA197))),1,0)</f>
        <v>0</v>
      </c>
      <c r="AC197" s="20" t="str">
        <f ca="1">IF(AB197=0,"",IF(OR(ISBLANK(P197),ISBLANK(Q197)),"",IF(ISBLANK(VLOOKUP(A197,Database!A:AA,22,FALSE)),"",VLOOKUP(A197,Database!A:AA,22,FALSE))))</f>
        <v/>
      </c>
      <c r="AD197" s="20">
        <f ca="1">IFERROR(
   IF(
     OR(ISBLANK(P197),ISBLANK(Q197)),
     "",
     IF(
       AND(AA197&lt;&gt;"",OR(V197="Terminé",V197="En cours")),
       VLOOKUP(AC197,Setup_ScoreExactBonus!A:D,4,FALSE),
       0
     )),
  0)</f>
        <v>0</v>
      </c>
      <c r="AE197" s="21">
        <f ca="1">IFERROR(IF(OR(ISBLANK(P197),ISBLANK(Q197)),0,IF(AA197&lt;&gt;"", AA197 + IF(AB197=1,AD197, 0), "") * (R197+1)),"")</f>
        <v>0</v>
      </c>
      <c r="AF197" s="21">
        <f ca="1">SUMIFS(AE$2:AE197,D$2:D197,D197)</f>
        <v>123</v>
      </c>
    </row>
    <row r="198" spans="1:32" hidden="1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1">
        <v>0</v>
      </c>
      <c r="S198" s="20">
        <f>VLOOKUP($A198,Database!$A:$Y,10,FALSE)</f>
        <v>154</v>
      </c>
      <c r="T198" s="20">
        <f>VLOOKUP($A198,Database!$A:$Y,11,FALSE)</f>
        <v>131</v>
      </c>
      <c r="U198" s="20">
        <f>VLOOKUP($A198,Database!$A:$Y,12,FALSE)</f>
        <v>44</v>
      </c>
      <c r="V198" s="20" t="str">
        <f>VLOOKUP(A198,Database!A:M,13,FALSE)</f>
        <v>Terminé</v>
      </c>
      <c r="W198" s="20">
        <f>VLOOKUP($A198,Database!$A:$Y,20,FALSE)</f>
        <v>0</v>
      </c>
      <c r="X198" s="20">
        <f>VLOOKUP($A198,Database!$A:$Y,21,FALSE)</f>
        <v>1</v>
      </c>
      <c r="Y198" s="20">
        <f>IF(A198=0,0,IF(V198="À venir",0,IF(AND(ISBLANK(P198),ISBLANK(Q198)),1,0)))</f>
        <v>0</v>
      </c>
      <c r="Z198" s="20">
        <f>IF(OR(ISBLANK(P198),ISBLANK(Q198)),"",IF(OR(AND(P198&gt;Q198,W198&gt;X198),AND(P198=Q198,W198=X198),AND(P198&lt;Q198,W198&lt;X198)),1,0))</f>
        <v>1</v>
      </c>
      <c r="AA198" s="20">
        <f ca="1">IF(C198&lt;NOW(),IF(AND(P198&gt;Q198,W198&gt;X198),S198,IF(AND(P198=Q198,W198=X198),T198,IF(AND(P198&lt;Q198,W198&lt;X198),U198,0))),"")</f>
        <v>44</v>
      </c>
      <c r="AB198" s="20">
        <f ca="1">IF(AND(P198=W198,Q198=X198,NOT(ISBLANK(P198)),NOT(ISBLANK(Q198)),NOT(ISBLANK(W198)),NOT(ISBLANK(AA198))),1,0)</f>
        <v>0</v>
      </c>
      <c r="AC198" s="20" t="str">
        <f ca="1">IF(AB198=0,"",IF(OR(ISBLANK(P198),ISBLANK(Q198)),"",IF(ISBLANK(VLOOKUP(A198,Database!A:AA,22,FALSE)),"",VLOOKUP(A198,Database!A:AA,22,FALSE))))</f>
        <v/>
      </c>
      <c r="AD198" s="20">
        <f ca="1">IFERROR(
   IF(
     OR(ISBLANK(P198),ISBLANK(Q198)),
     "",
     IF(
       AND(AA198&lt;&gt;"",OR(V198="Terminé",V198="En cours")),
       VLOOKUP(AC198,Setup_ScoreExactBonus!A:D,4,FALSE),
       0
     )),
  0)</f>
        <v>0</v>
      </c>
      <c r="AE198" s="21">
        <f ca="1">IFERROR(IF(OR(ISBLANK(P198),ISBLANK(Q198)),0,IF(AA198&lt;&gt;"", AA198 + IF(AB198=1,AD198, 0), "") * (R198+1)),"")</f>
        <v>44</v>
      </c>
      <c r="AF198" s="21">
        <f ca="1">SUMIFS(AE$2:AE198,D$2:D198,D198)</f>
        <v>324</v>
      </c>
    </row>
    <row r="199" spans="1:32" hidden="1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1">
        <v>0</v>
      </c>
      <c r="S199" s="20">
        <f>VLOOKUP($A199,Database!$A:$Y,10,FALSE)</f>
        <v>154</v>
      </c>
      <c r="T199" s="20">
        <f>VLOOKUP($A199,Database!$A:$Y,11,FALSE)</f>
        <v>131</v>
      </c>
      <c r="U199" s="20">
        <f>VLOOKUP($A199,Database!$A:$Y,12,FALSE)</f>
        <v>44</v>
      </c>
      <c r="V199" s="20" t="str">
        <f>VLOOKUP(A199,Database!A:M,13,FALSE)</f>
        <v>Terminé</v>
      </c>
      <c r="W199" s="20">
        <f>VLOOKUP($A199,Database!$A:$Y,20,FALSE)</f>
        <v>0</v>
      </c>
      <c r="X199" s="20">
        <f>VLOOKUP($A199,Database!$A:$Y,21,FALSE)</f>
        <v>1</v>
      </c>
      <c r="Y199" s="20">
        <f>IF(A199=0,0,IF(V199="À venir",0,IF(AND(ISBLANK(P199),ISBLANK(Q199)),1,0)))</f>
        <v>0</v>
      </c>
      <c r="Z199" s="20">
        <f>IF(OR(ISBLANK(P199),ISBLANK(Q199)),"",IF(OR(AND(P199&gt;Q199,W199&gt;X199),AND(P199=Q199,W199=X199),AND(P199&lt;Q199,W199&lt;X199)),1,0))</f>
        <v>1</v>
      </c>
      <c r="AA199" s="20">
        <f ca="1">IF(C199&lt;NOW(),IF(AND(P199&gt;Q199,W199&gt;X199),S199,IF(AND(P199=Q199,W199=X199),T199,IF(AND(P199&lt;Q199,W199&lt;X199),U199,0))),"")</f>
        <v>44</v>
      </c>
      <c r="AB199" s="20">
        <f ca="1">IF(AND(P199=W199,Q199=X199,NOT(ISBLANK(P199)),NOT(ISBLANK(Q199)),NOT(ISBLANK(W199)),NOT(ISBLANK(AA199))),1,0)</f>
        <v>0</v>
      </c>
      <c r="AC199" s="20" t="str">
        <f ca="1">IF(AB199=0,"",IF(OR(ISBLANK(P199),ISBLANK(Q199)),"",IF(ISBLANK(VLOOKUP(A199,Database!A:AA,22,FALSE)),"",VLOOKUP(A199,Database!A:AA,22,FALSE))))</f>
        <v/>
      </c>
      <c r="AD199" s="20">
        <f ca="1">IFERROR(
   IF(
     OR(ISBLANK(P199),ISBLANK(Q199)),
     "",
     IF(
       AND(AA199&lt;&gt;"",OR(V199="Terminé",V199="En cours")),
       VLOOKUP(AC199,Setup_ScoreExactBonus!A:D,4,FALSE),
       0
     )),
  0)</f>
        <v>0</v>
      </c>
      <c r="AE199" s="21">
        <f ca="1">IFERROR(IF(OR(ISBLANK(P199),ISBLANK(Q199)),0,IF(AA199&lt;&gt;"", AA199 + IF(AB199=1,AD199, 0), "") * (R199+1)),"")</f>
        <v>44</v>
      </c>
      <c r="AF199" s="21">
        <f ca="1">SUMIFS(AE$2:AE199,D$2:D199,D199)</f>
        <v>405</v>
      </c>
    </row>
    <row r="200" spans="1:32" hidden="1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1">
        <v>0</v>
      </c>
      <c r="S200" s="20">
        <f>VLOOKUP($A200,Database!$A:$Y,10,FALSE)</f>
        <v>154</v>
      </c>
      <c r="T200" s="20">
        <f>VLOOKUP($A200,Database!$A:$Y,11,FALSE)</f>
        <v>131</v>
      </c>
      <c r="U200" s="20">
        <f>VLOOKUP($A200,Database!$A:$Y,12,FALSE)</f>
        <v>44</v>
      </c>
      <c r="V200" s="20" t="str">
        <f>VLOOKUP(A200,Database!A:M,13,FALSE)</f>
        <v>Terminé</v>
      </c>
      <c r="W200" s="20">
        <f>VLOOKUP($A200,Database!$A:$Y,20,FALSE)</f>
        <v>0</v>
      </c>
      <c r="X200" s="20">
        <f>VLOOKUP($A200,Database!$A:$Y,21,FALSE)</f>
        <v>1</v>
      </c>
      <c r="Y200" s="20">
        <f>IF(A200=0,0,IF(V200="À venir",0,IF(AND(ISBLANK(P200),ISBLANK(Q200)),1,0)))</f>
        <v>0</v>
      </c>
      <c r="Z200" s="20">
        <f>IF(OR(ISBLANK(P200),ISBLANK(Q200)),"",IF(OR(AND(P200&gt;Q200,W200&gt;X200),AND(P200=Q200,W200=X200),AND(P200&lt;Q200,W200&lt;X200)),1,0))</f>
        <v>1</v>
      </c>
      <c r="AA200" s="20">
        <f ca="1">IF(C200&lt;NOW(),IF(AND(P200&gt;Q200,W200&gt;X200),S200,IF(AND(P200=Q200,W200=X200),T200,IF(AND(P200&lt;Q200,W200&lt;X200),U200,0))),"")</f>
        <v>44</v>
      </c>
      <c r="AB200" s="20">
        <f ca="1">IF(AND(P200=W200,Q200=X200,NOT(ISBLANK(P200)),NOT(ISBLANK(Q200)),NOT(ISBLANK(W200)),NOT(ISBLANK(AA200))),1,0)</f>
        <v>0</v>
      </c>
      <c r="AC200" s="20" t="str">
        <f ca="1">IF(AB200=0,"",IF(OR(ISBLANK(P200),ISBLANK(Q200)),"",IF(ISBLANK(VLOOKUP(A200,Database!A:AA,22,FALSE)),"",VLOOKUP(A200,Database!A:AA,22,FALSE))))</f>
        <v/>
      </c>
      <c r="AD200" s="20">
        <f ca="1">IFERROR(
   IF(
     OR(ISBLANK(P200),ISBLANK(Q200)),
     "",
     IF(
       AND(AA200&lt;&gt;"",OR(V200="Terminé",V200="En cours")),
       VLOOKUP(AC200,Setup_ScoreExactBonus!A:D,4,FALSE),
       0
     )),
  0)</f>
        <v>0</v>
      </c>
      <c r="AE200" s="21">
        <f ca="1">IFERROR(IF(OR(ISBLANK(P200),ISBLANK(Q200)),0,IF(AA200&lt;&gt;"", AA200 + IF(AB200=1,AD200, 0), "") * (R200+1)),"")</f>
        <v>44</v>
      </c>
      <c r="AF200" s="21">
        <f ca="1">SUMIFS(AE$2:AE200,D$2:D200,D200)</f>
        <v>329</v>
      </c>
    </row>
    <row r="201" spans="1:32" hidden="1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1">
        <v>0</v>
      </c>
      <c r="S201" s="20">
        <f>VLOOKUP($A201,Database!$A:$Y,10,FALSE)</f>
        <v>154</v>
      </c>
      <c r="T201" s="20">
        <f>VLOOKUP($A201,Database!$A:$Y,11,FALSE)</f>
        <v>131</v>
      </c>
      <c r="U201" s="20">
        <f>VLOOKUP($A201,Database!$A:$Y,12,FALSE)</f>
        <v>44</v>
      </c>
      <c r="V201" s="20" t="str">
        <f>VLOOKUP(A201,Database!A:M,13,FALSE)</f>
        <v>Terminé</v>
      </c>
      <c r="W201" s="20">
        <f>VLOOKUP($A201,Database!$A:$Y,20,FALSE)</f>
        <v>0</v>
      </c>
      <c r="X201" s="20">
        <f>VLOOKUP($A201,Database!$A:$Y,21,FALSE)</f>
        <v>1</v>
      </c>
      <c r="Y201" s="20">
        <f>IF(A201=0,0,IF(V201="À venir",0,IF(AND(ISBLANK(P201),ISBLANK(Q201)),1,0)))</f>
        <v>0</v>
      </c>
      <c r="Z201" s="20">
        <f>IF(OR(ISBLANK(P201),ISBLANK(Q201)),"",IF(OR(AND(P201&gt;Q201,W201&gt;X201),AND(P201=Q201,W201=X201),AND(P201&lt;Q201,W201&lt;X201)),1,0))</f>
        <v>1</v>
      </c>
      <c r="AA201" s="20">
        <f ca="1">IF(C201&lt;NOW(),IF(AND(P201&gt;Q201,W201&gt;X201),S201,IF(AND(P201=Q201,W201=X201),T201,IF(AND(P201&lt;Q201,W201&lt;X201),U201,0))),"")</f>
        <v>44</v>
      </c>
      <c r="AB201" s="20">
        <f ca="1">IF(AND(P201=W201,Q201=X201,NOT(ISBLANK(P201)),NOT(ISBLANK(Q201)),NOT(ISBLANK(W201)),NOT(ISBLANK(AA201))),1,0)</f>
        <v>1</v>
      </c>
      <c r="AC201" s="20" t="str">
        <f ca="1">IF(AB201=0,"",IF(OR(ISBLANK(P201),ISBLANK(Q201)),"",IF(ISBLANK(VLOOKUP(A201,Database!A:AA,22,FALSE)),"",VLOOKUP(A201,Database!A:AA,22,FALSE))))</f>
        <v>Très rare</v>
      </c>
      <c r="AD201" s="20">
        <f ca="1">IFERROR(
   IF(
     OR(ISBLANK(P201),ISBLANK(Q201)),
     "",
     IF(
       AND(AA201&lt;&gt;"",OR(V201="Terminé",V201="En cours")),
       VLOOKUP(AC201,Setup_ScoreExactBonus!A:D,4,FALSE),
       0
     )),
  0)</f>
        <v>50</v>
      </c>
      <c r="AE201" s="21">
        <f ca="1">IFERROR(IF(OR(ISBLANK(P201),ISBLANK(Q201)),0,IF(AA201&lt;&gt;"", AA201 + IF(AB201=1,AD201, 0), "") * (R201+1)),"")</f>
        <v>94</v>
      </c>
      <c r="AF201" s="21">
        <f ca="1">SUMIFS(AE$2:AE201,D$2:D201,D201)</f>
        <v>264</v>
      </c>
    </row>
    <row r="202" spans="1:32" hidden="1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1">
        <v>0</v>
      </c>
      <c r="S202" s="20">
        <f>VLOOKUP($A202,Database!$A:$Y,10,FALSE)</f>
        <v>154</v>
      </c>
      <c r="T202" s="20">
        <f>VLOOKUP($A202,Database!$A:$Y,11,FALSE)</f>
        <v>131</v>
      </c>
      <c r="U202" s="20">
        <f>VLOOKUP($A202,Database!$A:$Y,12,FALSE)</f>
        <v>44</v>
      </c>
      <c r="V202" s="20" t="str">
        <f>VLOOKUP(A202,Database!A:M,13,FALSE)</f>
        <v>Terminé</v>
      </c>
      <c r="W202" s="20">
        <f>VLOOKUP($A202,Database!$A:$Y,20,FALSE)</f>
        <v>0</v>
      </c>
      <c r="X202" s="20">
        <f>VLOOKUP($A202,Database!$A:$Y,21,FALSE)</f>
        <v>1</v>
      </c>
      <c r="Y202" s="20">
        <f>IF(A202=0,0,IF(V202="À venir",0,IF(AND(ISBLANK(P202),ISBLANK(Q202)),1,0)))</f>
        <v>0</v>
      </c>
      <c r="Z202" s="20">
        <f>IF(OR(ISBLANK(P202),ISBLANK(Q202)),"",IF(OR(AND(P202&gt;Q202,W202&gt;X202),AND(P202=Q202,W202=X202),AND(P202&lt;Q202,W202&lt;X202)),1,0))</f>
        <v>1</v>
      </c>
      <c r="AA202" s="20">
        <f ca="1">IF(C202&lt;NOW(),IF(AND(P202&gt;Q202,W202&gt;X202),S202,IF(AND(P202=Q202,W202=X202),T202,IF(AND(P202&lt;Q202,W202&lt;X202),U202,0))),"")</f>
        <v>44</v>
      </c>
      <c r="AB202" s="20">
        <f ca="1">IF(AND(P202=W202,Q202=X202,NOT(ISBLANK(P202)),NOT(ISBLANK(Q202)),NOT(ISBLANK(W202)),NOT(ISBLANK(AA202))),1,0)</f>
        <v>0</v>
      </c>
      <c r="AC202" s="20" t="str">
        <f ca="1">IF(AB202=0,"",IF(OR(ISBLANK(P202),ISBLANK(Q202)),"",IF(ISBLANK(VLOOKUP(A202,Database!A:AA,22,FALSE)),"",VLOOKUP(A202,Database!A:AA,22,FALSE))))</f>
        <v/>
      </c>
      <c r="AD202" s="20">
        <f ca="1">IFERROR(
   IF(
     OR(ISBLANK(P202),ISBLANK(Q202)),
     "",
     IF(
       AND(AA202&lt;&gt;"",OR(V202="Terminé",V202="En cours")),
       VLOOKUP(AC202,Setup_ScoreExactBonus!A:D,4,FALSE),
       0
     )),
  0)</f>
        <v>0</v>
      </c>
      <c r="AE202" s="21">
        <f ca="1">IFERROR(IF(OR(ISBLANK(P202),ISBLANK(Q202)),0,IF(AA202&lt;&gt;"", AA202 + IF(AB202=1,AD202, 0), "") * (R202+1)),"")</f>
        <v>44</v>
      </c>
      <c r="AF202" s="21">
        <f ca="1">SUMIFS(AE$2:AE202,D$2:D202,D202)</f>
        <v>309</v>
      </c>
    </row>
    <row r="203" spans="1:32" hidden="1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1">
        <v>0</v>
      </c>
      <c r="S203" s="20">
        <f>VLOOKUP($A203,Database!$A:$Y,10,FALSE)</f>
        <v>154</v>
      </c>
      <c r="T203" s="20">
        <f>VLOOKUP($A203,Database!$A:$Y,11,FALSE)</f>
        <v>131</v>
      </c>
      <c r="U203" s="20">
        <f>VLOOKUP($A203,Database!$A:$Y,12,FALSE)</f>
        <v>44</v>
      </c>
      <c r="V203" s="20" t="str">
        <f>VLOOKUP(A203,Database!A:M,13,FALSE)</f>
        <v>Terminé</v>
      </c>
      <c r="W203" s="20">
        <f>VLOOKUP($A203,Database!$A:$Y,20,FALSE)</f>
        <v>0</v>
      </c>
      <c r="X203" s="20">
        <f>VLOOKUP($A203,Database!$A:$Y,21,FALSE)</f>
        <v>1</v>
      </c>
      <c r="Y203" s="20">
        <f>IF(A203=0,0,IF(V203="À venir",0,IF(AND(ISBLANK(P203),ISBLANK(Q203)),1,0)))</f>
        <v>0</v>
      </c>
      <c r="Z203" s="20">
        <f>IF(OR(ISBLANK(P203),ISBLANK(Q203)),"",IF(OR(AND(P203&gt;Q203,W203&gt;X203),AND(P203=Q203,W203=X203),AND(P203&lt;Q203,W203&lt;X203)),1,0))</f>
        <v>0</v>
      </c>
      <c r="AA203" s="20">
        <f ca="1">IF(C203&lt;NOW(),IF(AND(P203&gt;Q203,W203&gt;X203),S203,IF(AND(P203=Q203,W203=X203),T203,IF(AND(P203&lt;Q203,W203&lt;X203),U203,0))),"")</f>
        <v>0</v>
      </c>
      <c r="AB203" s="20">
        <f ca="1">IF(AND(P203=W203,Q203=X203,NOT(ISBLANK(P203)),NOT(ISBLANK(Q203)),NOT(ISBLANK(W203)),NOT(ISBLANK(AA203))),1,0)</f>
        <v>0</v>
      </c>
      <c r="AC203" s="20" t="str">
        <f ca="1">IF(AB203=0,"",IF(OR(ISBLANK(P203),ISBLANK(Q203)),"",IF(ISBLANK(VLOOKUP(A203,Database!A:AA,22,FALSE)),"",VLOOKUP(A203,Database!A:AA,22,FALSE))))</f>
        <v/>
      </c>
      <c r="AD203" s="20">
        <f ca="1">IFERROR(
   IF(
     OR(ISBLANK(P203),ISBLANK(Q203)),
     "",
     IF(
       AND(AA203&lt;&gt;"",OR(V203="Terminé",V203="En cours")),
       VLOOKUP(AC203,Setup_ScoreExactBonus!A:D,4,FALSE),
       0
     )),
  0)</f>
        <v>0</v>
      </c>
      <c r="AE203" s="21">
        <f ca="1">IFERROR(IF(OR(ISBLANK(P203),ISBLANK(Q203)),0,IF(AA203&lt;&gt;"", AA203 + IF(AB203=1,AD203, 0), "") * (R203+1)),"")</f>
        <v>0</v>
      </c>
      <c r="AF203" s="21">
        <f ca="1">SUMIFS(AE$2:AE203,D$2:D203,D203)</f>
        <v>380</v>
      </c>
    </row>
    <row r="204" spans="1:32" hidden="1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1">
        <v>0</v>
      </c>
      <c r="S204" s="20">
        <f>VLOOKUP($A204,Database!$A:$Y,10,FALSE)</f>
        <v>154</v>
      </c>
      <c r="T204" s="20">
        <f>VLOOKUP($A204,Database!$A:$Y,11,FALSE)</f>
        <v>131</v>
      </c>
      <c r="U204" s="20">
        <f>VLOOKUP($A204,Database!$A:$Y,12,FALSE)</f>
        <v>44</v>
      </c>
      <c r="V204" s="20" t="str">
        <f>VLOOKUP(A204,Database!A:M,13,FALSE)</f>
        <v>Terminé</v>
      </c>
      <c r="W204" s="20">
        <f>VLOOKUP($A204,Database!$A:$Y,20,FALSE)</f>
        <v>0</v>
      </c>
      <c r="X204" s="20">
        <f>VLOOKUP($A204,Database!$A:$Y,21,FALSE)</f>
        <v>1</v>
      </c>
      <c r="Y204" s="20">
        <f>IF(A204=0,0,IF(V204="À venir",0,IF(AND(ISBLANK(P204),ISBLANK(Q204)),1,0)))</f>
        <v>0</v>
      </c>
      <c r="Z204" s="20">
        <f>IF(OR(ISBLANK(P204),ISBLANK(Q204)),"",IF(OR(AND(P204&gt;Q204,W204&gt;X204),AND(P204=Q204,W204=X204),AND(P204&lt;Q204,W204&lt;X204)),1,0))</f>
        <v>1</v>
      </c>
      <c r="AA204" s="20">
        <f ca="1">IF(C204&lt;NOW(),IF(AND(P204&gt;Q204,W204&gt;X204),S204,IF(AND(P204=Q204,W204=X204),T204,IF(AND(P204&lt;Q204,W204&lt;X204),U204,0))),"")</f>
        <v>44</v>
      </c>
      <c r="AB204" s="20">
        <f ca="1">IF(AND(P204=W204,Q204=X204,NOT(ISBLANK(P204)),NOT(ISBLANK(Q204)),NOT(ISBLANK(W204)),NOT(ISBLANK(AA204))),1,0)</f>
        <v>0</v>
      </c>
      <c r="AC204" s="20" t="str">
        <f ca="1">IF(AB204=0,"",IF(OR(ISBLANK(P204),ISBLANK(Q204)),"",IF(ISBLANK(VLOOKUP(A204,Database!A:AA,22,FALSE)),"",VLOOKUP(A204,Database!A:AA,22,FALSE))))</f>
        <v/>
      </c>
      <c r="AD204" s="20">
        <f ca="1">IFERROR(
   IF(
     OR(ISBLANK(P204),ISBLANK(Q204)),
     "",
     IF(
       AND(AA204&lt;&gt;"",OR(V204="Terminé",V204="En cours")),
       VLOOKUP(AC204,Setup_ScoreExactBonus!A:D,4,FALSE),
       0
     )),
  0)</f>
        <v>0</v>
      </c>
      <c r="AE204" s="21">
        <f ca="1">IFERROR(IF(OR(ISBLANK(P204),ISBLANK(Q204)),0,IF(AA204&lt;&gt;"", AA204 + IF(AB204=1,AD204, 0), "") * (R204+1)),"")</f>
        <v>44</v>
      </c>
      <c r="AF204" s="21">
        <f ca="1">SUMIFS(AE$2:AE204,D$2:D204,D204)</f>
        <v>229</v>
      </c>
    </row>
    <row r="205" spans="1:32" hidden="1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1">
        <v>0</v>
      </c>
      <c r="S205" s="20">
        <f>VLOOKUP($A205,Database!$A:$Y,10,FALSE)</f>
        <v>154</v>
      </c>
      <c r="T205" s="20">
        <f>VLOOKUP($A205,Database!$A:$Y,11,FALSE)</f>
        <v>131</v>
      </c>
      <c r="U205" s="20">
        <f>VLOOKUP($A205,Database!$A:$Y,12,FALSE)</f>
        <v>44</v>
      </c>
      <c r="V205" s="20" t="str">
        <f>VLOOKUP(A205,Database!A:M,13,FALSE)</f>
        <v>Terminé</v>
      </c>
      <c r="W205" s="20">
        <f>VLOOKUP($A205,Database!$A:$Y,20,FALSE)</f>
        <v>0</v>
      </c>
      <c r="X205" s="20">
        <f>VLOOKUP($A205,Database!$A:$Y,21,FALSE)</f>
        <v>1</v>
      </c>
      <c r="Y205" s="20">
        <f>IF(A205=0,0,IF(V205="À venir",0,IF(AND(ISBLANK(P205),ISBLANK(Q205)),1,0)))</f>
        <v>0</v>
      </c>
      <c r="Z205" s="20">
        <f>IF(OR(ISBLANK(P205),ISBLANK(Q205)),"",IF(OR(AND(P205&gt;Q205,W205&gt;X205),AND(P205=Q205,W205=X205),AND(P205&lt;Q205,W205&lt;X205)),1,0))</f>
        <v>1</v>
      </c>
      <c r="AA205" s="20">
        <f ca="1">IF(C205&lt;NOW(),IF(AND(P205&gt;Q205,W205&gt;X205),S205,IF(AND(P205=Q205,W205=X205),T205,IF(AND(P205&lt;Q205,W205&lt;X205),U205,0))),"")</f>
        <v>44</v>
      </c>
      <c r="AB205" s="20">
        <f ca="1">IF(AND(P205=W205,Q205=X205,NOT(ISBLANK(P205)),NOT(ISBLANK(Q205)),NOT(ISBLANK(W205)),NOT(ISBLANK(AA205))),1,0)</f>
        <v>0</v>
      </c>
      <c r="AC205" s="20" t="str">
        <f ca="1">IF(AB205=0,"",IF(OR(ISBLANK(P205),ISBLANK(Q205)),"",IF(ISBLANK(VLOOKUP(A205,Database!A:AA,22,FALSE)),"",VLOOKUP(A205,Database!A:AA,22,FALSE))))</f>
        <v/>
      </c>
      <c r="AD205" s="20">
        <f ca="1">IFERROR(
   IF(
     OR(ISBLANK(P205),ISBLANK(Q205)),
     "",
     IF(
       AND(AA205&lt;&gt;"",OR(V205="Terminé",V205="En cours")),
       VLOOKUP(AC205,Setup_ScoreExactBonus!A:D,4,FALSE),
       0
     )),
  0)</f>
        <v>0</v>
      </c>
      <c r="AE205" s="21">
        <f ca="1">IFERROR(IF(OR(ISBLANK(P205),ISBLANK(Q205)),0,IF(AA205&lt;&gt;"", AA205 + IF(AB205=1,AD205, 0), "") * (R205+1)),"")</f>
        <v>44</v>
      </c>
      <c r="AF205" s="21">
        <f ca="1">SUMIFS(AE$2:AE205,D$2:D205,D205)</f>
        <v>329</v>
      </c>
    </row>
    <row r="206" spans="1:32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1">
        <v>0</v>
      </c>
      <c r="S206" s="20">
        <f>VLOOKUP($A206,Database!$A:$Y,10,FALSE)</f>
        <v>154</v>
      </c>
      <c r="T206" s="20">
        <f>VLOOKUP($A206,Database!$A:$Y,11,FALSE)</f>
        <v>131</v>
      </c>
      <c r="U206" s="20">
        <f>VLOOKUP($A206,Database!$A:$Y,12,FALSE)</f>
        <v>44</v>
      </c>
      <c r="V206" s="20" t="str">
        <f>VLOOKUP(A206,Database!A:M,13,FALSE)</f>
        <v>Terminé</v>
      </c>
      <c r="W206" s="20">
        <f>VLOOKUP($A206,Database!$A:$Y,20,FALSE)</f>
        <v>0</v>
      </c>
      <c r="X206" s="20">
        <f>VLOOKUP($A206,Database!$A:$Y,21,FALSE)</f>
        <v>1</v>
      </c>
      <c r="Y206" s="20">
        <f>IF(A206=0,0,IF(V206="À venir",0,IF(AND(ISBLANK(P206),ISBLANK(Q206)),1,0)))</f>
        <v>0</v>
      </c>
      <c r="Z206" s="20">
        <f>IF(OR(ISBLANK(P206),ISBLANK(Q206)),"",IF(OR(AND(P206&gt;Q206,W206&gt;X206),AND(P206=Q206,W206=X206),AND(P206&lt;Q206,W206&lt;X206)),1,0))</f>
        <v>0</v>
      </c>
      <c r="AA206" s="20">
        <f ca="1">IF(C206&lt;NOW(),IF(AND(P206&gt;Q206,W206&gt;X206),S206,IF(AND(P206=Q206,W206=X206),T206,IF(AND(P206&lt;Q206,W206&lt;X206),U206,0))),"")</f>
        <v>0</v>
      </c>
      <c r="AB206" s="20">
        <f ca="1">IF(AND(P206=W206,Q206=X206,NOT(ISBLANK(P206)),NOT(ISBLANK(Q206)),NOT(ISBLANK(W206)),NOT(ISBLANK(AA206))),1,0)</f>
        <v>0</v>
      </c>
      <c r="AC206" s="20" t="str">
        <f ca="1">IF(AB206=0,"",IF(OR(ISBLANK(P206),ISBLANK(Q206)),"",IF(ISBLANK(VLOOKUP(A206,Database!A:AA,22,FALSE)),"",VLOOKUP(A206,Database!A:AA,22,FALSE))))</f>
        <v/>
      </c>
      <c r="AD206" s="20">
        <f ca="1">IFERROR(
   IF(
     OR(ISBLANK(P206),ISBLANK(Q206)),
     "",
     IF(
       AND(AA206&lt;&gt;"",OR(V206="Terminé",V206="En cours")),
       VLOOKUP(AC206,Setup_ScoreExactBonus!A:D,4,FALSE),
       0
     )),
  0)</f>
        <v>0</v>
      </c>
      <c r="AE206" s="21">
        <f ca="1">IFERROR(IF(OR(ISBLANK(P206),ISBLANK(Q206)),0,IF(AA206&lt;&gt;"", AA206 + IF(AB206=1,AD206, 0), "") * (R206+1)),"")</f>
        <v>0</v>
      </c>
      <c r="AF206" s="21">
        <f ca="1">SUMIFS(AE$2:AE206,D$2:D206,D206)</f>
        <v>0</v>
      </c>
    </row>
    <row r="207" spans="1:32" hidden="1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1">
        <v>0</v>
      </c>
      <c r="S207" s="20">
        <f>VLOOKUP($A207,Database!$A:$Y,10,FALSE)</f>
        <v>154</v>
      </c>
      <c r="T207" s="20">
        <f>VLOOKUP($A207,Database!$A:$Y,11,FALSE)</f>
        <v>131</v>
      </c>
      <c r="U207" s="20">
        <f>VLOOKUP($A207,Database!$A:$Y,12,FALSE)</f>
        <v>44</v>
      </c>
      <c r="V207" s="20" t="str">
        <f>VLOOKUP(A207,Database!A:M,13,FALSE)</f>
        <v>Terminé</v>
      </c>
      <c r="W207" s="20">
        <f>VLOOKUP($A207,Database!$A:$Y,20,FALSE)</f>
        <v>0</v>
      </c>
      <c r="X207" s="20">
        <f>VLOOKUP($A207,Database!$A:$Y,21,FALSE)</f>
        <v>1</v>
      </c>
      <c r="Y207" s="20">
        <f>IF(A207=0,0,IF(V207="À venir",0,IF(AND(ISBLANK(P207),ISBLANK(Q207)),1,0)))</f>
        <v>0</v>
      </c>
      <c r="Z207" s="20">
        <f>IF(OR(ISBLANK(P207),ISBLANK(Q207)),"",IF(OR(AND(P207&gt;Q207,W207&gt;X207),AND(P207=Q207,W207=X207),AND(P207&lt;Q207,W207&lt;X207)),1,0))</f>
        <v>1</v>
      </c>
      <c r="AA207" s="20">
        <f ca="1">IF(C207&lt;NOW(),IF(AND(P207&gt;Q207,W207&gt;X207),S207,IF(AND(P207=Q207,W207=X207),T207,IF(AND(P207&lt;Q207,W207&lt;X207),U207,0))),"")</f>
        <v>44</v>
      </c>
      <c r="AB207" s="20">
        <f ca="1">IF(AND(P207=W207,Q207=X207,NOT(ISBLANK(P207)),NOT(ISBLANK(Q207)),NOT(ISBLANK(W207)),NOT(ISBLANK(AA207))),1,0)</f>
        <v>0</v>
      </c>
      <c r="AC207" s="20" t="str">
        <f ca="1">IF(AB207=0,"",IF(OR(ISBLANK(P207),ISBLANK(Q207)),"",IF(ISBLANK(VLOOKUP(A207,Database!A:AA,22,FALSE)),"",VLOOKUP(A207,Database!A:AA,22,FALSE))))</f>
        <v/>
      </c>
      <c r="AD207" s="20">
        <f ca="1">IFERROR(
   IF(
     OR(ISBLANK(P207),ISBLANK(Q207)),
     "",
     IF(
       AND(AA207&lt;&gt;"",OR(V207="Terminé",V207="En cours")),
       VLOOKUP(AC207,Setup_ScoreExactBonus!A:D,4,FALSE),
       0
     )),
  0)</f>
        <v>0</v>
      </c>
      <c r="AE207" s="21">
        <f ca="1">IFERROR(IF(OR(ISBLANK(P207),ISBLANK(Q207)),0,IF(AA207&lt;&gt;"", AA207 + IF(AB207=1,AD207, 0), "") * (R207+1)),"")</f>
        <v>44</v>
      </c>
      <c r="AF207" s="21">
        <f ca="1">SUMIFS(AE$2:AE207,D$2:D207,D207)</f>
        <v>321</v>
      </c>
    </row>
    <row r="208" spans="1:32" hidden="1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1">
        <v>0</v>
      </c>
      <c r="S208" s="20">
        <f>VLOOKUP($A208,Database!$A:$Y,10,FALSE)</f>
        <v>154</v>
      </c>
      <c r="T208" s="20">
        <f>VLOOKUP($A208,Database!$A:$Y,11,FALSE)</f>
        <v>131</v>
      </c>
      <c r="U208" s="20">
        <f>VLOOKUP($A208,Database!$A:$Y,12,FALSE)</f>
        <v>44</v>
      </c>
      <c r="V208" s="20" t="str">
        <f>VLOOKUP(A208,Database!A:M,13,FALSE)</f>
        <v>Terminé</v>
      </c>
      <c r="W208" s="20">
        <f>VLOOKUP($A208,Database!$A:$Y,20,FALSE)</f>
        <v>0</v>
      </c>
      <c r="X208" s="20">
        <f>VLOOKUP($A208,Database!$A:$Y,21,FALSE)</f>
        <v>1</v>
      </c>
      <c r="Y208" s="20">
        <f>IF(A208=0,0,IF(V208="À venir",0,IF(AND(ISBLANK(P208),ISBLANK(Q208)),1,0)))</f>
        <v>0</v>
      </c>
      <c r="Z208" s="20">
        <f>IF(OR(ISBLANK(P208),ISBLANK(Q208)),"",IF(OR(AND(P208&gt;Q208,W208&gt;X208),AND(P208=Q208,W208=X208),AND(P208&lt;Q208,W208&lt;X208)),1,0))</f>
        <v>1</v>
      </c>
      <c r="AA208" s="20">
        <f ca="1">IF(C208&lt;NOW(),IF(AND(P208&gt;Q208,W208&gt;X208),S208,IF(AND(P208=Q208,W208=X208),T208,IF(AND(P208&lt;Q208,W208&lt;X208),U208,0))),"")</f>
        <v>44</v>
      </c>
      <c r="AB208" s="20">
        <f ca="1">IF(AND(P208=W208,Q208=X208,NOT(ISBLANK(P208)),NOT(ISBLANK(Q208)),NOT(ISBLANK(W208)),NOT(ISBLANK(AA208))),1,0)</f>
        <v>1</v>
      </c>
      <c r="AC208" s="20" t="str">
        <f ca="1">IF(AB208=0,"",IF(OR(ISBLANK(P208),ISBLANK(Q208)),"",IF(ISBLANK(VLOOKUP(A208,Database!A:AA,22,FALSE)),"",VLOOKUP(A208,Database!A:AA,22,FALSE))))</f>
        <v>Très rare</v>
      </c>
      <c r="AD208" s="20">
        <f ca="1">IFERROR(
   IF(
     OR(ISBLANK(P208),ISBLANK(Q208)),
     "",
     IF(
       AND(AA208&lt;&gt;"",OR(V208="Terminé",V208="En cours")),
       VLOOKUP(AC208,Setup_ScoreExactBonus!A:D,4,FALSE),
       0
     )),
  0)</f>
        <v>50</v>
      </c>
      <c r="AE208" s="21">
        <f ca="1">IFERROR(IF(OR(ISBLANK(P208),ISBLANK(Q208)),0,IF(AA208&lt;&gt;"", AA208 + IF(AB208=1,AD208, 0), "") * (R208+1)),"")</f>
        <v>94</v>
      </c>
      <c r="AF208" s="21">
        <f ca="1">SUMIFS(AE$2:AE208,D$2:D208,D208)</f>
        <v>168</v>
      </c>
    </row>
    <row r="209" spans="1:32" hidden="1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1">
        <v>0</v>
      </c>
      <c r="S209" s="20">
        <f>VLOOKUP($A209,Database!$A:$Y,10,FALSE)</f>
        <v>154</v>
      </c>
      <c r="T209" s="20">
        <f>VLOOKUP($A209,Database!$A:$Y,11,FALSE)</f>
        <v>131</v>
      </c>
      <c r="U209" s="20">
        <f>VLOOKUP($A209,Database!$A:$Y,12,FALSE)</f>
        <v>44</v>
      </c>
      <c r="V209" s="20" t="str">
        <f>VLOOKUP(A209,Database!A:M,13,FALSE)</f>
        <v>Terminé</v>
      </c>
      <c r="W209" s="20">
        <f>VLOOKUP($A209,Database!$A:$Y,20,FALSE)</f>
        <v>0</v>
      </c>
      <c r="X209" s="20">
        <f>VLOOKUP($A209,Database!$A:$Y,21,FALSE)</f>
        <v>1</v>
      </c>
      <c r="Y209" s="20">
        <f>IF(A209=0,0,IF(V209="À venir",0,IF(AND(ISBLANK(P209),ISBLANK(Q209)),1,0)))</f>
        <v>0</v>
      </c>
      <c r="Z209" s="20">
        <f>IF(OR(ISBLANK(P209),ISBLANK(Q209)),"",IF(OR(AND(P209&gt;Q209,W209&gt;X209),AND(P209=Q209,W209=X209),AND(P209&lt;Q209,W209&lt;X209)),1,0))</f>
        <v>1</v>
      </c>
      <c r="AA209" s="20">
        <f ca="1">IF(C209&lt;NOW(),IF(AND(P209&gt;Q209,W209&gt;X209),S209,IF(AND(P209=Q209,W209=X209),T209,IF(AND(P209&lt;Q209,W209&lt;X209),U209,0))),"")</f>
        <v>44</v>
      </c>
      <c r="AB209" s="20">
        <f ca="1">IF(AND(P209=W209,Q209=X209,NOT(ISBLANK(P209)),NOT(ISBLANK(Q209)),NOT(ISBLANK(W209)),NOT(ISBLANK(AA209))),1,0)</f>
        <v>0</v>
      </c>
      <c r="AC209" s="20" t="str">
        <f ca="1">IF(AB209=0,"",IF(OR(ISBLANK(P209),ISBLANK(Q209)),"",IF(ISBLANK(VLOOKUP(A209,Database!A:AA,22,FALSE)),"",VLOOKUP(A209,Database!A:AA,22,FALSE))))</f>
        <v/>
      </c>
      <c r="AD209" s="20">
        <f ca="1">IFERROR(
   IF(
     OR(ISBLANK(P209),ISBLANK(Q209)),
     "",
     IF(
       AND(AA209&lt;&gt;"",OR(V209="Terminé",V209="En cours")),
       VLOOKUP(AC209,Setup_ScoreExactBonus!A:D,4,FALSE),
       0
     )),
  0)</f>
        <v>0</v>
      </c>
      <c r="AE209" s="21">
        <f ca="1">IFERROR(IF(OR(ISBLANK(P209),ISBLANK(Q209)),0,IF(AA209&lt;&gt;"", AA209 + IF(AB209=1,AD209, 0), "") * (R209+1)),"")</f>
        <v>44</v>
      </c>
      <c r="AF209" s="21">
        <f ca="1">SUMIFS(AE$2:AE209,D$2:D209,D209)</f>
        <v>187</v>
      </c>
    </row>
    <row r="210" spans="1:32" hidden="1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1">
        <v>0</v>
      </c>
      <c r="S210" s="20">
        <f>VLOOKUP($A210,Database!$A:$Y,10,FALSE)</f>
        <v>154</v>
      </c>
      <c r="T210" s="20">
        <f>VLOOKUP($A210,Database!$A:$Y,11,FALSE)</f>
        <v>131</v>
      </c>
      <c r="U210" s="20">
        <f>VLOOKUP($A210,Database!$A:$Y,12,FALSE)</f>
        <v>44</v>
      </c>
      <c r="V210" s="20" t="str">
        <f>VLOOKUP(A210,Database!A:M,13,FALSE)</f>
        <v>Terminé</v>
      </c>
      <c r="W210" s="20">
        <f>VLOOKUP($A210,Database!$A:$Y,20,FALSE)</f>
        <v>0</v>
      </c>
      <c r="X210" s="20">
        <f>VLOOKUP($A210,Database!$A:$Y,21,FALSE)</f>
        <v>1</v>
      </c>
      <c r="Y210" s="20">
        <f>IF(A210=0,0,IF(V210="À venir",0,IF(AND(ISBLANK(P210),ISBLANK(Q210)),1,0)))</f>
        <v>0</v>
      </c>
      <c r="Z210" s="20">
        <f>IF(OR(ISBLANK(P210),ISBLANK(Q210)),"",IF(OR(AND(P210&gt;Q210,W210&gt;X210),AND(P210=Q210,W210=X210),AND(P210&lt;Q210,W210&lt;X210)),1,0))</f>
        <v>1</v>
      </c>
      <c r="AA210" s="20">
        <f ca="1">IF(C210&lt;NOW(),IF(AND(P210&gt;Q210,W210&gt;X210),S210,IF(AND(P210=Q210,W210=X210),T210,IF(AND(P210&lt;Q210,W210&lt;X210),U210,0))),"")</f>
        <v>44</v>
      </c>
      <c r="AB210" s="20">
        <f ca="1">IF(AND(P210=W210,Q210=X210,NOT(ISBLANK(P210)),NOT(ISBLANK(Q210)),NOT(ISBLANK(W210)),NOT(ISBLANK(AA210))),1,0)</f>
        <v>0</v>
      </c>
      <c r="AC210" s="20" t="str">
        <f ca="1">IF(AB210=0,"",IF(OR(ISBLANK(P210),ISBLANK(Q210)),"",IF(ISBLANK(VLOOKUP(A210,Database!A:AA,22,FALSE)),"",VLOOKUP(A210,Database!A:AA,22,FALSE))))</f>
        <v/>
      </c>
      <c r="AD210" s="20">
        <f ca="1">IFERROR(
   IF(
     OR(ISBLANK(P210),ISBLANK(Q210)),
     "",
     IF(
       AND(AA210&lt;&gt;"",OR(V210="Terminé",V210="En cours")),
       VLOOKUP(AC210,Setup_ScoreExactBonus!A:D,4,FALSE),
       0
     )),
  0)</f>
        <v>0</v>
      </c>
      <c r="AE210" s="21">
        <f ca="1">IFERROR(IF(OR(ISBLANK(P210),ISBLANK(Q210)),0,IF(AA210&lt;&gt;"", AA210 + IF(AB210=1,AD210, 0), "") * (R210+1)),"")</f>
        <v>44</v>
      </c>
      <c r="AF210" s="21">
        <f ca="1">SUMIFS(AE$2:AE210,D$2:D210,D210)</f>
        <v>167</v>
      </c>
    </row>
    <row r="211" spans="1:32" hidden="1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1">
        <v>0</v>
      </c>
      <c r="S211" s="20">
        <f>VLOOKUP($A211,Database!$A:$Y,10,FALSE)</f>
        <v>154</v>
      </c>
      <c r="T211" s="20">
        <f>VLOOKUP($A211,Database!$A:$Y,11,FALSE)</f>
        <v>131</v>
      </c>
      <c r="U211" s="20">
        <f>VLOOKUP($A211,Database!$A:$Y,12,FALSE)</f>
        <v>44</v>
      </c>
      <c r="V211" s="20" t="str">
        <f>VLOOKUP(A211,Database!A:M,13,FALSE)</f>
        <v>Terminé</v>
      </c>
      <c r="W211" s="20">
        <f>VLOOKUP($A211,Database!$A:$Y,20,FALSE)</f>
        <v>0</v>
      </c>
      <c r="X211" s="20">
        <f>VLOOKUP($A211,Database!$A:$Y,21,FALSE)</f>
        <v>1</v>
      </c>
      <c r="Y211" s="20">
        <f>IF(A211=0,0,IF(V211="À venir",0,IF(AND(ISBLANK(P211),ISBLANK(Q211)),1,0)))</f>
        <v>0</v>
      </c>
      <c r="Z211" s="20">
        <f>IF(OR(ISBLANK(P211),ISBLANK(Q211)),"",IF(OR(AND(P211&gt;Q211,W211&gt;X211),AND(P211=Q211,W211=X211),AND(P211&lt;Q211,W211&lt;X211)),1,0))</f>
        <v>1</v>
      </c>
      <c r="AA211" s="20">
        <f ca="1">IF(C211&lt;NOW(),IF(AND(P211&gt;Q211,W211&gt;X211),S211,IF(AND(P211=Q211,W211=X211),T211,IF(AND(P211&lt;Q211,W211&lt;X211),U211,0))),"")</f>
        <v>44</v>
      </c>
      <c r="AB211" s="20">
        <f ca="1">IF(AND(P211=W211,Q211=X211,NOT(ISBLANK(P211)),NOT(ISBLANK(Q211)),NOT(ISBLANK(W211)),NOT(ISBLANK(AA211))),1,0)</f>
        <v>0</v>
      </c>
      <c r="AC211" s="20" t="str">
        <f ca="1">IF(AB211=0,"",IF(OR(ISBLANK(P211),ISBLANK(Q211)),"",IF(ISBLANK(VLOOKUP(A211,Database!A:AA,22,FALSE)),"",VLOOKUP(A211,Database!A:AA,22,FALSE))))</f>
        <v/>
      </c>
      <c r="AD211" s="20">
        <f ca="1">IFERROR(
   IF(
     OR(ISBLANK(P211),ISBLANK(Q211)),
     "",
     IF(
       AND(AA211&lt;&gt;"",OR(V211="Terminé",V211="En cours")),
       VLOOKUP(AC211,Setup_ScoreExactBonus!A:D,4,FALSE),
       0
     )),
  0)</f>
        <v>0</v>
      </c>
      <c r="AE211" s="21">
        <f ca="1">IFERROR(IF(OR(ISBLANK(P211),ISBLANK(Q211)),0,IF(AA211&lt;&gt;"", AA211 + IF(AB211=1,AD211, 0), "") * (R211+1)),"")</f>
        <v>44</v>
      </c>
      <c r="AF211" s="21">
        <f ca="1">SUMIFS(AE$2:AE211,D$2:D211,D211)</f>
        <v>467</v>
      </c>
    </row>
    <row r="212" spans="1:32" hidden="1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1">
        <v>0</v>
      </c>
      <c r="S212" s="20">
        <f>VLOOKUP($A212,Database!$A:$Y,10,FALSE)</f>
        <v>154</v>
      </c>
      <c r="T212" s="20">
        <f>VLOOKUP($A212,Database!$A:$Y,11,FALSE)</f>
        <v>131</v>
      </c>
      <c r="U212" s="20">
        <f>VLOOKUP($A212,Database!$A:$Y,12,FALSE)</f>
        <v>44</v>
      </c>
      <c r="V212" s="20" t="str">
        <f>VLOOKUP(A212,Database!A:M,13,FALSE)</f>
        <v>Terminé</v>
      </c>
      <c r="W212" s="20">
        <f>VLOOKUP($A212,Database!$A:$Y,20,FALSE)</f>
        <v>0</v>
      </c>
      <c r="X212" s="20">
        <f>VLOOKUP($A212,Database!$A:$Y,21,FALSE)</f>
        <v>1</v>
      </c>
      <c r="Y212" s="20">
        <f>IF(A212=0,0,IF(V212="À venir",0,IF(AND(ISBLANK(P212),ISBLANK(Q212)),1,0)))</f>
        <v>0</v>
      </c>
      <c r="Z212" s="20">
        <f>IF(OR(ISBLANK(P212),ISBLANK(Q212)),"",IF(OR(AND(P212&gt;Q212,W212&gt;X212),AND(P212=Q212,W212=X212),AND(P212&lt;Q212,W212&lt;X212)),1,0))</f>
        <v>1</v>
      </c>
      <c r="AA212" s="20">
        <f ca="1">IF(C212&lt;NOW(),IF(AND(P212&gt;Q212,W212&gt;X212),S212,IF(AND(P212=Q212,W212=X212),T212,IF(AND(P212&lt;Q212,W212&lt;X212),U212,0))),"")</f>
        <v>44</v>
      </c>
      <c r="AB212" s="20">
        <f ca="1">IF(AND(P212=W212,Q212=X212,NOT(ISBLANK(P212)),NOT(ISBLANK(Q212)),NOT(ISBLANK(W212)),NOT(ISBLANK(AA212))),1,0)</f>
        <v>0</v>
      </c>
      <c r="AC212" s="20" t="str">
        <f ca="1">IF(AB212=0,"",IF(OR(ISBLANK(P212),ISBLANK(Q212)),"",IF(ISBLANK(VLOOKUP(A212,Database!A:AA,22,FALSE)),"",VLOOKUP(A212,Database!A:AA,22,FALSE))))</f>
        <v/>
      </c>
      <c r="AD212" s="20">
        <f ca="1">IFERROR(
   IF(
     OR(ISBLANK(P212),ISBLANK(Q212)),
     "",
     IF(
       AND(AA212&lt;&gt;"",OR(V212="Terminé",V212="En cours")),
       VLOOKUP(AC212,Setup_ScoreExactBonus!A:D,4,FALSE),
       0
     )),
  0)</f>
        <v>0</v>
      </c>
      <c r="AE212" s="21">
        <f ca="1">IFERROR(IF(OR(ISBLANK(P212),ISBLANK(Q212)),0,IF(AA212&lt;&gt;"", AA212 + IF(AB212=1,AD212, 0), "") * (R212+1)),"")</f>
        <v>44</v>
      </c>
      <c r="AF212" s="21">
        <f ca="1">SUMIFS(AE$2:AE212,D$2:D212,D212)</f>
        <v>187</v>
      </c>
    </row>
    <row r="213" spans="1:32" hidden="1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1">
        <v>0</v>
      </c>
      <c r="S213" s="20">
        <f>VLOOKUP($A213,Database!$A:$Y,10,FALSE)</f>
        <v>154</v>
      </c>
      <c r="T213" s="20">
        <f>VLOOKUP($A213,Database!$A:$Y,11,FALSE)</f>
        <v>131</v>
      </c>
      <c r="U213" s="20">
        <f>VLOOKUP($A213,Database!$A:$Y,12,FALSE)</f>
        <v>44</v>
      </c>
      <c r="V213" s="20" t="str">
        <f>VLOOKUP(A213,Database!A:M,13,FALSE)</f>
        <v>Terminé</v>
      </c>
      <c r="W213" s="20">
        <f>VLOOKUP($A213,Database!$A:$Y,20,FALSE)</f>
        <v>0</v>
      </c>
      <c r="X213" s="20">
        <f>VLOOKUP($A213,Database!$A:$Y,21,FALSE)</f>
        <v>1</v>
      </c>
      <c r="Y213" s="20">
        <f>IF(A213=0,0,IF(V213="À venir",0,IF(AND(ISBLANK(P213),ISBLANK(Q213)),1,0)))</f>
        <v>0</v>
      </c>
      <c r="Z213" s="20">
        <f>IF(OR(ISBLANK(P213),ISBLANK(Q213)),"",IF(OR(AND(P213&gt;Q213,W213&gt;X213),AND(P213=Q213,W213=X213),AND(P213&lt;Q213,W213&lt;X213)),1,0))</f>
        <v>1</v>
      </c>
      <c r="AA213" s="20">
        <f ca="1">IF(C213&lt;NOW(),IF(AND(P213&gt;Q213,W213&gt;X213),S213,IF(AND(P213=Q213,W213=X213),T213,IF(AND(P213&lt;Q213,W213&lt;X213),U213,0))),"")</f>
        <v>44</v>
      </c>
      <c r="AB213" s="20">
        <f ca="1">IF(AND(P213=W213,Q213=X213,NOT(ISBLANK(P213)),NOT(ISBLANK(Q213)),NOT(ISBLANK(W213)),NOT(ISBLANK(AA213))),1,0)</f>
        <v>0</v>
      </c>
      <c r="AC213" s="20" t="str">
        <f ca="1">IF(AB213=0,"",IF(OR(ISBLANK(P213),ISBLANK(Q213)),"",IF(ISBLANK(VLOOKUP(A213,Database!A:AA,22,FALSE)),"",VLOOKUP(A213,Database!A:AA,22,FALSE))))</f>
        <v/>
      </c>
      <c r="AD213" s="20">
        <f ca="1">IFERROR(
   IF(
     OR(ISBLANK(P213),ISBLANK(Q213)),
     "",
     IF(
       AND(AA213&lt;&gt;"",OR(V213="Terminé",V213="En cours")),
       VLOOKUP(AC213,Setup_ScoreExactBonus!A:D,4,FALSE),
       0
     )),
  0)</f>
        <v>0</v>
      </c>
      <c r="AE213" s="21">
        <f ca="1">IFERROR(IF(OR(ISBLANK(P213),ISBLANK(Q213)),0,IF(AA213&lt;&gt;"", AA213 + IF(AB213=1,AD213, 0), "") * (R213+1)),"")</f>
        <v>44</v>
      </c>
      <c r="AF213" s="21">
        <f ca="1">SUMIFS(AE$2:AE213,D$2:D213,D213)</f>
        <v>209</v>
      </c>
    </row>
    <row r="214" spans="1:32" hidden="1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1">
        <v>0</v>
      </c>
      <c r="S214" s="20">
        <f>VLOOKUP($A214,Database!$A:$Y,10,FALSE)</f>
        <v>154</v>
      </c>
      <c r="T214" s="20">
        <f>VLOOKUP($A214,Database!$A:$Y,11,FALSE)</f>
        <v>131</v>
      </c>
      <c r="U214" s="20">
        <f>VLOOKUP($A214,Database!$A:$Y,12,FALSE)</f>
        <v>44</v>
      </c>
      <c r="V214" s="20" t="str">
        <f>VLOOKUP(A214,Database!A:M,13,FALSE)</f>
        <v>Terminé</v>
      </c>
      <c r="W214" s="20">
        <f>VLOOKUP($A214,Database!$A:$Y,20,FALSE)</f>
        <v>0</v>
      </c>
      <c r="X214" s="20">
        <f>VLOOKUP($A214,Database!$A:$Y,21,FALSE)</f>
        <v>1</v>
      </c>
      <c r="Y214" s="20">
        <f>IF(A214=0,0,IF(V214="À venir",0,IF(AND(ISBLANK(P214),ISBLANK(Q214)),1,0)))</f>
        <v>0</v>
      </c>
      <c r="Z214" s="20">
        <f>IF(OR(ISBLANK(P214),ISBLANK(Q214)),"",IF(OR(AND(P214&gt;Q214,W214&gt;X214),AND(P214=Q214,W214=X214),AND(P214&lt;Q214,W214&lt;X214)),1,0))</f>
        <v>1</v>
      </c>
      <c r="AA214" s="20">
        <f ca="1">IF(C214&lt;NOW(),IF(AND(P214&gt;Q214,W214&gt;X214),S214,IF(AND(P214=Q214,W214=X214),T214,IF(AND(P214&lt;Q214,W214&lt;X214),U214,0))),"")</f>
        <v>44</v>
      </c>
      <c r="AB214" s="20">
        <f ca="1">IF(AND(P214=W214,Q214=X214,NOT(ISBLANK(P214)),NOT(ISBLANK(Q214)),NOT(ISBLANK(W214)),NOT(ISBLANK(AA214))),1,0)</f>
        <v>1</v>
      </c>
      <c r="AC214" s="20" t="str">
        <f ca="1">IF(AB214=0,"",IF(OR(ISBLANK(P214),ISBLANK(Q214)),"",IF(ISBLANK(VLOOKUP(A214,Database!A:AA,22,FALSE)),"",VLOOKUP(A214,Database!A:AA,22,FALSE))))</f>
        <v>Très rare</v>
      </c>
      <c r="AD214" s="20">
        <f ca="1">IFERROR(
   IF(
     OR(ISBLANK(P214),ISBLANK(Q214)),
     "",
     IF(
       AND(AA214&lt;&gt;"",OR(V214="Terminé",V214="En cours")),
       VLOOKUP(AC214,Setup_ScoreExactBonus!A:D,4,FALSE),
       0
     )),
  0)</f>
        <v>50</v>
      </c>
      <c r="AE214" s="21">
        <f ca="1">IFERROR(IF(OR(ISBLANK(P214),ISBLANK(Q214)),0,IF(AA214&lt;&gt;"", AA214 + IF(AB214=1,AD214, 0), "") * (R214+1)),"")</f>
        <v>94</v>
      </c>
      <c r="AF214" s="21">
        <f ca="1">SUMIFS(AE$2:AE214,D$2:D214,D214)</f>
        <v>488</v>
      </c>
    </row>
    <row r="215" spans="1:32" hidden="1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1">
        <v>0</v>
      </c>
      <c r="S215" s="20">
        <f>VLOOKUP($A215,Database!$A:$Y,10,FALSE)</f>
        <v>154</v>
      </c>
      <c r="T215" s="20">
        <f>VLOOKUP($A215,Database!$A:$Y,11,FALSE)</f>
        <v>131</v>
      </c>
      <c r="U215" s="20">
        <f>VLOOKUP($A215,Database!$A:$Y,12,FALSE)</f>
        <v>44</v>
      </c>
      <c r="V215" s="20" t="str">
        <f>VLOOKUP(A215,Database!A:M,13,FALSE)</f>
        <v>Terminé</v>
      </c>
      <c r="W215" s="20">
        <f>VLOOKUP($A215,Database!$A:$Y,20,FALSE)</f>
        <v>0</v>
      </c>
      <c r="X215" s="20">
        <f>VLOOKUP($A215,Database!$A:$Y,21,FALSE)</f>
        <v>1</v>
      </c>
      <c r="Y215" s="20">
        <f>IF(A215=0,0,IF(V215="À venir",0,IF(AND(ISBLANK(P215),ISBLANK(Q215)),1,0)))</f>
        <v>0</v>
      </c>
      <c r="Z215" s="20">
        <f>IF(OR(ISBLANK(P215),ISBLANK(Q215)),"",IF(OR(AND(P215&gt;Q215,W215&gt;X215),AND(P215=Q215,W215=X215),AND(P215&lt;Q215,W215&lt;X215)),1,0))</f>
        <v>0</v>
      </c>
      <c r="AA215" s="20">
        <f ca="1">IF(C215&lt;NOW(),IF(AND(P215&gt;Q215,W215&gt;X215),S215,IF(AND(P215=Q215,W215=X215),T215,IF(AND(P215&lt;Q215,W215&lt;X215),U215,0))),"")</f>
        <v>0</v>
      </c>
      <c r="AB215" s="20">
        <f ca="1">IF(AND(P215=W215,Q215=X215,NOT(ISBLANK(P215)),NOT(ISBLANK(Q215)),NOT(ISBLANK(W215)),NOT(ISBLANK(AA215))),1,0)</f>
        <v>0</v>
      </c>
      <c r="AC215" s="20" t="str">
        <f ca="1">IF(AB215=0,"",IF(OR(ISBLANK(P215),ISBLANK(Q215)),"",IF(ISBLANK(VLOOKUP(A215,Database!A:AA,22,FALSE)),"",VLOOKUP(A215,Database!A:AA,22,FALSE))))</f>
        <v/>
      </c>
      <c r="AD215" s="20">
        <f ca="1">IFERROR(
   IF(
     OR(ISBLANK(P215),ISBLANK(Q215)),
     "",
     IF(
       AND(AA215&lt;&gt;"",OR(V215="Terminé",V215="En cours")),
       VLOOKUP(AC215,Setup_ScoreExactBonus!A:D,4,FALSE),
       0
     )),
  0)</f>
        <v>0</v>
      </c>
      <c r="AE215" s="21">
        <f ca="1">IFERROR(IF(OR(ISBLANK(P215),ISBLANK(Q215)),0,IF(AA215&lt;&gt;"", AA215 + IF(AB215=1,AD215, 0), "") * (R215+1)),"")</f>
        <v>0</v>
      </c>
      <c r="AF215" s="21">
        <f ca="1">SUMIFS(AE$2:AE215,D$2:D215,D215)</f>
        <v>96</v>
      </c>
    </row>
    <row r="216" spans="1:32" hidden="1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1">
        <v>0</v>
      </c>
      <c r="S216" s="20">
        <f>VLOOKUP($A216,Database!$A:$Y,10,FALSE)</f>
        <v>154</v>
      </c>
      <c r="T216" s="20">
        <f>VLOOKUP($A216,Database!$A:$Y,11,FALSE)</f>
        <v>131</v>
      </c>
      <c r="U216" s="20">
        <f>VLOOKUP($A216,Database!$A:$Y,12,FALSE)</f>
        <v>44</v>
      </c>
      <c r="V216" s="20" t="str">
        <f>VLOOKUP(A216,Database!A:M,13,FALSE)</f>
        <v>Terminé</v>
      </c>
      <c r="W216" s="20">
        <f>VLOOKUP($A216,Database!$A:$Y,20,FALSE)</f>
        <v>0</v>
      </c>
      <c r="X216" s="20">
        <f>VLOOKUP($A216,Database!$A:$Y,21,FALSE)</f>
        <v>1</v>
      </c>
      <c r="Y216" s="20">
        <f>IF(A216=0,0,IF(V216="À venir",0,IF(AND(ISBLANK(P216),ISBLANK(Q216)),1,0)))</f>
        <v>0</v>
      </c>
      <c r="Z216" s="20">
        <f>IF(OR(ISBLANK(P216),ISBLANK(Q216)),"",IF(OR(AND(P216&gt;Q216,W216&gt;X216),AND(P216=Q216,W216=X216),AND(P216&lt;Q216,W216&lt;X216)),1,0))</f>
        <v>1</v>
      </c>
      <c r="AA216" s="20">
        <f ca="1">IF(C216&lt;NOW(),IF(AND(P216&gt;Q216,W216&gt;X216),S216,IF(AND(P216=Q216,W216=X216),T216,IF(AND(P216&lt;Q216,W216&lt;X216),U216,0))),"")</f>
        <v>44</v>
      </c>
      <c r="AB216" s="20">
        <f ca="1">IF(AND(P216=W216,Q216=X216,NOT(ISBLANK(P216)),NOT(ISBLANK(Q216)),NOT(ISBLANK(W216)),NOT(ISBLANK(AA216))),1,0)</f>
        <v>0</v>
      </c>
      <c r="AC216" s="20" t="str">
        <f ca="1">IF(AB216=0,"",IF(OR(ISBLANK(P216),ISBLANK(Q216)),"",IF(ISBLANK(VLOOKUP(A216,Database!A:AA,22,FALSE)),"",VLOOKUP(A216,Database!A:AA,22,FALSE))))</f>
        <v/>
      </c>
      <c r="AD216" s="20">
        <f ca="1">IFERROR(
   IF(
     OR(ISBLANK(P216),ISBLANK(Q216)),
     "",
     IF(
       AND(AA216&lt;&gt;"",OR(V216="Terminé",V216="En cours")),
       VLOOKUP(AC216,Setup_ScoreExactBonus!A:D,4,FALSE),
       0
     )),
  0)</f>
        <v>0</v>
      </c>
      <c r="AE216" s="21">
        <f ca="1">IFERROR(IF(OR(ISBLANK(P216),ISBLANK(Q216)),0,IF(AA216&lt;&gt;"", AA216 + IF(AB216=1,AD216, 0), "") * (R216+1)),"")</f>
        <v>44</v>
      </c>
      <c r="AF216" s="21">
        <f ca="1">SUMIFS(AE$2:AE216,D$2:D216,D216)</f>
        <v>167</v>
      </c>
    </row>
    <row r="217" spans="1:32" hidden="1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1">
        <v>0</v>
      </c>
      <c r="S217" s="20">
        <f>VLOOKUP($A217,Database!$A:$Y,10,FALSE)</f>
        <v>154</v>
      </c>
      <c r="T217" s="20">
        <f>VLOOKUP($A217,Database!$A:$Y,11,FALSE)</f>
        <v>131</v>
      </c>
      <c r="U217" s="20">
        <f>VLOOKUP($A217,Database!$A:$Y,12,FALSE)</f>
        <v>44</v>
      </c>
      <c r="V217" s="20" t="str">
        <f>VLOOKUP(A217,Database!A:M,13,FALSE)</f>
        <v>Terminé</v>
      </c>
      <c r="W217" s="20">
        <f>VLOOKUP($A217,Database!$A:$Y,20,FALSE)</f>
        <v>0</v>
      </c>
      <c r="X217" s="20">
        <f>VLOOKUP($A217,Database!$A:$Y,21,FALSE)</f>
        <v>1</v>
      </c>
      <c r="Y217" s="20">
        <f>IF(A217=0,0,IF(V217="À venir",0,IF(AND(ISBLANK(P217),ISBLANK(Q217)),1,0)))</f>
        <v>1</v>
      </c>
      <c r="Z217" s="20" t="str">
        <f>IF(OR(ISBLANK(P217),ISBLANK(Q217)),"",IF(OR(AND(P217&gt;Q217,W217&gt;X217),AND(P217=Q217,W217=X217),AND(P217&lt;Q217,W217&lt;X217)),1,0))</f>
        <v/>
      </c>
      <c r="AA217" s="20">
        <f ca="1">IF(C217&lt;NOW(),IF(AND(P217&gt;Q217,W217&gt;X217),S217,IF(AND(P217=Q217,W217=X217),T217,IF(AND(P217&lt;Q217,W217&lt;X217),U217,0))),"")</f>
        <v>0</v>
      </c>
      <c r="AB217" s="20">
        <f ca="1">IF(AND(P217=W217,Q217=X217,NOT(ISBLANK(P217)),NOT(ISBLANK(Q217)),NOT(ISBLANK(W217)),NOT(ISBLANK(AA217))),1,0)</f>
        <v>0</v>
      </c>
      <c r="AC217" s="20" t="str">
        <f ca="1">IF(AB217=0,"",IF(OR(ISBLANK(P217),ISBLANK(Q217)),"",IF(ISBLANK(VLOOKUP(A217,Database!A:AA,22,FALSE)),"",VLOOKUP(A217,Database!A:AA,22,FALSE))))</f>
        <v/>
      </c>
      <c r="AD217" s="20" t="str">
        <f>IFERROR(
   IF(
     OR(ISBLANK(P217),ISBLANK(Q217)),
     "",
     IF(
       AND(AA217&lt;&gt;"",OR(V217="Terminé",V217="En cours")),
       VLOOKUP(AC217,Setup_ScoreExactBonus!A:D,4,FALSE),
       0
     )),
  0)</f>
        <v/>
      </c>
      <c r="AE217" s="21">
        <f>IFERROR(IF(OR(ISBLANK(P217),ISBLANK(Q217)),0,IF(AA217&lt;&gt;"", AA217 + IF(AB217=1,AD217, 0), "") * (R217+1)),"")</f>
        <v>0</v>
      </c>
      <c r="AF217" s="21">
        <f>SUMIFS(AE$2:AE217,D$2:D217,D217)</f>
        <v>0</v>
      </c>
    </row>
    <row r="218" spans="1:32" hidden="1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1">
        <v>0</v>
      </c>
      <c r="S218" s="20">
        <f>VLOOKUP($A218,Database!$A:$Y,10,FALSE)</f>
        <v>126</v>
      </c>
      <c r="T218" s="20">
        <f>VLOOKUP($A218,Database!$A:$Y,11,FALSE)</f>
        <v>115</v>
      </c>
      <c r="U218" s="20">
        <f>VLOOKUP($A218,Database!$A:$Y,12,FALSE)</f>
        <v>66</v>
      </c>
      <c r="V218" s="20" t="str">
        <f>VLOOKUP(A218,Database!A:M,13,FALSE)</f>
        <v>Terminé</v>
      </c>
      <c r="W218" s="20">
        <f>VLOOKUP($A218,Database!$A:$Y,20,FALSE)</f>
        <v>2</v>
      </c>
      <c r="X218" s="20">
        <f>VLOOKUP($A218,Database!$A:$Y,21,FALSE)</f>
        <v>0</v>
      </c>
      <c r="Y218" s="20">
        <f>IF(A218=0,0,IF(V218="À venir",0,IF(AND(ISBLANK(P218),ISBLANK(Q218)),1,0)))</f>
        <v>0</v>
      </c>
      <c r="Z218" s="20">
        <f>IF(OR(ISBLANK(P218),ISBLANK(Q218)),"",IF(OR(AND(P218&gt;Q218,W218&gt;X218),AND(P218=Q218,W218=X218),AND(P218&lt;Q218,W218&lt;X218)),1,0))</f>
        <v>0</v>
      </c>
      <c r="AA218" s="20">
        <f ca="1">IF(C218&lt;NOW(),IF(AND(P218&gt;Q218,W218&gt;X218),S218,IF(AND(P218=Q218,W218=X218),T218,IF(AND(P218&lt;Q218,W218&lt;X218),U218,0))),"")</f>
        <v>0</v>
      </c>
      <c r="AB218" s="20">
        <f ca="1">IF(AND(P218=W218,Q218=X218,NOT(ISBLANK(P218)),NOT(ISBLANK(Q218)),NOT(ISBLANK(W218)),NOT(ISBLANK(AA218))),1,0)</f>
        <v>0</v>
      </c>
      <c r="AC218" s="20" t="str">
        <f ca="1">IF(AB218=0,"",IF(OR(ISBLANK(P218),ISBLANK(Q218)),"",IF(ISBLANK(VLOOKUP(A218,Database!A:AA,22,FALSE)),"",VLOOKUP(A218,Database!A:AA,22,FALSE))))</f>
        <v/>
      </c>
      <c r="AD218" s="20">
        <f ca="1">IFERROR(
   IF(
     OR(ISBLANK(P218),ISBLANK(Q218)),
     "",
     IF(
       AND(AA218&lt;&gt;"",OR(V218="Terminé",V218="En cours")),
       VLOOKUP(AC218,Setup_ScoreExactBonus!A:D,4,FALSE),
       0
     )),
  0)</f>
        <v>0</v>
      </c>
      <c r="AE218" s="21">
        <f ca="1">IFERROR(IF(OR(ISBLANK(P218),ISBLANK(Q218)),0,IF(AA218&lt;&gt;"", AA218 + IF(AB218=1,AD218, 0), "") * (R218+1)),"")</f>
        <v>0</v>
      </c>
      <c r="AF218" s="21">
        <f ca="1">SUMIFS(AE$2:AE218,D$2:D218,D218)</f>
        <v>285</v>
      </c>
    </row>
    <row r="219" spans="1:32" hidden="1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1">
        <v>0</v>
      </c>
      <c r="S219" s="20">
        <f>VLOOKUP($A219,Database!$A:$Y,10,FALSE)</f>
        <v>126</v>
      </c>
      <c r="T219" s="20">
        <f>VLOOKUP($A219,Database!$A:$Y,11,FALSE)</f>
        <v>115</v>
      </c>
      <c r="U219" s="20">
        <f>VLOOKUP($A219,Database!$A:$Y,12,FALSE)</f>
        <v>66</v>
      </c>
      <c r="V219" s="20" t="str">
        <f>VLOOKUP(A219,Database!A:M,13,FALSE)</f>
        <v>Terminé</v>
      </c>
      <c r="W219" s="20">
        <f>VLOOKUP($A219,Database!$A:$Y,20,FALSE)</f>
        <v>2</v>
      </c>
      <c r="X219" s="20">
        <f>VLOOKUP($A219,Database!$A:$Y,21,FALSE)</f>
        <v>0</v>
      </c>
      <c r="Y219" s="20">
        <f>IF(A219=0,0,IF(V219="À venir",0,IF(AND(ISBLANK(P219),ISBLANK(Q219)),1,0)))</f>
        <v>0</v>
      </c>
      <c r="Z219" s="20">
        <f>IF(OR(ISBLANK(P219),ISBLANK(Q219)),"",IF(OR(AND(P219&gt;Q219,W219&gt;X219),AND(P219=Q219,W219=X219),AND(P219&lt;Q219,W219&lt;X219)),1,0))</f>
        <v>1</v>
      </c>
      <c r="AA219" s="20">
        <f ca="1">IF(C219&lt;NOW(),IF(AND(P219&gt;Q219,W219&gt;X219),S219,IF(AND(P219=Q219,W219=X219),T219,IF(AND(P219&lt;Q219,W219&lt;X219),U219,0))),"")</f>
        <v>126</v>
      </c>
      <c r="AB219" s="20">
        <f ca="1">IF(AND(P219=W219,Q219=X219,NOT(ISBLANK(P219)),NOT(ISBLANK(Q219)),NOT(ISBLANK(W219)),NOT(ISBLANK(AA219))),1,0)</f>
        <v>0</v>
      </c>
      <c r="AC219" s="20" t="str">
        <f ca="1">IF(AB219=0,"",IF(OR(ISBLANK(P219),ISBLANK(Q219)),"",IF(ISBLANK(VLOOKUP(A219,Database!A:AA,22,FALSE)),"",VLOOKUP(A219,Database!A:AA,22,FALSE))))</f>
        <v/>
      </c>
      <c r="AD219" s="20">
        <f ca="1">IFERROR(
   IF(
     OR(ISBLANK(P219),ISBLANK(Q219)),
     "",
     IF(
       AND(AA219&lt;&gt;"",OR(V219="Terminé",V219="En cours")),
       VLOOKUP(AC219,Setup_ScoreExactBonus!A:D,4,FALSE),
       0
     )),
  0)</f>
        <v>0</v>
      </c>
      <c r="AE219" s="21">
        <f ca="1">IFERROR(IF(OR(ISBLANK(P219),ISBLANK(Q219)),0,IF(AA219&lt;&gt;"", AA219 + IF(AB219=1,AD219, 0), "") * (R219+1)),"")</f>
        <v>126</v>
      </c>
      <c r="AF219" s="21">
        <f ca="1">SUMIFS(AE$2:AE219,D$2:D219,D219)</f>
        <v>343</v>
      </c>
    </row>
    <row r="220" spans="1:32" hidden="1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1">
        <v>0</v>
      </c>
      <c r="S220" s="20">
        <f>VLOOKUP($A220,Database!$A:$Y,10,FALSE)</f>
        <v>126</v>
      </c>
      <c r="T220" s="20">
        <f>VLOOKUP($A220,Database!$A:$Y,11,FALSE)</f>
        <v>115</v>
      </c>
      <c r="U220" s="20">
        <f>VLOOKUP($A220,Database!$A:$Y,12,FALSE)</f>
        <v>66</v>
      </c>
      <c r="V220" s="20" t="str">
        <f>VLOOKUP(A220,Database!A:M,13,FALSE)</f>
        <v>Terminé</v>
      </c>
      <c r="W220" s="20">
        <f>VLOOKUP($A220,Database!$A:$Y,20,FALSE)</f>
        <v>2</v>
      </c>
      <c r="X220" s="20">
        <f>VLOOKUP($A220,Database!$A:$Y,21,FALSE)</f>
        <v>0</v>
      </c>
      <c r="Y220" s="20">
        <f>IF(A220=0,0,IF(V220="À venir",0,IF(AND(ISBLANK(P220),ISBLANK(Q220)),1,0)))</f>
        <v>0</v>
      </c>
      <c r="Z220" s="20">
        <f>IF(OR(ISBLANK(P220),ISBLANK(Q220)),"",IF(OR(AND(P220&gt;Q220,W220&gt;X220),AND(P220=Q220,W220=X220),AND(P220&lt;Q220,W220&lt;X220)),1,0))</f>
        <v>0</v>
      </c>
      <c r="AA220" s="20">
        <f ca="1">IF(C220&lt;NOW(),IF(AND(P220&gt;Q220,W220&gt;X220),S220,IF(AND(P220=Q220,W220=X220),T220,IF(AND(P220&lt;Q220,W220&lt;X220),U220,0))),"")</f>
        <v>0</v>
      </c>
      <c r="AB220" s="20">
        <f ca="1">IF(AND(P220=W220,Q220=X220,NOT(ISBLANK(P220)),NOT(ISBLANK(Q220)),NOT(ISBLANK(W220)),NOT(ISBLANK(AA220))),1,0)</f>
        <v>0</v>
      </c>
      <c r="AC220" s="20" t="str">
        <f ca="1">IF(AB220=0,"",IF(OR(ISBLANK(P220),ISBLANK(Q220)),"",IF(ISBLANK(VLOOKUP(A220,Database!A:AA,22,FALSE)),"",VLOOKUP(A220,Database!A:AA,22,FALSE))))</f>
        <v/>
      </c>
      <c r="AD220" s="20">
        <f ca="1">IFERROR(
   IF(
     OR(ISBLANK(P220),ISBLANK(Q220)),
     "",
     IF(
       AND(AA220&lt;&gt;"",OR(V220="Terminé",V220="En cours")),
       VLOOKUP(AC220,Setup_ScoreExactBonus!A:D,4,FALSE),
       0
     )),
  0)</f>
        <v>0</v>
      </c>
      <c r="AE220" s="21">
        <f ca="1">IFERROR(IF(OR(ISBLANK(P220),ISBLANK(Q220)),0,IF(AA220&lt;&gt;"", AA220 + IF(AB220=1,AD220, 0), "") * (R220+1)),"")</f>
        <v>0</v>
      </c>
      <c r="AF220" s="21">
        <f ca="1">SUMIFS(AE$2:AE220,D$2:D220,D220)</f>
        <v>324</v>
      </c>
    </row>
    <row r="221" spans="1:32" hidden="1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1">
        <v>0</v>
      </c>
      <c r="S221" s="20">
        <f>VLOOKUP($A221,Database!$A:$Y,10,FALSE)</f>
        <v>126</v>
      </c>
      <c r="T221" s="20">
        <f>VLOOKUP($A221,Database!$A:$Y,11,FALSE)</f>
        <v>115</v>
      </c>
      <c r="U221" s="20">
        <f>VLOOKUP($A221,Database!$A:$Y,12,FALSE)</f>
        <v>66</v>
      </c>
      <c r="V221" s="20" t="str">
        <f>VLOOKUP(A221,Database!A:M,13,FALSE)</f>
        <v>Terminé</v>
      </c>
      <c r="W221" s="20">
        <f>VLOOKUP($A221,Database!$A:$Y,20,FALSE)</f>
        <v>2</v>
      </c>
      <c r="X221" s="20">
        <f>VLOOKUP($A221,Database!$A:$Y,21,FALSE)</f>
        <v>0</v>
      </c>
      <c r="Y221" s="20">
        <f>IF(A221=0,0,IF(V221="À venir",0,IF(AND(ISBLANK(P221),ISBLANK(Q221)),1,0)))</f>
        <v>0</v>
      </c>
      <c r="Z221" s="20">
        <f>IF(OR(ISBLANK(P221),ISBLANK(Q221)),"",IF(OR(AND(P221&gt;Q221,W221&gt;X221),AND(P221=Q221,W221=X221),AND(P221&lt;Q221,W221&lt;X221)),1,0))</f>
        <v>0</v>
      </c>
      <c r="AA221" s="20">
        <f ca="1">IF(C221&lt;NOW(),IF(AND(P221&gt;Q221,W221&gt;X221),S221,IF(AND(P221=Q221,W221=X221),T221,IF(AND(P221&lt;Q221,W221&lt;X221),U221,0))),"")</f>
        <v>0</v>
      </c>
      <c r="AB221" s="20">
        <f ca="1">IF(AND(P221=W221,Q221=X221,NOT(ISBLANK(P221)),NOT(ISBLANK(Q221)),NOT(ISBLANK(W221)),NOT(ISBLANK(AA221))),1,0)</f>
        <v>0</v>
      </c>
      <c r="AC221" s="20" t="str">
        <f ca="1">IF(AB221=0,"",IF(OR(ISBLANK(P221),ISBLANK(Q221)),"",IF(ISBLANK(VLOOKUP(A221,Database!A:AA,22,FALSE)),"",VLOOKUP(A221,Database!A:AA,22,FALSE))))</f>
        <v/>
      </c>
      <c r="AD221" s="20">
        <f ca="1">IFERROR(
   IF(
     OR(ISBLANK(P221),ISBLANK(Q221)),
     "",
     IF(
       AND(AA221&lt;&gt;"",OR(V221="Terminé",V221="En cours")),
       VLOOKUP(AC221,Setup_ScoreExactBonus!A:D,4,FALSE),
       0
     )),
  0)</f>
        <v>0</v>
      </c>
      <c r="AE221" s="21">
        <f ca="1">IFERROR(IF(OR(ISBLANK(P221),ISBLANK(Q221)),0,IF(AA221&lt;&gt;"", AA221 + IF(AB221=1,AD221, 0), "") * (R221+1)),"")</f>
        <v>0</v>
      </c>
      <c r="AF221" s="21">
        <f ca="1">SUMIFS(AE$2:AE221,D$2:D221,D221)</f>
        <v>187</v>
      </c>
    </row>
    <row r="222" spans="1:32" hidden="1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1">
        <v>0</v>
      </c>
      <c r="S222" s="20">
        <f>VLOOKUP($A222,Database!$A:$Y,10,FALSE)</f>
        <v>126</v>
      </c>
      <c r="T222" s="20">
        <f>VLOOKUP($A222,Database!$A:$Y,11,FALSE)</f>
        <v>115</v>
      </c>
      <c r="U222" s="20">
        <f>VLOOKUP($A222,Database!$A:$Y,12,FALSE)</f>
        <v>66</v>
      </c>
      <c r="V222" s="20" t="str">
        <f>VLOOKUP(A222,Database!A:M,13,FALSE)</f>
        <v>Terminé</v>
      </c>
      <c r="W222" s="20">
        <f>VLOOKUP($A222,Database!$A:$Y,20,FALSE)</f>
        <v>2</v>
      </c>
      <c r="X222" s="20">
        <f>VLOOKUP($A222,Database!$A:$Y,21,FALSE)</f>
        <v>0</v>
      </c>
      <c r="Y222" s="20">
        <f>IF(A222=0,0,IF(V222="À venir",0,IF(AND(ISBLANK(P222),ISBLANK(Q222)),1,0)))</f>
        <v>0</v>
      </c>
      <c r="Z222" s="20">
        <f>IF(OR(ISBLANK(P222),ISBLANK(Q222)),"",IF(OR(AND(P222&gt;Q222,W222&gt;X222),AND(P222=Q222,W222=X222),AND(P222&lt;Q222,W222&lt;X222)),1,0))</f>
        <v>0</v>
      </c>
      <c r="AA222" s="20">
        <f ca="1">IF(C222&lt;NOW(),IF(AND(P222&gt;Q222,W222&gt;X222),S222,IF(AND(P222=Q222,W222=X222),T222,IF(AND(P222&lt;Q222,W222&lt;X222),U222,0))),"")</f>
        <v>0</v>
      </c>
      <c r="AB222" s="20">
        <f ca="1">IF(AND(P222=W222,Q222=X222,NOT(ISBLANK(P222)),NOT(ISBLANK(Q222)),NOT(ISBLANK(W222)),NOT(ISBLANK(AA222))),1,0)</f>
        <v>0</v>
      </c>
      <c r="AC222" s="20" t="str">
        <f ca="1">IF(AB222=0,"",IF(OR(ISBLANK(P222),ISBLANK(Q222)),"",IF(ISBLANK(VLOOKUP(A222,Database!A:AA,22,FALSE)),"",VLOOKUP(A222,Database!A:AA,22,FALSE))))</f>
        <v/>
      </c>
      <c r="AD222" s="20">
        <f ca="1">IFERROR(
   IF(
     OR(ISBLANK(P222),ISBLANK(Q222)),
     "",
     IF(
       AND(AA222&lt;&gt;"",OR(V222="Terminé",V222="En cours")),
       VLOOKUP(AC222,Setup_ScoreExactBonus!A:D,4,FALSE),
       0
     )),
  0)</f>
        <v>0</v>
      </c>
      <c r="AE222" s="21">
        <f ca="1">IFERROR(IF(OR(ISBLANK(P222),ISBLANK(Q222)),0,IF(AA222&lt;&gt;"", AA222 + IF(AB222=1,AD222, 0), "") * (R222+1)),"")</f>
        <v>0</v>
      </c>
      <c r="AF222" s="21">
        <f ca="1">SUMIFS(AE$2:AE222,D$2:D222,D222)</f>
        <v>96</v>
      </c>
    </row>
    <row r="223" spans="1:32" hidden="1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1">
        <v>0</v>
      </c>
      <c r="S223" s="20">
        <f>VLOOKUP($A223,Database!$A:$Y,10,FALSE)</f>
        <v>126</v>
      </c>
      <c r="T223" s="20">
        <f>VLOOKUP($A223,Database!$A:$Y,11,FALSE)</f>
        <v>115</v>
      </c>
      <c r="U223" s="20">
        <f>VLOOKUP($A223,Database!$A:$Y,12,FALSE)</f>
        <v>66</v>
      </c>
      <c r="V223" s="20" t="str">
        <f>VLOOKUP(A223,Database!A:M,13,FALSE)</f>
        <v>Terminé</v>
      </c>
      <c r="W223" s="20">
        <f>VLOOKUP($A223,Database!$A:$Y,20,FALSE)</f>
        <v>2</v>
      </c>
      <c r="X223" s="20">
        <f>VLOOKUP($A223,Database!$A:$Y,21,FALSE)</f>
        <v>0</v>
      </c>
      <c r="Y223" s="20">
        <f>IF(A223=0,0,IF(V223="À venir",0,IF(AND(ISBLANK(P223),ISBLANK(Q223)),1,0)))</f>
        <v>0</v>
      </c>
      <c r="Z223" s="20">
        <f>IF(OR(ISBLANK(P223),ISBLANK(Q223)),"",IF(OR(AND(P223&gt;Q223,W223&gt;X223),AND(P223=Q223,W223=X223),AND(P223&lt;Q223,W223&lt;X223)),1,0))</f>
        <v>0</v>
      </c>
      <c r="AA223" s="20">
        <f ca="1">IF(C223&lt;NOW(),IF(AND(P223&gt;Q223,W223&gt;X223),S223,IF(AND(P223=Q223,W223=X223),T223,IF(AND(P223&lt;Q223,W223&lt;X223),U223,0))),"")</f>
        <v>0</v>
      </c>
      <c r="AB223" s="20">
        <f ca="1">IF(AND(P223=W223,Q223=X223,NOT(ISBLANK(P223)),NOT(ISBLANK(Q223)),NOT(ISBLANK(W223)),NOT(ISBLANK(AA223))),1,0)</f>
        <v>0</v>
      </c>
      <c r="AC223" s="20" t="str">
        <f ca="1">IF(AB223=0,"",IF(OR(ISBLANK(P223),ISBLANK(Q223)),"",IF(ISBLANK(VLOOKUP(A223,Database!A:AA,22,FALSE)),"",VLOOKUP(A223,Database!A:AA,22,FALSE))))</f>
        <v/>
      </c>
      <c r="AD223" s="20">
        <f ca="1">IFERROR(
   IF(
     OR(ISBLANK(P223),ISBLANK(Q223)),
     "",
     IF(
       AND(AA223&lt;&gt;"",OR(V223="Terminé",V223="En cours")),
       VLOOKUP(AC223,Setup_ScoreExactBonus!A:D,4,FALSE),
       0
     )),
  0)</f>
        <v>0</v>
      </c>
      <c r="AE223" s="21">
        <f ca="1">IFERROR(IF(OR(ISBLANK(P223),ISBLANK(Q223)),0,IF(AA223&lt;&gt;"", AA223 + IF(AB223=1,AD223, 0), "") * (R223+1)),"")</f>
        <v>0</v>
      </c>
      <c r="AF223" s="21">
        <f ca="1">SUMIFS(AE$2:AE223,D$2:D223,D223)</f>
        <v>167</v>
      </c>
    </row>
    <row r="224" spans="1:32" hidden="1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1">
        <v>0</v>
      </c>
      <c r="S224" s="20">
        <f>VLOOKUP($A224,Database!$A:$Y,10,FALSE)</f>
        <v>126</v>
      </c>
      <c r="T224" s="20">
        <f>VLOOKUP($A224,Database!$A:$Y,11,FALSE)</f>
        <v>115</v>
      </c>
      <c r="U224" s="20">
        <f>VLOOKUP($A224,Database!$A:$Y,12,FALSE)</f>
        <v>66</v>
      </c>
      <c r="V224" s="20" t="str">
        <f>VLOOKUP(A224,Database!A:M,13,FALSE)</f>
        <v>Terminé</v>
      </c>
      <c r="W224" s="20">
        <f>VLOOKUP($A224,Database!$A:$Y,20,FALSE)</f>
        <v>2</v>
      </c>
      <c r="X224" s="20">
        <f>VLOOKUP($A224,Database!$A:$Y,21,FALSE)</f>
        <v>0</v>
      </c>
      <c r="Y224" s="20">
        <f>IF(A224=0,0,IF(V224="À venir",0,IF(AND(ISBLANK(P224),ISBLANK(Q224)),1,0)))</f>
        <v>0</v>
      </c>
      <c r="Z224" s="20">
        <f>IF(OR(ISBLANK(P224),ISBLANK(Q224)),"",IF(OR(AND(P224&gt;Q224,W224&gt;X224),AND(P224=Q224,W224=X224),AND(P224&lt;Q224,W224&lt;X224)),1,0))</f>
        <v>0</v>
      </c>
      <c r="AA224" s="20">
        <f ca="1">IF(C224&lt;NOW(),IF(AND(P224&gt;Q224,W224&gt;X224),S224,IF(AND(P224=Q224,W224=X224),T224,IF(AND(P224&lt;Q224,W224&lt;X224),U224,0))),"")</f>
        <v>0</v>
      </c>
      <c r="AB224" s="20">
        <f ca="1">IF(AND(P224=W224,Q224=X224,NOT(ISBLANK(P224)),NOT(ISBLANK(Q224)),NOT(ISBLANK(W224)),NOT(ISBLANK(AA224))),1,0)</f>
        <v>0</v>
      </c>
      <c r="AC224" s="20" t="str">
        <f ca="1">IF(AB224=0,"",IF(OR(ISBLANK(P224),ISBLANK(Q224)),"",IF(ISBLANK(VLOOKUP(A224,Database!A:AA,22,FALSE)),"",VLOOKUP(A224,Database!A:AA,22,FALSE))))</f>
        <v/>
      </c>
      <c r="AD224" s="20">
        <f ca="1">IFERROR(
   IF(
     OR(ISBLANK(P224),ISBLANK(Q224)),
     "",
     IF(
       AND(AA224&lt;&gt;"",OR(V224="Terminé",V224="En cours")),
       VLOOKUP(AC224,Setup_ScoreExactBonus!A:D,4,FALSE),
       0
     )),
  0)</f>
        <v>0</v>
      </c>
      <c r="AE224" s="21">
        <f ca="1">IFERROR(IF(OR(ISBLANK(P224),ISBLANK(Q224)),0,IF(AA224&lt;&gt;"", AA224 + IF(AB224=1,AD224, 0), "") * (R224+1)),"")</f>
        <v>0</v>
      </c>
      <c r="AF224" s="21">
        <f ca="1">SUMIFS(AE$2:AE224,D$2:D224,D224)</f>
        <v>123</v>
      </c>
    </row>
    <row r="225" spans="1:32" hidden="1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1">
        <v>0</v>
      </c>
      <c r="S225" s="20">
        <f>VLOOKUP($A225,Database!$A:$Y,10,FALSE)</f>
        <v>126</v>
      </c>
      <c r="T225" s="20">
        <f>VLOOKUP($A225,Database!$A:$Y,11,FALSE)</f>
        <v>115</v>
      </c>
      <c r="U225" s="20">
        <f>VLOOKUP($A225,Database!$A:$Y,12,FALSE)</f>
        <v>66</v>
      </c>
      <c r="V225" s="20" t="str">
        <f>VLOOKUP(A225,Database!A:M,13,FALSE)</f>
        <v>Terminé</v>
      </c>
      <c r="W225" s="20">
        <f>VLOOKUP($A225,Database!$A:$Y,20,FALSE)</f>
        <v>2</v>
      </c>
      <c r="X225" s="20">
        <f>VLOOKUP($A225,Database!$A:$Y,21,FALSE)</f>
        <v>0</v>
      </c>
      <c r="Y225" s="20">
        <f>IF(A225=0,0,IF(V225="À venir",0,IF(AND(ISBLANK(P225),ISBLANK(Q225)),1,0)))</f>
        <v>0</v>
      </c>
      <c r="Z225" s="20">
        <f>IF(OR(ISBLANK(P225),ISBLANK(Q225)),"",IF(OR(AND(P225&gt;Q225,W225&gt;X225),AND(P225=Q225,W225=X225),AND(P225&lt;Q225,W225&lt;X225)),1,0))</f>
        <v>1</v>
      </c>
      <c r="AA225" s="20">
        <f ca="1">IF(C225&lt;NOW(),IF(AND(P225&gt;Q225,W225&gt;X225),S225,IF(AND(P225=Q225,W225=X225),T225,IF(AND(P225&lt;Q225,W225&lt;X225),U225,0))),"")</f>
        <v>126</v>
      </c>
      <c r="AB225" s="20">
        <f ca="1">IF(AND(P225=W225,Q225=X225,NOT(ISBLANK(P225)),NOT(ISBLANK(Q225)),NOT(ISBLANK(W225)),NOT(ISBLANK(AA225))),1,0)</f>
        <v>1</v>
      </c>
      <c r="AC225" s="20" t="str">
        <f ca="1">IF(AB225=0,"",IF(OR(ISBLANK(P225),ISBLANK(Q225)),"",IF(ISBLANK(VLOOKUP(A225,Database!A:AA,22,FALSE)),"",VLOOKUP(A225,Database!A:AA,22,FALSE))))</f>
        <v>Très rare</v>
      </c>
      <c r="AD225" s="20">
        <f ca="1">IFERROR(
   IF(
     OR(ISBLANK(P225),ISBLANK(Q225)),
     "",
     IF(
       AND(AA225&lt;&gt;"",OR(V225="Terminé",V225="En cours")),
       VLOOKUP(AC225,Setup_ScoreExactBonus!A:D,4,FALSE),
       0
     )),
  0)</f>
        <v>50</v>
      </c>
      <c r="AE225" s="21">
        <f ca="1">IFERROR(IF(OR(ISBLANK(P225),ISBLANK(Q225)),0,IF(AA225&lt;&gt;"", AA225 + IF(AB225=1,AD225, 0), "") * (R225+1)),"")</f>
        <v>176</v>
      </c>
      <c r="AF225" s="21">
        <f ca="1">SUMIFS(AE$2:AE225,D$2:D225,D225)</f>
        <v>500</v>
      </c>
    </row>
    <row r="226" spans="1:32" hidden="1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1">
        <v>0</v>
      </c>
      <c r="S226" s="20">
        <f>VLOOKUP($A226,Database!$A:$Y,10,FALSE)</f>
        <v>126</v>
      </c>
      <c r="T226" s="20">
        <f>VLOOKUP($A226,Database!$A:$Y,11,FALSE)</f>
        <v>115</v>
      </c>
      <c r="U226" s="20">
        <f>VLOOKUP($A226,Database!$A:$Y,12,FALSE)</f>
        <v>66</v>
      </c>
      <c r="V226" s="20" t="str">
        <f>VLOOKUP(A226,Database!A:M,13,FALSE)</f>
        <v>Terminé</v>
      </c>
      <c r="W226" s="20">
        <f>VLOOKUP($A226,Database!$A:$Y,20,FALSE)</f>
        <v>2</v>
      </c>
      <c r="X226" s="20">
        <f>VLOOKUP($A226,Database!$A:$Y,21,FALSE)</f>
        <v>0</v>
      </c>
      <c r="Y226" s="20">
        <f>IF(A226=0,0,IF(V226="À venir",0,IF(AND(ISBLANK(P226),ISBLANK(Q226)),1,0)))</f>
        <v>0</v>
      </c>
      <c r="Z226" s="20">
        <f>IF(OR(ISBLANK(P226),ISBLANK(Q226)),"",IF(OR(AND(P226&gt;Q226,W226&gt;X226),AND(P226=Q226,W226=X226),AND(P226&lt;Q226,W226&lt;X226)),1,0))</f>
        <v>0</v>
      </c>
      <c r="AA226" s="20">
        <f ca="1">IF(C226&lt;NOW(),IF(AND(P226&gt;Q226,W226&gt;X226),S226,IF(AND(P226=Q226,W226=X226),T226,IF(AND(P226&lt;Q226,W226&lt;X226),U226,0))),"")</f>
        <v>0</v>
      </c>
      <c r="AB226" s="20">
        <f ca="1">IF(AND(P226=W226,Q226=X226,NOT(ISBLANK(P226)),NOT(ISBLANK(Q226)),NOT(ISBLANK(W226)),NOT(ISBLANK(AA226))),1,0)</f>
        <v>0</v>
      </c>
      <c r="AC226" s="20" t="str">
        <f ca="1">IF(AB226=0,"",IF(OR(ISBLANK(P226),ISBLANK(Q226)),"",IF(ISBLANK(VLOOKUP(A226,Database!A:AA,22,FALSE)),"",VLOOKUP(A226,Database!A:AA,22,FALSE))))</f>
        <v/>
      </c>
      <c r="AD226" s="20">
        <f ca="1">IFERROR(
   IF(
     OR(ISBLANK(P226),ISBLANK(Q226)),
     "",
     IF(
       AND(AA226&lt;&gt;"",OR(V226="Terminé",V226="En cours")),
       VLOOKUP(AC226,Setup_ScoreExactBonus!A:D,4,FALSE),
       0
     )),
  0)</f>
        <v>0</v>
      </c>
      <c r="AE226" s="21">
        <f ca="1">IFERROR(IF(OR(ISBLANK(P226),ISBLANK(Q226)),0,IF(AA226&lt;&gt;"", AA226 + IF(AB226=1,AD226, 0), "") * (R226+1)),"")</f>
        <v>0</v>
      </c>
      <c r="AF226" s="21">
        <f ca="1">SUMIFS(AE$2:AE226,D$2:D226,D226)</f>
        <v>405</v>
      </c>
    </row>
    <row r="227" spans="1:32" hidden="1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1">
        <v>0</v>
      </c>
      <c r="S227" s="20">
        <f>VLOOKUP($A227,Database!$A:$Y,10,FALSE)</f>
        <v>126</v>
      </c>
      <c r="T227" s="20">
        <f>VLOOKUP($A227,Database!$A:$Y,11,FALSE)</f>
        <v>115</v>
      </c>
      <c r="U227" s="20">
        <f>VLOOKUP($A227,Database!$A:$Y,12,FALSE)</f>
        <v>66</v>
      </c>
      <c r="V227" s="20" t="str">
        <f>VLOOKUP(A227,Database!A:M,13,FALSE)</f>
        <v>Terminé</v>
      </c>
      <c r="W227" s="20">
        <f>VLOOKUP($A227,Database!$A:$Y,20,FALSE)</f>
        <v>2</v>
      </c>
      <c r="X227" s="20">
        <f>VLOOKUP($A227,Database!$A:$Y,21,FALSE)</f>
        <v>0</v>
      </c>
      <c r="Y227" s="20">
        <f>IF(A227=0,0,IF(V227="À venir",0,IF(AND(ISBLANK(P227),ISBLANK(Q227)),1,0)))</f>
        <v>0</v>
      </c>
      <c r="Z227" s="20">
        <f>IF(OR(ISBLANK(P227),ISBLANK(Q227)),"",IF(OR(AND(P227&gt;Q227,W227&gt;X227),AND(P227=Q227,W227=X227),AND(P227&lt;Q227,W227&lt;X227)),1,0))</f>
        <v>0</v>
      </c>
      <c r="AA227" s="20">
        <f ca="1">IF(C227&lt;NOW(),IF(AND(P227&gt;Q227,W227&gt;X227),S227,IF(AND(P227=Q227,W227=X227),T227,IF(AND(P227&lt;Q227,W227&lt;X227),U227,0))),"")</f>
        <v>0</v>
      </c>
      <c r="AB227" s="20">
        <f ca="1">IF(AND(P227=W227,Q227=X227,NOT(ISBLANK(P227)),NOT(ISBLANK(Q227)),NOT(ISBLANK(W227)),NOT(ISBLANK(AA227))),1,0)</f>
        <v>0</v>
      </c>
      <c r="AC227" s="20" t="str">
        <f ca="1">IF(AB227=0,"",IF(OR(ISBLANK(P227),ISBLANK(Q227)),"",IF(ISBLANK(VLOOKUP(A227,Database!A:AA,22,FALSE)),"",VLOOKUP(A227,Database!A:AA,22,FALSE))))</f>
        <v/>
      </c>
      <c r="AD227" s="20">
        <f ca="1">IFERROR(
   IF(
     OR(ISBLANK(P227),ISBLANK(Q227)),
     "",
     IF(
       AND(AA227&lt;&gt;"",OR(V227="Terminé",V227="En cours")),
       VLOOKUP(AC227,Setup_ScoreExactBonus!A:D,4,FALSE),
       0
     )),
  0)</f>
        <v>0</v>
      </c>
      <c r="AE227" s="21">
        <f ca="1">IFERROR(IF(OR(ISBLANK(P227),ISBLANK(Q227)),0,IF(AA227&lt;&gt;"", AA227 + IF(AB227=1,AD227, 0), "") * (R227+1)),"")</f>
        <v>0</v>
      </c>
      <c r="AF227" s="21">
        <f ca="1">SUMIFS(AE$2:AE227,D$2:D227,D227)</f>
        <v>329</v>
      </c>
    </row>
    <row r="228" spans="1:32" hidden="1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1">
        <v>0</v>
      </c>
      <c r="S228" s="20">
        <f>VLOOKUP($A228,Database!$A:$Y,10,FALSE)</f>
        <v>126</v>
      </c>
      <c r="T228" s="20">
        <f>VLOOKUP($A228,Database!$A:$Y,11,FALSE)</f>
        <v>115</v>
      </c>
      <c r="U228" s="20">
        <f>VLOOKUP($A228,Database!$A:$Y,12,FALSE)</f>
        <v>66</v>
      </c>
      <c r="V228" s="20" t="str">
        <f>VLOOKUP(A228,Database!A:M,13,FALSE)</f>
        <v>Terminé</v>
      </c>
      <c r="W228" s="20">
        <f>VLOOKUP($A228,Database!$A:$Y,20,FALSE)</f>
        <v>2</v>
      </c>
      <c r="X228" s="20">
        <f>VLOOKUP($A228,Database!$A:$Y,21,FALSE)</f>
        <v>0</v>
      </c>
      <c r="Y228" s="20">
        <f>IF(A228=0,0,IF(V228="À venir",0,IF(AND(ISBLANK(P228),ISBLANK(Q228)),1,0)))</f>
        <v>0</v>
      </c>
      <c r="Z228" s="20">
        <f>IF(OR(ISBLANK(P228),ISBLANK(Q228)),"",IF(OR(AND(P228&gt;Q228,W228&gt;X228),AND(P228=Q228,W228=X228),AND(P228&lt;Q228,W228&lt;X228)),1,0))</f>
        <v>0</v>
      </c>
      <c r="AA228" s="20">
        <f ca="1">IF(C228&lt;NOW(),IF(AND(P228&gt;Q228,W228&gt;X228),S228,IF(AND(P228=Q228,W228=X228),T228,IF(AND(P228&lt;Q228,W228&lt;X228),U228,0))),"")</f>
        <v>0</v>
      </c>
      <c r="AB228" s="20">
        <f ca="1">IF(AND(P228=W228,Q228=X228,NOT(ISBLANK(P228)),NOT(ISBLANK(Q228)),NOT(ISBLANK(W228)),NOT(ISBLANK(AA228))),1,0)</f>
        <v>0</v>
      </c>
      <c r="AC228" s="20" t="str">
        <f ca="1">IF(AB228=0,"",IF(OR(ISBLANK(P228),ISBLANK(Q228)),"",IF(ISBLANK(VLOOKUP(A228,Database!A:AA,22,FALSE)),"",VLOOKUP(A228,Database!A:AA,22,FALSE))))</f>
        <v/>
      </c>
      <c r="AD228" s="20">
        <f ca="1">IFERROR(
   IF(
     OR(ISBLANK(P228),ISBLANK(Q228)),
     "",
     IF(
       AND(AA228&lt;&gt;"",OR(V228="Terminé",V228="En cours")),
       VLOOKUP(AC228,Setup_ScoreExactBonus!A:D,4,FALSE),
       0
     )),
  0)</f>
        <v>0</v>
      </c>
      <c r="AE228" s="21">
        <f ca="1">IFERROR(IF(OR(ISBLANK(P228),ISBLANK(Q228)),0,IF(AA228&lt;&gt;"", AA228 + IF(AB228=1,AD228, 0), "") * (R228+1)),"")</f>
        <v>0</v>
      </c>
      <c r="AF228" s="21">
        <f ca="1">SUMIFS(AE$2:AE228,D$2:D228,D228)</f>
        <v>264</v>
      </c>
    </row>
    <row r="229" spans="1:32" hidden="1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1">
        <v>0</v>
      </c>
      <c r="S229" s="20">
        <f>VLOOKUP($A229,Database!$A:$Y,10,FALSE)</f>
        <v>126</v>
      </c>
      <c r="T229" s="20">
        <f>VLOOKUP($A229,Database!$A:$Y,11,FALSE)</f>
        <v>115</v>
      </c>
      <c r="U229" s="20">
        <f>VLOOKUP($A229,Database!$A:$Y,12,FALSE)</f>
        <v>66</v>
      </c>
      <c r="V229" s="20" t="str">
        <f>VLOOKUP(A229,Database!A:M,13,FALSE)</f>
        <v>Terminé</v>
      </c>
      <c r="W229" s="20">
        <f>VLOOKUP($A229,Database!$A:$Y,20,FALSE)</f>
        <v>2</v>
      </c>
      <c r="X229" s="20">
        <f>VLOOKUP($A229,Database!$A:$Y,21,FALSE)</f>
        <v>0</v>
      </c>
      <c r="Y229" s="20">
        <f>IF(A229=0,0,IF(V229="À venir",0,IF(AND(ISBLANK(P229),ISBLANK(Q229)),1,0)))</f>
        <v>0</v>
      </c>
      <c r="Z229" s="20">
        <f>IF(OR(ISBLANK(P229),ISBLANK(Q229)),"",IF(OR(AND(P229&gt;Q229,W229&gt;X229),AND(P229=Q229,W229=X229),AND(P229&lt;Q229,W229&lt;X229)),1,0))</f>
        <v>0</v>
      </c>
      <c r="AA229" s="20">
        <f ca="1">IF(C229&lt;NOW(),IF(AND(P229&gt;Q229,W229&gt;X229),S229,IF(AND(P229=Q229,W229=X229),T229,IF(AND(P229&lt;Q229,W229&lt;X229),U229,0))),"")</f>
        <v>0</v>
      </c>
      <c r="AB229" s="20">
        <f ca="1">IF(AND(P229=W229,Q229=X229,NOT(ISBLANK(P229)),NOT(ISBLANK(Q229)),NOT(ISBLANK(W229)),NOT(ISBLANK(AA229))),1,0)</f>
        <v>0</v>
      </c>
      <c r="AC229" s="20" t="str">
        <f ca="1">IF(AB229=0,"",IF(OR(ISBLANK(P229),ISBLANK(Q229)),"",IF(ISBLANK(VLOOKUP(A229,Database!A:AA,22,FALSE)),"",VLOOKUP(A229,Database!A:AA,22,FALSE))))</f>
        <v/>
      </c>
      <c r="AD229" s="20">
        <f ca="1">IFERROR(
   IF(
     OR(ISBLANK(P229),ISBLANK(Q229)),
     "",
     IF(
       AND(AA229&lt;&gt;"",OR(V229="Terminé",V229="En cours")),
       VLOOKUP(AC229,Setup_ScoreExactBonus!A:D,4,FALSE),
       0
     )),
  0)</f>
        <v>0</v>
      </c>
      <c r="AE229" s="21">
        <f ca="1">IFERROR(IF(OR(ISBLANK(P229),ISBLANK(Q229)),0,IF(AA229&lt;&gt;"", AA229 + IF(AB229=1,AD229, 0), "") * (R229+1)),"")</f>
        <v>0</v>
      </c>
      <c r="AF229" s="21">
        <f ca="1">SUMIFS(AE$2:AE229,D$2:D229,D229)</f>
        <v>309</v>
      </c>
    </row>
    <row r="230" spans="1:32" hidden="1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1">
        <v>0</v>
      </c>
      <c r="S230" s="20">
        <f>VLOOKUP($A230,Database!$A:$Y,10,FALSE)</f>
        <v>126</v>
      </c>
      <c r="T230" s="20">
        <f>VLOOKUP($A230,Database!$A:$Y,11,FALSE)</f>
        <v>115</v>
      </c>
      <c r="U230" s="20">
        <f>VLOOKUP($A230,Database!$A:$Y,12,FALSE)</f>
        <v>66</v>
      </c>
      <c r="V230" s="20" t="str">
        <f>VLOOKUP(A230,Database!A:M,13,FALSE)</f>
        <v>Terminé</v>
      </c>
      <c r="W230" s="20">
        <f>VLOOKUP($A230,Database!$A:$Y,20,FALSE)</f>
        <v>2</v>
      </c>
      <c r="X230" s="20">
        <f>VLOOKUP($A230,Database!$A:$Y,21,FALSE)</f>
        <v>0</v>
      </c>
      <c r="Y230" s="20">
        <f>IF(A230=0,0,IF(V230="À venir",0,IF(AND(ISBLANK(P230),ISBLANK(Q230)),1,0)))</f>
        <v>0</v>
      </c>
      <c r="Z230" s="20">
        <f>IF(OR(ISBLANK(P230),ISBLANK(Q230)),"",IF(OR(AND(P230&gt;Q230,W230&gt;X230),AND(P230=Q230,W230=X230),AND(P230&lt;Q230,W230&lt;X230)),1,0))</f>
        <v>0</v>
      </c>
      <c r="AA230" s="20">
        <f ca="1">IF(C230&lt;NOW(),IF(AND(P230&gt;Q230,W230&gt;X230),S230,IF(AND(P230=Q230,W230=X230),T230,IF(AND(P230&lt;Q230,W230&lt;X230),U230,0))),"")</f>
        <v>0</v>
      </c>
      <c r="AB230" s="20">
        <f ca="1">IF(AND(P230=W230,Q230=X230,NOT(ISBLANK(P230)),NOT(ISBLANK(Q230)),NOT(ISBLANK(W230)),NOT(ISBLANK(AA230))),1,0)</f>
        <v>0</v>
      </c>
      <c r="AC230" s="20" t="str">
        <f ca="1">IF(AB230=0,"",IF(OR(ISBLANK(P230),ISBLANK(Q230)),"",IF(ISBLANK(VLOOKUP(A230,Database!A:AA,22,FALSE)),"",VLOOKUP(A230,Database!A:AA,22,FALSE))))</f>
        <v/>
      </c>
      <c r="AD230" s="20">
        <f ca="1">IFERROR(
   IF(
     OR(ISBLANK(P230),ISBLANK(Q230)),
     "",
     IF(
       AND(AA230&lt;&gt;"",OR(V230="Terminé",V230="En cours")),
       VLOOKUP(AC230,Setup_ScoreExactBonus!A:D,4,FALSE),
       0
     )),
  0)</f>
        <v>0</v>
      </c>
      <c r="AE230" s="21">
        <f ca="1">IFERROR(IF(OR(ISBLANK(P230),ISBLANK(Q230)),0,IF(AA230&lt;&gt;"", AA230 + IF(AB230=1,AD230, 0), "") * (R230+1)),"")</f>
        <v>0</v>
      </c>
      <c r="AF230" s="21">
        <f ca="1">SUMIFS(AE$2:AE230,D$2:D230,D230)</f>
        <v>380</v>
      </c>
    </row>
    <row r="231" spans="1:32" hidden="1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1">
        <v>0</v>
      </c>
      <c r="S231" s="20">
        <f>VLOOKUP($A231,Database!$A:$Y,10,FALSE)</f>
        <v>126</v>
      </c>
      <c r="T231" s="20">
        <f>VLOOKUP($A231,Database!$A:$Y,11,FALSE)</f>
        <v>115</v>
      </c>
      <c r="U231" s="20">
        <f>VLOOKUP($A231,Database!$A:$Y,12,FALSE)</f>
        <v>66</v>
      </c>
      <c r="V231" s="20" t="str">
        <f>VLOOKUP(A231,Database!A:M,13,FALSE)</f>
        <v>Terminé</v>
      </c>
      <c r="W231" s="20">
        <f>VLOOKUP($A231,Database!$A:$Y,20,FALSE)</f>
        <v>2</v>
      </c>
      <c r="X231" s="20">
        <f>VLOOKUP($A231,Database!$A:$Y,21,FALSE)</f>
        <v>0</v>
      </c>
      <c r="Y231" s="20">
        <f>IF(A231=0,0,IF(V231="À venir",0,IF(AND(ISBLANK(P231),ISBLANK(Q231)),1,0)))</f>
        <v>0</v>
      </c>
      <c r="Z231" s="20">
        <f>IF(OR(ISBLANK(P231),ISBLANK(Q231)),"",IF(OR(AND(P231&gt;Q231,W231&gt;X231),AND(P231=Q231,W231=X231),AND(P231&lt;Q231,W231&lt;X231)),1,0))</f>
        <v>0</v>
      </c>
      <c r="AA231" s="20">
        <f ca="1">IF(C231&lt;NOW(),IF(AND(P231&gt;Q231,W231&gt;X231),S231,IF(AND(P231=Q231,W231=X231),T231,IF(AND(P231&lt;Q231,W231&lt;X231),U231,0))),"")</f>
        <v>0</v>
      </c>
      <c r="AB231" s="20">
        <f ca="1">IF(AND(P231=W231,Q231=X231,NOT(ISBLANK(P231)),NOT(ISBLANK(Q231)),NOT(ISBLANK(W231)),NOT(ISBLANK(AA231))),1,0)</f>
        <v>0</v>
      </c>
      <c r="AC231" s="20" t="str">
        <f ca="1">IF(AB231=0,"",IF(OR(ISBLANK(P231),ISBLANK(Q231)),"",IF(ISBLANK(VLOOKUP(A231,Database!A:AA,22,FALSE)),"",VLOOKUP(A231,Database!A:AA,22,FALSE))))</f>
        <v/>
      </c>
      <c r="AD231" s="20">
        <f ca="1">IFERROR(
   IF(
     OR(ISBLANK(P231),ISBLANK(Q231)),
     "",
     IF(
       AND(AA231&lt;&gt;"",OR(V231="Terminé",V231="En cours")),
       VLOOKUP(AC231,Setup_ScoreExactBonus!A:D,4,FALSE),
       0
     )),
  0)</f>
        <v>0</v>
      </c>
      <c r="AE231" s="21">
        <f ca="1">IFERROR(IF(OR(ISBLANK(P231),ISBLANK(Q231)),0,IF(AA231&lt;&gt;"", AA231 + IF(AB231=1,AD231, 0), "") * (R231+1)),"")</f>
        <v>0</v>
      </c>
      <c r="AF231" s="21">
        <f ca="1">SUMIFS(AE$2:AE231,D$2:D231,D231)</f>
        <v>229</v>
      </c>
    </row>
    <row r="232" spans="1:32" hidden="1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1">
        <v>0</v>
      </c>
      <c r="S232" s="20">
        <f>VLOOKUP($A232,Database!$A:$Y,10,FALSE)</f>
        <v>126</v>
      </c>
      <c r="T232" s="20">
        <f>VLOOKUP($A232,Database!$A:$Y,11,FALSE)</f>
        <v>115</v>
      </c>
      <c r="U232" s="20">
        <f>VLOOKUP($A232,Database!$A:$Y,12,FALSE)</f>
        <v>66</v>
      </c>
      <c r="V232" s="20" t="str">
        <f>VLOOKUP(A232,Database!A:M,13,FALSE)</f>
        <v>Terminé</v>
      </c>
      <c r="W232" s="20">
        <f>VLOOKUP($A232,Database!$A:$Y,20,FALSE)</f>
        <v>2</v>
      </c>
      <c r="X232" s="20">
        <f>VLOOKUP($A232,Database!$A:$Y,21,FALSE)</f>
        <v>0</v>
      </c>
      <c r="Y232" s="20">
        <f>IF(A232=0,0,IF(V232="À venir",0,IF(AND(ISBLANK(P232),ISBLANK(Q232)),1,0)))</f>
        <v>0</v>
      </c>
      <c r="Z232" s="20">
        <f>IF(OR(ISBLANK(P232),ISBLANK(Q232)),"",IF(OR(AND(P232&gt;Q232,W232&gt;X232),AND(P232=Q232,W232=X232),AND(P232&lt;Q232,W232&lt;X232)),1,0))</f>
        <v>0</v>
      </c>
      <c r="AA232" s="20">
        <f ca="1">IF(C232&lt;NOW(),IF(AND(P232&gt;Q232,W232&gt;X232),S232,IF(AND(P232=Q232,W232=X232),T232,IF(AND(P232&lt;Q232,W232&lt;X232),U232,0))),"")</f>
        <v>0</v>
      </c>
      <c r="AB232" s="20">
        <f ca="1">IF(AND(P232=W232,Q232=X232,NOT(ISBLANK(P232)),NOT(ISBLANK(Q232)),NOT(ISBLANK(W232)),NOT(ISBLANK(AA232))),1,0)</f>
        <v>0</v>
      </c>
      <c r="AC232" s="20" t="str">
        <f ca="1">IF(AB232=0,"",IF(OR(ISBLANK(P232),ISBLANK(Q232)),"",IF(ISBLANK(VLOOKUP(A232,Database!A:AA,22,FALSE)),"",VLOOKUP(A232,Database!A:AA,22,FALSE))))</f>
        <v/>
      </c>
      <c r="AD232" s="20">
        <f ca="1">IFERROR(
   IF(
     OR(ISBLANK(P232),ISBLANK(Q232)),
     "",
     IF(
       AND(AA232&lt;&gt;"",OR(V232="Terminé",V232="En cours")),
       VLOOKUP(AC232,Setup_ScoreExactBonus!A:D,4,FALSE),
       0
     )),
  0)</f>
        <v>0</v>
      </c>
      <c r="AE232" s="21">
        <f ca="1">IFERROR(IF(OR(ISBLANK(P232),ISBLANK(Q232)),0,IF(AA232&lt;&gt;"", AA232 + IF(AB232=1,AD232, 0), "") * (R232+1)),"")</f>
        <v>0</v>
      </c>
      <c r="AF232" s="21">
        <f ca="1">SUMIFS(AE$2:AE232,D$2:D232,D232)</f>
        <v>329</v>
      </c>
    </row>
    <row r="233" spans="1:32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1">
        <v>0</v>
      </c>
      <c r="S233" s="20">
        <f>VLOOKUP($A233,Database!$A:$Y,10,FALSE)</f>
        <v>126</v>
      </c>
      <c r="T233" s="20">
        <f>VLOOKUP($A233,Database!$A:$Y,11,FALSE)</f>
        <v>115</v>
      </c>
      <c r="U233" s="20">
        <f>VLOOKUP($A233,Database!$A:$Y,12,FALSE)</f>
        <v>66</v>
      </c>
      <c r="V233" s="20" t="str">
        <f>VLOOKUP(A233,Database!A:M,13,FALSE)</f>
        <v>Terminé</v>
      </c>
      <c r="W233" s="20">
        <f>VLOOKUP($A233,Database!$A:$Y,20,FALSE)</f>
        <v>2</v>
      </c>
      <c r="X233" s="20">
        <f>VLOOKUP($A233,Database!$A:$Y,21,FALSE)</f>
        <v>0</v>
      </c>
      <c r="Y233" s="20">
        <f>IF(A233=0,0,IF(V233="À venir",0,IF(AND(ISBLANK(P233),ISBLANK(Q233)),1,0)))</f>
        <v>0</v>
      </c>
      <c r="Z233" s="20">
        <f>IF(OR(ISBLANK(P233),ISBLANK(Q233)),"",IF(OR(AND(P233&gt;Q233,W233&gt;X233),AND(P233=Q233,W233=X233),AND(P233&lt;Q233,W233&lt;X233)),1,0))</f>
        <v>0</v>
      </c>
      <c r="AA233" s="20">
        <f ca="1">IF(C233&lt;NOW(),IF(AND(P233&gt;Q233,W233&gt;X233),S233,IF(AND(P233=Q233,W233=X233),T233,IF(AND(P233&lt;Q233,W233&lt;X233),U233,0))),"")</f>
        <v>0</v>
      </c>
      <c r="AB233" s="20">
        <f ca="1">IF(AND(P233=W233,Q233=X233,NOT(ISBLANK(P233)),NOT(ISBLANK(Q233)),NOT(ISBLANK(W233)),NOT(ISBLANK(AA233))),1,0)</f>
        <v>0</v>
      </c>
      <c r="AC233" s="20" t="str">
        <f ca="1">IF(AB233=0,"",IF(OR(ISBLANK(P233),ISBLANK(Q233)),"",IF(ISBLANK(VLOOKUP(A233,Database!A:AA,22,FALSE)),"",VLOOKUP(A233,Database!A:AA,22,FALSE))))</f>
        <v/>
      </c>
      <c r="AD233" s="20">
        <f ca="1">IFERROR(
   IF(
     OR(ISBLANK(P233),ISBLANK(Q233)),
     "",
     IF(
       AND(AA233&lt;&gt;"",OR(V233="Terminé",V233="En cours")),
       VLOOKUP(AC233,Setup_ScoreExactBonus!A:D,4,FALSE),
       0
     )),
  0)</f>
        <v>0</v>
      </c>
      <c r="AE233" s="21">
        <f ca="1">IFERROR(IF(OR(ISBLANK(P233),ISBLANK(Q233)),0,IF(AA233&lt;&gt;"", AA233 + IF(AB233=1,AD233, 0), "") * (R233+1)),"")</f>
        <v>0</v>
      </c>
      <c r="AF233" s="21">
        <f ca="1">SUMIFS(AE$2:AE233,D$2:D233,D233)</f>
        <v>0</v>
      </c>
    </row>
    <row r="234" spans="1:32" hidden="1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1">
        <v>0</v>
      </c>
      <c r="S234" s="20">
        <f>VLOOKUP($A234,Database!$A:$Y,10,FALSE)</f>
        <v>126</v>
      </c>
      <c r="T234" s="20">
        <f>VLOOKUP($A234,Database!$A:$Y,11,FALSE)</f>
        <v>115</v>
      </c>
      <c r="U234" s="20">
        <f>VLOOKUP($A234,Database!$A:$Y,12,FALSE)</f>
        <v>66</v>
      </c>
      <c r="V234" s="20" t="str">
        <f>VLOOKUP(A234,Database!A:M,13,FALSE)</f>
        <v>Terminé</v>
      </c>
      <c r="W234" s="20">
        <f>VLOOKUP($A234,Database!$A:$Y,20,FALSE)</f>
        <v>2</v>
      </c>
      <c r="X234" s="20">
        <f>VLOOKUP($A234,Database!$A:$Y,21,FALSE)</f>
        <v>0</v>
      </c>
      <c r="Y234" s="20">
        <f>IF(A234=0,0,IF(V234="À venir",0,IF(AND(ISBLANK(P234),ISBLANK(Q234)),1,0)))</f>
        <v>0</v>
      </c>
      <c r="Z234" s="20">
        <f>IF(OR(ISBLANK(P234),ISBLANK(Q234)),"",IF(OR(AND(P234&gt;Q234,W234&gt;X234),AND(P234=Q234,W234=X234),AND(P234&lt;Q234,W234&lt;X234)),1,0))</f>
        <v>0</v>
      </c>
      <c r="AA234" s="20">
        <f ca="1">IF(C234&lt;NOW(),IF(AND(P234&gt;Q234,W234&gt;X234),S234,IF(AND(P234=Q234,W234=X234),T234,IF(AND(P234&lt;Q234,W234&lt;X234),U234,0))),"")</f>
        <v>0</v>
      </c>
      <c r="AB234" s="20">
        <f ca="1">IF(AND(P234=W234,Q234=X234,NOT(ISBLANK(P234)),NOT(ISBLANK(Q234)),NOT(ISBLANK(W234)),NOT(ISBLANK(AA234))),1,0)</f>
        <v>0</v>
      </c>
      <c r="AC234" s="20" t="str">
        <f ca="1">IF(AB234=0,"",IF(OR(ISBLANK(P234),ISBLANK(Q234)),"",IF(ISBLANK(VLOOKUP(A234,Database!A:AA,22,FALSE)),"",VLOOKUP(A234,Database!A:AA,22,FALSE))))</f>
        <v/>
      </c>
      <c r="AD234" s="20">
        <f ca="1">IFERROR(
   IF(
     OR(ISBLANK(P234),ISBLANK(Q234)),
     "",
     IF(
       AND(AA234&lt;&gt;"",OR(V234="Terminé",V234="En cours")),
       VLOOKUP(AC234,Setup_ScoreExactBonus!A:D,4,FALSE),
       0
     )),
  0)</f>
        <v>0</v>
      </c>
      <c r="AE234" s="21">
        <f ca="1">IFERROR(IF(OR(ISBLANK(P234),ISBLANK(Q234)),0,IF(AA234&lt;&gt;"", AA234 + IF(AB234=1,AD234, 0), "") * (R234+1)),"")</f>
        <v>0</v>
      </c>
      <c r="AF234" s="21">
        <f ca="1">SUMIFS(AE$2:AE234,D$2:D234,D234)</f>
        <v>321</v>
      </c>
    </row>
    <row r="235" spans="1:32" hidden="1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1">
        <v>0</v>
      </c>
      <c r="S235" s="20">
        <f>VLOOKUP($A235,Database!$A:$Y,10,FALSE)</f>
        <v>126</v>
      </c>
      <c r="T235" s="20">
        <f>VLOOKUP($A235,Database!$A:$Y,11,FALSE)</f>
        <v>115</v>
      </c>
      <c r="U235" s="20">
        <f>VLOOKUP($A235,Database!$A:$Y,12,FALSE)</f>
        <v>66</v>
      </c>
      <c r="V235" s="20" t="str">
        <f>VLOOKUP(A235,Database!A:M,13,FALSE)</f>
        <v>Terminé</v>
      </c>
      <c r="W235" s="20">
        <f>VLOOKUP($A235,Database!$A:$Y,20,FALSE)</f>
        <v>2</v>
      </c>
      <c r="X235" s="20">
        <f>VLOOKUP($A235,Database!$A:$Y,21,FALSE)</f>
        <v>0</v>
      </c>
      <c r="Y235" s="20">
        <f>IF(A235=0,0,IF(V235="À venir",0,IF(AND(ISBLANK(P235),ISBLANK(Q235)),1,0)))</f>
        <v>0</v>
      </c>
      <c r="Z235" s="20">
        <f>IF(OR(ISBLANK(P235),ISBLANK(Q235)),"",IF(OR(AND(P235&gt;Q235,W235&gt;X235),AND(P235=Q235,W235=X235),AND(P235&lt;Q235,W235&lt;X235)),1,0))</f>
        <v>0</v>
      </c>
      <c r="AA235" s="20">
        <f ca="1">IF(C235&lt;NOW(),IF(AND(P235&gt;Q235,W235&gt;X235),S235,IF(AND(P235=Q235,W235=X235),T235,IF(AND(P235&lt;Q235,W235&lt;X235),U235,0))),"")</f>
        <v>0</v>
      </c>
      <c r="AB235" s="20">
        <f ca="1">IF(AND(P235=W235,Q235=X235,NOT(ISBLANK(P235)),NOT(ISBLANK(Q235)),NOT(ISBLANK(W235)),NOT(ISBLANK(AA235))),1,0)</f>
        <v>0</v>
      </c>
      <c r="AC235" s="20" t="str">
        <f ca="1">IF(AB235=0,"",IF(OR(ISBLANK(P235),ISBLANK(Q235)),"",IF(ISBLANK(VLOOKUP(A235,Database!A:AA,22,FALSE)),"",VLOOKUP(A235,Database!A:AA,22,FALSE))))</f>
        <v/>
      </c>
      <c r="AD235" s="20">
        <f ca="1">IFERROR(
   IF(
     OR(ISBLANK(P235),ISBLANK(Q235)),
     "",
     IF(
       AND(AA235&lt;&gt;"",OR(V235="Terminé",V235="En cours")),
       VLOOKUP(AC235,Setup_ScoreExactBonus!A:D,4,FALSE),
       0
     )),
  0)</f>
        <v>0</v>
      </c>
      <c r="AE235" s="21">
        <f ca="1">IFERROR(IF(OR(ISBLANK(P235),ISBLANK(Q235)),0,IF(AA235&lt;&gt;"", AA235 + IF(AB235=1,AD235, 0), "") * (R235+1)),"")</f>
        <v>0</v>
      </c>
      <c r="AF235" s="21">
        <f ca="1">SUMIFS(AE$2:AE235,D$2:D235,D235)</f>
        <v>168</v>
      </c>
    </row>
    <row r="236" spans="1:32" hidden="1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1">
        <v>0</v>
      </c>
      <c r="S236" s="20">
        <f>VLOOKUP($A236,Database!$A:$Y,10,FALSE)</f>
        <v>126</v>
      </c>
      <c r="T236" s="20">
        <f>VLOOKUP($A236,Database!$A:$Y,11,FALSE)</f>
        <v>115</v>
      </c>
      <c r="U236" s="20">
        <f>VLOOKUP($A236,Database!$A:$Y,12,FALSE)</f>
        <v>66</v>
      </c>
      <c r="V236" s="20" t="str">
        <f>VLOOKUP(A236,Database!A:M,13,FALSE)</f>
        <v>Terminé</v>
      </c>
      <c r="W236" s="20">
        <f>VLOOKUP($A236,Database!$A:$Y,20,FALSE)</f>
        <v>2</v>
      </c>
      <c r="X236" s="20">
        <f>VLOOKUP($A236,Database!$A:$Y,21,FALSE)</f>
        <v>0</v>
      </c>
      <c r="Y236" s="20">
        <f>IF(A236=0,0,IF(V236="À venir",0,IF(AND(ISBLANK(P236),ISBLANK(Q236)),1,0)))</f>
        <v>0</v>
      </c>
      <c r="Z236" s="20">
        <f>IF(OR(ISBLANK(P236),ISBLANK(Q236)),"",IF(OR(AND(P236&gt;Q236,W236&gt;X236),AND(P236=Q236,W236=X236),AND(P236&lt;Q236,W236&lt;X236)),1,0))</f>
        <v>0</v>
      </c>
      <c r="AA236" s="20">
        <f ca="1">IF(C236&lt;NOW(),IF(AND(P236&gt;Q236,W236&gt;X236),S236,IF(AND(P236=Q236,W236=X236),T236,IF(AND(P236&lt;Q236,W236&lt;X236),U236,0))),"")</f>
        <v>0</v>
      </c>
      <c r="AB236" s="20">
        <f ca="1">IF(AND(P236=W236,Q236=X236,NOT(ISBLANK(P236)),NOT(ISBLANK(Q236)),NOT(ISBLANK(W236)),NOT(ISBLANK(AA236))),1,0)</f>
        <v>0</v>
      </c>
      <c r="AC236" s="20" t="str">
        <f ca="1">IF(AB236=0,"",IF(OR(ISBLANK(P236),ISBLANK(Q236)),"",IF(ISBLANK(VLOOKUP(A236,Database!A:AA,22,FALSE)),"",VLOOKUP(A236,Database!A:AA,22,FALSE))))</f>
        <v/>
      </c>
      <c r="AD236" s="20">
        <f ca="1">IFERROR(
   IF(
     OR(ISBLANK(P236),ISBLANK(Q236)),
     "",
     IF(
       AND(AA236&lt;&gt;"",OR(V236="Terminé",V236="En cours")),
       VLOOKUP(AC236,Setup_ScoreExactBonus!A:D,4,FALSE),
       0
     )),
  0)</f>
        <v>0</v>
      </c>
      <c r="AE236" s="21">
        <f ca="1">IFERROR(IF(OR(ISBLANK(P236),ISBLANK(Q236)),0,IF(AA236&lt;&gt;"", AA236 + IF(AB236=1,AD236, 0), "") * (R236+1)),"")</f>
        <v>0</v>
      </c>
      <c r="AF236" s="21">
        <f ca="1">SUMIFS(AE$2:AE236,D$2:D236,D236)</f>
        <v>187</v>
      </c>
    </row>
    <row r="237" spans="1:32" hidden="1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1">
        <v>0</v>
      </c>
      <c r="S237" s="20">
        <f>VLOOKUP($A237,Database!$A:$Y,10,FALSE)</f>
        <v>126</v>
      </c>
      <c r="T237" s="20">
        <f>VLOOKUP($A237,Database!$A:$Y,11,FALSE)</f>
        <v>115</v>
      </c>
      <c r="U237" s="20">
        <f>VLOOKUP($A237,Database!$A:$Y,12,FALSE)</f>
        <v>66</v>
      </c>
      <c r="V237" s="20" t="str">
        <f>VLOOKUP(A237,Database!A:M,13,FALSE)</f>
        <v>Terminé</v>
      </c>
      <c r="W237" s="20">
        <f>VLOOKUP($A237,Database!$A:$Y,20,FALSE)</f>
        <v>2</v>
      </c>
      <c r="X237" s="20">
        <f>VLOOKUP($A237,Database!$A:$Y,21,FALSE)</f>
        <v>0</v>
      </c>
      <c r="Y237" s="20">
        <f>IF(A237=0,0,IF(V237="À venir",0,IF(AND(ISBLANK(P237),ISBLANK(Q237)),1,0)))</f>
        <v>0</v>
      </c>
      <c r="Z237" s="20">
        <f>IF(OR(ISBLANK(P237),ISBLANK(Q237)),"",IF(OR(AND(P237&gt;Q237,W237&gt;X237),AND(P237=Q237,W237=X237),AND(P237&lt;Q237,W237&lt;X237)),1,0))</f>
        <v>0</v>
      </c>
      <c r="AA237" s="20">
        <f ca="1">IF(C237&lt;NOW(),IF(AND(P237&gt;Q237,W237&gt;X237),S237,IF(AND(P237=Q237,W237=X237),T237,IF(AND(P237&lt;Q237,W237&lt;X237),U237,0))),"")</f>
        <v>0</v>
      </c>
      <c r="AB237" s="20">
        <f ca="1">IF(AND(P237=W237,Q237=X237,NOT(ISBLANK(P237)),NOT(ISBLANK(Q237)),NOT(ISBLANK(W237)),NOT(ISBLANK(AA237))),1,0)</f>
        <v>0</v>
      </c>
      <c r="AC237" s="20" t="str">
        <f ca="1">IF(AB237=0,"",IF(OR(ISBLANK(P237),ISBLANK(Q237)),"",IF(ISBLANK(VLOOKUP(A237,Database!A:AA,22,FALSE)),"",VLOOKUP(A237,Database!A:AA,22,FALSE))))</f>
        <v/>
      </c>
      <c r="AD237" s="20">
        <f ca="1">IFERROR(
   IF(
     OR(ISBLANK(P237),ISBLANK(Q237)),
     "",
     IF(
       AND(AA237&lt;&gt;"",OR(V237="Terminé",V237="En cours")),
       VLOOKUP(AC237,Setup_ScoreExactBonus!A:D,4,FALSE),
       0
     )),
  0)</f>
        <v>0</v>
      </c>
      <c r="AE237" s="21">
        <f ca="1">IFERROR(IF(OR(ISBLANK(P237),ISBLANK(Q237)),0,IF(AA237&lt;&gt;"", AA237 + IF(AB237=1,AD237, 0), "") * (R237+1)),"")</f>
        <v>0</v>
      </c>
      <c r="AF237" s="21">
        <f ca="1">SUMIFS(AE$2:AE237,D$2:D237,D237)</f>
        <v>167</v>
      </c>
    </row>
    <row r="238" spans="1:32" hidden="1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1">
        <v>0</v>
      </c>
      <c r="S238" s="20">
        <f>VLOOKUP($A238,Database!$A:$Y,10,FALSE)</f>
        <v>126</v>
      </c>
      <c r="T238" s="20">
        <f>VLOOKUP($A238,Database!$A:$Y,11,FALSE)</f>
        <v>115</v>
      </c>
      <c r="U238" s="20">
        <f>VLOOKUP($A238,Database!$A:$Y,12,FALSE)</f>
        <v>66</v>
      </c>
      <c r="V238" s="20" t="str">
        <f>VLOOKUP(A238,Database!A:M,13,FALSE)</f>
        <v>Terminé</v>
      </c>
      <c r="W238" s="20">
        <f>VLOOKUP($A238,Database!$A:$Y,20,FALSE)</f>
        <v>2</v>
      </c>
      <c r="X238" s="20">
        <f>VLOOKUP($A238,Database!$A:$Y,21,FALSE)</f>
        <v>0</v>
      </c>
      <c r="Y238" s="20">
        <f>IF(A238=0,0,IF(V238="À venir",0,IF(AND(ISBLANK(P238),ISBLANK(Q238)),1,0)))</f>
        <v>0</v>
      </c>
      <c r="Z238" s="20">
        <f>IF(OR(ISBLANK(P238),ISBLANK(Q238)),"",IF(OR(AND(P238&gt;Q238,W238&gt;X238),AND(P238=Q238,W238=X238),AND(P238&lt;Q238,W238&lt;X238)),1,0))</f>
        <v>1</v>
      </c>
      <c r="AA238" s="20">
        <f ca="1">IF(C238&lt;NOW(),IF(AND(P238&gt;Q238,W238&gt;X238),S238,IF(AND(P238=Q238,W238=X238),T238,IF(AND(P238&lt;Q238,W238&lt;X238),U238,0))),"")</f>
        <v>126</v>
      </c>
      <c r="AB238" s="20">
        <f ca="1">IF(AND(P238=W238,Q238=X238,NOT(ISBLANK(P238)),NOT(ISBLANK(Q238)),NOT(ISBLANK(W238)),NOT(ISBLANK(AA238))),1,0)</f>
        <v>0</v>
      </c>
      <c r="AC238" s="20" t="str">
        <f ca="1">IF(AB238=0,"",IF(OR(ISBLANK(P238),ISBLANK(Q238)),"",IF(ISBLANK(VLOOKUP(A238,Database!A:AA,22,FALSE)),"",VLOOKUP(A238,Database!A:AA,22,FALSE))))</f>
        <v/>
      </c>
      <c r="AD238" s="20">
        <f ca="1">IFERROR(
   IF(
     OR(ISBLANK(P238),ISBLANK(Q238)),
     "",
     IF(
       AND(AA238&lt;&gt;"",OR(V238="Terminé",V238="En cours")),
       VLOOKUP(AC238,Setup_ScoreExactBonus!A:D,4,FALSE),
       0
     )),
  0)</f>
        <v>0</v>
      </c>
      <c r="AE238" s="21">
        <f ca="1">IFERROR(IF(OR(ISBLANK(P238),ISBLANK(Q238)),0,IF(AA238&lt;&gt;"", AA238 + IF(AB238=1,AD238, 0), "") * (R238+1)),"")</f>
        <v>126</v>
      </c>
      <c r="AF238" s="21">
        <f ca="1">SUMIFS(AE$2:AE238,D$2:D238,D238)</f>
        <v>593</v>
      </c>
    </row>
    <row r="239" spans="1:32" hidden="1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1">
        <v>0</v>
      </c>
      <c r="S239" s="20">
        <f>VLOOKUP($A239,Database!$A:$Y,10,FALSE)</f>
        <v>126</v>
      </c>
      <c r="T239" s="20">
        <f>VLOOKUP($A239,Database!$A:$Y,11,FALSE)</f>
        <v>115</v>
      </c>
      <c r="U239" s="20">
        <f>VLOOKUP($A239,Database!$A:$Y,12,FALSE)</f>
        <v>66</v>
      </c>
      <c r="V239" s="20" t="str">
        <f>VLOOKUP(A239,Database!A:M,13,FALSE)</f>
        <v>Terminé</v>
      </c>
      <c r="W239" s="20">
        <f>VLOOKUP($A239,Database!$A:$Y,20,FALSE)</f>
        <v>2</v>
      </c>
      <c r="X239" s="20">
        <f>VLOOKUP($A239,Database!$A:$Y,21,FALSE)</f>
        <v>0</v>
      </c>
      <c r="Y239" s="20">
        <f>IF(A239=0,0,IF(V239="À venir",0,IF(AND(ISBLANK(P239),ISBLANK(Q239)),1,0)))</f>
        <v>0</v>
      </c>
      <c r="Z239" s="20">
        <f>IF(OR(ISBLANK(P239),ISBLANK(Q239)),"",IF(OR(AND(P239&gt;Q239,W239&gt;X239),AND(P239=Q239,W239=X239),AND(P239&lt;Q239,W239&lt;X239)),1,0))</f>
        <v>0</v>
      </c>
      <c r="AA239" s="20">
        <f ca="1">IF(C239&lt;NOW(),IF(AND(P239&gt;Q239,W239&gt;X239),S239,IF(AND(P239=Q239,W239=X239),T239,IF(AND(P239&lt;Q239,W239&lt;X239),U239,0))),"")</f>
        <v>0</v>
      </c>
      <c r="AB239" s="20">
        <f ca="1">IF(AND(P239=W239,Q239=X239,NOT(ISBLANK(P239)),NOT(ISBLANK(Q239)),NOT(ISBLANK(W239)),NOT(ISBLANK(AA239))),1,0)</f>
        <v>0</v>
      </c>
      <c r="AC239" s="20" t="str">
        <f ca="1">IF(AB239=0,"",IF(OR(ISBLANK(P239),ISBLANK(Q239)),"",IF(ISBLANK(VLOOKUP(A239,Database!A:AA,22,FALSE)),"",VLOOKUP(A239,Database!A:AA,22,FALSE))))</f>
        <v/>
      </c>
      <c r="AD239" s="20">
        <f ca="1">IFERROR(
   IF(
     OR(ISBLANK(P239),ISBLANK(Q239)),
     "",
     IF(
       AND(AA239&lt;&gt;"",OR(V239="Terminé",V239="En cours")),
       VLOOKUP(AC239,Setup_ScoreExactBonus!A:D,4,FALSE),
       0
     )),
  0)</f>
        <v>0</v>
      </c>
      <c r="AE239" s="21">
        <f ca="1">IFERROR(IF(OR(ISBLANK(P239),ISBLANK(Q239)),0,IF(AA239&lt;&gt;"", AA239 + IF(AB239=1,AD239, 0), "") * (R239+1)),"")</f>
        <v>0</v>
      </c>
      <c r="AF239" s="21">
        <f ca="1">SUMIFS(AE$2:AE239,D$2:D239,D239)</f>
        <v>187</v>
      </c>
    </row>
    <row r="240" spans="1:32" hidden="1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1">
        <v>0</v>
      </c>
      <c r="S240" s="20">
        <f>VLOOKUP($A240,Database!$A:$Y,10,FALSE)</f>
        <v>126</v>
      </c>
      <c r="T240" s="20">
        <f>VLOOKUP($A240,Database!$A:$Y,11,FALSE)</f>
        <v>115</v>
      </c>
      <c r="U240" s="20">
        <f>VLOOKUP($A240,Database!$A:$Y,12,FALSE)</f>
        <v>66</v>
      </c>
      <c r="V240" s="20" t="str">
        <f>VLOOKUP(A240,Database!A:M,13,FALSE)</f>
        <v>Terminé</v>
      </c>
      <c r="W240" s="20">
        <f>VLOOKUP($A240,Database!$A:$Y,20,FALSE)</f>
        <v>2</v>
      </c>
      <c r="X240" s="20">
        <f>VLOOKUP($A240,Database!$A:$Y,21,FALSE)</f>
        <v>0</v>
      </c>
      <c r="Y240" s="20">
        <f>IF(A240=0,0,IF(V240="À venir",0,IF(AND(ISBLANK(P240),ISBLANK(Q240)),1,0)))</f>
        <v>1</v>
      </c>
      <c r="Z240" s="20" t="str">
        <f>IF(OR(ISBLANK(P240),ISBLANK(Q240)),"",IF(OR(AND(P240&gt;Q240,W240&gt;X240),AND(P240=Q240,W240=X240),AND(P240&lt;Q240,W240&lt;X240)),1,0))</f>
        <v/>
      </c>
      <c r="AA240" s="20">
        <f ca="1">IF(C240&lt;NOW(),IF(AND(P240&gt;Q240,W240&gt;X240),S240,IF(AND(P240=Q240,W240=X240),T240,IF(AND(P240&lt;Q240,W240&lt;X240),U240,0))),"")</f>
        <v>0</v>
      </c>
      <c r="AB240" s="20">
        <f ca="1">IF(AND(P240=W240,Q240=X240,NOT(ISBLANK(P240)),NOT(ISBLANK(Q240)),NOT(ISBLANK(W240)),NOT(ISBLANK(AA240))),1,0)</f>
        <v>0</v>
      </c>
      <c r="AC240" s="20" t="str">
        <f ca="1">IF(AB240=0,"",IF(OR(ISBLANK(P240),ISBLANK(Q240)),"",IF(ISBLANK(VLOOKUP(A240,Database!A:AA,22,FALSE)),"",VLOOKUP(A240,Database!A:AA,22,FALSE))))</f>
        <v/>
      </c>
      <c r="AD240" s="20" t="str">
        <f>IFERROR(
   IF(
     OR(ISBLANK(P240),ISBLANK(Q240)),
     "",
     IF(
       AND(AA240&lt;&gt;"",OR(V240="Terminé",V240="En cours")),
       VLOOKUP(AC240,Setup_ScoreExactBonus!A:D,4,FALSE),
       0
     )),
  0)</f>
        <v/>
      </c>
      <c r="AE240" s="21">
        <f>IFERROR(IF(OR(ISBLANK(P240),ISBLANK(Q240)),0,IF(AA240&lt;&gt;"", AA240 + IF(AB240=1,AD240, 0), "") * (R240+1)),"")</f>
        <v>0</v>
      </c>
      <c r="AF240" s="21">
        <f ca="1">SUMIFS(AE$2:AE240,D$2:D240,D240)</f>
        <v>209</v>
      </c>
    </row>
    <row r="241" spans="1:32" hidden="1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1">
        <v>0</v>
      </c>
      <c r="S241" s="20">
        <f>VLOOKUP($A241,Database!$A:$Y,10,FALSE)</f>
        <v>126</v>
      </c>
      <c r="T241" s="20">
        <f>VLOOKUP($A241,Database!$A:$Y,11,FALSE)</f>
        <v>115</v>
      </c>
      <c r="U241" s="20">
        <f>VLOOKUP($A241,Database!$A:$Y,12,FALSE)</f>
        <v>66</v>
      </c>
      <c r="V241" s="20" t="str">
        <f>VLOOKUP(A241,Database!A:M,13,FALSE)</f>
        <v>Terminé</v>
      </c>
      <c r="W241" s="20">
        <f>VLOOKUP($A241,Database!$A:$Y,20,FALSE)</f>
        <v>2</v>
      </c>
      <c r="X241" s="20">
        <f>VLOOKUP($A241,Database!$A:$Y,21,FALSE)</f>
        <v>0</v>
      </c>
      <c r="Y241" s="20">
        <f>IF(A241=0,0,IF(V241="À venir",0,IF(AND(ISBLANK(P241),ISBLANK(Q241)),1,0)))</f>
        <v>0</v>
      </c>
      <c r="Z241" s="20">
        <f>IF(OR(ISBLANK(P241),ISBLANK(Q241)),"",IF(OR(AND(P241&gt;Q241,W241&gt;X241),AND(P241=Q241,W241=X241),AND(P241&lt;Q241,W241&lt;X241)),1,0))</f>
        <v>0</v>
      </c>
      <c r="AA241" s="20">
        <f ca="1">IF(C241&lt;NOW(),IF(AND(P241&gt;Q241,W241&gt;X241),S241,IF(AND(P241=Q241,W241=X241),T241,IF(AND(P241&lt;Q241,W241&lt;X241),U241,0))),"")</f>
        <v>0</v>
      </c>
      <c r="AB241" s="20">
        <f ca="1">IF(AND(P241=W241,Q241=X241,NOT(ISBLANK(P241)),NOT(ISBLANK(Q241)),NOT(ISBLANK(W241)),NOT(ISBLANK(AA241))),1,0)</f>
        <v>0</v>
      </c>
      <c r="AC241" s="20" t="str">
        <f ca="1">IF(AB241=0,"",IF(OR(ISBLANK(P241),ISBLANK(Q241)),"",IF(ISBLANK(VLOOKUP(A241,Database!A:AA,22,FALSE)),"",VLOOKUP(A241,Database!A:AA,22,FALSE))))</f>
        <v/>
      </c>
      <c r="AD241" s="20">
        <f ca="1">IFERROR(
   IF(
     OR(ISBLANK(P241),ISBLANK(Q241)),
     "",
     IF(
       AND(AA241&lt;&gt;"",OR(V241="Terminé",V241="En cours")),
       VLOOKUP(AC241,Setup_ScoreExactBonus!A:D,4,FALSE),
       0
     )),
  0)</f>
        <v>0</v>
      </c>
      <c r="AE241" s="21">
        <f ca="1">IFERROR(IF(OR(ISBLANK(P241),ISBLANK(Q241)),0,IF(AA241&lt;&gt;"", AA241 + IF(AB241=1,AD241, 0), "") * (R241+1)),"")</f>
        <v>0</v>
      </c>
      <c r="AF241" s="21">
        <f ca="1">SUMIFS(AE$2:AE241,D$2:D241,D241)</f>
        <v>488</v>
      </c>
    </row>
    <row r="242" spans="1:32" hidden="1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1">
        <v>0</v>
      </c>
      <c r="S242" s="20">
        <f>VLOOKUP($A242,Database!$A:$Y,10,FALSE)</f>
        <v>126</v>
      </c>
      <c r="T242" s="20">
        <f>VLOOKUP($A242,Database!$A:$Y,11,FALSE)</f>
        <v>115</v>
      </c>
      <c r="U242" s="20">
        <f>VLOOKUP($A242,Database!$A:$Y,12,FALSE)</f>
        <v>66</v>
      </c>
      <c r="V242" s="20" t="str">
        <f>VLOOKUP(A242,Database!A:M,13,FALSE)</f>
        <v>Terminé</v>
      </c>
      <c r="W242" s="20">
        <f>VLOOKUP($A242,Database!$A:$Y,20,FALSE)</f>
        <v>2</v>
      </c>
      <c r="X242" s="20">
        <f>VLOOKUP($A242,Database!$A:$Y,21,FALSE)</f>
        <v>0</v>
      </c>
      <c r="Y242" s="20">
        <f>IF(A242=0,0,IF(V242="À venir",0,IF(AND(ISBLANK(P242),ISBLANK(Q242)),1,0)))</f>
        <v>0</v>
      </c>
      <c r="Z242" s="20">
        <f>IF(OR(ISBLANK(P242),ISBLANK(Q242)),"",IF(OR(AND(P242&gt;Q242,W242&gt;X242),AND(P242=Q242,W242=X242),AND(P242&lt;Q242,W242&lt;X242)),1,0))</f>
        <v>0</v>
      </c>
      <c r="AA242" s="20">
        <f ca="1">IF(C242&lt;NOW(),IF(AND(P242&gt;Q242,W242&gt;X242),S242,IF(AND(P242=Q242,W242=X242),T242,IF(AND(P242&lt;Q242,W242&lt;X242),U242,0))),"")</f>
        <v>0</v>
      </c>
      <c r="AB242" s="20">
        <f ca="1">IF(AND(P242=W242,Q242=X242,NOT(ISBLANK(P242)),NOT(ISBLANK(Q242)),NOT(ISBLANK(W242)),NOT(ISBLANK(AA242))),1,0)</f>
        <v>0</v>
      </c>
      <c r="AC242" s="20" t="str">
        <f ca="1">IF(AB242=0,"",IF(OR(ISBLANK(P242),ISBLANK(Q242)),"",IF(ISBLANK(VLOOKUP(A242,Database!A:AA,22,FALSE)),"",VLOOKUP(A242,Database!A:AA,22,FALSE))))</f>
        <v/>
      </c>
      <c r="AD242" s="20">
        <f ca="1">IFERROR(
   IF(
     OR(ISBLANK(P242),ISBLANK(Q242)),
     "",
     IF(
       AND(AA242&lt;&gt;"",OR(V242="Terminé",V242="En cours")),
       VLOOKUP(AC242,Setup_ScoreExactBonus!A:D,4,FALSE),
       0
     )),
  0)</f>
        <v>0</v>
      </c>
      <c r="AE242" s="21">
        <f ca="1">IFERROR(IF(OR(ISBLANK(P242),ISBLANK(Q242)),0,IF(AA242&lt;&gt;"", AA242 + IF(AB242=1,AD242, 0), "") * (R242+1)),"")</f>
        <v>0</v>
      </c>
      <c r="AF242" s="21">
        <f ca="1">SUMIFS(AE$2:AE242,D$2:D242,D242)</f>
        <v>96</v>
      </c>
    </row>
    <row r="243" spans="1:32" hidden="1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1">
        <v>0</v>
      </c>
      <c r="S243" s="20">
        <f>VLOOKUP($A243,Database!$A:$Y,10,FALSE)</f>
        <v>126</v>
      </c>
      <c r="T243" s="20">
        <f>VLOOKUP($A243,Database!$A:$Y,11,FALSE)</f>
        <v>115</v>
      </c>
      <c r="U243" s="20">
        <f>VLOOKUP($A243,Database!$A:$Y,12,FALSE)</f>
        <v>66</v>
      </c>
      <c r="V243" s="20" t="str">
        <f>VLOOKUP(A243,Database!A:M,13,FALSE)</f>
        <v>Terminé</v>
      </c>
      <c r="W243" s="20">
        <f>VLOOKUP($A243,Database!$A:$Y,20,FALSE)</f>
        <v>2</v>
      </c>
      <c r="X243" s="20">
        <f>VLOOKUP($A243,Database!$A:$Y,21,FALSE)</f>
        <v>0</v>
      </c>
      <c r="Y243" s="20">
        <f>IF(A243=0,0,IF(V243="À venir",0,IF(AND(ISBLANK(P243),ISBLANK(Q243)),1,0)))</f>
        <v>0</v>
      </c>
      <c r="Z243" s="20">
        <f>IF(OR(ISBLANK(P243),ISBLANK(Q243)),"",IF(OR(AND(P243&gt;Q243,W243&gt;X243),AND(P243=Q243,W243=X243),AND(P243&lt;Q243,W243&lt;X243)),1,0))</f>
        <v>0</v>
      </c>
      <c r="AA243" s="20">
        <f ca="1">IF(C243&lt;NOW(),IF(AND(P243&gt;Q243,W243&gt;X243),S243,IF(AND(P243=Q243,W243=X243),T243,IF(AND(P243&lt;Q243,W243&lt;X243),U243,0))),"")</f>
        <v>0</v>
      </c>
      <c r="AB243" s="20">
        <f ca="1">IF(AND(P243=W243,Q243=X243,NOT(ISBLANK(P243)),NOT(ISBLANK(Q243)),NOT(ISBLANK(W243)),NOT(ISBLANK(AA243))),1,0)</f>
        <v>0</v>
      </c>
      <c r="AC243" s="20" t="str">
        <f ca="1">IF(AB243=0,"",IF(OR(ISBLANK(P243),ISBLANK(Q243)),"",IF(ISBLANK(VLOOKUP(A243,Database!A:AA,22,FALSE)),"",VLOOKUP(A243,Database!A:AA,22,FALSE))))</f>
        <v/>
      </c>
      <c r="AD243" s="20">
        <f ca="1">IFERROR(
   IF(
     OR(ISBLANK(P243),ISBLANK(Q243)),
     "",
     IF(
       AND(AA243&lt;&gt;"",OR(V243="Terminé",V243="En cours")),
       VLOOKUP(AC243,Setup_ScoreExactBonus!A:D,4,FALSE),
       0
     )),
  0)</f>
        <v>0</v>
      </c>
      <c r="AE243" s="21">
        <f ca="1">IFERROR(IF(OR(ISBLANK(P243),ISBLANK(Q243)),0,IF(AA243&lt;&gt;"", AA243 + IF(AB243=1,AD243, 0), "") * (R243+1)),"")</f>
        <v>0</v>
      </c>
      <c r="AF243" s="21">
        <f ca="1">SUMIFS(AE$2:AE243,D$2:D243,D243)</f>
        <v>167</v>
      </c>
    </row>
    <row r="244" spans="1:32" hidden="1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1">
        <v>0</v>
      </c>
      <c r="S244" s="20">
        <f>VLOOKUP($A244,Database!$A:$Y,10,FALSE)</f>
        <v>126</v>
      </c>
      <c r="T244" s="20">
        <f>VLOOKUP($A244,Database!$A:$Y,11,FALSE)</f>
        <v>115</v>
      </c>
      <c r="U244" s="20">
        <f>VLOOKUP($A244,Database!$A:$Y,12,FALSE)</f>
        <v>66</v>
      </c>
      <c r="V244" s="20" t="str">
        <f>VLOOKUP(A244,Database!A:M,13,FALSE)</f>
        <v>Terminé</v>
      </c>
      <c r="W244" s="20">
        <f>VLOOKUP($A244,Database!$A:$Y,20,FALSE)</f>
        <v>2</v>
      </c>
      <c r="X244" s="20">
        <f>VLOOKUP($A244,Database!$A:$Y,21,FALSE)</f>
        <v>0</v>
      </c>
      <c r="Y244" s="20">
        <f>IF(A244=0,0,IF(V244="À venir",0,IF(AND(ISBLANK(P244),ISBLANK(Q244)),1,0)))</f>
        <v>1</v>
      </c>
      <c r="Z244" s="20" t="str">
        <f>IF(OR(ISBLANK(P244),ISBLANK(Q244)),"",IF(OR(AND(P244&gt;Q244,W244&gt;X244),AND(P244=Q244,W244=X244),AND(P244&lt;Q244,W244&lt;X244)),1,0))</f>
        <v/>
      </c>
      <c r="AA244" s="20">
        <f ca="1">IF(C244&lt;NOW(),IF(AND(P244&gt;Q244,W244&gt;X244),S244,IF(AND(P244=Q244,W244=X244),T244,IF(AND(P244&lt;Q244,W244&lt;X244),U244,0))),"")</f>
        <v>0</v>
      </c>
      <c r="AB244" s="20">
        <f ca="1">IF(AND(P244=W244,Q244=X244,NOT(ISBLANK(P244)),NOT(ISBLANK(Q244)),NOT(ISBLANK(W244)),NOT(ISBLANK(AA244))),1,0)</f>
        <v>0</v>
      </c>
      <c r="AC244" s="20" t="str">
        <f ca="1">IF(AB244=0,"",IF(OR(ISBLANK(P244),ISBLANK(Q244)),"",IF(ISBLANK(VLOOKUP(A244,Database!A:AA,22,FALSE)),"",VLOOKUP(A244,Database!A:AA,22,FALSE))))</f>
        <v/>
      </c>
      <c r="AD244" s="20" t="str">
        <f>IFERROR(
   IF(
     OR(ISBLANK(P244),ISBLANK(Q244)),
     "",
     IF(
       AND(AA244&lt;&gt;"",OR(V244="Terminé",V244="En cours")),
       VLOOKUP(AC244,Setup_ScoreExactBonus!A:D,4,FALSE),
       0
     )),
  0)</f>
        <v/>
      </c>
      <c r="AE244" s="21">
        <f>IFERROR(IF(OR(ISBLANK(P244),ISBLANK(Q244)),0,IF(AA244&lt;&gt;"", AA244 + IF(AB244=1,AD244, 0), "") * (R244+1)),"")</f>
        <v>0</v>
      </c>
      <c r="AF244" s="21">
        <f>SUMIFS(AE$2:AE244,D$2:D244,D244)</f>
        <v>0</v>
      </c>
    </row>
    <row r="245" spans="1:32" hidden="1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1">
        <v>0</v>
      </c>
      <c r="S245" s="20">
        <f>VLOOKUP($A245,Database!$A:$Y,10,FALSE)</f>
        <v>15</v>
      </c>
      <c r="T245" s="20">
        <f>VLOOKUP($A245,Database!$A:$Y,11,FALSE)</f>
        <v>179</v>
      </c>
      <c r="U245" s="20">
        <f>VLOOKUP($A245,Database!$A:$Y,12,FALSE)</f>
        <v>222</v>
      </c>
      <c r="V245" s="20" t="str">
        <f>VLOOKUP(A245,Database!A:M,13,FALSE)</f>
        <v>Terminé</v>
      </c>
      <c r="W245" s="20">
        <f>VLOOKUP($A245,Database!$A:$Y,20,FALSE)</f>
        <v>7</v>
      </c>
      <c r="X245" s="20">
        <f>VLOOKUP($A245,Database!$A:$Y,21,FALSE)</f>
        <v>1</v>
      </c>
      <c r="Y245" s="20">
        <f>IF(A245=0,0,IF(V245="À venir",0,IF(AND(ISBLANK(P245),ISBLANK(Q245)),1,0)))</f>
        <v>0</v>
      </c>
      <c r="Z245" s="20">
        <f>IF(OR(ISBLANK(P245),ISBLANK(Q245)),"",IF(OR(AND(P245&gt;Q245,W245&gt;X245),AND(P245=Q245,W245=X245),AND(P245&lt;Q245,W245&lt;X245)),1,0))</f>
        <v>1</v>
      </c>
      <c r="AA245" s="20">
        <f ca="1">IF(C245&lt;NOW(),IF(AND(P245&gt;Q245,W245&gt;X245),S245,IF(AND(P245=Q245,W245=X245),T245,IF(AND(P245&lt;Q245,W245&lt;X245),U245,0))),"")</f>
        <v>15</v>
      </c>
      <c r="AB245" s="20">
        <f ca="1">IF(AND(P245=W245,Q245=X245,NOT(ISBLANK(P245)),NOT(ISBLANK(Q245)),NOT(ISBLANK(W245)),NOT(ISBLANK(AA245))),1,0)</f>
        <v>0</v>
      </c>
      <c r="AC245" s="20" t="str">
        <f ca="1">IF(AB245=0,"",IF(OR(ISBLANK(P245),ISBLANK(Q245)),"",IF(ISBLANK(VLOOKUP(A245,Database!A:AA,22,FALSE)),"",VLOOKUP(A245,Database!A:AA,22,FALSE))))</f>
        <v/>
      </c>
      <c r="AD245" s="20">
        <f ca="1">IFERROR(
   IF(
     OR(ISBLANK(P245),ISBLANK(Q245)),
     "",
     IF(
       AND(AA245&lt;&gt;"",OR(V245="Terminé",V245="En cours")),
       VLOOKUP(AC245,Setup_ScoreExactBonus!A:D,4,FALSE),
       0
     )),
  0)</f>
        <v>0</v>
      </c>
      <c r="AE245" s="21">
        <f ca="1">IFERROR(IF(OR(ISBLANK(P245),ISBLANK(Q245)),0,IF(AA245&lt;&gt;"", AA245 + IF(AB245=1,AD245, 0), "") * (R245+1)),"")</f>
        <v>15</v>
      </c>
      <c r="AF245" s="21">
        <f ca="1">SUMIFS(AE$2:AE245,D$2:D245,D245)</f>
        <v>300</v>
      </c>
    </row>
    <row r="246" spans="1:32" hidden="1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1">
        <v>0</v>
      </c>
      <c r="S246" s="20">
        <f>VLOOKUP($A246,Database!$A:$Y,10,FALSE)</f>
        <v>15</v>
      </c>
      <c r="T246" s="20">
        <f>VLOOKUP($A246,Database!$A:$Y,11,FALSE)</f>
        <v>179</v>
      </c>
      <c r="U246" s="20">
        <f>VLOOKUP($A246,Database!$A:$Y,12,FALSE)</f>
        <v>222</v>
      </c>
      <c r="V246" s="20" t="str">
        <f>VLOOKUP(A246,Database!A:M,13,FALSE)</f>
        <v>Terminé</v>
      </c>
      <c r="W246" s="20">
        <f>VLOOKUP($A246,Database!$A:$Y,20,FALSE)</f>
        <v>7</v>
      </c>
      <c r="X246" s="20">
        <f>VLOOKUP($A246,Database!$A:$Y,21,FALSE)</f>
        <v>1</v>
      </c>
      <c r="Y246" s="20">
        <f>IF(A246=0,0,IF(V246="À venir",0,IF(AND(ISBLANK(P246),ISBLANK(Q246)),1,0)))</f>
        <v>0</v>
      </c>
      <c r="Z246" s="20">
        <f>IF(OR(ISBLANK(P246),ISBLANK(Q246)),"",IF(OR(AND(P246&gt;Q246,W246&gt;X246),AND(P246=Q246,W246=X246),AND(P246&lt;Q246,W246&lt;X246)),1,0))</f>
        <v>1</v>
      </c>
      <c r="AA246" s="20">
        <f ca="1">IF(C246&lt;NOW(),IF(AND(P246&gt;Q246,W246&gt;X246),S246,IF(AND(P246=Q246,W246=X246),T246,IF(AND(P246&lt;Q246,W246&lt;X246),U246,0))),"")</f>
        <v>15</v>
      </c>
      <c r="AB246" s="20">
        <f ca="1">IF(AND(P246=W246,Q246=X246,NOT(ISBLANK(P246)),NOT(ISBLANK(Q246)),NOT(ISBLANK(W246)),NOT(ISBLANK(AA246))),1,0)</f>
        <v>0</v>
      </c>
      <c r="AC246" s="20" t="str">
        <f ca="1">IF(AB246=0,"",IF(OR(ISBLANK(P246),ISBLANK(Q246)),"",IF(ISBLANK(VLOOKUP(A246,Database!A:AA,22,FALSE)),"",VLOOKUP(A246,Database!A:AA,22,FALSE))))</f>
        <v/>
      </c>
      <c r="AD246" s="20">
        <f ca="1">IFERROR(
   IF(
     OR(ISBLANK(P246),ISBLANK(Q246)),
     "",
     IF(
       AND(AA246&lt;&gt;"",OR(V246="Terminé",V246="En cours")),
       VLOOKUP(AC246,Setup_ScoreExactBonus!A:D,4,FALSE),
       0
     )),
  0)</f>
        <v>0</v>
      </c>
      <c r="AE246" s="21">
        <f ca="1">IFERROR(IF(OR(ISBLANK(P246),ISBLANK(Q246)),0,IF(AA246&lt;&gt;"", AA246 + IF(AB246=1,AD246, 0), "") * (R246+1)),"")</f>
        <v>15</v>
      </c>
      <c r="AF246" s="21">
        <f ca="1">SUMIFS(AE$2:AE246,D$2:D246,D246)</f>
        <v>358</v>
      </c>
    </row>
    <row r="247" spans="1:32" hidden="1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1">
        <v>0</v>
      </c>
      <c r="S247" s="20">
        <f>VLOOKUP($A247,Database!$A:$Y,10,FALSE)</f>
        <v>15</v>
      </c>
      <c r="T247" s="20">
        <f>VLOOKUP($A247,Database!$A:$Y,11,FALSE)</f>
        <v>179</v>
      </c>
      <c r="U247" s="20">
        <f>VLOOKUP($A247,Database!$A:$Y,12,FALSE)</f>
        <v>222</v>
      </c>
      <c r="V247" s="20" t="str">
        <f>VLOOKUP(A247,Database!A:M,13,FALSE)</f>
        <v>Terminé</v>
      </c>
      <c r="W247" s="20">
        <f>VLOOKUP($A247,Database!$A:$Y,20,FALSE)</f>
        <v>7</v>
      </c>
      <c r="X247" s="20">
        <f>VLOOKUP($A247,Database!$A:$Y,21,FALSE)</f>
        <v>1</v>
      </c>
      <c r="Y247" s="20">
        <f>IF(A247=0,0,IF(V247="À venir",0,IF(AND(ISBLANK(P247),ISBLANK(Q247)),1,0)))</f>
        <v>0</v>
      </c>
      <c r="Z247" s="20">
        <f>IF(OR(ISBLANK(P247),ISBLANK(Q247)),"",IF(OR(AND(P247&gt;Q247,W247&gt;X247),AND(P247=Q247,W247=X247),AND(P247&lt;Q247,W247&lt;X247)),1,0))</f>
        <v>1</v>
      </c>
      <c r="AA247" s="20">
        <f ca="1">IF(C247&lt;NOW(),IF(AND(P247&gt;Q247,W247&gt;X247),S247,IF(AND(P247=Q247,W247=X247),T247,IF(AND(P247&lt;Q247,W247&lt;X247),U247,0))),"")</f>
        <v>15</v>
      </c>
      <c r="AB247" s="20">
        <f ca="1">IF(AND(P247=W247,Q247=X247,NOT(ISBLANK(P247)),NOT(ISBLANK(Q247)),NOT(ISBLANK(W247)),NOT(ISBLANK(AA247))),1,0)</f>
        <v>0</v>
      </c>
      <c r="AC247" s="20" t="str">
        <f ca="1">IF(AB247=0,"",IF(OR(ISBLANK(P247),ISBLANK(Q247)),"",IF(ISBLANK(VLOOKUP(A247,Database!A:AA,22,FALSE)),"",VLOOKUP(A247,Database!A:AA,22,FALSE))))</f>
        <v/>
      </c>
      <c r="AD247" s="20">
        <f ca="1">IFERROR(
   IF(
     OR(ISBLANK(P247),ISBLANK(Q247)),
     "",
     IF(
       AND(AA247&lt;&gt;"",OR(V247="Terminé",V247="En cours")),
       VLOOKUP(AC247,Setup_ScoreExactBonus!A:D,4,FALSE),
       0
     )),
  0)</f>
        <v>0</v>
      </c>
      <c r="AE247" s="21">
        <f ca="1">IFERROR(IF(OR(ISBLANK(P247),ISBLANK(Q247)),0,IF(AA247&lt;&gt;"", AA247 + IF(AB247=1,AD247, 0), "") * (R247+1)),"")</f>
        <v>15</v>
      </c>
      <c r="AF247" s="21">
        <f ca="1">SUMIFS(AE$2:AE247,D$2:D247,D247)</f>
        <v>339</v>
      </c>
    </row>
    <row r="248" spans="1:32" hidden="1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1">
        <v>0</v>
      </c>
      <c r="S248" s="20">
        <f>VLOOKUP($A248,Database!$A:$Y,10,FALSE)</f>
        <v>15</v>
      </c>
      <c r="T248" s="20">
        <f>VLOOKUP($A248,Database!$A:$Y,11,FALSE)</f>
        <v>179</v>
      </c>
      <c r="U248" s="20">
        <f>VLOOKUP($A248,Database!$A:$Y,12,FALSE)</f>
        <v>222</v>
      </c>
      <c r="V248" s="20" t="str">
        <f>VLOOKUP(A248,Database!A:M,13,FALSE)</f>
        <v>Terminé</v>
      </c>
      <c r="W248" s="20">
        <f>VLOOKUP($A248,Database!$A:$Y,20,FALSE)</f>
        <v>7</v>
      </c>
      <c r="X248" s="20">
        <f>VLOOKUP($A248,Database!$A:$Y,21,FALSE)</f>
        <v>1</v>
      </c>
      <c r="Y248" s="20">
        <f>IF(A248=0,0,IF(V248="À venir",0,IF(AND(ISBLANK(P248),ISBLANK(Q248)),1,0)))</f>
        <v>0</v>
      </c>
      <c r="Z248" s="20">
        <f>IF(OR(ISBLANK(P248),ISBLANK(Q248)),"",IF(OR(AND(P248&gt;Q248,W248&gt;X248),AND(P248=Q248,W248=X248),AND(P248&lt;Q248,W248&lt;X248)),1,0))</f>
        <v>1</v>
      </c>
      <c r="AA248" s="20">
        <f ca="1">IF(C248&lt;NOW(),IF(AND(P248&gt;Q248,W248&gt;X248),S248,IF(AND(P248=Q248,W248=X248),T248,IF(AND(P248&lt;Q248,W248&lt;X248),U248,0))),"")</f>
        <v>15</v>
      </c>
      <c r="AB248" s="20">
        <f ca="1">IF(AND(P248=W248,Q248=X248,NOT(ISBLANK(P248)),NOT(ISBLANK(Q248)),NOT(ISBLANK(W248)),NOT(ISBLANK(AA248))),1,0)</f>
        <v>0</v>
      </c>
      <c r="AC248" s="20" t="str">
        <f ca="1">IF(AB248=0,"",IF(OR(ISBLANK(P248),ISBLANK(Q248)),"",IF(ISBLANK(VLOOKUP(A248,Database!A:AA,22,FALSE)),"",VLOOKUP(A248,Database!A:AA,22,FALSE))))</f>
        <v/>
      </c>
      <c r="AD248" s="20">
        <f ca="1">IFERROR(
   IF(
     OR(ISBLANK(P248),ISBLANK(Q248)),
     "",
     IF(
       AND(AA248&lt;&gt;"",OR(V248="Terminé",V248="En cours")),
       VLOOKUP(AC248,Setup_ScoreExactBonus!A:D,4,FALSE),
       0
     )),
  0)</f>
        <v>0</v>
      </c>
      <c r="AE248" s="21">
        <f ca="1">IFERROR(IF(OR(ISBLANK(P248),ISBLANK(Q248)),0,IF(AA248&lt;&gt;"", AA248 + IF(AB248=1,AD248, 0), "") * (R248+1)),"")</f>
        <v>15</v>
      </c>
      <c r="AF248" s="21">
        <f ca="1">SUMIFS(AE$2:AE248,D$2:D248,D248)</f>
        <v>202</v>
      </c>
    </row>
    <row r="249" spans="1:32" hidden="1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1">
        <v>0</v>
      </c>
      <c r="S249" s="20">
        <f>VLOOKUP($A249,Database!$A:$Y,10,FALSE)</f>
        <v>15</v>
      </c>
      <c r="T249" s="20">
        <f>VLOOKUP($A249,Database!$A:$Y,11,FALSE)</f>
        <v>179</v>
      </c>
      <c r="U249" s="20">
        <f>VLOOKUP($A249,Database!$A:$Y,12,FALSE)</f>
        <v>222</v>
      </c>
      <c r="V249" s="20" t="str">
        <f>VLOOKUP(A249,Database!A:M,13,FALSE)</f>
        <v>Terminé</v>
      </c>
      <c r="W249" s="20">
        <f>VLOOKUP($A249,Database!$A:$Y,20,FALSE)</f>
        <v>7</v>
      </c>
      <c r="X249" s="20">
        <f>VLOOKUP($A249,Database!$A:$Y,21,FALSE)</f>
        <v>1</v>
      </c>
      <c r="Y249" s="20">
        <f>IF(A249=0,0,IF(V249="À venir",0,IF(AND(ISBLANK(P249),ISBLANK(Q249)),1,0)))</f>
        <v>0</v>
      </c>
      <c r="Z249" s="20">
        <f>IF(OR(ISBLANK(P249),ISBLANK(Q249)),"",IF(OR(AND(P249&gt;Q249,W249&gt;X249),AND(P249=Q249,W249=X249),AND(P249&lt;Q249,W249&lt;X249)),1,0))</f>
        <v>0</v>
      </c>
      <c r="AA249" s="20">
        <f ca="1">IF(C249&lt;NOW(),IF(AND(P249&gt;Q249,W249&gt;X249),S249,IF(AND(P249=Q249,W249=X249),T249,IF(AND(P249&lt;Q249,W249&lt;X249),U249,0))),"")</f>
        <v>0</v>
      </c>
      <c r="AB249" s="20">
        <f ca="1">IF(AND(P249=W249,Q249=X249,NOT(ISBLANK(P249)),NOT(ISBLANK(Q249)),NOT(ISBLANK(W249)),NOT(ISBLANK(AA249))),1,0)</f>
        <v>0</v>
      </c>
      <c r="AC249" s="20" t="str">
        <f ca="1">IF(AB249=0,"",IF(OR(ISBLANK(P249),ISBLANK(Q249)),"",IF(ISBLANK(VLOOKUP(A249,Database!A:AA,22,FALSE)),"",VLOOKUP(A249,Database!A:AA,22,FALSE))))</f>
        <v/>
      </c>
      <c r="AD249" s="20">
        <f ca="1">IFERROR(
   IF(
     OR(ISBLANK(P249),ISBLANK(Q249)),
     "",
     IF(
       AND(AA249&lt;&gt;"",OR(V249="Terminé",V249="En cours")),
       VLOOKUP(AC249,Setup_ScoreExactBonus!A:D,4,FALSE),
       0
     )),
  0)</f>
        <v>0</v>
      </c>
      <c r="AE249" s="21">
        <f ca="1">IFERROR(IF(OR(ISBLANK(P249),ISBLANK(Q249)),0,IF(AA249&lt;&gt;"", AA249 + IF(AB249=1,AD249, 0), "") * (R249+1)),"")</f>
        <v>0</v>
      </c>
      <c r="AF249" s="21">
        <f ca="1">SUMIFS(AE$2:AE249,D$2:D249,D249)</f>
        <v>96</v>
      </c>
    </row>
    <row r="250" spans="1:32" hidden="1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1">
        <v>0</v>
      </c>
      <c r="S250" s="20">
        <f>VLOOKUP($A250,Database!$A:$Y,10,FALSE)</f>
        <v>15</v>
      </c>
      <c r="T250" s="20">
        <f>VLOOKUP($A250,Database!$A:$Y,11,FALSE)</f>
        <v>179</v>
      </c>
      <c r="U250" s="20">
        <f>VLOOKUP($A250,Database!$A:$Y,12,FALSE)</f>
        <v>222</v>
      </c>
      <c r="V250" s="20" t="str">
        <f>VLOOKUP(A250,Database!A:M,13,FALSE)</f>
        <v>Terminé</v>
      </c>
      <c r="W250" s="20">
        <f>VLOOKUP($A250,Database!$A:$Y,20,FALSE)</f>
        <v>7</v>
      </c>
      <c r="X250" s="20">
        <f>VLOOKUP($A250,Database!$A:$Y,21,FALSE)</f>
        <v>1</v>
      </c>
      <c r="Y250" s="20">
        <f>IF(A250=0,0,IF(V250="À venir",0,IF(AND(ISBLANK(P250),ISBLANK(Q250)),1,0)))</f>
        <v>0</v>
      </c>
      <c r="Z250" s="20">
        <f>IF(OR(ISBLANK(P250),ISBLANK(Q250)),"",IF(OR(AND(P250&gt;Q250,W250&gt;X250),AND(P250=Q250,W250=X250),AND(P250&lt;Q250,W250&lt;X250)),1,0))</f>
        <v>1</v>
      </c>
      <c r="AA250" s="20">
        <f ca="1">IF(C250&lt;NOW(),IF(AND(P250&gt;Q250,W250&gt;X250),S250,IF(AND(P250=Q250,W250=X250),T250,IF(AND(P250&lt;Q250,W250&lt;X250),U250,0))),"")</f>
        <v>15</v>
      </c>
      <c r="AB250" s="20">
        <f ca="1">IF(AND(P250=W250,Q250=X250,NOT(ISBLANK(P250)),NOT(ISBLANK(Q250)),NOT(ISBLANK(W250)),NOT(ISBLANK(AA250))),1,0)</f>
        <v>0</v>
      </c>
      <c r="AC250" s="20" t="str">
        <f ca="1">IF(AB250=0,"",IF(OR(ISBLANK(P250),ISBLANK(Q250)),"",IF(ISBLANK(VLOOKUP(A250,Database!A:AA,22,FALSE)),"",VLOOKUP(A250,Database!A:AA,22,FALSE))))</f>
        <v/>
      </c>
      <c r="AD250" s="20">
        <f ca="1">IFERROR(
   IF(
     OR(ISBLANK(P250),ISBLANK(Q250)),
     "",
     IF(
       AND(AA250&lt;&gt;"",OR(V250="Terminé",V250="En cours")),
       VLOOKUP(AC250,Setup_ScoreExactBonus!A:D,4,FALSE),
       0
     )),
  0)</f>
        <v>0</v>
      </c>
      <c r="AE250" s="21">
        <f ca="1">IFERROR(IF(OR(ISBLANK(P250),ISBLANK(Q250)),0,IF(AA250&lt;&gt;"", AA250 + IF(AB250=1,AD250, 0), "") * (R250+1)),"")</f>
        <v>15</v>
      </c>
      <c r="AF250" s="21">
        <f ca="1">SUMIFS(AE$2:AE250,D$2:D250,D250)</f>
        <v>182</v>
      </c>
    </row>
    <row r="251" spans="1:32" hidden="1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1">
        <v>0</v>
      </c>
      <c r="S251" s="20">
        <f>VLOOKUP($A251,Database!$A:$Y,10,FALSE)</f>
        <v>15</v>
      </c>
      <c r="T251" s="20">
        <f>VLOOKUP($A251,Database!$A:$Y,11,FALSE)</f>
        <v>179</v>
      </c>
      <c r="U251" s="20">
        <f>VLOOKUP($A251,Database!$A:$Y,12,FALSE)</f>
        <v>222</v>
      </c>
      <c r="V251" s="20" t="str">
        <f>VLOOKUP(A251,Database!A:M,13,FALSE)</f>
        <v>Terminé</v>
      </c>
      <c r="W251" s="20">
        <f>VLOOKUP($A251,Database!$A:$Y,20,FALSE)</f>
        <v>7</v>
      </c>
      <c r="X251" s="20">
        <f>VLOOKUP($A251,Database!$A:$Y,21,FALSE)</f>
        <v>1</v>
      </c>
      <c r="Y251" s="20">
        <f>IF(A251=0,0,IF(V251="À venir",0,IF(AND(ISBLANK(P251),ISBLANK(Q251)),1,0)))</f>
        <v>0</v>
      </c>
      <c r="Z251" s="20">
        <f>IF(OR(ISBLANK(P251),ISBLANK(Q251)),"",IF(OR(AND(P251&gt;Q251,W251&gt;X251),AND(P251=Q251,W251=X251),AND(P251&lt;Q251,W251&lt;X251)),1,0))</f>
        <v>1</v>
      </c>
      <c r="AA251" s="20">
        <f ca="1">IF(C251&lt;NOW(),IF(AND(P251&gt;Q251,W251&gt;X251),S251,IF(AND(P251=Q251,W251=X251),T251,IF(AND(P251&lt;Q251,W251&lt;X251),U251,0))),"")</f>
        <v>15</v>
      </c>
      <c r="AB251" s="20">
        <f ca="1">IF(AND(P251=W251,Q251=X251,NOT(ISBLANK(P251)),NOT(ISBLANK(Q251)),NOT(ISBLANK(W251)),NOT(ISBLANK(AA251))),1,0)</f>
        <v>0</v>
      </c>
      <c r="AC251" s="20" t="str">
        <f ca="1">IF(AB251=0,"",IF(OR(ISBLANK(P251),ISBLANK(Q251)),"",IF(ISBLANK(VLOOKUP(A251,Database!A:AA,22,FALSE)),"",VLOOKUP(A251,Database!A:AA,22,FALSE))))</f>
        <v/>
      </c>
      <c r="AD251" s="20">
        <f ca="1">IFERROR(
   IF(
     OR(ISBLANK(P251),ISBLANK(Q251)),
     "",
     IF(
       AND(AA251&lt;&gt;"",OR(V251="Terminé",V251="En cours")),
       VLOOKUP(AC251,Setup_ScoreExactBonus!A:D,4,FALSE),
       0
     )),
  0)</f>
        <v>0</v>
      </c>
      <c r="AE251" s="21">
        <f ca="1">IFERROR(IF(OR(ISBLANK(P251),ISBLANK(Q251)),0,IF(AA251&lt;&gt;"", AA251 + IF(AB251=1,AD251, 0), "") * (R251+1)),"")</f>
        <v>15</v>
      </c>
      <c r="AF251" s="21">
        <f ca="1">SUMIFS(AE$2:AE251,D$2:D251,D251)</f>
        <v>138</v>
      </c>
    </row>
    <row r="252" spans="1:32" hidden="1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1">
        <v>0</v>
      </c>
      <c r="S252" s="20">
        <f>VLOOKUP($A252,Database!$A:$Y,10,FALSE)</f>
        <v>15</v>
      </c>
      <c r="T252" s="20">
        <f>VLOOKUP($A252,Database!$A:$Y,11,FALSE)</f>
        <v>179</v>
      </c>
      <c r="U252" s="20">
        <f>VLOOKUP($A252,Database!$A:$Y,12,FALSE)</f>
        <v>222</v>
      </c>
      <c r="V252" s="20" t="str">
        <f>VLOOKUP(A252,Database!A:M,13,FALSE)</f>
        <v>Terminé</v>
      </c>
      <c r="W252" s="20">
        <f>VLOOKUP($A252,Database!$A:$Y,20,FALSE)</f>
        <v>7</v>
      </c>
      <c r="X252" s="20">
        <f>VLOOKUP($A252,Database!$A:$Y,21,FALSE)</f>
        <v>1</v>
      </c>
      <c r="Y252" s="20">
        <f>IF(A252=0,0,IF(V252="À venir",0,IF(AND(ISBLANK(P252),ISBLANK(Q252)),1,0)))</f>
        <v>0</v>
      </c>
      <c r="Z252" s="20">
        <f>IF(OR(ISBLANK(P252),ISBLANK(Q252)),"",IF(OR(AND(P252&gt;Q252,W252&gt;X252),AND(P252=Q252,W252=X252),AND(P252&lt;Q252,W252&lt;X252)),1,0))</f>
        <v>1</v>
      </c>
      <c r="AA252" s="20">
        <f ca="1">IF(C252&lt;NOW(),IF(AND(P252&gt;Q252,W252&gt;X252),S252,IF(AND(P252=Q252,W252=X252),T252,IF(AND(P252&lt;Q252,W252&lt;X252),U252,0))),"")</f>
        <v>15</v>
      </c>
      <c r="AB252" s="20">
        <f ca="1">IF(AND(P252=W252,Q252=X252,NOT(ISBLANK(P252)),NOT(ISBLANK(Q252)),NOT(ISBLANK(W252)),NOT(ISBLANK(AA252))),1,0)</f>
        <v>0</v>
      </c>
      <c r="AC252" s="20" t="str">
        <f ca="1">IF(AB252=0,"",IF(OR(ISBLANK(P252),ISBLANK(Q252)),"",IF(ISBLANK(VLOOKUP(A252,Database!A:AA,22,FALSE)),"",VLOOKUP(A252,Database!A:AA,22,FALSE))))</f>
        <v/>
      </c>
      <c r="AD252" s="20">
        <f ca="1">IFERROR(
   IF(
     OR(ISBLANK(P252),ISBLANK(Q252)),
     "",
     IF(
       AND(AA252&lt;&gt;"",OR(V252="Terminé",V252="En cours")),
       VLOOKUP(AC252,Setup_ScoreExactBonus!A:D,4,FALSE),
       0
     )),
  0)</f>
        <v>0</v>
      </c>
      <c r="AE252" s="21">
        <f ca="1">IFERROR(IF(OR(ISBLANK(P252),ISBLANK(Q252)),0,IF(AA252&lt;&gt;"", AA252 + IF(AB252=1,AD252, 0), "") * (R252+1)),"")</f>
        <v>15</v>
      </c>
      <c r="AF252" s="21">
        <f ca="1">SUMIFS(AE$2:AE252,D$2:D252,D252)</f>
        <v>515</v>
      </c>
    </row>
    <row r="253" spans="1:32" hidden="1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1">
        <v>0</v>
      </c>
      <c r="S253" s="20">
        <f>VLOOKUP($A253,Database!$A:$Y,10,FALSE)</f>
        <v>15</v>
      </c>
      <c r="T253" s="20">
        <f>VLOOKUP($A253,Database!$A:$Y,11,FALSE)</f>
        <v>179</v>
      </c>
      <c r="U253" s="20">
        <f>VLOOKUP($A253,Database!$A:$Y,12,FALSE)</f>
        <v>222</v>
      </c>
      <c r="V253" s="20" t="str">
        <f>VLOOKUP(A253,Database!A:M,13,FALSE)</f>
        <v>Terminé</v>
      </c>
      <c r="W253" s="20">
        <f>VLOOKUP($A253,Database!$A:$Y,20,FALSE)</f>
        <v>7</v>
      </c>
      <c r="X253" s="20">
        <f>VLOOKUP($A253,Database!$A:$Y,21,FALSE)</f>
        <v>1</v>
      </c>
      <c r="Y253" s="20">
        <f>IF(A253=0,0,IF(V253="À venir",0,IF(AND(ISBLANK(P253),ISBLANK(Q253)),1,0)))</f>
        <v>0</v>
      </c>
      <c r="Z253" s="20">
        <f>IF(OR(ISBLANK(P253),ISBLANK(Q253)),"",IF(OR(AND(P253&gt;Q253,W253&gt;X253),AND(P253=Q253,W253=X253),AND(P253&lt;Q253,W253&lt;X253)),1,0))</f>
        <v>1</v>
      </c>
      <c r="AA253" s="20">
        <f ca="1">IF(C253&lt;NOW(),IF(AND(P253&gt;Q253,W253&gt;X253),S253,IF(AND(P253=Q253,W253=X253),T253,IF(AND(P253&lt;Q253,W253&lt;X253),U253,0))),"")</f>
        <v>15</v>
      </c>
      <c r="AB253" s="20">
        <f ca="1">IF(AND(P253=W253,Q253=X253,NOT(ISBLANK(P253)),NOT(ISBLANK(Q253)),NOT(ISBLANK(W253)),NOT(ISBLANK(AA253))),1,0)</f>
        <v>0</v>
      </c>
      <c r="AC253" s="20" t="str">
        <f ca="1">IF(AB253=0,"",IF(OR(ISBLANK(P253),ISBLANK(Q253)),"",IF(ISBLANK(VLOOKUP(A253,Database!A:AA,22,FALSE)),"",VLOOKUP(A253,Database!A:AA,22,FALSE))))</f>
        <v/>
      </c>
      <c r="AD253" s="20">
        <f ca="1">IFERROR(
   IF(
     OR(ISBLANK(P253),ISBLANK(Q253)),
     "",
     IF(
       AND(AA253&lt;&gt;"",OR(V253="Terminé",V253="En cours")),
       VLOOKUP(AC253,Setup_ScoreExactBonus!A:D,4,FALSE),
       0
     )),
  0)</f>
        <v>0</v>
      </c>
      <c r="AE253" s="21">
        <f ca="1">IFERROR(IF(OR(ISBLANK(P253),ISBLANK(Q253)),0,IF(AA253&lt;&gt;"", AA253 + IF(AB253=1,AD253, 0), "") * (R253+1)),"")</f>
        <v>15</v>
      </c>
      <c r="AF253" s="21">
        <f ca="1">SUMIFS(AE$2:AE253,D$2:D253,D253)</f>
        <v>420</v>
      </c>
    </row>
    <row r="254" spans="1:32" hidden="1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1">
        <v>0</v>
      </c>
      <c r="S254" s="20">
        <f>VLOOKUP($A254,Database!$A:$Y,10,FALSE)</f>
        <v>15</v>
      </c>
      <c r="T254" s="20">
        <f>VLOOKUP($A254,Database!$A:$Y,11,FALSE)</f>
        <v>179</v>
      </c>
      <c r="U254" s="20">
        <f>VLOOKUP($A254,Database!$A:$Y,12,FALSE)</f>
        <v>222</v>
      </c>
      <c r="V254" s="20" t="str">
        <f>VLOOKUP(A254,Database!A:M,13,FALSE)</f>
        <v>Terminé</v>
      </c>
      <c r="W254" s="20">
        <f>VLOOKUP($A254,Database!$A:$Y,20,FALSE)</f>
        <v>7</v>
      </c>
      <c r="X254" s="20">
        <f>VLOOKUP($A254,Database!$A:$Y,21,FALSE)</f>
        <v>1</v>
      </c>
      <c r="Y254" s="20">
        <f>IF(A254=0,0,IF(V254="À venir",0,IF(AND(ISBLANK(P254),ISBLANK(Q254)),1,0)))</f>
        <v>0</v>
      </c>
      <c r="Z254" s="20">
        <f>IF(OR(ISBLANK(P254),ISBLANK(Q254)),"",IF(OR(AND(P254&gt;Q254,W254&gt;X254),AND(P254=Q254,W254=X254),AND(P254&lt;Q254,W254&lt;X254)),1,0))</f>
        <v>1</v>
      </c>
      <c r="AA254" s="20">
        <f ca="1">IF(C254&lt;NOW(),IF(AND(P254&gt;Q254,W254&gt;X254),S254,IF(AND(P254=Q254,W254=X254),T254,IF(AND(P254&lt;Q254,W254&lt;X254),U254,0))),"")</f>
        <v>15</v>
      </c>
      <c r="AB254" s="20">
        <f ca="1">IF(AND(P254=W254,Q254=X254,NOT(ISBLANK(P254)),NOT(ISBLANK(Q254)),NOT(ISBLANK(W254)),NOT(ISBLANK(AA254))),1,0)</f>
        <v>0</v>
      </c>
      <c r="AC254" s="20" t="str">
        <f ca="1">IF(AB254=0,"",IF(OR(ISBLANK(P254),ISBLANK(Q254)),"",IF(ISBLANK(VLOOKUP(A254,Database!A:AA,22,FALSE)),"",VLOOKUP(A254,Database!A:AA,22,FALSE))))</f>
        <v/>
      </c>
      <c r="AD254" s="20">
        <f ca="1">IFERROR(
   IF(
     OR(ISBLANK(P254),ISBLANK(Q254)),
     "",
     IF(
       AND(AA254&lt;&gt;"",OR(V254="Terminé",V254="En cours")),
       VLOOKUP(AC254,Setup_ScoreExactBonus!A:D,4,FALSE),
       0
     )),
  0)</f>
        <v>0</v>
      </c>
      <c r="AE254" s="21">
        <f ca="1">IFERROR(IF(OR(ISBLANK(P254),ISBLANK(Q254)),0,IF(AA254&lt;&gt;"", AA254 + IF(AB254=1,AD254, 0), "") * (R254+1)),"")</f>
        <v>15</v>
      </c>
      <c r="AF254" s="21">
        <f ca="1">SUMIFS(AE$2:AE254,D$2:D254,D254)</f>
        <v>344</v>
      </c>
    </row>
    <row r="255" spans="1:32" hidden="1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1">
        <v>0</v>
      </c>
      <c r="S255" s="20">
        <f>VLOOKUP($A255,Database!$A:$Y,10,FALSE)</f>
        <v>15</v>
      </c>
      <c r="T255" s="20">
        <f>VLOOKUP($A255,Database!$A:$Y,11,FALSE)</f>
        <v>179</v>
      </c>
      <c r="U255" s="20">
        <f>VLOOKUP($A255,Database!$A:$Y,12,FALSE)</f>
        <v>222</v>
      </c>
      <c r="V255" s="20" t="str">
        <f>VLOOKUP(A255,Database!A:M,13,FALSE)</f>
        <v>Terminé</v>
      </c>
      <c r="W255" s="20">
        <f>VLOOKUP($A255,Database!$A:$Y,20,FALSE)</f>
        <v>7</v>
      </c>
      <c r="X255" s="20">
        <f>VLOOKUP($A255,Database!$A:$Y,21,FALSE)</f>
        <v>1</v>
      </c>
      <c r="Y255" s="20">
        <f>IF(A255=0,0,IF(V255="À venir",0,IF(AND(ISBLANK(P255),ISBLANK(Q255)),1,0)))</f>
        <v>0</v>
      </c>
      <c r="Z255" s="20">
        <f>IF(OR(ISBLANK(P255),ISBLANK(Q255)),"",IF(OR(AND(P255&gt;Q255,W255&gt;X255),AND(P255=Q255,W255=X255),AND(P255&lt;Q255,W255&lt;X255)),1,0))</f>
        <v>1</v>
      </c>
      <c r="AA255" s="20">
        <f ca="1">IF(C255&lt;NOW(),IF(AND(P255&gt;Q255,W255&gt;X255),S255,IF(AND(P255=Q255,W255=X255),T255,IF(AND(P255&lt;Q255,W255&lt;X255),U255,0))),"")</f>
        <v>15</v>
      </c>
      <c r="AB255" s="20">
        <f ca="1">IF(AND(P255=W255,Q255=X255,NOT(ISBLANK(P255)),NOT(ISBLANK(Q255)),NOT(ISBLANK(W255)),NOT(ISBLANK(AA255))),1,0)</f>
        <v>0</v>
      </c>
      <c r="AC255" s="20" t="str">
        <f ca="1">IF(AB255=0,"",IF(OR(ISBLANK(P255),ISBLANK(Q255)),"",IF(ISBLANK(VLOOKUP(A255,Database!A:AA,22,FALSE)),"",VLOOKUP(A255,Database!A:AA,22,FALSE))))</f>
        <v/>
      </c>
      <c r="AD255" s="20">
        <f ca="1">IFERROR(
   IF(
     OR(ISBLANK(P255),ISBLANK(Q255)),
     "",
     IF(
       AND(AA255&lt;&gt;"",OR(V255="Terminé",V255="En cours")),
       VLOOKUP(AC255,Setup_ScoreExactBonus!A:D,4,FALSE),
       0
     )),
  0)</f>
        <v>0</v>
      </c>
      <c r="AE255" s="21">
        <f ca="1">IFERROR(IF(OR(ISBLANK(P255),ISBLANK(Q255)),0,IF(AA255&lt;&gt;"", AA255 + IF(AB255=1,AD255, 0), "") * (R255+1)),"")</f>
        <v>15</v>
      </c>
      <c r="AF255" s="21">
        <f ca="1">SUMIFS(AE$2:AE255,D$2:D255,D255)</f>
        <v>279</v>
      </c>
    </row>
    <row r="256" spans="1:32" hidden="1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1">
        <v>0</v>
      </c>
      <c r="S256" s="20">
        <f>VLOOKUP($A256,Database!$A:$Y,10,FALSE)</f>
        <v>15</v>
      </c>
      <c r="T256" s="20">
        <f>VLOOKUP($A256,Database!$A:$Y,11,FALSE)</f>
        <v>179</v>
      </c>
      <c r="U256" s="20">
        <f>VLOOKUP($A256,Database!$A:$Y,12,FALSE)</f>
        <v>222</v>
      </c>
      <c r="V256" s="20" t="str">
        <f>VLOOKUP(A256,Database!A:M,13,FALSE)</f>
        <v>Terminé</v>
      </c>
      <c r="W256" s="20">
        <f>VLOOKUP($A256,Database!$A:$Y,20,FALSE)</f>
        <v>7</v>
      </c>
      <c r="X256" s="20">
        <f>VLOOKUP($A256,Database!$A:$Y,21,FALSE)</f>
        <v>1</v>
      </c>
      <c r="Y256" s="20">
        <f>IF(A256=0,0,IF(V256="À venir",0,IF(AND(ISBLANK(P256),ISBLANK(Q256)),1,0)))</f>
        <v>0</v>
      </c>
      <c r="Z256" s="20">
        <f>IF(OR(ISBLANK(P256),ISBLANK(Q256)),"",IF(OR(AND(P256&gt;Q256,W256&gt;X256),AND(P256=Q256,W256=X256),AND(P256&lt;Q256,W256&lt;X256)),1,0))</f>
        <v>1</v>
      </c>
      <c r="AA256" s="20">
        <f ca="1">IF(C256&lt;NOW(),IF(AND(P256&gt;Q256,W256&gt;X256),S256,IF(AND(P256=Q256,W256=X256),T256,IF(AND(P256&lt;Q256,W256&lt;X256),U256,0))),"")</f>
        <v>15</v>
      </c>
      <c r="AB256" s="20">
        <f ca="1">IF(AND(P256=W256,Q256=X256,NOT(ISBLANK(P256)),NOT(ISBLANK(Q256)),NOT(ISBLANK(W256)),NOT(ISBLANK(AA256))),1,0)</f>
        <v>0</v>
      </c>
      <c r="AC256" s="20" t="str">
        <f ca="1">IF(AB256=0,"",IF(OR(ISBLANK(P256),ISBLANK(Q256)),"",IF(ISBLANK(VLOOKUP(A256,Database!A:AA,22,FALSE)),"",VLOOKUP(A256,Database!A:AA,22,FALSE))))</f>
        <v/>
      </c>
      <c r="AD256" s="20">
        <f ca="1">IFERROR(
   IF(
     OR(ISBLANK(P256),ISBLANK(Q256)),
     "",
     IF(
       AND(AA256&lt;&gt;"",OR(V256="Terminé",V256="En cours")),
       VLOOKUP(AC256,Setup_ScoreExactBonus!A:D,4,FALSE),
       0
     )),
  0)</f>
        <v>0</v>
      </c>
      <c r="AE256" s="21">
        <f ca="1">IFERROR(IF(OR(ISBLANK(P256),ISBLANK(Q256)),0,IF(AA256&lt;&gt;"", AA256 + IF(AB256=1,AD256, 0), "") * (R256+1)),"")</f>
        <v>15</v>
      </c>
      <c r="AF256" s="21">
        <f ca="1">SUMIFS(AE$2:AE256,D$2:D256,D256)</f>
        <v>324</v>
      </c>
    </row>
    <row r="257" spans="1:32" hidden="1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1">
        <v>0</v>
      </c>
      <c r="S257" s="20">
        <f>VLOOKUP($A257,Database!$A:$Y,10,FALSE)</f>
        <v>15</v>
      </c>
      <c r="T257" s="20">
        <f>VLOOKUP($A257,Database!$A:$Y,11,FALSE)</f>
        <v>179</v>
      </c>
      <c r="U257" s="20">
        <f>VLOOKUP($A257,Database!$A:$Y,12,FALSE)</f>
        <v>222</v>
      </c>
      <c r="V257" s="20" t="str">
        <f>VLOOKUP(A257,Database!A:M,13,FALSE)</f>
        <v>Terminé</v>
      </c>
      <c r="W257" s="20">
        <f>VLOOKUP($A257,Database!$A:$Y,20,FALSE)</f>
        <v>7</v>
      </c>
      <c r="X257" s="20">
        <f>VLOOKUP($A257,Database!$A:$Y,21,FALSE)</f>
        <v>1</v>
      </c>
      <c r="Y257" s="20">
        <f>IF(A257=0,0,IF(V257="À venir",0,IF(AND(ISBLANK(P257),ISBLANK(Q257)),1,0)))</f>
        <v>0</v>
      </c>
      <c r="Z257" s="20">
        <f>IF(OR(ISBLANK(P257),ISBLANK(Q257)),"",IF(OR(AND(P257&gt;Q257,W257&gt;X257),AND(P257=Q257,W257=X257),AND(P257&lt;Q257,W257&lt;X257)),1,0))</f>
        <v>0</v>
      </c>
      <c r="AA257" s="20">
        <f ca="1">IF(C257&lt;NOW(),IF(AND(P257&gt;Q257,W257&gt;X257),S257,IF(AND(P257=Q257,W257=X257),T257,IF(AND(P257&lt;Q257,W257&lt;X257),U257,0))),"")</f>
        <v>0</v>
      </c>
      <c r="AB257" s="20">
        <f ca="1">IF(AND(P257=W257,Q257=X257,NOT(ISBLANK(P257)),NOT(ISBLANK(Q257)),NOT(ISBLANK(W257)),NOT(ISBLANK(AA257))),1,0)</f>
        <v>0</v>
      </c>
      <c r="AC257" s="20" t="str">
        <f ca="1">IF(AB257=0,"",IF(OR(ISBLANK(P257),ISBLANK(Q257)),"",IF(ISBLANK(VLOOKUP(A257,Database!A:AA,22,FALSE)),"",VLOOKUP(A257,Database!A:AA,22,FALSE))))</f>
        <v/>
      </c>
      <c r="AD257" s="20">
        <f ca="1">IFERROR(
   IF(
     OR(ISBLANK(P257),ISBLANK(Q257)),
     "",
     IF(
       AND(AA257&lt;&gt;"",OR(V257="Terminé",V257="En cours")),
       VLOOKUP(AC257,Setup_ScoreExactBonus!A:D,4,FALSE),
       0
     )),
  0)</f>
        <v>0</v>
      </c>
      <c r="AE257" s="21">
        <f ca="1">IFERROR(IF(OR(ISBLANK(P257),ISBLANK(Q257)),0,IF(AA257&lt;&gt;"", AA257 + IF(AB257=1,AD257, 0), "") * (R257+1)),"")</f>
        <v>0</v>
      </c>
      <c r="AF257" s="21">
        <f ca="1">SUMIFS(AE$2:AE257,D$2:D257,D257)</f>
        <v>380</v>
      </c>
    </row>
    <row r="258" spans="1:32" hidden="1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1">
        <v>0</v>
      </c>
      <c r="S258" s="20">
        <f>VLOOKUP($A258,Database!$A:$Y,10,FALSE)</f>
        <v>15</v>
      </c>
      <c r="T258" s="20">
        <f>VLOOKUP($A258,Database!$A:$Y,11,FALSE)</f>
        <v>179</v>
      </c>
      <c r="U258" s="20">
        <f>VLOOKUP($A258,Database!$A:$Y,12,FALSE)</f>
        <v>222</v>
      </c>
      <c r="V258" s="20" t="str">
        <f>VLOOKUP(A258,Database!A:M,13,FALSE)</f>
        <v>Terminé</v>
      </c>
      <c r="W258" s="20">
        <f>VLOOKUP($A258,Database!$A:$Y,20,FALSE)</f>
        <v>7</v>
      </c>
      <c r="X258" s="20">
        <f>VLOOKUP($A258,Database!$A:$Y,21,FALSE)</f>
        <v>1</v>
      </c>
      <c r="Y258" s="20">
        <f>IF(A258=0,0,IF(V258="À venir",0,IF(AND(ISBLANK(P258),ISBLANK(Q258)),1,0)))</f>
        <v>0</v>
      </c>
      <c r="Z258" s="20">
        <f>IF(OR(ISBLANK(P258),ISBLANK(Q258)),"",IF(OR(AND(P258&gt;Q258,W258&gt;X258),AND(P258=Q258,W258=X258),AND(P258&lt;Q258,W258&lt;X258)),1,0))</f>
        <v>1</v>
      </c>
      <c r="AA258" s="20">
        <f ca="1">IF(C258&lt;NOW(),IF(AND(P258&gt;Q258,W258&gt;X258),S258,IF(AND(P258=Q258,W258=X258),T258,IF(AND(P258&lt;Q258,W258&lt;X258),U258,0))),"")</f>
        <v>15</v>
      </c>
      <c r="AB258" s="20">
        <f ca="1">IF(AND(P258=W258,Q258=X258,NOT(ISBLANK(P258)),NOT(ISBLANK(Q258)),NOT(ISBLANK(W258)),NOT(ISBLANK(AA258))),1,0)</f>
        <v>0</v>
      </c>
      <c r="AC258" s="20" t="str">
        <f ca="1">IF(AB258=0,"",IF(OR(ISBLANK(P258),ISBLANK(Q258)),"",IF(ISBLANK(VLOOKUP(A258,Database!A:AA,22,FALSE)),"",VLOOKUP(A258,Database!A:AA,22,FALSE))))</f>
        <v/>
      </c>
      <c r="AD258" s="20">
        <f ca="1">IFERROR(
   IF(
     OR(ISBLANK(P258),ISBLANK(Q258)),
     "",
     IF(
       AND(AA258&lt;&gt;"",OR(V258="Terminé",V258="En cours")),
       VLOOKUP(AC258,Setup_ScoreExactBonus!A:D,4,FALSE),
       0
     )),
  0)</f>
        <v>0</v>
      </c>
      <c r="AE258" s="21">
        <f ca="1">IFERROR(IF(OR(ISBLANK(P258),ISBLANK(Q258)),0,IF(AA258&lt;&gt;"", AA258 + IF(AB258=1,AD258, 0), "") * (R258+1)),"")</f>
        <v>15</v>
      </c>
      <c r="AF258" s="21">
        <f ca="1">SUMIFS(AE$2:AE258,D$2:D258,D258)</f>
        <v>244</v>
      </c>
    </row>
    <row r="259" spans="1:32" hidden="1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1">
        <v>0</v>
      </c>
      <c r="S259" s="20">
        <f>VLOOKUP($A259,Database!$A:$Y,10,FALSE)</f>
        <v>15</v>
      </c>
      <c r="T259" s="20">
        <f>VLOOKUP($A259,Database!$A:$Y,11,FALSE)</f>
        <v>179</v>
      </c>
      <c r="U259" s="20">
        <f>VLOOKUP($A259,Database!$A:$Y,12,FALSE)</f>
        <v>222</v>
      </c>
      <c r="V259" s="20" t="str">
        <f>VLOOKUP(A259,Database!A:M,13,FALSE)</f>
        <v>Terminé</v>
      </c>
      <c r="W259" s="20">
        <f>VLOOKUP($A259,Database!$A:$Y,20,FALSE)</f>
        <v>7</v>
      </c>
      <c r="X259" s="20">
        <f>VLOOKUP($A259,Database!$A:$Y,21,FALSE)</f>
        <v>1</v>
      </c>
      <c r="Y259" s="20">
        <f>IF(A259=0,0,IF(V259="À venir",0,IF(AND(ISBLANK(P259),ISBLANK(Q259)),1,0)))</f>
        <v>0</v>
      </c>
      <c r="Z259" s="20">
        <f>IF(OR(ISBLANK(P259),ISBLANK(Q259)),"",IF(OR(AND(P259&gt;Q259,W259&gt;X259),AND(P259=Q259,W259=X259),AND(P259&lt;Q259,W259&lt;X259)),1,0))</f>
        <v>1</v>
      </c>
      <c r="AA259" s="20">
        <f ca="1">IF(C259&lt;NOW(),IF(AND(P259&gt;Q259,W259&gt;X259),S259,IF(AND(P259=Q259,W259=X259),T259,IF(AND(P259&lt;Q259,W259&lt;X259),U259,0))),"")</f>
        <v>15</v>
      </c>
      <c r="AB259" s="20">
        <f ca="1">IF(AND(P259=W259,Q259=X259,NOT(ISBLANK(P259)),NOT(ISBLANK(Q259)),NOT(ISBLANK(W259)),NOT(ISBLANK(AA259))),1,0)</f>
        <v>0</v>
      </c>
      <c r="AC259" s="20" t="str">
        <f ca="1">IF(AB259=0,"",IF(OR(ISBLANK(P259),ISBLANK(Q259)),"",IF(ISBLANK(VLOOKUP(A259,Database!A:AA,22,FALSE)),"",VLOOKUP(A259,Database!A:AA,22,FALSE))))</f>
        <v/>
      </c>
      <c r="AD259" s="20">
        <f ca="1">IFERROR(
   IF(
     OR(ISBLANK(P259),ISBLANK(Q259)),
     "",
     IF(
       AND(AA259&lt;&gt;"",OR(V259="Terminé",V259="En cours")),
       VLOOKUP(AC259,Setup_ScoreExactBonus!A:D,4,FALSE),
       0
     )),
  0)</f>
        <v>0</v>
      </c>
      <c r="AE259" s="21">
        <f ca="1">IFERROR(IF(OR(ISBLANK(P259),ISBLANK(Q259)),0,IF(AA259&lt;&gt;"", AA259 + IF(AB259=1,AD259, 0), "") * (R259+1)),"")</f>
        <v>15</v>
      </c>
      <c r="AF259" s="21">
        <f ca="1">SUMIFS(AE$2:AE259,D$2:D259,D259)</f>
        <v>344</v>
      </c>
    </row>
    <row r="260" spans="1:32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1">
        <v>0</v>
      </c>
      <c r="S260" s="20">
        <f>VLOOKUP($A260,Database!$A:$Y,10,FALSE)</f>
        <v>15</v>
      </c>
      <c r="T260" s="20">
        <f>VLOOKUP($A260,Database!$A:$Y,11,FALSE)</f>
        <v>179</v>
      </c>
      <c r="U260" s="20">
        <f>VLOOKUP($A260,Database!$A:$Y,12,FALSE)</f>
        <v>222</v>
      </c>
      <c r="V260" s="20" t="str">
        <f>VLOOKUP(A260,Database!A:M,13,FALSE)</f>
        <v>Terminé</v>
      </c>
      <c r="W260" s="20">
        <f>VLOOKUP($A260,Database!$A:$Y,20,FALSE)</f>
        <v>7</v>
      </c>
      <c r="X260" s="20">
        <f>VLOOKUP($A260,Database!$A:$Y,21,FALSE)</f>
        <v>1</v>
      </c>
      <c r="Y260" s="20">
        <f>IF(A260=0,0,IF(V260="À venir",0,IF(AND(ISBLANK(P260),ISBLANK(Q260)),1,0)))</f>
        <v>0</v>
      </c>
      <c r="Z260" s="20">
        <f>IF(OR(ISBLANK(P260),ISBLANK(Q260)),"",IF(OR(AND(P260&gt;Q260,W260&gt;X260),AND(P260=Q260,W260=X260),AND(P260&lt;Q260,W260&lt;X260)),1,0))</f>
        <v>1</v>
      </c>
      <c r="AA260" s="20">
        <f ca="1">IF(C260&lt;NOW(),IF(AND(P260&gt;Q260,W260&gt;X260),S260,IF(AND(P260=Q260,W260=X260),T260,IF(AND(P260&lt;Q260,W260&lt;X260),U260,0))),"")</f>
        <v>15</v>
      </c>
      <c r="AB260" s="20">
        <f ca="1">IF(AND(P260=W260,Q260=X260,NOT(ISBLANK(P260)),NOT(ISBLANK(Q260)),NOT(ISBLANK(W260)),NOT(ISBLANK(AA260))),1,0)</f>
        <v>0</v>
      </c>
      <c r="AC260" s="20" t="str">
        <f ca="1">IF(AB260=0,"",IF(OR(ISBLANK(P260),ISBLANK(Q260)),"",IF(ISBLANK(VLOOKUP(A260,Database!A:AA,22,FALSE)),"",VLOOKUP(A260,Database!A:AA,22,FALSE))))</f>
        <v/>
      </c>
      <c r="AD260" s="20">
        <f ca="1">IFERROR(
   IF(
     OR(ISBLANK(P260),ISBLANK(Q260)),
     "",
     IF(
       AND(AA260&lt;&gt;"",OR(V260="Terminé",V260="En cours")),
       VLOOKUP(AC260,Setup_ScoreExactBonus!A:D,4,FALSE),
       0
     )),
  0)</f>
        <v>0</v>
      </c>
      <c r="AE260" s="21">
        <f ca="1">IFERROR(IF(OR(ISBLANK(P260),ISBLANK(Q260)),0,IF(AA260&lt;&gt;"", AA260 + IF(AB260=1,AD260, 0), "") * (R260+1)),"")</f>
        <v>15</v>
      </c>
      <c r="AF260" s="21">
        <f ca="1">SUMIFS(AE$2:AE260,D$2:D260,D260)</f>
        <v>15</v>
      </c>
    </row>
    <row r="261" spans="1:32" hidden="1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1">
        <v>0</v>
      </c>
      <c r="S261" s="20">
        <f>VLOOKUP($A261,Database!$A:$Y,10,FALSE)</f>
        <v>15</v>
      </c>
      <c r="T261" s="20">
        <f>VLOOKUP($A261,Database!$A:$Y,11,FALSE)</f>
        <v>179</v>
      </c>
      <c r="U261" s="20">
        <f>VLOOKUP($A261,Database!$A:$Y,12,FALSE)</f>
        <v>222</v>
      </c>
      <c r="V261" s="20" t="str">
        <f>VLOOKUP(A261,Database!A:M,13,FALSE)</f>
        <v>Terminé</v>
      </c>
      <c r="W261" s="20">
        <f>VLOOKUP($A261,Database!$A:$Y,20,FALSE)</f>
        <v>7</v>
      </c>
      <c r="X261" s="20">
        <f>VLOOKUP($A261,Database!$A:$Y,21,FALSE)</f>
        <v>1</v>
      </c>
      <c r="Y261" s="20">
        <f>IF(A261=0,0,IF(V261="À venir",0,IF(AND(ISBLANK(P261),ISBLANK(Q261)),1,0)))</f>
        <v>0</v>
      </c>
      <c r="Z261" s="20">
        <f>IF(OR(ISBLANK(P261),ISBLANK(Q261)),"",IF(OR(AND(P261&gt;Q261,W261&gt;X261),AND(P261=Q261,W261=X261),AND(P261&lt;Q261,W261&lt;X261)),1,0))</f>
        <v>1</v>
      </c>
      <c r="AA261" s="20">
        <f ca="1">IF(C261&lt;NOW(),IF(AND(P261&gt;Q261,W261&gt;X261),S261,IF(AND(P261=Q261,W261=X261),T261,IF(AND(P261&lt;Q261,W261&lt;X261),U261,0))),"")</f>
        <v>15</v>
      </c>
      <c r="AB261" s="20">
        <f ca="1">IF(AND(P261=W261,Q261=X261,NOT(ISBLANK(P261)),NOT(ISBLANK(Q261)),NOT(ISBLANK(W261)),NOT(ISBLANK(AA261))),1,0)</f>
        <v>0</v>
      </c>
      <c r="AC261" s="20" t="str">
        <f ca="1">IF(AB261=0,"",IF(OR(ISBLANK(P261),ISBLANK(Q261)),"",IF(ISBLANK(VLOOKUP(A261,Database!A:AA,22,FALSE)),"",VLOOKUP(A261,Database!A:AA,22,FALSE))))</f>
        <v/>
      </c>
      <c r="AD261" s="20">
        <f ca="1">IFERROR(
   IF(
     OR(ISBLANK(P261),ISBLANK(Q261)),
     "",
     IF(
       AND(AA261&lt;&gt;"",OR(V261="Terminé",V261="En cours")),
       VLOOKUP(AC261,Setup_ScoreExactBonus!A:D,4,FALSE),
       0
     )),
  0)</f>
        <v>0</v>
      </c>
      <c r="AE261" s="21">
        <f ca="1">IFERROR(IF(OR(ISBLANK(P261),ISBLANK(Q261)),0,IF(AA261&lt;&gt;"", AA261 + IF(AB261=1,AD261, 0), "") * (R261+1)),"")</f>
        <v>15</v>
      </c>
      <c r="AF261" s="21">
        <f ca="1">SUMIFS(AE$2:AE261,D$2:D261,D261)</f>
        <v>336</v>
      </c>
    </row>
    <row r="262" spans="1:32" hidden="1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1">
        <v>0</v>
      </c>
      <c r="S262" s="20">
        <f>VLOOKUP($A262,Database!$A:$Y,10,FALSE)</f>
        <v>15</v>
      </c>
      <c r="T262" s="20">
        <f>VLOOKUP($A262,Database!$A:$Y,11,FALSE)</f>
        <v>179</v>
      </c>
      <c r="U262" s="20">
        <f>VLOOKUP($A262,Database!$A:$Y,12,FALSE)</f>
        <v>222</v>
      </c>
      <c r="V262" s="20" t="str">
        <f>VLOOKUP(A262,Database!A:M,13,FALSE)</f>
        <v>Terminé</v>
      </c>
      <c r="W262" s="20">
        <f>VLOOKUP($A262,Database!$A:$Y,20,FALSE)</f>
        <v>7</v>
      </c>
      <c r="X262" s="20">
        <f>VLOOKUP($A262,Database!$A:$Y,21,FALSE)</f>
        <v>1</v>
      </c>
      <c r="Y262" s="20">
        <f>IF(A262=0,0,IF(V262="À venir",0,IF(AND(ISBLANK(P262),ISBLANK(Q262)),1,0)))</f>
        <v>0</v>
      </c>
      <c r="Z262" s="20">
        <f>IF(OR(ISBLANK(P262),ISBLANK(Q262)),"",IF(OR(AND(P262&gt;Q262,W262&gt;X262),AND(P262=Q262,W262=X262),AND(P262&lt;Q262,W262&lt;X262)),1,0))</f>
        <v>1</v>
      </c>
      <c r="AA262" s="20">
        <f ca="1">IF(C262&lt;NOW(),IF(AND(P262&gt;Q262,W262&gt;X262),S262,IF(AND(P262=Q262,W262=X262),T262,IF(AND(P262&lt;Q262,W262&lt;X262),U262,0))),"")</f>
        <v>15</v>
      </c>
      <c r="AB262" s="20">
        <f ca="1">IF(AND(P262=W262,Q262=X262,NOT(ISBLANK(P262)),NOT(ISBLANK(Q262)),NOT(ISBLANK(W262)),NOT(ISBLANK(AA262))),1,0)</f>
        <v>0</v>
      </c>
      <c r="AC262" s="20" t="str">
        <f ca="1">IF(AB262=0,"",IF(OR(ISBLANK(P262),ISBLANK(Q262)),"",IF(ISBLANK(VLOOKUP(A262,Database!A:AA,22,FALSE)),"",VLOOKUP(A262,Database!A:AA,22,FALSE))))</f>
        <v/>
      </c>
      <c r="AD262" s="20">
        <f ca="1">IFERROR(
   IF(
     OR(ISBLANK(P262),ISBLANK(Q262)),
     "",
     IF(
       AND(AA262&lt;&gt;"",OR(V262="Terminé",V262="En cours")),
       VLOOKUP(AC262,Setup_ScoreExactBonus!A:D,4,FALSE),
       0
     )),
  0)</f>
        <v>0</v>
      </c>
      <c r="AE262" s="21">
        <f ca="1">IFERROR(IF(OR(ISBLANK(P262),ISBLANK(Q262)),0,IF(AA262&lt;&gt;"", AA262 + IF(AB262=1,AD262, 0), "") * (R262+1)),"")</f>
        <v>15</v>
      </c>
      <c r="AF262" s="21">
        <f ca="1">SUMIFS(AE$2:AE262,D$2:D262,D262)</f>
        <v>183</v>
      </c>
    </row>
    <row r="263" spans="1:32" hidden="1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1">
        <v>0</v>
      </c>
      <c r="S263" s="20">
        <f>VLOOKUP($A263,Database!$A:$Y,10,FALSE)</f>
        <v>15</v>
      </c>
      <c r="T263" s="20">
        <f>VLOOKUP($A263,Database!$A:$Y,11,FALSE)</f>
        <v>179</v>
      </c>
      <c r="U263" s="20">
        <f>VLOOKUP($A263,Database!$A:$Y,12,FALSE)</f>
        <v>222</v>
      </c>
      <c r="V263" s="20" t="str">
        <f>VLOOKUP(A263,Database!A:M,13,FALSE)</f>
        <v>Terminé</v>
      </c>
      <c r="W263" s="20">
        <f>VLOOKUP($A263,Database!$A:$Y,20,FALSE)</f>
        <v>7</v>
      </c>
      <c r="X263" s="20">
        <f>VLOOKUP($A263,Database!$A:$Y,21,FALSE)</f>
        <v>1</v>
      </c>
      <c r="Y263" s="20">
        <f>IF(A263=0,0,IF(V263="À venir",0,IF(AND(ISBLANK(P263),ISBLANK(Q263)),1,0)))</f>
        <v>0</v>
      </c>
      <c r="Z263" s="20">
        <f>IF(OR(ISBLANK(P263),ISBLANK(Q263)),"",IF(OR(AND(P263&gt;Q263,W263&gt;X263),AND(P263=Q263,W263=X263),AND(P263&lt;Q263,W263&lt;X263)),1,0))</f>
        <v>1</v>
      </c>
      <c r="AA263" s="20">
        <f ca="1">IF(C263&lt;NOW(),IF(AND(P263&gt;Q263,W263&gt;X263),S263,IF(AND(P263=Q263,W263=X263),T263,IF(AND(P263&lt;Q263,W263&lt;X263),U263,0))),"")</f>
        <v>15</v>
      </c>
      <c r="AB263" s="20">
        <f ca="1">IF(AND(P263=W263,Q263=X263,NOT(ISBLANK(P263)),NOT(ISBLANK(Q263)),NOT(ISBLANK(W263)),NOT(ISBLANK(AA263))),1,0)</f>
        <v>0</v>
      </c>
      <c r="AC263" s="20" t="str">
        <f ca="1">IF(AB263=0,"",IF(OR(ISBLANK(P263),ISBLANK(Q263)),"",IF(ISBLANK(VLOOKUP(A263,Database!A:AA,22,FALSE)),"",VLOOKUP(A263,Database!A:AA,22,FALSE))))</f>
        <v/>
      </c>
      <c r="AD263" s="20">
        <f ca="1">IFERROR(
   IF(
     OR(ISBLANK(P263),ISBLANK(Q263)),
     "",
     IF(
       AND(AA263&lt;&gt;"",OR(V263="Terminé",V263="En cours")),
       VLOOKUP(AC263,Setup_ScoreExactBonus!A:D,4,FALSE),
       0
     )),
  0)</f>
        <v>0</v>
      </c>
      <c r="AE263" s="21">
        <f ca="1">IFERROR(IF(OR(ISBLANK(P263),ISBLANK(Q263)),0,IF(AA263&lt;&gt;"", AA263 + IF(AB263=1,AD263, 0), "") * (R263+1)),"")</f>
        <v>15</v>
      </c>
      <c r="AF263" s="21">
        <f ca="1">SUMIFS(AE$2:AE263,D$2:D263,D263)</f>
        <v>202</v>
      </c>
    </row>
    <row r="264" spans="1:32" hidden="1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1">
        <v>0</v>
      </c>
      <c r="S264" s="20">
        <f>VLOOKUP($A264,Database!$A:$Y,10,FALSE)</f>
        <v>15</v>
      </c>
      <c r="T264" s="20">
        <f>VLOOKUP($A264,Database!$A:$Y,11,FALSE)</f>
        <v>179</v>
      </c>
      <c r="U264" s="20">
        <f>VLOOKUP($A264,Database!$A:$Y,12,FALSE)</f>
        <v>222</v>
      </c>
      <c r="V264" s="20" t="str">
        <f>VLOOKUP(A264,Database!A:M,13,FALSE)</f>
        <v>Terminé</v>
      </c>
      <c r="W264" s="20">
        <f>VLOOKUP($A264,Database!$A:$Y,20,FALSE)</f>
        <v>7</v>
      </c>
      <c r="X264" s="20">
        <f>VLOOKUP($A264,Database!$A:$Y,21,FALSE)</f>
        <v>1</v>
      </c>
      <c r="Y264" s="20">
        <f>IF(A264=0,0,IF(V264="À venir",0,IF(AND(ISBLANK(P264),ISBLANK(Q264)),1,0)))</f>
        <v>0</v>
      </c>
      <c r="Z264" s="20">
        <f>IF(OR(ISBLANK(P264),ISBLANK(Q264)),"",IF(OR(AND(P264&gt;Q264,W264&gt;X264),AND(P264=Q264,W264=X264),AND(P264&lt;Q264,W264&lt;X264)),1,0))</f>
        <v>1</v>
      </c>
      <c r="AA264" s="20">
        <f ca="1">IF(C264&lt;NOW(),IF(AND(P264&gt;Q264,W264&gt;X264),S264,IF(AND(P264=Q264,W264=X264),T264,IF(AND(P264&lt;Q264,W264&lt;X264),U264,0))),"")</f>
        <v>15</v>
      </c>
      <c r="AB264" s="20">
        <f ca="1">IF(AND(P264=W264,Q264=X264,NOT(ISBLANK(P264)),NOT(ISBLANK(Q264)),NOT(ISBLANK(W264)),NOT(ISBLANK(AA264))),1,0)</f>
        <v>0</v>
      </c>
      <c r="AC264" s="20" t="str">
        <f ca="1">IF(AB264=0,"",IF(OR(ISBLANK(P264),ISBLANK(Q264)),"",IF(ISBLANK(VLOOKUP(A264,Database!A:AA,22,FALSE)),"",VLOOKUP(A264,Database!A:AA,22,FALSE))))</f>
        <v/>
      </c>
      <c r="AD264" s="20">
        <f ca="1">IFERROR(
   IF(
     OR(ISBLANK(P264),ISBLANK(Q264)),
     "",
     IF(
       AND(AA264&lt;&gt;"",OR(V264="Terminé",V264="En cours")),
       VLOOKUP(AC264,Setup_ScoreExactBonus!A:D,4,FALSE),
       0
     )),
  0)</f>
        <v>0</v>
      </c>
      <c r="AE264" s="21">
        <f ca="1">IFERROR(IF(OR(ISBLANK(P264),ISBLANK(Q264)),0,IF(AA264&lt;&gt;"", AA264 + IF(AB264=1,AD264, 0), "") * (R264+1)),"")</f>
        <v>15</v>
      </c>
      <c r="AF264" s="21">
        <f ca="1">SUMIFS(AE$2:AE264,D$2:D264,D264)</f>
        <v>182</v>
      </c>
    </row>
    <row r="265" spans="1:32" hidden="1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1">
        <v>0</v>
      </c>
      <c r="S265" s="20">
        <f>VLOOKUP($A265,Database!$A:$Y,10,FALSE)</f>
        <v>15</v>
      </c>
      <c r="T265" s="20">
        <f>VLOOKUP($A265,Database!$A:$Y,11,FALSE)</f>
        <v>179</v>
      </c>
      <c r="U265" s="20">
        <f>VLOOKUP($A265,Database!$A:$Y,12,FALSE)</f>
        <v>222</v>
      </c>
      <c r="V265" s="20" t="str">
        <f>VLOOKUP(A265,Database!A:M,13,FALSE)</f>
        <v>Terminé</v>
      </c>
      <c r="W265" s="20">
        <f>VLOOKUP($A265,Database!$A:$Y,20,FALSE)</f>
        <v>7</v>
      </c>
      <c r="X265" s="20">
        <f>VLOOKUP($A265,Database!$A:$Y,21,FALSE)</f>
        <v>1</v>
      </c>
      <c r="Y265" s="20">
        <f>IF(A265=0,0,IF(V265="À venir",0,IF(AND(ISBLANK(P265),ISBLANK(Q265)),1,0)))</f>
        <v>0</v>
      </c>
      <c r="Z265" s="20">
        <f>IF(OR(ISBLANK(P265),ISBLANK(Q265)),"",IF(OR(AND(P265&gt;Q265,W265&gt;X265),AND(P265=Q265,W265=X265),AND(P265&lt;Q265,W265&lt;X265)),1,0))</f>
        <v>1</v>
      </c>
      <c r="AA265" s="20">
        <f ca="1">IF(C265&lt;NOW(),IF(AND(P265&gt;Q265,W265&gt;X265),S265,IF(AND(P265=Q265,W265=X265),T265,IF(AND(P265&lt;Q265,W265&lt;X265),U265,0))),"")</f>
        <v>15</v>
      </c>
      <c r="AB265" s="20">
        <f ca="1">IF(AND(P265=W265,Q265=X265,NOT(ISBLANK(P265)),NOT(ISBLANK(Q265)),NOT(ISBLANK(W265)),NOT(ISBLANK(AA265))),1,0)</f>
        <v>0</v>
      </c>
      <c r="AC265" s="20" t="str">
        <f ca="1">IF(AB265=0,"",IF(OR(ISBLANK(P265),ISBLANK(Q265)),"",IF(ISBLANK(VLOOKUP(A265,Database!A:AA,22,FALSE)),"",VLOOKUP(A265,Database!A:AA,22,FALSE))))</f>
        <v/>
      </c>
      <c r="AD265" s="20">
        <f ca="1">IFERROR(
   IF(
     OR(ISBLANK(P265),ISBLANK(Q265)),
     "",
     IF(
       AND(AA265&lt;&gt;"",OR(V265="Terminé",V265="En cours")),
       VLOOKUP(AC265,Setup_ScoreExactBonus!A:D,4,FALSE),
       0
     )),
  0)</f>
        <v>0</v>
      </c>
      <c r="AE265" s="21">
        <f ca="1">IFERROR(IF(OR(ISBLANK(P265),ISBLANK(Q265)),0,IF(AA265&lt;&gt;"", AA265 + IF(AB265=1,AD265, 0), "") * (R265+1)),"")</f>
        <v>15</v>
      </c>
      <c r="AF265" s="21">
        <f ca="1">SUMIFS(AE$2:AE265,D$2:D265,D265)</f>
        <v>608</v>
      </c>
    </row>
    <row r="266" spans="1:32" hidden="1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1">
        <v>0</v>
      </c>
      <c r="S266" s="20">
        <f>VLOOKUP($A266,Database!$A:$Y,10,FALSE)</f>
        <v>15</v>
      </c>
      <c r="T266" s="20">
        <f>VLOOKUP($A266,Database!$A:$Y,11,FALSE)</f>
        <v>179</v>
      </c>
      <c r="U266" s="20">
        <f>VLOOKUP($A266,Database!$A:$Y,12,FALSE)</f>
        <v>222</v>
      </c>
      <c r="V266" s="20" t="str">
        <f>VLOOKUP(A266,Database!A:M,13,FALSE)</f>
        <v>Terminé</v>
      </c>
      <c r="W266" s="20">
        <f>VLOOKUP($A266,Database!$A:$Y,20,FALSE)</f>
        <v>7</v>
      </c>
      <c r="X266" s="20">
        <f>VLOOKUP($A266,Database!$A:$Y,21,FALSE)</f>
        <v>1</v>
      </c>
      <c r="Y266" s="20">
        <f>IF(A266=0,0,IF(V266="À venir",0,IF(AND(ISBLANK(P266),ISBLANK(Q266)),1,0)))</f>
        <v>0</v>
      </c>
      <c r="Z266" s="20">
        <f>IF(OR(ISBLANK(P266),ISBLANK(Q266)),"",IF(OR(AND(P266&gt;Q266,W266&gt;X266),AND(P266=Q266,W266=X266),AND(P266&lt;Q266,W266&lt;X266)),1,0))</f>
        <v>1</v>
      </c>
      <c r="AA266" s="20">
        <f ca="1">IF(C266&lt;NOW(),IF(AND(P266&gt;Q266,W266&gt;X266),S266,IF(AND(P266=Q266,W266=X266),T266,IF(AND(P266&lt;Q266,W266&lt;X266),U266,0))),"")</f>
        <v>15</v>
      </c>
      <c r="AB266" s="20">
        <f ca="1">IF(AND(P266=W266,Q266=X266,NOT(ISBLANK(P266)),NOT(ISBLANK(Q266)),NOT(ISBLANK(W266)),NOT(ISBLANK(AA266))),1,0)</f>
        <v>0</v>
      </c>
      <c r="AC266" s="20" t="str">
        <f ca="1">IF(AB266=0,"",IF(OR(ISBLANK(P266),ISBLANK(Q266)),"",IF(ISBLANK(VLOOKUP(A266,Database!A:AA,22,FALSE)),"",VLOOKUP(A266,Database!A:AA,22,FALSE))))</f>
        <v/>
      </c>
      <c r="AD266" s="20">
        <f ca="1">IFERROR(
   IF(
     OR(ISBLANK(P266),ISBLANK(Q266)),
     "",
     IF(
       AND(AA266&lt;&gt;"",OR(V266="Terminé",V266="En cours")),
       VLOOKUP(AC266,Setup_ScoreExactBonus!A:D,4,FALSE),
       0
     )),
  0)</f>
        <v>0</v>
      </c>
      <c r="AE266" s="21">
        <f ca="1">IFERROR(IF(OR(ISBLANK(P266),ISBLANK(Q266)),0,IF(AA266&lt;&gt;"", AA266 + IF(AB266=1,AD266, 0), "") * (R266+1)),"")</f>
        <v>15</v>
      </c>
      <c r="AF266" s="21">
        <f ca="1">SUMIFS(AE$2:AE266,D$2:D266,D266)</f>
        <v>202</v>
      </c>
    </row>
    <row r="267" spans="1:32" hidden="1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1">
        <v>0</v>
      </c>
      <c r="S267" s="20">
        <f>VLOOKUP($A267,Database!$A:$Y,10,FALSE)</f>
        <v>15</v>
      </c>
      <c r="T267" s="20">
        <f>VLOOKUP($A267,Database!$A:$Y,11,FALSE)</f>
        <v>179</v>
      </c>
      <c r="U267" s="20">
        <f>VLOOKUP($A267,Database!$A:$Y,12,FALSE)</f>
        <v>222</v>
      </c>
      <c r="V267" s="20" t="str">
        <f>VLOOKUP(A267,Database!A:M,13,FALSE)</f>
        <v>Terminé</v>
      </c>
      <c r="W267" s="20">
        <f>VLOOKUP($A267,Database!$A:$Y,20,FALSE)</f>
        <v>7</v>
      </c>
      <c r="X267" s="20">
        <f>VLOOKUP($A267,Database!$A:$Y,21,FALSE)</f>
        <v>1</v>
      </c>
      <c r="Y267" s="20">
        <f>IF(A267=0,0,IF(V267="À venir",0,IF(AND(ISBLANK(P267),ISBLANK(Q267)),1,0)))</f>
        <v>1</v>
      </c>
      <c r="Z267" s="20" t="str">
        <f>IF(OR(ISBLANK(P267),ISBLANK(Q267)),"",IF(OR(AND(P267&gt;Q267,W267&gt;X267),AND(P267=Q267,W267=X267),AND(P267&lt;Q267,W267&lt;X267)),1,0))</f>
        <v/>
      </c>
      <c r="AA267" s="20">
        <f ca="1">IF(C267&lt;NOW(),IF(AND(P267&gt;Q267,W267&gt;X267),S267,IF(AND(P267=Q267,W267=X267),T267,IF(AND(P267&lt;Q267,W267&lt;X267),U267,0))),"")</f>
        <v>0</v>
      </c>
      <c r="AB267" s="20">
        <f ca="1">IF(AND(P267=W267,Q267=X267,NOT(ISBLANK(P267)),NOT(ISBLANK(Q267)),NOT(ISBLANK(W267)),NOT(ISBLANK(AA267))),1,0)</f>
        <v>0</v>
      </c>
      <c r="AC267" s="20" t="str">
        <f ca="1">IF(AB267=0,"",IF(OR(ISBLANK(P267),ISBLANK(Q267)),"",IF(ISBLANK(VLOOKUP(A267,Database!A:AA,22,FALSE)),"",VLOOKUP(A267,Database!A:AA,22,FALSE))))</f>
        <v/>
      </c>
      <c r="AD267" s="20" t="str">
        <f>IFERROR(
   IF(
     OR(ISBLANK(P267),ISBLANK(Q267)),
     "",
     IF(
       AND(AA267&lt;&gt;"",OR(V267="Terminé",V267="En cours")),
       VLOOKUP(AC267,Setup_ScoreExactBonus!A:D,4,FALSE),
       0
     )),
  0)</f>
        <v/>
      </c>
      <c r="AE267" s="21">
        <f>IFERROR(IF(OR(ISBLANK(P267),ISBLANK(Q267)),0,IF(AA267&lt;&gt;"", AA267 + IF(AB267=1,AD267, 0), "") * (R267+1)),"")</f>
        <v>0</v>
      </c>
      <c r="AF267" s="21">
        <f ca="1">SUMIFS(AE$2:AE267,D$2:D267,D267)</f>
        <v>209</v>
      </c>
    </row>
    <row r="268" spans="1:32" hidden="1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1">
        <v>0</v>
      </c>
      <c r="S268" s="20">
        <f>VLOOKUP($A268,Database!$A:$Y,10,FALSE)</f>
        <v>15</v>
      </c>
      <c r="T268" s="20">
        <f>VLOOKUP($A268,Database!$A:$Y,11,FALSE)</f>
        <v>179</v>
      </c>
      <c r="U268" s="20">
        <f>VLOOKUP($A268,Database!$A:$Y,12,FALSE)</f>
        <v>222</v>
      </c>
      <c r="V268" s="20" t="str">
        <f>VLOOKUP(A268,Database!A:M,13,FALSE)</f>
        <v>Terminé</v>
      </c>
      <c r="W268" s="20">
        <f>VLOOKUP($A268,Database!$A:$Y,20,FALSE)</f>
        <v>7</v>
      </c>
      <c r="X268" s="20">
        <f>VLOOKUP($A268,Database!$A:$Y,21,FALSE)</f>
        <v>1</v>
      </c>
      <c r="Y268" s="20">
        <f>IF(A268=0,0,IF(V268="À venir",0,IF(AND(ISBLANK(P268),ISBLANK(Q268)),1,0)))</f>
        <v>0</v>
      </c>
      <c r="Z268" s="20">
        <f>IF(OR(ISBLANK(P268),ISBLANK(Q268)),"",IF(OR(AND(P268&gt;Q268,W268&gt;X268),AND(P268=Q268,W268=X268),AND(P268&lt;Q268,W268&lt;X268)),1,0))</f>
        <v>1</v>
      </c>
      <c r="AA268" s="20">
        <f ca="1">IF(C268&lt;NOW(),IF(AND(P268&gt;Q268,W268&gt;X268),S268,IF(AND(P268=Q268,W268=X268),T268,IF(AND(P268&lt;Q268,W268&lt;X268),U268,0))),"")</f>
        <v>15</v>
      </c>
      <c r="AB268" s="20">
        <f ca="1">IF(AND(P268=W268,Q268=X268,NOT(ISBLANK(P268)),NOT(ISBLANK(Q268)),NOT(ISBLANK(W268)),NOT(ISBLANK(AA268))),1,0)</f>
        <v>0</v>
      </c>
      <c r="AC268" s="20" t="str">
        <f ca="1">IF(AB268=0,"",IF(OR(ISBLANK(P268),ISBLANK(Q268)),"",IF(ISBLANK(VLOOKUP(A268,Database!A:AA,22,FALSE)),"",VLOOKUP(A268,Database!A:AA,22,FALSE))))</f>
        <v/>
      </c>
      <c r="AD268" s="20">
        <f ca="1">IFERROR(
   IF(
     OR(ISBLANK(P268),ISBLANK(Q268)),
     "",
     IF(
       AND(AA268&lt;&gt;"",OR(V268="Terminé",V268="En cours")),
       VLOOKUP(AC268,Setup_ScoreExactBonus!A:D,4,FALSE),
       0
     )),
  0)</f>
        <v>0</v>
      </c>
      <c r="AE268" s="21">
        <f ca="1">IFERROR(IF(OR(ISBLANK(P268),ISBLANK(Q268)),0,IF(AA268&lt;&gt;"", AA268 + IF(AB268=1,AD268, 0), "") * (R268+1)),"")</f>
        <v>15</v>
      </c>
      <c r="AF268" s="21">
        <f ca="1">SUMIFS(AE$2:AE268,D$2:D268,D268)</f>
        <v>503</v>
      </c>
    </row>
    <row r="269" spans="1:32" hidden="1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1">
        <v>0</v>
      </c>
      <c r="S269" s="20">
        <f>VLOOKUP($A269,Database!$A:$Y,10,FALSE)</f>
        <v>15</v>
      </c>
      <c r="T269" s="20">
        <f>VLOOKUP($A269,Database!$A:$Y,11,FALSE)</f>
        <v>179</v>
      </c>
      <c r="U269" s="20">
        <f>VLOOKUP($A269,Database!$A:$Y,12,FALSE)</f>
        <v>222</v>
      </c>
      <c r="V269" s="20" t="str">
        <f>VLOOKUP(A269,Database!A:M,13,FALSE)</f>
        <v>Terminé</v>
      </c>
      <c r="W269" s="20">
        <f>VLOOKUP($A269,Database!$A:$Y,20,FALSE)</f>
        <v>7</v>
      </c>
      <c r="X269" s="20">
        <f>VLOOKUP($A269,Database!$A:$Y,21,FALSE)</f>
        <v>1</v>
      </c>
      <c r="Y269" s="20">
        <f>IF(A269=0,0,IF(V269="À venir",0,IF(AND(ISBLANK(P269),ISBLANK(Q269)),1,0)))</f>
        <v>0</v>
      </c>
      <c r="Z269" s="20">
        <f>IF(OR(ISBLANK(P269),ISBLANK(Q269)),"",IF(OR(AND(P269&gt;Q269,W269&gt;X269),AND(P269=Q269,W269=X269),AND(P269&lt;Q269,W269&lt;X269)),1,0))</f>
        <v>1</v>
      </c>
      <c r="AA269" s="20">
        <f ca="1">IF(C269&lt;NOW(),IF(AND(P269&gt;Q269,W269&gt;X269),S269,IF(AND(P269=Q269,W269=X269),T269,IF(AND(P269&lt;Q269,W269&lt;X269),U269,0))),"")</f>
        <v>15</v>
      </c>
      <c r="AB269" s="20">
        <f ca="1">IF(AND(P269=W269,Q269=X269,NOT(ISBLANK(P269)),NOT(ISBLANK(Q269)),NOT(ISBLANK(W269)),NOT(ISBLANK(AA269))),1,0)</f>
        <v>0</v>
      </c>
      <c r="AC269" s="20" t="str">
        <f ca="1">IF(AB269=0,"",IF(OR(ISBLANK(P269),ISBLANK(Q269)),"",IF(ISBLANK(VLOOKUP(A269,Database!A:AA,22,FALSE)),"",VLOOKUP(A269,Database!A:AA,22,FALSE))))</f>
        <v/>
      </c>
      <c r="AD269" s="20">
        <f ca="1">IFERROR(
   IF(
     OR(ISBLANK(P269),ISBLANK(Q269)),
     "",
     IF(
       AND(AA269&lt;&gt;"",OR(V269="Terminé",V269="En cours")),
       VLOOKUP(AC269,Setup_ScoreExactBonus!A:D,4,FALSE),
       0
     )),
  0)</f>
        <v>0</v>
      </c>
      <c r="AE269" s="21">
        <f ca="1">IFERROR(IF(OR(ISBLANK(P269),ISBLANK(Q269)),0,IF(AA269&lt;&gt;"", AA269 + IF(AB269=1,AD269, 0), "") * (R269+1)),"")</f>
        <v>15</v>
      </c>
      <c r="AF269" s="21">
        <f ca="1">SUMIFS(AE$2:AE269,D$2:D269,D269)</f>
        <v>111</v>
      </c>
    </row>
    <row r="270" spans="1:32" hidden="1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1">
        <v>0</v>
      </c>
      <c r="S270" s="20">
        <f>VLOOKUP($A270,Database!$A:$Y,10,FALSE)</f>
        <v>15</v>
      </c>
      <c r="T270" s="20">
        <f>VLOOKUP($A270,Database!$A:$Y,11,FALSE)</f>
        <v>179</v>
      </c>
      <c r="U270" s="20">
        <f>VLOOKUP($A270,Database!$A:$Y,12,FALSE)</f>
        <v>222</v>
      </c>
      <c r="V270" s="20" t="str">
        <f>VLOOKUP(A270,Database!A:M,13,FALSE)</f>
        <v>Terminé</v>
      </c>
      <c r="W270" s="20">
        <f>VLOOKUP($A270,Database!$A:$Y,20,FALSE)</f>
        <v>7</v>
      </c>
      <c r="X270" s="20">
        <f>VLOOKUP($A270,Database!$A:$Y,21,FALSE)</f>
        <v>1</v>
      </c>
      <c r="Y270" s="20">
        <f>IF(A270=0,0,IF(V270="À venir",0,IF(AND(ISBLANK(P270),ISBLANK(Q270)),1,0)))</f>
        <v>0</v>
      </c>
      <c r="Z270" s="20">
        <f>IF(OR(ISBLANK(P270),ISBLANK(Q270)),"",IF(OR(AND(P270&gt;Q270,W270&gt;X270),AND(P270=Q270,W270=X270),AND(P270&lt;Q270,W270&lt;X270)),1,0))</f>
        <v>1</v>
      </c>
      <c r="AA270" s="20">
        <f ca="1">IF(C270&lt;NOW(),IF(AND(P270&gt;Q270,W270&gt;X270),S270,IF(AND(P270=Q270,W270=X270),T270,IF(AND(P270&lt;Q270,W270&lt;X270),U270,0))),"")</f>
        <v>15</v>
      </c>
      <c r="AB270" s="20">
        <f ca="1">IF(AND(P270=W270,Q270=X270,NOT(ISBLANK(P270)),NOT(ISBLANK(Q270)),NOT(ISBLANK(W270)),NOT(ISBLANK(AA270))),1,0)</f>
        <v>0</v>
      </c>
      <c r="AC270" s="20" t="str">
        <f ca="1">IF(AB270=0,"",IF(OR(ISBLANK(P270),ISBLANK(Q270)),"",IF(ISBLANK(VLOOKUP(A270,Database!A:AA,22,FALSE)),"",VLOOKUP(A270,Database!A:AA,22,FALSE))))</f>
        <v/>
      </c>
      <c r="AD270" s="20">
        <f ca="1">IFERROR(
   IF(
     OR(ISBLANK(P270),ISBLANK(Q270)),
     "",
     IF(
       AND(AA270&lt;&gt;"",OR(V270="Terminé",V270="En cours")),
       VLOOKUP(AC270,Setup_ScoreExactBonus!A:D,4,FALSE),
       0
     )),
  0)</f>
        <v>0</v>
      </c>
      <c r="AE270" s="21">
        <f ca="1">IFERROR(IF(OR(ISBLANK(P270),ISBLANK(Q270)),0,IF(AA270&lt;&gt;"", AA270 + IF(AB270=1,AD270, 0), "") * (R270+1)),"")</f>
        <v>15</v>
      </c>
      <c r="AF270" s="21">
        <f ca="1">SUMIFS(AE$2:AE270,D$2:D270,D270)</f>
        <v>182</v>
      </c>
    </row>
    <row r="271" spans="1:32" hidden="1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1">
        <v>0</v>
      </c>
      <c r="S271" s="20">
        <f>VLOOKUP($A271,Database!$A:$Y,10,FALSE)</f>
        <v>15</v>
      </c>
      <c r="T271" s="20">
        <f>VLOOKUP($A271,Database!$A:$Y,11,FALSE)</f>
        <v>179</v>
      </c>
      <c r="U271" s="20">
        <f>VLOOKUP($A271,Database!$A:$Y,12,FALSE)</f>
        <v>222</v>
      </c>
      <c r="V271" s="20" t="str">
        <f>VLOOKUP(A271,Database!A:M,13,FALSE)</f>
        <v>Terminé</v>
      </c>
      <c r="W271" s="20">
        <f>VLOOKUP($A271,Database!$A:$Y,20,FALSE)</f>
        <v>7</v>
      </c>
      <c r="X271" s="20">
        <f>VLOOKUP($A271,Database!$A:$Y,21,FALSE)</f>
        <v>1</v>
      </c>
      <c r="Y271" s="20">
        <f>IF(A271=0,0,IF(V271="À venir",0,IF(AND(ISBLANK(P271),ISBLANK(Q271)),1,0)))</f>
        <v>1</v>
      </c>
      <c r="Z271" s="20" t="str">
        <f>IF(OR(ISBLANK(P271),ISBLANK(Q271)),"",IF(OR(AND(P271&gt;Q271,W271&gt;X271),AND(P271=Q271,W271=X271),AND(P271&lt;Q271,W271&lt;X271)),1,0))</f>
        <v/>
      </c>
      <c r="AA271" s="20">
        <f ca="1">IF(C271&lt;NOW(),IF(AND(P271&gt;Q271,W271&gt;X271),S271,IF(AND(P271=Q271,W271=X271),T271,IF(AND(P271&lt;Q271,W271&lt;X271),U271,0))),"")</f>
        <v>0</v>
      </c>
      <c r="AB271" s="20">
        <f ca="1">IF(AND(P271=W271,Q271=X271,NOT(ISBLANK(P271)),NOT(ISBLANK(Q271)),NOT(ISBLANK(W271)),NOT(ISBLANK(AA271))),1,0)</f>
        <v>0</v>
      </c>
      <c r="AC271" s="20" t="str">
        <f ca="1">IF(AB271=0,"",IF(OR(ISBLANK(P271),ISBLANK(Q271)),"",IF(ISBLANK(VLOOKUP(A271,Database!A:AA,22,FALSE)),"",VLOOKUP(A271,Database!A:AA,22,FALSE))))</f>
        <v/>
      </c>
      <c r="AD271" s="20" t="str">
        <f>IFERROR(
   IF(
     OR(ISBLANK(P271),ISBLANK(Q271)),
     "",
     IF(
       AND(AA271&lt;&gt;"",OR(V271="Terminé",V271="En cours")),
       VLOOKUP(AC271,Setup_ScoreExactBonus!A:D,4,FALSE),
       0
     )),
  0)</f>
        <v/>
      </c>
      <c r="AE271" s="21">
        <f>IFERROR(IF(OR(ISBLANK(P271),ISBLANK(Q271)),0,IF(AA271&lt;&gt;"", AA271 + IF(AB271=1,AD271, 0), "") * (R271+1)),"")</f>
        <v>0</v>
      </c>
      <c r="AF271" s="21">
        <f>SUMIFS(AE$2:AE271,D$2:D271,D271)</f>
        <v>0</v>
      </c>
    </row>
    <row r="272" spans="1:32" hidden="1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1">
        <v>0</v>
      </c>
      <c r="S272" s="20">
        <f>VLOOKUP($A272,Database!$A:$Y,10,FALSE)</f>
        <v>74</v>
      </c>
      <c r="T272" s="20">
        <f>VLOOKUP($A272,Database!$A:$Y,11,FALSE)</f>
        <v>115</v>
      </c>
      <c r="U272" s="20">
        <f>VLOOKUP($A272,Database!$A:$Y,12,FALSE)</f>
        <v>113</v>
      </c>
      <c r="V272" s="20" t="str">
        <f>VLOOKUP(A272,Database!A:M,13,FALSE)</f>
        <v>Terminé</v>
      </c>
      <c r="W272" s="20">
        <f>VLOOKUP($A272,Database!$A:$Y,20,FALSE)</f>
        <v>2</v>
      </c>
      <c r="X272" s="20">
        <f>VLOOKUP($A272,Database!$A:$Y,21,FALSE)</f>
        <v>2</v>
      </c>
      <c r="Y272" s="20">
        <f>IF(A272=0,0,IF(V272="À venir",0,IF(AND(ISBLANK(P272),ISBLANK(Q272)),1,0)))</f>
        <v>0</v>
      </c>
      <c r="Z272" s="20">
        <f>IF(OR(ISBLANK(P272),ISBLANK(Q272)),"",IF(OR(AND(P272&gt;Q272,W272&gt;X272),AND(P272=Q272,W272=X272),AND(P272&lt;Q272,W272&lt;X272)),1,0))</f>
        <v>1</v>
      </c>
      <c r="AA272" s="20">
        <f ca="1">IF(C272&lt;NOW(),IF(AND(P272&gt;Q272,W272&gt;X272),S272,IF(AND(P272=Q272,W272=X272),T272,IF(AND(P272&lt;Q272,W272&lt;X272),U272,0))),"")</f>
        <v>115</v>
      </c>
      <c r="AB272" s="20">
        <f ca="1">IF(AND(P272=W272,Q272=X272,NOT(ISBLANK(P272)),NOT(ISBLANK(Q272)),NOT(ISBLANK(W272)),NOT(ISBLANK(AA272))),1,0)</f>
        <v>0</v>
      </c>
      <c r="AC272" s="20" t="str">
        <f ca="1">IF(AB272=0,"",IF(OR(ISBLANK(P272),ISBLANK(Q272)),"",IF(ISBLANK(VLOOKUP(A272,Database!A:AA,22,FALSE)),"",VLOOKUP(A272,Database!A:AA,22,FALSE))))</f>
        <v/>
      </c>
      <c r="AD272" s="20">
        <f ca="1">IFERROR(
   IF(
     OR(ISBLANK(P272),ISBLANK(Q272)),
     "",
     IF(
       AND(AA272&lt;&gt;"",OR(V272="Terminé",V272="En cours")),
       VLOOKUP(AC272,Setup_ScoreExactBonus!A:D,4,FALSE),
       0
     )),
  0)</f>
        <v>0</v>
      </c>
      <c r="AE272" s="21">
        <f ca="1">IFERROR(IF(OR(ISBLANK(P272),ISBLANK(Q272)),0,IF(AA272&lt;&gt;"", AA272 + IF(AB272=1,AD272, 0), "") * (R272+1)),"")</f>
        <v>115</v>
      </c>
      <c r="AF272" s="21">
        <f ca="1">SUMIFS(AE$2:AE272,D$2:D272,D272)</f>
        <v>415</v>
      </c>
    </row>
    <row r="273" spans="1:32" hidden="1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1">
        <v>0</v>
      </c>
      <c r="S273" s="20">
        <f>VLOOKUP($A273,Database!$A:$Y,10,FALSE)</f>
        <v>74</v>
      </c>
      <c r="T273" s="20">
        <f>VLOOKUP($A273,Database!$A:$Y,11,FALSE)</f>
        <v>115</v>
      </c>
      <c r="U273" s="20">
        <f>VLOOKUP($A273,Database!$A:$Y,12,FALSE)</f>
        <v>113</v>
      </c>
      <c r="V273" s="20" t="str">
        <f>VLOOKUP(A273,Database!A:M,13,FALSE)</f>
        <v>Terminé</v>
      </c>
      <c r="W273" s="20">
        <f>VLOOKUP($A273,Database!$A:$Y,20,FALSE)</f>
        <v>2</v>
      </c>
      <c r="X273" s="20">
        <f>VLOOKUP($A273,Database!$A:$Y,21,FALSE)</f>
        <v>2</v>
      </c>
      <c r="Y273" s="20">
        <f>IF(A273=0,0,IF(V273="À venir",0,IF(AND(ISBLANK(P273),ISBLANK(Q273)),1,0)))</f>
        <v>0</v>
      </c>
      <c r="Z273" s="20">
        <f>IF(OR(ISBLANK(P273),ISBLANK(Q273)),"",IF(OR(AND(P273&gt;Q273,W273&gt;X273),AND(P273=Q273,W273=X273),AND(P273&lt;Q273,W273&lt;X273)),1,0))</f>
        <v>0</v>
      </c>
      <c r="AA273" s="20">
        <f ca="1">IF(C273&lt;NOW(),IF(AND(P273&gt;Q273,W273&gt;X273),S273,IF(AND(P273=Q273,W273=X273),T273,IF(AND(P273&lt;Q273,W273&lt;X273),U273,0))),"")</f>
        <v>0</v>
      </c>
      <c r="AB273" s="20">
        <f ca="1">IF(AND(P273=W273,Q273=X273,NOT(ISBLANK(P273)),NOT(ISBLANK(Q273)),NOT(ISBLANK(W273)),NOT(ISBLANK(AA273))),1,0)</f>
        <v>0</v>
      </c>
      <c r="AC273" s="20" t="str">
        <f ca="1">IF(AB273=0,"",IF(OR(ISBLANK(P273),ISBLANK(Q273)),"",IF(ISBLANK(VLOOKUP(A273,Database!A:AA,22,FALSE)),"",VLOOKUP(A273,Database!A:AA,22,FALSE))))</f>
        <v/>
      </c>
      <c r="AD273" s="20">
        <f ca="1">IFERROR(
   IF(
     OR(ISBLANK(P273),ISBLANK(Q273)),
     "",
     IF(
       AND(AA273&lt;&gt;"",OR(V273="Terminé",V273="En cours")),
       VLOOKUP(AC273,Setup_ScoreExactBonus!A:D,4,FALSE),
       0
     )),
  0)</f>
        <v>0</v>
      </c>
      <c r="AE273" s="21">
        <f ca="1">IFERROR(IF(OR(ISBLANK(P273),ISBLANK(Q273)),0,IF(AA273&lt;&gt;"", AA273 + IF(AB273=1,AD273, 0), "") * (R273+1)),"")</f>
        <v>0</v>
      </c>
      <c r="AF273" s="21">
        <f ca="1">SUMIFS(AE$2:AE273,D$2:D273,D273)</f>
        <v>358</v>
      </c>
    </row>
    <row r="274" spans="1:32" hidden="1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1">
        <v>0</v>
      </c>
      <c r="S274" s="20">
        <f>VLOOKUP($A274,Database!$A:$Y,10,FALSE)</f>
        <v>74</v>
      </c>
      <c r="T274" s="20">
        <f>VLOOKUP($A274,Database!$A:$Y,11,FALSE)</f>
        <v>115</v>
      </c>
      <c r="U274" s="20">
        <f>VLOOKUP($A274,Database!$A:$Y,12,FALSE)</f>
        <v>113</v>
      </c>
      <c r="V274" s="20" t="str">
        <f>VLOOKUP(A274,Database!A:M,13,FALSE)</f>
        <v>Terminé</v>
      </c>
      <c r="W274" s="20">
        <f>VLOOKUP($A274,Database!$A:$Y,20,FALSE)</f>
        <v>2</v>
      </c>
      <c r="X274" s="20">
        <f>VLOOKUP($A274,Database!$A:$Y,21,FALSE)</f>
        <v>2</v>
      </c>
      <c r="Y274" s="20">
        <f>IF(A274=0,0,IF(V274="À venir",0,IF(AND(ISBLANK(P274),ISBLANK(Q274)),1,0)))</f>
        <v>0</v>
      </c>
      <c r="Z274" s="20">
        <f>IF(OR(ISBLANK(P274),ISBLANK(Q274)),"",IF(OR(AND(P274&gt;Q274,W274&gt;X274),AND(P274=Q274,W274=X274),AND(P274&lt;Q274,W274&lt;X274)),1,0))</f>
        <v>0</v>
      </c>
      <c r="AA274" s="20">
        <f ca="1">IF(C274&lt;NOW(),IF(AND(P274&gt;Q274,W274&gt;X274),S274,IF(AND(P274=Q274,W274=X274),T274,IF(AND(P274&lt;Q274,W274&lt;X274),U274,0))),"")</f>
        <v>0</v>
      </c>
      <c r="AB274" s="20">
        <f ca="1">IF(AND(P274=W274,Q274=X274,NOT(ISBLANK(P274)),NOT(ISBLANK(Q274)),NOT(ISBLANK(W274)),NOT(ISBLANK(AA274))),1,0)</f>
        <v>0</v>
      </c>
      <c r="AC274" s="20" t="str">
        <f ca="1">IF(AB274=0,"",IF(OR(ISBLANK(P274),ISBLANK(Q274)),"",IF(ISBLANK(VLOOKUP(A274,Database!A:AA,22,FALSE)),"",VLOOKUP(A274,Database!A:AA,22,FALSE))))</f>
        <v/>
      </c>
      <c r="AD274" s="20">
        <f ca="1">IFERROR(
   IF(
     OR(ISBLANK(P274),ISBLANK(Q274)),
     "",
     IF(
       AND(AA274&lt;&gt;"",OR(V274="Terminé",V274="En cours")),
       VLOOKUP(AC274,Setup_ScoreExactBonus!A:D,4,FALSE),
       0
     )),
  0)</f>
        <v>0</v>
      </c>
      <c r="AE274" s="21">
        <f ca="1">IFERROR(IF(OR(ISBLANK(P274),ISBLANK(Q274)),0,IF(AA274&lt;&gt;"", AA274 + IF(AB274=1,AD274, 0), "") * (R274+1)),"")</f>
        <v>0</v>
      </c>
      <c r="AF274" s="21">
        <f ca="1">SUMIFS(AE$2:AE274,D$2:D274,D274)</f>
        <v>339</v>
      </c>
    </row>
    <row r="275" spans="1:32" hidden="1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1">
        <v>0</v>
      </c>
      <c r="S275" s="20">
        <f>VLOOKUP($A275,Database!$A:$Y,10,FALSE)</f>
        <v>74</v>
      </c>
      <c r="T275" s="20">
        <f>VLOOKUP($A275,Database!$A:$Y,11,FALSE)</f>
        <v>115</v>
      </c>
      <c r="U275" s="20">
        <f>VLOOKUP($A275,Database!$A:$Y,12,FALSE)</f>
        <v>113</v>
      </c>
      <c r="V275" s="20" t="str">
        <f>VLOOKUP(A275,Database!A:M,13,FALSE)</f>
        <v>Terminé</v>
      </c>
      <c r="W275" s="20">
        <f>VLOOKUP($A275,Database!$A:$Y,20,FALSE)</f>
        <v>2</v>
      </c>
      <c r="X275" s="20">
        <f>VLOOKUP($A275,Database!$A:$Y,21,FALSE)</f>
        <v>2</v>
      </c>
      <c r="Y275" s="20">
        <f>IF(A275=0,0,IF(V275="À venir",0,IF(AND(ISBLANK(P275),ISBLANK(Q275)),1,0)))</f>
        <v>0</v>
      </c>
      <c r="Z275" s="20">
        <f>IF(OR(ISBLANK(P275),ISBLANK(Q275)),"",IF(OR(AND(P275&gt;Q275,W275&gt;X275),AND(P275=Q275,W275=X275),AND(P275&lt;Q275,W275&lt;X275)),1,0))</f>
        <v>0</v>
      </c>
      <c r="AA275" s="20">
        <f ca="1">IF(C275&lt;NOW(),IF(AND(P275&gt;Q275,W275&gt;X275),S275,IF(AND(P275=Q275,W275=X275),T275,IF(AND(P275&lt;Q275,W275&lt;X275),U275,0))),"")</f>
        <v>0</v>
      </c>
      <c r="AB275" s="20">
        <f ca="1">IF(AND(P275=W275,Q275=X275,NOT(ISBLANK(P275)),NOT(ISBLANK(Q275)),NOT(ISBLANK(W275)),NOT(ISBLANK(AA275))),1,0)</f>
        <v>0</v>
      </c>
      <c r="AC275" s="20" t="str">
        <f ca="1">IF(AB275=0,"",IF(OR(ISBLANK(P275),ISBLANK(Q275)),"",IF(ISBLANK(VLOOKUP(A275,Database!A:AA,22,FALSE)),"",VLOOKUP(A275,Database!A:AA,22,FALSE))))</f>
        <v/>
      </c>
      <c r="AD275" s="20">
        <f ca="1">IFERROR(
   IF(
     OR(ISBLANK(P275),ISBLANK(Q275)),
     "",
     IF(
       AND(AA275&lt;&gt;"",OR(V275="Terminé",V275="En cours")),
       VLOOKUP(AC275,Setup_ScoreExactBonus!A:D,4,FALSE),
       0
     )),
  0)</f>
        <v>0</v>
      </c>
      <c r="AE275" s="21">
        <f ca="1">IFERROR(IF(OR(ISBLANK(P275),ISBLANK(Q275)),0,IF(AA275&lt;&gt;"", AA275 + IF(AB275=1,AD275, 0), "") * (R275+1)),"")</f>
        <v>0</v>
      </c>
      <c r="AF275" s="21">
        <f ca="1">SUMIFS(AE$2:AE275,D$2:D275,D275)</f>
        <v>202</v>
      </c>
    </row>
    <row r="276" spans="1:32" hidden="1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1">
        <v>0</v>
      </c>
      <c r="S276" s="20">
        <f>VLOOKUP($A276,Database!$A:$Y,10,FALSE)</f>
        <v>74</v>
      </c>
      <c r="T276" s="20">
        <f>VLOOKUP($A276,Database!$A:$Y,11,FALSE)</f>
        <v>115</v>
      </c>
      <c r="U276" s="20">
        <f>VLOOKUP($A276,Database!$A:$Y,12,FALSE)</f>
        <v>113</v>
      </c>
      <c r="V276" s="20" t="str">
        <f>VLOOKUP(A276,Database!A:M,13,FALSE)</f>
        <v>Terminé</v>
      </c>
      <c r="W276" s="20">
        <f>VLOOKUP($A276,Database!$A:$Y,20,FALSE)</f>
        <v>2</v>
      </c>
      <c r="X276" s="20">
        <f>VLOOKUP($A276,Database!$A:$Y,21,FALSE)</f>
        <v>2</v>
      </c>
      <c r="Y276" s="20">
        <f>IF(A276=0,0,IF(V276="À venir",0,IF(AND(ISBLANK(P276),ISBLANK(Q276)),1,0)))</f>
        <v>0</v>
      </c>
      <c r="Z276" s="20">
        <f>IF(OR(ISBLANK(P276),ISBLANK(Q276)),"",IF(OR(AND(P276&gt;Q276,W276&gt;X276),AND(P276=Q276,W276=X276),AND(P276&lt;Q276,W276&lt;X276)),1,0))</f>
        <v>0</v>
      </c>
      <c r="AA276" s="20">
        <f ca="1">IF(C276&lt;NOW(),IF(AND(P276&gt;Q276,W276&gt;X276),S276,IF(AND(P276=Q276,W276=X276),T276,IF(AND(P276&lt;Q276,W276&lt;X276),U276,0))),"")</f>
        <v>0</v>
      </c>
      <c r="AB276" s="20">
        <f ca="1">IF(AND(P276=W276,Q276=X276,NOT(ISBLANK(P276)),NOT(ISBLANK(Q276)),NOT(ISBLANK(W276)),NOT(ISBLANK(AA276))),1,0)</f>
        <v>0</v>
      </c>
      <c r="AC276" s="20" t="str">
        <f ca="1">IF(AB276=0,"",IF(OR(ISBLANK(P276),ISBLANK(Q276)),"",IF(ISBLANK(VLOOKUP(A276,Database!A:AA,22,FALSE)),"",VLOOKUP(A276,Database!A:AA,22,FALSE))))</f>
        <v/>
      </c>
      <c r="AD276" s="20">
        <f ca="1">IFERROR(
   IF(
     OR(ISBLANK(P276),ISBLANK(Q276)),
     "",
     IF(
       AND(AA276&lt;&gt;"",OR(V276="Terminé",V276="En cours")),
       VLOOKUP(AC276,Setup_ScoreExactBonus!A:D,4,FALSE),
       0
     )),
  0)</f>
        <v>0</v>
      </c>
      <c r="AE276" s="21">
        <f ca="1">IFERROR(IF(OR(ISBLANK(P276),ISBLANK(Q276)),0,IF(AA276&lt;&gt;"", AA276 + IF(AB276=1,AD276, 0), "") * (R276+1)),"")</f>
        <v>0</v>
      </c>
      <c r="AF276" s="21">
        <f ca="1">SUMIFS(AE$2:AE276,D$2:D276,D276)</f>
        <v>96</v>
      </c>
    </row>
    <row r="277" spans="1:32" hidden="1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1">
        <v>0</v>
      </c>
      <c r="S277" s="20">
        <f>VLOOKUP($A277,Database!$A:$Y,10,FALSE)</f>
        <v>74</v>
      </c>
      <c r="T277" s="20">
        <f>VLOOKUP($A277,Database!$A:$Y,11,FALSE)</f>
        <v>115</v>
      </c>
      <c r="U277" s="20">
        <f>VLOOKUP($A277,Database!$A:$Y,12,FALSE)</f>
        <v>113</v>
      </c>
      <c r="V277" s="20" t="str">
        <f>VLOOKUP(A277,Database!A:M,13,FALSE)</f>
        <v>Terminé</v>
      </c>
      <c r="W277" s="20">
        <f>VLOOKUP($A277,Database!$A:$Y,20,FALSE)</f>
        <v>2</v>
      </c>
      <c r="X277" s="20">
        <f>VLOOKUP($A277,Database!$A:$Y,21,FALSE)</f>
        <v>2</v>
      </c>
      <c r="Y277" s="20">
        <f>IF(A277=0,0,IF(V277="À venir",0,IF(AND(ISBLANK(P277),ISBLANK(Q277)),1,0)))</f>
        <v>0</v>
      </c>
      <c r="Z277" s="20">
        <f>IF(OR(ISBLANK(P277),ISBLANK(Q277)),"",IF(OR(AND(P277&gt;Q277,W277&gt;X277),AND(P277=Q277,W277=X277),AND(P277&lt;Q277,W277&lt;X277)),1,0))</f>
        <v>0</v>
      </c>
      <c r="AA277" s="20">
        <f ca="1">IF(C277&lt;NOW(),IF(AND(P277&gt;Q277,W277&gt;X277),S277,IF(AND(P277=Q277,W277=X277),T277,IF(AND(P277&lt;Q277,W277&lt;X277),U277,0))),"")</f>
        <v>0</v>
      </c>
      <c r="AB277" s="20">
        <f ca="1">IF(AND(P277=W277,Q277=X277,NOT(ISBLANK(P277)),NOT(ISBLANK(Q277)),NOT(ISBLANK(W277)),NOT(ISBLANK(AA277))),1,0)</f>
        <v>0</v>
      </c>
      <c r="AC277" s="20" t="str">
        <f ca="1">IF(AB277=0,"",IF(OR(ISBLANK(P277),ISBLANK(Q277)),"",IF(ISBLANK(VLOOKUP(A277,Database!A:AA,22,FALSE)),"",VLOOKUP(A277,Database!A:AA,22,FALSE))))</f>
        <v/>
      </c>
      <c r="AD277" s="20">
        <f ca="1">IFERROR(
   IF(
     OR(ISBLANK(P277),ISBLANK(Q277)),
     "",
     IF(
       AND(AA277&lt;&gt;"",OR(V277="Terminé",V277="En cours")),
       VLOOKUP(AC277,Setup_ScoreExactBonus!A:D,4,FALSE),
       0
     )),
  0)</f>
        <v>0</v>
      </c>
      <c r="AE277" s="21">
        <f ca="1">IFERROR(IF(OR(ISBLANK(P277),ISBLANK(Q277)),0,IF(AA277&lt;&gt;"", AA277 + IF(AB277=1,AD277, 0), "") * (R277+1)),"")</f>
        <v>0</v>
      </c>
      <c r="AF277" s="21">
        <f ca="1">SUMIFS(AE$2:AE277,D$2:D277,D277)</f>
        <v>182</v>
      </c>
    </row>
    <row r="278" spans="1:32" hidden="1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1">
        <v>0</v>
      </c>
      <c r="S278" s="20">
        <f>VLOOKUP($A278,Database!$A:$Y,10,FALSE)</f>
        <v>74</v>
      </c>
      <c r="T278" s="20">
        <f>VLOOKUP($A278,Database!$A:$Y,11,FALSE)</f>
        <v>115</v>
      </c>
      <c r="U278" s="20">
        <f>VLOOKUP($A278,Database!$A:$Y,12,FALSE)</f>
        <v>113</v>
      </c>
      <c r="V278" s="20" t="str">
        <f>VLOOKUP(A278,Database!A:M,13,FALSE)</f>
        <v>Terminé</v>
      </c>
      <c r="W278" s="20">
        <f>VLOOKUP($A278,Database!$A:$Y,20,FALSE)</f>
        <v>2</v>
      </c>
      <c r="X278" s="20">
        <f>VLOOKUP($A278,Database!$A:$Y,21,FALSE)</f>
        <v>2</v>
      </c>
      <c r="Y278" s="20">
        <f>IF(A278=0,0,IF(V278="À venir",0,IF(AND(ISBLANK(P278),ISBLANK(Q278)),1,0)))</f>
        <v>0</v>
      </c>
      <c r="Z278" s="20">
        <f>IF(OR(ISBLANK(P278),ISBLANK(Q278)),"",IF(OR(AND(P278&gt;Q278,W278&gt;X278),AND(P278=Q278,W278=X278),AND(P278&lt;Q278,W278&lt;X278)),1,0))</f>
        <v>0</v>
      </c>
      <c r="AA278" s="20">
        <f ca="1">IF(C278&lt;NOW(),IF(AND(P278&gt;Q278,W278&gt;X278),S278,IF(AND(P278=Q278,W278=X278),T278,IF(AND(P278&lt;Q278,W278&lt;X278),U278,0))),"")</f>
        <v>0</v>
      </c>
      <c r="AB278" s="20">
        <f ca="1">IF(AND(P278=W278,Q278=X278,NOT(ISBLANK(P278)),NOT(ISBLANK(Q278)),NOT(ISBLANK(W278)),NOT(ISBLANK(AA278))),1,0)</f>
        <v>0</v>
      </c>
      <c r="AC278" s="20" t="str">
        <f ca="1">IF(AB278=0,"",IF(OR(ISBLANK(P278),ISBLANK(Q278)),"",IF(ISBLANK(VLOOKUP(A278,Database!A:AA,22,FALSE)),"",VLOOKUP(A278,Database!A:AA,22,FALSE))))</f>
        <v/>
      </c>
      <c r="AD278" s="20">
        <f ca="1">IFERROR(
   IF(
     OR(ISBLANK(P278),ISBLANK(Q278)),
     "",
     IF(
       AND(AA278&lt;&gt;"",OR(V278="Terminé",V278="En cours")),
       VLOOKUP(AC278,Setup_ScoreExactBonus!A:D,4,FALSE),
       0
     )),
  0)</f>
        <v>0</v>
      </c>
      <c r="AE278" s="21">
        <f ca="1">IFERROR(IF(OR(ISBLANK(P278),ISBLANK(Q278)),0,IF(AA278&lt;&gt;"", AA278 + IF(AB278=1,AD278, 0), "") * (R278+1)),"")</f>
        <v>0</v>
      </c>
      <c r="AF278" s="21">
        <f ca="1">SUMIFS(AE$2:AE278,D$2:D278,D278)</f>
        <v>138</v>
      </c>
    </row>
    <row r="279" spans="1:32" hidden="1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1">
        <v>0</v>
      </c>
      <c r="S279" s="20">
        <f>VLOOKUP($A279,Database!$A:$Y,10,FALSE)</f>
        <v>74</v>
      </c>
      <c r="T279" s="20">
        <f>VLOOKUP($A279,Database!$A:$Y,11,FALSE)</f>
        <v>115</v>
      </c>
      <c r="U279" s="20">
        <f>VLOOKUP($A279,Database!$A:$Y,12,FALSE)</f>
        <v>113</v>
      </c>
      <c r="V279" s="20" t="str">
        <f>VLOOKUP(A279,Database!A:M,13,FALSE)</f>
        <v>Terminé</v>
      </c>
      <c r="W279" s="20">
        <f>VLOOKUP($A279,Database!$A:$Y,20,FALSE)</f>
        <v>2</v>
      </c>
      <c r="X279" s="20">
        <f>VLOOKUP($A279,Database!$A:$Y,21,FALSE)</f>
        <v>2</v>
      </c>
      <c r="Y279" s="20">
        <f>IF(A279=0,0,IF(V279="À venir",0,IF(AND(ISBLANK(P279),ISBLANK(Q279)),1,0)))</f>
        <v>0</v>
      </c>
      <c r="Z279" s="20">
        <f>IF(OR(ISBLANK(P279),ISBLANK(Q279)),"",IF(OR(AND(P279&gt;Q279,W279&gt;X279),AND(P279=Q279,W279=X279),AND(P279&lt;Q279,W279&lt;X279)),1,0))</f>
        <v>0</v>
      </c>
      <c r="AA279" s="20">
        <f ca="1">IF(C279&lt;NOW(),IF(AND(P279&gt;Q279,W279&gt;X279),S279,IF(AND(P279=Q279,W279=X279),T279,IF(AND(P279&lt;Q279,W279&lt;X279),U279,0))),"")</f>
        <v>0</v>
      </c>
      <c r="AB279" s="20">
        <f ca="1">IF(AND(P279=W279,Q279=X279,NOT(ISBLANK(P279)),NOT(ISBLANK(Q279)),NOT(ISBLANK(W279)),NOT(ISBLANK(AA279))),1,0)</f>
        <v>0</v>
      </c>
      <c r="AC279" s="20" t="str">
        <f ca="1">IF(AB279=0,"",IF(OR(ISBLANK(P279),ISBLANK(Q279)),"",IF(ISBLANK(VLOOKUP(A279,Database!A:AA,22,FALSE)),"",VLOOKUP(A279,Database!A:AA,22,FALSE))))</f>
        <v/>
      </c>
      <c r="AD279" s="20">
        <f ca="1">IFERROR(
   IF(
     OR(ISBLANK(P279),ISBLANK(Q279)),
     "",
     IF(
       AND(AA279&lt;&gt;"",OR(V279="Terminé",V279="En cours")),
       VLOOKUP(AC279,Setup_ScoreExactBonus!A:D,4,FALSE),
       0
     )),
  0)</f>
        <v>0</v>
      </c>
      <c r="AE279" s="21">
        <f ca="1">IFERROR(IF(OR(ISBLANK(P279),ISBLANK(Q279)),0,IF(AA279&lt;&gt;"", AA279 + IF(AB279=1,AD279, 0), "") * (R279+1)),"")</f>
        <v>0</v>
      </c>
      <c r="AF279" s="21">
        <f ca="1">SUMIFS(AE$2:AE279,D$2:D279,D279)</f>
        <v>515</v>
      </c>
    </row>
    <row r="280" spans="1:32" hidden="1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1">
        <v>0</v>
      </c>
      <c r="S280" s="20">
        <f>VLOOKUP($A280,Database!$A:$Y,10,FALSE)</f>
        <v>74</v>
      </c>
      <c r="T280" s="20">
        <f>VLOOKUP($A280,Database!$A:$Y,11,FALSE)</f>
        <v>115</v>
      </c>
      <c r="U280" s="20">
        <f>VLOOKUP($A280,Database!$A:$Y,12,FALSE)</f>
        <v>113</v>
      </c>
      <c r="V280" s="20" t="str">
        <f>VLOOKUP(A280,Database!A:M,13,FALSE)</f>
        <v>Terminé</v>
      </c>
      <c r="W280" s="20">
        <f>VLOOKUP($A280,Database!$A:$Y,20,FALSE)</f>
        <v>2</v>
      </c>
      <c r="X280" s="20">
        <f>VLOOKUP($A280,Database!$A:$Y,21,FALSE)</f>
        <v>2</v>
      </c>
      <c r="Y280" s="20">
        <f>IF(A280=0,0,IF(V280="À venir",0,IF(AND(ISBLANK(P280),ISBLANK(Q280)),1,0)))</f>
        <v>0</v>
      </c>
      <c r="Z280" s="20">
        <f>IF(OR(ISBLANK(P280),ISBLANK(Q280)),"",IF(OR(AND(P280&gt;Q280,W280&gt;X280),AND(P280=Q280,W280=X280),AND(P280&lt;Q280,W280&lt;X280)),1,0))</f>
        <v>0</v>
      </c>
      <c r="AA280" s="20">
        <f ca="1">IF(C280&lt;NOW(),IF(AND(P280&gt;Q280,W280&gt;X280),S280,IF(AND(P280=Q280,W280=X280),T280,IF(AND(P280&lt;Q280,W280&lt;X280),U280,0))),"")</f>
        <v>0</v>
      </c>
      <c r="AB280" s="20">
        <f ca="1">IF(AND(P280=W280,Q280=X280,NOT(ISBLANK(P280)),NOT(ISBLANK(Q280)),NOT(ISBLANK(W280)),NOT(ISBLANK(AA280))),1,0)</f>
        <v>0</v>
      </c>
      <c r="AC280" s="20" t="str">
        <f ca="1">IF(AB280=0,"",IF(OR(ISBLANK(P280),ISBLANK(Q280)),"",IF(ISBLANK(VLOOKUP(A280,Database!A:AA,22,FALSE)),"",VLOOKUP(A280,Database!A:AA,22,FALSE))))</f>
        <v/>
      </c>
      <c r="AD280" s="20">
        <f ca="1">IFERROR(
   IF(
     OR(ISBLANK(P280),ISBLANK(Q280)),
     "",
     IF(
       AND(AA280&lt;&gt;"",OR(V280="Terminé",V280="En cours")),
       VLOOKUP(AC280,Setup_ScoreExactBonus!A:D,4,FALSE),
       0
     )),
  0)</f>
        <v>0</v>
      </c>
      <c r="AE280" s="21">
        <f ca="1">IFERROR(IF(OR(ISBLANK(P280),ISBLANK(Q280)),0,IF(AA280&lt;&gt;"", AA280 + IF(AB280=1,AD280, 0), "") * (R280+1)),"")</f>
        <v>0</v>
      </c>
      <c r="AF280" s="21">
        <f ca="1">SUMIFS(AE$2:AE280,D$2:D280,D280)</f>
        <v>420</v>
      </c>
    </row>
    <row r="281" spans="1:32" hidden="1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1">
        <v>0</v>
      </c>
      <c r="S281" s="20">
        <f>VLOOKUP($A281,Database!$A:$Y,10,FALSE)</f>
        <v>74</v>
      </c>
      <c r="T281" s="20">
        <f>VLOOKUP($A281,Database!$A:$Y,11,FALSE)</f>
        <v>115</v>
      </c>
      <c r="U281" s="20">
        <f>VLOOKUP($A281,Database!$A:$Y,12,FALSE)</f>
        <v>113</v>
      </c>
      <c r="V281" s="20" t="str">
        <f>VLOOKUP(A281,Database!A:M,13,FALSE)</f>
        <v>Terminé</v>
      </c>
      <c r="W281" s="20">
        <f>VLOOKUP($A281,Database!$A:$Y,20,FALSE)</f>
        <v>2</v>
      </c>
      <c r="X281" s="20">
        <f>VLOOKUP($A281,Database!$A:$Y,21,FALSE)</f>
        <v>2</v>
      </c>
      <c r="Y281" s="20">
        <f>IF(A281=0,0,IF(V281="À venir",0,IF(AND(ISBLANK(P281),ISBLANK(Q281)),1,0)))</f>
        <v>0</v>
      </c>
      <c r="Z281" s="20">
        <f>IF(OR(ISBLANK(P281),ISBLANK(Q281)),"",IF(OR(AND(P281&gt;Q281,W281&gt;X281),AND(P281=Q281,W281=X281),AND(P281&lt;Q281,W281&lt;X281)),1,0))</f>
        <v>0</v>
      </c>
      <c r="AA281" s="20">
        <f ca="1">IF(C281&lt;NOW(),IF(AND(P281&gt;Q281,W281&gt;X281),S281,IF(AND(P281=Q281,W281=X281),T281,IF(AND(P281&lt;Q281,W281&lt;X281),U281,0))),"")</f>
        <v>0</v>
      </c>
      <c r="AB281" s="20">
        <f ca="1">IF(AND(P281=W281,Q281=X281,NOT(ISBLANK(P281)),NOT(ISBLANK(Q281)),NOT(ISBLANK(W281)),NOT(ISBLANK(AA281))),1,0)</f>
        <v>0</v>
      </c>
      <c r="AC281" s="20" t="str">
        <f ca="1">IF(AB281=0,"",IF(OR(ISBLANK(P281),ISBLANK(Q281)),"",IF(ISBLANK(VLOOKUP(A281,Database!A:AA,22,FALSE)),"",VLOOKUP(A281,Database!A:AA,22,FALSE))))</f>
        <v/>
      </c>
      <c r="AD281" s="20">
        <f ca="1">IFERROR(
   IF(
     OR(ISBLANK(P281),ISBLANK(Q281)),
     "",
     IF(
       AND(AA281&lt;&gt;"",OR(V281="Terminé",V281="En cours")),
       VLOOKUP(AC281,Setup_ScoreExactBonus!A:D,4,FALSE),
       0
     )),
  0)</f>
        <v>0</v>
      </c>
      <c r="AE281" s="21">
        <f ca="1">IFERROR(IF(OR(ISBLANK(P281),ISBLANK(Q281)),0,IF(AA281&lt;&gt;"", AA281 + IF(AB281=1,AD281, 0), "") * (R281+1)),"")</f>
        <v>0</v>
      </c>
      <c r="AF281" s="21">
        <f ca="1">SUMIFS(AE$2:AE281,D$2:D281,D281)</f>
        <v>344</v>
      </c>
    </row>
    <row r="282" spans="1:32" hidden="1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1">
        <v>0</v>
      </c>
      <c r="S282" s="20">
        <f>VLOOKUP($A282,Database!$A:$Y,10,FALSE)</f>
        <v>74</v>
      </c>
      <c r="T282" s="20">
        <f>VLOOKUP($A282,Database!$A:$Y,11,FALSE)</f>
        <v>115</v>
      </c>
      <c r="U282" s="20">
        <f>VLOOKUP($A282,Database!$A:$Y,12,FALSE)</f>
        <v>113</v>
      </c>
      <c r="V282" s="20" t="str">
        <f>VLOOKUP(A282,Database!A:M,13,FALSE)</f>
        <v>Terminé</v>
      </c>
      <c r="W282" s="20">
        <f>VLOOKUP($A282,Database!$A:$Y,20,FALSE)</f>
        <v>2</v>
      </c>
      <c r="X282" s="20">
        <f>VLOOKUP($A282,Database!$A:$Y,21,FALSE)</f>
        <v>2</v>
      </c>
      <c r="Y282" s="20">
        <f>IF(A282=0,0,IF(V282="À venir",0,IF(AND(ISBLANK(P282),ISBLANK(Q282)),1,0)))</f>
        <v>0</v>
      </c>
      <c r="Z282" s="20">
        <f>IF(OR(ISBLANK(P282),ISBLANK(Q282)),"",IF(OR(AND(P282&gt;Q282,W282&gt;X282),AND(P282=Q282,W282=X282),AND(P282&lt;Q282,W282&lt;X282)),1,0))</f>
        <v>0</v>
      </c>
      <c r="AA282" s="20">
        <f ca="1">IF(C282&lt;NOW(),IF(AND(P282&gt;Q282,W282&gt;X282),S282,IF(AND(P282=Q282,W282=X282),T282,IF(AND(P282&lt;Q282,W282&lt;X282),U282,0))),"")</f>
        <v>0</v>
      </c>
      <c r="AB282" s="20">
        <f ca="1">IF(AND(P282=W282,Q282=X282,NOT(ISBLANK(P282)),NOT(ISBLANK(Q282)),NOT(ISBLANK(W282)),NOT(ISBLANK(AA282))),1,0)</f>
        <v>0</v>
      </c>
      <c r="AC282" s="20" t="str">
        <f ca="1">IF(AB282=0,"",IF(OR(ISBLANK(P282),ISBLANK(Q282)),"",IF(ISBLANK(VLOOKUP(A282,Database!A:AA,22,FALSE)),"",VLOOKUP(A282,Database!A:AA,22,FALSE))))</f>
        <v/>
      </c>
      <c r="AD282" s="20">
        <f ca="1">IFERROR(
   IF(
     OR(ISBLANK(P282),ISBLANK(Q282)),
     "",
     IF(
       AND(AA282&lt;&gt;"",OR(V282="Terminé",V282="En cours")),
       VLOOKUP(AC282,Setup_ScoreExactBonus!A:D,4,FALSE),
       0
     )),
  0)</f>
        <v>0</v>
      </c>
      <c r="AE282" s="21">
        <f ca="1">IFERROR(IF(OR(ISBLANK(P282),ISBLANK(Q282)),0,IF(AA282&lt;&gt;"", AA282 + IF(AB282=1,AD282, 0), "") * (R282+1)),"")</f>
        <v>0</v>
      </c>
      <c r="AF282" s="21">
        <f ca="1">SUMIFS(AE$2:AE282,D$2:D282,D282)</f>
        <v>279</v>
      </c>
    </row>
    <row r="283" spans="1:32" hidden="1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1">
        <v>0</v>
      </c>
      <c r="S283" s="20">
        <f>VLOOKUP($A283,Database!$A:$Y,10,FALSE)</f>
        <v>74</v>
      </c>
      <c r="T283" s="20">
        <f>VLOOKUP($A283,Database!$A:$Y,11,FALSE)</f>
        <v>115</v>
      </c>
      <c r="U283" s="20">
        <f>VLOOKUP($A283,Database!$A:$Y,12,FALSE)</f>
        <v>113</v>
      </c>
      <c r="V283" s="20" t="str">
        <f>VLOOKUP(A283,Database!A:M,13,FALSE)</f>
        <v>Terminé</v>
      </c>
      <c r="W283" s="20">
        <f>VLOOKUP($A283,Database!$A:$Y,20,FALSE)</f>
        <v>2</v>
      </c>
      <c r="X283" s="20">
        <f>VLOOKUP($A283,Database!$A:$Y,21,FALSE)</f>
        <v>2</v>
      </c>
      <c r="Y283" s="20">
        <f>IF(A283=0,0,IF(V283="À venir",0,IF(AND(ISBLANK(P283),ISBLANK(Q283)),1,0)))</f>
        <v>0</v>
      </c>
      <c r="Z283" s="20">
        <f>IF(OR(ISBLANK(P283),ISBLANK(Q283)),"",IF(OR(AND(P283&gt;Q283,W283&gt;X283),AND(P283=Q283,W283=X283),AND(P283&lt;Q283,W283&lt;X283)),1,0))</f>
        <v>0</v>
      </c>
      <c r="AA283" s="20">
        <f ca="1">IF(C283&lt;NOW(),IF(AND(P283&gt;Q283,W283&gt;X283),S283,IF(AND(P283=Q283,W283=X283),T283,IF(AND(P283&lt;Q283,W283&lt;X283),U283,0))),"")</f>
        <v>0</v>
      </c>
      <c r="AB283" s="20">
        <f ca="1">IF(AND(P283=W283,Q283=X283,NOT(ISBLANK(P283)),NOT(ISBLANK(Q283)),NOT(ISBLANK(W283)),NOT(ISBLANK(AA283))),1,0)</f>
        <v>0</v>
      </c>
      <c r="AC283" s="20" t="str">
        <f ca="1">IF(AB283=0,"",IF(OR(ISBLANK(P283),ISBLANK(Q283)),"",IF(ISBLANK(VLOOKUP(A283,Database!A:AA,22,FALSE)),"",VLOOKUP(A283,Database!A:AA,22,FALSE))))</f>
        <v/>
      </c>
      <c r="AD283" s="20">
        <f ca="1">IFERROR(
   IF(
     OR(ISBLANK(P283),ISBLANK(Q283)),
     "",
     IF(
       AND(AA283&lt;&gt;"",OR(V283="Terminé",V283="En cours")),
       VLOOKUP(AC283,Setup_ScoreExactBonus!A:D,4,FALSE),
       0
     )),
  0)</f>
        <v>0</v>
      </c>
      <c r="AE283" s="21">
        <f ca="1">IFERROR(IF(OR(ISBLANK(P283),ISBLANK(Q283)),0,IF(AA283&lt;&gt;"", AA283 + IF(AB283=1,AD283, 0), "") * (R283+1)),"")</f>
        <v>0</v>
      </c>
      <c r="AF283" s="21">
        <f ca="1">SUMIFS(AE$2:AE283,D$2:D283,D283)</f>
        <v>324</v>
      </c>
    </row>
    <row r="284" spans="1:32" hidden="1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1">
        <v>0</v>
      </c>
      <c r="S284" s="20">
        <f>VLOOKUP($A284,Database!$A:$Y,10,FALSE)</f>
        <v>74</v>
      </c>
      <c r="T284" s="20">
        <f>VLOOKUP($A284,Database!$A:$Y,11,FALSE)</f>
        <v>115</v>
      </c>
      <c r="U284" s="20">
        <f>VLOOKUP($A284,Database!$A:$Y,12,FALSE)</f>
        <v>113</v>
      </c>
      <c r="V284" s="20" t="str">
        <f>VLOOKUP(A284,Database!A:M,13,FALSE)</f>
        <v>Terminé</v>
      </c>
      <c r="W284" s="20">
        <f>VLOOKUP($A284,Database!$A:$Y,20,FALSE)</f>
        <v>2</v>
      </c>
      <c r="X284" s="20">
        <f>VLOOKUP($A284,Database!$A:$Y,21,FALSE)</f>
        <v>2</v>
      </c>
      <c r="Y284" s="20">
        <f>IF(A284=0,0,IF(V284="À venir",0,IF(AND(ISBLANK(P284),ISBLANK(Q284)),1,0)))</f>
        <v>0</v>
      </c>
      <c r="Z284" s="20">
        <f>IF(OR(ISBLANK(P284),ISBLANK(Q284)),"",IF(OR(AND(P284&gt;Q284,W284&gt;X284),AND(P284=Q284,W284=X284),AND(P284&lt;Q284,W284&lt;X284)),1,0))</f>
        <v>1</v>
      </c>
      <c r="AA284" s="20">
        <f ca="1">IF(C284&lt;NOW(),IF(AND(P284&gt;Q284,W284&gt;X284),S284,IF(AND(P284=Q284,W284=X284),T284,IF(AND(P284&lt;Q284,W284&lt;X284),U284,0))),"")</f>
        <v>115</v>
      </c>
      <c r="AB284" s="20">
        <f ca="1">IF(AND(P284=W284,Q284=X284,NOT(ISBLANK(P284)),NOT(ISBLANK(Q284)),NOT(ISBLANK(W284)),NOT(ISBLANK(AA284))),1,0)</f>
        <v>1</v>
      </c>
      <c r="AC284" s="20" t="str">
        <f ca="1">IF(AB284=0,"",IF(OR(ISBLANK(P284),ISBLANK(Q284)),"",IF(ISBLANK(VLOOKUP(A284,Database!A:AA,22,FALSE)),"",VLOOKUP(A284,Database!A:AA,22,FALSE))))</f>
        <v>Exact</v>
      </c>
      <c r="AD284" s="20">
        <f ca="1">IFERROR(
   IF(
     OR(ISBLANK(P284),ISBLANK(Q284)),
     "",
     IF(
       AND(AA284&lt;&gt;"",OR(V284="Terminé",V284="En cours")),
       VLOOKUP(AC284,Setup_ScoreExactBonus!A:D,4,FALSE),
       0
     )),
  0)</f>
        <v>20</v>
      </c>
      <c r="AE284" s="21">
        <f ca="1">IFERROR(IF(OR(ISBLANK(P284),ISBLANK(Q284)),0,IF(AA284&lt;&gt;"", AA284 + IF(AB284=1,AD284, 0), "") * (R284+1)),"")</f>
        <v>135</v>
      </c>
      <c r="AF284" s="21">
        <f ca="1">SUMIFS(AE$2:AE284,D$2:D284,D284)</f>
        <v>515</v>
      </c>
    </row>
    <row r="285" spans="1:32" hidden="1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1">
        <v>0</v>
      </c>
      <c r="S285" s="20">
        <f>VLOOKUP($A285,Database!$A:$Y,10,FALSE)</f>
        <v>74</v>
      </c>
      <c r="T285" s="20">
        <f>VLOOKUP($A285,Database!$A:$Y,11,FALSE)</f>
        <v>115</v>
      </c>
      <c r="U285" s="20">
        <f>VLOOKUP($A285,Database!$A:$Y,12,FALSE)</f>
        <v>113</v>
      </c>
      <c r="V285" s="20" t="str">
        <f>VLOOKUP(A285,Database!A:M,13,FALSE)</f>
        <v>Terminé</v>
      </c>
      <c r="W285" s="20">
        <f>VLOOKUP($A285,Database!$A:$Y,20,FALSE)</f>
        <v>2</v>
      </c>
      <c r="X285" s="20">
        <f>VLOOKUP($A285,Database!$A:$Y,21,FALSE)</f>
        <v>2</v>
      </c>
      <c r="Y285" s="20">
        <f>IF(A285=0,0,IF(V285="À venir",0,IF(AND(ISBLANK(P285),ISBLANK(Q285)),1,0)))</f>
        <v>0</v>
      </c>
      <c r="Z285" s="20">
        <f>IF(OR(ISBLANK(P285),ISBLANK(Q285)),"",IF(OR(AND(P285&gt;Q285,W285&gt;X285),AND(P285=Q285,W285=X285),AND(P285&lt;Q285,W285&lt;X285)),1,0))</f>
        <v>0</v>
      </c>
      <c r="AA285" s="20">
        <f ca="1">IF(C285&lt;NOW(),IF(AND(P285&gt;Q285,W285&gt;X285),S285,IF(AND(P285=Q285,W285=X285),T285,IF(AND(P285&lt;Q285,W285&lt;X285),U285,0))),"")</f>
        <v>0</v>
      </c>
      <c r="AB285" s="20">
        <f ca="1">IF(AND(P285=W285,Q285=X285,NOT(ISBLANK(P285)),NOT(ISBLANK(Q285)),NOT(ISBLANK(W285)),NOT(ISBLANK(AA285))),1,0)</f>
        <v>0</v>
      </c>
      <c r="AC285" s="20" t="str">
        <f ca="1">IF(AB285=0,"",IF(OR(ISBLANK(P285),ISBLANK(Q285)),"",IF(ISBLANK(VLOOKUP(A285,Database!A:AA,22,FALSE)),"",VLOOKUP(A285,Database!A:AA,22,FALSE))))</f>
        <v/>
      </c>
      <c r="AD285" s="20">
        <f ca="1">IFERROR(
   IF(
     OR(ISBLANK(P285),ISBLANK(Q285)),
     "",
     IF(
       AND(AA285&lt;&gt;"",OR(V285="Terminé",V285="En cours")),
       VLOOKUP(AC285,Setup_ScoreExactBonus!A:D,4,FALSE),
       0
     )),
  0)</f>
        <v>0</v>
      </c>
      <c r="AE285" s="21">
        <f ca="1">IFERROR(IF(OR(ISBLANK(P285),ISBLANK(Q285)),0,IF(AA285&lt;&gt;"", AA285 + IF(AB285=1,AD285, 0), "") * (R285+1)),"")</f>
        <v>0</v>
      </c>
      <c r="AF285" s="21">
        <f ca="1">SUMIFS(AE$2:AE285,D$2:D285,D285)</f>
        <v>244</v>
      </c>
    </row>
    <row r="286" spans="1:32" hidden="1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1">
        <v>0</v>
      </c>
      <c r="S286" s="20">
        <f>VLOOKUP($A286,Database!$A:$Y,10,FALSE)</f>
        <v>74</v>
      </c>
      <c r="T286" s="20">
        <f>VLOOKUP($A286,Database!$A:$Y,11,FALSE)</f>
        <v>115</v>
      </c>
      <c r="U286" s="20">
        <f>VLOOKUP($A286,Database!$A:$Y,12,FALSE)</f>
        <v>113</v>
      </c>
      <c r="V286" s="20" t="str">
        <f>VLOOKUP(A286,Database!A:M,13,FALSE)</f>
        <v>Terminé</v>
      </c>
      <c r="W286" s="20">
        <f>VLOOKUP($A286,Database!$A:$Y,20,FALSE)</f>
        <v>2</v>
      </c>
      <c r="X286" s="20">
        <f>VLOOKUP($A286,Database!$A:$Y,21,FALSE)</f>
        <v>2</v>
      </c>
      <c r="Y286" s="20">
        <f>IF(A286=0,0,IF(V286="À venir",0,IF(AND(ISBLANK(P286),ISBLANK(Q286)),1,0)))</f>
        <v>0</v>
      </c>
      <c r="Z286" s="20">
        <f>IF(OR(ISBLANK(P286),ISBLANK(Q286)),"",IF(OR(AND(P286&gt;Q286,W286&gt;X286),AND(P286=Q286,W286=X286),AND(P286&lt;Q286,W286&lt;X286)),1,0))</f>
        <v>0</v>
      </c>
      <c r="AA286" s="20">
        <f ca="1">IF(C286&lt;NOW(),IF(AND(P286&gt;Q286,W286&gt;X286),S286,IF(AND(P286=Q286,W286=X286),T286,IF(AND(P286&lt;Q286,W286&lt;X286),U286,0))),"")</f>
        <v>0</v>
      </c>
      <c r="AB286" s="20">
        <f ca="1">IF(AND(P286=W286,Q286=X286,NOT(ISBLANK(P286)),NOT(ISBLANK(Q286)),NOT(ISBLANK(W286)),NOT(ISBLANK(AA286))),1,0)</f>
        <v>0</v>
      </c>
      <c r="AC286" s="20" t="str">
        <f ca="1">IF(AB286=0,"",IF(OR(ISBLANK(P286),ISBLANK(Q286)),"",IF(ISBLANK(VLOOKUP(A286,Database!A:AA,22,FALSE)),"",VLOOKUP(A286,Database!A:AA,22,FALSE))))</f>
        <v/>
      </c>
      <c r="AD286" s="20">
        <f ca="1">IFERROR(
   IF(
     OR(ISBLANK(P286),ISBLANK(Q286)),
     "",
     IF(
       AND(AA286&lt;&gt;"",OR(V286="Terminé",V286="En cours")),
       VLOOKUP(AC286,Setup_ScoreExactBonus!A:D,4,FALSE),
       0
     )),
  0)</f>
        <v>0</v>
      </c>
      <c r="AE286" s="21">
        <f ca="1">IFERROR(IF(OR(ISBLANK(P286),ISBLANK(Q286)),0,IF(AA286&lt;&gt;"", AA286 + IF(AB286=1,AD286, 0), "") * (R286+1)),"")</f>
        <v>0</v>
      </c>
      <c r="AF286" s="21">
        <f ca="1">SUMIFS(AE$2:AE286,D$2:D286,D286)</f>
        <v>344</v>
      </c>
    </row>
    <row r="287" spans="1:32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1">
        <v>0</v>
      </c>
      <c r="S287" s="20">
        <f>VLOOKUP($A287,Database!$A:$Y,10,FALSE)</f>
        <v>74</v>
      </c>
      <c r="T287" s="20">
        <f>VLOOKUP($A287,Database!$A:$Y,11,FALSE)</f>
        <v>115</v>
      </c>
      <c r="U287" s="20">
        <f>VLOOKUP($A287,Database!$A:$Y,12,FALSE)</f>
        <v>113</v>
      </c>
      <c r="V287" s="20" t="str">
        <f>VLOOKUP(A287,Database!A:M,13,FALSE)</f>
        <v>Terminé</v>
      </c>
      <c r="W287" s="20">
        <f>VLOOKUP($A287,Database!$A:$Y,20,FALSE)</f>
        <v>2</v>
      </c>
      <c r="X287" s="20">
        <f>VLOOKUP($A287,Database!$A:$Y,21,FALSE)</f>
        <v>2</v>
      </c>
      <c r="Y287" s="20">
        <f>IF(A287=0,0,IF(V287="À venir",0,IF(AND(ISBLANK(P287),ISBLANK(Q287)),1,0)))</f>
        <v>0</v>
      </c>
      <c r="Z287" s="20">
        <f>IF(OR(ISBLANK(P287),ISBLANK(Q287)),"",IF(OR(AND(P287&gt;Q287,W287&gt;X287),AND(P287=Q287,W287=X287),AND(P287&lt;Q287,W287&lt;X287)),1,0))</f>
        <v>0</v>
      </c>
      <c r="AA287" s="20">
        <f ca="1">IF(C287&lt;NOW(),IF(AND(P287&gt;Q287,W287&gt;X287),S287,IF(AND(P287=Q287,W287=X287),T287,IF(AND(P287&lt;Q287,W287&lt;X287),U287,0))),"")</f>
        <v>0</v>
      </c>
      <c r="AB287" s="20">
        <f ca="1">IF(AND(P287=W287,Q287=X287,NOT(ISBLANK(P287)),NOT(ISBLANK(Q287)),NOT(ISBLANK(W287)),NOT(ISBLANK(AA287))),1,0)</f>
        <v>0</v>
      </c>
      <c r="AC287" s="20" t="str">
        <f ca="1">IF(AB287=0,"",IF(OR(ISBLANK(P287),ISBLANK(Q287)),"",IF(ISBLANK(VLOOKUP(A287,Database!A:AA,22,FALSE)),"",VLOOKUP(A287,Database!A:AA,22,FALSE))))</f>
        <v/>
      </c>
      <c r="AD287" s="20">
        <f ca="1">IFERROR(
   IF(
     OR(ISBLANK(P287),ISBLANK(Q287)),
     "",
     IF(
       AND(AA287&lt;&gt;"",OR(V287="Terminé",V287="En cours")),
       VLOOKUP(AC287,Setup_ScoreExactBonus!A:D,4,FALSE),
       0
     )),
  0)</f>
        <v>0</v>
      </c>
      <c r="AE287" s="21">
        <f ca="1">IFERROR(IF(OR(ISBLANK(P287),ISBLANK(Q287)),0,IF(AA287&lt;&gt;"", AA287 + IF(AB287=1,AD287, 0), "") * (R287+1)),"")</f>
        <v>0</v>
      </c>
      <c r="AF287" s="21">
        <f ca="1">SUMIFS(AE$2:AE287,D$2:D287,D287)</f>
        <v>15</v>
      </c>
    </row>
    <row r="288" spans="1:32" hidden="1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1">
        <v>0</v>
      </c>
      <c r="S288" s="20">
        <f>VLOOKUP($A288,Database!$A:$Y,10,FALSE)</f>
        <v>74</v>
      </c>
      <c r="T288" s="20">
        <f>VLOOKUP($A288,Database!$A:$Y,11,FALSE)</f>
        <v>115</v>
      </c>
      <c r="U288" s="20">
        <f>VLOOKUP($A288,Database!$A:$Y,12,FALSE)</f>
        <v>113</v>
      </c>
      <c r="V288" s="20" t="str">
        <f>VLOOKUP(A288,Database!A:M,13,FALSE)</f>
        <v>Terminé</v>
      </c>
      <c r="W288" s="20">
        <f>VLOOKUP($A288,Database!$A:$Y,20,FALSE)</f>
        <v>2</v>
      </c>
      <c r="X288" s="20">
        <f>VLOOKUP($A288,Database!$A:$Y,21,FALSE)</f>
        <v>2</v>
      </c>
      <c r="Y288" s="20">
        <f>IF(A288=0,0,IF(V288="À venir",0,IF(AND(ISBLANK(P288),ISBLANK(Q288)),1,0)))</f>
        <v>0</v>
      </c>
      <c r="Z288" s="20">
        <f>IF(OR(ISBLANK(P288),ISBLANK(Q288)),"",IF(OR(AND(P288&gt;Q288,W288&gt;X288),AND(P288=Q288,W288=X288),AND(P288&lt;Q288,W288&lt;X288)),1,0))</f>
        <v>1</v>
      </c>
      <c r="AA288" s="20">
        <f ca="1">IF(C288&lt;NOW(),IF(AND(P288&gt;Q288,W288&gt;X288),S288,IF(AND(P288=Q288,W288=X288),T288,IF(AND(P288&lt;Q288,W288&lt;X288),U288,0))),"")</f>
        <v>115</v>
      </c>
      <c r="AB288" s="20">
        <f ca="1">IF(AND(P288=W288,Q288=X288,NOT(ISBLANK(P288)),NOT(ISBLANK(Q288)),NOT(ISBLANK(W288)),NOT(ISBLANK(AA288))),1,0)</f>
        <v>0</v>
      </c>
      <c r="AC288" s="20" t="str">
        <f ca="1">IF(AB288=0,"",IF(OR(ISBLANK(P288),ISBLANK(Q288)),"",IF(ISBLANK(VLOOKUP(A288,Database!A:AA,22,FALSE)),"",VLOOKUP(A288,Database!A:AA,22,FALSE))))</f>
        <v/>
      </c>
      <c r="AD288" s="20">
        <f ca="1">IFERROR(
   IF(
     OR(ISBLANK(P288),ISBLANK(Q288)),
     "",
     IF(
       AND(AA288&lt;&gt;"",OR(V288="Terminé",V288="En cours")),
       VLOOKUP(AC288,Setup_ScoreExactBonus!A:D,4,FALSE),
       0
     )),
  0)</f>
        <v>0</v>
      </c>
      <c r="AE288" s="21">
        <f ca="1">IFERROR(IF(OR(ISBLANK(P288),ISBLANK(Q288)),0,IF(AA288&lt;&gt;"", AA288 + IF(AB288=1,AD288, 0), "") * (R288+1)),"")</f>
        <v>115</v>
      </c>
      <c r="AF288" s="21">
        <f ca="1">SUMIFS(AE$2:AE288,D$2:D288,D288)</f>
        <v>451</v>
      </c>
    </row>
    <row r="289" spans="1:32" hidden="1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1">
        <v>0</v>
      </c>
      <c r="S289" s="20">
        <f>VLOOKUP($A289,Database!$A:$Y,10,FALSE)</f>
        <v>74</v>
      </c>
      <c r="T289" s="20">
        <f>VLOOKUP($A289,Database!$A:$Y,11,FALSE)</f>
        <v>115</v>
      </c>
      <c r="U289" s="20">
        <f>VLOOKUP($A289,Database!$A:$Y,12,FALSE)</f>
        <v>113</v>
      </c>
      <c r="V289" s="20" t="str">
        <f>VLOOKUP(A289,Database!A:M,13,FALSE)</f>
        <v>Terminé</v>
      </c>
      <c r="W289" s="20">
        <f>VLOOKUP($A289,Database!$A:$Y,20,FALSE)</f>
        <v>2</v>
      </c>
      <c r="X289" s="20">
        <f>VLOOKUP($A289,Database!$A:$Y,21,FALSE)</f>
        <v>2</v>
      </c>
      <c r="Y289" s="20">
        <f>IF(A289=0,0,IF(V289="À venir",0,IF(AND(ISBLANK(P289),ISBLANK(Q289)),1,0)))</f>
        <v>0</v>
      </c>
      <c r="Z289" s="20">
        <f>IF(OR(ISBLANK(P289),ISBLANK(Q289)),"",IF(OR(AND(P289&gt;Q289,W289&gt;X289),AND(P289=Q289,W289=X289),AND(P289&lt;Q289,W289&lt;X289)),1,0))</f>
        <v>0</v>
      </c>
      <c r="AA289" s="20">
        <f ca="1">IF(C289&lt;NOW(),IF(AND(P289&gt;Q289,W289&gt;X289),S289,IF(AND(P289=Q289,W289=X289),T289,IF(AND(P289&lt;Q289,W289&lt;X289),U289,0))),"")</f>
        <v>0</v>
      </c>
      <c r="AB289" s="20">
        <f ca="1">IF(AND(P289=W289,Q289=X289,NOT(ISBLANK(P289)),NOT(ISBLANK(Q289)),NOT(ISBLANK(W289)),NOT(ISBLANK(AA289))),1,0)</f>
        <v>0</v>
      </c>
      <c r="AC289" s="20" t="str">
        <f ca="1">IF(AB289=0,"",IF(OR(ISBLANK(P289),ISBLANK(Q289)),"",IF(ISBLANK(VLOOKUP(A289,Database!A:AA,22,FALSE)),"",VLOOKUP(A289,Database!A:AA,22,FALSE))))</f>
        <v/>
      </c>
      <c r="AD289" s="20">
        <f ca="1">IFERROR(
   IF(
     OR(ISBLANK(P289),ISBLANK(Q289)),
     "",
     IF(
       AND(AA289&lt;&gt;"",OR(V289="Terminé",V289="En cours")),
       VLOOKUP(AC289,Setup_ScoreExactBonus!A:D,4,FALSE),
       0
     )),
  0)</f>
        <v>0</v>
      </c>
      <c r="AE289" s="21">
        <f ca="1">IFERROR(IF(OR(ISBLANK(P289),ISBLANK(Q289)),0,IF(AA289&lt;&gt;"", AA289 + IF(AB289=1,AD289, 0), "") * (R289+1)),"")</f>
        <v>0</v>
      </c>
      <c r="AF289" s="21">
        <f ca="1">SUMIFS(AE$2:AE289,D$2:D289,D289)</f>
        <v>183</v>
      </c>
    </row>
    <row r="290" spans="1:32" hidden="1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1">
        <v>0</v>
      </c>
      <c r="S290" s="20">
        <f>VLOOKUP($A290,Database!$A:$Y,10,FALSE)</f>
        <v>74</v>
      </c>
      <c r="T290" s="20">
        <f>VLOOKUP($A290,Database!$A:$Y,11,FALSE)</f>
        <v>115</v>
      </c>
      <c r="U290" s="20">
        <f>VLOOKUP($A290,Database!$A:$Y,12,FALSE)</f>
        <v>113</v>
      </c>
      <c r="V290" s="20" t="str">
        <f>VLOOKUP(A290,Database!A:M,13,FALSE)</f>
        <v>Terminé</v>
      </c>
      <c r="W290" s="20">
        <f>VLOOKUP($A290,Database!$A:$Y,20,FALSE)</f>
        <v>2</v>
      </c>
      <c r="X290" s="20">
        <f>VLOOKUP($A290,Database!$A:$Y,21,FALSE)</f>
        <v>2</v>
      </c>
      <c r="Y290" s="20">
        <f>IF(A290=0,0,IF(V290="À venir",0,IF(AND(ISBLANK(P290),ISBLANK(Q290)),1,0)))</f>
        <v>0</v>
      </c>
      <c r="Z290" s="20">
        <f>IF(OR(ISBLANK(P290),ISBLANK(Q290)),"",IF(OR(AND(P290&gt;Q290,W290&gt;X290),AND(P290=Q290,W290=X290),AND(P290&lt;Q290,W290&lt;X290)),1,0))</f>
        <v>0</v>
      </c>
      <c r="AA290" s="20">
        <f ca="1">IF(C290&lt;NOW(),IF(AND(P290&gt;Q290,W290&gt;X290),S290,IF(AND(P290=Q290,W290=X290),T290,IF(AND(P290&lt;Q290,W290&lt;X290),U290,0))),"")</f>
        <v>0</v>
      </c>
      <c r="AB290" s="20">
        <f ca="1">IF(AND(P290=W290,Q290=X290,NOT(ISBLANK(P290)),NOT(ISBLANK(Q290)),NOT(ISBLANK(W290)),NOT(ISBLANK(AA290))),1,0)</f>
        <v>0</v>
      </c>
      <c r="AC290" s="20" t="str">
        <f ca="1">IF(AB290=0,"",IF(OR(ISBLANK(P290),ISBLANK(Q290)),"",IF(ISBLANK(VLOOKUP(A290,Database!A:AA,22,FALSE)),"",VLOOKUP(A290,Database!A:AA,22,FALSE))))</f>
        <v/>
      </c>
      <c r="AD290" s="20">
        <f ca="1">IFERROR(
   IF(
     OR(ISBLANK(P290),ISBLANK(Q290)),
     "",
     IF(
       AND(AA290&lt;&gt;"",OR(V290="Terminé",V290="En cours")),
       VLOOKUP(AC290,Setup_ScoreExactBonus!A:D,4,FALSE),
       0
     )),
  0)</f>
        <v>0</v>
      </c>
      <c r="AE290" s="21">
        <f ca="1">IFERROR(IF(OR(ISBLANK(P290),ISBLANK(Q290)),0,IF(AA290&lt;&gt;"", AA290 + IF(AB290=1,AD290, 0), "") * (R290+1)),"")</f>
        <v>0</v>
      </c>
      <c r="AF290" s="21">
        <f ca="1">SUMIFS(AE$2:AE290,D$2:D290,D290)</f>
        <v>202</v>
      </c>
    </row>
    <row r="291" spans="1:32" hidden="1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1">
        <v>0</v>
      </c>
      <c r="S291" s="20">
        <f>VLOOKUP($A291,Database!$A:$Y,10,FALSE)</f>
        <v>74</v>
      </c>
      <c r="T291" s="20">
        <f>VLOOKUP($A291,Database!$A:$Y,11,FALSE)</f>
        <v>115</v>
      </c>
      <c r="U291" s="20">
        <f>VLOOKUP($A291,Database!$A:$Y,12,FALSE)</f>
        <v>113</v>
      </c>
      <c r="V291" s="20" t="str">
        <f>VLOOKUP(A291,Database!A:M,13,FALSE)</f>
        <v>Terminé</v>
      </c>
      <c r="W291" s="20">
        <f>VLOOKUP($A291,Database!$A:$Y,20,FALSE)</f>
        <v>2</v>
      </c>
      <c r="X291" s="20">
        <f>VLOOKUP($A291,Database!$A:$Y,21,FALSE)</f>
        <v>2</v>
      </c>
      <c r="Y291" s="20">
        <f>IF(A291=0,0,IF(V291="À venir",0,IF(AND(ISBLANK(P291),ISBLANK(Q291)),1,0)))</f>
        <v>0</v>
      </c>
      <c r="Z291" s="20">
        <f>IF(OR(ISBLANK(P291),ISBLANK(Q291)),"",IF(OR(AND(P291&gt;Q291,W291&gt;X291),AND(P291=Q291,W291=X291),AND(P291&lt;Q291,W291&lt;X291)),1,0))</f>
        <v>1</v>
      </c>
      <c r="AA291" s="20">
        <f ca="1">IF(C291&lt;NOW(),IF(AND(P291&gt;Q291,W291&gt;X291),S291,IF(AND(P291=Q291,W291=X291),T291,IF(AND(P291&lt;Q291,W291&lt;X291),U291,0))),"")</f>
        <v>115</v>
      </c>
      <c r="AB291" s="20">
        <f ca="1">IF(AND(P291=W291,Q291=X291,NOT(ISBLANK(P291)),NOT(ISBLANK(Q291)),NOT(ISBLANK(W291)),NOT(ISBLANK(AA291))),1,0)</f>
        <v>1</v>
      </c>
      <c r="AC291" s="20" t="str">
        <f ca="1">IF(AB291=0,"",IF(OR(ISBLANK(P291),ISBLANK(Q291)),"",IF(ISBLANK(VLOOKUP(A291,Database!A:AA,22,FALSE)),"",VLOOKUP(A291,Database!A:AA,22,FALSE))))</f>
        <v>Exact</v>
      </c>
      <c r="AD291" s="20">
        <f ca="1">IFERROR(
   IF(
     OR(ISBLANK(P291),ISBLANK(Q291)),
     "",
     IF(
       AND(AA291&lt;&gt;"",OR(V291="Terminé",V291="En cours")),
       VLOOKUP(AC291,Setup_ScoreExactBonus!A:D,4,FALSE),
       0
     )),
  0)</f>
        <v>20</v>
      </c>
      <c r="AE291" s="21">
        <f ca="1">IFERROR(IF(OR(ISBLANK(P291),ISBLANK(Q291)),0,IF(AA291&lt;&gt;"", AA291 + IF(AB291=1,AD291, 0), "") * (R291+1)),"")</f>
        <v>135</v>
      </c>
      <c r="AF291" s="21">
        <f ca="1">SUMIFS(AE$2:AE291,D$2:D291,D291)</f>
        <v>317</v>
      </c>
    </row>
    <row r="292" spans="1:32" hidden="1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1">
        <v>0</v>
      </c>
      <c r="S292" s="20">
        <f>VLOOKUP($A292,Database!$A:$Y,10,FALSE)</f>
        <v>74</v>
      </c>
      <c r="T292" s="20">
        <f>VLOOKUP($A292,Database!$A:$Y,11,FALSE)</f>
        <v>115</v>
      </c>
      <c r="U292" s="20">
        <f>VLOOKUP($A292,Database!$A:$Y,12,FALSE)</f>
        <v>113</v>
      </c>
      <c r="V292" s="20" t="str">
        <f>VLOOKUP(A292,Database!A:M,13,FALSE)</f>
        <v>Terminé</v>
      </c>
      <c r="W292" s="20">
        <f>VLOOKUP($A292,Database!$A:$Y,20,FALSE)</f>
        <v>2</v>
      </c>
      <c r="X292" s="20">
        <f>VLOOKUP($A292,Database!$A:$Y,21,FALSE)</f>
        <v>2</v>
      </c>
      <c r="Y292" s="20">
        <f>IF(A292=0,0,IF(V292="À venir",0,IF(AND(ISBLANK(P292),ISBLANK(Q292)),1,0)))</f>
        <v>0</v>
      </c>
      <c r="Z292" s="20">
        <f>IF(OR(ISBLANK(P292),ISBLANK(Q292)),"",IF(OR(AND(P292&gt;Q292,W292&gt;X292),AND(P292=Q292,W292=X292),AND(P292&lt;Q292,W292&lt;X292)),1,0))</f>
        <v>0</v>
      </c>
      <c r="AA292" s="20">
        <f ca="1">IF(C292&lt;NOW(),IF(AND(P292&gt;Q292,W292&gt;X292),S292,IF(AND(P292=Q292,W292=X292),T292,IF(AND(P292&lt;Q292,W292&lt;X292),U292,0))),"")</f>
        <v>0</v>
      </c>
      <c r="AB292" s="20">
        <f ca="1">IF(AND(P292=W292,Q292=X292,NOT(ISBLANK(P292)),NOT(ISBLANK(Q292)),NOT(ISBLANK(W292)),NOT(ISBLANK(AA292))),1,0)</f>
        <v>0</v>
      </c>
      <c r="AC292" s="20" t="str">
        <f ca="1">IF(AB292=0,"",IF(OR(ISBLANK(P292),ISBLANK(Q292)),"",IF(ISBLANK(VLOOKUP(A292,Database!A:AA,22,FALSE)),"",VLOOKUP(A292,Database!A:AA,22,FALSE))))</f>
        <v/>
      </c>
      <c r="AD292" s="20">
        <f ca="1">IFERROR(
   IF(
     OR(ISBLANK(P292),ISBLANK(Q292)),
     "",
     IF(
       AND(AA292&lt;&gt;"",OR(V292="Terminé",V292="En cours")),
       VLOOKUP(AC292,Setup_ScoreExactBonus!A:D,4,FALSE),
       0
     )),
  0)</f>
        <v>0</v>
      </c>
      <c r="AE292" s="21">
        <f ca="1">IFERROR(IF(OR(ISBLANK(P292),ISBLANK(Q292)),0,IF(AA292&lt;&gt;"", AA292 + IF(AB292=1,AD292, 0), "") * (R292+1)),"")</f>
        <v>0</v>
      </c>
      <c r="AF292" s="21">
        <f ca="1">SUMIFS(AE$2:AE292,D$2:D292,D292)</f>
        <v>608</v>
      </c>
    </row>
    <row r="293" spans="1:32" hidden="1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1">
        <v>0</v>
      </c>
      <c r="S293" s="20">
        <f>VLOOKUP($A293,Database!$A:$Y,10,FALSE)</f>
        <v>74</v>
      </c>
      <c r="T293" s="20">
        <f>VLOOKUP($A293,Database!$A:$Y,11,FALSE)</f>
        <v>115</v>
      </c>
      <c r="U293" s="20">
        <f>VLOOKUP($A293,Database!$A:$Y,12,FALSE)</f>
        <v>113</v>
      </c>
      <c r="V293" s="20" t="str">
        <f>VLOOKUP(A293,Database!A:M,13,FALSE)</f>
        <v>Terminé</v>
      </c>
      <c r="W293" s="20">
        <f>VLOOKUP($A293,Database!$A:$Y,20,FALSE)</f>
        <v>2</v>
      </c>
      <c r="X293" s="20">
        <f>VLOOKUP($A293,Database!$A:$Y,21,FALSE)</f>
        <v>2</v>
      </c>
      <c r="Y293" s="20">
        <f>IF(A293=0,0,IF(V293="À venir",0,IF(AND(ISBLANK(P293),ISBLANK(Q293)),1,0)))</f>
        <v>0</v>
      </c>
      <c r="Z293" s="20">
        <f>IF(OR(ISBLANK(P293),ISBLANK(Q293)),"",IF(OR(AND(P293&gt;Q293,W293&gt;X293),AND(P293=Q293,W293=X293),AND(P293&lt;Q293,W293&lt;X293)),1,0))</f>
        <v>0</v>
      </c>
      <c r="AA293" s="20">
        <f ca="1">IF(C293&lt;NOW(),IF(AND(P293&gt;Q293,W293&gt;X293),S293,IF(AND(P293=Q293,W293=X293),T293,IF(AND(P293&lt;Q293,W293&lt;X293),U293,0))),"")</f>
        <v>0</v>
      </c>
      <c r="AB293" s="20">
        <f ca="1">IF(AND(P293=W293,Q293=X293,NOT(ISBLANK(P293)),NOT(ISBLANK(Q293)),NOT(ISBLANK(W293)),NOT(ISBLANK(AA293))),1,0)</f>
        <v>0</v>
      </c>
      <c r="AC293" s="20" t="str">
        <f ca="1">IF(AB293=0,"",IF(OR(ISBLANK(P293),ISBLANK(Q293)),"",IF(ISBLANK(VLOOKUP(A293,Database!A:AA,22,FALSE)),"",VLOOKUP(A293,Database!A:AA,22,FALSE))))</f>
        <v/>
      </c>
      <c r="AD293" s="20">
        <f ca="1">IFERROR(
   IF(
     OR(ISBLANK(P293),ISBLANK(Q293)),
     "",
     IF(
       AND(AA293&lt;&gt;"",OR(V293="Terminé",V293="En cours")),
       VLOOKUP(AC293,Setup_ScoreExactBonus!A:D,4,FALSE),
       0
     )),
  0)</f>
        <v>0</v>
      </c>
      <c r="AE293" s="21">
        <f ca="1">IFERROR(IF(OR(ISBLANK(P293),ISBLANK(Q293)),0,IF(AA293&lt;&gt;"", AA293 + IF(AB293=1,AD293, 0), "") * (R293+1)),"")</f>
        <v>0</v>
      </c>
      <c r="AF293" s="21">
        <f ca="1">SUMIFS(AE$2:AE293,D$2:D293,D293)</f>
        <v>202</v>
      </c>
    </row>
    <row r="294" spans="1:32" hidden="1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1">
        <v>0</v>
      </c>
      <c r="S294" s="20">
        <f>VLOOKUP($A294,Database!$A:$Y,10,FALSE)</f>
        <v>74</v>
      </c>
      <c r="T294" s="20">
        <f>VLOOKUP($A294,Database!$A:$Y,11,FALSE)</f>
        <v>115</v>
      </c>
      <c r="U294" s="20">
        <f>VLOOKUP($A294,Database!$A:$Y,12,FALSE)</f>
        <v>113</v>
      </c>
      <c r="V294" s="20" t="str">
        <f>VLOOKUP(A294,Database!A:M,13,FALSE)</f>
        <v>Terminé</v>
      </c>
      <c r="W294" s="20">
        <f>VLOOKUP($A294,Database!$A:$Y,20,FALSE)</f>
        <v>2</v>
      </c>
      <c r="X294" s="20">
        <f>VLOOKUP($A294,Database!$A:$Y,21,FALSE)</f>
        <v>2</v>
      </c>
      <c r="Y294" s="20">
        <f>IF(A294=0,0,IF(V294="À venir",0,IF(AND(ISBLANK(P294),ISBLANK(Q294)),1,0)))</f>
        <v>0</v>
      </c>
      <c r="Z294" s="20">
        <f>IF(OR(ISBLANK(P294),ISBLANK(Q294)),"",IF(OR(AND(P294&gt;Q294,W294&gt;X294),AND(P294=Q294,W294=X294),AND(P294&lt;Q294,W294&lt;X294)),1,0))</f>
        <v>0</v>
      </c>
      <c r="AA294" s="20">
        <f ca="1">IF(C294&lt;NOW(),IF(AND(P294&gt;Q294,W294&gt;X294),S294,IF(AND(P294=Q294,W294=X294),T294,IF(AND(P294&lt;Q294,W294&lt;X294),U294,0))),"")</f>
        <v>0</v>
      </c>
      <c r="AB294" s="20">
        <f ca="1">IF(AND(P294=W294,Q294=X294,NOT(ISBLANK(P294)),NOT(ISBLANK(Q294)),NOT(ISBLANK(W294)),NOT(ISBLANK(AA294))),1,0)</f>
        <v>0</v>
      </c>
      <c r="AC294" s="20" t="str">
        <f ca="1">IF(AB294=0,"",IF(OR(ISBLANK(P294),ISBLANK(Q294)),"",IF(ISBLANK(VLOOKUP(A294,Database!A:AA,22,FALSE)),"",VLOOKUP(A294,Database!A:AA,22,FALSE))))</f>
        <v/>
      </c>
      <c r="AD294" s="20">
        <f ca="1">IFERROR(
   IF(
     OR(ISBLANK(P294),ISBLANK(Q294)),
     "",
     IF(
       AND(AA294&lt;&gt;"",OR(V294="Terminé",V294="En cours")),
       VLOOKUP(AC294,Setup_ScoreExactBonus!A:D,4,FALSE),
       0
     )),
  0)</f>
        <v>0</v>
      </c>
      <c r="AE294" s="21">
        <f ca="1">IFERROR(IF(OR(ISBLANK(P294),ISBLANK(Q294)),0,IF(AA294&lt;&gt;"", AA294 + IF(AB294=1,AD294, 0), "") * (R294+1)),"")</f>
        <v>0</v>
      </c>
      <c r="AF294" s="21">
        <f ca="1">SUMIFS(AE$2:AE294,D$2:D294,D294)</f>
        <v>209</v>
      </c>
    </row>
    <row r="295" spans="1:32" hidden="1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1">
        <v>0</v>
      </c>
      <c r="S295" s="20">
        <f>VLOOKUP($A295,Database!$A:$Y,10,FALSE)</f>
        <v>74</v>
      </c>
      <c r="T295" s="20">
        <f>VLOOKUP($A295,Database!$A:$Y,11,FALSE)</f>
        <v>115</v>
      </c>
      <c r="U295" s="20">
        <f>VLOOKUP($A295,Database!$A:$Y,12,FALSE)</f>
        <v>113</v>
      </c>
      <c r="V295" s="20" t="str">
        <f>VLOOKUP(A295,Database!A:M,13,FALSE)</f>
        <v>Terminé</v>
      </c>
      <c r="W295" s="20">
        <f>VLOOKUP($A295,Database!$A:$Y,20,FALSE)</f>
        <v>2</v>
      </c>
      <c r="X295" s="20">
        <f>VLOOKUP($A295,Database!$A:$Y,21,FALSE)</f>
        <v>2</v>
      </c>
      <c r="Y295" s="20">
        <f>IF(A295=0,0,IF(V295="À venir",0,IF(AND(ISBLANK(P295),ISBLANK(Q295)),1,0)))</f>
        <v>0</v>
      </c>
      <c r="Z295" s="20">
        <f>IF(OR(ISBLANK(P295),ISBLANK(Q295)),"",IF(OR(AND(P295&gt;Q295,W295&gt;X295),AND(P295=Q295,W295=X295),AND(P295&lt;Q295,W295&lt;X295)),1,0))</f>
        <v>1</v>
      </c>
      <c r="AA295" s="20">
        <f ca="1">IF(C295&lt;NOW(),IF(AND(P295&gt;Q295,W295&gt;X295),S295,IF(AND(P295=Q295,W295=X295),T295,IF(AND(P295&lt;Q295,W295&lt;X295),U295,0))),"")</f>
        <v>115</v>
      </c>
      <c r="AB295" s="20">
        <f ca="1">IF(AND(P295=W295,Q295=X295,NOT(ISBLANK(P295)),NOT(ISBLANK(Q295)),NOT(ISBLANK(W295)),NOT(ISBLANK(AA295))),1,0)</f>
        <v>0</v>
      </c>
      <c r="AC295" s="20" t="str">
        <f ca="1">IF(AB295=0,"",IF(OR(ISBLANK(P295),ISBLANK(Q295)),"",IF(ISBLANK(VLOOKUP(A295,Database!A:AA,22,FALSE)),"",VLOOKUP(A295,Database!A:AA,22,FALSE))))</f>
        <v/>
      </c>
      <c r="AD295" s="20">
        <f ca="1">IFERROR(
   IF(
     OR(ISBLANK(P295),ISBLANK(Q295)),
     "",
     IF(
       AND(AA295&lt;&gt;"",OR(V295="Terminé",V295="En cours")),
       VLOOKUP(AC295,Setup_ScoreExactBonus!A:D,4,FALSE),
       0
     )),
  0)</f>
        <v>0</v>
      </c>
      <c r="AE295" s="21">
        <f ca="1">IFERROR(IF(OR(ISBLANK(P295),ISBLANK(Q295)),0,IF(AA295&lt;&gt;"", AA295 + IF(AB295=1,AD295, 0), "") * (R295+1)),"")</f>
        <v>115</v>
      </c>
      <c r="AF295" s="21">
        <f ca="1">SUMIFS(AE$2:AE295,D$2:D295,D295)</f>
        <v>618</v>
      </c>
    </row>
    <row r="296" spans="1:32" hidden="1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1">
        <v>0</v>
      </c>
      <c r="S296" s="20">
        <f>VLOOKUP($A296,Database!$A:$Y,10,FALSE)</f>
        <v>74</v>
      </c>
      <c r="T296" s="20">
        <f>VLOOKUP($A296,Database!$A:$Y,11,FALSE)</f>
        <v>115</v>
      </c>
      <c r="U296" s="20">
        <f>VLOOKUP($A296,Database!$A:$Y,12,FALSE)</f>
        <v>113</v>
      </c>
      <c r="V296" s="20" t="str">
        <f>VLOOKUP(A296,Database!A:M,13,FALSE)</f>
        <v>Terminé</v>
      </c>
      <c r="W296" s="20">
        <f>VLOOKUP($A296,Database!$A:$Y,20,FALSE)</f>
        <v>2</v>
      </c>
      <c r="X296" s="20">
        <f>VLOOKUP($A296,Database!$A:$Y,21,FALSE)</f>
        <v>2</v>
      </c>
      <c r="Y296" s="20">
        <f>IF(A296=0,0,IF(V296="À venir",0,IF(AND(ISBLANK(P296),ISBLANK(Q296)),1,0)))</f>
        <v>0</v>
      </c>
      <c r="Z296" s="20">
        <f>IF(OR(ISBLANK(P296),ISBLANK(Q296)),"",IF(OR(AND(P296&gt;Q296,W296&gt;X296),AND(P296=Q296,W296=X296),AND(P296&lt;Q296,W296&lt;X296)),1,0))</f>
        <v>0</v>
      </c>
      <c r="AA296" s="20">
        <f ca="1">IF(C296&lt;NOW(),IF(AND(P296&gt;Q296,W296&gt;X296),S296,IF(AND(P296=Q296,W296=X296),T296,IF(AND(P296&lt;Q296,W296&lt;X296),U296,0))),"")</f>
        <v>0</v>
      </c>
      <c r="AB296" s="20">
        <f ca="1">IF(AND(P296=W296,Q296=X296,NOT(ISBLANK(P296)),NOT(ISBLANK(Q296)),NOT(ISBLANK(W296)),NOT(ISBLANK(AA296))),1,0)</f>
        <v>0</v>
      </c>
      <c r="AC296" s="20" t="str">
        <f ca="1">IF(AB296=0,"",IF(OR(ISBLANK(P296),ISBLANK(Q296)),"",IF(ISBLANK(VLOOKUP(A296,Database!A:AA,22,FALSE)),"",VLOOKUP(A296,Database!A:AA,22,FALSE))))</f>
        <v/>
      </c>
      <c r="AD296" s="20">
        <f ca="1">IFERROR(
   IF(
     OR(ISBLANK(P296),ISBLANK(Q296)),
     "",
     IF(
       AND(AA296&lt;&gt;"",OR(V296="Terminé",V296="En cours")),
       VLOOKUP(AC296,Setup_ScoreExactBonus!A:D,4,FALSE),
       0
     )),
  0)</f>
        <v>0</v>
      </c>
      <c r="AE296" s="21">
        <f ca="1">IFERROR(IF(OR(ISBLANK(P296),ISBLANK(Q296)),0,IF(AA296&lt;&gt;"", AA296 + IF(AB296=1,AD296, 0), "") * (R296+1)),"")</f>
        <v>0</v>
      </c>
      <c r="AF296" s="21">
        <f ca="1">SUMIFS(AE$2:AE296,D$2:D296,D296)</f>
        <v>111</v>
      </c>
    </row>
    <row r="297" spans="1:32" hidden="1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1">
        <v>0</v>
      </c>
      <c r="S297" s="20">
        <f>VLOOKUP($A297,Database!$A:$Y,10,FALSE)</f>
        <v>74</v>
      </c>
      <c r="T297" s="20">
        <f>VLOOKUP($A297,Database!$A:$Y,11,FALSE)</f>
        <v>115</v>
      </c>
      <c r="U297" s="20">
        <f>VLOOKUP($A297,Database!$A:$Y,12,FALSE)</f>
        <v>113</v>
      </c>
      <c r="V297" s="20" t="str">
        <f>VLOOKUP(A297,Database!A:M,13,FALSE)</f>
        <v>Terminé</v>
      </c>
      <c r="W297" s="20">
        <f>VLOOKUP($A297,Database!$A:$Y,20,FALSE)</f>
        <v>2</v>
      </c>
      <c r="X297" s="20">
        <f>VLOOKUP($A297,Database!$A:$Y,21,FALSE)</f>
        <v>2</v>
      </c>
      <c r="Y297" s="20">
        <f>IF(A297=0,0,IF(V297="À venir",0,IF(AND(ISBLANK(P297),ISBLANK(Q297)),1,0)))</f>
        <v>0</v>
      </c>
      <c r="Z297" s="20">
        <f>IF(OR(ISBLANK(P297),ISBLANK(Q297)),"",IF(OR(AND(P297&gt;Q297,W297&gt;X297),AND(P297=Q297,W297=X297),AND(P297&lt;Q297,W297&lt;X297)),1,0))</f>
        <v>0</v>
      </c>
      <c r="AA297" s="20">
        <f ca="1">IF(C297&lt;NOW(),IF(AND(P297&gt;Q297,W297&gt;X297),S297,IF(AND(P297=Q297,W297=X297),T297,IF(AND(P297&lt;Q297,W297&lt;X297),U297,0))),"")</f>
        <v>0</v>
      </c>
      <c r="AB297" s="20">
        <f ca="1">IF(AND(P297=W297,Q297=X297,NOT(ISBLANK(P297)),NOT(ISBLANK(Q297)),NOT(ISBLANK(W297)),NOT(ISBLANK(AA297))),1,0)</f>
        <v>0</v>
      </c>
      <c r="AC297" s="20" t="str">
        <f ca="1">IF(AB297=0,"",IF(OR(ISBLANK(P297),ISBLANK(Q297)),"",IF(ISBLANK(VLOOKUP(A297,Database!A:AA,22,FALSE)),"",VLOOKUP(A297,Database!A:AA,22,FALSE))))</f>
        <v/>
      </c>
      <c r="AD297" s="20">
        <f ca="1">IFERROR(
   IF(
     OR(ISBLANK(P297),ISBLANK(Q297)),
     "",
     IF(
       AND(AA297&lt;&gt;"",OR(V297="Terminé",V297="En cours")),
       VLOOKUP(AC297,Setup_ScoreExactBonus!A:D,4,FALSE),
       0
     )),
  0)</f>
        <v>0</v>
      </c>
      <c r="AE297" s="21">
        <f ca="1">IFERROR(IF(OR(ISBLANK(P297),ISBLANK(Q297)),0,IF(AA297&lt;&gt;"", AA297 + IF(AB297=1,AD297, 0), "") * (R297+1)),"")</f>
        <v>0</v>
      </c>
      <c r="AF297" s="21">
        <f ca="1">SUMIFS(AE$2:AE297,D$2:D297,D297)</f>
        <v>182</v>
      </c>
    </row>
    <row r="298" spans="1:32" hidden="1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1">
        <v>0</v>
      </c>
      <c r="S298" s="20">
        <f>VLOOKUP($A298,Database!$A:$Y,10,FALSE)</f>
        <v>74</v>
      </c>
      <c r="T298" s="20">
        <f>VLOOKUP($A298,Database!$A:$Y,11,FALSE)</f>
        <v>115</v>
      </c>
      <c r="U298" s="20">
        <f>VLOOKUP($A298,Database!$A:$Y,12,FALSE)</f>
        <v>113</v>
      </c>
      <c r="V298" s="20" t="str">
        <f>VLOOKUP(A298,Database!A:M,13,FALSE)</f>
        <v>Terminé</v>
      </c>
      <c r="W298" s="20">
        <f>VLOOKUP($A298,Database!$A:$Y,20,FALSE)</f>
        <v>2</v>
      </c>
      <c r="X298" s="20">
        <f>VLOOKUP($A298,Database!$A:$Y,21,FALSE)</f>
        <v>2</v>
      </c>
      <c r="Y298" s="20">
        <f>IF(A298=0,0,IF(V298="À venir",0,IF(AND(ISBLANK(P298),ISBLANK(Q298)),1,0)))</f>
        <v>1</v>
      </c>
      <c r="Z298" s="20" t="str">
        <f>IF(OR(ISBLANK(P298),ISBLANK(Q298)),"",IF(OR(AND(P298&gt;Q298,W298&gt;X298),AND(P298=Q298,W298=X298),AND(P298&lt;Q298,W298&lt;X298)),1,0))</f>
        <v/>
      </c>
      <c r="AA298" s="20">
        <f ca="1">IF(C298&lt;NOW(),IF(AND(P298&gt;Q298,W298&gt;X298),S298,IF(AND(P298=Q298,W298=X298),T298,IF(AND(P298&lt;Q298,W298&lt;X298),U298,0))),"")</f>
        <v>115</v>
      </c>
      <c r="AB298" s="20">
        <f ca="1">IF(AND(P298=W298,Q298=X298,NOT(ISBLANK(P298)),NOT(ISBLANK(Q298)),NOT(ISBLANK(W298)),NOT(ISBLANK(AA298))),1,0)</f>
        <v>0</v>
      </c>
      <c r="AC298" s="20" t="str">
        <f ca="1">IF(AB298=0,"",IF(OR(ISBLANK(P298),ISBLANK(Q298)),"",IF(ISBLANK(VLOOKUP(A298,Database!A:AA,22,FALSE)),"",VLOOKUP(A298,Database!A:AA,22,FALSE))))</f>
        <v/>
      </c>
      <c r="AD298" s="20" t="str">
        <f>IFERROR(
   IF(
     OR(ISBLANK(P298),ISBLANK(Q298)),
     "",
     IF(
       AND(AA298&lt;&gt;"",OR(V298="Terminé",V298="En cours")),
       VLOOKUP(AC298,Setup_ScoreExactBonus!A:D,4,FALSE),
       0
     )),
  0)</f>
        <v/>
      </c>
      <c r="AE298" s="21">
        <f>IFERROR(IF(OR(ISBLANK(P298),ISBLANK(Q298)),0,IF(AA298&lt;&gt;"", AA298 + IF(AB298=1,AD298, 0), "") * (R298+1)),"")</f>
        <v>0</v>
      </c>
      <c r="AF298" s="21">
        <f>SUMIFS(AE$2:AE298,D$2:D298,D298)</f>
        <v>0</v>
      </c>
    </row>
    <row r="299" spans="1:32" hidden="1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1">
        <v>0</v>
      </c>
      <c r="S299" s="20">
        <f>VLOOKUP($A299,Database!$A:$Y,10,FALSE)</f>
        <v>108</v>
      </c>
      <c r="T299" s="20">
        <f>VLOOKUP($A299,Database!$A:$Y,11,FALSE)</f>
        <v>101</v>
      </c>
      <c r="U299" s="20">
        <f>VLOOKUP($A299,Database!$A:$Y,12,FALSE)</f>
        <v>85</v>
      </c>
      <c r="V299" s="20" t="str">
        <f>VLOOKUP(A299,Database!A:M,13,FALSE)</f>
        <v>Terminé</v>
      </c>
      <c r="W299" s="20">
        <f>VLOOKUP($A299,Database!$A:$Y,20,FALSE)</f>
        <v>1</v>
      </c>
      <c r="X299" s="20">
        <f>VLOOKUP($A299,Database!$A:$Y,21,FALSE)</f>
        <v>0</v>
      </c>
      <c r="Y299" s="20">
        <f>IF(A299=0,0,IF(V299="À venir",0,IF(AND(ISBLANK(P299),ISBLANK(Q299)),1,0)))</f>
        <v>0</v>
      </c>
      <c r="Z299" s="20">
        <f>IF(OR(ISBLANK(P299),ISBLANK(Q299)),"",IF(OR(AND(P299&gt;Q299,W299&gt;X299),AND(P299=Q299,W299=X299),AND(P299&lt;Q299,W299&lt;X299)),1,0))</f>
        <v>1</v>
      </c>
      <c r="AA299" s="20">
        <f ca="1">IF(C299&lt;NOW(),IF(AND(P299&gt;Q299,W299&gt;X299),S299,IF(AND(P299=Q299,W299=X299),T299,IF(AND(P299&lt;Q299,W299&lt;X299),U299,0))),"")</f>
        <v>108</v>
      </c>
      <c r="AB299" s="20">
        <f ca="1">IF(AND(P299=W299,Q299=X299,NOT(ISBLANK(P299)),NOT(ISBLANK(Q299)),NOT(ISBLANK(W299)),NOT(ISBLANK(AA299))),1,0)</f>
        <v>1</v>
      </c>
      <c r="AC299" s="20" t="str">
        <f ca="1">IF(AB299=0,"",IF(OR(ISBLANK(P299),ISBLANK(Q299)),"",IF(ISBLANK(VLOOKUP(A299,Database!A:AA,22,FALSE)),"",VLOOKUP(A299,Database!A:AA,22,FALSE))))</f>
        <v>Rare</v>
      </c>
      <c r="AD299" s="20">
        <f ca="1">IFERROR(
   IF(
     OR(ISBLANK(P299),ISBLANK(Q299)),
     "",
     IF(
       AND(AA299&lt;&gt;"",OR(V299="Terminé",V299="En cours")),
       VLOOKUP(AC299,Setup_ScoreExactBonus!A:D,4,FALSE),
       0
     )),
  0)</f>
        <v>30</v>
      </c>
      <c r="AE299" s="21">
        <f ca="1">IFERROR(IF(OR(ISBLANK(P299),ISBLANK(Q299)),0,IF(AA299&lt;&gt;"", AA299 + IF(AB299=1,AD299, 0), "") * (R299+1)),"")</f>
        <v>138</v>
      </c>
      <c r="AF299" s="21">
        <f ca="1">SUMIFS(AE$2:AE299,D$2:D299,D299)</f>
        <v>553</v>
      </c>
    </row>
    <row r="300" spans="1:32" hidden="1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1">
        <v>0</v>
      </c>
      <c r="S300" s="20">
        <f>VLOOKUP($A300,Database!$A:$Y,10,FALSE)</f>
        <v>108</v>
      </c>
      <c r="T300" s="20">
        <f>VLOOKUP($A300,Database!$A:$Y,11,FALSE)</f>
        <v>101</v>
      </c>
      <c r="U300" s="20">
        <f>VLOOKUP($A300,Database!$A:$Y,12,FALSE)</f>
        <v>85</v>
      </c>
      <c r="V300" s="20" t="str">
        <f>VLOOKUP(A300,Database!A:M,13,FALSE)</f>
        <v>Terminé</v>
      </c>
      <c r="W300" s="20">
        <f>VLOOKUP($A300,Database!$A:$Y,20,FALSE)</f>
        <v>1</v>
      </c>
      <c r="X300" s="20">
        <f>VLOOKUP($A300,Database!$A:$Y,21,FALSE)</f>
        <v>0</v>
      </c>
      <c r="Y300" s="20">
        <f>IF(A300=0,0,IF(V300="À venir",0,IF(AND(ISBLANK(P300),ISBLANK(Q300)),1,0)))</f>
        <v>0</v>
      </c>
      <c r="Z300" s="20">
        <f>IF(OR(ISBLANK(P300),ISBLANK(Q300)),"",IF(OR(AND(P300&gt;Q300,W300&gt;X300),AND(P300=Q300,W300=X300),AND(P300&lt;Q300,W300&lt;X300)),1,0))</f>
        <v>1</v>
      </c>
      <c r="AA300" s="20">
        <f ca="1">IF(C300&lt;NOW(),IF(AND(P300&gt;Q300,W300&gt;X300),S300,IF(AND(P300=Q300,W300=X300),T300,IF(AND(P300&lt;Q300,W300&lt;X300),U300,0))),"")</f>
        <v>108</v>
      </c>
      <c r="AB300" s="20">
        <f ca="1">IF(AND(P300=W300,Q300=X300,NOT(ISBLANK(P300)),NOT(ISBLANK(Q300)),NOT(ISBLANK(W300)),NOT(ISBLANK(AA300))),1,0)</f>
        <v>0</v>
      </c>
      <c r="AC300" s="20" t="str">
        <f ca="1">IF(AB300=0,"",IF(OR(ISBLANK(P300),ISBLANK(Q300)),"",IF(ISBLANK(VLOOKUP(A300,Database!A:AA,22,FALSE)),"",VLOOKUP(A300,Database!A:AA,22,FALSE))))</f>
        <v/>
      </c>
      <c r="AD300" s="20">
        <f ca="1">IFERROR(
   IF(
     OR(ISBLANK(P300),ISBLANK(Q300)),
     "",
     IF(
       AND(AA300&lt;&gt;"",OR(V300="Terminé",V300="En cours")),
       VLOOKUP(AC300,Setup_ScoreExactBonus!A:D,4,FALSE),
       0
     )),
  0)</f>
        <v>0</v>
      </c>
      <c r="AE300" s="21">
        <f ca="1">IFERROR(IF(OR(ISBLANK(P300),ISBLANK(Q300)),0,IF(AA300&lt;&gt;"", AA300 + IF(AB300=1,AD300, 0), "") * (R300+1)),"")</f>
        <v>108</v>
      </c>
      <c r="AF300" s="21">
        <f ca="1">SUMIFS(AE$2:AE300,D$2:D300,D300)</f>
        <v>466</v>
      </c>
    </row>
    <row r="301" spans="1:32" hidden="1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1">
        <v>0</v>
      </c>
      <c r="S301" s="20">
        <f>VLOOKUP($A301,Database!$A:$Y,10,FALSE)</f>
        <v>108</v>
      </c>
      <c r="T301" s="20">
        <f>VLOOKUP($A301,Database!$A:$Y,11,FALSE)</f>
        <v>101</v>
      </c>
      <c r="U301" s="20">
        <f>VLOOKUP($A301,Database!$A:$Y,12,FALSE)</f>
        <v>85</v>
      </c>
      <c r="V301" s="20" t="str">
        <f>VLOOKUP(A301,Database!A:M,13,FALSE)</f>
        <v>Terminé</v>
      </c>
      <c r="W301" s="20">
        <f>VLOOKUP($A301,Database!$A:$Y,20,FALSE)</f>
        <v>1</v>
      </c>
      <c r="X301" s="20">
        <f>VLOOKUP($A301,Database!$A:$Y,21,FALSE)</f>
        <v>0</v>
      </c>
      <c r="Y301" s="20">
        <f>IF(A301=0,0,IF(V301="À venir",0,IF(AND(ISBLANK(P301),ISBLANK(Q301)),1,0)))</f>
        <v>0</v>
      </c>
      <c r="Z301" s="20">
        <f>IF(OR(ISBLANK(P301),ISBLANK(Q301)),"",IF(OR(AND(P301&gt;Q301,W301&gt;X301),AND(P301=Q301,W301=X301),AND(P301&lt;Q301,W301&lt;X301)),1,0))</f>
        <v>1</v>
      </c>
      <c r="AA301" s="20">
        <f ca="1">IF(C301&lt;NOW(),IF(AND(P301&gt;Q301,W301&gt;X301),S301,IF(AND(P301=Q301,W301=X301),T301,IF(AND(P301&lt;Q301,W301&lt;X301),U301,0))),"")</f>
        <v>108</v>
      </c>
      <c r="AB301" s="20">
        <f ca="1">IF(AND(P301=W301,Q301=X301,NOT(ISBLANK(P301)),NOT(ISBLANK(Q301)),NOT(ISBLANK(W301)),NOT(ISBLANK(AA301))),1,0)</f>
        <v>0</v>
      </c>
      <c r="AC301" s="20" t="str">
        <f ca="1">IF(AB301=0,"",IF(OR(ISBLANK(P301),ISBLANK(Q301)),"",IF(ISBLANK(VLOOKUP(A301,Database!A:AA,22,FALSE)),"",VLOOKUP(A301,Database!A:AA,22,FALSE))))</f>
        <v/>
      </c>
      <c r="AD301" s="20">
        <f ca="1">IFERROR(
   IF(
     OR(ISBLANK(P301),ISBLANK(Q301)),
     "",
     IF(
       AND(AA301&lt;&gt;"",OR(V301="Terminé",V301="En cours")),
       VLOOKUP(AC301,Setup_ScoreExactBonus!A:D,4,FALSE),
       0
     )),
  0)</f>
        <v>0</v>
      </c>
      <c r="AE301" s="21">
        <f ca="1">IFERROR(IF(OR(ISBLANK(P301),ISBLANK(Q301)),0,IF(AA301&lt;&gt;"", AA301 + IF(AB301=1,AD301, 0), "") * (R301+1)),"")</f>
        <v>108</v>
      </c>
      <c r="AF301" s="21">
        <f ca="1">SUMIFS(AE$2:AE301,D$2:D301,D301)</f>
        <v>447</v>
      </c>
    </row>
    <row r="302" spans="1:32" hidden="1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1">
        <v>0</v>
      </c>
      <c r="S302" s="20">
        <f>VLOOKUP($A302,Database!$A:$Y,10,FALSE)</f>
        <v>108</v>
      </c>
      <c r="T302" s="20">
        <f>VLOOKUP($A302,Database!$A:$Y,11,FALSE)</f>
        <v>101</v>
      </c>
      <c r="U302" s="20">
        <f>VLOOKUP($A302,Database!$A:$Y,12,FALSE)</f>
        <v>85</v>
      </c>
      <c r="V302" s="20" t="str">
        <f>VLOOKUP(A302,Database!A:M,13,FALSE)</f>
        <v>Terminé</v>
      </c>
      <c r="W302" s="20">
        <f>VLOOKUP($A302,Database!$A:$Y,20,FALSE)</f>
        <v>1</v>
      </c>
      <c r="X302" s="20">
        <f>VLOOKUP($A302,Database!$A:$Y,21,FALSE)</f>
        <v>0</v>
      </c>
      <c r="Y302" s="20">
        <f>IF(A302=0,0,IF(V302="À venir",0,IF(AND(ISBLANK(P302),ISBLANK(Q302)),1,0)))</f>
        <v>0</v>
      </c>
      <c r="Z302" s="20">
        <f>IF(OR(ISBLANK(P302),ISBLANK(Q302)),"",IF(OR(AND(P302&gt;Q302,W302&gt;X302),AND(P302=Q302,W302=X302),AND(P302&lt;Q302,W302&lt;X302)),1,0))</f>
        <v>0</v>
      </c>
      <c r="AA302" s="20">
        <f ca="1">IF(C302&lt;NOW(),IF(AND(P302&gt;Q302,W302&gt;X302),S302,IF(AND(P302=Q302,W302=X302),T302,IF(AND(P302&lt;Q302,W302&lt;X302),U302,0))),"")</f>
        <v>0</v>
      </c>
      <c r="AB302" s="20">
        <f ca="1">IF(AND(P302=W302,Q302=X302,NOT(ISBLANK(P302)),NOT(ISBLANK(Q302)),NOT(ISBLANK(W302)),NOT(ISBLANK(AA302))),1,0)</f>
        <v>0</v>
      </c>
      <c r="AC302" s="20" t="str">
        <f ca="1">IF(AB302=0,"",IF(OR(ISBLANK(P302),ISBLANK(Q302)),"",IF(ISBLANK(VLOOKUP(A302,Database!A:AA,22,FALSE)),"",VLOOKUP(A302,Database!A:AA,22,FALSE))))</f>
        <v/>
      </c>
      <c r="AD302" s="20">
        <f ca="1">IFERROR(
   IF(
     OR(ISBLANK(P302),ISBLANK(Q302)),
     "",
     IF(
       AND(AA302&lt;&gt;"",OR(V302="Terminé",V302="En cours")),
       VLOOKUP(AC302,Setup_ScoreExactBonus!A:D,4,FALSE),
       0
     )),
  0)</f>
        <v>0</v>
      </c>
      <c r="AE302" s="21">
        <f ca="1">IFERROR(IF(OR(ISBLANK(P302),ISBLANK(Q302)),0,IF(AA302&lt;&gt;"", AA302 + IF(AB302=1,AD302, 0), "") * (R302+1)),"")</f>
        <v>0</v>
      </c>
      <c r="AF302" s="21">
        <f ca="1">SUMIFS(AE$2:AE302,D$2:D302,D302)</f>
        <v>202</v>
      </c>
    </row>
    <row r="303" spans="1:32" hidden="1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1">
        <v>0</v>
      </c>
      <c r="S303" s="20">
        <f>VLOOKUP($A303,Database!$A:$Y,10,FALSE)</f>
        <v>108</v>
      </c>
      <c r="T303" s="20">
        <f>VLOOKUP($A303,Database!$A:$Y,11,FALSE)</f>
        <v>101</v>
      </c>
      <c r="U303" s="20">
        <f>VLOOKUP($A303,Database!$A:$Y,12,FALSE)</f>
        <v>85</v>
      </c>
      <c r="V303" s="20" t="str">
        <f>VLOOKUP(A303,Database!A:M,13,FALSE)</f>
        <v>Terminé</v>
      </c>
      <c r="W303" s="20">
        <f>VLOOKUP($A303,Database!$A:$Y,20,FALSE)</f>
        <v>1</v>
      </c>
      <c r="X303" s="20">
        <f>VLOOKUP($A303,Database!$A:$Y,21,FALSE)</f>
        <v>0</v>
      </c>
      <c r="Y303" s="20">
        <f>IF(A303=0,0,IF(V303="À venir",0,IF(AND(ISBLANK(P303),ISBLANK(Q303)),1,0)))</f>
        <v>1</v>
      </c>
      <c r="Z303" s="20" t="str">
        <f>IF(OR(ISBLANK(P303),ISBLANK(Q303)),"",IF(OR(AND(P303&gt;Q303,W303&gt;X303),AND(P303=Q303,W303=X303),AND(P303&lt;Q303,W303&lt;X303)),1,0))</f>
        <v/>
      </c>
      <c r="AA303" s="20">
        <f ca="1">IF(C303&lt;NOW(),IF(AND(P303&gt;Q303,W303&gt;X303),S303,IF(AND(P303=Q303,W303=X303),T303,IF(AND(P303&lt;Q303,W303&lt;X303),U303,0))),"")</f>
        <v>0</v>
      </c>
      <c r="AB303" s="20">
        <f ca="1">IF(AND(P303=W303,Q303=X303,NOT(ISBLANK(P303)),NOT(ISBLANK(Q303)),NOT(ISBLANK(W303)),NOT(ISBLANK(AA303))),1,0)</f>
        <v>0</v>
      </c>
      <c r="AC303" s="20" t="str">
        <f ca="1">IF(AB303=0,"",IF(OR(ISBLANK(P303),ISBLANK(Q303)),"",IF(ISBLANK(VLOOKUP(A303,Database!A:AA,22,FALSE)),"",VLOOKUP(A303,Database!A:AA,22,FALSE))))</f>
        <v/>
      </c>
      <c r="AD303" s="20" t="str">
        <f>IFERROR(
   IF(
     OR(ISBLANK(P303),ISBLANK(Q303)),
     "",
     IF(
       AND(AA303&lt;&gt;"",OR(V303="Terminé",V303="En cours")),
       VLOOKUP(AC303,Setup_ScoreExactBonus!A:D,4,FALSE),
       0
     )),
  0)</f>
        <v/>
      </c>
      <c r="AE303" s="21">
        <f>IFERROR(IF(OR(ISBLANK(P303),ISBLANK(Q303)),0,IF(AA303&lt;&gt;"", AA303 + IF(AB303=1,AD303, 0), "") * (R303+1)),"")</f>
        <v>0</v>
      </c>
      <c r="AF303" s="21">
        <f ca="1">SUMIFS(AE$2:AE303,D$2:D303,D303)</f>
        <v>96</v>
      </c>
    </row>
    <row r="304" spans="1:32" hidden="1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1">
        <v>0</v>
      </c>
      <c r="S304" s="20">
        <f>VLOOKUP($A304,Database!$A:$Y,10,FALSE)</f>
        <v>108</v>
      </c>
      <c r="T304" s="20">
        <f>VLOOKUP($A304,Database!$A:$Y,11,FALSE)</f>
        <v>101</v>
      </c>
      <c r="U304" s="20">
        <f>VLOOKUP($A304,Database!$A:$Y,12,FALSE)</f>
        <v>85</v>
      </c>
      <c r="V304" s="20" t="str">
        <f>VLOOKUP(A304,Database!A:M,13,FALSE)</f>
        <v>Terminé</v>
      </c>
      <c r="W304" s="20">
        <f>VLOOKUP($A304,Database!$A:$Y,20,FALSE)</f>
        <v>1</v>
      </c>
      <c r="X304" s="20">
        <f>VLOOKUP($A304,Database!$A:$Y,21,FALSE)</f>
        <v>0</v>
      </c>
      <c r="Y304" s="20">
        <f>IF(A304=0,0,IF(V304="À venir",0,IF(AND(ISBLANK(P304),ISBLANK(Q304)),1,0)))</f>
        <v>0</v>
      </c>
      <c r="Z304" s="20">
        <f>IF(OR(ISBLANK(P304),ISBLANK(Q304)),"",IF(OR(AND(P304&gt;Q304,W304&gt;X304),AND(P304=Q304,W304=X304),AND(P304&lt;Q304,W304&lt;X304)),1,0))</f>
        <v>1</v>
      </c>
      <c r="AA304" s="20">
        <f ca="1">IF(C304&lt;NOW(),IF(AND(P304&gt;Q304,W304&gt;X304),S304,IF(AND(P304=Q304,W304=X304),T304,IF(AND(P304&lt;Q304,W304&lt;X304),U304,0))),"")</f>
        <v>108</v>
      </c>
      <c r="AB304" s="20">
        <f ca="1">IF(AND(P304=W304,Q304=X304,NOT(ISBLANK(P304)),NOT(ISBLANK(Q304)),NOT(ISBLANK(W304)),NOT(ISBLANK(AA304))),1,0)</f>
        <v>0</v>
      </c>
      <c r="AC304" s="20" t="str">
        <f ca="1">IF(AB304=0,"",IF(OR(ISBLANK(P304),ISBLANK(Q304)),"",IF(ISBLANK(VLOOKUP(A304,Database!A:AA,22,FALSE)),"",VLOOKUP(A304,Database!A:AA,22,FALSE))))</f>
        <v/>
      </c>
      <c r="AD304" s="20">
        <f ca="1">IFERROR(
   IF(
     OR(ISBLANK(P304),ISBLANK(Q304)),
     "",
     IF(
       AND(AA304&lt;&gt;"",OR(V304="Terminé",V304="En cours")),
       VLOOKUP(AC304,Setup_ScoreExactBonus!A:D,4,FALSE),
       0
     )),
  0)</f>
        <v>0</v>
      </c>
      <c r="AE304" s="21">
        <f ca="1">IFERROR(IF(OR(ISBLANK(P304),ISBLANK(Q304)),0,IF(AA304&lt;&gt;"", AA304 + IF(AB304=1,AD304, 0), "") * (R304+1)),"")</f>
        <v>108</v>
      </c>
      <c r="AF304" s="21">
        <f ca="1">SUMIFS(AE$2:AE304,D$2:D304,D304)</f>
        <v>290</v>
      </c>
    </row>
    <row r="305" spans="1:32" hidden="1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1">
        <v>0</v>
      </c>
      <c r="S305" s="20">
        <f>VLOOKUP($A305,Database!$A:$Y,10,FALSE)</f>
        <v>108</v>
      </c>
      <c r="T305" s="20">
        <f>VLOOKUP($A305,Database!$A:$Y,11,FALSE)</f>
        <v>101</v>
      </c>
      <c r="U305" s="20">
        <f>VLOOKUP($A305,Database!$A:$Y,12,FALSE)</f>
        <v>85</v>
      </c>
      <c r="V305" s="20" t="str">
        <f>VLOOKUP(A305,Database!A:M,13,FALSE)</f>
        <v>Terminé</v>
      </c>
      <c r="W305" s="20">
        <f>VLOOKUP($A305,Database!$A:$Y,20,FALSE)</f>
        <v>1</v>
      </c>
      <c r="X305" s="20">
        <f>VLOOKUP($A305,Database!$A:$Y,21,FALSE)</f>
        <v>0</v>
      </c>
      <c r="Y305" s="20">
        <f>IF(A305=0,0,IF(V305="À venir",0,IF(AND(ISBLANK(P305),ISBLANK(Q305)),1,0)))</f>
        <v>0</v>
      </c>
      <c r="Z305" s="20">
        <f>IF(OR(ISBLANK(P305),ISBLANK(Q305)),"",IF(OR(AND(P305&gt;Q305,W305&gt;X305),AND(P305=Q305,W305=X305),AND(P305&lt;Q305,W305&lt;X305)),1,0))</f>
        <v>0</v>
      </c>
      <c r="AA305" s="20">
        <f ca="1">IF(C305&lt;NOW(),IF(AND(P305&gt;Q305,W305&gt;X305),S305,IF(AND(P305=Q305,W305=X305),T305,IF(AND(P305&lt;Q305,W305&lt;X305),U305,0))),"")</f>
        <v>0</v>
      </c>
      <c r="AB305" s="20">
        <f ca="1">IF(AND(P305=W305,Q305=X305,NOT(ISBLANK(P305)),NOT(ISBLANK(Q305)),NOT(ISBLANK(W305)),NOT(ISBLANK(AA305))),1,0)</f>
        <v>0</v>
      </c>
      <c r="AC305" s="20" t="str">
        <f ca="1">IF(AB305=0,"",IF(OR(ISBLANK(P305),ISBLANK(Q305)),"",IF(ISBLANK(VLOOKUP(A305,Database!A:AA,22,FALSE)),"",VLOOKUP(A305,Database!A:AA,22,FALSE))))</f>
        <v/>
      </c>
      <c r="AD305" s="20">
        <f ca="1">IFERROR(
   IF(
     OR(ISBLANK(P305),ISBLANK(Q305)),
     "",
     IF(
       AND(AA305&lt;&gt;"",OR(V305="Terminé",V305="En cours")),
       VLOOKUP(AC305,Setup_ScoreExactBonus!A:D,4,FALSE),
       0
     )),
  0)</f>
        <v>0</v>
      </c>
      <c r="AE305" s="21">
        <f ca="1">IFERROR(IF(OR(ISBLANK(P305),ISBLANK(Q305)),0,IF(AA305&lt;&gt;"", AA305 + IF(AB305=1,AD305, 0), "") * (R305+1)),"")</f>
        <v>0</v>
      </c>
      <c r="AF305" s="21">
        <f ca="1">SUMIFS(AE$2:AE305,D$2:D305,D305)</f>
        <v>138</v>
      </c>
    </row>
    <row r="306" spans="1:32" hidden="1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1">
        <v>0</v>
      </c>
      <c r="S306" s="20">
        <f>VLOOKUP($A306,Database!$A:$Y,10,FALSE)</f>
        <v>108</v>
      </c>
      <c r="T306" s="20">
        <f>VLOOKUP($A306,Database!$A:$Y,11,FALSE)</f>
        <v>101</v>
      </c>
      <c r="U306" s="20">
        <f>VLOOKUP($A306,Database!$A:$Y,12,FALSE)</f>
        <v>85</v>
      </c>
      <c r="V306" s="20" t="str">
        <f>VLOOKUP(A306,Database!A:M,13,FALSE)</f>
        <v>Terminé</v>
      </c>
      <c r="W306" s="20">
        <f>VLOOKUP($A306,Database!$A:$Y,20,FALSE)</f>
        <v>1</v>
      </c>
      <c r="X306" s="20">
        <f>VLOOKUP($A306,Database!$A:$Y,21,FALSE)</f>
        <v>0</v>
      </c>
      <c r="Y306" s="20">
        <f>IF(A306=0,0,IF(V306="À venir",0,IF(AND(ISBLANK(P306),ISBLANK(Q306)),1,0)))</f>
        <v>0</v>
      </c>
      <c r="Z306" s="20">
        <f>IF(OR(ISBLANK(P306),ISBLANK(Q306)),"",IF(OR(AND(P306&gt;Q306,W306&gt;X306),AND(P306=Q306,W306=X306),AND(P306&lt;Q306,W306&lt;X306)),1,0))</f>
        <v>1</v>
      </c>
      <c r="AA306" s="20">
        <f ca="1">IF(C306&lt;NOW(),IF(AND(P306&gt;Q306,W306&gt;X306),S306,IF(AND(P306=Q306,W306=X306),T306,IF(AND(P306&lt;Q306,W306&lt;X306),U306,0))),"")</f>
        <v>108</v>
      </c>
      <c r="AB306" s="20">
        <f ca="1">IF(AND(P306=W306,Q306=X306,NOT(ISBLANK(P306)),NOT(ISBLANK(Q306)),NOT(ISBLANK(W306)),NOT(ISBLANK(AA306))),1,0)</f>
        <v>0</v>
      </c>
      <c r="AC306" s="20" t="str">
        <f ca="1">IF(AB306=0,"",IF(OR(ISBLANK(P306),ISBLANK(Q306)),"",IF(ISBLANK(VLOOKUP(A306,Database!A:AA,22,FALSE)),"",VLOOKUP(A306,Database!A:AA,22,FALSE))))</f>
        <v/>
      </c>
      <c r="AD306" s="20">
        <f ca="1">IFERROR(
   IF(
     OR(ISBLANK(P306),ISBLANK(Q306)),
     "",
     IF(
       AND(AA306&lt;&gt;"",OR(V306="Terminé",V306="En cours")),
       VLOOKUP(AC306,Setup_ScoreExactBonus!A:D,4,FALSE),
       0
     )),
  0)</f>
        <v>0</v>
      </c>
      <c r="AE306" s="21">
        <f ca="1">IFERROR(IF(OR(ISBLANK(P306),ISBLANK(Q306)),0,IF(AA306&lt;&gt;"", AA306 + IF(AB306=1,AD306, 0), "") * (R306+1)),"")</f>
        <v>108</v>
      </c>
      <c r="AF306" s="21">
        <f ca="1">SUMIFS(AE$2:AE306,D$2:D306,D306)</f>
        <v>623</v>
      </c>
    </row>
    <row r="307" spans="1:32" hidden="1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1">
        <v>0</v>
      </c>
      <c r="S307" s="20">
        <f>VLOOKUP($A307,Database!$A:$Y,10,FALSE)</f>
        <v>108</v>
      </c>
      <c r="T307" s="20">
        <f>VLOOKUP($A307,Database!$A:$Y,11,FALSE)</f>
        <v>101</v>
      </c>
      <c r="U307" s="20">
        <f>VLOOKUP($A307,Database!$A:$Y,12,FALSE)</f>
        <v>85</v>
      </c>
      <c r="V307" s="20" t="str">
        <f>VLOOKUP(A307,Database!A:M,13,FALSE)</f>
        <v>Terminé</v>
      </c>
      <c r="W307" s="20">
        <f>VLOOKUP($A307,Database!$A:$Y,20,FALSE)</f>
        <v>1</v>
      </c>
      <c r="X307" s="20">
        <f>VLOOKUP($A307,Database!$A:$Y,21,FALSE)</f>
        <v>0</v>
      </c>
      <c r="Y307" s="20">
        <f>IF(A307=0,0,IF(V307="À venir",0,IF(AND(ISBLANK(P307),ISBLANK(Q307)),1,0)))</f>
        <v>0</v>
      </c>
      <c r="Z307" s="20">
        <f>IF(OR(ISBLANK(P307),ISBLANK(Q307)),"",IF(OR(AND(P307&gt;Q307,W307&gt;X307),AND(P307=Q307,W307=X307),AND(P307&lt;Q307,W307&lt;X307)),1,0))</f>
        <v>0</v>
      </c>
      <c r="AA307" s="20">
        <f ca="1">IF(C307&lt;NOW(),IF(AND(P307&gt;Q307,W307&gt;X307),S307,IF(AND(P307=Q307,W307=X307),T307,IF(AND(P307&lt;Q307,W307&lt;X307),U307,0))),"")</f>
        <v>0</v>
      </c>
      <c r="AB307" s="20">
        <f ca="1">IF(AND(P307=W307,Q307=X307,NOT(ISBLANK(P307)),NOT(ISBLANK(Q307)),NOT(ISBLANK(W307)),NOT(ISBLANK(AA307))),1,0)</f>
        <v>0</v>
      </c>
      <c r="AC307" s="20" t="str">
        <f ca="1">IF(AB307=0,"",IF(OR(ISBLANK(P307),ISBLANK(Q307)),"",IF(ISBLANK(VLOOKUP(A307,Database!A:AA,22,FALSE)),"",VLOOKUP(A307,Database!A:AA,22,FALSE))))</f>
        <v/>
      </c>
      <c r="AD307" s="20">
        <f ca="1">IFERROR(
   IF(
     OR(ISBLANK(P307),ISBLANK(Q307)),
     "",
     IF(
       AND(AA307&lt;&gt;"",OR(V307="Terminé",V307="En cours")),
       VLOOKUP(AC307,Setup_ScoreExactBonus!A:D,4,FALSE),
       0
     )),
  0)</f>
        <v>0</v>
      </c>
      <c r="AE307" s="21">
        <f ca="1">IFERROR(IF(OR(ISBLANK(P307),ISBLANK(Q307)),0,IF(AA307&lt;&gt;"", AA307 + IF(AB307=1,AD307, 0), "") * (R307+1)),"")</f>
        <v>0</v>
      </c>
      <c r="AF307" s="21">
        <f ca="1">SUMIFS(AE$2:AE307,D$2:D307,D307)</f>
        <v>420</v>
      </c>
    </row>
    <row r="308" spans="1:32" hidden="1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1">
        <v>0</v>
      </c>
      <c r="S308" s="20">
        <f>VLOOKUP($A308,Database!$A:$Y,10,FALSE)</f>
        <v>108</v>
      </c>
      <c r="T308" s="20">
        <f>VLOOKUP($A308,Database!$A:$Y,11,FALSE)</f>
        <v>101</v>
      </c>
      <c r="U308" s="20">
        <f>VLOOKUP($A308,Database!$A:$Y,12,FALSE)</f>
        <v>85</v>
      </c>
      <c r="V308" s="20" t="str">
        <f>VLOOKUP(A308,Database!A:M,13,FALSE)</f>
        <v>Terminé</v>
      </c>
      <c r="W308" s="20">
        <f>VLOOKUP($A308,Database!$A:$Y,20,FALSE)</f>
        <v>1</v>
      </c>
      <c r="X308" s="20">
        <f>VLOOKUP($A308,Database!$A:$Y,21,FALSE)</f>
        <v>0</v>
      </c>
      <c r="Y308" s="20">
        <f>IF(A308=0,0,IF(V308="À venir",0,IF(AND(ISBLANK(P308),ISBLANK(Q308)),1,0)))</f>
        <v>0</v>
      </c>
      <c r="Z308" s="20">
        <f>IF(OR(ISBLANK(P308),ISBLANK(Q308)),"",IF(OR(AND(P308&gt;Q308,W308&gt;X308),AND(P308=Q308,W308=X308),AND(P308&lt;Q308,W308&lt;X308)),1,0))</f>
        <v>0</v>
      </c>
      <c r="AA308" s="20">
        <f ca="1">IF(C308&lt;NOW(),IF(AND(P308&gt;Q308,W308&gt;X308),S308,IF(AND(P308=Q308,W308=X308),T308,IF(AND(P308&lt;Q308,W308&lt;X308),U308,0))),"")</f>
        <v>0</v>
      </c>
      <c r="AB308" s="20">
        <f ca="1">IF(AND(P308=W308,Q308=X308,NOT(ISBLANK(P308)),NOT(ISBLANK(Q308)),NOT(ISBLANK(W308)),NOT(ISBLANK(AA308))),1,0)</f>
        <v>0</v>
      </c>
      <c r="AC308" s="20" t="str">
        <f ca="1">IF(AB308=0,"",IF(OR(ISBLANK(P308),ISBLANK(Q308)),"",IF(ISBLANK(VLOOKUP(A308,Database!A:AA,22,FALSE)),"",VLOOKUP(A308,Database!A:AA,22,FALSE))))</f>
        <v/>
      </c>
      <c r="AD308" s="20">
        <f ca="1">IFERROR(
   IF(
     OR(ISBLANK(P308),ISBLANK(Q308)),
     "",
     IF(
       AND(AA308&lt;&gt;"",OR(V308="Terminé",V308="En cours")),
       VLOOKUP(AC308,Setup_ScoreExactBonus!A:D,4,FALSE),
       0
     )),
  0)</f>
        <v>0</v>
      </c>
      <c r="AE308" s="21">
        <f ca="1">IFERROR(IF(OR(ISBLANK(P308),ISBLANK(Q308)),0,IF(AA308&lt;&gt;"", AA308 + IF(AB308=1,AD308, 0), "") * (R308+1)),"")</f>
        <v>0</v>
      </c>
      <c r="AF308" s="21">
        <f ca="1">SUMIFS(AE$2:AE308,D$2:D308,D308)</f>
        <v>344</v>
      </c>
    </row>
    <row r="309" spans="1:32" hidden="1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1">
        <v>0</v>
      </c>
      <c r="S309" s="20">
        <f>VLOOKUP($A309,Database!$A:$Y,10,FALSE)</f>
        <v>108</v>
      </c>
      <c r="T309" s="20">
        <f>VLOOKUP($A309,Database!$A:$Y,11,FALSE)</f>
        <v>101</v>
      </c>
      <c r="U309" s="20">
        <f>VLOOKUP($A309,Database!$A:$Y,12,FALSE)</f>
        <v>85</v>
      </c>
      <c r="V309" s="20" t="str">
        <f>VLOOKUP(A309,Database!A:M,13,FALSE)</f>
        <v>Terminé</v>
      </c>
      <c r="W309" s="20">
        <f>VLOOKUP($A309,Database!$A:$Y,20,FALSE)</f>
        <v>1</v>
      </c>
      <c r="X309" s="20">
        <f>VLOOKUP($A309,Database!$A:$Y,21,FALSE)</f>
        <v>0</v>
      </c>
      <c r="Y309" s="20">
        <f>IF(A309=0,0,IF(V309="À venir",0,IF(AND(ISBLANK(P309),ISBLANK(Q309)),1,0)))</f>
        <v>0</v>
      </c>
      <c r="Z309" s="20">
        <f>IF(OR(ISBLANK(P309),ISBLANK(Q309)),"",IF(OR(AND(P309&gt;Q309,W309&gt;X309),AND(P309=Q309,W309=X309),AND(P309&lt;Q309,W309&lt;X309)),1,0))</f>
        <v>1</v>
      </c>
      <c r="AA309" s="20">
        <f ca="1">IF(C309&lt;NOW(),IF(AND(P309&gt;Q309,W309&gt;X309),S309,IF(AND(P309=Q309,W309=X309),T309,IF(AND(P309&lt;Q309,W309&lt;X309),U309,0))),"")</f>
        <v>108</v>
      </c>
      <c r="AB309" s="20">
        <f ca="1">IF(AND(P309=W309,Q309=X309,NOT(ISBLANK(P309)),NOT(ISBLANK(Q309)),NOT(ISBLANK(W309)),NOT(ISBLANK(AA309))),1,0)</f>
        <v>1</v>
      </c>
      <c r="AC309" s="20" t="str">
        <f ca="1">IF(AB309=0,"",IF(OR(ISBLANK(P309),ISBLANK(Q309)),"",IF(ISBLANK(VLOOKUP(A309,Database!A:AA,22,FALSE)),"",VLOOKUP(A309,Database!A:AA,22,FALSE))))</f>
        <v>Rare</v>
      </c>
      <c r="AD309" s="20">
        <f ca="1">IFERROR(
   IF(
     OR(ISBLANK(P309),ISBLANK(Q309)),
     "",
     IF(
       AND(AA309&lt;&gt;"",OR(V309="Terminé",V309="En cours")),
       VLOOKUP(AC309,Setup_ScoreExactBonus!A:D,4,FALSE),
       0
     )),
  0)</f>
        <v>30</v>
      </c>
      <c r="AE309" s="21">
        <f ca="1">IFERROR(IF(OR(ISBLANK(P309),ISBLANK(Q309)),0,IF(AA309&lt;&gt;"", AA309 + IF(AB309=1,AD309, 0), "") * (R309+1)),"")</f>
        <v>138</v>
      </c>
      <c r="AF309" s="21">
        <f ca="1">SUMIFS(AE$2:AE309,D$2:D309,D309)</f>
        <v>417</v>
      </c>
    </row>
    <row r="310" spans="1:32" hidden="1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1">
        <v>0</v>
      </c>
      <c r="S310" s="20">
        <f>VLOOKUP($A310,Database!$A:$Y,10,FALSE)</f>
        <v>108</v>
      </c>
      <c r="T310" s="20">
        <f>VLOOKUP($A310,Database!$A:$Y,11,FALSE)</f>
        <v>101</v>
      </c>
      <c r="U310" s="20">
        <f>VLOOKUP($A310,Database!$A:$Y,12,FALSE)</f>
        <v>85</v>
      </c>
      <c r="V310" s="20" t="str">
        <f>VLOOKUP(A310,Database!A:M,13,FALSE)</f>
        <v>Terminé</v>
      </c>
      <c r="W310" s="20">
        <f>VLOOKUP($A310,Database!$A:$Y,20,FALSE)</f>
        <v>1</v>
      </c>
      <c r="X310" s="20">
        <f>VLOOKUP($A310,Database!$A:$Y,21,FALSE)</f>
        <v>0</v>
      </c>
      <c r="Y310" s="20">
        <f>IF(A310=0,0,IF(V310="À venir",0,IF(AND(ISBLANK(P310),ISBLANK(Q310)),1,0)))</f>
        <v>0</v>
      </c>
      <c r="Z310" s="20">
        <f>IF(OR(ISBLANK(P310),ISBLANK(Q310)),"",IF(OR(AND(P310&gt;Q310,W310&gt;X310),AND(P310=Q310,W310=X310),AND(P310&lt;Q310,W310&lt;X310)),1,0))</f>
        <v>0</v>
      </c>
      <c r="AA310" s="20">
        <f ca="1">IF(C310&lt;NOW(),IF(AND(P310&gt;Q310,W310&gt;X310),S310,IF(AND(P310=Q310,W310=X310),T310,IF(AND(P310&lt;Q310,W310&lt;X310),U310,0))),"")</f>
        <v>0</v>
      </c>
      <c r="AB310" s="20">
        <f ca="1">IF(AND(P310=W310,Q310=X310,NOT(ISBLANK(P310)),NOT(ISBLANK(Q310)),NOT(ISBLANK(W310)),NOT(ISBLANK(AA310))),1,0)</f>
        <v>0</v>
      </c>
      <c r="AC310" s="20" t="str">
        <f ca="1">IF(AB310=0,"",IF(OR(ISBLANK(P310),ISBLANK(Q310)),"",IF(ISBLANK(VLOOKUP(A310,Database!A:AA,22,FALSE)),"",VLOOKUP(A310,Database!A:AA,22,FALSE))))</f>
        <v/>
      </c>
      <c r="AD310" s="20">
        <f ca="1">IFERROR(
   IF(
     OR(ISBLANK(P310),ISBLANK(Q310)),
     "",
     IF(
       AND(AA310&lt;&gt;"",OR(V310="Terminé",V310="En cours")),
       VLOOKUP(AC310,Setup_ScoreExactBonus!A:D,4,FALSE),
       0
     )),
  0)</f>
        <v>0</v>
      </c>
      <c r="AE310" s="21">
        <f ca="1">IFERROR(IF(OR(ISBLANK(P310),ISBLANK(Q310)),0,IF(AA310&lt;&gt;"", AA310 + IF(AB310=1,AD310, 0), "") * (R310+1)),"")</f>
        <v>0</v>
      </c>
      <c r="AF310" s="21">
        <f ca="1">SUMIFS(AE$2:AE310,D$2:D310,D310)</f>
        <v>324</v>
      </c>
    </row>
    <row r="311" spans="1:32" hidden="1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1">
        <v>0</v>
      </c>
      <c r="S311" s="20">
        <f>VLOOKUP($A311,Database!$A:$Y,10,FALSE)</f>
        <v>108</v>
      </c>
      <c r="T311" s="20">
        <f>VLOOKUP($A311,Database!$A:$Y,11,FALSE)</f>
        <v>101</v>
      </c>
      <c r="U311" s="20">
        <f>VLOOKUP($A311,Database!$A:$Y,12,FALSE)</f>
        <v>85</v>
      </c>
      <c r="V311" s="20" t="str">
        <f>VLOOKUP(A311,Database!A:M,13,FALSE)</f>
        <v>Terminé</v>
      </c>
      <c r="W311" s="20">
        <f>VLOOKUP($A311,Database!$A:$Y,20,FALSE)</f>
        <v>1</v>
      </c>
      <c r="X311" s="20">
        <f>VLOOKUP($A311,Database!$A:$Y,21,FALSE)</f>
        <v>0</v>
      </c>
      <c r="Y311" s="20">
        <f>IF(A311=0,0,IF(V311="À venir",0,IF(AND(ISBLANK(P311),ISBLANK(Q311)),1,0)))</f>
        <v>0</v>
      </c>
      <c r="Z311" s="20">
        <f>IF(OR(ISBLANK(P311),ISBLANK(Q311)),"",IF(OR(AND(P311&gt;Q311,W311&gt;X311),AND(P311=Q311,W311=X311),AND(P311&lt;Q311,W311&lt;X311)),1,0))</f>
        <v>1</v>
      </c>
      <c r="AA311" s="20">
        <f ca="1">IF(C311&lt;NOW(),IF(AND(P311&gt;Q311,W311&gt;X311),S311,IF(AND(P311=Q311,W311=X311),T311,IF(AND(P311&lt;Q311,W311&lt;X311),U311,0))),"")</f>
        <v>108</v>
      </c>
      <c r="AB311" s="20">
        <f ca="1">IF(AND(P311=W311,Q311=X311,NOT(ISBLANK(P311)),NOT(ISBLANK(Q311)),NOT(ISBLANK(W311)),NOT(ISBLANK(AA311))),1,0)</f>
        <v>0</v>
      </c>
      <c r="AC311" s="20" t="str">
        <f ca="1">IF(AB311=0,"",IF(OR(ISBLANK(P311),ISBLANK(Q311)),"",IF(ISBLANK(VLOOKUP(A311,Database!A:AA,22,FALSE)),"",VLOOKUP(A311,Database!A:AA,22,FALSE))))</f>
        <v/>
      </c>
      <c r="AD311" s="20">
        <f ca="1">IFERROR(
   IF(
     OR(ISBLANK(P311),ISBLANK(Q311)),
     "",
     IF(
       AND(AA311&lt;&gt;"",OR(V311="Terminé",V311="En cours")),
       VLOOKUP(AC311,Setup_ScoreExactBonus!A:D,4,FALSE),
       0
     )),
  0)</f>
        <v>0</v>
      </c>
      <c r="AE311" s="21">
        <f ca="1">IFERROR(IF(OR(ISBLANK(P311),ISBLANK(Q311)),0,IF(AA311&lt;&gt;"", AA311 + IF(AB311=1,AD311, 0), "") * (R311+1)),"")</f>
        <v>108</v>
      </c>
      <c r="AF311" s="21">
        <f ca="1">SUMIFS(AE$2:AE311,D$2:D311,D311)</f>
        <v>623</v>
      </c>
    </row>
    <row r="312" spans="1:32" hidden="1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1">
        <v>0</v>
      </c>
      <c r="S312" s="20">
        <f>VLOOKUP($A312,Database!$A:$Y,10,FALSE)</f>
        <v>108</v>
      </c>
      <c r="T312" s="20">
        <f>VLOOKUP($A312,Database!$A:$Y,11,FALSE)</f>
        <v>101</v>
      </c>
      <c r="U312" s="20">
        <f>VLOOKUP($A312,Database!$A:$Y,12,FALSE)</f>
        <v>85</v>
      </c>
      <c r="V312" s="20" t="str">
        <f>VLOOKUP(A312,Database!A:M,13,FALSE)</f>
        <v>Terminé</v>
      </c>
      <c r="W312" s="20">
        <f>VLOOKUP($A312,Database!$A:$Y,20,FALSE)</f>
        <v>1</v>
      </c>
      <c r="X312" s="20">
        <f>VLOOKUP($A312,Database!$A:$Y,21,FALSE)</f>
        <v>0</v>
      </c>
      <c r="Y312" s="20">
        <f>IF(A312=0,0,IF(V312="À venir",0,IF(AND(ISBLANK(P312),ISBLANK(Q312)),1,0)))</f>
        <v>0</v>
      </c>
      <c r="Z312" s="20">
        <f>IF(OR(ISBLANK(P312),ISBLANK(Q312)),"",IF(OR(AND(P312&gt;Q312,W312&gt;X312),AND(P312=Q312,W312=X312),AND(P312&lt;Q312,W312&lt;X312)),1,0))</f>
        <v>1</v>
      </c>
      <c r="AA312" s="20">
        <f ca="1">IF(C312&lt;NOW(),IF(AND(P312&gt;Q312,W312&gt;X312),S312,IF(AND(P312=Q312,W312=X312),T312,IF(AND(P312&lt;Q312,W312&lt;X312),U312,0))),"")</f>
        <v>108</v>
      </c>
      <c r="AB312" s="20">
        <f ca="1">IF(AND(P312=W312,Q312=X312,NOT(ISBLANK(P312)),NOT(ISBLANK(Q312)),NOT(ISBLANK(W312)),NOT(ISBLANK(AA312))),1,0)</f>
        <v>0</v>
      </c>
      <c r="AC312" s="20" t="str">
        <f ca="1">IF(AB312=0,"",IF(OR(ISBLANK(P312),ISBLANK(Q312)),"",IF(ISBLANK(VLOOKUP(A312,Database!A:AA,22,FALSE)),"",VLOOKUP(A312,Database!A:AA,22,FALSE))))</f>
        <v/>
      </c>
      <c r="AD312" s="20">
        <f ca="1">IFERROR(
   IF(
     OR(ISBLANK(P312),ISBLANK(Q312)),
     "",
     IF(
       AND(AA312&lt;&gt;"",OR(V312="Terminé",V312="En cours")),
       VLOOKUP(AC312,Setup_ScoreExactBonus!A:D,4,FALSE),
       0
     )),
  0)</f>
        <v>0</v>
      </c>
      <c r="AE312" s="21">
        <f ca="1">IFERROR(IF(OR(ISBLANK(P312),ISBLANK(Q312)),0,IF(AA312&lt;&gt;"", AA312 + IF(AB312=1,AD312, 0), "") * (R312+1)),"")</f>
        <v>108</v>
      </c>
      <c r="AF312" s="21">
        <f ca="1">SUMIFS(AE$2:AE312,D$2:D312,D312)</f>
        <v>352</v>
      </c>
    </row>
    <row r="313" spans="1:32" hidden="1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1">
        <v>0</v>
      </c>
      <c r="S313" s="20">
        <f>VLOOKUP($A313,Database!$A:$Y,10,FALSE)</f>
        <v>108</v>
      </c>
      <c r="T313" s="20">
        <f>VLOOKUP($A313,Database!$A:$Y,11,FALSE)</f>
        <v>101</v>
      </c>
      <c r="U313" s="20">
        <f>VLOOKUP($A313,Database!$A:$Y,12,FALSE)</f>
        <v>85</v>
      </c>
      <c r="V313" s="20" t="str">
        <f>VLOOKUP(A313,Database!A:M,13,FALSE)</f>
        <v>Terminé</v>
      </c>
      <c r="W313" s="20">
        <f>VLOOKUP($A313,Database!$A:$Y,20,FALSE)</f>
        <v>1</v>
      </c>
      <c r="X313" s="20">
        <f>VLOOKUP($A313,Database!$A:$Y,21,FALSE)</f>
        <v>0</v>
      </c>
      <c r="Y313" s="20">
        <f>IF(A313=0,0,IF(V313="À venir",0,IF(AND(ISBLANK(P313),ISBLANK(Q313)),1,0)))</f>
        <v>0</v>
      </c>
      <c r="Z313" s="20">
        <f>IF(OR(ISBLANK(P313),ISBLANK(Q313)),"",IF(OR(AND(P313&gt;Q313,W313&gt;X313),AND(P313=Q313,W313=X313),AND(P313&lt;Q313,W313&lt;X313)),1,0))</f>
        <v>1</v>
      </c>
      <c r="AA313" s="20">
        <f ca="1">IF(C313&lt;NOW(),IF(AND(P313&gt;Q313,W313&gt;X313),S313,IF(AND(P313=Q313,W313=X313),T313,IF(AND(P313&lt;Q313,W313&lt;X313),U313,0))),"")</f>
        <v>108</v>
      </c>
      <c r="AB313" s="20">
        <f ca="1">IF(AND(P313=W313,Q313=X313,NOT(ISBLANK(P313)),NOT(ISBLANK(Q313)),NOT(ISBLANK(W313)),NOT(ISBLANK(AA313))),1,0)</f>
        <v>0</v>
      </c>
      <c r="AC313" s="20" t="str">
        <f ca="1">IF(AB313=0,"",IF(OR(ISBLANK(P313),ISBLANK(Q313)),"",IF(ISBLANK(VLOOKUP(A313,Database!A:AA,22,FALSE)),"",VLOOKUP(A313,Database!A:AA,22,FALSE))))</f>
        <v/>
      </c>
      <c r="AD313" s="20">
        <f ca="1">IFERROR(
   IF(
     OR(ISBLANK(P313),ISBLANK(Q313)),
     "",
     IF(
       AND(AA313&lt;&gt;"",OR(V313="Terminé",V313="En cours")),
       VLOOKUP(AC313,Setup_ScoreExactBonus!A:D,4,FALSE),
       0
     )),
  0)</f>
        <v>0</v>
      </c>
      <c r="AE313" s="21">
        <f ca="1">IFERROR(IF(OR(ISBLANK(P313),ISBLANK(Q313)),0,IF(AA313&lt;&gt;"", AA313 + IF(AB313=1,AD313, 0), "") * (R313+1)),"")</f>
        <v>108</v>
      </c>
      <c r="AF313" s="21">
        <f ca="1">SUMIFS(AE$2:AE313,D$2:D313,D313)</f>
        <v>452</v>
      </c>
    </row>
    <row r="314" spans="1:32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1">
        <v>0</v>
      </c>
      <c r="S314" s="20">
        <f>VLOOKUP($A314,Database!$A:$Y,10,FALSE)</f>
        <v>108</v>
      </c>
      <c r="T314" s="20">
        <f>VLOOKUP($A314,Database!$A:$Y,11,FALSE)</f>
        <v>101</v>
      </c>
      <c r="U314" s="20">
        <f>VLOOKUP($A314,Database!$A:$Y,12,FALSE)</f>
        <v>85</v>
      </c>
      <c r="V314" s="20" t="str">
        <f>VLOOKUP(A314,Database!A:M,13,FALSE)</f>
        <v>Terminé</v>
      </c>
      <c r="W314" s="20">
        <f>VLOOKUP($A314,Database!$A:$Y,20,FALSE)</f>
        <v>1</v>
      </c>
      <c r="X314" s="20">
        <f>VLOOKUP($A314,Database!$A:$Y,21,FALSE)</f>
        <v>0</v>
      </c>
      <c r="Y314" s="20">
        <f>IF(A314=0,0,IF(V314="À venir",0,IF(AND(ISBLANK(P314),ISBLANK(Q314)),1,0)))</f>
        <v>0</v>
      </c>
      <c r="Z314" s="20">
        <f>IF(OR(ISBLANK(P314),ISBLANK(Q314)),"",IF(OR(AND(P314&gt;Q314,W314&gt;X314),AND(P314=Q314,W314=X314),AND(P314&lt;Q314,W314&lt;X314)),1,0))</f>
        <v>1</v>
      </c>
      <c r="AA314" s="20">
        <f ca="1">IF(C314&lt;NOW(),IF(AND(P314&gt;Q314,W314&gt;X314),S314,IF(AND(P314=Q314,W314=X314),T314,IF(AND(P314&lt;Q314,W314&lt;X314),U314,0))),"")</f>
        <v>108</v>
      </c>
      <c r="AB314" s="20">
        <f ca="1">IF(AND(P314=W314,Q314=X314,NOT(ISBLANK(P314)),NOT(ISBLANK(Q314)),NOT(ISBLANK(W314)),NOT(ISBLANK(AA314))),1,0)</f>
        <v>1</v>
      </c>
      <c r="AC314" s="20" t="str">
        <f ca="1">IF(AB314=0,"",IF(OR(ISBLANK(P314),ISBLANK(Q314)),"",IF(ISBLANK(VLOOKUP(A314,Database!A:AA,22,FALSE)),"",VLOOKUP(A314,Database!A:AA,22,FALSE))))</f>
        <v>Rare</v>
      </c>
      <c r="AD314" s="20">
        <f ca="1">IFERROR(
   IF(
     OR(ISBLANK(P314),ISBLANK(Q314)),
     "",
     IF(
       AND(AA314&lt;&gt;"",OR(V314="Terminé",V314="En cours")),
       VLOOKUP(AC314,Setup_ScoreExactBonus!A:D,4,FALSE),
       0
     )),
  0)</f>
        <v>30</v>
      </c>
      <c r="AE314" s="21">
        <f ca="1">IFERROR(IF(OR(ISBLANK(P314),ISBLANK(Q314)),0,IF(AA314&lt;&gt;"", AA314 + IF(AB314=1,AD314, 0), "") * (R314+1)),"")</f>
        <v>138</v>
      </c>
      <c r="AF314" s="21">
        <f ca="1">SUMIFS(AE$2:AE314,D$2:D314,D314)</f>
        <v>153</v>
      </c>
    </row>
    <row r="315" spans="1:32" hidden="1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1">
        <v>0</v>
      </c>
      <c r="S315" s="20">
        <f>VLOOKUP($A315,Database!$A:$Y,10,FALSE)</f>
        <v>108</v>
      </c>
      <c r="T315" s="20">
        <f>VLOOKUP($A315,Database!$A:$Y,11,FALSE)</f>
        <v>101</v>
      </c>
      <c r="U315" s="20">
        <f>VLOOKUP($A315,Database!$A:$Y,12,FALSE)</f>
        <v>85</v>
      </c>
      <c r="V315" s="20" t="str">
        <f>VLOOKUP(A315,Database!A:M,13,FALSE)</f>
        <v>Terminé</v>
      </c>
      <c r="W315" s="20">
        <f>VLOOKUP($A315,Database!$A:$Y,20,FALSE)</f>
        <v>1</v>
      </c>
      <c r="X315" s="20">
        <f>VLOOKUP($A315,Database!$A:$Y,21,FALSE)</f>
        <v>0</v>
      </c>
      <c r="Y315" s="20">
        <f>IF(A315=0,0,IF(V315="À venir",0,IF(AND(ISBLANK(P315),ISBLANK(Q315)),1,0)))</f>
        <v>0</v>
      </c>
      <c r="Z315" s="20">
        <f>IF(OR(ISBLANK(P315),ISBLANK(Q315)),"",IF(OR(AND(P315&gt;Q315,W315&gt;X315),AND(P315=Q315,W315=X315),AND(P315&lt;Q315,W315&lt;X315)),1,0))</f>
        <v>0</v>
      </c>
      <c r="AA315" s="20">
        <f ca="1">IF(C315&lt;NOW(),IF(AND(P315&gt;Q315,W315&gt;X315),S315,IF(AND(P315=Q315,W315=X315),T315,IF(AND(P315&lt;Q315,W315&lt;X315),U315,0))),"")</f>
        <v>0</v>
      </c>
      <c r="AB315" s="20">
        <f ca="1">IF(AND(P315=W315,Q315=X315,NOT(ISBLANK(P315)),NOT(ISBLANK(Q315)),NOT(ISBLANK(W315)),NOT(ISBLANK(AA315))),1,0)</f>
        <v>0</v>
      </c>
      <c r="AC315" s="20" t="str">
        <f ca="1">IF(AB315=0,"",IF(OR(ISBLANK(P315),ISBLANK(Q315)),"",IF(ISBLANK(VLOOKUP(A315,Database!A:AA,22,FALSE)),"",VLOOKUP(A315,Database!A:AA,22,FALSE))))</f>
        <v/>
      </c>
      <c r="AD315" s="20">
        <f ca="1">IFERROR(
   IF(
     OR(ISBLANK(P315),ISBLANK(Q315)),
     "",
     IF(
       AND(AA315&lt;&gt;"",OR(V315="Terminé",V315="En cours")),
       VLOOKUP(AC315,Setup_ScoreExactBonus!A:D,4,FALSE),
       0
     )),
  0)</f>
        <v>0</v>
      </c>
      <c r="AE315" s="21">
        <f ca="1">IFERROR(IF(OR(ISBLANK(P315),ISBLANK(Q315)),0,IF(AA315&lt;&gt;"", AA315 + IF(AB315=1,AD315, 0), "") * (R315+1)),"")</f>
        <v>0</v>
      </c>
      <c r="AF315" s="21">
        <f ca="1">SUMIFS(AE$2:AE315,D$2:D315,D315)</f>
        <v>451</v>
      </c>
    </row>
    <row r="316" spans="1:32" hidden="1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1">
        <v>0</v>
      </c>
      <c r="S316" s="20">
        <f>VLOOKUP($A316,Database!$A:$Y,10,FALSE)</f>
        <v>108</v>
      </c>
      <c r="T316" s="20">
        <f>VLOOKUP($A316,Database!$A:$Y,11,FALSE)</f>
        <v>101</v>
      </c>
      <c r="U316" s="20">
        <f>VLOOKUP($A316,Database!$A:$Y,12,FALSE)</f>
        <v>85</v>
      </c>
      <c r="V316" s="20" t="str">
        <f>VLOOKUP(A316,Database!A:M,13,FALSE)</f>
        <v>Terminé</v>
      </c>
      <c r="W316" s="20">
        <f>VLOOKUP($A316,Database!$A:$Y,20,FALSE)</f>
        <v>1</v>
      </c>
      <c r="X316" s="20">
        <f>VLOOKUP($A316,Database!$A:$Y,21,FALSE)</f>
        <v>0</v>
      </c>
      <c r="Y316" s="20">
        <f>IF(A316=0,0,IF(V316="À venir",0,IF(AND(ISBLANK(P316),ISBLANK(Q316)),1,0)))</f>
        <v>0</v>
      </c>
      <c r="Z316" s="20">
        <f>IF(OR(ISBLANK(P316),ISBLANK(Q316)),"",IF(OR(AND(P316&gt;Q316,W316&gt;X316),AND(P316=Q316,W316=X316),AND(P316&lt;Q316,W316&lt;X316)),1,0))</f>
        <v>1</v>
      </c>
      <c r="AA316" s="20">
        <f ca="1">IF(C316&lt;NOW(),IF(AND(P316&gt;Q316,W316&gt;X316),S316,IF(AND(P316=Q316,W316=X316),T316,IF(AND(P316&lt;Q316,W316&lt;X316),U316,0))),"")</f>
        <v>108</v>
      </c>
      <c r="AB316" s="20">
        <f ca="1">IF(AND(P316=W316,Q316=X316,NOT(ISBLANK(P316)),NOT(ISBLANK(Q316)),NOT(ISBLANK(W316)),NOT(ISBLANK(AA316))),1,0)</f>
        <v>1</v>
      </c>
      <c r="AC316" s="20" t="str">
        <f ca="1">IF(AB316=0,"",IF(OR(ISBLANK(P316),ISBLANK(Q316)),"",IF(ISBLANK(VLOOKUP(A316,Database!A:AA,22,FALSE)),"",VLOOKUP(A316,Database!A:AA,22,FALSE))))</f>
        <v>Rare</v>
      </c>
      <c r="AD316" s="20">
        <f ca="1">IFERROR(
   IF(
     OR(ISBLANK(P316),ISBLANK(Q316)),
     "",
     IF(
       AND(AA316&lt;&gt;"",OR(V316="Terminé",V316="En cours")),
       VLOOKUP(AC316,Setup_ScoreExactBonus!A:D,4,FALSE),
       0
     )),
  0)</f>
        <v>30</v>
      </c>
      <c r="AE316" s="21">
        <f ca="1">IFERROR(IF(OR(ISBLANK(P316),ISBLANK(Q316)),0,IF(AA316&lt;&gt;"", AA316 + IF(AB316=1,AD316, 0), "") * (R316+1)),"")</f>
        <v>138</v>
      </c>
      <c r="AF316" s="21">
        <f ca="1">SUMIFS(AE$2:AE316,D$2:D316,D316)</f>
        <v>321</v>
      </c>
    </row>
    <row r="317" spans="1:32" hidden="1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1">
        <v>0</v>
      </c>
      <c r="S317" s="20">
        <f>VLOOKUP($A317,Database!$A:$Y,10,FALSE)</f>
        <v>108</v>
      </c>
      <c r="T317" s="20">
        <f>VLOOKUP($A317,Database!$A:$Y,11,FALSE)</f>
        <v>101</v>
      </c>
      <c r="U317" s="20">
        <f>VLOOKUP($A317,Database!$A:$Y,12,FALSE)</f>
        <v>85</v>
      </c>
      <c r="V317" s="20" t="str">
        <f>VLOOKUP(A317,Database!A:M,13,FALSE)</f>
        <v>Terminé</v>
      </c>
      <c r="W317" s="20">
        <f>VLOOKUP($A317,Database!$A:$Y,20,FALSE)</f>
        <v>1</v>
      </c>
      <c r="X317" s="20">
        <f>VLOOKUP($A317,Database!$A:$Y,21,FALSE)</f>
        <v>0</v>
      </c>
      <c r="Y317" s="20">
        <f>IF(A317=0,0,IF(V317="À venir",0,IF(AND(ISBLANK(P317),ISBLANK(Q317)),1,0)))</f>
        <v>0</v>
      </c>
      <c r="Z317" s="20">
        <f>IF(OR(ISBLANK(P317),ISBLANK(Q317)),"",IF(OR(AND(P317&gt;Q317,W317&gt;X317),AND(P317=Q317,W317=X317),AND(P317&lt;Q317,W317&lt;X317)),1,0))</f>
        <v>1</v>
      </c>
      <c r="AA317" s="20">
        <f ca="1">IF(C317&lt;NOW(),IF(AND(P317&gt;Q317,W317&gt;X317),S317,IF(AND(P317=Q317,W317=X317),T317,IF(AND(P317&lt;Q317,W317&lt;X317),U317,0))),"")</f>
        <v>108</v>
      </c>
      <c r="AB317" s="20">
        <f ca="1">IF(AND(P317=W317,Q317=X317,NOT(ISBLANK(P317)),NOT(ISBLANK(Q317)),NOT(ISBLANK(W317)),NOT(ISBLANK(AA317))),1,0)</f>
        <v>0</v>
      </c>
      <c r="AC317" s="20" t="str">
        <f ca="1">IF(AB317=0,"",IF(OR(ISBLANK(P317),ISBLANK(Q317)),"",IF(ISBLANK(VLOOKUP(A317,Database!A:AA,22,FALSE)),"",VLOOKUP(A317,Database!A:AA,22,FALSE))))</f>
        <v/>
      </c>
      <c r="AD317" s="20">
        <f ca="1">IFERROR(
   IF(
     OR(ISBLANK(P317),ISBLANK(Q317)),
     "",
     IF(
       AND(AA317&lt;&gt;"",OR(V317="Terminé",V317="En cours")),
       VLOOKUP(AC317,Setup_ScoreExactBonus!A:D,4,FALSE),
       0
     )),
  0)</f>
        <v>0</v>
      </c>
      <c r="AE317" s="21">
        <f ca="1">IFERROR(IF(OR(ISBLANK(P317),ISBLANK(Q317)),0,IF(AA317&lt;&gt;"", AA317 + IF(AB317=1,AD317, 0), "") * (R317+1)),"")</f>
        <v>108</v>
      </c>
      <c r="AF317" s="21">
        <f ca="1">SUMIFS(AE$2:AE317,D$2:D317,D317)</f>
        <v>310</v>
      </c>
    </row>
    <row r="318" spans="1:32" hidden="1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1">
        <v>0</v>
      </c>
      <c r="S318" s="20">
        <f>VLOOKUP($A318,Database!$A:$Y,10,FALSE)</f>
        <v>108</v>
      </c>
      <c r="T318" s="20">
        <f>VLOOKUP($A318,Database!$A:$Y,11,FALSE)</f>
        <v>101</v>
      </c>
      <c r="U318" s="20">
        <f>VLOOKUP($A318,Database!$A:$Y,12,FALSE)</f>
        <v>85</v>
      </c>
      <c r="V318" s="20" t="str">
        <f>VLOOKUP(A318,Database!A:M,13,FALSE)</f>
        <v>Terminé</v>
      </c>
      <c r="W318" s="20">
        <f>VLOOKUP($A318,Database!$A:$Y,20,FALSE)</f>
        <v>1</v>
      </c>
      <c r="X318" s="20">
        <f>VLOOKUP($A318,Database!$A:$Y,21,FALSE)</f>
        <v>0</v>
      </c>
      <c r="Y318" s="20">
        <f>IF(A318=0,0,IF(V318="À venir",0,IF(AND(ISBLANK(P318),ISBLANK(Q318)),1,0)))</f>
        <v>0</v>
      </c>
      <c r="Z318" s="20">
        <f>IF(OR(ISBLANK(P318),ISBLANK(Q318)),"",IF(OR(AND(P318&gt;Q318,W318&gt;X318),AND(P318=Q318,W318=X318),AND(P318&lt;Q318,W318&lt;X318)),1,0))</f>
        <v>1</v>
      </c>
      <c r="AA318" s="20">
        <f ca="1">IF(C318&lt;NOW(),IF(AND(P318&gt;Q318,W318&gt;X318),S318,IF(AND(P318=Q318,W318=X318),T318,IF(AND(P318&lt;Q318,W318&lt;X318),U318,0))),"")</f>
        <v>108</v>
      </c>
      <c r="AB318" s="20">
        <f ca="1">IF(AND(P318=W318,Q318=X318,NOT(ISBLANK(P318)),NOT(ISBLANK(Q318)),NOT(ISBLANK(W318)),NOT(ISBLANK(AA318))),1,0)</f>
        <v>0</v>
      </c>
      <c r="AC318" s="20" t="str">
        <f ca="1">IF(AB318=0,"",IF(OR(ISBLANK(P318),ISBLANK(Q318)),"",IF(ISBLANK(VLOOKUP(A318,Database!A:AA,22,FALSE)),"",VLOOKUP(A318,Database!A:AA,22,FALSE))))</f>
        <v/>
      </c>
      <c r="AD318" s="20">
        <f ca="1">IFERROR(
   IF(
     OR(ISBLANK(P318),ISBLANK(Q318)),
     "",
     IF(
       AND(AA318&lt;&gt;"",OR(V318="Terminé",V318="En cours")),
       VLOOKUP(AC318,Setup_ScoreExactBonus!A:D,4,FALSE),
       0
     )),
  0)</f>
        <v>0</v>
      </c>
      <c r="AE318" s="21">
        <f ca="1">IFERROR(IF(OR(ISBLANK(P318),ISBLANK(Q318)),0,IF(AA318&lt;&gt;"", AA318 + IF(AB318=1,AD318, 0), "") * (R318+1)),"")</f>
        <v>108</v>
      </c>
      <c r="AF318" s="21">
        <f ca="1">SUMIFS(AE$2:AE318,D$2:D318,D318)</f>
        <v>425</v>
      </c>
    </row>
    <row r="319" spans="1:32" hidden="1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1">
        <v>0</v>
      </c>
      <c r="S319" s="20">
        <f>VLOOKUP($A319,Database!$A:$Y,10,FALSE)</f>
        <v>108</v>
      </c>
      <c r="T319" s="20">
        <f>VLOOKUP($A319,Database!$A:$Y,11,FALSE)</f>
        <v>101</v>
      </c>
      <c r="U319" s="20">
        <f>VLOOKUP($A319,Database!$A:$Y,12,FALSE)</f>
        <v>85</v>
      </c>
      <c r="V319" s="20" t="str">
        <f>VLOOKUP(A319,Database!A:M,13,FALSE)</f>
        <v>Terminé</v>
      </c>
      <c r="W319" s="20">
        <f>VLOOKUP($A319,Database!$A:$Y,20,FALSE)</f>
        <v>1</v>
      </c>
      <c r="X319" s="20">
        <f>VLOOKUP($A319,Database!$A:$Y,21,FALSE)</f>
        <v>0</v>
      </c>
      <c r="Y319" s="20">
        <f>IF(A319=0,0,IF(V319="À venir",0,IF(AND(ISBLANK(P319),ISBLANK(Q319)),1,0)))</f>
        <v>0</v>
      </c>
      <c r="Z319" s="20">
        <f>IF(OR(ISBLANK(P319),ISBLANK(Q319)),"",IF(OR(AND(P319&gt;Q319,W319&gt;X319),AND(P319=Q319,W319=X319),AND(P319&lt;Q319,W319&lt;X319)),1,0))</f>
        <v>0</v>
      </c>
      <c r="AA319" s="20">
        <f ca="1">IF(C319&lt;NOW(),IF(AND(P319&gt;Q319,W319&gt;X319),S319,IF(AND(P319=Q319,W319=X319),T319,IF(AND(P319&lt;Q319,W319&lt;X319),U319,0))),"")</f>
        <v>0</v>
      </c>
      <c r="AB319" s="20">
        <f ca="1">IF(AND(P319=W319,Q319=X319,NOT(ISBLANK(P319)),NOT(ISBLANK(Q319)),NOT(ISBLANK(W319)),NOT(ISBLANK(AA319))),1,0)</f>
        <v>0</v>
      </c>
      <c r="AC319" s="20" t="str">
        <f ca="1">IF(AB319=0,"",IF(OR(ISBLANK(P319),ISBLANK(Q319)),"",IF(ISBLANK(VLOOKUP(A319,Database!A:AA,22,FALSE)),"",VLOOKUP(A319,Database!A:AA,22,FALSE))))</f>
        <v/>
      </c>
      <c r="AD319" s="20">
        <f ca="1">IFERROR(
   IF(
     OR(ISBLANK(P319),ISBLANK(Q319)),
     "",
     IF(
       AND(AA319&lt;&gt;"",OR(V319="Terminé",V319="En cours")),
       VLOOKUP(AC319,Setup_ScoreExactBonus!A:D,4,FALSE),
       0
     )),
  0)</f>
        <v>0</v>
      </c>
      <c r="AE319" s="21">
        <f ca="1">IFERROR(IF(OR(ISBLANK(P319),ISBLANK(Q319)),0,IF(AA319&lt;&gt;"", AA319 + IF(AB319=1,AD319, 0), "") * (R319+1)),"")</f>
        <v>0</v>
      </c>
      <c r="AF319" s="21">
        <f ca="1">SUMIFS(AE$2:AE319,D$2:D319,D319)</f>
        <v>608</v>
      </c>
    </row>
    <row r="320" spans="1:32" hidden="1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1">
        <v>0</v>
      </c>
      <c r="S320" s="20">
        <f>VLOOKUP($A320,Database!$A:$Y,10,FALSE)</f>
        <v>108</v>
      </c>
      <c r="T320" s="20">
        <f>VLOOKUP($A320,Database!$A:$Y,11,FALSE)</f>
        <v>101</v>
      </c>
      <c r="U320" s="20">
        <f>VLOOKUP($A320,Database!$A:$Y,12,FALSE)</f>
        <v>85</v>
      </c>
      <c r="V320" s="20" t="str">
        <f>VLOOKUP(A320,Database!A:M,13,FALSE)</f>
        <v>Terminé</v>
      </c>
      <c r="W320" s="20">
        <f>VLOOKUP($A320,Database!$A:$Y,20,FALSE)</f>
        <v>1</v>
      </c>
      <c r="X320" s="20">
        <f>VLOOKUP($A320,Database!$A:$Y,21,FALSE)</f>
        <v>0</v>
      </c>
      <c r="Y320" s="20">
        <f>IF(A320=0,0,IF(V320="À venir",0,IF(AND(ISBLANK(P320),ISBLANK(Q320)),1,0)))</f>
        <v>1</v>
      </c>
      <c r="Z320" s="20" t="str">
        <f>IF(OR(ISBLANK(P320),ISBLANK(Q320)),"",IF(OR(AND(P320&gt;Q320,W320&gt;X320),AND(P320=Q320,W320=X320),AND(P320&lt;Q320,W320&lt;X320)),1,0))</f>
        <v/>
      </c>
      <c r="AA320" s="20">
        <f ca="1">IF(C320&lt;NOW(),IF(AND(P320&gt;Q320,W320&gt;X320),S320,IF(AND(P320=Q320,W320=X320),T320,IF(AND(P320&lt;Q320,W320&lt;X320),U320,0))),"")</f>
        <v>0</v>
      </c>
      <c r="AB320" s="20">
        <f ca="1">IF(AND(P320=W320,Q320=X320,NOT(ISBLANK(P320)),NOT(ISBLANK(Q320)),NOT(ISBLANK(W320)),NOT(ISBLANK(AA320))),1,0)</f>
        <v>0</v>
      </c>
      <c r="AC320" s="20" t="str">
        <f ca="1">IF(AB320=0,"",IF(OR(ISBLANK(P320),ISBLANK(Q320)),"",IF(ISBLANK(VLOOKUP(A320,Database!A:AA,22,FALSE)),"",VLOOKUP(A320,Database!A:AA,22,FALSE))))</f>
        <v/>
      </c>
      <c r="AD320" s="20" t="str">
        <f>IFERROR(
   IF(
     OR(ISBLANK(P320),ISBLANK(Q320)),
     "",
     IF(
       AND(AA320&lt;&gt;"",OR(V320="Terminé",V320="En cours")),
       VLOOKUP(AC320,Setup_ScoreExactBonus!A:D,4,FALSE),
       0
     )),
  0)</f>
        <v/>
      </c>
      <c r="AE320" s="21">
        <f>IFERROR(IF(OR(ISBLANK(P320),ISBLANK(Q320)),0,IF(AA320&lt;&gt;"", AA320 + IF(AB320=1,AD320, 0), "") * (R320+1)),"")</f>
        <v>0</v>
      </c>
      <c r="AF320" s="21">
        <f ca="1">SUMIFS(AE$2:AE320,D$2:D320,D320)</f>
        <v>202</v>
      </c>
    </row>
    <row r="321" spans="1:32" hidden="1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1">
        <v>0</v>
      </c>
      <c r="S321" s="20">
        <f>VLOOKUP($A321,Database!$A:$Y,10,FALSE)</f>
        <v>108</v>
      </c>
      <c r="T321" s="20">
        <f>VLOOKUP($A321,Database!$A:$Y,11,FALSE)</f>
        <v>101</v>
      </c>
      <c r="U321" s="20">
        <f>VLOOKUP($A321,Database!$A:$Y,12,FALSE)</f>
        <v>85</v>
      </c>
      <c r="V321" s="20" t="str">
        <f>VLOOKUP(A321,Database!A:M,13,FALSE)</f>
        <v>Terminé</v>
      </c>
      <c r="W321" s="20">
        <f>VLOOKUP($A321,Database!$A:$Y,20,FALSE)</f>
        <v>1</v>
      </c>
      <c r="X321" s="20">
        <f>VLOOKUP($A321,Database!$A:$Y,21,FALSE)</f>
        <v>0</v>
      </c>
      <c r="Y321" s="20">
        <f>IF(A321=0,0,IF(V321="À venir",0,IF(AND(ISBLANK(P321),ISBLANK(Q321)),1,0)))</f>
        <v>0</v>
      </c>
      <c r="Z321" s="20">
        <f>IF(OR(ISBLANK(P321),ISBLANK(Q321)),"",IF(OR(AND(P321&gt;Q321,W321&gt;X321),AND(P321=Q321,W321=X321),AND(P321&lt;Q321,W321&lt;X321)),1,0))</f>
        <v>0</v>
      </c>
      <c r="AA321" s="20">
        <f ca="1">IF(C321&lt;NOW(),IF(AND(P321&gt;Q321,W321&gt;X321),S321,IF(AND(P321=Q321,W321=X321),T321,IF(AND(P321&lt;Q321,W321&lt;X321),U321,0))),"")</f>
        <v>0</v>
      </c>
      <c r="AB321" s="20">
        <f ca="1">IF(AND(P321=W321,Q321=X321,NOT(ISBLANK(P321)),NOT(ISBLANK(Q321)),NOT(ISBLANK(W321)),NOT(ISBLANK(AA321))),1,0)</f>
        <v>0</v>
      </c>
      <c r="AC321" s="20" t="str">
        <f ca="1">IF(AB321=0,"",IF(OR(ISBLANK(P321),ISBLANK(Q321)),"",IF(ISBLANK(VLOOKUP(A321,Database!A:AA,22,FALSE)),"",VLOOKUP(A321,Database!A:AA,22,FALSE))))</f>
        <v/>
      </c>
      <c r="AD321" s="20">
        <f ca="1">IFERROR(
   IF(
     OR(ISBLANK(P321),ISBLANK(Q321)),
     "",
     IF(
       AND(AA321&lt;&gt;"",OR(V321="Terminé",V321="En cours")),
       VLOOKUP(AC321,Setup_ScoreExactBonus!A:D,4,FALSE),
       0
     )),
  0)</f>
        <v>0</v>
      </c>
      <c r="AE321" s="21">
        <f ca="1">IFERROR(IF(OR(ISBLANK(P321),ISBLANK(Q321)),0,IF(AA321&lt;&gt;"", AA321 + IF(AB321=1,AD321, 0), "") * (R321+1)),"")</f>
        <v>0</v>
      </c>
      <c r="AF321" s="21">
        <f ca="1">SUMIFS(AE$2:AE321,D$2:D321,D321)</f>
        <v>209</v>
      </c>
    </row>
    <row r="322" spans="1:32" hidden="1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1">
        <v>0</v>
      </c>
      <c r="S322" s="20">
        <f>VLOOKUP($A322,Database!$A:$Y,10,FALSE)</f>
        <v>108</v>
      </c>
      <c r="T322" s="20">
        <f>VLOOKUP($A322,Database!$A:$Y,11,FALSE)</f>
        <v>101</v>
      </c>
      <c r="U322" s="20">
        <f>VLOOKUP($A322,Database!$A:$Y,12,FALSE)</f>
        <v>85</v>
      </c>
      <c r="V322" s="20" t="str">
        <f>VLOOKUP(A322,Database!A:M,13,FALSE)</f>
        <v>Terminé</v>
      </c>
      <c r="W322" s="20">
        <f>VLOOKUP($A322,Database!$A:$Y,20,FALSE)</f>
        <v>1</v>
      </c>
      <c r="X322" s="20">
        <f>VLOOKUP($A322,Database!$A:$Y,21,FALSE)</f>
        <v>0</v>
      </c>
      <c r="Y322" s="20">
        <f>IF(A322=0,0,IF(V322="À venir",0,IF(AND(ISBLANK(P322),ISBLANK(Q322)),1,0)))</f>
        <v>0</v>
      </c>
      <c r="Z322" s="20">
        <f>IF(OR(ISBLANK(P322),ISBLANK(Q322)),"",IF(OR(AND(P322&gt;Q322,W322&gt;X322),AND(P322=Q322,W322=X322),AND(P322&lt;Q322,W322&lt;X322)),1,0))</f>
        <v>1</v>
      </c>
      <c r="AA322" s="20">
        <f ca="1">IF(C322&lt;NOW(),IF(AND(P322&gt;Q322,W322&gt;X322),S322,IF(AND(P322=Q322,W322=X322),T322,IF(AND(P322&lt;Q322,W322&lt;X322),U322,0))),"")</f>
        <v>108</v>
      </c>
      <c r="AB322" s="20">
        <f ca="1">IF(AND(P322=W322,Q322=X322,NOT(ISBLANK(P322)),NOT(ISBLANK(Q322)),NOT(ISBLANK(W322)),NOT(ISBLANK(AA322))),1,0)</f>
        <v>0</v>
      </c>
      <c r="AC322" s="20" t="str">
        <f ca="1">IF(AB322=0,"",IF(OR(ISBLANK(P322),ISBLANK(Q322)),"",IF(ISBLANK(VLOOKUP(A322,Database!A:AA,22,FALSE)),"",VLOOKUP(A322,Database!A:AA,22,FALSE))))</f>
        <v/>
      </c>
      <c r="AD322" s="20">
        <f ca="1">IFERROR(
   IF(
     OR(ISBLANK(P322),ISBLANK(Q322)),
     "",
     IF(
       AND(AA322&lt;&gt;"",OR(V322="Terminé",V322="En cours")),
       VLOOKUP(AC322,Setup_ScoreExactBonus!A:D,4,FALSE),
       0
     )),
  0)</f>
        <v>0</v>
      </c>
      <c r="AE322" s="21">
        <f ca="1">IFERROR(IF(OR(ISBLANK(P322),ISBLANK(Q322)),0,IF(AA322&lt;&gt;"", AA322 + IF(AB322=1,AD322, 0), "") * (R322+1)),"")</f>
        <v>108</v>
      </c>
      <c r="AF322" s="21">
        <f ca="1">SUMIFS(AE$2:AE322,D$2:D322,D322)</f>
        <v>726</v>
      </c>
    </row>
    <row r="323" spans="1:32" hidden="1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1">
        <v>0</v>
      </c>
      <c r="S323" s="20">
        <f>VLOOKUP($A323,Database!$A:$Y,10,FALSE)</f>
        <v>108</v>
      </c>
      <c r="T323" s="20">
        <f>VLOOKUP($A323,Database!$A:$Y,11,FALSE)</f>
        <v>101</v>
      </c>
      <c r="U323" s="20">
        <f>VLOOKUP($A323,Database!$A:$Y,12,FALSE)</f>
        <v>85</v>
      </c>
      <c r="V323" s="20" t="str">
        <f>VLOOKUP(A323,Database!A:M,13,FALSE)</f>
        <v>Terminé</v>
      </c>
      <c r="W323" s="20">
        <f>VLOOKUP($A323,Database!$A:$Y,20,FALSE)</f>
        <v>1</v>
      </c>
      <c r="X323" s="20">
        <f>VLOOKUP($A323,Database!$A:$Y,21,FALSE)</f>
        <v>0</v>
      </c>
      <c r="Y323" s="20">
        <f>IF(A323=0,0,IF(V323="À venir",0,IF(AND(ISBLANK(P323),ISBLANK(Q323)),1,0)))</f>
        <v>0</v>
      </c>
      <c r="Z323" s="20">
        <f>IF(OR(ISBLANK(P323),ISBLANK(Q323)),"",IF(OR(AND(P323&gt;Q323,W323&gt;X323),AND(P323=Q323,W323=X323),AND(P323&lt;Q323,W323&lt;X323)),1,0))</f>
        <v>1</v>
      </c>
      <c r="AA323" s="20">
        <f ca="1">IF(C323&lt;NOW(),IF(AND(P323&gt;Q323,W323&gt;X323),S323,IF(AND(P323=Q323,W323=X323),T323,IF(AND(P323&lt;Q323,W323&lt;X323),U323,0))),"")</f>
        <v>108</v>
      </c>
      <c r="AB323" s="20">
        <f ca="1">IF(AND(P323=W323,Q323=X323,NOT(ISBLANK(P323)),NOT(ISBLANK(Q323)),NOT(ISBLANK(W323)),NOT(ISBLANK(AA323))),1,0)</f>
        <v>0</v>
      </c>
      <c r="AC323" s="20" t="str">
        <f ca="1">IF(AB323=0,"",IF(OR(ISBLANK(P323),ISBLANK(Q323)),"",IF(ISBLANK(VLOOKUP(A323,Database!A:AA,22,FALSE)),"",VLOOKUP(A323,Database!A:AA,22,FALSE))))</f>
        <v/>
      </c>
      <c r="AD323" s="20">
        <f ca="1">IFERROR(
   IF(
     OR(ISBLANK(P323),ISBLANK(Q323)),
     "",
     IF(
       AND(AA323&lt;&gt;"",OR(V323="Terminé",V323="En cours")),
       VLOOKUP(AC323,Setup_ScoreExactBonus!A:D,4,FALSE),
       0
     )),
  0)</f>
        <v>0</v>
      </c>
      <c r="AE323" s="21">
        <f ca="1">IFERROR(IF(OR(ISBLANK(P323),ISBLANK(Q323)),0,IF(AA323&lt;&gt;"", AA323 + IF(AB323=1,AD323, 0), "") * (R323+1)),"")</f>
        <v>108</v>
      </c>
      <c r="AF323" s="21">
        <f ca="1">SUMIFS(AE$2:AE323,D$2:D323,D323)</f>
        <v>219</v>
      </c>
    </row>
    <row r="324" spans="1:32" hidden="1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1">
        <v>0</v>
      </c>
      <c r="S324" s="20">
        <f>VLOOKUP($A324,Database!$A:$Y,10,FALSE)</f>
        <v>108</v>
      </c>
      <c r="T324" s="20">
        <f>VLOOKUP($A324,Database!$A:$Y,11,FALSE)</f>
        <v>101</v>
      </c>
      <c r="U324" s="20">
        <f>VLOOKUP($A324,Database!$A:$Y,12,FALSE)</f>
        <v>85</v>
      </c>
      <c r="V324" s="20" t="str">
        <f>VLOOKUP(A324,Database!A:M,13,FALSE)</f>
        <v>Terminé</v>
      </c>
      <c r="W324" s="20">
        <f>VLOOKUP($A324,Database!$A:$Y,20,FALSE)</f>
        <v>1</v>
      </c>
      <c r="X324" s="20">
        <f>VLOOKUP($A324,Database!$A:$Y,21,FALSE)</f>
        <v>0</v>
      </c>
      <c r="Y324" s="20">
        <f>IF(A324=0,0,IF(V324="À venir",0,IF(AND(ISBLANK(P324),ISBLANK(Q324)),1,0)))</f>
        <v>0</v>
      </c>
      <c r="Z324" s="20">
        <f>IF(OR(ISBLANK(P324),ISBLANK(Q324)),"",IF(OR(AND(P324&gt;Q324,W324&gt;X324),AND(P324=Q324,W324=X324),AND(P324&lt;Q324,W324&lt;X324)),1,0))</f>
        <v>1</v>
      </c>
      <c r="AA324" s="20">
        <f ca="1">IF(C324&lt;NOW(),IF(AND(P324&gt;Q324,W324&gt;X324),S324,IF(AND(P324=Q324,W324=X324),T324,IF(AND(P324&lt;Q324,W324&lt;X324),U324,0))),"")</f>
        <v>108</v>
      </c>
      <c r="AB324" s="20">
        <f ca="1">IF(AND(P324=W324,Q324=X324,NOT(ISBLANK(P324)),NOT(ISBLANK(Q324)),NOT(ISBLANK(W324)),NOT(ISBLANK(AA324))),1,0)</f>
        <v>1</v>
      </c>
      <c r="AC324" s="20" t="str">
        <f ca="1">IF(AB324=0,"",IF(OR(ISBLANK(P324),ISBLANK(Q324)),"",IF(ISBLANK(VLOOKUP(A324,Database!A:AA,22,FALSE)),"",VLOOKUP(A324,Database!A:AA,22,FALSE))))</f>
        <v>Rare</v>
      </c>
      <c r="AD324" s="20">
        <f ca="1">IFERROR(
   IF(
     OR(ISBLANK(P324),ISBLANK(Q324)),
     "",
     IF(
       AND(AA324&lt;&gt;"",OR(V324="Terminé",V324="En cours")),
       VLOOKUP(AC324,Setup_ScoreExactBonus!A:D,4,FALSE),
       0
     )),
  0)</f>
        <v>30</v>
      </c>
      <c r="AE324" s="21">
        <f ca="1">IFERROR(IF(OR(ISBLANK(P324),ISBLANK(Q324)),0,IF(AA324&lt;&gt;"", AA324 + IF(AB324=1,AD324, 0), "") * (R324+1)),"")</f>
        <v>138</v>
      </c>
      <c r="AF324" s="21">
        <f ca="1">SUMIFS(AE$2:AE324,D$2:D324,D324)</f>
        <v>320</v>
      </c>
    </row>
    <row r="325" spans="1:32" hidden="1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1">
        <v>0</v>
      </c>
      <c r="S325" s="20">
        <f>VLOOKUP($A325,Database!$A:$Y,10,FALSE)</f>
        <v>108</v>
      </c>
      <c r="T325" s="20">
        <f>VLOOKUP($A325,Database!$A:$Y,11,FALSE)</f>
        <v>101</v>
      </c>
      <c r="U325" s="20">
        <f>VLOOKUP($A325,Database!$A:$Y,12,FALSE)</f>
        <v>85</v>
      </c>
      <c r="V325" s="20" t="str">
        <f>VLOOKUP(A325,Database!A:M,13,FALSE)</f>
        <v>Terminé</v>
      </c>
      <c r="W325" s="20">
        <f>VLOOKUP($A325,Database!$A:$Y,20,FALSE)</f>
        <v>1</v>
      </c>
      <c r="X325" s="20">
        <f>VLOOKUP($A325,Database!$A:$Y,21,FALSE)</f>
        <v>0</v>
      </c>
      <c r="Y325" s="20">
        <f>IF(A325=0,0,IF(V325="À venir",0,IF(AND(ISBLANK(P325),ISBLANK(Q325)),1,0)))</f>
        <v>1</v>
      </c>
      <c r="Z325" s="20" t="str">
        <f>IF(OR(ISBLANK(P325),ISBLANK(Q325)),"",IF(OR(AND(P325&gt;Q325,W325&gt;X325),AND(P325=Q325,W325=X325),AND(P325&lt;Q325,W325&lt;X325)),1,0))</f>
        <v/>
      </c>
      <c r="AA325" s="20">
        <f ca="1">IF(C325&lt;NOW(),IF(AND(P325&gt;Q325,W325&gt;X325),S325,IF(AND(P325=Q325,W325=X325),T325,IF(AND(P325&lt;Q325,W325&lt;X325),U325,0))),"")</f>
        <v>0</v>
      </c>
      <c r="AB325" s="20">
        <f ca="1">IF(AND(P325=W325,Q325=X325,NOT(ISBLANK(P325)),NOT(ISBLANK(Q325)),NOT(ISBLANK(W325)),NOT(ISBLANK(AA325))),1,0)</f>
        <v>0</v>
      </c>
      <c r="AC325" s="20" t="str">
        <f ca="1">IF(AB325=0,"",IF(OR(ISBLANK(P325),ISBLANK(Q325)),"",IF(ISBLANK(VLOOKUP(A325,Database!A:AA,22,FALSE)),"",VLOOKUP(A325,Database!A:AA,22,FALSE))))</f>
        <v/>
      </c>
      <c r="AD325" s="20" t="str">
        <f>IFERROR(
   IF(
     OR(ISBLANK(P325),ISBLANK(Q325)),
     "",
     IF(
       AND(AA325&lt;&gt;"",OR(V325="Terminé",V325="En cours")),
       VLOOKUP(AC325,Setup_ScoreExactBonus!A:D,4,FALSE),
       0
     )),
  0)</f>
        <v/>
      </c>
      <c r="AE325" s="21">
        <f>IFERROR(IF(OR(ISBLANK(P325),ISBLANK(Q325)),0,IF(AA325&lt;&gt;"", AA325 + IF(AB325=1,AD325, 0), "") * (R325+1)),"")</f>
        <v>0</v>
      </c>
      <c r="AF325" s="21">
        <f>SUMIFS(AE$2:AE325,D$2:D325,D325)</f>
        <v>0</v>
      </c>
    </row>
    <row r="326" spans="1:32" hidden="1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1">
        <v>0</v>
      </c>
      <c r="S326" s="20">
        <f>VLOOKUP($A326,Database!$A:$Y,10,FALSE)</f>
        <v>72</v>
      </c>
      <c r="T326" s="20">
        <f>VLOOKUP($A326,Database!$A:$Y,11,FALSE)</f>
        <v>110</v>
      </c>
      <c r="U326" s="20">
        <f>VLOOKUP($A326,Database!$A:$Y,12,FALSE)</f>
        <v>122</v>
      </c>
      <c r="V326" s="20" t="str">
        <f>VLOOKUP(A326,Database!A:M,13,FALSE)</f>
        <v>Terminé</v>
      </c>
      <c r="W326" s="20">
        <f>VLOOKUP($A326,Database!$A:$Y,20,FALSE)</f>
        <v>5</v>
      </c>
      <c r="X326" s="20">
        <f>VLOOKUP($A326,Database!$A:$Y,21,FALSE)</f>
        <v>1</v>
      </c>
      <c r="Y326" s="20">
        <f>IF(A326=0,0,IF(V326="À venir",0,IF(AND(ISBLANK(P326),ISBLANK(Q326)),1,0)))</f>
        <v>0</v>
      </c>
      <c r="Z326" s="20">
        <f>IF(OR(ISBLANK(P326),ISBLANK(Q326)),"",IF(OR(AND(P326&gt;Q326,W326&gt;X326),AND(P326=Q326,W326=X326),AND(P326&lt;Q326,W326&lt;X326)),1,0))</f>
        <v>1</v>
      </c>
      <c r="AA326" s="20">
        <f ca="1">IF(C326&lt;NOW(),IF(AND(P326&gt;Q326,W326&gt;X326),S326,IF(AND(P326=Q326,W326=X326),T326,IF(AND(P326&lt;Q326,W326&lt;X326),U326,0))),"")</f>
        <v>72</v>
      </c>
      <c r="AB326" s="20">
        <f ca="1">IF(AND(P326=W326,Q326=X326,NOT(ISBLANK(P326)),NOT(ISBLANK(Q326)),NOT(ISBLANK(W326)),NOT(ISBLANK(AA326))),1,0)</f>
        <v>0</v>
      </c>
      <c r="AC326" s="20" t="str">
        <f ca="1">IF(AB326=0,"",IF(OR(ISBLANK(P326),ISBLANK(Q326)),"",IF(ISBLANK(VLOOKUP(A326,Database!A:AA,22,FALSE)),"",VLOOKUP(A326,Database!A:AA,22,FALSE))))</f>
        <v/>
      </c>
      <c r="AD326" s="20">
        <f ca="1">IFERROR(
   IF(
     OR(ISBLANK(P326),ISBLANK(Q326)),
     "",
     IF(
       AND(AA326&lt;&gt;"",OR(V326="Terminé",V326="En cours")),
       VLOOKUP(AC326,Setup_ScoreExactBonus!A:D,4,FALSE),
       0
     )),
  0)</f>
        <v>0</v>
      </c>
      <c r="AE326" s="21">
        <f ca="1">IFERROR(IF(OR(ISBLANK(P326),ISBLANK(Q326)),0,IF(AA326&lt;&gt;"", AA326 + IF(AB326=1,AD326, 0), "") * (R326+1)),"")</f>
        <v>72</v>
      </c>
      <c r="AF326" s="21">
        <f ca="1">SUMIFS(AE$2:AE326,D$2:D326,D326)</f>
        <v>625</v>
      </c>
    </row>
    <row r="327" spans="1:32" hidden="1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1">
        <v>0</v>
      </c>
      <c r="S327" s="20">
        <f>VLOOKUP($A327,Database!$A:$Y,10,FALSE)</f>
        <v>72</v>
      </c>
      <c r="T327" s="20">
        <f>VLOOKUP($A327,Database!$A:$Y,11,FALSE)</f>
        <v>110</v>
      </c>
      <c r="U327" s="20">
        <f>VLOOKUP($A327,Database!$A:$Y,12,FALSE)</f>
        <v>122</v>
      </c>
      <c r="V327" s="20" t="str">
        <f>VLOOKUP(A327,Database!A:M,13,FALSE)</f>
        <v>Terminé</v>
      </c>
      <c r="W327" s="20">
        <f>VLOOKUP($A327,Database!$A:$Y,20,FALSE)</f>
        <v>5</v>
      </c>
      <c r="X327" s="20">
        <f>VLOOKUP($A327,Database!$A:$Y,21,FALSE)</f>
        <v>1</v>
      </c>
      <c r="Y327" s="20">
        <f>IF(A327=0,0,IF(V327="À venir",0,IF(AND(ISBLANK(P327),ISBLANK(Q327)),1,0)))</f>
        <v>0</v>
      </c>
      <c r="Z327" s="20">
        <f>IF(OR(ISBLANK(P327),ISBLANK(Q327)),"",IF(OR(AND(P327&gt;Q327,W327&gt;X327),AND(P327=Q327,W327=X327),AND(P327&lt;Q327,W327&lt;X327)),1,0))</f>
        <v>1</v>
      </c>
      <c r="AA327" s="20">
        <f ca="1">IF(C327&lt;NOW(),IF(AND(P327&gt;Q327,W327&gt;X327),S327,IF(AND(P327=Q327,W327=X327),T327,IF(AND(P327&lt;Q327,W327&lt;X327),U327,0))),"")</f>
        <v>72</v>
      </c>
      <c r="AB327" s="20">
        <f ca="1">IF(AND(P327=W327,Q327=X327,NOT(ISBLANK(P327)),NOT(ISBLANK(Q327)),NOT(ISBLANK(W327)),NOT(ISBLANK(AA327))),1,0)</f>
        <v>0</v>
      </c>
      <c r="AC327" s="20" t="str">
        <f ca="1">IF(AB327=0,"",IF(OR(ISBLANK(P327),ISBLANK(Q327)),"",IF(ISBLANK(VLOOKUP(A327,Database!A:AA,22,FALSE)),"",VLOOKUP(A327,Database!A:AA,22,FALSE))))</f>
        <v/>
      </c>
      <c r="AD327" s="20">
        <f ca="1">IFERROR(
   IF(
     OR(ISBLANK(P327),ISBLANK(Q327)),
     "",
     IF(
       AND(AA327&lt;&gt;"",OR(V327="Terminé",V327="En cours")),
       VLOOKUP(AC327,Setup_ScoreExactBonus!A:D,4,FALSE),
       0
     )),
  0)</f>
        <v>0</v>
      </c>
      <c r="AE327" s="21">
        <f ca="1">IFERROR(IF(OR(ISBLANK(P327),ISBLANK(Q327)),0,IF(AA327&lt;&gt;"", AA327 + IF(AB327=1,AD327, 0), "") * (R327+1)),"")</f>
        <v>72</v>
      </c>
      <c r="AF327" s="21">
        <f ca="1">SUMIFS(AE$2:AE327,D$2:D327,D327)</f>
        <v>538</v>
      </c>
    </row>
    <row r="328" spans="1:32" hidden="1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1">
        <v>0</v>
      </c>
      <c r="S328" s="20">
        <f>VLOOKUP($A328,Database!$A:$Y,10,FALSE)</f>
        <v>72</v>
      </c>
      <c r="T328" s="20">
        <f>VLOOKUP($A328,Database!$A:$Y,11,FALSE)</f>
        <v>110</v>
      </c>
      <c r="U328" s="20">
        <f>VLOOKUP($A328,Database!$A:$Y,12,FALSE)</f>
        <v>122</v>
      </c>
      <c r="V328" s="20" t="str">
        <f>VLOOKUP(A328,Database!A:M,13,FALSE)</f>
        <v>Terminé</v>
      </c>
      <c r="W328" s="20">
        <f>VLOOKUP($A328,Database!$A:$Y,20,FALSE)</f>
        <v>5</v>
      </c>
      <c r="X328" s="20">
        <f>VLOOKUP($A328,Database!$A:$Y,21,FALSE)</f>
        <v>1</v>
      </c>
      <c r="Y328" s="20">
        <f>IF(A328=0,0,IF(V328="À venir",0,IF(AND(ISBLANK(P328),ISBLANK(Q328)),1,0)))</f>
        <v>0</v>
      </c>
      <c r="Z328" s="20">
        <f>IF(OR(ISBLANK(P328),ISBLANK(Q328)),"",IF(OR(AND(P328&gt;Q328,W328&gt;X328),AND(P328=Q328,W328=X328),AND(P328&lt;Q328,W328&lt;X328)),1,0))</f>
        <v>1</v>
      </c>
      <c r="AA328" s="20">
        <f ca="1">IF(C328&lt;NOW(),IF(AND(P328&gt;Q328,W328&gt;X328),S328,IF(AND(P328=Q328,W328=X328),T328,IF(AND(P328&lt;Q328,W328&lt;X328),U328,0))),"")</f>
        <v>72</v>
      </c>
      <c r="AB328" s="20">
        <f ca="1">IF(AND(P328=W328,Q328=X328,NOT(ISBLANK(P328)),NOT(ISBLANK(Q328)),NOT(ISBLANK(W328)),NOT(ISBLANK(AA328))),1,0)</f>
        <v>0</v>
      </c>
      <c r="AC328" s="20" t="str">
        <f ca="1">IF(AB328=0,"",IF(OR(ISBLANK(P328),ISBLANK(Q328)),"",IF(ISBLANK(VLOOKUP(A328,Database!A:AA,22,FALSE)),"",VLOOKUP(A328,Database!A:AA,22,FALSE))))</f>
        <v/>
      </c>
      <c r="AD328" s="20">
        <f ca="1">IFERROR(
   IF(
     OR(ISBLANK(P328),ISBLANK(Q328)),
     "",
     IF(
       AND(AA328&lt;&gt;"",OR(V328="Terminé",V328="En cours")),
       VLOOKUP(AC328,Setup_ScoreExactBonus!A:D,4,FALSE),
       0
     )),
  0)</f>
        <v>0</v>
      </c>
      <c r="AE328" s="21">
        <f ca="1">IFERROR(IF(OR(ISBLANK(P328),ISBLANK(Q328)),0,IF(AA328&lt;&gt;"", AA328 + IF(AB328=1,AD328, 0), "") * (R328+1)),"")</f>
        <v>72</v>
      </c>
      <c r="AF328" s="21">
        <f ca="1">SUMIFS(AE$2:AE328,D$2:D328,D328)</f>
        <v>519</v>
      </c>
    </row>
    <row r="329" spans="1:32" hidden="1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1">
        <v>0</v>
      </c>
      <c r="S329" s="20">
        <f>VLOOKUP($A329,Database!$A:$Y,10,FALSE)</f>
        <v>72</v>
      </c>
      <c r="T329" s="20">
        <f>VLOOKUP($A329,Database!$A:$Y,11,FALSE)</f>
        <v>110</v>
      </c>
      <c r="U329" s="20">
        <f>VLOOKUP($A329,Database!$A:$Y,12,FALSE)</f>
        <v>122</v>
      </c>
      <c r="V329" s="20" t="str">
        <f>VLOOKUP(A329,Database!A:M,13,FALSE)</f>
        <v>Terminé</v>
      </c>
      <c r="W329" s="20">
        <f>VLOOKUP($A329,Database!$A:$Y,20,FALSE)</f>
        <v>5</v>
      </c>
      <c r="X329" s="20">
        <f>VLOOKUP($A329,Database!$A:$Y,21,FALSE)</f>
        <v>1</v>
      </c>
      <c r="Y329" s="20">
        <f>IF(A329=0,0,IF(V329="À venir",0,IF(AND(ISBLANK(P329),ISBLANK(Q329)),1,0)))</f>
        <v>0</v>
      </c>
      <c r="Z329" s="20">
        <f>IF(OR(ISBLANK(P329),ISBLANK(Q329)),"",IF(OR(AND(P329&gt;Q329,W329&gt;X329),AND(P329=Q329,W329=X329),AND(P329&lt;Q329,W329&lt;X329)),1,0))</f>
        <v>1</v>
      </c>
      <c r="AA329" s="20">
        <f ca="1">IF(C329&lt;NOW(),IF(AND(P329&gt;Q329,W329&gt;X329),S329,IF(AND(P329=Q329,W329=X329),T329,IF(AND(P329&lt;Q329,W329&lt;X329),U329,0))),"")</f>
        <v>72</v>
      </c>
      <c r="AB329" s="20">
        <f ca="1">IF(AND(P329=W329,Q329=X329,NOT(ISBLANK(P329)),NOT(ISBLANK(Q329)),NOT(ISBLANK(W329)),NOT(ISBLANK(AA329))),1,0)</f>
        <v>0</v>
      </c>
      <c r="AC329" s="20" t="str">
        <f ca="1">IF(AB329=0,"",IF(OR(ISBLANK(P329),ISBLANK(Q329)),"",IF(ISBLANK(VLOOKUP(A329,Database!A:AA,22,FALSE)),"",VLOOKUP(A329,Database!A:AA,22,FALSE))))</f>
        <v/>
      </c>
      <c r="AD329" s="20">
        <f ca="1">IFERROR(
   IF(
     OR(ISBLANK(P329),ISBLANK(Q329)),
     "",
     IF(
       AND(AA329&lt;&gt;"",OR(V329="Terminé",V329="En cours")),
       VLOOKUP(AC329,Setup_ScoreExactBonus!A:D,4,FALSE),
       0
     )),
  0)</f>
        <v>0</v>
      </c>
      <c r="AE329" s="21">
        <f ca="1">IFERROR(IF(OR(ISBLANK(P329),ISBLANK(Q329)),0,IF(AA329&lt;&gt;"", AA329 + IF(AB329=1,AD329, 0), "") * (R329+1)),"")</f>
        <v>72</v>
      </c>
      <c r="AF329" s="21">
        <f ca="1">SUMIFS(AE$2:AE329,D$2:D329,D329)</f>
        <v>274</v>
      </c>
    </row>
    <row r="330" spans="1:32" hidden="1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1">
        <v>0</v>
      </c>
      <c r="S330" s="20">
        <f>VLOOKUP($A330,Database!$A:$Y,10,FALSE)</f>
        <v>72</v>
      </c>
      <c r="T330" s="20">
        <f>VLOOKUP($A330,Database!$A:$Y,11,FALSE)</f>
        <v>110</v>
      </c>
      <c r="U330" s="20">
        <f>VLOOKUP($A330,Database!$A:$Y,12,FALSE)</f>
        <v>122</v>
      </c>
      <c r="V330" s="20" t="str">
        <f>VLOOKUP(A330,Database!A:M,13,FALSE)</f>
        <v>Terminé</v>
      </c>
      <c r="W330" s="20">
        <f>VLOOKUP($A330,Database!$A:$Y,20,FALSE)</f>
        <v>5</v>
      </c>
      <c r="X330" s="20">
        <f>VLOOKUP($A330,Database!$A:$Y,21,FALSE)</f>
        <v>1</v>
      </c>
      <c r="Y330" s="20">
        <f>IF(A330=0,0,IF(V330="À venir",0,IF(AND(ISBLANK(P330),ISBLANK(Q330)),1,0)))</f>
        <v>1</v>
      </c>
      <c r="Z330" s="20" t="str">
        <f>IF(OR(ISBLANK(P330),ISBLANK(Q330)),"",IF(OR(AND(P330&gt;Q330,W330&gt;X330),AND(P330=Q330,W330=X330),AND(P330&lt;Q330,W330&lt;X330)),1,0))</f>
        <v/>
      </c>
      <c r="AA330" s="20">
        <f ca="1">IF(C330&lt;NOW(),IF(AND(P330&gt;Q330,W330&gt;X330),S330,IF(AND(P330=Q330,W330=X330),T330,IF(AND(P330&lt;Q330,W330&lt;X330),U330,0))),"")</f>
        <v>0</v>
      </c>
      <c r="AB330" s="20">
        <f ca="1">IF(AND(P330=W330,Q330=X330,NOT(ISBLANK(P330)),NOT(ISBLANK(Q330)),NOT(ISBLANK(W330)),NOT(ISBLANK(AA330))),1,0)</f>
        <v>0</v>
      </c>
      <c r="AC330" s="20" t="str">
        <f ca="1">IF(AB330=0,"",IF(OR(ISBLANK(P330),ISBLANK(Q330)),"",IF(ISBLANK(VLOOKUP(A330,Database!A:AA,22,FALSE)),"",VLOOKUP(A330,Database!A:AA,22,FALSE))))</f>
        <v/>
      </c>
      <c r="AD330" s="20" t="str">
        <f>IFERROR(
   IF(
     OR(ISBLANK(P330),ISBLANK(Q330)),
     "",
     IF(
       AND(AA330&lt;&gt;"",OR(V330="Terminé",V330="En cours")),
       VLOOKUP(AC330,Setup_ScoreExactBonus!A:D,4,FALSE),
       0
     )),
  0)</f>
        <v/>
      </c>
      <c r="AE330" s="21">
        <f>IFERROR(IF(OR(ISBLANK(P330),ISBLANK(Q330)),0,IF(AA330&lt;&gt;"", AA330 + IF(AB330=1,AD330, 0), "") * (R330+1)),"")</f>
        <v>0</v>
      </c>
      <c r="AF330" s="21">
        <f ca="1">SUMIFS(AE$2:AE330,D$2:D330,D330)</f>
        <v>96</v>
      </c>
    </row>
    <row r="331" spans="1:32" hidden="1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1">
        <v>0</v>
      </c>
      <c r="S331" s="20">
        <f>VLOOKUP($A331,Database!$A:$Y,10,FALSE)</f>
        <v>72</v>
      </c>
      <c r="T331" s="20">
        <f>VLOOKUP($A331,Database!$A:$Y,11,FALSE)</f>
        <v>110</v>
      </c>
      <c r="U331" s="20">
        <f>VLOOKUP($A331,Database!$A:$Y,12,FALSE)</f>
        <v>122</v>
      </c>
      <c r="V331" s="20" t="str">
        <f>VLOOKUP(A331,Database!A:M,13,FALSE)</f>
        <v>Terminé</v>
      </c>
      <c r="W331" s="20">
        <f>VLOOKUP($A331,Database!$A:$Y,20,FALSE)</f>
        <v>5</v>
      </c>
      <c r="X331" s="20">
        <f>VLOOKUP($A331,Database!$A:$Y,21,FALSE)</f>
        <v>1</v>
      </c>
      <c r="Y331" s="20">
        <f>IF(A331=0,0,IF(V331="À venir",0,IF(AND(ISBLANK(P331),ISBLANK(Q331)),1,0)))</f>
        <v>0</v>
      </c>
      <c r="Z331" s="20">
        <f>IF(OR(ISBLANK(P331),ISBLANK(Q331)),"",IF(OR(AND(P331&gt;Q331,W331&gt;X331),AND(P331=Q331,W331=X331),AND(P331&lt;Q331,W331&lt;X331)),1,0))</f>
        <v>1</v>
      </c>
      <c r="AA331" s="20">
        <f ca="1">IF(C331&lt;NOW(),IF(AND(P331&gt;Q331,W331&gt;X331),S331,IF(AND(P331=Q331,W331=X331),T331,IF(AND(P331&lt;Q331,W331&lt;X331),U331,0))),"")</f>
        <v>72</v>
      </c>
      <c r="AB331" s="20">
        <f ca="1">IF(AND(P331=W331,Q331=X331,NOT(ISBLANK(P331)),NOT(ISBLANK(Q331)),NOT(ISBLANK(W331)),NOT(ISBLANK(AA331))),1,0)</f>
        <v>0</v>
      </c>
      <c r="AC331" s="20" t="str">
        <f ca="1">IF(AB331=0,"",IF(OR(ISBLANK(P331),ISBLANK(Q331)),"",IF(ISBLANK(VLOOKUP(A331,Database!A:AA,22,FALSE)),"",VLOOKUP(A331,Database!A:AA,22,FALSE))))</f>
        <v/>
      </c>
      <c r="AD331" s="20">
        <f ca="1">IFERROR(
   IF(
     OR(ISBLANK(P331),ISBLANK(Q331)),
     "",
     IF(
       AND(AA331&lt;&gt;"",OR(V331="Terminé",V331="En cours")),
       VLOOKUP(AC331,Setup_ScoreExactBonus!A:D,4,FALSE),
       0
     )),
  0)</f>
        <v>0</v>
      </c>
      <c r="AE331" s="21">
        <f ca="1">IFERROR(IF(OR(ISBLANK(P331),ISBLANK(Q331)),0,IF(AA331&lt;&gt;"", AA331 + IF(AB331=1,AD331, 0), "") * (R331+1)),"")</f>
        <v>72</v>
      </c>
      <c r="AF331" s="21">
        <f ca="1">SUMIFS(AE$2:AE331,D$2:D331,D331)</f>
        <v>362</v>
      </c>
    </row>
    <row r="332" spans="1:32" hidden="1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1">
        <v>0</v>
      </c>
      <c r="S332" s="20">
        <f>VLOOKUP($A332,Database!$A:$Y,10,FALSE)</f>
        <v>72</v>
      </c>
      <c r="T332" s="20">
        <f>VLOOKUP($A332,Database!$A:$Y,11,FALSE)</f>
        <v>110</v>
      </c>
      <c r="U332" s="20">
        <f>VLOOKUP($A332,Database!$A:$Y,12,FALSE)</f>
        <v>122</v>
      </c>
      <c r="V332" s="20" t="str">
        <f>VLOOKUP(A332,Database!A:M,13,FALSE)</f>
        <v>Terminé</v>
      </c>
      <c r="W332" s="20">
        <f>VLOOKUP($A332,Database!$A:$Y,20,FALSE)</f>
        <v>5</v>
      </c>
      <c r="X332" s="20">
        <f>VLOOKUP($A332,Database!$A:$Y,21,FALSE)</f>
        <v>1</v>
      </c>
      <c r="Y332" s="20">
        <f>IF(A332=0,0,IF(V332="À venir",0,IF(AND(ISBLANK(P332),ISBLANK(Q332)),1,0)))</f>
        <v>0</v>
      </c>
      <c r="Z332" s="20">
        <f>IF(OR(ISBLANK(P332),ISBLANK(Q332)),"",IF(OR(AND(P332&gt;Q332,W332&gt;X332),AND(P332=Q332,W332=X332),AND(P332&lt;Q332,W332&lt;X332)),1,0))</f>
        <v>0</v>
      </c>
      <c r="AA332" s="20">
        <f ca="1">IF(C332&lt;NOW(),IF(AND(P332&gt;Q332,W332&gt;X332),S332,IF(AND(P332=Q332,W332=X332),T332,IF(AND(P332&lt;Q332,W332&lt;X332),U332,0))),"")</f>
        <v>0</v>
      </c>
      <c r="AB332" s="20">
        <f ca="1">IF(AND(P332=W332,Q332=X332,NOT(ISBLANK(P332)),NOT(ISBLANK(Q332)),NOT(ISBLANK(W332)),NOT(ISBLANK(AA332))),1,0)</f>
        <v>0</v>
      </c>
      <c r="AC332" s="20" t="str">
        <f ca="1">IF(AB332=0,"",IF(OR(ISBLANK(P332),ISBLANK(Q332)),"",IF(ISBLANK(VLOOKUP(A332,Database!A:AA,22,FALSE)),"",VLOOKUP(A332,Database!A:AA,22,FALSE))))</f>
        <v/>
      </c>
      <c r="AD332" s="20">
        <f ca="1">IFERROR(
   IF(
     OR(ISBLANK(P332),ISBLANK(Q332)),
     "",
     IF(
       AND(AA332&lt;&gt;"",OR(V332="Terminé",V332="En cours")),
       VLOOKUP(AC332,Setup_ScoreExactBonus!A:D,4,FALSE),
       0
     )),
  0)</f>
        <v>0</v>
      </c>
      <c r="AE332" s="21">
        <f ca="1">IFERROR(IF(OR(ISBLANK(P332),ISBLANK(Q332)),0,IF(AA332&lt;&gt;"", AA332 + IF(AB332=1,AD332, 0), "") * (R332+1)),"")</f>
        <v>0</v>
      </c>
      <c r="AF332" s="21">
        <f ca="1">SUMIFS(AE$2:AE332,D$2:D332,D332)</f>
        <v>138</v>
      </c>
    </row>
    <row r="333" spans="1:32" hidden="1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1">
        <v>0</v>
      </c>
      <c r="S333" s="20">
        <f>VLOOKUP($A333,Database!$A:$Y,10,FALSE)</f>
        <v>72</v>
      </c>
      <c r="T333" s="20">
        <f>VLOOKUP($A333,Database!$A:$Y,11,FALSE)</f>
        <v>110</v>
      </c>
      <c r="U333" s="20">
        <f>VLOOKUP($A333,Database!$A:$Y,12,FALSE)</f>
        <v>122</v>
      </c>
      <c r="V333" s="20" t="str">
        <f>VLOOKUP(A333,Database!A:M,13,FALSE)</f>
        <v>Terminé</v>
      </c>
      <c r="W333" s="20">
        <f>VLOOKUP($A333,Database!$A:$Y,20,FALSE)</f>
        <v>5</v>
      </c>
      <c r="X333" s="20">
        <f>VLOOKUP($A333,Database!$A:$Y,21,FALSE)</f>
        <v>1</v>
      </c>
      <c r="Y333" s="20">
        <f>IF(A333=0,0,IF(V333="À venir",0,IF(AND(ISBLANK(P333),ISBLANK(Q333)),1,0)))</f>
        <v>0</v>
      </c>
      <c r="Z333" s="20">
        <f>IF(OR(ISBLANK(P333),ISBLANK(Q333)),"",IF(OR(AND(P333&gt;Q333,W333&gt;X333),AND(P333=Q333,W333=X333),AND(P333&lt;Q333,W333&lt;X333)),1,0))</f>
        <v>0</v>
      </c>
      <c r="AA333" s="20">
        <f ca="1">IF(C333&lt;NOW(),IF(AND(P333&gt;Q333,W333&gt;X333),S333,IF(AND(P333=Q333,W333=X333),T333,IF(AND(P333&lt;Q333,W333&lt;X333),U333,0))),"")</f>
        <v>0</v>
      </c>
      <c r="AB333" s="20">
        <f ca="1">IF(AND(P333=W333,Q333=X333,NOT(ISBLANK(P333)),NOT(ISBLANK(Q333)),NOT(ISBLANK(W333)),NOT(ISBLANK(AA333))),1,0)</f>
        <v>0</v>
      </c>
      <c r="AC333" s="20" t="str">
        <f ca="1">IF(AB333=0,"",IF(OR(ISBLANK(P333),ISBLANK(Q333)),"",IF(ISBLANK(VLOOKUP(A333,Database!A:AA,22,FALSE)),"",VLOOKUP(A333,Database!A:AA,22,FALSE))))</f>
        <v/>
      </c>
      <c r="AD333" s="20">
        <f ca="1">IFERROR(
   IF(
     OR(ISBLANK(P333),ISBLANK(Q333)),
     "",
     IF(
       AND(AA333&lt;&gt;"",OR(V333="Terminé",V333="En cours")),
       VLOOKUP(AC333,Setup_ScoreExactBonus!A:D,4,FALSE),
       0
     )),
  0)</f>
        <v>0</v>
      </c>
      <c r="AE333" s="21">
        <f ca="1">IFERROR(IF(OR(ISBLANK(P333),ISBLANK(Q333)),0,IF(AA333&lt;&gt;"", AA333 + IF(AB333=1,AD333, 0), "") * (R333+1)),"")</f>
        <v>0</v>
      </c>
      <c r="AF333" s="21">
        <f ca="1">SUMIFS(AE$2:AE333,D$2:D333,D333)</f>
        <v>623</v>
      </c>
    </row>
    <row r="334" spans="1:32" hidden="1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1">
        <v>0</v>
      </c>
      <c r="S334" s="20">
        <f>VLOOKUP($A334,Database!$A:$Y,10,FALSE)</f>
        <v>72</v>
      </c>
      <c r="T334" s="20">
        <f>VLOOKUP($A334,Database!$A:$Y,11,FALSE)</f>
        <v>110</v>
      </c>
      <c r="U334" s="20">
        <f>VLOOKUP($A334,Database!$A:$Y,12,FALSE)</f>
        <v>122</v>
      </c>
      <c r="V334" s="20" t="str">
        <f>VLOOKUP(A334,Database!A:M,13,FALSE)</f>
        <v>Terminé</v>
      </c>
      <c r="W334" s="20">
        <f>VLOOKUP($A334,Database!$A:$Y,20,FALSE)</f>
        <v>5</v>
      </c>
      <c r="X334" s="20">
        <f>VLOOKUP($A334,Database!$A:$Y,21,FALSE)</f>
        <v>1</v>
      </c>
      <c r="Y334" s="20">
        <f>IF(A334=0,0,IF(V334="À venir",0,IF(AND(ISBLANK(P334),ISBLANK(Q334)),1,0)))</f>
        <v>0</v>
      </c>
      <c r="Z334" s="20">
        <f>IF(OR(ISBLANK(P334),ISBLANK(Q334)),"",IF(OR(AND(P334&gt;Q334,W334&gt;X334),AND(P334=Q334,W334=X334),AND(P334&lt;Q334,W334&lt;X334)),1,0))</f>
        <v>1</v>
      </c>
      <c r="AA334" s="20">
        <f ca="1">IF(C334&lt;NOW(),IF(AND(P334&gt;Q334,W334&gt;X334),S334,IF(AND(P334=Q334,W334=X334),T334,IF(AND(P334&lt;Q334,W334&lt;X334),U334,0))),"")</f>
        <v>72</v>
      </c>
      <c r="AB334" s="20">
        <f ca="1">IF(AND(P334=W334,Q334=X334,NOT(ISBLANK(P334)),NOT(ISBLANK(Q334)),NOT(ISBLANK(W334)),NOT(ISBLANK(AA334))),1,0)</f>
        <v>0</v>
      </c>
      <c r="AC334" s="20" t="str">
        <f ca="1">IF(AB334=0,"",IF(OR(ISBLANK(P334),ISBLANK(Q334)),"",IF(ISBLANK(VLOOKUP(A334,Database!A:AA,22,FALSE)),"",VLOOKUP(A334,Database!A:AA,22,FALSE))))</f>
        <v/>
      </c>
      <c r="AD334" s="20">
        <f ca="1">IFERROR(
   IF(
     OR(ISBLANK(P334),ISBLANK(Q334)),
     "",
     IF(
       AND(AA334&lt;&gt;"",OR(V334="Terminé",V334="En cours")),
       VLOOKUP(AC334,Setup_ScoreExactBonus!A:D,4,FALSE),
       0
     )),
  0)</f>
        <v>0</v>
      </c>
      <c r="AE334" s="21">
        <f ca="1">IFERROR(IF(OR(ISBLANK(P334),ISBLANK(Q334)),0,IF(AA334&lt;&gt;"", AA334 + IF(AB334=1,AD334, 0), "") * (R334+1)),"")</f>
        <v>72</v>
      </c>
      <c r="AF334" s="21">
        <f ca="1">SUMIFS(AE$2:AE334,D$2:D334,D334)</f>
        <v>492</v>
      </c>
    </row>
    <row r="335" spans="1:32" hidden="1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1">
        <v>0</v>
      </c>
      <c r="S335" s="20">
        <f>VLOOKUP($A335,Database!$A:$Y,10,FALSE)</f>
        <v>72</v>
      </c>
      <c r="T335" s="20">
        <f>VLOOKUP($A335,Database!$A:$Y,11,FALSE)</f>
        <v>110</v>
      </c>
      <c r="U335" s="20">
        <f>VLOOKUP($A335,Database!$A:$Y,12,FALSE)</f>
        <v>122</v>
      </c>
      <c r="V335" s="20" t="str">
        <f>VLOOKUP(A335,Database!A:M,13,FALSE)</f>
        <v>Terminé</v>
      </c>
      <c r="W335" s="20">
        <f>VLOOKUP($A335,Database!$A:$Y,20,FALSE)</f>
        <v>5</v>
      </c>
      <c r="X335" s="20">
        <f>VLOOKUP($A335,Database!$A:$Y,21,FALSE)</f>
        <v>1</v>
      </c>
      <c r="Y335" s="20">
        <f>IF(A335=0,0,IF(V335="À venir",0,IF(AND(ISBLANK(P335),ISBLANK(Q335)),1,0)))</f>
        <v>0</v>
      </c>
      <c r="Z335" s="20">
        <f>IF(OR(ISBLANK(P335),ISBLANK(Q335)),"",IF(OR(AND(P335&gt;Q335,W335&gt;X335),AND(P335=Q335,W335=X335),AND(P335&lt;Q335,W335&lt;X335)),1,0))</f>
        <v>1</v>
      </c>
      <c r="AA335" s="20">
        <f ca="1">IF(C335&lt;NOW(),IF(AND(P335&gt;Q335,W335&gt;X335),S335,IF(AND(P335=Q335,W335=X335),T335,IF(AND(P335&lt;Q335,W335&lt;X335),U335,0))),"")</f>
        <v>72</v>
      </c>
      <c r="AB335" s="20">
        <f ca="1">IF(AND(P335=W335,Q335=X335,NOT(ISBLANK(P335)),NOT(ISBLANK(Q335)),NOT(ISBLANK(W335)),NOT(ISBLANK(AA335))),1,0)</f>
        <v>0</v>
      </c>
      <c r="AC335" s="20" t="str">
        <f ca="1">IF(AB335=0,"",IF(OR(ISBLANK(P335),ISBLANK(Q335)),"",IF(ISBLANK(VLOOKUP(A335,Database!A:AA,22,FALSE)),"",VLOOKUP(A335,Database!A:AA,22,FALSE))))</f>
        <v/>
      </c>
      <c r="AD335" s="20">
        <f ca="1">IFERROR(
   IF(
     OR(ISBLANK(P335),ISBLANK(Q335)),
     "",
     IF(
       AND(AA335&lt;&gt;"",OR(V335="Terminé",V335="En cours")),
       VLOOKUP(AC335,Setup_ScoreExactBonus!A:D,4,FALSE),
       0
     )),
  0)</f>
        <v>0</v>
      </c>
      <c r="AE335" s="21">
        <f ca="1">IFERROR(IF(OR(ISBLANK(P335),ISBLANK(Q335)),0,IF(AA335&lt;&gt;"", AA335 + IF(AB335=1,AD335, 0), "") * (R335+1)),"")</f>
        <v>72</v>
      </c>
      <c r="AF335" s="21">
        <f ca="1">SUMIFS(AE$2:AE335,D$2:D335,D335)</f>
        <v>416</v>
      </c>
    </row>
    <row r="336" spans="1:32" hidden="1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1">
        <v>0</v>
      </c>
      <c r="S336" s="20">
        <f>VLOOKUP($A336,Database!$A:$Y,10,FALSE)</f>
        <v>72</v>
      </c>
      <c r="T336" s="20">
        <f>VLOOKUP($A336,Database!$A:$Y,11,FALSE)</f>
        <v>110</v>
      </c>
      <c r="U336" s="20">
        <f>VLOOKUP($A336,Database!$A:$Y,12,FALSE)</f>
        <v>122</v>
      </c>
      <c r="V336" s="20" t="str">
        <f>VLOOKUP(A336,Database!A:M,13,FALSE)</f>
        <v>Terminé</v>
      </c>
      <c r="W336" s="20">
        <f>VLOOKUP($A336,Database!$A:$Y,20,FALSE)</f>
        <v>5</v>
      </c>
      <c r="X336" s="20">
        <f>VLOOKUP($A336,Database!$A:$Y,21,FALSE)</f>
        <v>1</v>
      </c>
      <c r="Y336" s="20">
        <f>IF(A336=0,0,IF(V336="À venir",0,IF(AND(ISBLANK(P336),ISBLANK(Q336)),1,0)))</f>
        <v>0</v>
      </c>
      <c r="Z336" s="20">
        <f>IF(OR(ISBLANK(P336),ISBLANK(Q336)),"",IF(OR(AND(P336&gt;Q336,W336&gt;X336),AND(P336=Q336,W336=X336),AND(P336&lt;Q336,W336&lt;X336)),1,0))</f>
        <v>1</v>
      </c>
      <c r="AA336" s="20">
        <f ca="1">IF(C336&lt;NOW(),IF(AND(P336&gt;Q336,W336&gt;X336),S336,IF(AND(P336=Q336,W336=X336),T336,IF(AND(P336&lt;Q336,W336&lt;X336),U336,0))),"")</f>
        <v>72</v>
      </c>
      <c r="AB336" s="20">
        <f ca="1">IF(AND(P336=W336,Q336=X336,NOT(ISBLANK(P336)),NOT(ISBLANK(Q336)),NOT(ISBLANK(W336)),NOT(ISBLANK(AA336))),1,0)</f>
        <v>0</v>
      </c>
      <c r="AC336" s="20" t="str">
        <f ca="1">IF(AB336=0,"",IF(OR(ISBLANK(P336),ISBLANK(Q336)),"",IF(ISBLANK(VLOOKUP(A336,Database!A:AA,22,FALSE)),"",VLOOKUP(A336,Database!A:AA,22,FALSE))))</f>
        <v/>
      </c>
      <c r="AD336" s="20">
        <f ca="1">IFERROR(
   IF(
     OR(ISBLANK(P336),ISBLANK(Q336)),
     "",
     IF(
       AND(AA336&lt;&gt;"",OR(V336="Terminé",V336="En cours")),
       VLOOKUP(AC336,Setup_ScoreExactBonus!A:D,4,FALSE),
       0
     )),
  0)</f>
        <v>0</v>
      </c>
      <c r="AE336" s="21">
        <f ca="1">IFERROR(IF(OR(ISBLANK(P336),ISBLANK(Q336)),0,IF(AA336&lt;&gt;"", AA336 + IF(AB336=1,AD336, 0), "") * (R336+1)),"")</f>
        <v>72</v>
      </c>
      <c r="AF336" s="21">
        <f ca="1">SUMIFS(AE$2:AE336,D$2:D336,D336)</f>
        <v>489</v>
      </c>
    </row>
    <row r="337" spans="1:32" hidden="1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1">
        <v>0</v>
      </c>
      <c r="S337" s="20">
        <f>VLOOKUP($A337,Database!$A:$Y,10,FALSE)</f>
        <v>72</v>
      </c>
      <c r="T337" s="20">
        <f>VLOOKUP($A337,Database!$A:$Y,11,FALSE)</f>
        <v>110</v>
      </c>
      <c r="U337" s="20">
        <f>VLOOKUP($A337,Database!$A:$Y,12,FALSE)</f>
        <v>122</v>
      </c>
      <c r="V337" s="20" t="str">
        <f>VLOOKUP(A337,Database!A:M,13,FALSE)</f>
        <v>Terminé</v>
      </c>
      <c r="W337" s="20">
        <f>VLOOKUP($A337,Database!$A:$Y,20,FALSE)</f>
        <v>5</v>
      </c>
      <c r="X337" s="20">
        <f>VLOOKUP($A337,Database!$A:$Y,21,FALSE)</f>
        <v>1</v>
      </c>
      <c r="Y337" s="20">
        <f>IF(A337=0,0,IF(V337="À venir",0,IF(AND(ISBLANK(P337),ISBLANK(Q337)),1,0)))</f>
        <v>0</v>
      </c>
      <c r="Z337" s="20">
        <f>IF(OR(ISBLANK(P337),ISBLANK(Q337)),"",IF(OR(AND(P337&gt;Q337,W337&gt;X337),AND(P337=Q337,W337=X337),AND(P337&lt;Q337,W337&lt;X337)),1,0))</f>
        <v>1</v>
      </c>
      <c r="AA337" s="20">
        <f ca="1">IF(C337&lt;NOW(),IF(AND(P337&gt;Q337,W337&gt;X337),S337,IF(AND(P337=Q337,W337=X337),T337,IF(AND(P337&lt;Q337,W337&lt;X337),U337,0))),"")</f>
        <v>72</v>
      </c>
      <c r="AB337" s="20">
        <f ca="1">IF(AND(P337=W337,Q337=X337,NOT(ISBLANK(P337)),NOT(ISBLANK(Q337)),NOT(ISBLANK(W337)),NOT(ISBLANK(AA337))),1,0)</f>
        <v>0</v>
      </c>
      <c r="AC337" s="20" t="str">
        <f ca="1">IF(AB337=0,"",IF(OR(ISBLANK(P337),ISBLANK(Q337)),"",IF(ISBLANK(VLOOKUP(A337,Database!A:AA,22,FALSE)),"",VLOOKUP(A337,Database!A:AA,22,FALSE))))</f>
        <v/>
      </c>
      <c r="AD337" s="20">
        <f ca="1">IFERROR(
   IF(
     OR(ISBLANK(P337),ISBLANK(Q337)),
     "",
     IF(
       AND(AA337&lt;&gt;"",OR(V337="Terminé",V337="En cours")),
       VLOOKUP(AC337,Setup_ScoreExactBonus!A:D,4,FALSE),
       0
     )),
  0)</f>
        <v>0</v>
      </c>
      <c r="AE337" s="21">
        <f ca="1">IFERROR(IF(OR(ISBLANK(P337),ISBLANK(Q337)),0,IF(AA337&lt;&gt;"", AA337 + IF(AB337=1,AD337, 0), "") * (R337+1)),"")</f>
        <v>72</v>
      </c>
      <c r="AF337" s="21">
        <f ca="1">SUMIFS(AE$2:AE337,D$2:D337,D337)</f>
        <v>396</v>
      </c>
    </row>
    <row r="338" spans="1:32" hidden="1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1">
        <v>0</v>
      </c>
      <c r="S338" s="20">
        <f>VLOOKUP($A338,Database!$A:$Y,10,FALSE)</f>
        <v>72</v>
      </c>
      <c r="T338" s="20">
        <f>VLOOKUP($A338,Database!$A:$Y,11,FALSE)</f>
        <v>110</v>
      </c>
      <c r="U338" s="20">
        <f>VLOOKUP($A338,Database!$A:$Y,12,FALSE)</f>
        <v>122</v>
      </c>
      <c r="V338" s="20" t="str">
        <f>VLOOKUP(A338,Database!A:M,13,FALSE)</f>
        <v>Terminé</v>
      </c>
      <c r="W338" s="20">
        <f>VLOOKUP($A338,Database!$A:$Y,20,FALSE)</f>
        <v>5</v>
      </c>
      <c r="X338" s="20">
        <f>VLOOKUP($A338,Database!$A:$Y,21,FALSE)</f>
        <v>1</v>
      </c>
      <c r="Y338" s="20">
        <f>IF(A338=0,0,IF(V338="À venir",0,IF(AND(ISBLANK(P338),ISBLANK(Q338)),1,0)))</f>
        <v>0</v>
      </c>
      <c r="Z338" s="20">
        <f>IF(OR(ISBLANK(P338),ISBLANK(Q338)),"",IF(OR(AND(P338&gt;Q338,W338&gt;X338),AND(P338=Q338,W338=X338),AND(P338&lt;Q338,W338&lt;X338)),1,0))</f>
        <v>0</v>
      </c>
      <c r="AA338" s="20">
        <f ca="1">IF(C338&lt;NOW(),IF(AND(P338&gt;Q338,W338&gt;X338),S338,IF(AND(P338=Q338,W338=X338),T338,IF(AND(P338&lt;Q338,W338&lt;X338),U338,0))),"")</f>
        <v>0</v>
      </c>
      <c r="AB338" s="20">
        <f ca="1">IF(AND(P338=W338,Q338=X338,NOT(ISBLANK(P338)),NOT(ISBLANK(Q338)),NOT(ISBLANK(W338)),NOT(ISBLANK(AA338))),1,0)</f>
        <v>0</v>
      </c>
      <c r="AC338" s="20" t="str">
        <f ca="1">IF(AB338=0,"",IF(OR(ISBLANK(P338),ISBLANK(Q338)),"",IF(ISBLANK(VLOOKUP(A338,Database!A:AA,22,FALSE)),"",VLOOKUP(A338,Database!A:AA,22,FALSE))))</f>
        <v/>
      </c>
      <c r="AD338" s="20">
        <f ca="1">IFERROR(
   IF(
     OR(ISBLANK(P338),ISBLANK(Q338)),
     "",
     IF(
       AND(AA338&lt;&gt;"",OR(V338="Terminé",V338="En cours")),
       VLOOKUP(AC338,Setup_ScoreExactBonus!A:D,4,FALSE),
       0
     )),
  0)</f>
        <v>0</v>
      </c>
      <c r="AE338" s="21">
        <f ca="1">IFERROR(IF(OR(ISBLANK(P338),ISBLANK(Q338)),0,IF(AA338&lt;&gt;"", AA338 + IF(AB338=1,AD338, 0), "") * (R338+1)),"")</f>
        <v>0</v>
      </c>
      <c r="AF338" s="21">
        <f ca="1">SUMIFS(AE$2:AE338,D$2:D338,D338)</f>
        <v>623</v>
      </c>
    </row>
    <row r="339" spans="1:32" hidden="1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1">
        <v>0</v>
      </c>
      <c r="S339" s="20">
        <f>VLOOKUP($A339,Database!$A:$Y,10,FALSE)</f>
        <v>72</v>
      </c>
      <c r="T339" s="20">
        <f>VLOOKUP($A339,Database!$A:$Y,11,FALSE)</f>
        <v>110</v>
      </c>
      <c r="U339" s="20">
        <f>VLOOKUP($A339,Database!$A:$Y,12,FALSE)</f>
        <v>122</v>
      </c>
      <c r="V339" s="20" t="str">
        <f>VLOOKUP(A339,Database!A:M,13,FALSE)</f>
        <v>Terminé</v>
      </c>
      <c r="W339" s="20">
        <f>VLOOKUP($A339,Database!$A:$Y,20,FALSE)</f>
        <v>5</v>
      </c>
      <c r="X339" s="20">
        <f>VLOOKUP($A339,Database!$A:$Y,21,FALSE)</f>
        <v>1</v>
      </c>
      <c r="Y339" s="20">
        <f>IF(A339=0,0,IF(V339="À venir",0,IF(AND(ISBLANK(P339),ISBLANK(Q339)),1,0)))</f>
        <v>0</v>
      </c>
      <c r="Z339" s="20">
        <f>IF(OR(ISBLANK(P339),ISBLANK(Q339)),"",IF(OR(AND(P339&gt;Q339,W339&gt;X339),AND(P339=Q339,W339=X339),AND(P339&lt;Q339,W339&lt;X339)),1,0))</f>
        <v>1</v>
      </c>
      <c r="AA339" s="20">
        <f ca="1">IF(C339&lt;NOW(),IF(AND(P339&gt;Q339,W339&gt;X339),S339,IF(AND(P339=Q339,W339=X339),T339,IF(AND(P339&lt;Q339,W339&lt;X339),U339,0))),"")</f>
        <v>72</v>
      </c>
      <c r="AB339" s="20">
        <f ca="1">IF(AND(P339=W339,Q339=X339,NOT(ISBLANK(P339)),NOT(ISBLANK(Q339)),NOT(ISBLANK(W339)),NOT(ISBLANK(AA339))),1,0)</f>
        <v>0</v>
      </c>
      <c r="AC339" s="20" t="str">
        <f ca="1">IF(AB339=0,"",IF(OR(ISBLANK(P339),ISBLANK(Q339)),"",IF(ISBLANK(VLOOKUP(A339,Database!A:AA,22,FALSE)),"",VLOOKUP(A339,Database!A:AA,22,FALSE))))</f>
        <v/>
      </c>
      <c r="AD339" s="20">
        <f ca="1">IFERROR(
   IF(
     OR(ISBLANK(P339),ISBLANK(Q339)),
     "",
     IF(
       AND(AA339&lt;&gt;"",OR(V339="Terminé",V339="En cours")),
       VLOOKUP(AC339,Setup_ScoreExactBonus!A:D,4,FALSE),
       0
     )),
  0)</f>
        <v>0</v>
      </c>
      <c r="AE339" s="21">
        <f ca="1">IFERROR(IF(OR(ISBLANK(P339),ISBLANK(Q339)),0,IF(AA339&lt;&gt;"", AA339 + IF(AB339=1,AD339, 0), "") * (R339+1)),"")</f>
        <v>72</v>
      </c>
      <c r="AF339" s="21">
        <f ca="1">SUMIFS(AE$2:AE339,D$2:D339,D339)</f>
        <v>424</v>
      </c>
    </row>
    <row r="340" spans="1:32" hidden="1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1">
        <v>0</v>
      </c>
      <c r="S340" s="20">
        <f>VLOOKUP($A340,Database!$A:$Y,10,FALSE)</f>
        <v>72</v>
      </c>
      <c r="T340" s="20">
        <f>VLOOKUP($A340,Database!$A:$Y,11,FALSE)</f>
        <v>110</v>
      </c>
      <c r="U340" s="20">
        <f>VLOOKUP($A340,Database!$A:$Y,12,FALSE)</f>
        <v>122</v>
      </c>
      <c r="V340" s="20" t="str">
        <f>VLOOKUP(A340,Database!A:M,13,FALSE)</f>
        <v>Terminé</v>
      </c>
      <c r="W340" s="20">
        <f>VLOOKUP($A340,Database!$A:$Y,20,FALSE)</f>
        <v>5</v>
      </c>
      <c r="X340" s="20">
        <f>VLOOKUP($A340,Database!$A:$Y,21,FALSE)</f>
        <v>1</v>
      </c>
      <c r="Y340" s="20">
        <f>IF(A340=0,0,IF(V340="À venir",0,IF(AND(ISBLANK(P340),ISBLANK(Q340)),1,0)))</f>
        <v>0</v>
      </c>
      <c r="Z340" s="20">
        <f>IF(OR(ISBLANK(P340),ISBLANK(Q340)),"",IF(OR(AND(P340&gt;Q340,W340&gt;X340),AND(P340=Q340,W340=X340),AND(P340&lt;Q340,W340&lt;X340)),1,0))</f>
        <v>1</v>
      </c>
      <c r="AA340" s="20">
        <f ca="1">IF(C340&lt;NOW(),IF(AND(P340&gt;Q340,W340&gt;X340),S340,IF(AND(P340=Q340,W340=X340),T340,IF(AND(P340&lt;Q340,W340&lt;X340),U340,0))),"")</f>
        <v>72</v>
      </c>
      <c r="AB340" s="20">
        <f ca="1">IF(AND(P340=W340,Q340=X340,NOT(ISBLANK(P340)),NOT(ISBLANK(Q340)),NOT(ISBLANK(W340)),NOT(ISBLANK(AA340))),1,0)</f>
        <v>0</v>
      </c>
      <c r="AC340" s="20" t="str">
        <f ca="1">IF(AB340=0,"",IF(OR(ISBLANK(P340),ISBLANK(Q340)),"",IF(ISBLANK(VLOOKUP(A340,Database!A:AA,22,FALSE)),"",VLOOKUP(A340,Database!A:AA,22,FALSE))))</f>
        <v/>
      </c>
      <c r="AD340" s="20">
        <f ca="1">IFERROR(
   IF(
     OR(ISBLANK(P340),ISBLANK(Q340)),
     "",
     IF(
       AND(AA340&lt;&gt;"",OR(V340="Terminé",V340="En cours")),
       VLOOKUP(AC340,Setup_ScoreExactBonus!A:D,4,FALSE),
       0
     )),
  0)</f>
        <v>0</v>
      </c>
      <c r="AE340" s="21">
        <f ca="1">IFERROR(IF(OR(ISBLANK(P340),ISBLANK(Q340)),0,IF(AA340&lt;&gt;"", AA340 + IF(AB340=1,AD340, 0), "") * (R340+1)),"")</f>
        <v>72</v>
      </c>
      <c r="AF340" s="21">
        <f ca="1">SUMIFS(AE$2:AE340,D$2:D340,D340)</f>
        <v>524</v>
      </c>
    </row>
    <row r="341" spans="1:32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1">
        <v>0</v>
      </c>
      <c r="S341" s="20">
        <f>VLOOKUP($A341,Database!$A:$Y,10,FALSE)</f>
        <v>72</v>
      </c>
      <c r="T341" s="20">
        <f>VLOOKUP($A341,Database!$A:$Y,11,FALSE)</f>
        <v>110</v>
      </c>
      <c r="U341" s="20">
        <f>VLOOKUP($A341,Database!$A:$Y,12,FALSE)</f>
        <v>122</v>
      </c>
      <c r="V341" s="20" t="str">
        <f>VLOOKUP(A341,Database!A:M,13,FALSE)</f>
        <v>Terminé</v>
      </c>
      <c r="W341" s="20">
        <f>VLOOKUP($A341,Database!$A:$Y,20,FALSE)</f>
        <v>5</v>
      </c>
      <c r="X341" s="20">
        <f>VLOOKUP($A341,Database!$A:$Y,21,FALSE)</f>
        <v>1</v>
      </c>
      <c r="Y341" s="20">
        <f>IF(A341=0,0,IF(V341="À venir",0,IF(AND(ISBLANK(P341),ISBLANK(Q341)),1,0)))</f>
        <v>0</v>
      </c>
      <c r="Z341" s="20">
        <f>IF(OR(ISBLANK(P341),ISBLANK(Q341)),"",IF(OR(AND(P341&gt;Q341,W341&gt;X341),AND(P341=Q341,W341=X341),AND(P341&lt;Q341,W341&lt;X341)),1,0))</f>
        <v>0</v>
      </c>
      <c r="AA341" s="20">
        <f ca="1">IF(C341&lt;NOW(),IF(AND(P341&gt;Q341,W341&gt;X341),S341,IF(AND(P341=Q341,W341=X341),T341,IF(AND(P341&lt;Q341,W341&lt;X341),U341,0))),"")</f>
        <v>0</v>
      </c>
      <c r="AB341" s="20">
        <f ca="1">IF(AND(P341=W341,Q341=X341,NOT(ISBLANK(P341)),NOT(ISBLANK(Q341)),NOT(ISBLANK(W341)),NOT(ISBLANK(AA341))),1,0)</f>
        <v>0</v>
      </c>
      <c r="AC341" s="20" t="str">
        <f ca="1">IF(AB341=0,"",IF(OR(ISBLANK(P341),ISBLANK(Q341)),"",IF(ISBLANK(VLOOKUP(A341,Database!A:AA,22,FALSE)),"",VLOOKUP(A341,Database!A:AA,22,FALSE))))</f>
        <v/>
      </c>
      <c r="AD341" s="20">
        <f ca="1">IFERROR(
   IF(
     OR(ISBLANK(P341),ISBLANK(Q341)),
     "",
     IF(
       AND(AA341&lt;&gt;"",OR(V341="Terminé",V341="En cours")),
       VLOOKUP(AC341,Setup_ScoreExactBonus!A:D,4,FALSE),
       0
     )),
  0)</f>
        <v>0</v>
      </c>
      <c r="AE341" s="21">
        <f ca="1">IFERROR(IF(OR(ISBLANK(P341),ISBLANK(Q341)),0,IF(AA341&lt;&gt;"", AA341 + IF(AB341=1,AD341, 0), "") * (R341+1)),"")</f>
        <v>0</v>
      </c>
      <c r="AF341" s="21">
        <f ca="1">SUMIFS(AE$2:AE341,D$2:D341,D341)</f>
        <v>153</v>
      </c>
    </row>
    <row r="342" spans="1:32" hidden="1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1">
        <v>0</v>
      </c>
      <c r="S342" s="20">
        <f>VLOOKUP($A342,Database!$A:$Y,10,FALSE)</f>
        <v>72</v>
      </c>
      <c r="T342" s="20">
        <f>VLOOKUP($A342,Database!$A:$Y,11,FALSE)</f>
        <v>110</v>
      </c>
      <c r="U342" s="20">
        <f>VLOOKUP($A342,Database!$A:$Y,12,FALSE)</f>
        <v>122</v>
      </c>
      <c r="V342" s="20" t="str">
        <f>VLOOKUP(A342,Database!A:M,13,FALSE)</f>
        <v>Terminé</v>
      </c>
      <c r="W342" s="20">
        <f>VLOOKUP($A342,Database!$A:$Y,20,FALSE)</f>
        <v>5</v>
      </c>
      <c r="X342" s="20">
        <f>VLOOKUP($A342,Database!$A:$Y,21,FALSE)</f>
        <v>1</v>
      </c>
      <c r="Y342" s="20">
        <f>IF(A342=0,0,IF(V342="À venir",0,IF(AND(ISBLANK(P342),ISBLANK(Q342)),1,0)))</f>
        <v>0</v>
      </c>
      <c r="Z342" s="20">
        <f>IF(OR(ISBLANK(P342),ISBLANK(Q342)),"",IF(OR(AND(P342&gt;Q342,W342&gt;X342),AND(P342=Q342,W342=X342),AND(P342&lt;Q342,W342&lt;X342)),1,0))</f>
        <v>0</v>
      </c>
      <c r="AA342" s="20">
        <f ca="1">IF(C342&lt;NOW(),IF(AND(P342&gt;Q342,W342&gt;X342),S342,IF(AND(P342=Q342,W342=X342),T342,IF(AND(P342&lt;Q342,W342&lt;X342),U342,0))),"")</f>
        <v>0</v>
      </c>
      <c r="AB342" s="20">
        <f ca="1">IF(AND(P342=W342,Q342=X342,NOT(ISBLANK(P342)),NOT(ISBLANK(Q342)),NOT(ISBLANK(W342)),NOT(ISBLANK(AA342))),1,0)</f>
        <v>0</v>
      </c>
      <c r="AC342" s="20" t="str">
        <f ca="1">IF(AB342=0,"",IF(OR(ISBLANK(P342),ISBLANK(Q342)),"",IF(ISBLANK(VLOOKUP(A342,Database!A:AA,22,FALSE)),"",VLOOKUP(A342,Database!A:AA,22,FALSE))))</f>
        <v/>
      </c>
      <c r="AD342" s="20">
        <f ca="1">IFERROR(
   IF(
     OR(ISBLANK(P342),ISBLANK(Q342)),
     "",
     IF(
       AND(AA342&lt;&gt;"",OR(V342="Terminé",V342="En cours")),
       VLOOKUP(AC342,Setup_ScoreExactBonus!A:D,4,FALSE),
       0
     )),
  0)</f>
        <v>0</v>
      </c>
      <c r="AE342" s="21">
        <f ca="1">IFERROR(IF(OR(ISBLANK(P342),ISBLANK(Q342)),0,IF(AA342&lt;&gt;"", AA342 + IF(AB342=1,AD342, 0), "") * (R342+1)),"")</f>
        <v>0</v>
      </c>
      <c r="AF342" s="21">
        <f ca="1">SUMIFS(AE$2:AE342,D$2:D342,D342)</f>
        <v>451</v>
      </c>
    </row>
    <row r="343" spans="1:32" hidden="1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1">
        <v>0</v>
      </c>
      <c r="S343" s="20">
        <f>VLOOKUP($A343,Database!$A:$Y,10,FALSE)</f>
        <v>72</v>
      </c>
      <c r="T343" s="20">
        <f>VLOOKUP($A343,Database!$A:$Y,11,FALSE)</f>
        <v>110</v>
      </c>
      <c r="U343" s="20">
        <f>VLOOKUP($A343,Database!$A:$Y,12,FALSE)</f>
        <v>122</v>
      </c>
      <c r="V343" s="20" t="str">
        <f>VLOOKUP(A343,Database!A:M,13,FALSE)</f>
        <v>Terminé</v>
      </c>
      <c r="W343" s="20">
        <f>VLOOKUP($A343,Database!$A:$Y,20,FALSE)</f>
        <v>5</v>
      </c>
      <c r="X343" s="20">
        <f>VLOOKUP($A343,Database!$A:$Y,21,FALSE)</f>
        <v>1</v>
      </c>
      <c r="Y343" s="20">
        <f>IF(A343=0,0,IF(V343="À venir",0,IF(AND(ISBLANK(P343),ISBLANK(Q343)),1,0)))</f>
        <v>0</v>
      </c>
      <c r="Z343" s="20">
        <f>IF(OR(ISBLANK(P343),ISBLANK(Q343)),"",IF(OR(AND(P343&gt;Q343,W343&gt;X343),AND(P343=Q343,W343=X343),AND(P343&lt;Q343,W343&lt;X343)),1,0))</f>
        <v>1</v>
      </c>
      <c r="AA343" s="20">
        <f ca="1">IF(C343&lt;NOW(),IF(AND(P343&gt;Q343,W343&gt;X343),S343,IF(AND(P343=Q343,W343=X343),T343,IF(AND(P343&lt;Q343,W343&lt;X343),U343,0))),"")</f>
        <v>72</v>
      </c>
      <c r="AB343" s="20">
        <f ca="1">IF(AND(P343=W343,Q343=X343,NOT(ISBLANK(P343)),NOT(ISBLANK(Q343)),NOT(ISBLANK(W343)),NOT(ISBLANK(AA343))),1,0)</f>
        <v>0</v>
      </c>
      <c r="AC343" s="20" t="str">
        <f ca="1">IF(AB343=0,"",IF(OR(ISBLANK(P343),ISBLANK(Q343)),"",IF(ISBLANK(VLOOKUP(A343,Database!A:AA,22,FALSE)),"",VLOOKUP(A343,Database!A:AA,22,FALSE))))</f>
        <v/>
      </c>
      <c r="AD343" s="20">
        <f ca="1">IFERROR(
   IF(
     OR(ISBLANK(P343),ISBLANK(Q343)),
     "",
     IF(
       AND(AA343&lt;&gt;"",OR(V343="Terminé",V343="En cours")),
       VLOOKUP(AC343,Setup_ScoreExactBonus!A:D,4,FALSE),
       0
     )),
  0)</f>
        <v>0</v>
      </c>
      <c r="AE343" s="21">
        <f ca="1">IFERROR(IF(OR(ISBLANK(P343),ISBLANK(Q343)),0,IF(AA343&lt;&gt;"", AA343 + IF(AB343=1,AD343, 0), "") * (R343+1)),"")</f>
        <v>72</v>
      </c>
      <c r="AF343" s="21">
        <f ca="1">SUMIFS(AE$2:AE343,D$2:D343,D343)</f>
        <v>393</v>
      </c>
    </row>
    <row r="344" spans="1:32" hidden="1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1">
        <v>0</v>
      </c>
      <c r="S344" s="20">
        <f>VLOOKUP($A344,Database!$A:$Y,10,FALSE)</f>
        <v>72</v>
      </c>
      <c r="T344" s="20">
        <f>VLOOKUP($A344,Database!$A:$Y,11,FALSE)</f>
        <v>110</v>
      </c>
      <c r="U344" s="20">
        <f>VLOOKUP($A344,Database!$A:$Y,12,FALSE)</f>
        <v>122</v>
      </c>
      <c r="V344" s="20" t="str">
        <f>VLOOKUP(A344,Database!A:M,13,FALSE)</f>
        <v>Terminé</v>
      </c>
      <c r="W344" s="20">
        <f>VLOOKUP($A344,Database!$A:$Y,20,FALSE)</f>
        <v>5</v>
      </c>
      <c r="X344" s="20">
        <f>VLOOKUP($A344,Database!$A:$Y,21,FALSE)</f>
        <v>1</v>
      </c>
      <c r="Y344" s="20">
        <f>IF(A344=0,0,IF(V344="À venir",0,IF(AND(ISBLANK(P344),ISBLANK(Q344)),1,0)))</f>
        <v>0</v>
      </c>
      <c r="Z344" s="20">
        <f>IF(OR(ISBLANK(P344),ISBLANK(Q344)),"",IF(OR(AND(P344&gt;Q344,W344&gt;X344),AND(P344=Q344,W344=X344),AND(P344&lt;Q344,W344&lt;X344)),1,0))</f>
        <v>0</v>
      </c>
      <c r="AA344" s="20">
        <f ca="1">IF(C344&lt;NOW(),IF(AND(P344&gt;Q344,W344&gt;X344),S344,IF(AND(P344=Q344,W344=X344),T344,IF(AND(P344&lt;Q344,W344&lt;X344),U344,0))),"")</f>
        <v>0</v>
      </c>
      <c r="AB344" s="20">
        <f ca="1">IF(AND(P344=W344,Q344=X344,NOT(ISBLANK(P344)),NOT(ISBLANK(Q344)),NOT(ISBLANK(W344)),NOT(ISBLANK(AA344))),1,0)</f>
        <v>0</v>
      </c>
      <c r="AC344" s="20" t="str">
        <f ca="1">IF(AB344=0,"",IF(OR(ISBLANK(P344),ISBLANK(Q344)),"",IF(ISBLANK(VLOOKUP(A344,Database!A:AA,22,FALSE)),"",VLOOKUP(A344,Database!A:AA,22,FALSE))))</f>
        <v/>
      </c>
      <c r="AD344" s="20">
        <f ca="1">IFERROR(
   IF(
     OR(ISBLANK(P344),ISBLANK(Q344)),
     "",
     IF(
       AND(AA344&lt;&gt;"",OR(V344="Terminé",V344="En cours")),
       VLOOKUP(AC344,Setup_ScoreExactBonus!A:D,4,FALSE),
       0
     )),
  0)</f>
        <v>0</v>
      </c>
      <c r="AE344" s="21">
        <f ca="1">IFERROR(IF(OR(ISBLANK(P344),ISBLANK(Q344)),0,IF(AA344&lt;&gt;"", AA344 + IF(AB344=1,AD344, 0), "") * (R344+1)),"")</f>
        <v>0</v>
      </c>
      <c r="AF344" s="21">
        <f ca="1">SUMIFS(AE$2:AE344,D$2:D344,D344)</f>
        <v>310</v>
      </c>
    </row>
    <row r="345" spans="1:32" hidden="1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1">
        <v>0</v>
      </c>
      <c r="S345" s="20">
        <f>VLOOKUP($A345,Database!$A:$Y,10,FALSE)</f>
        <v>72</v>
      </c>
      <c r="T345" s="20">
        <f>VLOOKUP($A345,Database!$A:$Y,11,FALSE)</f>
        <v>110</v>
      </c>
      <c r="U345" s="20">
        <f>VLOOKUP($A345,Database!$A:$Y,12,FALSE)</f>
        <v>122</v>
      </c>
      <c r="V345" s="20" t="str">
        <f>VLOOKUP(A345,Database!A:M,13,FALSE)</f>
        <v>Terminé</v>
      </c>
      <c r="W345" s="20">
        <f>VLOOKUP($A345,Database!$A:$Y,20,FALSE)</f>
        <v>5</v>
      </c>
      <c r="X345" s="20">
        <f>VLOOKUP($A345,Database!$A:$Y,21,FALSE)</f>
        <v>1</v>
      </c>
      <c r="Y345" s="20">
        <f>IF(A345=0,0,IF(V345="À venir",0,IF(AND(ISBLANK(P345),ISBLANK(Q345)),1,0)))</f>
        <v>0</v>
      </c>
      <c r="Z345" s="20">
        <f>IF(OR(ISBLANK(P345),ISBLANK(Q345)),"",IF(OR(AND(P345&gt;Q345,W345&gt;X345),AND(P345=Q345,W345=X345),AND(P345&lt;Q345,W345&lt;X345)),1,0))</f>
        <v>1</v>
      </c>
      <c r="AA345" s="20">
        <f ca="1">IF(C345&lt;NOW(),IF(AND(P345&gt;Q345,W345&gt;X345),S345,IF(AND(P345=Q345,W345=X345),T345,IF(AND(P345&lt;Q345,W345&lt;X345),U345,0))),"")</f>
        <v>72</v>
      </c>
      <c r="AB345" s="20">
        <f ca="1">IF(AND(P345=W345,Q345=X345,NOT(ISBLANK(P345)),NOT(ISBLANK(Q345)),NOT(ISBLANK(W345)),NOT(ISBLANK(AA345))),1,0)</f>
        <v>0</v>
      </c>
      <c r="AC345" s="20" t="str">
        <f ca="1">IF(AB345=0,"",IF(OR(ISBLANK(P345),ISBLANK(Q345)),"",IF(ISBLANK(VLOOKUP(A345,Database!A:AA,22,FALSE)),"",VLOOKUP(A345,Database!A:AA,22,FALSE))))</f>
        <v/>
      </c>
      <c r="AD345" s="20">
        <f ca="1">IFERROR(
   IF(
     OR(ISBLANK(P345),ISBLANK(Q345)),
     "",
     IF(
       AND(AA345&lt;&gt;"",OR(V345="Terminé",V345="En cours")),
       VLOOKUP(AC345,Setup_ScoreExactBonus!A:D,4,FALSE),
       0
     )),
  0)</f>
        <v>0</v>
      </c>
      <c r="AE345" s="21">
        <f ca="1">IFERROR(IF(OR(ISBLANK(P345),ISBLANK(Q345)),0,IF(AA345&lt;&gt;"", AA345 + IF(AB345=1,AD345, 0), "") * (R345+1)),"")</f>
        <v>72</v>
      </c>
      <c r="AF345" s="21">
        <f ca="1">SUMIFS(AE$2:AE345,D$2:D345,D345)</f>
        <v>497</v>
      </c>
    </row>
    <row r="346" spans="1:32" hidden="1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1">
        <v>0</v>
      </c>
      <c r="S346" s="20">
        <f>VLOOKUP($A346,Database!$A:$Y,10,FALSE)</f>
        <v>72</v>
      </c>
      <c r="T346" s="20">
        <f>VLOOKUP($A346,Database!$A:$Y,11,FALSE)</f>
        <v>110</v>
      </c>
      <c r="U346" s="20">
        <f>VLOOKUP($A346,Database!$A:$Y,12,FALSE)</f>
        <v>122</v>
      </c>
      <c r="V346" s="20" t="str">
        <f>VLOOKUP(A346,Database!A:M,13,FALSE)</f>
        <v>Terminé</v>
      </c>
      <c r="W346" s="20">
        <f>VLOOKUP($A346,Database!$A:$Y,20,FALSE)</f>
        <v>5</v>
      </c>
      <c r="X346" s="20">
        <f>VLOOKUP($A346,Database!$A:$Y,21,FALSE)</f>
        <v>1</v>
      </c>
      <c r="Y346" s="20">
        <f>IF(A346=0,0,IF(V346="À venir",0,IF(AND(ISBLANK(P346),ISBLANK(Q346)),1,0)))</f>
        <v>0</v>
      </c>
      <c r="Z346" s="20">
        <f>IF(OR(ISBLANK(P346),ISBLANK(Q346)),"",IF(OR(AND(P346&gt;Q346,W346&gt;X346),AND(P346=Q346,W346=X346),AND(P346&lt;Q346,W346&lt;X346)),1,0))</f>
        <v>0</v>
      </c>
      <c r="AA346" s="20">
        <f ca="1">IF(C346&lt;NOW(),IF(AND(P346&gt;Q346,W346&gt;X346),S346,IF(AND(P346=Q346,W346=X346),T346,IF(AND(P346&lt;Q346,W346&lt;X346),U346,0))),"")</f>
        <v>0</v>
      </c>
      <c r="AB346" s="20">
        <f ca="1">IF(AND(P346=W346,Q346=X346,NOT(ISBLANK(P346)),NOT(ISBLANK(Q346)),NOT(ISBLANK(W346)),NOT(ISBLANK(AA346))),1,0)</f>
        <v>0</v>
      </c>
      <c r="AC346" s="20" t="str">
        <f ca="1">IF(AB346=0,"",IF(OR(ISBLANK(P346),ISBLANK(Q346)),"",IF(ISBLANK(VLOOKUP(A346,Database!A:AA,22,FALSE)),"",VLOOKUP(A346,Database!A:AA,22,FALSE))))</f>
        <v/>
      </c>
      <c r="AD346" s="20">
        <f ca="1">IFERROR(
   IF(
     OR(ISBLANK(P346),ISBLANK(Q346)),
     "",
     IF(
       AND(AA346&lt;&gt;"",OR(V346="Terminé",V346="En cours")),
       VLOOKUP(AC346,Setup_ScoreExactBonus!A:D,4,FALSE),
       0
     )),
  0)</f>
        <v>0</v>
      </c>
      <c r="AE346" s="21">
        <f ca="1">IFERROR(IF(OR(ISBLANK(P346),ISBLANK(Q346)),0,IF(AA346&lt;&gt;"", AA346 + IF(AB346=1,AD346, 0), "") * (R346+1)),"")</f>
        <v>0</v>
      </c>
      <c r="AF346" s="21">
        <f ca="1">SUMIFS(AE$2:AE346,D$2:D346,D346)</f>
        <v>608</v>
      </c>
    </row>
    <row r="347" spans="1:32" hidden="1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1">
        <v>0</v>
      </c>
      <c r="S347" s="20">
        <f>VLOOKUP($A347,Database!$A:$Y,10,FALSE)</f>
        <v>72</v>
      </c>
      <c r="T347" s="20">
        <f>VLOOKUP($A347,Database!$A:$Y,11,FALSE)</f>
        <v>110</v>
      </c>
      <c r="U347" s="20">
        <f>VLOOKUP($A347,Database!$A:$Y,12,FALSE)</f>
        <v>122</v>
      </c>
      <c r="V347" s="20" t="str">
        <f>VLOOKUP(A347,Database!A:M,13,FALSE)</f>
        <v>Terminé</v>
      </c>
      <c r="W347" s="20">
        <f>VLOOKUP($A347,Database!$A:$Y,20,FALSE)</f>
        <v>5</v>
      </c>
      <c r="X347" s="20">
        <f>VLOOKUP($A347,Database!$A:$Y,21,FALSE)</f>
        <v>1</v>
      </c>
      <c r="Y347" s="20">
        <f>IF(A347=0,0,IF(V347="À venir",0,IF(AND(ISBLANK(P347),ISBLANK(Q347)),1,0)))</f>
        <v>1</v>
      </c>
      <c r="Z347" s="20" t="str">
        <f>IF(OR(ISBLANK(P347),ISBLANK(Q347)),"",IF(OR(AND(P347&gt;Q347,W347&gt;X347),AND(P347=Q347,W347=X347),AND(P347&lt;Q347,W347&lt;X347)),1,0))</f>
        <v/>
      </c>
      <c r="AA347" s="20">
        <f ca="1">IF(C347&lt;NOW(),IF(AND(P347&gt;Q347,W347&gt;X347),S347,IF(AND(P347=Q347,W347=X347),T347,IF(AND(P347&lt;Q347,W347&lt;X347),U347,0))),"")</f>
        <v>0</v>
      </c>
      <c r="AB347" s="20">
        <f ca="1">IF(AND(P347=W347,Q347=X347,NOT(ISBLANK(P347)),NOT(ISBLANK(Q347)),NOT(ISBLANK(W347)),NOT(ISBLANK(AA347))),1,0)</f>
        <v>0</v>
      </c>
      <c r="AC347" s="20" t="str">
        <f ca="1">IF(AB347=0,"",IF(OR(ISBLANK(P347),ISBLANK(Q347)),"",IF(ISBLANK(VLOOKUP(A347,Database!A:AA,22,FALSE)),"",VLOOKUP(A347,Database!A:AA,22,FALSE))))</f>
        <v/>
      </c>
      <c r="AD347" s="20" t="str">
        <f>IFERROR(
   IF(
     OR(ISBLANK(P347),ISBLANK(Q347)),
     "",
     IF(
       AND(AA347&lt;&gt;"",OR(V347="Terminé",V347="En cours")),
       VLOOKUP(AC347,Setup_ScoreExactBonus!A:D,4,FALSE),
       0
     )),
  0)</f>
        <v/>
      </c>
      <c r="AE347" s="21">
        <f>IFERROR(IF(OR(ISBLANK(P347),ISBLANK(Q347)),0,IF(AA347&lt;&gt;"", AA347 + IF(AB347=1,AD347, 0), "") * (R347+1)),"")</f>
        <v>0</v>
      </c>
      <c r="AF347" s="21">
        <f ca="1">SUMIFS(AE$2:AE347,D$2:D347,D347)</f>
        <v>202</v>
      </c>
    </row>
    <row r="348" spans="1:32" hidden="1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1">
        <v>0</v>
      </c>
      <c r="S348" s="20">
        <f>VLOOKUP($A348,Database!$A:$Y,10,FALSE)</f>
        <v>72</v>
      </c>
      <c r="T348" s="20">
        <f>VLOOKUP($A348,Database!$A:$Y,11,FALSE)</f>
        <v>110</v>
      </c>
      <c r="U348" s="20">
        <f>VLOOKUP($A348,Database!$A:$Y,12,FALSE)</f>
        <v>122</v>
      </c>
      <c r="V348" s="20" t="str">
        <f>VLOOKUP(A348,Database!A:M,13,FALSE)</f>
        <v>Terminé</v>
      </c>
      <c r="W348" s="20">
        <f>VLOOKUP($A348,Database!$A:$Y,20,FALSE)</f>
        <v>5</v>
      </c>
      <c r="X348" s="20">
        <f>VLOOKUP($A348,Database!$A:$Y,21,FALSE)</f>
        <v>1</v>
      </c>
      <c r="Y348" s="20">
        <f>IF(A348=0,0,IF(V348="À venir",0,IF(AND(ISBLANK(P348),ISBLANK(Q348)),1,0)))</f>
        <v>0</v>
      </c>
      <c r="Z348" s="20">
        <f>IF(OR(ISBLANK(P348),ISBLANK(Q348)),"",IF(OR(AND(P348&gt;Q348,W348&gt;X348),AND(P348=Q348,W348=X348),AND(P348&lt;Q348,W348&lt;X348)),1,0))</f>
        <v>1</v>
      </c>
      <c r="AA348" s="20">
        <f ca="1">IF(C348&lt;NOW(),IF(AND(P348&gt;Q348,W348&gt;X348),S348,IF(AND(P348=Q348,W348=X348),T348,IF(AND(P348&lt;Q348,W348&lt;X348),U348,0))),"")</f>
        <v>72</v>
      </c>
      <c r="AB348" s="20">
        <f ca="1">IF(AND(P348=W348,Q348=X348,NOT(ISBLANK(P348)),NOT(ISBLANK(Q348)),NOT(ISBLANK(W348)),NOT(ISBLANK(AA348))),1,0)</f>
        <v>0</v>
      </c>
      <c r="AC348" s="20" t="str">
        <f ca="1">IF(AB348=0,"",IF(OR(ISBLANK(P348),ISBLANK(Q348)),"",IF(ISBLANK(VLOOKUP(A348,Database!A:AA,22,FALSE)),"",VLOOKUP(A348,Database!A:AA,22,FALSE))))</f>
        <v/>
      </c>
      <c r="AD348" s="20">
        <f ca="1">IFERROR(
   IF(
     OR(ISBLANK(P348),ISBLANK(Q348)),
     "",
     IF(
       AND(AA348&lt;&gt;"",OR(V348="Terminé",V348="En cours")),
       VLOOKUP(AC348,Setup_ScoreExactBonus!A:D,4,FALSE),
       0
     )),
  0)</f>
        <v>0</v>
      </c>
      <c r="AE348" s="21">
        <f ca="1">IFERROR(IF(OR(ISBLANK(P348),ISBLANK(Q348)),0,IF(AA348&lt;&gt;"", AA348 + IF(AB348=1,AD348, 0), "") * (R348+1)),"")</f>
        <v>72</v>
      </c>
      <c r="AF348" s="21">
        <f ca="1">SUMIFS(AE$2:AE348,D$2:D348,D348)</f>
        <v>281</v>
      </c>
    </row>
    <row r="349" spans="1:32" hidden="1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1">
        <v>0</v>
      </c>
      <c r="S349" s="20">
        <f>VLOOKUP($A349,Database!$A:$Y,10,FALSE)</f>
        <v>72</v>
      </c>
      <c r="T349" s="20">
        <f>VLOOKUP($A349,Database!$A:$Y,11,FALSE)</f>
        <v>110</v>
      </c>
      <c r="U349" s="20">
        <f>VLOOKUP($A349,Database!$A:$Y,12,FALSE)</f>
        <v>122</v>
      </c>
      <c r="V349" s="20" t="str">
        <f>VLOOKUP(A349,Database!A:M,13,FALSE)</f>
        <v>Terminé</v>
      </c>
      <c r="W349" s="20">
        <f>VLOOKUP($A349,Database!$A:$Y,20,FALSE)</f>
        <v>5</v>
      </c>
      <c r="X349" s="20">
        <f>VLOOKUP($A349,Database!$A:$Y,21,FALSE)</f>
        <v>1</v>
      </c>
      <c r="Y349" s="20">
        <f>IF(A349=0,0,IF(V349="À venir",0,IF(AND(ISBLANK(P349),ISBLANK(Q349)),1,0)))</f>
        <v>0</v>
      </c>
      <c r="Z349" s="20">
        <f>IF(OR(ISBLANK(P349),ISBLANK(Q349)),"",IF(OR(AND(P349&gt;Q349,W349&gt;X349),AND(P349=Q349,W349=X349),AND(P349&lt;Q349,W349&lt;X349)),1,0))</f>
        <v>0</v>
      </c>
      <c r="AA349" s="20">
        <f ca="1">IF(C349&lt;NOW(),IF(AND(P349&gt;Q349,W349&gt;X349),S349,IF(AND(P349=Q349,W349=X349),T349,IF(AND(P349&lt;Q349,W349&lt;X349),U349,0))),"")</f>
        <v>0</v>
      </c>
      <c r="AB349" s="20">
        <f ca="1">IF(AND(P349=W349,Q349=X349,NOT(ISBLANK(P349)),NOT(ISBLANK(Q349)),NOT(ISBLANK(W349)),NOT(ISBLANK(AA349))),1,0)</f>
        <v>0</v>
      </c>
      <c r="AC349" s="20" t="str">
        <f ca="1">IF(AB349=0,"",IF(OR(ISBLANK(P349),ISBLANK(Q349)),"",IF(ISBLANK(VLOOKUP(A349,Database!A:AA,22,FALSE)),"",VLOOKUP(A349,Database!A:AA,22,FALSE))))</f>
        <v/>
      </c>
      <c r="AD349" s="20">
        <f ca="1">IFERROR(
   IF(
     OR(ISBLANK(P349),ISBLANK(Q349)),
     "",
     IF(
       AND(AA349&lt;&gt;"",OR(V349="Terminé",V349="En cours")),
       VLOOKUP(AC349,Setup_ScoreExactBonus!A:D,4,FALSE),
       0
     )),
  0)</f>
        <v>0</v>
      </c>
      <c r="AE349" s="21">
        <f ca="1">IFERROR(IF(OR(ISBLANK(P349),ISBLANK(Q349)),0,IF(AA349&lt;&gt;"", AA349 + IF(AB349=1,AD349, 0), "") * (R349+1)),"")</f>
        <v>0</v>
      </c>
      <c r="AF349" s="21">
        <f ca="1">SUMIFS(AE$2:AE349,D$2:D349,D349)</f>
        <v>726</v>
      </c>
    </row>
    <row r="350" spans="1:32" hidden="1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1">
        <v>0</v>
      </c>
      <c r="S350" s="20">
        <f>VLOOKUP($A350,Database!$A:$Y,10,FALSE)</f>
        <v>72</v>
      </c>
      <c r="T350" s="20">
        <f>VLOOKUP($A350,Database!$A:$Y,11,FALSE)</f>
        <v>110</v>
      </c>
      <c r="U350" s="20">
        <f>VLOOKUP($A350,Database!$A:$Y,12,FALSE)</f>
        <v>122</v>
      </c>
      <c r="V350" s="20" t="str">
        <f>VLOOKUP(A350,Database!A:M,13,FALSE)</f>
        <v>Terminé</v>
      </c>
      <c r="W350" s="20">
        <f>VLOOKUP($A350,Database!$A:$Y,20,FALSE)</f>
        <v>5</v>
      </c>
      <c r="X350" s="20">
        <f>VLOOKUP($A350,Database!$A:$Y,21,FALSE)</f>
        <v>1</v>
      </c>
      <c r="Y350" s="20">
        <f>IF(A350=0,0,IF(V350="À venir",0,IF(AND(ISBLANK(P350),ISBLANK(Q350)),1,0)))</f>
        <v>0</v>
      </c>
      <c r="Z350" s="20">
        <f>IF(OR(ISBLANK(P350),ISBLANK(Q350)),"",IF(OR(AND(P350&gt;Q350,W350&gt;X350),AND(P350=Q350,W350=X350),AND(P350&lt;Q350,W350&lt;X350)),1,0))</f>
        <v>1</v>
      </c>
      <c r="AA350" s="20">
        <f ca="1">IF(C350&lt;NOW(),IF(AND(P350&gt;Q350,W350&gt;X350),S350,IF(AND(P350=Q350,W350=X350),T350,IF(AND(P350&lt;Q350,W350&lt;X350),U350,0))),"")</f>
        <v>72</v>
      </c>
      <c r="AB350" s="20">
        <f ca="1">IF(AND(P350=W350,Q350=X350,NOT(ISBLANK(P350)),NOT(ISBLANK(Q350)),NOT(ISBLANK(W350)),NOT(ISBLANK(AA350))),1,0)</f>
        <v>0</v>
      </c>
      <c r="AC350" s="20" t="str">
        <f ca="1">IF(AB350=0,"",IF(OR(ISBLANK(P350),ISBLANK(Q350)),"",IF(ISBLANK(VLOOKUP(A350,Database!A:AA,22,FALSE)),"",VLOOKUP(A350,Database!A:AA,22,FALSE))))</f>
        <v/>
      </c>
      <c r="AD350" s="20">
        <f ca="1">IFERROR(
   IF(
     OR(ISBLANK(P350),ISBLANK(Q350)),
     "",
     IF(
       AND(AA350&lt;&gt;"",OR(V350="Terminé",V350="En cours")),
       VLOOKUP(AC350,Setup_ScoreExactBonus!A:D,4,FALSE),
       0
     )),
  0)</f>
        <v>0</v>
      </c>
      <c r="AE350" s="21">
        <f ca="1">IFERROR(IF(OR(ISBLANK(P350),ISBLANK(Q350)),0,IF(AA350&lt;&gt;"", AA350 + IF(AB350=1,AD350, 0), "") * (R350+1)),"")</f>
        <v>72</v>
      </c>
      <c r="AF350" s="21">
        <f ca="1">SUMIFS(AE$2:AE350,D$2:D350,D350)</f>
        <v>291</v>
      </c>
    </row>
    <row r="351" spans="1:32" hidden="1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1">
        <v>0</v>
      </c>
      <c r="S351" s="20">
        <f>VLOOKUP($A351,Database!$A:$Y,10,FALSE)</f>
        <v>72</v>
      </c>
      <c r="T351" s="20">
        <f>VLOOKUP($A351,Database!$A:$Y,11,FALSE)</f>
        <v>110</v>
      </c>
      <c r="U351" s="20">
        <f>VLOOKUP($A351,Database!$A:$Y,12,FALSE)</f>
        <v>122</v>
      </c>
      <c r="V351" s="20" t="str">
        <f>VLOOKUP(A351,Database!A:M,13,FALSE)</f>
        <v>Terminé</v>
      </c>
      <c r="W351" s="20">
        <f>VLOOKUP($A351,Database!$A:$Y,20,FALSE)</f>
        <v>5</v>
      </c>
      <c r="X351" s="20">
        <f>VLOOKUP($A351,Database!$A:$Y,21,FALSE)</f>
        <v>1</v>
      </c>
      <c r="Y351" s="20">
        <f>IF(A351=0,0,IF(V351="À venir",0,IF(AND(ISBLANK(P351),ISBLANK(Q351)),1,0)))</f>
        <v>0</v>
      </c>
      <c r="Z351" s="20">
        <f>IF(OR(ISBLANK(P351),ISBLANK(Q351)),"",IF(OR(AND(P351&gt;Q351,W351&gt;X351),AND(P351=Q351,W351=X351),AND(P351&lt;Q351,W351&lt;X351)),1,0))</f>
        <v>0</v>
      </c>
      <c r="AA351" s="20">
        <f ca="1">IF(C351&lt;NOW(),IF(AND(P351&gt;Q351,W351&gt;X351),S351,IF(AND(P351=Q351,W351=X351),T351,IF(AND(P351&lt;Q351,W351&lt;X351),U351,0))),"")</f>
        <v>0</v>
      </c>
      <c r="AB351" s="20">
        <f ca="1">IF(AND(P351=W351,Q351=X351,NOT(ISBLANK(P351)),NOT(ISBLANK(Q351)),NOT(ISBLANK(W351)),NOT(ISBLANK(AA351))),1,0)</f>
        <v>0</v>
      </c>
      <c r="AC351" s="20" t="str">
        <f ca="1">IF(AB351=0,"",IF(OR(ISBLANK(P351),ISBLANK(Q351)),"",IF(ISBLANK(VLOOKUP(A351,Database!A:AA,22,FALSE)),"",VLOOKUP(A351,Database!A:AA,22,FALSE))))</f>
        <v/>
      </c>
      <c r="AD351" s="20">
        <f ca="1">IFERROR(
   IF(
     OR(ISBLANK(P351),ISBLANK(Q351)),
     "",
     IF(
       AND(AA351&lt;&gt;"",OR(V351="Terminé",V351="En cours")),
       VLOOKUP(AC351,Setup_ScoreExactBonus!A:D,4,FALSE),
       0
     )),
  0)</f>
        <v>0</v>
      </c>
      <c r="AE351" s="21">
        <f ca="1">IFERROR(IF(OR(ISBLANK(P351),ISBLANK(Q351)),0,IF(AA351&lt;&gt;"", AA351 + IF(AB351=1,AD351, 0), "") * (R351+1)),"")</f>
        <v>0</v>
      </c>
      <c r="AF351" s="21">
        <f ca="1">SUMIFS(AE$2:AE351,D$2:D351,D351)</f>
        <v>320</v>
      </c>
    </row>
    <row r="352" spans="1:32" hidden="1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1">
        <v>0</v>
      </c>
      <c r="S352" s="20">
        <f>VLOOKUP($A352,Database!$A:$Y,10,FALSE)</f>
        <v>72</v>
      </c>
      <c r="T352" s="20">
        <f>VLOOKUP($A352,Database!$A:$Y,11,FALSE)</f>
        <v>110</v>
      </c>
      <c r="U352" s="20">
        <f>VLOOKUP($A352,Database!$A:$Y,12,FALSE)</f>
        <v>122</v>
      </c>
      <c r="V352" s="20" t="str">
        <f>VLOOKUP(A352,Database!A:M,13,FALSE)</f>
        <v>Terminé</v>
      </c>
      <c r="W352" s="20">
        <f>VLOOKUP($A352,Database!$A:$Y,20,FALSE)</f>
        <v>5</v>
      </c>
      <c r="X352" s="20">
        <f>VLOOKUP($A352,Database!$A:$Y,21,FALSE)</f>
        <v>1</v>
      </c>
      <c r="Y352" s="20">
        <f>IF(A352=0,0,IF(V352="À venir",0,IF(AND(ISBLANK(P352),ISBLANK(Q352)),1,0)))</f>
        <v>1</v>
      </c>
      <c r="Z352" s="20" t="str">
        <f>IF(OR(ISBLANK(P352),ISBLANK(Q352)),"",IF(OR(AND(P352&gt;Q352,W352&gt;X352),AND(P352=Q352,W352=X352),AND(P352&lt;Q352,W352&lt;X352)),1,0))</f>
        <v/>
      </c>
      <c r="AA352" s="20">
        <f ca="1">IF(C352&lt;NOW(),IF(AND(P352&gt;Q352,W352&gt;X352),S352,IF(AND(P352=Q352,W352=X352),T352,IF(AND(P352&lt;Q352,W352&lt;X352),U352,0))),"")</f>
        <v>0</v>
      </c>
      <c r="AB352" s="20">
        <f ca="1">IF(AND(P352=W352,Q352=X352,NOT(ISBLANK(P352)),NOT(ISBLANK(Q352)),NOT(ISBLANK(W352)),NOT(ISBLANK(AA352))),1,0)</f>
        <v>0</v>
      </c>
      <c r="AC352" s="20" t="str">
        <f ca="1">IF(AB352=0,"",IF(OR(ISBLANK(P352),ISBLANK(Q352)),"",IF(ISBLANK(VLOOKUP(A352,Database!A:AA,22,FALSE)),"",VLOOKUP(A352,Database!A:AA,22,FALSE))))</f>
        <v/>
      </c>
      <c r="AD352" s="20" t="str">
        <f>IFERROR(
   IF(
     OR(ISBLANK(P352),ISBLANK(Q352)),
     "",
     IF(
       AND(AA352&lt;&gt;"",OR(V352="Terminé",V352="En cours")),
       VLOOKUP(AC352,Setup_ScoreExactBonus!A:D,4,FALSE),
       0
     )),
  0)</f>
        <v/>
      </c>
      <c r="AE352" s="21">
        <f>IFERROR(IF(OR(ISBLANK(P352),ISBLANK(Q352)),0,IF(AA352&lt;&gt;"", AA352 + IF(AB352=1,AD352, 0), "") * (R352+1)),"")</f>
        <v>0</v>
      </c>
      <c r="AF352" s="21">
        <f>SUMIFS(AE$2:AE352,D$2:D352,D352)</f>
        <v>0</v>
      </c>
    </row>
    <row r="353" spans="1:32" hidden="1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1">
        <v>0</v>
      </c>
      <c r="S353" s="20">
        <f>VLOOKUP($A353,Database!$A:$Y,10,FALSE)</f>
        <v>16</v>
      </c>
      <c r="T353" s="20">
        <f>VLOOKUP($A353,Database!$A:$Y,11,FALSE)</f>
        <v>166</v>
      </c>
      <c r="U353" s="20">
        <f>VLOOKUP($A353,Database!$A:$Y,12,FALSE)</f>
        <v>217</v>
      </c>
      <c r="V353" s="20" t="str">
        <f>VLOOKUP(A353,Database!A:M,13,FALSE)</f>
        <v>Terminé</v>
      </c>
      <c r="W353" s="20">
        <f>VLOOKUP($A353,Database!$A:$Y,20,FALSE)</f>
        <v>0</v>
      </c>
      <c r="X353" s="20">
        <f>VLOOKUP($A353,Database!$A:$Y,21,FALSE)</f>
        <v>0</v>
      </c>
      <c r="Y353" s="20">
        <f>IF(A353=0,0,IF(V353="À venir",0,IF(AND(ISBLANK(P353),ISBLANK(Q353)),1,0)))</f>
        <v>0</v>
      </c>
      <c r="Z353" s="20">
        <f>IF(OR(ISBLANK(P353),ISBLANK(Q353)),"",IF(OR(AND(P353&gt;Q353,W353&gt;X353),AND(P353=Q353,W353=X353),AND(P353&lt;Q353,W353&lt;X353)),1,0))</f>
        <v>0</v>
      </c>
      <c r="AA353" s="20">
        <f ca="1">IF(C353&lt;NOW(),IF(AND(P353&gt;Q353,W353&gt;X353),S353,IF(AND(P353=Q353,W353=X353),T353,IF(AND(P353&lt;Q353,W353&lt;X353),U353,0))),"")</f>
        <v>0</v>
      </c>
      <c r="AB353" s="20">
        <f ca="1">IF(AND(P353=W353,Q353=X353,NOT(ISBLANK(P353)),NOT(ISBLANK(Q353)),NOT(ISBLANK(W353)),NOT(ISBLANK(AA353))),1,0)</f>
        <v>0</v>
      </c>
      <c r="AC353" s="20" t="str">
        <f ca="1">IF(AB353=0,"",IF(OR(ISBLANK(P353),ISBLANK(Q353)),"",IF(ISBLANK(VLOOKUP(A353,Database!A:AA,22,FALSE)),"",VLOOKUP(A353,Database!A:AA,22,FALSE))))</f>
        <v/>
      </c>
      <c r="AD353" s="20">
        <f ca="1">IFERROR(
   IF(
     OR(ISBLANK(P353),ISBLANK(Q353)),
     "",
     IF(
       AND(AA353&lt;&gt;"",OR(V353="Terminé",V353="En cours")),
       VLOOKUP(AC353,Setup_ScoreExactBonus!A:D,4,FALSE),
       0
     )),
  0)</f>
        <v>0</v>
      </c>
      <c r="AE353" s="21">
        <f ca="1">IFERROR(IF(OR(ISBLANK(P353),ISBLANK(Q353)),0,IF(AA353&lt;&gt;"", AA353 + IF(AB353=1,AD353, 0), "") * (R353+1)),"")</f>
        <v>0</v>
      </c>
      <c r="AF353" s="21">
        <f ca="1">SUMIFS(AE$2:AE353,D$2:D353,D353)</f>
        <v>625</v>
      </c>
    </row>
    <row r="354" spans="1:32" hidden="1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1">
        <v>0</v>
      </c>
      <c r="S354" s="20">
        <f>VLOOKUP($A354,Database!$A:$Y,10,FALSE)</f>
        <v>16</v>
      </c>
      <c r="T354" s="20">
        <f>VLOOKUP($A354,Database!$A:$Y,11,FALSE)</f>
        <v>166</v>
      </c>
      <c r="U354" s="20">
        <f>VLOOKUP($A354,Database!$A:$Y,12,FALSE)</f>
        <v>217</v>
      </c>
      <c r="V354" s="20" t="str">
        <f>VLOOKUP(A354,Database!A:M,13,FALSE)</f>
        <v>Terminé</v>
      </c>
      <c r="W354" s="20">
        <f>VLOOKUP($A354,Database!$A:$Y,20,FALSE)</f>
        <v>0</v>
      </c>
      <c r="X354" s="20">
        <f>VLOOKUP($A354,Database!$A:$Y,21,FALSE)</f>
        <v>0</v>
      </c>
      <c r="Y354" s="20">
        <f>IF(A354=0,0,IF(V354="À venir",0,IF(AND(ISBLANK(P354),ISBLANK(Q354)),1,0)))</f>
        <v>0</v>
      </c>
      <c r="Z354" s="20">
        <f>IF(OR(ISBLANK(P354),ISBLANK(Q354)),"",IF(OR(AND(P354&gt;Q354,W354&gt;X354),AND(P354=Q354,W354=X354),AND(P354&lt;Q354,W354&lt;X354)),1,0))</f>
        <v>0</v>
      </c>
      <c r="AA354" s="20">
        <f ca="1">IF(C354&lt;NOW(),IF(AND(P354&gt;Q354,W354&gt;X354),S354,IF(AND(P354=Q354,W354=X354),T354,IF(AND(P354&lt;Q354,W354&lt;X354),U354,0))),"")</f>
        <v>0</v>
      </c>
      <c r="AB354" s="20">
        <f ca="1">IF(AND(P354=W354,Q354=X354,NOT(ISBLANK(P354)),NOT(ISBLANK(Q354)),NOT(ISBLANK(W354)),NOT(ISBLANK(AA354))),1,0)</f>
        <v>0</v>
      </c>
      <c r="AC354" s="20" t="str">
        <f ca="1">IF(AB354=0,"",IF(OR(ISBLANK(P354),ISBLANK(Q354)),"",IF(ISBLANK(VLOOKUP(A354,Database!A:AA,22,FALSE)),"",VLOOKUP(A354,Database!A:AA,22,FALSE))))</f>
        <v/>
      </c>
      <c r="AD354" s="20">
        <f ca="1">IFERROR(
   IF(
     OR(ISBLANK(P354),ISBLANK(Q354)),
     "",
     IF(
       AND(AA354&lt;&gt;"",OR(V354="Terminé",V354="En cours")),
       VLOOKUP(AC354,Setup_ScoreExactBonus!A:D,4,FALSE),
       0
     )),
  0)</f>
        <v>0</v>
      </c>
      <c r="AE354" s="21">
        <f ca="1">IFERROR(IF(OR(ISBLANK(P354),ISBLANK(Q354)),0,IF(AA354&lt;&gt;"", AA354 + IF(AB354=1,AD354, 0), "") * (R354+1)),"")</f>
        <v>0</v>
      </c>
      <c r="AF354" s="21">
        <f ca="1">SUMIFS(AE$2:AE354,D$2:D354,D354)</f>
        <v>538</v>
      </c>
    </row>
    <row r="355" spans="1:32" hidden="1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1">
        <v>0</v>
      </c>
      <c r="S355" s="20">
        <f>VLOOKUP($A355,Database!$A:$Y,10,FALSE)</f>
        <v>16</v>
      </c>
      <c r="T355" s="20">
        <f>VLOOKUP($A355,Database!$A:$Y,11,FALSE)</f>
        <v>166</v>
      </c>
      <c r="U355" s="20">
        <f>VLOOKUP($A355,Database!$A:$Y,12,FALSE)</f>
        <v>217</v>
      </c>
      <c r="V355" s="20" t="str">
        <f>VLOOKUP(A355,Database!A:M,13,FALSE)</f>
        <v>Terminé</v>
      </c>
      <c r="W355" s="20">
        <f>VLOOKUP($A355,Database!$A:$Y,20,FALSE)</f>
        <v>0</v>
      </c>
      <c r="X355" s="20">
        <f>VLOOKUP($A355,Database!$A:$Y,21,FALSE)</f>
        <v>0</v>
      </c>
      <c r="Y355" s="20">
        <f>IF(A355=0,0,IF(V355="À venir",0,IF(AND(ISBLANK(P355),ISBLANK(Q355)),1,0)))</f>
        <v>0</v>
      </c>
      <c r="Z355" s="20">
        <f>IF(OR(ISBLANK(P355),ISBLANK(Q355)),"",IF(OR(AND(P355&gt;Q355,W355&gt;X355),AND(P355=Q355,W355=X355),AND(P355&lt;Q355,W355&lt;X355)),1,0))</f>
        <v>0</v>
      </c>
      <c r="AA355" s="20">
        <f ca="1">IF(C355&lt;NOW(),IF(AND(P355&gt;Q355,W355&gt;X355),S355,IF(AND(P355=Q355,W355=X355),T355,IF(AND(P355&lt;Q355,W355&lt;X355),U355,0))),"")</f>
        <v>0</v>
      </c>
      <c r="AB355" s="20">
        <f ca="1">IF(AND(P355=W355,Q355=X355,NOT(ISBLANK(P355)),NOT(ISBLANK(Q355)),NOT(ISBLANK(W355)),NOT(ISBLANK(AA355))),1,0)</f>
        <v>0</v>
      </c>
      <c r="AC355" s="20" t="str">
        <f ca="1">IF(AB355=0,"",IF(OR(ISBLANK(P355),ISBLANK(Q355)),"",IF(ISBLANK(VLOOKUP(A355,Database!A:AA,22,FALSE)),"",VLOOKUP(A355,Database!A:AA,22,FALSE))))</f>
        <v/>
      </c>
      <c r="AD355" s="20">
        <f ca="1">IFERROR(
   IF(
     OR(ISBLANK(P355),ISBLANK(Q355)),
     "",
     IF(
       AND(AA355&lt;&gt;"",OR(V355="Terminé",V355="En cours")),
       VLOOKUP(AC355,Setup_ScoreExactBonus!A:D,4,FALSE),
       0
     )),
  0)</f>
        <v>0</v>
      </c>
      <c r="AE355" s="21">
        <f ca="1">IFERROR(IF(OR(ISBLANK(P355),ISBLANK(Q355)),0,IF(AA355&lt;&gt;"", AA355 + IF(AB355=1,AD355, 0), "") * (R355+1)),"")</f>
        <v>0</v>
      </c>
      <c r="AF355" s="21">
        <f ca="1">SUMIFS(AE$2:AE355,D$2:D355,D355)</f>
        <v>519</v>
      </c>
    </row>
    <row r="356" spans="1:32" hidden="1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1">
        <v>0</v>
      </c>
      <c r="S356" s="20">
        <f>VLOOKUP($A356,Database!$A:$Y,10,FALSE)</f>
        <v>16</v>
      </c>
      <c r="T356" s="20">
        <f>VLOOKUP($A356,Database!$A:$Y,11,FALSE)</f>
        <v>166</v>
      </c>
      <c r="U356" s="20">
        <f>VLOOKUP($A356,Database!$A:$Y,12,FALSE)</f>
        <v>217</v>
      </c>
      <c r="V356" s="20" t="str">
        <f>VLOOKUP(A356,Database!A:M,13,FALSE)</f>
        <v>Terminé</v>
      </c>
      <c r="W356" s="20">
        <f>VLOOKUP($A356,Database!$A:$Y,20,FALSE)</f>
        <v>0</v>
      </c>
      <c r="X356" s="20">
        <f>VLOOKUP($A356,Database!$A:$Y,21,FALSE)</f>
        <v>0</v>
      </c>
      <c r="Y356" s="20">
        <f>IF(A356=0,0,IF(V356="À venir",0,IF(AND(ISBLANK(P356),ISBLANK(Q356)),1,0)))</f>
        <v>0</v>
      </c>
      <c r="Z356" s="20">
        <f>IF(OR(ISBLANK(P356),ISBLANK(Q356)),"",IF(OR(AND(P356&gt;Q356,W356&gt;X356),AND(P356=Q356,W356=X356),AND(P356&lt;Q356,W356&lt;X356)),1,0))</f>
        <v>0</v>
      </c>
      <c r="AA356" s="20">
        <f ca="1">IF(C356&lt;NOW(),IF(AND(P356&gt;Q356,W356&gt;X356),S356,IF(AND(P356=Q356,W356=X356),T356,IF(AND(P356&lt;Q356,W356&lt;X356),U356,0))),"")</f>
        <v>0</v>
      </c>
      <c r="AB356" s="20">
        <f ca="1">IF(AND(P356=W356,Q356=X356,NOT(ISBLANK(P356)),NOT(ISBLANK(Q356)),NOT(ISBLANK(W356)),NOT(ISBLANK(AA356))),1,0)</f>
        <v>0</v>
      </c>
      <c r="AC356" s="20" t="str">
        <f ca="1">IF(AB356=0,"",IF(OR(ISBLANK(P356),ISBLANK(Q356)),"",IF(ISBLANK(VLOOKUP(A356,Database!A:AA,22,FALSE)),"",VLOOKUP(A356,Database!A:AA,22,FALSE))))</f>
        <v/>
      </c>
      <c r="AD356" s="20">
        <f ca="1">IFERROR(
   IF(
     OR(ISBLANK(P356),ISBLANK(Q356)),
     "",
     IF(
       AND(AA356&lt;&gt;"",OR(V356="Terminé",V356="En cours")),
       VLOOKUP(AC356,Setup_ScoreExactBonus!A:D,4,FALSE),
       0
     )),
  0)</f>
        <v>0</v>
      </c>
      <c r="AE356" s="21">
        <f ca="1">IFERROR(IF(OR(ISBLANK(P356),ISBLANK(Q356)),0,IF(AA356&lt;&gt;"", AA356 + IF(AB356=1,AD356, 0), "") * (R356+1)),"")</f>
        <v>0</v>
      </c>
      <c r="AF356" s="21">
        <f ca="1">SUMIFS(AE$2:AE356,D$2:D356,D356)</f>
        <v>274</v>
      </c>
    </row>
    <row r="357" spans="1:32" hidden="1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1">
        <v>0</v>
      </c>
      <c r="S357" s="20">
        <f>VLOOKUP($A357,Database!$A:$Y,10,FALSE)</f>
        <v>16</v>
      </c>
      <c r="T357" s="20">
        <f>VLOOKUP($A357,Database!$A:$Y,11,FALSE)</f>
        <v>166</v>
      </c>
      <c r="U357" s="20">
        <f>VLOOKUP($A357,Database!$A:$Y,12,FALSE)</f>
        <v>217</v>
      </c>
      <c r="V357" s="20" t="str">
        <f>VLOOKUP(A357,Database!A:M,13,FALSE)</f>
        <v>Terminé</v>
      </c>
      <c r="W357" s="20">
        <f>VLOOKUP($A357,Database!$A:$Y,20,FALSE)</f>
        <v>0</v>
      </c>
      <c r="X357" s="20">
        <f>VLOOKUP($A357,Database!$A:$Y,21,FALSE)</f>
        <v>0</v>
      </c>
      <c r="Y357" s="20">
        <f>IF(A357=0,0,IF(V357="À venir",0,IF(AND(ISBLANK(P357),ISBLANK(Q357)),1,0)))</f>
        <v>0</v>
      </c>
      <c r="Z357" s="20">
        <f>IF(OR(ISBLANK(P357),ISBLANK(Q357)),"",IF(OR(AND(P357&gt;Q357,W357&gt;X357),AND(P357=Q357,W357=X357),AND(P357&lt;Q357,W357&lt;X357)),1,0))</f>
        <v>1</v>
      </c>
      <c r="AA357" s="20">
        <f ca="1">IF(C357&lt;NOW(),IF(AND(P357&gt;Q357,W357&gt;X357),S357,IF(AND(P357=Q357,W357=X357),T357,IF(AND(P357&lt;Q357,W357&lt;X357),U357,0))),"")</f>
        <v>166</v>
      </c>
      <c r="AB357" s="20">
        <f ca="1">IF(AND(P357=W357,Q357=X357,NOT(ISBLANK(P357)),NOT(ISBLANK(Q357)),NOT(ISBLANK(W357)),NOT(ISBLANK(AA357))),1,0)</f>
        <v>0</v>
      </c>
      <c r="AC357" s="20" t="str">
        <f ca="1">IF(AB357=0,"",IF(OR(ISBLANK(P357),ISBLANK(Q357)),"",IF(ISBLANK(VLOOKUP(A357,Database!A:AA,22,FALSE)),"",VLOOKUP(A357,Database!A:AA,22,FALSE))))</f>
        <v/>
      </c>
      <c r="AD357" s="20">
        <f ca="1">IFERROR(
   IF(
     OR(ISBLANK(P357),ISBLANK(Q357)),
     "",
     IF(
       AND(AA357&lt;&gt;"",OR(V357="Terminé",V357="En cours")),
       VLOOKUP(AC357,Setup_ScoreExactBonus!A:D,4,FALSE),
       0
     )),
  0)</f>
        <v>0</v>
      </c>
      <c r="AE357" s="21">
        <f ca="1">IFERROR(IF(OR(ISBLANK(P357),ISBLANK(Q357)),0,IF(AA357&lt;&gt;"", AA357 + IF(AB357=1,AD357, 0), "") * (R357+1)),"")</f>
        <v>166</v>
      </c>
      <c r="AF357" s="21">
        <f ca="1">SUMIFS(AE$2:AE357,D$2:D357,D357)</f>
        <v>262</v>
      </c>
    </row>
    <row r="358" spans="1:32" hidden="1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1">
        <v>0</v>
      </c>
      <c r="S358" s="20">
        <f>VLOOKUP($A358,Database!$A:$Y,10,FALSE)</f>
        <v>16</v>
      </c>
      <c r="T358" s="20">
        <f>VLOOKUP($A358,Database!$A:$Y,11,FALSE)</f>
        <v>166</v>
      </c>
      <c r="U358" s="20">
        <f>VLOOKUP($A358,Database!$A:$Y,12,FALSE)</f>
        <v>217</v>
      </c>
      <c r="V358" s="20" t="str">
        <f>VLOOKUP(A358,Database!A:M,13,FALSE)</f>
        <v>Terminé</v>
      </c>
      <c r="W358" s="20">
        <f>VLOOKUP($A358,Database!$A:$Y,20,FALSE)</f>
        <v>0</v>
      </c>
      <c r="X358" s="20">
        <f>VLOOKUP($A358,Database!$A:$Y,21,FALSE)</f>
        <v>0</v>
      </c>
      <c r="Y358" s="20">
        <f>IF(A358=0,0,IF(V358="À venir",0,IF(AND(ISBLANK(P358),ISBLANK(Q358)),1,0)))</f>
        <v>0</v>
      </c>
      <c r="Z358" s="20">
        <f>IF(OR(ISBLANK(P358),ISBLANK(Q358)),"",IF(OR(AND(P358&gt;Q358,W358&gt;X358),AND(P358=Q358,W358=X358),AND(P358&lt;Q358,W358&lt;X358)),1,0))</f>
        <v>0</v>
      </c>
      <c r="AA358" s="20">
        <f ca="1">IF(C358&lt;NOW(),IF(AND(P358&gt;Q358,W358&gt;X358),S358,IF(AND(P358=Q358,W358=X358),T358,IF(AND(P358&lt;Q358,W358&lt;X358),U358,0))),"")</f>
        <v>0</v>
      </c>
      <c r="AB358" s="20">
        <f ca="1">IF(AND(P358=W358,Q358=X358,NOT(ISBLANK(P358)),NOT(ISBLANK(Q358)),NOT(ISBLANK(W358)),NOT(ISBLANK(AA358))),1,0)</f>
        <v>0</v>
      </c>
      <c r="AC358" s="20" t="str">
        <f ca="1">IF(AB358=0,"",IF(OR(ISBLANK(P358),ISBLANK(Q358)),"",IF(ISBLANK(VLOOKUP(A358,Database!A:AA,22,FALSE)),"",VLOOKUP(A358,Database!A:AA,22,FALSE))))</f>
        <v/>
      </c>
      <c r="AD358" s="20">
        <f ca="1">IFERROR(
   IF(
     OR(ISBLANK(P358),ISBLANK(Q358)),
     "",
     IF(
       AND(AA358&lt;&gt;"",OR(V358="Terminé",V358="En cours")),
       VLOOKUP(AC358,Setup_ScoreExactBonus!A:D,4,FALSE),
       0
     )),
  0)</f>
        <v>0</v>
      </c>
      <c r="AE358" s="21">
        <f ca="1">IFERROR(IF(OR(ISBLANK(P358),ISBLANK(Q358)),0,IF(AA358&lt;&gt;"", AA358 + IF(AB358=1,AD358, 0), "") * (R358+1)),"")</f>
        <v>0</v>
      </c>
      <c r="AF358" s="21">
        <f ca="1">SUMIFS(AE$2:AE358,D$2:D358,D358)</f>
        <v>362</v>
      </c>
    </row>
    <row r="359" spans="1:32" hidden="1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1">
        <v>0</v>
      </c>
      <c r="S359" s="20">
        <f>VLOOKUP($A359,Database!$A:$Y,10,FALSE)</f>
        <v>16</v>
      </c>
      <c r="T359" s="20">
        <f>VLOOKUP($A359,Database!$A:$Y,11,FALSE)</f>
        <v>166</v>
      </c>
      <c r="U359" s="20">
        <f>VLOOKUP($A359,Database!$A:$Y,12,FALSE)</f>
        <v>217</v>
      </c>
      <c r="V359" s="20" t="str">
        <f>VLOOKUP(A359,Database!A:M,13,FALSE)</f>
        <v>Terminé</v>
      </c>
      <c r="W359" s="20">
        <f>VLOOKUP($A359,Database!$A:$Y,20,FALSE)</f>
        <v>0</v>
      </c>
      <c r="X359" s="20">
        <f>VLOOKUP($A359,Database!$A:$Y,21,FALSE)</f>
        <v>0</v>
      </c>
      <c r="Y359" s="20">
        <f>IF(A359=0,0,IF(V359="À venir",0,IF(AND(ISBLANK(P359),ISBLANK(Q359)),1,0)))</f>
        <v>0</v>
      </c>
      <c r="Z359" s="20">
        <f>IF(OR(ISBLANK(P359),ISBLANK(Q359)),"",IF(OR(AND(P359&gt;Q359,W359&gt;X359),AND(P359=Q359,W359=X359),AND(P359&lt;Q359,W359&lt;X359)),1,0))</f>
        <v>0</v>
      </c>
      <c r="AA359" s="20">
        <f ca="1">IF(C359&lt;NOW(),IF(AND(P359&gt;Q359,W359&gt;X359),S359,IF(AND(P359=Q359,W359=X359),T359,IF(AND(P359&lt;Q359,W359&lt;X359),U359,0))),"")</f>
        <v>0</v>
      </c>
      <c r="AB359" s="20">
        <f ca="1">IF(AND(P359=W359,Q359=X359,NOT(ISBLANK(P359)),NOT(ISBLANK(Q359)),NOT(ISBLANK(W359)),NOT(ISBLANK(AA359))),1,0)</f>
        <v>0</v>
      </c>
      <c r="AC359" s="20" t="str">
        <f ca="1">IF(AB359=0,"",IF(OR(ISBLANK(P359),ISBLANK(Q359)),"",IF(ISBLANK(VLOOKUP(A359,Database!A:AA,22,FALSE)),"",VLOOKUP(A359,Database!A:AA,22,FALSE))))</f>
        <v/>
      </c>
      <c r="AD359" s="20">
        <f ca="1">IFERROR(
   IF(
     OR(ISBLANK(P359),ISBLANK(Q359)),
     "",
     IF(
       AND(AA359&lt;&gt;"",OR(V359="Terminé",V359="En cours")),
       VLOOKUP(AC359,Setup_ScoreExactBonus!A:D,4,FALSE),
       0
     )),
  0)</f>
        <v>0</v>
      </c>
      <c r="AE359" s="21">
        <f ca="1">IFERROR(IF(OR(ISBLANK(P359),ISBLANK(Q359)),0,IF(AA359&lt;&gt;"", AA359 + IF(AB359=1,AD359, 0), "") * (R359+1)),"")</f>
        <v>0</v>
      </c>
      <c r="AF359" s="21">
        <f ca="1">SUMIFS(AE$2:AE359,D$2:D359,D359)</f>
        <v>138</v>
      </c>
    </row>
    <row r="360" spans="1:32" hidden="1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1">
        <v>0</v>
      </c>
      <c r="S360" s="20">
        <f>VLOOKUP($A360,Database!$A:$Y,10,FALSE)</f>
        <v>16</v>
      </c>
      <c r="T360" s="20">
        <f>VLOOKUP($A360,Database!$A:$Y,11,FALSE)</f>
        <v>166</v>
      </c>
      <c r="U360" s="20">
        <f>VLOOKUP($A360,Database!$A:$Y,12,FALSE)</f>
        <v>217</v>
      </c>
      <c r="V360" s="20" t="str">
        <f>VLOOKUP(A360,Database!A:M,13,FALSE)</f>
        <v>Terminé</v>
      </c>
      <c r="W360" s="20">
        <f>VLOOKUP($A360,Database!$A:$Y,20,FALSE)</f>
        <v>0</v>
      </c>
      <c r="X360" s="20">
        <f>VLOOKUP($A360,Database!$A:$Y,21,FALSE)</f>
        <v>0</v>
      </c>
      <c r="Y360" s="20">
        <f>IF(A360=0,0,IF(V360="À venir",0,IF(AND(ISBLANK(P360),ISBLANK(Q360)),1,0)))</f>
        <v>0</v>
      </c>
      <c r="Z360" s="20">
        <f>IF(OR(ISBLANK(P360),ISBLANK(Q360)),"",IF(OR(AND(P360&gt;Q360,W360&gt;X360),AND(P360=Q360,W360=X360),AND(P360&lt;Q360,W360&lt;X360)),1,0))</f>
        <v>0</v>
      </c>
      <c r="AA360" s="20">
        <f ca="1">IF(C360&lt;NOW(),IF(AND(P360&gt;Q360,W360&gt;X360),S360,IF(AND(P360=Q360,W360=X360),T360,IF(AND(P360&lt;Q360,W360&lt;X360),U360,0))),"")</f>
        <v>0</v>
      </c>
      <c r="AB360" s="20">
        <f ca="1">IF(AND(P360=W360,Q360=X360,NOT(ISBLANK(P360)),NOT(ISBLANK(Q360)),NOT(ISBLANK(W360)),NOT(ISBLANK(AA360))),1,0)</f>
        <v>0</v>
      </c>
      <c r="AC360" s="20" t="str">
        <f ca="1">IF(AB360=0,"",IF(OR(ISBLANK(P360),ISBLANK(Q360)),"",IF(ISBLANK(VLOOKUP(A360,Database!A:AA,22,FALSE)),"",VLOOKUP(A360,Database!A:AA,22,FALSE))))</f>
        <v/>
      </c>
      <c r="AD360" s="20">
        <f ca="1">IFERROR(
   IF(
     OR(ISBLANK(P360),ISBLANK(Q360)),
     "",
     IF(
       AND(AA360&lt;&gt;"",OR(V360="Terminé",V360="En cours")),
       VLOOKUP(AC360,Setup_ScoreExactBonus!A:D,4,FALSE),
       0
     )),
  0)</f>
        <v>0</v>
      </c>
      <c r="AE360" s="21">
        <f ca="1">IFERROR(IF(OR(ISBLANK(P360),ISBLANK(Q360)),0,IF(AA360&lt;&gt;"", AA360 + IF(AB360=1,AD360, 0), "") * (R360+1)),"")</f>
        <v>0</v>
      </c>
      <c r="AF360" s="21">
        <f ca="1">SUMIFS(AE$2:AE360,D$2:D360,D360)</f>
        <v>623</v>
      </c>
    </row>
    <row r="361" spans="1:32" hidden="1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1">
        <v>0</v>
      </c>
      <c r="S361" s="20">
        <f>VLOOKUP($A361,Database!$A:$Y,10,FALSE)</f>
        <v>16</v>
      </c>
      <c r="T361" s="20">
        <f>VLOOKUP($A361,Database!$A:$Y,11,FALSE)</f>
        <v>166</v>
      </c>
      <c r="U361" s="20">
        <f>VLOOKUP($A361,Database!$A:$Y,12,FALSE)</f>
        <v>217</v>
      </c>
      <c r="V361" s="20" t="str">
        <f>VLOOKUP(A361,Database!A:M,13,FALSE)</f>
        <v>Terminé</v>
      </c>
      <c r="W361" s="20">
        <f>VLOOKUP($A361,Database!$A:$Y,20,FALSE)</f>
        <v>0</v>
      </c>
      <c r="X361" s="20">
        <f>VLOOKUP($A361,Database!$A:$Y,21,FALSE)</f>
        <v>0</v>
      </c>
      <c r="Y361" s="20">
        <f>IF(A361=0,0,IF(V361="À venir",0,IF(AND(ISBLANK(P361),ISBLANK(Q361)),1,0)))</f>
        <v>0</v>
      </c>
      <c r="Z361" s="20">
        <f>IF(OR(ISBLANK(P361),ISBLANK(Q361)),"",IF(OR(AND(P361&gt;Q361,W361&gt;X361),AND(P361=Q361,W361=X361),AND(P361&lt;Q361,W361&lt;X361)),1,0))</f>
        <v>0</v>
      </c>
      <c r="AA361" s="20">
        <f ca="1">IF(C361&lt;NOW(),IF(AND(P361&gt;Q361,W361&gt;X361),S361,IF(AND(P361=Q361,W361=X361),T361,IF(AND(P361&lt;Q361,W361&lt;X361),U361,0))),"")</f>
        <v>0</v>
      </c>
      <c r="AB361" s="20">
        <f ca="1">IF(AND(P361=W361,Q361=X361,NOT(ISBLANK(P361)),NOT(ISBLANK(Q361)),NOT(ISBLANK(W361)),NOT(ISBLANK(AA361))),1,0)</f>
        <v>0</v>
      </c>
      <c r="AC361" s="20" t="str">
        <f ca="1">IF(AB361=0,"",IF(OR(ISBLANK(P361),ISBLANK(Q361)),"",IF(ISBLANK(VLOOKUP(A361,Database!A:AA,22,FALSE)),"",VLOOKUP(A361,Database!A:AA,22,FALSE))))</f>
        <v/>
      </c>
      <c r="AD361" s="20">
        <f ca="1">IFERROR(
   IF(
     OR(ISBLANK(P361),ISBLANK(Q361)),
     "",
     IF(
       AND(AA361&lt;&gt;"",OR(V361="Terminé",V361="En cours")),
       VLOOKUP(AC361,Setup_ScoreExactBonus!A:D,4,FALSE),
       0
     )),
  0)</f>
        <v>0</v>
      </c>
      <c r="AE361" s="21">
        <f ca="1">IFERROR(IF(OR(ISBLANK(P361),ISBLANK(Q361)),0,IF(AA361&lt;&gt;"", AA361 + IF(AB361=1,AD361, 0), "") * (R361+1)),"")</f>
        <v>0</v>
      </c>
      <c r="AF361" s="21">
        <f ca="1">SUMIFS(AE$2:AE361,D$2:D361,D361)</f>
        <v>492</v>
      </c>
    </row>
    <row r="362" spans="1:32" hidden="1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1">
        <v>0</v>
      </c>
      <c r="S362" s="20">
        <f>VLOOKUP($A362,Database!$A:$Y,10,FALSE)</f>
        <v>16</v>
      </c>
      <c r="T362" s="20">
        <f>VLOOKUP($A362,Database!$A:$Y,11,FALSE)</f>
        <v>166</v>
      </c>
      <c r="U362" s="20">
        <f>VLOOKUP($A362,Database!$A:$Y,12,FALSE)</f>
        <v>217</v>
      </c>
      <c r="V362" s="20" t="str">
        <f>VLOOKUP(A362,Database!A:M,13,FALSE)</f>
        <v>Terminé</v>
      </c>
      <c r="W362" s="20">
        <f>VLOOKUP($A362,Database!$A:$Y,20,FALSE)</f>
        <v>0</v>
      </c>
      <c r="X362" s="20">
        <f>VLOOKUP($A362,Database!$A:$Y,21,FALSE)</f>
        <v>0</v>
      </c>
      <c r="Y362" s="20">
        <f>IF(A362=0,0,IF(V362="À venir",0,IF(AND(ISBLANK(P362),ISBLANK(Q362)),1,0)))</f>
        <v>0</v>
      </c>
      <c r="Z362" s="20">
        <f>IF(OR(ISBLANK(P362),ISBLANK(Q362)),"",IF(OR(AND(P362&gt;Q362,W362&gt;X362),AND(P362=Q362,W362=X362),AND(P362&lt;Q362,W362&lt;X362)),1,0))</f>
        <v>0</v>
      </c>
      <c r="AA362" s="20">
        <f ca="1">IF(C362&lt;NOW(),IF(AND(P362&gt;Q362,W362&gt;X362),S362,IF(AND(P362=Q362,W362=X362),T362,IF(AND(P362&lt;Q362,W362&lt;X362),U362,0))),"")</f>
        <v>0</v>
      </c>
      <c r="AB362" s="20">
        <f ca="1">IF(AND(P362=W362,Q362=X362,NOT(ISBLANK(P362)),NOT(ISBLANK(Q362)),NOT(ISBLANK(W362)),NOT(ISBLANK(AA362))),1,0)</f>
        <v>0</v>
      </c>
      <c r="AC362" s="20" t="str">
        <f ca="1">IF(AB362=0,"",IF(OR(ISBLANK(P362),ISBLANK(Q362)),"",IF(ISBLANK(VLOOKUP(A362,Database!A:AA,22,FALSE)),"",VLOOKUP(A362,Database!A:AA,22,FALSE))))</f>
        <v/>
      </c>
      <c r="AD362" s="20">
        <f ca="1">IFERROR(
   IF(
     OR(ISBLANK(P362),ISBLANK(Q362)),
     "",
     IF(
       AND(AA362&lt;&gt;"",OR(V362="Terminé",V362="En cours")),
       VLOOKUP(AC362,Setup_ScoreExactBonus!A:D,4,FALSE),
       0
     )),
  0)</f>
        <v>0</v>
      </c>
      <c r="AE362" s="21">
        <f ca="1">IFERROR(IF(OR(ISBLANK(P362),ISBLANK(Q362)),0,IF(AA362&lt;&gt;"", AA362 + IF(AB362=1,AD362, 0), "") * (R362+1)),"")</f>
        <v>0</v>
      </c>
      <c r="AF362" s="21">
        <f ca="1">SUMIFS(AE$2:AE362,D$2:D362,D362)</f>
        <v>416</v>
      </c>
    </row>
    <row r="363" spans="1:32" hidden="1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1">
        <v>0</v>
      </c>
      <c r="S363" s="20">
        <f>VLOOKUP($A363,Database!$A:$Y,10,FALSE)</f>
        <v>16</v>
      </c>
      <c r="T363" s="20">
        <f>VLOOKUP($A363,Database!$A:$Y,11,FALSE)</f>
        <v>166</v>
      </c>
      <c r="U363" s="20">
        <f>VLOOKUP($A363,Database!$A:$Y,12,FALSE)</f>
        <v>217</v>
      </c>
      <c r="V363" s="20" t="str">
        <f>VLOOKUP(A363,Database!A:M,13,FALSE)</f>
        <v>Terminé</v>
      </c>
      <c r="W363" s="20">
        <f>VLOOKUP($A363,Database!$A:$Y,20,FALSE)</f>
        <v>0</v>
      </c>
      <c r="X363" s="20">
        <f>VLOOKUP($A363,Database!$A:$Y,21,FALSE)</f>
        <v>0</v>
      </c>
      <c r="Y363" s="20">
        <f>IF(A363=0,0,IF(V363="À venir",0,IF(AND(ISBLANK(P363),ISBLANK(Q363)),1,0)))</f>
        <v>0</v>
      </c>
      <c r="Z363" s="20">
        <f>IF(OR(ISBLANK(P363),ISBLANK(Q363)),"",IF(OR(AND(P363&gt;Q363,W363&gt;X363),AND(P363=Q363,W363=X363),AND(P363&lt;Q363,W363&lt;X363)),1,0))</f>
        <v>0</v>
      </c>
      <c r="AA363" s="20">
        <f ca="1">IF(C363&lt;NOW(),IF(AND(P363&gt;Q363,W363&gt;X363),S363,IF(AND(P363=Q363,W363=X363),T363,IF(AND(P363&lt;Q363,W363&lt;X363),U363,0))),"")</f>
        <v>0</v>
      </c>
      <c r="AB363" s="20">
        <f ca="1">IF(AND(P363=W363,Q363=X363,NOT(ISBLANK(P363)),NOT(ISBLANK(Q363)),NOT(ISBLANK(W363)),NOT(ISBLANK(AA363))),1,0)</f>
        <v>0</v>
      </c>
      <c r="AC363" s="20" t="str">
        <f ca="1">IF(AB363=0,"",IF(OR(ISBLANK(P363),ISBLANK(Q363)),"",IF(ISBLANK(VLOOKUP(A363,Database!A:AA,22,FALSE)),"",VLOOKUP(A363,Database!A:AA,22,FALSE))))</f>
        <v/>
      </c>
      <c r="AD363" s="20">
        <f ca="1">IFERROR(
   IF(
     OR(ISBLANK(P363),ISBLANK(Q363)),
     "",
     IF(
       AND(AA363&lt;&gt;"",OR(V363="Terminé",V363="En cours")),
       VLOOKUP(AC363,Setup_ScoreExactBonus!A:D,4,FALSE),
       0
     )),
  0)</f>
        <v>0</v>
      </c>
      <c r="AE363" s="21">
        <f ca="1">IFERROR(IF(OR(ISBLANK(P363),ISBLANK(Q363)),0,IF(AA363&lt;&gt;"", AA363 + IF(AB363=1,AD363, 0), "") * (R363+1)),"")</f>
        <v>0</v>
      </c>
      <c r="AF363" s="21">
        <f ca="1">SUMIFS(AE$2:AE363,D$2:D363,D363)</f>
        <v>489</v>
      </c>
    </row>
    <row r="364" spans="1:32" hidden="1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1">
        <v>0</v>
      </c>
      <c r="S364" s="20">
        <f>VLOOKUP($A364,Database!$A:$Y,10,FALSE)</f>
        <v>16</v>
      </c>
      <c r="T364" s="20">
        <f>VLOOKUP($A364,Database!$A:$Y,11,FALSE)</f>
        <v>166</v>
      </c>
      <c r="U364" s="20">
        <f>VLOOKUP($A364,Database!$A:$Y,12,FALSE)</f>
        <v>217</v>
      </c>
      <c r="V364" s="20" t="str">
        <f>VLOOKUP(A364,Database!A:M,13,FALSE)</f>
        <v>Terminé</v>
      </c>
      <c r="W364" s="20">
        <f>VLOOKUP($A364,Database!$A:$Y,20,FALSE)</f>
        <v>0</v>
      </c>
      <c r="X364" s="20">
        <f>VLOOKUP($A364,Database!$A:$Y,21,FALSE)</f>
        <v>0</v>
      </c>
      <c r="Y364" s="20">
        <f>IF(A364=0,0,IF(V364="À venir",0,IF(AND(ISBLANK(P364),ISBLANK(Q364)),1,0)))</f>
        <v>0</v>
      </c>
      <c r="Z364" s="20">
        <f>IF(OR(ISBLANK(P364),ISBLANK(Q364)),"",IF(OR(AND(P364&gt;Q364,W364&gt;X364),AND(P364=Q364,W364=X364),AND(P364&lt;Q364,W364&lt;X364)),1,0))</f>
        <v>1</v>
      </c>
      <c r="AA364" s="20">
        <f ca="1">IF(C364&lt;NOW(),IF(AND(P364&gt;Q364,W364&gt;X364),S364,IF(AND(P364=Q364,W364=X364),T364,IF(AND(P364&lt;Q364,W364&lt;X364),U364,0))),"")</f>
        <v>166</v>
      </c>
      <c r="AB364" s="20">
        <f ca="1">IF(AND(P364=W364,Q364=X364,NOT(ISBLANK(P364)),NOT(ISBLANK(Q364)),NOT(ISBLANK(W364)),NOT(ISBLANK(AA364))),1,0)</f>
        <v>1</v>
      </c>
      <c r="AC364" s="20" t="str">
        <f ca="1">IF(AB364=0,"",IF(OR(ISBLANK(P364),ISBLANK(Q364)),"",IF(ISBLANK(VLOOKUP(A364,Database!A:AA,22,FALSE)),"",VLOOKUP(A364,Database!A:AA,22,FALSE))))</f>
        <v>Très rare</v>
      </c>
      <c r="AD364" s="20">
        <f ca="1">IFERROR(
   IF(
     OR(ISBLANK(P364),ISBLANK(Q364)),
     "",
     IF(
       AND(AA364&lt;&gt;"",OR(V364="Terminé",V364="En cours")),
       VLOOKUP(AC364,Setup_ScoreExactBonus!A:D,4,FALSE),
       0
     )),
  0)</f>
        <v>50</v>
      </c>
      <c r="AE364" s="21">
        <f ca="1">IFERROR(IF(OR(ISBLANK(P364),ISBLANK(Q364)),0,IF(AA364&lt;&gt;"", AA364 + IF(AB364=1,AD364, 0), "") * (R364+1)),"")</f>
        <v>216</v>
      </c>
      <c r="AF364" s="21">
        <f ca="1">SUMIFS(AE$2:AE364,D$2:D364,D364)</f>
        <v>612</v>
      </c>
    </row>
    <row r="365" spans="1:32" hidden="1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1">
        <v>0</v>
      </c>
      <c r="S365" s="20">
        <f>VLOOKUP($A365,Database!$A:$Y,10,FALSE)</f>
        <v>16</v>
      </c>
      <c r="T365" s="20">
        <f>VLOOKUP($A365,Database!$A:$Y,11,FALSE)</f>
        <v>166</v>
      </c>
      <c r="U365" s="20">
        <f>VLOOKUP($A365,Database!$A:$Y,12,FALSE)</f>
        <v>217</v>
      </c>
      <c r="V365" s="20" t="str">
        <f>VLOOKUP(A365,Database!A:M,13,FALSE)</f>
        <v>Terminé</v>
      </c>
      <c r="W365" s="20">
        <f>VLOOKUP($A365,Database!$A:$Y,20,FALSE)</f>
        <v>0</v>
      </c>
      <c r="X365" s="20">
        <f>VLOOKUP($A365,Database!$A:$Y,21,FALSE)</f>
        <v>0</v>
      </c>
      <c r="Y365" s="20">
        <f>IF(A365=0,0,IF(V365="À venir",0,IF(AND(ISBLANK(P365),ISBLANK(Q365)),1,0)))</f>
        <v>0</v>
      </c>
      <c r="Z365" s="20">
        <f>IF(OR(ISBLANK(P365),ISBLANK(Q365)),"",IF(OR(AND(P365&gt;Q365,W365&gt;X365),AND(P365=Q365,W365=X365),AND(P365&lt;Q365,W365&lt;X365)),1,0))</f>
        <v>1</v>
      </c>
      <c r="AA365" s="20">
        <f ca="1">IF(C365&lt;NOW(),IF(AND(P365&gt;Q365,W365&gt;X365),S365,IF(AND(P365=Q365,W365=X365),T365,IF(AND(P365&lt;Q365,W365&lt;X365),U365,0))),"")</f>
        <v>166</v>
      </c>
      <c r="AB365" s="20">
        <f ca="1">IF(AND(P365=W365,Q365=X365,NOT(ISBLANK(P365)),NOT(ISBLANK(Q365)),NOT(ISBLANK(W365)),NOT(ISBLANK(AA365))),1,0)</f>
        <v>0</v>
      </c>
      <c r="AC365" s="20" t="str">
        <f ca="1">IF(AB365=0,"",IF(OR(ISBLANK(P365),ISBLANK(Q365)),"",IF(ISBLANK(VLOOKUP(A365,Database!A:AA,22,FALSE)),"",VLOOKUP(A365,Database!A:AA,22,FALSE))))</f>
        <v/>
      </c>
      <c r="AD365" s="20">
        <f ca="1">IFERROR(
   IF(
     OR(ISBLANK(P365),ISBLANK(Q365)),
     "",
     IF(
       AND(AA365&lt;&gt;"",OR(V365="Terminé",V365="En cours")),
       VLOOKUP(AC365,Setup_ScoreExactBonus!A:D,4,FALSE),
       0
     )),
  0)</f>
        <v>0</v>
      </c>
      <c r="AE365" s="21">
        <f ca="1">IFERROR(IF(OR(ISBLANK(P365),ISBLANK(Q365)),0,IF(AA365&lt;&gt;"", AA365 + IF(AB365=1,AD365, 0), "") * (R365+1)),"")</f>
        <v>166</v>
      </c>
      <c r="AF365" s="21">
        <f ca="1">SUMIFS(AE$2:AE365,D$2:D365,D365)</f>
        <v>789</v>
      </c>
    </row>
    <row r="366" spans="1:32" hidden="1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1">
        <v>0</v>
      </c>
      <c r="S366" s="20">
        <f>VLOOKUP($A366,Database!$A:$Y,10,FALSE)</f>
        <v>16</v>
      </c>
      <c r="T366" s="20">
        <f>VLOOKUP($A366,Database!$A:$Y,11,FALSE)</f>
        <v>166</v>
      </c>
      <c r="U366" s="20">
        <f>VLOOKUP($A366,Database!$A:$Y,12,FALSE)</f>
        <v>217</v>
      </c>
      <c r="V366" s="20" t="str">
        <f>VLOOKUP(A366,Database!A:M,13,FALSE)</f>
        <v>Terminé</v>
      </c>
      <c r="W366" s="20">
        <f>VLOOKUP($A366,Database!$A:$Y,20,FALSE)</f>
        <v>0</v>
      </c>
      <c r="X366" s="20">
        <f>VLOOKUP($A366,Database!$A:$Y,21,FALSE)</f>
        <v>0</v>
      </c>
      <c r="Y366" s="20">
        <f>IF(A366=0,0,IF(V366="À venir",0,IF(AND(ISBLANK(P366),ISBLANK(Q366)),1,0)))</f>
        <v>0</v>
      </c>
      <c r="Z366" s="20">
        <f>IF(OR(ISBLANK(P366),ISBLANK(Q366)),"",IF(OR(AND(P366&gt;Q366,W366&gt;X366),AND(P366=Q366,W366=X366),AND(P366&lt;Q366,W366&lt;X366)),1,0))</f>
        <v>0</v>
      </c>
      <c r="AA366" s="20">
        <f ca="1">IF(C366&lt;NOW(),IF(AND(P366&gt;Q366,W366&gt;X366),S366,IF(AND(P366=Q366,W366=X366),T366,IF(AND(P366&lt;Q366,W366&lt;X366),U366,0))),"")</f>
        <v>0</v>
      </c>
      <c r="AB366" s="20">
        <f ca="1">IF(AND(P366=W366,Q366=X366,NOT(ISBLANK(P366)),NOT(ISBLANK(Q366)),NOT(ISBLANK(W366)),NOT(ISBLANK(AA366))),1,0)</f>
        <v>0</v>
      </c>
      <c r="AC366" s="20" t="str">
        <f ca="1">IF(AB366=0,"",IF(OR(ISBLANK(P366),ISBLANK(Q366)),"",IF(ISBLANK(VLOOKUP(A366,Database!A:AA,22,FALSE)),"",VLOOKUP(A366,Database!A:AA,22,FALSE))))</f>
        <v/>
      </c>
      <c r="AD366" s="20">
        <f ca="1">IFERROR(
   IF(
     OR(ISBLANK(P366),ISBLANK(Q366)),
     "",
     IF(
       AND(AA366&lt;&gt;"",OR(V366="Terminé",V366="En cours")),
       VLOOKUP(AC366,Setup_ScoreExactBonus!A:D,4,FALSE),
       0
     )),
  0)</f>
        <v>0</v>
      </c>
      <c r="AE366" s="21">
        <f ca="1">IFERROR(IF(OR(ISBLANK(P366),ISBLANK(Q366)),0,IF(AA366&lt;&gt;"", AA366 + IF(AB366=1,AD366, 0), "") * (R366+1)),"")</f>
        <v>0</v>
      </c>
      <c r="AF366" s="21">
        <f ca="1">SUMIFS(AE$2:AE366,D$2:D366,D366)</f>
        <v>424</v>
      </c>
    </row>
    <row r="367" spans="1:32" hidden="1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1">
        <v>0</v>
      </c>
      <c r="S367" s="20">
        <f>VLOOKUP($A367,Database!$A:$Y,10,FALSE)</f>
        <v>16</v>
      </c>
      <c r="T367" s="20">
        <f>VLOOKUP($A367,Database!$A:$Y,11,FALSE)</f>
        <v>166</v>
      </c>
      <c r="U367" s="20">
        <f>VLOOKUP($A367,Database!$A:$Y,12,FALSE)</f>
        <v>217</v>
      </c>
      <c r="V367" s="20" t="str">
        <f>VLOOKUP(A367,Database!A:M,13,FALSE)</f>
        <v>Terminé</v>
      </c>
      <c r="W367" s="20">
        <f>VLOOKUP($A367,Database!$A:$Y,20,FALSE)</f>
        <v>0</v>
      </c>
      <c r="X367" s="20">
        <f>VLOOKUP($A367,Database!$A:$Y,21,FALSE)</f>
        <v>0</v>
      </c>
      <c r="Y367" s="20">
        <f>IF(A367=0,0,IF(V367="À venir",0,IF(AND(ISBLANK(P367),ISBLANK(Q367)),1,0)))</f>
        <v>0</v>
      </c>
      <c r="Z367" s="20">
        <f>IF(OR(ISBLANK(P367),ISBLANK(Q367)),"",IF(OR(AND(P367&gt;Q367,W367&gt;X367),AND(P367=Q367,W367=X367),AND(P367&lt;Q367,W367&lt;X367)),1,0))</f>
        <v>0</v>
      </c>
      <c r="AA367" s="20">
        <f ca="1">IF(C367&lt;NOW(),IF(AND(P367&gt;Q367,W367&gt;X367),S367,IF(AND(P367=Q367,W367=X367),T367,IF(AND(P367&lt;Q367,W367&lt;X367),U367,0))),"")</f>
        <v>0</v>
      </c>
      <c r="AB367" s="20">
        <f ca="1">IF(AND(P367=W367,Q367=X367,NOT(ISBLANK(P367)),NOT(ISBLANK(Q367)),NOT(ISBLANK(W367)),NOT(ISBLANK(AA367))),1,0)</f>
        <v>0</v>
      </c>
      <c r="AC367" s="20" t="str">
        <f ca="1">IF(AB367=0,"",IF(OR(ISBLANK(P367),ISBLANK(Q367)),"",IF(ISBLANK(VLOOKUP(A367,Database!A:AA,22,FALSE)),"",VLOOKUP(A367,Database!A:AA,22,FALSE))))</f>
        <v/>
      </c>
      <c r="AD367" s="20">
        <f ca="1">IFERROR(
   IF(
     OR(ISBLANK(P367),ISBLANK(Q367)),
     "",
     IF(
       AND(AA367&lt;&gt;"",OR(V367="Terminé",V367="En cours")),
       VLOOKUP(AC367,Setup_ScoreExactBonus!A:D,4,FALSE),
       0
     )),
  0)</f>
        <v>0</v>
      </c>
      <c r="AE367" s="21">
        <f ca="1">IFERROR(IF(OR(ISBLANK(P367),ISBLANK(Q367)),0,IF(AA367&lt;&gt;"", AA367 + IF(AB367=1,AD367, 0), "") * (R367+1)),"")</f>
        <v>0</v>
      </c>
      <c r="AF367" s="21">
        <f ca="1">SUMIFS(AE$2:AE367,D$2:D367,D367)</f>
        <v>524</v>
      </c>
    </row>
    <row r="368" spans="1:32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1">
        <v>0</v>
      </c>
      <c r="S368" s="20">
        <f>VLOOKUP($A368,Database!$A:$Y,10,FALSE)</f>
        <v>16</v>
      </c>
      <c r="T368" s="20">
        <f>VLOOKUP($A368,Database!$A:$Y,11,FALSE)</f>
        <v>166</v>
      </c>
      <c r="U368" s="20">
        <f>VLOOKUP($A368,Database!$A:$Y,12,FALSE)</f>
        <v>217</v>
      </c>
      <c r="V368" s="20" t="str">
        <f>VLOOKUP(A368,Database!A:M,13,FALSE)</f>
        <v>Terminé</v>
      </c>
      <c r="W368" s="20">
        <f>VLOOKUP($A368,Database!$A:$Y,20,FALSE)</f>
        <v>0</v>
      </c>
      <c r="X368" s="20">
        <f>VLOOKUP($A368,Database!$A:$Y,21,FALSE)</f>
        <v>0</v>
      </c>
      <c r="Y368" s="20">
        <f>IF(A368=0,0,IF(V368="À venir",0,IF(AND(ISBLANK(P368),ISBLANK(Q368)),1,0)))</f>
        <v>0</v>
      </c>
      <c r="Z368" s="20">
        <f>IF(OR(ISBLANK(P368),ISBLANK(Q368)),"",IF(OR(AND(P368&gt;Q368,W368&gt;X368),AND(P368=Q368,W368=X368),AND(P368&lt;Q368,W368&lt;X368)),1,0))</f>
        <v>0</v>
      </c>
      <c r="AA368" s="20">
        <f ca="1">IF(C368&lt;NOW(),IF(AND(P368&gt;Q368,W368&gt;X368),S368,IF(AND(P368=Q368,W368=X368),T368,IF(AND(P368&lt;Q368,W368&lt;X368),U368,0))),"")</f>
        <v>0</v>
      </c>
      <c r="AB368" s="20">
        <f ca="1">IF(AND(P368=W368,Q368=X368,NOT(ISBLANK(P368)),NOT(ISBLANK(Q368)),NOT(ISBLANK(W368)),NOT(ISBLANK(AA368))),1,0)</f>
        <v>0</v>
      </c>
      <c r="AC368" s="20" t="str">
        <f ca="1">IF(AB368=0,"",IF(OR(ISBLANK(P368),ISBLANK(Q368)),"",IF(ISBLANK(VLOOKUP(A368,Database!A:AA,22,FALSE)),"",VLOOKUP(A368,Database!A:AA,22,FALSE))))</f>
        <v/>
      </c>
      <c r="AD368" s="20">
        <f ca="1">IFERROR(
   IF(
     OR(ISBLANK(P368),ISBLANK(Q368)),
     "",
     IF(
       AND(AA368&lt;&gt;"",OR(V368="Terminé",V368="En cours")),
       VLOOKUP(AC368,Setup_ScoreExactBonus!A:D,4,FALSE),
       0
     )),
  0)</f>
        <v>0</v>
      </c>
      <c r="AE368" s="21">
        <f ca="1">IFERROR(IF(OR(ISBLANK(P368),ISBLANK(Q368)),0,IF(AA368&lt;&gt;"", AA368 + IF(AB368=1,AD368, 0), "") * (R368+1)),"")</f>
        <v>0</v>
      </c>
      <c r="AF368" s="21">
        <f ca="1">SUMIFS(AE$2:AE368,D$2:D368,D368)</f>
        <v>153</v>
      </c>
    </row>
    <row r="369" spans="1:32" hidden="1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1">
        <v>0</v>
      </c>
      <c r="S369" s="20">
        <f>VLOOKUP($A369,Database!$A:$Y,10,FALSE)</f>
        <v>16</v>
      </c>
      <c r="T369" s="20">
        <f>VLOOKUP($A369,Database!$A:$Y,11,FALSE)</f>
        <v>166</v>
      </c>
      <c r="U369" s="20">
        <f>VLOOKUP($A369,Database!$A:$Y,12,FALSE)</f>
        <v>217</v>
      </c>
      <c r="V369" s="20" t="str">
        <f>VLOOKUP(A369,Database!A:M,13,FALSE)</f>
        <v>Terminé</v>
      </c>
      <c r="W369" s="20">
        <f>VLOOKUP($A369,Database!$A:$Y,20,FALSE)</f>
        <v>0</v>
      </c>
      <c r="X369" s="20">
        <f>VLOOKUP($A369,Database!$A:$Y,21,FALSE)</f>
        <v>0</v>
      </c>
      <c r="Y369" s="20">
        <f>IF(A369=0,0,IF(V369="À venir",0,IF(AND(ISBLANK(P369),ISBLANK(Q369)),1,0)))</f>
        <v>0</v>
      </c>
      <c r="Z369" s="20">
        <f>IF(OR(ISBLANK(P369),ISBLANK(Q369)),"",IF(OR(AND(P369&gt;Q369,W369&gt;X369),AND(P369=Q369,W369=X369),AND(P369&lt;Q369,W369&lt;X369)),1,0))</f>
        <v>0</v>
      </c>
      <c r="AA369" s="20">
        <f ca="1">IF(C369&lt;NOW(),IF(AND(P369&gt;Q369,W369&gt;X369),S369,IF(AND(P369=Q369,W369=X369),T369,IF(AND(P369&lt;Q369,W369&lt;X369),U369,0))),"")</f>
        <v>0</v>
      </c>
      <c r="AB369" s="20">
        <f ca="1">IF(AND(P369=W369,Q369=X369,NOT(ISBLANK(P369)),NOT(ISBLANK(Q369)),NOT(ISBLANK(W369)),NOT(ISBLANK(AA369))),1,0)</f>
        <v>0</v>
      </c>
      <c r="AC369" s="20" t="str">
        <f ca="1">IF(AB369=0,"",IF(OR(ISBLANK(P369),ISBLANK(Q369)),"",IF(ISBLANK(VLOOKUP(A369,Database!A:AA,22,FALSE)),"",VLOOKUP(A369,Database!A:AA,22,FALSE))))</f>
        <v/>
      </c>
      <c r="AD369" s="20">
        <f ca="1">IFERROR(
   IF(
     OR(ISBLANK(P369),ISBLANK(Q369)),
     "",
     IF(
       AND(AA369&lt;&gt;"",OR(V369="Terminé",V369="En cours")),
       VLOOKUP(AC369,Setup_ScoreExactBonus!A:D,4,FALSE),
       0
     )),
  0)</f>
        <v>0</v>
      </c>
      <c r="AE369" s="21">
        <f ca="1">IFERROR(IF(OR(ISBLANK(P369),ISBLANK(Q369)),0,IF(AA369&lt;&gt;"", AA369 + IF(AB369=1,AD369, 0), "") * (R369+1)),"")</f>
        <v>0</v>
      </c>
      <c r="AF369" s="21">
        <f ca="1">SUMIFS(AE$2:AE369,D$2:D369,D369)</f>
        <v>451</v>
      </c>
    </row>
    <row r="370" spans="1:32" hidden="1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1">
        <v>0</v>
      </c>
      <c r="S370" s="20">
        <f>VLOOKUP($A370,Database!$A:$Y,10,FALSE)</f>
        <v>16</v>
      </c>
      <c r="T370" s="20">
        <f>VLOOKUP($A370,Database!$A:$Y,11,FALSE)</f>
        <v>166</v>
      </c>
      <c r="U370" s="20">
        <f>VLOOKUP($A370,Database!$A:$Y,12,FALSE)</f>
        <v>217</v>
      </c>
      <c r="V370" s="20" t="str">
        <f>VLOOKUP(A370,Database!A:M,13,FALSE)</f>
        <v>Terminé</v>
      </c>
      <c r="W370" s="20">
        <f>VLOOKUP($A370,Database!$A:$Y,20,FALSE)</f>
        <v>0</v>
      </c>
      <c r="X370" s="20">
        <f>VLOOKUP($A370,Database!$A:$Y,21,FALSE)</f>
        <v>0</v>
      </c>
      <c r="Y370" s="20">
        <f>IF(A370=0,0,IF(V370="À venir",0,IF(AND(ISBLANK(P370),ISBLANK(Q370)),1,0)))</f>
        <v>0</v>
      </c>
      <c r="Z370" s="20">
        <f>IF(OR(ISBLANK(P370),ISBLANK(Q370)),"",IF(OR(AND(P370&gt;Q370,W370&gt;X370),AND(P370=Q370,W370=X370),AND(P370&lt;Q370,W370&lt;X370)),1,0))</f>
        <v>0</v>
      </c>
      <c r="AA370" s="20">
        <f ca="1">IF(C370&lt;NOW(),IF(AND(P370&gt;Q370,W370&gt;X370),S370,IF(AND(P370=Q370,W370=X370),T370,IF(AND(P370&lt;Q370,W370&lt;X370),U370,0))),"")</f>
        <v>0</v>
      </c>
      <c r="AB370" s="20">
        <f ca="1">IF(AND(P370=W370,Q370=X370,NOT(ISBLANK(P370)),NOT(ISBLANK(Q370)),NOT(ISBLANK(W370)),NOT(ISBLANK(AA370))),1,0)</f>
        <v>0</v>
      </c>
      <c r="AC370" s="20" t="str">
        <f ca="1">IF(AB370=0,"",IF(OR(ISBLANK(P370),ISBLANK(Q370)),"",IF(ISBLANK(VLOOKUP(A370,Database!A:AA,22,FALSE)),"",VLOOKUP(A370,Database!A:AA,22,FALSE))))</f>
        <v/>
      </c>
      <c r="AD370" s="20">
        <f ca="1">IFERROR(
   IF(
     OR(ISBLANK(P370),ISBLANK(Q370)),
     "",
     IF(
       AND(AA370&lt;&gt;"",OR(V370="Terminé",V370="En cours")),
       VLOOKUP(AC370,Setup_ScoreExactBonus!A:D,4,FALSE),
       0
     )),
  0)</f>
        <v>0</v>
      </c>
      <c r="AE370" s="21">
        <f ca="1">IFERROR(IF(OR(ISBLANK(P370),ISBLANK(Q370)),0,IF(AA370&lt;&gt;"", AA370 + IF(AB370=1,AD370, 0), "") * (R370+1)),"")</f>
        <v>0</v>
      </c>
      <c r="AF370" s="21">
        <f ca="1">SUMIFS(AE$2:AE370,D$2:D370,D370)</f>
        <v>393</v>
      </c>
    </row>
    <row r="371" spans="1:32" hidden="1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1">
        <v>0</v>
      </c>
      <c r="S371" s="20">
        <f>VLOOKUP($A371,Database!$A:$Y,10,FALSE)</f>
        <v>16</v>
      </c>
      <c r="T371" s="20">
        <f>VLOOKUP($A371,Database!$A:$Y,11,FALSE)</f>
        <v>166</v>
      </c>
      <c r="U371" s="20">
        <f>VLOOKUP($A371,Database!$A:$Y,12,FALSE)</f>
        <v>217</v>
      </c>
      <c r="V371" s="20" t="str">
        <f>VLOOKUP(A371,Database!A:M,13,FALSE)</f>
        <v>Terminé</v>
      </c>
      <c r="W371" s="20">
        <f>VLOOKUP($A371,Database!$A:$Y,20,FALSE)</f>
        <v>0</v>
      </c>
      <c r="X371" s="20">
        <f>VLOOKUP($A371,Database!$A:$Y,21,FALSE)</f>
        <v>0</v>
      </c>
      <c r="Y371" s="20">
        <f>IF(A371=0,0,IF(V371="À venir",0,IF(AND(ISBLANK(P371),ISBLANK(Q371)),1,0)))</f>
        <v>0</v>
      </c>
      <c r="Z371" s="20">
        <f>IF(OR(ISBLANK(P371),ISBLANK(Q371)),"",IF(OR(AND(P371&gt;Q371,W371&gt;X371),AND(P371=Q371,W371=X371),AND(P371&lt;Q371,W371&lt;X371)),1,0))</f>
        <v>0</v>
      </c>
      <c r="AA371" s="20">
        <f ca="1">IF(C371&lt;NOW(),IF(AND(P371&gt;Q371,W371&gt;X371),S371,IF(AND(P371=Q371,W371=X371),T371,IF(AND(P371&lt;Q371,W371&lt;X371),U371,0))),"")</f>
        <v>0</v>
      </c>
      <c r="AB371" s="20">
        <f ca="1">IF(AND(P371=W371,Q371=X371,NOT(ISBLANK(P371)),NOT(ISBLANK(Q371)),NOT(ISBLANK(W371)),NOT(ISBLANK(AA371))),1,0)</f>
        <v>0</v>
      </c>
      <c r="AC371" s="20" t="str">
        <f ca="1">IF(AB371=0,"",IF(OR(ISBLANK(P371),ISBLANK(Q371)),"",IF(ISBLANK(VLOOKUP(A371,Database!A:AA,22,FALSE)),"",VLOOKUP(A371,Database!A:AA,22,FALSE))))</f>
        <v/>
      </c>
      <c r="AD371" s="20">
        <f ca="1">IFERROR(
   IF(
     OR(ISBLANK(P371),ISBLANK(Q371)),
     "",
     IF(
       AND(AA371&lt;&gt;"",OR(V371="Terminé",V371="En cours")),
       VLOOKUP(AC371,Setup_ScoreExactBonus!A:D,4,FALSE),
       0
     )),
  0)</f>
        <v>0</v>
      </c>
      <c r="AE371" s="21">
        <f ca="1">IFERROR(IF(OR(ISBLANK(P371),ISBLANK(Q371)),0,IF(AA371&lt;&gt;"", AA371 + IF(AB371=1,AD371, 0), "") * (R371+1)),"")</f>
        <v>0</v>
      </c>
      <c r="AF371" s="21">
        <f ca="1">SUMIFS(AE$2:AE371,D$2:D371,D371)</f>
        <v>310</v>
      </c>
    </row>
    <row r="372" spans="1:32" hidden="1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1">
        <v>0</v>
      </c>
      <c r="S372" s="20">
        <f>VLOOKUP($A372,Database!$A:$Y,10,FALSE)</f>
        <v>16</v>
      </c>
      <c r="T372" s="20">
        <f>VLOOKUP($A372,Database!$A:$Y,11,FALSE)</f>
        <v>166</v>
      </c>
      <c r="U372" s="20">
        <f>VLOOKUP($A372,Database!$A:$Y,12,FALSE)</f>
        <v>217</v>
      </c>
      <c r="V372" s="20" t="str">
        <f>VLOOKUP(A372,Database!A:M,13,FALSE)</f>
        <v>Terminé</v>
      </c>
      <c r="W372" s="20">
        <f>VLOOKUP($A372,Database!$A:$Y,20,FALSE)</f>
        <v>0</v>
      </c>
      <c r="X372" s="20">
        <f>VLOOKUP($A372,Database!$A:$Y,21,FALSE)</f>
        <v>0</v>
      </c>
      <c r="Y372" s="20">
        <f>IF(A372=0,0,IF(V372="À venir",0,IF(AND(ISBLANK(P372),ISBLANK(Q372)),1,0)))</f>
        <v>0</v>
      </c>
      <c r="Z372" s="20">
        <f>IF(OR(ISBLANK(P372),ISBLANK(Q372)),"",IF(OR(AND(P372&gt;Q372,W372&gt;X372),AND(P372=Q372,W372=X372),AND(P372&lt;Q372,W372&lt;X372)),1,0))</f>
        <v>0</v>
      </c>
      <c r="AA372" s="20">
        <f ca="1">IF(C372&lt;NOW(),IF(AND(P372&gt;Q372,W372&gt;X372),S372,IF(AND(P372=Q372,W372=X372),T372,IF(AND(P372&lt;Q372,W372&lt;X372),U372,0))),"")</f>
        <v>0</v>
      </c>
      <c r="AB372" s="20">
        <f ca="1">IF(AND(P372=W372,Q372=X372,NOT(ISBLANK(P372)),NOT(ISBLANK(Q372)),NOT(ISBLANK(W372)),NOT(ISBLANK(AA372))),1,0)</f>
        <v>0</v>
      </c>
      <c r="AC372" s="20" t="str">
        <f ca="1">IF(AB372=0,"",IF(OR(ISBLANK(P372),ISBLANK(Q372)),"",IF(ISBLANK(VLOOKUP(A372,Database!A:AA,22,FALSE)),"",VLOOKUP(A372,Database!A:AA,22,FALSE))))</f>
        <v/>
      </c>
      <c r="AD372" s="20">
        <f ca="1">IFERROR(
   IF(
     OR(ISBLANK(P372),ISBLANK(Q372)),
     "",
     IF(
       AND(AA372&lt;&gt;"",OR(V372="Terminé",V372="En cours")),
       VLOOKUP(AC372,Setup_ScoreExactBonus!A:D,4,FALSE),
       0
     )),
  0)</f>
        <v>0</v>
      </c>
      <c r="AE372" s="21">
        <f ca="1">IFERROR(IF(OR(ISBLANK(P372),ISBLANK(Q372)),0,IF(AA372&lt;&gt;"", AA372 + IF(AB372=1,AD372, 0), "") * (R372+1)),"")</f>
        <v>0</v>
      </c>
      <c r="AF372" s="21">
        <f ca="1">SUMIFS(AE$2:AE372,D$2:D372,D372)</f>
        <v>497</v>
      </c>
    </row>
    <row r="373" spans="1:32" hidden="1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1">
        <v>0</v>
      </c>
      <c r="S373" s="20">
        <f>VLOOKUP($A373,Database!$A:$Y,10,FALSE)</f>
        <v>16</v>
      </c>
      <c r="T373" s="20">
        <f>VLOOKUP($A373,Database!$A:$Y,11,FALSE)</f>
        <v>166</v>
      </c>
      <c r="U373" s="20">
        <f>VLOOKUP($A373,Database!$A:$Y,12,FALSE)</f>
        <v>217</v>
      </c>
      <c r="V373" s="20" t="str">
        <f>VLOOKUP(A373,Database!A:M,13,FALSE)</f>
        <v>Terminé</v>
      </c>
      <c r="W373" s="20">
        <f>VLOOKUP($A373,Database!$A:$Y,20,FALSE)</f>
        <v>0</v>
      </c>
      <c r="X373" s="20">
        <f>VLOOKUP($A373,Database!$A:$Y,21,FALSE)</f>
        <v>0</v>
      </c>
      <c r="Y373" s="20">
        <f>IF(A373=0,0,IF(V373="À venir",0,IF(AND(ISBLANK(P373),ISBLANK(Q373)),1,0)))</f>
        <v>0</v>
      </c>
      <c r="Z373" s="20">
        <f>IF(OR(ISBLANK(P373),ISBLANK(Q373)),"",IF(OR(AND(P373&gt;Q373,W373&gt;X373),AND(P373=Q373,W373=X373),AND(P373&lt;Q373,W373&lt;X373)),1,0))</f>
        <v>0</v>
      </c>
      <c r="AA373" s="20">
        <f ca="1">IF(C373&lt;NOW(),IF(AND(P373&gt;Q373,W373&gt;X373),S373,IF(AND(P373=Q373,W373=X373),T373,IF(AND(P373&lt;Q373,W373&lt;X373),U373,0))),"")</f>
        <v>0</v>
      </c>
      <c r="AB373" s="20">
        <f ca="1">IF(AND(P373=W373,Q373=X373,NOT(ISBLANK(P373)),NOT(ISBLANK(Q373)),NOT(ISBLANK(W373)),NOT(ISBLANK(AA373))),1,0)</f>
        <v>0</v>
      </c>
      <c r="AC373" s="20" t="str">
        <f ca="1">IF(AB373=0,"",IF(OR(ISBLANK(P373),ISBLANK(Q373)),"",IF(ISBLANK(VLOOKUP(A373,Database!A:AA,22,FALSE)),"",VLOOKUP(A373,Database!A:AA,22,FALSE))))</f>
        <v/>
      </c>
      <c r="AD373" s="20">
        <f ca="1">IFERROR(
   IF(
     OR(ISBLANK(P373),ISBLANK(Q373)),
     "",
     IF(
       AND(AA373&lt;&gt;"",OR(V373="Terminé",V373="En cours")),
       VLOOKUP(AC373,Setup_ScoreExactBonus!A:D,4,FALSE),
       0
     )),
  0)</f>
        <v>0</v>
      </c>
      <c r="AE373" s="21">
        <f ca="1">IFERROR(IF(OR(ISBLANK(P373),ISBLANK(Q373)),0,IF(AA373&lt;&gt;"", AA373 + IF(AB373=1,AD373, 0), "") * (R373+1)),"")</f>
        <v>0</v>
      </c>
      <c r="AF373" s="21">
        <f ca="1">SUMIFS(AE$2:AE373,D$2:D373,D373)</f>
        <v>608</v>
      </c>
    </row>
    <row r="374" spans="1:32" hidden="1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1">
        <v>0</v>
      </c>
      <c r="S374" s="20">
        <f>VLOOKUP($A374,Database!$A:$Y,10,FALSE)</f>
        <v>16</v>
      </c>
      <c r="T374" s="20">
        <f>VLOOKUP($A374,Database!$A:$Y,11,FALSE)</f>
        <v>166</v>
      </c>
      <c r="U374" s="20">
        <f>VLOOKUP($A374,Database!$A:$Y,12,FALSE)</f>
        <v>217</v>
      </c>
      <c r="V374" s="20" t="str">
        <f>VLOOKUP(A374,Database!A:M,13,FALSE)</f>
        <v>Terminé</v>
      </c>
      <c r="W374" s="20">
        <f>VLOOKUP($A374,Database!$A:$Y,20,FALSE)</f>
        <v>0</v>
      </c>
      <c r="X374" s="20">
        <f>VLOOKUP($A374,Database!$A:$Y,21,FALSE)</f>
        <v>0</v>
      </c>
      <c r="Y374" s="20">
        <f>IF(A374=0,0,IF(V374="À venir",0,IF(AND(ISBLANK(P374),ISBLANK(Q374)),1,0)))</f>
        <v>0</v>
      </c>
      <c r="Z374" s="20">
        <f>IF(OR(ISBLANK(P374),ISBLANK(Q374)),"",IF(OR(AND(P374&gt;Q374,W374&gt;X374),AND(P374=Q374,W374=X374),AND(P374&lt;Q374,W374&lt;X374)),1,0))</f>
        <v>0</v>
      </c>
      <c r="AA374" s="20">
        <f ca="1">IF(C374&lt;NOW(),IF(AND(P374&gt;Q374,W374&gt;X374),S374,IF(AND(P374=Q374,W374=X374),T374,IF(AND(P374&lt;Q374,W374&lt;X374),U374,0))),"")</f>
        <v>0</v>
      </c>
      <c r="AB374" s="20">
        <f ca="1">IF(AND(P374=W374,Q374=X374,NOT(ISBLANK(P374)),NOT(ISBLANK(Q374)),NOT(ISBLANK(W374)),NOT(ISBLANK(AA374))),1,0)</f>
        <v>0</v>
      </c>
      <c r="AC374" s="20" t="str">
        <f ca="1">IF(AB374=0,"",IF(OR(ISBLANK(P374),ISBLANK(Q374)),"",IF(ISBLANK(VLOOKUP(A374,Database!A:AA,22,FALSE)),"",VLOOKUP(A374,Database!A:AA,22,FALSE))))</f>
        <v/>
      </c>
      <c r="AD374" s="20">
        <f ca="1">IFERROR(
   IF(
     OR(ISBLANK(P374),ISBLANK(Q374)),
     "",
     IF(
       AND(AA374&lt;&gt;"",OR(V374="Terminé",V374="En cours")),
       VLOOKUP(AC374,Setup_ScoreExactBonus!A:D,4,FALSE),
       0
     )),
  0)</f>
        <v>0</v>
      </c>
      <c r="AE374" s="21">
        <f ca="1">IFERROR(IF(OR(ISBLANK(P374),ISBLANK(Q374)),0,IF(AA374&lt;&gt;"", AA374 + IF(AB374=1,AD374, 0), "") * (R374+1)),"")</f>
        <v>0</v>
      </c>
      <c r="AF374" s="21">
        <f ca="1">SUMIFS(AE$2:AE374,D$2:D374,D374)</f>
        <v>202</v>
      </c>
    </row>
    <row r="375" spans="1:32" hidden="1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1">
        <v>0</v>
      </c>
      <c r="S375" s="20">
        <f>VLOOKUP($A375,Database!$A:$Y,10,FALSE)</f>
        <v>16</v>
      </c>
      <c r="T375" s="20">
        <f>VLOOKUP($A375,Database!$A:$Y,11,FALSE)</f>
        <v>166</v>
      </c>
      <c r="U375" s="20">
        <f>VLOOKUP($A375,Database!$A:$Y,12,FALSE)</f>
        <v>217</v>
      </c>
      <c r="V375" s="20" t="str">
        <f>VLOOKUP(A375,Database!A:M,13,FALSE)</f>
        <v>Terminé</v>
      </c>
      <c r="W375" s="20">
        <f>VLOOKUP($A375,Database!$A:$Y,20,FALSE)</f>
        <v>0</v>
      </c>
      <c r="X375" s="20">
        <f>VLOOKUP($A375,Database!$A:$Y,21,FALSE)</f>
        <v>0</v>
      </c>
      <c r="Y375" s="20">
        <f>IF(A375=0,0,IF(V375="À venir",0,IF(AND(ISBLANK(P375),ISBLANK(Q375)),1,0)))</f>
        <v>0</v>
      </c>
      <c r="Z375" s="20">
        <f>IF(OR(ISBLANK(P375),ISBLANK(Q375)),"",IF(OR(AND(P375&gt;Q375,W375&gt;X375),AND(P375=Q375,W375=X375),AND(P375&lt;Q375,W375&lt;X375)),1,0))</f>
        <v>0</v>
      </c>
      <c r="AA375" s="20">
        <f ca="1">IF(C375&lt;NOW(),IF(AND(P375&gt;Q375,W375&gt;X375),S375,IF(AND(P375=Q375,W375=X375),T375,IF(AND(P375&lt;Q375,W375&lt;X375),U375,0))),"")</f>
        <v>0</v>
      </c>
      <c r="AB375" s="20">
        <f ca="1">IF(AND(P375=W375,Q375=X375,NOT(ISBLANK(P375)),NOT(ISBLANK(Q375)),NOT(ISBLANK(W375)),NOT(ISBLANK(AA375))),1,0)</f>
        <v>0</v>
      </c>
      <c r="AC375" s="20" t="str">
        <f ca="1">IF(AB375=0,"",IF(OR(ISBLANK(P375),ISBLANK(Q375)),"",IF(ISBLANK(VLOOKUP(A375,Database!A:AA,22,FALSE)),"",VLOOKUP(A375,Database!A:AA,22,FALSE))))</f>
        <v/>
      </c>
      <c r="AD375" s="20">
        <f ca="1">IFERROR(
   IF(
     OR(ISBLANK(P375),ISBLANK(Q375)),
     "",
     IF(
       AND(AA375&lt;&gt;"",OR(V375="Terminé",V375="En cours")),
       VLOOKUP(AC375,Setup_ScoreExactBonus!A:D,4,FALSE),
       0
     )),
  0)</f>
        <v>0</v>
      </c>
      <c r="AE375" s="21">
        <f ca="1">IFERROR(IF(OR(ISBLANK(P375),ISBLANK(Q375)),0,IF(AA375&lt;&gt;"", AA375 + IF(AB375=1,AD375, 0), "") * (R375+1)),"")</f>
        <v>0</v>
      </c>
      <c r="AF375" s="21">
        <f ca="1">SUMIFS(AE$2:AE375,D$2:D375,D375)</f>
        <v>281</v>
      </c>
    </row>
    <row r="376" spans="1:32" hidden="1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1">
        <v>0</v>
      </c>
      <c r="S376" s="20">
        <f>VLOOKUP($A376,Database!$A:$Y,10,FALSE)</f>
        <v>16</v>
      </c>
      <c r="T376" s="20">
        <f>VLOOKUP($A376,Database!$A:$Y,11,FALSE)</f>
        <v>166</v>
      </c>
      <c r="U376" s="20">
        <f>VLOOKUP($A376,Database!$A:$Y,12,FALSE)</f>
        <v>217</v>
      </c>
      <c r="V376" s="20" t="str">
        <f>VLOOKUP(A376,Database!A:M,13,FALSE)</f>
        <v>Terminé</v>
      </c>
      <c r="W376" s="20">
        <f>VLOOKUP($A376,Database!$A:$Y,20,FALSE)</f>
        <v>0</v>
      </c>
      <c r="X376" s="20">
        <f>VLOOKUP($A376,Database!$A:$Y,21,FALSE)</f>
        <v>0</v>
      </c>
      <c r="Y376" s="20">
        <f>IF(A376=0,0,IF(V376="À venir",0,IF(AND(ISBLANK(P376),ISBLANK(Q376)),1,0)))</f>
        <v>0</v>
      </c>
      <c r="Z376" s="20">
        <f>IF(OR(ISBLANK(P376),ISBLANK(Q376)),"",IF(OR(AND(P376&gt;Q376,W376&gt;X376),AND(P376=Q376,W376=X376),AND(P376&lt;Q376,W376&lt;X376)),1,0))</f>
        <v>0</v>
      </c>
      <c r="AA376" s="20">
        <f ca="1">IF(C376&lt;NOW(),IF(AND(P376&gt;Q376,W376&gt;X376),S376,IF(AND(P376=Q376,W376=X376),T376,IF(AND(P376&lt;Q376,W376&lt;X376),U376,0))),"")</f>
        <v>0</v>
      </c>
      <c r="AB376" s="20">
        <f ca="1">IF(AND(P376=W376,Q376=X376,NOT(ISBLANK(P376)),NOT(ISBLANK(Q376)),NOT(ISBLANK(W376)),NOT(ISBLANK(AA376))),1,0)</f>
        <v>0</v>
      </c>
      <c r="AC376" s="20" t="str">
        <f ca="1">IF(AB376=0,"",IF(OR(ISBLANK(P376),ISBLANK(Q376)),"",IF(ISBLANK(VLOOKUP(A376,Database!A:AA,22,FALSE)),"",VLOOKUP(A376,Database!A:AA,22,FALSE))))</f>
        <v/>
      </c>
      <c r="AD376" s="20">
        <f ca="1">IFERROR(
   IF(
     OR(ISBLANK(P376),ISBLANK(Q376)),
     "",
     IF(
       AND(AA376&lt;&gt;"",OR(V376="Terminé",V376="En cours")),
       VLOOKUP(AC376,Setup_ScoreExactBonus!A:D,4,FALSE),
       0
     )),
  0)</f>
        <v>0</v>
      </c>
      <c r="AE376" s="21">
        <f ca="1">IFERROR(IF(OR(ISBLANK(P376),ISBLANK(Q376)),0,IF(AA376&lt;&gt;"", AA376 + IF(AB376=1,AD376, 0), "") * (R376+1)),"")</f>
        <v>0</v>
      </c>
      <c r="AF376" s="21">
        <f ca="1">SUMIFS(AE$2:AE376,D$2:D376,D376)</f>
        <v>726</v>
      </c>
    </row>
    <row r="377" spans="1:32" hidden="1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1">
        <v>0</v>
      </c>
      <c r="S377" s="20">
        <f>VLOOKUP($A377,Database!$A:$Y,10,FALSE)</f>
        <v>16</v>
      </c>
      <c r="T377" s="20">
        <f>VLOOKUP($A377,Database!$A:$Y,11,FALSE)</f>
        <v>166</v>
      </c>
      <c r="U377" s="20">
        <f>VLOOKUP($A377,Database!$A:$Y,12,FALSE)</f>
        <v>217</v>
      </c>
      <c r="V377" s="20" t="str">
        <f>VLOOKUP(A377,Database!A:M,13,FALSE)</f>
        <v>Terminé</v>
      </c>
      <c r="W377" s="20">
        <f>VLOOKUP($A377,Database!$A:$Y,20,FALSE)</f>
        <v>0</v>
      </c>
      <c r="X377" s="20">
        <f>VLOOKUP($A377,Database!$A:$Y,21,FALSE)</f>
        <v>0</v>
      </c>
      <c r="Y377" s="20">
        <f>IF(A377=0,0,IF(V377="À venir",0,IF(AND(ISBLANK(P377),ISBLANK(Q377)),1,0)))</f>
        <v>0</v>
      </c>
      <c r="Z377" s="20">
        <f>IF(OR(ISBLANK(P377),ISBLANK(Q377)),"",IF(OR(AND(P377&gt;Q377,W377&gt;X377),AND(P377=Q377,W377=X377),AND(P377&lt;Q377,W377&lt;X377)),1,0))</f>
        <v>0</v>
      </c>
      <c r="AA377" s="20">
        <f ca="1">IF(C377&lt;NOW(),IF(AND(P377&gt;Q377,W377&gt;X377),S377,IF(AND(P377=Q377,W377=X377),T377,IF(AND(P377&lt;Q377,W377&lt;X377),U377,0))),"")</f>
        <v>0</v>
      </c>
      <c r="AB377" s="20">
        <f ca="1">IF(AND(P377=W377,Q377=X377,NOT(ISBLANK(P377)),NOT(ISBLANK(Q377)),NOT(ISBLANK(W377)),NOT(ISBLANK(AA377))),1,0)</f>
        <v>0</v>
      </c>
      <c r="AC377" s="20" t="str">
        <f ca="1">IF(AB377=0,"",IF(OR(ISBLANK(P377),ISBLANK(Q377)),"",IF(ISBLANK(VLOOKUP(A377,Database!A:AA,22,FALSE)),"",VLOOKUP(A377,Database!A:AA,22,FALSE))))</f>
        <v/>
      </c>
      <c r="AD377" s="20">
        <f ca="1">IFERROR(
   IF(
     OR(ISBLANK(P377),ISBLANK(Q377)),
     "",
     IF(
       AND(AA377&lt;&gt;"",OR(V377="Terminé",V377="En cours")),
       VLOOKUP(AC377,Setup_ScoreExactBonus!A:D,4,FALSE),
       0
     )),
  0)</f>
        <v>0</v>
      </c>
      <c r="AE377" s="21">
        <f ca="1">IFERROR(IF(OR(ISBLANK(P377),ISBLANK(Q377)),0,IF(AA377&lt;&gt;"", AA377 + IF(AB377=1,AD377, 0), "") * (R377+1)),"")</f>
        <v>0</v>
      </c>
      <c r="AF377" s="21">
        <f ca="1">SUMIFS(AE$2:AE377,D$2:D377,D377)</f>
        <v>291</v>
      </c>
    </row>
    <row r="378" spans="1:32" hidden="1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1">
        <v>0</v>
      </c>
      <c r="S378" s="20">
        <f>VLOOKUP($A378,Database!$A:$Y,10,FALSE)</f>
        <v>16</v>
      </c>
      <c r="T378" s="20">
        <f>VLOOKUP($A378,Database!$A:$Y,11,FALSE)</f>
        <v>166</v>
      </c>
      <c r="U378" s="20">
        <f>VLOOKUP($A378,Database!$A:$Y,12,FALSE)</f>
        <v>217</v>
      </c>
      <c r="V378" s="20" t="str">
        <f>VLOOKUP(A378,Database!A:M,13,FALSE)</f>
        <v>Terminé</v>
      </c>
      <c r="W378" s="20">
        <f>VLOOKUP($A378,Database!$A:$Y,20,FALSE)</f>
        <v>0</v>
      </c>
      <c r="X378" s="20">
        <f>VLOOKUP($A378,Database!$A:$Y,21,FALSE)</f>
        <v>0</v>
      </c>
      <c r="Y378" s="20">
        <f>IF(A378=0,0,IF(V378="À venir",0,IF(AND(ISBLANK(P378),ISBLANK(Q378)),1,0)))</f>
        <v>0</v>
      </c>
      <c r="Z378" s="20">
        <f>IF(OR(ISBLANK(P378),ISBLANK(Q378)),"",IF(OR(AND(P378&gt;Q378,W378&gt;X378),AND(P378=Q378,W378=X378),AND(P378&lt;Q378,W378&lt;X378)),1,0))</f>
        <v>0</v>
      </c>
      <c r="AA378" s="20">
        <f ca="1">IF(C378&lt;NOW(),IF(AND(P378&gt;Q378,W378&gt;X378),S378,IF(AND(P378=Q378,W378=X378),T378,IF(AND(P378&lt;Q378,W378&lt;X378),U378,0))),"")</f>
        <v>0</v>
      </c>
      <c r="AB378" s="20">
        <f ca="1">IF(AND(P378=W378,Q378=X378,NOT(ISBLANK(P378)),NOT(ISBLANK(Q378)),NOT(ISBLANK(W378)),NOT(ISBLANK(AA378))),1,0)</f>
        <v>0</v>
      </c>
      <c r="AC378" s="20" t="str">
        <f ca="1">IF(AB378=0,"",IF(OR(ISBLANK(P378),ISBLANK(Q378)),"",IF(ISBLANK(VLOOKUP(A378,Database!A:AA,22,FALSE)),"",VLOOKUP(A378,Database!A:AA,22,FALSE))))</f>
        <v/>
      </c>
      <c r="AD378" s="20">
        <f ca="1">IFERROR(
   IF(
     OR(ISBLANK(P378),ISBLANK(Q378)),
     "",
     IF(
       AND(AA378&lt;&gt;"",OR(V378="Terminé",V378="En cours")),
       VLOOKUP(AC378,Setup_ScoreExactBonus!A:D,4,FALSE),
       0
     )),
  0)</f>
        <v>0</v>
      </c>
      <c r="AE378" s="21">
        <f ca="1">IFERROR(IF(OR(ISBLANK(P378),ISBLANK(Q378)),0,IF(AA378&lt;&gt;"", AA378 + IF(AB378=1,AD378, 0), "") * (R378+1)),"")</f>
        <v>0</v>
      </c>
      <c r="AF378" s="21">
        <f ca="1">SUMIFS(AE$2:AE378,D$2:D378,D378)</f>
        <v>320</v>
      </c>
    </row>
    <row r="379" spans="1:32" hidden="1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1">
        <v>0</v>
      </c>
      <c r="S379" s="20">
        <f>VLOOKUP($A379,Database!$A:$Y,10,FALSE)</f>
        <v>16</v>
      </c>
      <c r="T379" s="20">
        <f>VLOOKUP($A379,Database!$A:$Y,11,FALSE)</f>
        <v>166</v>
      </c>
      <c r="U379" s="20">
        <f>VLOOKUP($A379,Database!$A:$Y,12,FALSE)</f>
        <v>217</v>
      </c>
      <c r="V379" s="20" t="str">
        <f>VLOOKUP(A379,Database!A:M,13,FALSE)</f>
        <v>Terminé</v>
      </c>
      <c r="W379" s="20">
        <f>VLOOKUP($A379,Database!$A:$Y,20,FALSE)</f>
        <v>0</v>
      </c>
      <c r="X379" s="20">
        <f>VLOOKUP($A379,Database!$A:$Y,21,FALSE)</f>
        <v>0</v>
      </c>
      <c r="Y379" s="20">
        <f>IF(A379=0,0,IF(V379="À venir",0,IF(AND(ISBLANK(P379),ISBLANK(Q379)),1,0)))</f>
        <v>1</v>
      </c>
      <c r="Z379" s="20" t="str">
        <f>IF(OR(ISBLANK(P379),ISBLANK(Q379)),"",IF(OR(AND(P379&gt;Q379,W379&gt;X379),AND(P379=Q379,W379=X379),AND(P379&lt;Q379,W379&lt;X379)),1,0))</f>
        <v/>
      </c>
      <c r="AA379" s="20">
        <f ca="1">IF(C379&lt;NOW(),IF(AND(P379&gt;Q379,W379&gt;X379),S379,IF(AND(P379=Q379,W379=X379),T379,IF(AND(P379&lt;Q379,W379&lt;X379),U379,0))),"")</f>
        <v>166</v>
      </c>
      <c r="AB379" s="20">
        <f ca="1">IF(AND(P379=W379,Q379=X379,NOT(ISBLANK(P379)),NOT(ISBLANK(Q379)),NOT(ISBLANK(W379)),NOT(ISBLANK(AA379))),1,0)</f>
        <v>0</v>
      </c>
      <c r="AC379" s="20" t="str">
        <f ca="1">IF(AB379=0,"",IF(OR(ISBLANK(P379),ISBLANK(Q379)),"",IF(ISBLANK(VLOOKUP(A379,Database!A:AA,22,FALSE)),"",VLOOKUP(A379,Database!A:AA,22,FALSE))))</f>
        <v/>
      </c>
      <c r="AD379" s="20" t="str">
        <f>IFERROR(
   IF(
     OR(ISBLANK(P379),ISBLANK(Q379)),
     "",
     IF(
       AND(AA379&lt;&gt;"",OR(V379="Terminé",V379="En cours")),
       VLOOKUP(AC379,Setup_ScoreExactBonus!A:D,4,FALSE),
       0
     )),
  0)</f>
        <v/>
      </c>
      <c r="AE379" s="21">
        <f>IFERROR(IF(OR(ISBLANK(P379),ISBLANK(Q379)),0,IF(AA379&lt;&gt;"", AA379 + IF(AB379=1,AD379, 0), "") * (R379+1)),"")</f>
        <v>0</v>
      </c>
      <c r="AF379" s="21">
        <f>SUMIFS(AE$2:AE379,D$2:D379,D379)</f>
        <v>0</v>
      </c>
    </row>
    <row r="380" spans="1:32" hidden="1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1">
        <v>0</v>
      </c>
      <c r="S380" s="20">
        <f>VLOOKUP($A380,Database!$A:$Y,10,FALSE)</f>
        <v>57</v>
      </c>
      <c r="T380" s="20">
        <f>VLOOKUP($A380,Database!$A:$Y,11,FALSE)</f>
        <v>122</v>
      </c>
      <c r="U380" s="20">
        <f>VLOOKUP($A380,Database!$A:$Y,12,FALSE)</f>
        <v>135</v>
      </c>
      <c r="V380" s="20" t="str">
        <f>VLOOKUP(A380,Database!A:M,13,FALSE)</f>
        <v>Terminé</v>
      </c>
      <c r="W380" s="20">
        <f>VLOOKUP($A380,Database!$A:$Y,20,FALSE)</f>
        <v>1</v>
      </c>
      <c r="X380" s="20">
        <f>VLOOKUP($A380,Database!$A:$Y,21,FALSE)</f>
        <v>1</v>
      </c>
      <c r="Y380" s="20">
        <f>IF(A380=0,0,IF(V380="À venir",0,IF(AND(ISBLANK(P380),ISBLANK(Q380)),1,0)))</f>
        <v>0</v>
      </c>
      <c r="Z380" s="20">
        <f>IF(OR(ISBLANK(P380),ISBLANK(Q380)),"",IF(OR(AND(P380&gt;Q380,W380&gt;X380),AND(P380=Q380,W380=X380),AND(P380&lt;Q380,W380&lt;X380)),1,0))</f>
        <v>1</v>
      </c>
      <c r="AA380" s="20">
        <f ca="1">IF(C380&lt;NOW(),IF(AND(P380&gt;Q380,W380&gt;X380),S380,IF(AND(P380=Q380,W380=X380),T380,IF(AND(P380&lt;Q380,W380&lt;X380),U380,0))),"")</f>
        <v>122</v>
      </c>
      <c r="AB380" s="20">
        <f ca="1">IF(AND(P380=W380,Q380=X380,NOT(ISBLANK(P380)),NOT(ISBLANK(Q380)),NOT(ISBLANK(W380)),NOT(ISBLANK(AA380))),1,0)</f>
        <v>1</v>
      </c>
      <c r="AC380" s="20" t="str">
        <f ca="1">IF(AB380=0,"",IF(OR(ISBLANK(P380),ISBLANK(Q380)),"",IF(ISBLANK(VLOOKUP(A380,Database!A:AA,22,FALSE)),"",VLOOKUP(A380,Database!A:AA,22,FALSE))))</f>
        <v>Exact</v>
      </c>
      <c r="AD380" s="20">
        <f ca="1">IFERROR(
   IF(
     OR(ISBLANK(P380),ISBLANK(Q380)),
     "",
     IF(
       AND(AA380&lt;&gt;"",OR(V380="Terminé",V380="En cours")),
       VLOOKUP(AC380,Setup_ScoreExactBonus!A:D,4,FALSE),
       0
     )),
  0)</f>
        <v>20</v>
      </c>
      <c r="AE380" s="21">
        <f ca="1">IFERROR(IF(OR(ISBLANK(P380),ISBLANK(Q380)),0,IF(AA380&lt;&gt;"", AA380 + IF(AB380=1,AD380, 0), "") * (R380+1)),"")</f>
        <v>142</v>
      </c>
      <c r="AF380" s="21">
        <f ca="1">SUMIFS(AE$2:AE380,D$2:D380,D380)</f>
        <v>767</v>
      </c>
    </row>
    <row r="381" spans="1:32" hidden="1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1">
        <v>0</v>
      </c>
      <c r="S381" s="20">
        <f>VLOOKUP($A381,Database!$A:$Y,10,FALSE)</f>
        <v>57</v>
      </c>
      <c r="T381" s="20">
        <f>VLOOKUP($A381,Database!$A:$Y,11,FALSE)</f>
        <v>122</v>
      </c>
      <c r="U381" s="20">
        <f>VLOOKUP($A381,Database!$A:$Y,12,FALSE)</f>
        <v>135</v>
      </c>
      <c r="V381" s="20" t="str">
        <f>VLOOKUP(A381,Database!A:M,13,FALSE)</f>
        <v>Terminé</v>
      </c>
      <c r="W381" s="20">
        <f>VLOOKUP($A381,Database!$A:$Y,20,FALSE)</f>
        <v>1</v>
      </c>
      <c r="X381" s="20">
        <f>VLOOKUP($A381,Database!$A:$Y,21,FALSE)</f>
        <v>1</v>
      </c>
      <c r="Y381" s="20">
        <f>IF(A381=0,0,IF(V381="À venir",0,IF(AND(ISBLANK(P381),ISBLANK(Q381)),1,0)))</f>
        <v>0</v>
      </c>
      <c r="Z381" s="20">
        <f>IF(OR(ISBLANK(P381),ISBLANK(Q381)),"",IF(OR(AND(P381&gt;Q381,W381&gt;X381),AND(P381=Q381,W381=X381),AND(P381&lt;Q381,W381&lt;X381)),1,0))</f>
        <v>0</v>
      </c>
      <c r="AA381" s="20">
        <f ca="1">IF(C381&lt;NOW(),IF(AND(P381&gt;Q381,W381&gt;X381),S381,IF(AND(P381=Q381,W381=X381),T381,IF(AND(P381&lt;Q381,W381&lt;X381),U381,0))),"")</f>
        <v>0</v>
      </c>
      <c r="AB381" s="20">
        <f ca="1">IF(AND(P381=W381,Q381=X381,NOT(ISBLANK(P381)),NOT(ISBLANK(Q381)),NOT(ISBLANK(W381)),NOT(ISBLANK(AA381))),1,0)</f>
        <v>0</v>
      </c>
      <c r="AC381" s="20" t="str">
        <f ca="1">IF(AB381=0,"",IF(OR(ISBLANK(P381),ISBLANK(Q381)),"",IF(ISBLANK(VLOOKUP(A381,Database!A:AA,22,FALSE)),"",VLOOKUP(A381,Database!A:AA,22,FALSE))))</f>
        <v/>
      </c>
      <c r="AD381" s="20">
        <f ca="1">IFERROR(
   IF(
     OR(ISBLANK(P381),ISBLANK(Q381)),
     "",
     IF(
       AND(AA381&lt;&gt;"",OR(V381="Terminé",V381="En cours")),
       VLOOKUP(AC381,Setup_ScoreExactBonus!A:D,4,FALSE),
       0
     )),
  0)</f>
        <v>0</v>
      </c>
      <c r="AE381" s="21">
        <f ca="1">IFERROR(IF(OR(ISBLANK(P381),ISBLANK(Q381)),0,IF(AA381&lt;&gt;"", AA381 + IF(AB381=1,AD381, 0), "") * (R381+1)),"")</f>
        <v>0</v>
      </c>
      <c r="AF381" s="21">
        <f ca="1">SUMIFS(AE$2:AE381,D$2:D381,D381)</f>
        <v>538</v>
      </c>
    </row>
    <row r="382" spans="1:32" hidden="1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1">
        <v>0</v>
      </c>
      <c r="S382" s="20">
        <f>VLOOKUP($A382,Database!$A:$Y,10,FALSE)</f>
        <v>57</v>
      </c>
      <c r="T382" s="20">
        <f>VLOOKUP($A382,Database!$A:$Y,11,FALSE)</f>
        <v>122</v>
      </c>
      <c r="U382" s="20">
        <f>VLOOKUP($A382,Database!$A:$Y,12,FALSE)</f>
        <v>135</v>
      </c>
      <c r="V382" s="20" t="str">
        <f>VLOOKUP(A382,Database!A:M,13,FALSE)</f>
        <v>Terminé</v>
      </c>
      <c r="W382" s="20">
        <f>VLOOKUP($A382,Database!$A:$Y,20,FALSE)</f>
        <v>1</v>
      </c>
      <c r="X382" s="20">
        <f>VLOOKUP($A382,Database!$A:$Y,21,FALSE)</f>
        <v>1</v>
      </c>
      <c r="Y382" s="20">
        <f>IF(A382=0,0,IF(V382="À venir",0,IF(AND(ISBLANK(P382),ISBLANK(Q382)),1,0)))</f>
        <v>0</v>
      </c>
      <c r="Z382" s="20">
        <f>IF(OR(ISBLANK(P382),ISBLANK(Q382)),"",IF(OR(AND(P382&gt;Q382,W382&gt;X382),AND(P382=Q382,W382=X382),AND(P382&lt;Q382,W382&lt;X382)),1,0))</f>
        <v>0</v>
      </c>
      <c r="AA382" s="20">
        <f ca="1">IF(C382&lt;NOW(),IF(AND(P382&gt;Q382,W382&gt;X382),S382,IF(AND(P382=Q382,W382=X382),T382,IF(AND(P382&lt;Q382,W382&lt;X382),U382,0))),"")</f>
        <v>0</v>
      </c>
      <c r="AB382" s="20">
        <f ca="1">IF(AND(P382=W382,Q382=X382,NOT(ISBLANK(P382)),NOT(ISBLANK(Q382)),NOT(ISBLANK(W382)),NOT(ISBLANK(AA382))),1,0)</f>
        <v>0</v>
      </c>
      <c r="AC382" s="20" t="str">
        <f ca="1">IF(AB382=0,"",IF(OR(ISBLANK(P382),ISBLANK(Q382)),"",IF(ISBLANK(VLOOKUP(A382,Database!A:AA,22,FALSE)),"",VLOOKUP(A382,Database!A:AA,22,FALSE))))</f>
        <v/>
      </c>
      <c r="AD382" s="20">
        <f ca="1">IFERROR(
   IF(
     OR(ISBLANK(P382),ISBLANK(Q382)),
     "",
     IF(
       AND(AA382&lt;&gt;"",OR(V382="Terminé",V382="En cours")),
       VLOOKUP(AC382,Setup_ScoreExactBonus!A:D,4,FALSE),
       0
     )),
  0)</f>
        <v>0</v>
      </c>
      <c r="AE382" s="21">
        <f ca="1">IFERROR(IF(OR(ISBLANK(P382),ISBLANK(Q382)),0,IF(AA382&lt;&gt;"", AA382 + IF(AB382=1,AD382, 0), "") * (R382+1)),"")</f>
        <v>0</v>
      </c>
      <c r="AF382" s="21">
        <f ca="1">SUMIFS(AE$2:AE382,D$2:D382,D382)</f>
        <v>519</v>
      </c>
    </row>
    <row r="383" spans="1:32" hidden="1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1">
        <v>0</v>
      </c>
      <c r="S383" s="20">
        <f>VLOOKUP($A383,Database!$A:$Y,10,FALSE)</f>
        <v>57</v>
      </c>
      <c r="T383" s="20">
        <f>VLOOKUP($A383,Database!$A:$Y,11,FALSE)</f>
        <v>122</v>
      </c>
      <c r="U383" s="20">
        <f>VLOOKUP($A383,Database!$A:$Y,12,FALSE)</f>
        <v>135</v>
      </c>
      <c r="V383" s="20" t="str">
        <f>VLOOKUP(A383,Database!A:M,13,FALSE)</f>
        <v>Terminé</v>
      </c>
      <c r="W383" s="20">
        <f>VLOOKUP($A383,Database!$A:$Y,20,FALSE)</f>
        <v>1</v>
      </c>
      <c r="X383" s="20">
        <f>VLOOKUP($A383,Database!$A:$Y,21,FALSE)</f>
        <v>1</v>
      </c>
      <c r="Y383" s="20">
        <f>IF(A383=0,0,IF(V383="À venir",0,IF(AND(ISBLANK(P383),ISBLANK(Q383)),1,0)))</f>
        <v>0</v>
      </c>
      <c r="Z383" s="20">
        <f>IF(OR(ISBLANK(P383),ISBLANK(Q383)),"",IF(OR(AND(P383&gt;Q383,W383&gt;X383),AND(P383=Q383,W383=X383),AND(P383&lt;Q383,W383&lt;X383)),1,0))</f>
        <v>0</v>
      </c>
      <c r="AA383" s="20">
        <f ca="1">IF(C383&lt;NOW(),IF(AND(P383&gt;Q383,W383&gt;X383),S383,IF(AND(P383=Q383,W383=X383),T383,IF(AND(P383&lt;Q383,W383&lt;X383),U383,0))),"")</f>
        <v>0</v>
      </c>
      <c r="AB383" s="20">
        <f ca="1">IF(AND(P383=W383,Q383=X383,NOT(ISBLANK(P383)),NOT(ISBLANK(Q383)),NOT(ISBLANK(W383)),NOT(ISBLANK(AA383))),1,0)</f>
        <v>0</v>
      </c>
      <c r="AC383" s="20" t="str">
        <f ca="1">IF(AB383=0,"",IF(OR(ISBLANK(P383),ISBLANK(Q383)),"",IF(ISBLANK(VLOOKUP(A383,Database!A:AA,22,FALSE)),"",VLOOKUP(A383,Database!A:AA,22,FALSE))))</f>
        <v/>
      </c>
      <c r="AD383" s="20">
        <f ca="1">IFERROR(
   IF(
     OR(ISBLANK(P383),ISBLANK(Q383)),
     "",
     IF(
       AND(AA383&lt;&gt;"",OR(V383="Terminé",V383="En cours")),
       VLOOKUP(AC383,Setup_ScoreExactBonus!A:D,4,FALSE),
       0
     )),
  0)</f>
        <v>0</v>
      </c>
      <c r="AE383" s="21">
        <f ca="1">IFERROR(IF(OR(ISBLANK(P383),ISBLANK(Q383)),0,IF(AA383&lt;&gt;"", AA383 + IF(AB383=1,AD383, 0), "") * (R383+1)),"")</f>
        <v>0</v>
      </c>
      <c r="AF383" s="21">
        <f ca="1">SUMIFS(AE$2:AE383,D$2:D383,D383)</f>
        <v>274</v>
      </c>
    </row>
    <row r="384" spans="1:32" hidden="1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1">
        <v>0</v>
      </c>
      <c r="S384" s="20">
        <f>VLOOKUP($A384,Database!$A:$Y,10,FALSE)</f>
        <v>57</v>
      </c>
      <c r="T384" s="20">
        <f>VLOOKUP($A384,Database!$A:$Y,11,FALSE)</f>
        <v>122</v>
      </c>
      <c r="U384" s="20">
        <f>VLOOKUP($A384,Database!$A:$Y,12,FALSE)</f>
        <v>135</v>
      </c>
      <c r="V384" s="20" t="str">
        <f>VLOOKUP(A384,Database!A:M,13,FALSE)</f>
        <v>Terminé</v>
      </c>
      <c r="W384" s="20">
        <f>VLOOKUP($A384,Database!$A:$Y,20,FALSE)</f>
        <v>1</v>
      </c>
      <c r="X384" s="20">
        <f>VLOOKUP($A384,Database!$A:$Y,21,FALSE)</f>
        <v>1</v>
      </c>
      <c r="Y384" s="20">
        <f>IF(A384=0,0,IF(V384="À venir",0,IF(AND(ISBLANK(P384),ISBLANK(Q384)),1,0)))</f>
        <v>0</v>
      </c>
      <c r="Z384" s="20">
        <f>IF(OR(ISBLANK(P384),ISBLANK(Q384)),"",IF(OR(AND(P384&gt;Q384,W384&gt;X384),AND(P384=Q384,W384=X384),AND(P384&lt;Q384,W384&lt;X384)),1,0))</f>
        <v>0</v>
      </c>
      <c r="AA384" s="20">
        <f ca="1">IF(C384&lt;NOW(),IF(AND(P384&gt;Q384,W384&gt;X384),S384,IF(AND(P384=Q384,W384=X384),T384,IF(AND(P384&lt;Q384,W384&lt;X384),U384,0))),"")</f>
        <v>0</v>
      </c>
      <c r="AB384" s="20">
        <f ca="1">IF(AND(P384=W384,Q384=X384,NOT(ISBLANK(P384)),NOT(ISBLANK(Q384)),NOT(ISBLANK(W384)),NOT(ISBLANK(AA384))),1,0)</f>
        <v>0</v>
      </c>
      <c r="AC384" s="20" t="str">
        <f ca="1">IF(AB384=0,"",IF(OR(ISBLANK(P384),ISBLANK(Q384)),"",IF(ISBLANK(VLOOKUP(A384,Database!A:AA,22,FALSE)),"",VLOOKUP(A384,Database!A:AA,22,FALSE))))</f>
        <v/>
      </c>
      <c r="AD384" s="20">
        <f ca="1">IFERROR(
   IF(
     OR(ISBLANK(P384),ISBLANK(Q384)),
     "",
     IF(
       AND(AA384&lt;&gt;"",OR(V384="Terminé",V384="En cours")),
       VLOOKUP(AC384,Setup_ScoreExactBonus!A:D,4,FALSE),
       0
     )),
  0)</f>
        <v>0</v>
      </c>
      <c r="AE384" s="21">
        <f ca="1">IFERROR(IF(OR(ISBLANK(P384),ISBLANK(Q384)),0,IF(AA384&lt;&gt;"", AA384 + IF(AB384=1,AD384, 0), "") * (R384+1)),"")</f>
        <v>0</v>
      </c>
      <c r="AF384" s="21">
        <f ca="1">SUMIFS(AE$2:AE384,D$2:D384,D384)</f>
        <v>262</v>
      </c>
    </row>
    <row r="385" spans="1:32" hidden="1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1">
        <v>0</v>
      </c>
      <c r="S385" s="20">
        <f>VLOOKUP($A385,Database!$A:$Y,10,FALSE)</f>
        <v>57</v>
      </c>
      <c r="T385" s="20">
        <f>VLOOKUP($A385,Database!$A:$Y,11,FALSE)</f>
        <v>122</v>
      </c>
      <c r="U385" s="20">
        <f>VLOOKUP($A385,Database!$A:$Y,12,FALSE)</f>
        <v>135</v>
      </c>
      <c r="V385" s="20" t="str">
        <f>VLOOKUP(A385,Database!A:M,13,FALSE)</f>
        <v>Terminé</v>
      </c>
      <c r="W385" s="20">
        <f>VLOOKUP($A385,Database!$A:$Y,20,FALSE)</f>
        <v>1</v>
      </c>
      <c r="X385" s="20">
        <f>VLOOKUP($A385,Database!$A:$Y,21,FALSE)</f>
        <v>1</v>
      </c>
      <c r="Y385" s="20">
        <f>IF(A385=0,0,IF(V385="À venir",0,IF(AND(ISBLANK(P385),ISBLANK(Q385)),1,0)))</f>
        <v>0</v>
      </c>
      <c r="Z385" s="20">
        <f>IF(OR(ISBLANK(P385),ISBLANK(Q385)),"",IF(OR(AND(P385&gt;Q385,W385&gt;X385),AND(P385=Q385,W385=X385),AND(P385&lt;Q385,W385&lt;X385)),1,0))</f>
        <v>0</v>
      </c>
      <c r="AA385" s="20">
        <f ca="1">IF(C385&lt;NOW(),IF(AND(P385&gt;Q385,W385&gt;X385),S385,IF(AND(P385=Q385,W385=X385),T385,IF(AND(P385&lt;Q385,W385&lt;X385),U385,0))),"")</f>
        <v>0</v>
      </c>
      <c r="AB385" s="20">
        <f ca="1">IF(AND(P385=W385,Q385=X385,NOT(ISBLANK(P385)),NOT(ISBLANK(Q385)),NOT(ISBLANK(W385)),NOT(ISBLANK(AA385))),1,0)</f>
        <v>0</v>
      </c>
      <c r="AC385" s="20" t="str">
        <f ca="1">IF(AB385=0,"",IF(OR(ISBLANK(P385),ISBLANK(Q385)),"",IF(ISBLANK(VLOOKUP(A385,Database!A:AA,22,FALSE)),"",VLOOKUP(A385,Database!A:AA,22,FALSE))))</f>
        <v/>
      </c>
      <c r="AD385" s="20">
        <f ca="1">IFERROR(
   IF(
     OR(ISBLANK(P385),ISBLANK(Q385)),
     "",
     IF(
       AND(AA385&lt;&gt;"",OR(V385="Terminé",V385="En cours")),
       VLOOKUP(AC385,Setup_ScoreExactBonus!A:D,4,FALSE),
       0
     )),
  0)</f>
        <v>0</v>
      </c>
      <c r="AE385" s="21">
        <f ca="1">IFERROR(IF(OR(ISBLANK(P385),ISBLANK(Q385)),0,IF(AA385&lt;&gt;"", AA385 + IF(AB385=1,AD385, 0), "") * (R385+1)),"")</f>
        <v>0</v>
      </c>
      <c r="AF385" s="21">
        <f ca="1">SUMIFS(AE$2:AE385,D$2:D385,D385)</f>
        <v>362</v>
      </c>
    </row>
    <row r="386" spans="1:32" hidden="1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1">
        <v>0</v>
      </c>
      <c r="S386" s="20">
        <f>VLOOKUP($A386,Database!$A:$Y,10,FALSE)</f>
        <v>57</v>
      </c>
      <c r="T386" s="20">
        <f>VLOOKUP($A386,Database!$A:$Y,11,FALSE)</f>
        <v>122</v>
      </c>
      <c r="U386" s="20">
        <f>VLOOKUP($A386,Database!$A:$Y,12,FALSE)</f>
        <v>135</v>
      </c>
      <c r="V386" s="20" t="str">
        <f>VLOOKUP(A386,Database!A:M,13,FALSE)</f>
        <v>Terminé</v>
      </c>
      <c r="W386" s="20">
        <f>VLOOKUP($A386,Database!$A:$Y,20,FALSE)</f>
        <v>1</v>
      </c>
      <c r="X386" s="20">
        <f>VLOOKUP($A386,Database!$A:$Y,21,FALSE)</f>
        <v>1</v>
      </c>
      <c r="Y386" s="20">
        <f>IF(A386=0,0,IF(V386="À venir",0,IF(AND(ISBLANK(P386),ISBLANK(Q386)),1,0)))</f>
        <v>0</v>
      </c>
      <c r="Z386" s="20">
        <f>IF(OR(ISBLANK(P386),ISBLANK(Q386)),"",IF(OR(AND(P386&gt;Q386,W386&gt;X386),AND(P386=Q386,W386=X386),AND(P386&lt;Q386,W386&lt;X386)),1,0))</f>
        <v>0</v>
      </c>
      <c r="AA386" s="20">
        <f ca="1">IF(C386&lt;NOW(),IF(AND(P386&gt;Q386,W386&gt;X386),S386,IF(AND(P386=Q386,W386=X386),T386,IF(AND(P386&lt;Q386,W386&lt;X386),U386,0))),"")</f>
        <v>0</v>
      </c>
      <c r="AB386" s="20">
        <f ca="1">IF(AND(P386=W386,Q386=X386,NOT(ISBLANK(P386)),NOT(ISBLANK(Q386)),NOT(ISBLANK(W386)),NOT(ISBLANK(AA386))),1,0)</f>
        <v>0</v>
      </c>
      <c r="AC386" s="20" t="str">
        <f ca="1">IF(AB386=0,"",IF(OR(ISBLANK(P386),ISBLANK(Q386)),"",IF(ISBLANK(VLOOKUP(A386,Database!A:AA,22,FALSE)),"",VLOOKUP(A386,Database!A:AA,22,FALSE))))</f>
        <v/>
      </c>
      <c r="AD386" s="20">
        <f ca="1">IFERROR(
   IF(
     OR(ISBLANK(P386),ISBLANK(Q386)),
     "",
     IF(
       AND(AA386&lt;&gt;"",OR(V386="Terminé",V386="En cours")),
       VLOOKUP(AC386,Setup_ScoreExactBonus!A:D,4,FALSE),
       0
     )),
  0)</f>
        <v>0</v>
      </c>
      <c r="AE386" s="21">
        <f ca="1">IFERROR(IF(OR(ISBLANK(P386),ISBLANK(Q386)),0,IF(AA386&lt;&gt;"", AA386 + IF(AB386=1,AD386, 0), "") * (R386+1)),"")</f>
        <v>0</v>
      </c>
      <c r="AF386" s="21">
        <f ca="1">SUMIFS(AE$2:AE386,D$2:D386,D386)</f>
        <v>138</v>
      </c>
    </row>
    <row r="387" spans="1:32" hidden="1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1">
        <v>0</v>
      </c>
      <c r="S387" s="20">
        <f>VLOOKUP($A387,Database!$A:$Y,10,FALSE)</f>
        <v>57</v>
      </c>
      <c r="T387" s="20">
        <f>VLOOKUP($A387,Database!$A:$Y,11,FALSE)</f>
        <v>122</v>
      </c>
      <c r="U387" s="20">
        <f>VLOOKUP($A387,Database!$A:$Y,12,FALSE)</f>
        <v>135</v>
      </c>
      <c r="V387" s="20" t="str">
        <f>VLOOKUP(A387,Database!A:M,13,FALSE)</f>
        <v>Terminé</v>
      </c>
      <c r="W387" s="20">
        <f>VLOOKUP($A387,Database!$A:$Y,20,FALSE)</f>
        <v>1</v>
      </c>
      <c r="X387" s="20">
        <f>VLOOKUP($A387,Database!$A:$Y,21,FALSE)</f>
        <v>1</v>
      </c>
      <c r="Y387" s="20">
        <f>IF(A387=0,0,IF(V387="À venir",0,IF(AND(ISBLANK(P387),ISBLANK(Q387)),1,0)))</f>
        <v>0</v>
      </c>
      <c r="Z387" s="20">
        <f>IF(OR(ISBLANK(P387),ISBLANK(Q387)),"",IF(OR(AND(P387&gt;Q387,W387&gt;X387),AND(P387=Q387,W387=X387),AND(P387&lt;Q387,W387&lt;X387)),1,0))</f>
        <v>0</v>
      </c>
      <c r="AA387" s="20">
        <f ca="1">IF(C387&lt;NOW(),IF(AND(P387&gt;Q387,W387&gt;X387),S387,IF(AND(P387=Q387,W387=X387),T387,IF(AND(P387&lt;Q387,W387&lt;X387),U387,0))),"")</f>
        <v>0</v>
      </c>
      <c r="AB387" s="20">
        <f ca="1">IF(AND(P387=W387,Q387=X387,NOT(ISBLANK(P387)),NOT(ISBLANK(Q387)),NOT(ISBLANK(W387)),NOT(ISBLANK(AA387))),1,0)</f>
        <v>0</v>
      </c>
      <c r="AC387" s="20" t="str">
        <f ca="1">IF(AB387=0,"",IF(OR(ISBLANK(P387),ISBLANK(Q387)),"",IF(ISBLANK(VLOOKUP(A387,Database!A:AA,22,FALSE)),"",VLOOKUP(A387,Database!A:AA,22,FALSE))))</f>
        <v/>
      </c>
      <c r="AD387" s="20">
        <f ca="1">IFERROR(
   IF(
     OR(ISBLANK(P387),ISBLANK(Q387)),
     "",
     IF(
       AND(AA387&lt;&gt;"",OR(V387="Terminé",V387="En cours")),
       VLOOKUP(AC387,Setup_ScoreExactBonus!A:D,4,FALSE),
       0
     )),
  0)</f>
        <v>0</v>
      </c>
      <c r="AE387" s="21">
        <f ca="1">IFERROR(IF(OR(ISBLANK(P387),ISBLANK(Q387)),0,IF(AA387&lt;&gt;"", AA387 + IF(AB387=1,AD387, 0), "") * (R387+1)),"")</f>
        <v>0</v>
      </c>
      <c r="AF387" s="21">
        <f ca="1">SUMIFS(AE$2:AE387,D$2:D387,D387)</f>
        <v>623</v>
      </c>
    </row>
    <row r="388" spans="1:32" hidden="1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1">
        <v>0</v>
      </c>
      <c r="S388" s="20">
        <f>VLOOKUP($A388,Database!$A:$Y,10,FALSE)</f>
        <v>57</v>
      </c>
      <c r="T388" s="20">
        <f>VLOOKUP($A388,Database!$A:$Y,11,FALSE)</f>
        <v>122</v>
      </c>
      <c r="U388" s="20">
        <f>VLOOKUP($A388,Database!$A:$Y,12,FALSE)</f>
        <v>135</v>
      </c>
      <c r="V388" s="20" t="str">
        <f>VLOOKUP(A388,Database!A:M,13,FALSE)</f>
        <v>Terminé</v>
      </c>
      <c r="W388" s="20">
        <f>VLOOKUP($A388,Database!$A:$Y,20,FALSE)</f>
        <v>1</v>
      </c>
      <c r="X388" s="20">
        <f>VLOOKUP($A388,Database!$A:$Y,21,FALSE)</f>
        <v>1</v>
      </c>
      <c r="Y388" s="20">
        <f>IF(A388=0,0,IF(V388="À venir",0,IF(AND(ISBLANK(P388),ISBLANK(Q388)),1,0)))</f>
        <v>0</v>
      </c>
      <c r="Z388" s="20">
        <f>IF(OR(ISBLANK(P388),ISBLANK(Q388)),"",IF(OR(AND(P388&gt;Q388,W388&gt;X388),AND(P388=Q388,W388=X388),AND(P388&lt;Q388,W388&lt;X388)),1,0))</f>
        <v>0</v>
      </c>
      <c r="AA388" s="20">
        <f ca="1">IF(C388&lt;NOW(),IF(AND(P388&gt;Q388,W388&gt;X388),S388,IF(AND(P388=Q388,W388=X388),T388,IF(AND(P388&lt;Q388,W388&lt;X388),U388,0))),"")</f>
        <v>0</v>
      </c>
      <c r="AB388" s="20">
        <f ca="1">IF(AND(P388=W388,Q388=X388,NOT(ISBLANK(P388)),NOT(ISBLANK(Q388)),NOT(ISBLANK(W388)),NOT(ISBLANK(AA388))),1,0)</f>
        <v>0</v>
      </c>
      <c r="AC388" s="20" t="str">
        <f ca="1">IF(AB388=0,"",IF(OR(ISBLANK(P388),ISBLANK(Q388)),"",IF(ISBLANK(VLOOKUP(A388,Database!A:AA,22,FALSE)),"",VLOOKUP(A388,Database!A:AA,22,FALSE))))</f>
        <v/>
      </c>
      <c r="AD388" s="20">
        <f ca="1">IFERROR(
   IF(
     OR(ISBLANK(P388),ISBLANK(Q388)),
     "",
     IF(
       AND(AA388&lt;&gt;"",OR(V388="Terminé",V388="En cours")),
       VLOOKUP(AC388,Setup_ScoreExactBonus!A:D,4,FALSE),
       0
     )),
  0)</f>
        <v>0</v>
      </c>
      <c r="AE388" s="21">
        <f ca="1">IFERROR(IF(OR(ISBLANK(P388),ISBLANK(Q388)),0,IF(AA388&lt;&gt;"", AA388 + IF(AB388=1,AD388, 0), "") * (R388+1)),"")</f>
        <v>0</v>
      </c>
      <c r="AF388" s="21">
        <f ca="1">SUMIFS(AE$2:AE388,D$2:D388,D388)</f>
        <v>492</v>
      </c>
    </row>
    <row r="389" spans="1:32" hidden="1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1">
        <v>0</v>
      </c>
      <c r="S389" s="20">
        <f>VLOOKUP($A389,Database!$A:$Y,10,FALSE)</f>
        <v>57</v>
      </c>
      <c r="T389" s="20">
        <f>VLOOKUP($A389,Database!$A:$Y,11,FALSE)</f>
        <v>122</v>
      </c>
      <c r="U389" s="20">
        <f>VLOOKUP($A389,Database!$A:$Y,12,FALSE)</f>
        <v>135</v>
      </c>
      <c r="V389" s="20" t="str">
        <f>VLOOKUP(A389,Database!A:M,13,FALSE)</f>
        <v>Terminé</v>
      </c>
      <c r="W389" s="20">
        <f>VLOOKUP($A389,Database!$A:$Y,20,FALSE)</f>
        <v>1</v>
      </c>
      <c r="X389" s="20">
        <f>VLOOKUP($A389,Database!$A:$Y,21,FALSE)</f>
        <v>1</v>
      </c>
      <c r="Y389" s="20">
        <f>IF(A389=0,0,IF(V389="À venir",0,IF(AND(ISBLANK(P389),ISBLANK(Q389)),1,0)))</f>
        <v>0</v>
      </c>
      <c r="Z389" s="20">
        <f>IF(OR(ISBLANK(P389),ISBLANK(Q389)),"",IF(OR(AND(P389&gt;Q389,W389&gt;X389),AND(P389=Q389,W389=X389),AND(P389&lt;Q389,W389&lt;X389)),1,0))</f>
        <v>0</v>
      </c>
      <c r="AA389" s="20">
        <f ca="1">IF(C389&lt;NOW(),IF(AND(P389&gt;Q389,W389&gt;X389),S389,IF(AND(P389=Q389,W389=X389),T389,IF(AND(P389&lt;Q389,W389&lt;X389),U389,0))),"")</f>
        <v>0</v>
      </c>
      <c r="AB389" s="20">
        <f ca="1">IF(AND(P389=W389,Q389=X389,NOT(ISBLANK(P389)),NOT(ISBLANK(Q389)),NOT(ISBLANK(W389)),NOT(ISBLANK(AA389))),1,0)</f>
        <v>0</v>
      </c>
      <c r="AC389" s="20" t="str">
        <f ca="1">IF(AB389=0,"",IF(OR(ISBLANK(P389),ISBLANK(Q389)),"",IF(ISBLANK(VLOOKUP(A389,Database!A:AA,22,FALSE)),"",VLOOKUP(A389,Database!A:AA,22,FALSE))))</f>
        <v/>
      </c>
      <c r="AD389" s="20">
        <f ca="1">IFERROR(
   IF(
     OR(ISBLANK(P389),ISBLANK(Q389)),
     "",
     IF(
       AND(AA389&lt;&gt;"",OR(V389="Terminé",V389="En cours")),
       VLOOKUP(AC389,Setup_ScoreExactBonus!A:D,4,FALSE),
       0
     )),
  0)</f>
        <v>0</v>
      </c>
      <c r="AE389" s="21">
        <f ca="1">IFERROR(IF(OR(ISBLANK(P389),ISBLANK(Q389)),0,IF(AA389&lt;&gt;"", AA389 + IF(AB389=1,AD389, 0), "") * (R389+1)),"")</f>
        <v>0</v>
      </c>
      <c r="AF389" s="21">
        <f ca="1">SUMIFS(AE$2:AE389,D$2:D389,D389)</f>
        <v>416</v>
      </c>
    </row>
    <row r="390" spans="1:32" hidden="1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1">
        <v>0</v>
      </c>
      <c r="S390" s="20">
        <f>VLOOKUP($A390,Database!$A:$Y,10,FALSE)</f>
        <v>57</v>
      </c>
      <c r="T390" s="20">
        <f>VLOOKUP($A390,Database!$A:$Y,11,FALSE)</f>
        <v>122</v>
      </c>
      <c r="U390" s="20">
        <f>VLOOKUP($A390,Database!$A:$Y,12,FALSE)</f>
        <v>135</v>
      </c>
      <c r="V390" s="20" t="str">
        <f>VLOOKUP(A390,Database!A:M,13,FALSE)</f>
        <v>Terminé</v>
      </c>
      <c r="W390" s="20">
        <f>VLOOKUP($A390,Database!$A:$Y,20,FALSE)</f>
        <v>1</v>
      </c>
      <c r="X390" s="20">
        <f>VLOOKUP($A390,Database!$A:$Y,21,FALSE)</f>
        <v>1</v>
      </c>
      <c r="Y390" s="20">
        <f>IF(A390=0,0,IF(V390="À venir",0,IF(AND(ISBLANK(P390),ISBLANK(Q390)),1,0)))</f>
        <v>0</v>
      </c>
      <c r="Z390" s="20">
        <f>IF(OR(ISBLANK(P390),ISBLANK(Q390)),"",IF(OR(AND(P390&gt;Q390,W390&gt;X390),AND(P390=Q390,W390=X390),AND(P390&lt;Q390,W390&lt;X390)),1,0))</f>
        <v>0</v>
      </c>
      <c r="AA390" s="20">
        <f ca="1">IF(C390&lt;NOW(),IF(AND(P390&gt;Q390,W390&gt;X390),S390,IF(AND(P390=Q390,W390=X390),T390,IF(AND(P390&lt;Q390,W390&lt;X390),U390,0))),"")</f>
        <v>0</v>
      </c>
      <c r="AB390" s="20">
        <f ca="1">IF(AND(P390=W390,Q390=X390,NOT(ISBLANK(P390)),NOT(ISBLANK(Q390)),NOT(ISBLANK(W390)),NOT(ISBLANK(AA390))),1,0)</f>
        <v>0</v>
      </c>
      <c r="AC390" s="20" t="str">
        <f ca="1">IF(AB390=0,"",IF(OR(ISBLANK(P390),ISBLANK(Q390)),"",IF(ISBLANK(VLOOKUP(A390,Database!A:AA,22,FALSE)),"",VLOOKUP(A390,Database!A:AA,22,FALSE))))</f>
        <v/>
      </c>
      <c r="AD390" s="20">
        <f ca="1">IFERROR(
   IF(
     OR(ISBLANK(P390),ISBLANK(Q390)),
     "",
     IF(
       AND(AA390&lt;&gt;"",OR(V390="Terminé",V390="En cours")),
       VLOOKUP(AC390,Setup_ScoreExactBonus!A:D,4,FALSE),
       0
     )),
  0)</f>
        <v>0</v>
      </c>
      <c r="AE390" s="21">
        <f ca="1">IFERROR(IF(OR(ISBLANK(P390),ISBLANK(Q390)),0,IF(AA390&lt;&gt;"", AA390 + IF(AB390=1,AD390, 0), "") * (R390+1)),"")</f>
        <v>0</v>
      </c>
      <c r="AF390" s="21">
        <f ca="1">SUMIFS(AE$2:AE390,D$2:D390,D390)</f>
        <v>489</v>
      </c>
    </row>
    <row r="391" spans="1:32" hidden="1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1">
        <v>0</v>
      </c>
      <c r="S391" s="20">
        <f>VLOOKUP($A391,Database!$A:$Y,10,FALSE)</f>
        <v>57</v>
      </c>
      <c r="T391" s="20">
        <f>VLOOKUP($A391,Database!$A:$Y,11,FALSE)</f>
        <v>122</v>
      </c>
      <c r="U391" s="20">
        <f>VLOOKUP($A391,Database!$A:$Y,12,FALSE)</f>
        <v>135</v>
      </c>
      <c r="V391" s="20" t="str">
        <f>VLOOKUP(A391,Database!A:M,13,FALSE)</f>
        <v>Terminé</v>
      </c>
      <c r="W391" s="20">
        <f>VLOOKUP($A391,Database!$A:$Y,20,FALSE)</f>
        <v>1</v>
      </c>
      <c r="X391" s="20">
        <f>VLOOKUP($A391,Database!$A:$Y,21,FALSE)</f>
        <v>1</v>
      </c>
      <c r="Y391" s="20">
        <f>IF(A391=0,0,IF(V391="À venir",0,IF(AND(ISBLANK(P391),ISBLANK(Q391)),1,0)))</f>
        <v>0</v>
      </c>
      <c r="Z391" s="20">
        <f>IF(OR(ISBLANK(P391),ISBLANK(Q391)),"",IF(OR(AND(P391&gt;Q391,W391&gt;X391),AND(P391=Q391,W391=X391),AND(P391&lt;Q391,W391&lt;X391)),1,0))</f>
        <v>0</v>
      </c>
      <c r="AA391" s="20">
        <f ca="1">IF(C391&lt;NOW(),IF(AND(P391&gt;Q391,W391&gt;X391),S391,IF(AND(P391=Q391,W391=X391),T391,IF(AND(P391&lt;Q391,W391&lt;X391),U391,0))),"")</f>
        <v>0</v>
      </c>
      <c r="AB391" s="20">
        <f ca="1">IF(AND(P391=W391,Q391=X391,NOT(ISBLANK(P391)),NOT(ISBLANK(Q391)),NOT(ISBLANK(W391)),NOT(ISBLANK(AA391))),1,0)</f>
        <v>0</v>
      </c>
      <c r="AC391" s="20" t="str">
        <f ca="1">IF(AB391=0,"",IF(OR(ISBLANK(P391),ISBLANK(Q391)),"",IF(ISBLANK(VLOOKUP(A391,Database!A:AA,22,FALSE)),"",VLOOKUP(A391,Database!A:AA,22,FALSE))))</f>
        <v/>
      </c>
      <c r="AD391" s="20">
        <f ca="1">IFERROR(
   IF(
     OR(ISBLANK(P391),ISBLANK(Q391)),
     "",
     IF(
       AND(AA391&lt;&gt;"",OR(V391="Terminé",V391="En cours")),
       VLOOKUP(AC391,Setup_ScoreExactBonus!A:D,4,FALSE),
       0
     )),
  0)</f>
        <v>0</v>
      </c>
      <c r="AE391" s="21">
        <f ca="1">IFERROR(IF(OR(ISBLANK(P391),ISBLANK(Q391)),0,IF(AA391&lt;&gt;"", AA391 + IF(AB391=1,AD391, 0), "") * (R391+1)),"")</f>
        <v>0</v>
      </c>
      <c r="AF391" s="21">
        <f ca="1">SUMIFS(AE$2:AE391,D$2:D391,D391)</f>
        <v>612</v>
      </c>
    </row>
    <row r="392" spans="1:32" hidden="1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1">
        <v>0</v>
      </c>
      <c r="S392" s="20">
        <f>VLOOKUP($A392,Database!$A:$Y,10,FALSE)</f>
        <v>57</v>
      </c>
      <c r="T392" s="20">
        <f>VLOOKUP($A392,Database!$A:$Y,11,FALSE)</f>
        <v>122</v>
      </c>
      <c r="U392" s="20">
        <f>VLOOKUP($A392,Database!$A:$Y,12,FALSE)</f>
        <v>135</v>
      </c>
      <c r="V392" s="20" t="str">
        <f>VLOOKUP(A392,Database!A:M,13,FALSE)</f>
        <v>Terminé</v>
      </c>
      <c r="W392" s="20">
        <f>VLOOKUP($A392,Database!$A:$Y,20,FALSE)</f>
        <v>1</v>
      </c>
      <c r="X392" s="20">
        <f>VLOOKUP($A392,Database!$A:$Y,21,FALSE)</f>
        <v>1</v>
      </c>
      <c r="Y392" s="20">
        <f>IF(A392=0,0,IF(V392="À venir",0,IF(AND(ISBLANK(P392),ISBLANK(Q392)),1,0)))</f>
        <v>0</v>
      </c>
      <c r="Z392" s="20">
        <f>IF(OR(ISBLANK(P392),ISBLANK(Q392)),"",IF(OR(AND(P392&gt;Q392,W392&gt;X392),AND(P392=Q392,W392=X392),AND(P392&lt;Q392,W392&lt;X392)),1,0))</f>
        <v>0</v>
      </c>
      <c r="AA392" s="20">
        <f ca="1">IF(C392&lt;NOW(),IF(AND(P392&gt;Q392,W392&gt;X392),S392,IF(AND(P392=Q392,W392=X392),T392,IF(AND(P392&lt;Q392,W392&lt;X392),U392,0))),"")</f>
        <v>0</v>
      </c>
      <c r="AB392" s="20">
        <f ca="1">IF(AND(P392=W392,Q392=X392,NOT(ISBLANK(P392)),NOT(ISBLANK(Q392)),NOT(ISBLANK(W392)),NOT(ISBLANK(AA392))),1,0)</f>
        <v>0</v>
      </c>
      <c r="AC392" s="20" t="str">
        <f ca="1">IF(AB392=0,"",IF(OR(ISBLANK(P392),ISBLANK(Q392)),"",IF(ISBLANK(VLOOKUP(A392,Database!A:AA,22,FALSE)),"",VLOOKUP(A392,Database!A:AA,22,FALSE))))</f>
        <v/>
      </c>
      <c r="AD392" s="20">
        <f ca="1">IFERROR(
   IF(
     OR(ISBLANK(P392),ISBLANK(Q392)),
     "",
     IF(
       AND(AA392&lt;&gt;"",OR(V392="Terminé",V392="En cours")),
       VLOOKUP(AC392,Setup_ScoreExactBonus!A:D,4,FALSE),
       0
     )),
  0)</f>
        <v>0</v>
      </c>
      <c r="AE392" s="21">
        <f ca="1">IFERROR(IF(OR(ISBLANK(P392),ISBLANK(Q392)),0,IF(AA392&lt;&gt;"", AA392 + IF(AB392=1,AD392, 0), "") * (R392+1)),"")</f>
        <v>0</v>
      </c>
      <c r="AF392" s="21">
        <f ca="1">SUMIFS(AE$2:AE392,D$2:D392,D392)</f>
        <v>789</v>
      </c>
    </row>
    <row r="393" spans="1:32" hidden="1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1">
        <v>0</v>
      </c>
      <c r="S393" s="20">
        <f>VLOOKUP($A393,Database!$A:$Y,10,FALSE)</f>
        <v>57</v>
      </c>
      <c r="T393" s="20">
        <f>VLOOKUP($A393,Database!$A:$Y,11,FALSE)</f>
        <v>122</v>
      </c>
      <c r="U393" s="20">
        <f>VLOOKUP($A393,Database!$A:$Y,12,FALSE)</f>
        <v>135</v>
      </c>
      <c r="V393" s="20" t="str">
        <f>VLOOKUP(A393,Database!A:M,13,FALSE)</f>
        <v>Terminé</v>
      </c>
      <c r="W393" s="20">
        <f>VLOOKUP($A393,Database!$A:$Y,20,FALSE)</f>
        <v>1</v>
      </c>
      <c r="X393" s="20">
        <f>VLOOKUP($A393,Database!$A:$Y,21,FALSE)</f>
        <v>1</v>
      </c>
      <c r="Y393" s="20">
        <f>IF(A393=0,0,IF(V393="À venir",0,IF(AND(ISBLANK(P393),ISBLANK(Q393)),1,0)))</f>
        <v>0</v>
      </c>
      <c r="Z393" s="20">
        <f>IF(OR(ISBLANK(P393),ISBLANK(Q393)),"",IF(OR(AND(P393&gt;Q393,W393&gt;X393),AND(P393=Q393,W393=X393),AND(P393&lt;Q393,W393&lt;X393)),1,0))</f>
        <v>0</v>
      </c>
      <c r="AA393" s="20">
        <f ca="1">IF(C393&lt;NOW(),IF(AND(P393&gt;Q393,W393&gt;X393),S393,IF(AND(P393=Q393,W393=X393),T393,IF(AND(P393&lt;Q393,W393&lt;X393),U393,0))),"")</f>
        <v>0</v>
      </c>
      <c r="AB393" s="20">
        <f ca="1">IF(AND(P393=W393,Q393=X393,NOT(ISBLANK(P393)),NOT(ISBLANK(Q393)),NOT(ISBLANK(W393)),NOT(ISBLANK(AA393))),1,0)</f>
        <v>0</v>
      </c>
      <c r="AC393" s="20" t="str">
        <f ca="1">IF(AB393=0,"",IF(OR(ISBLANK(P393),ISBLANK(Q393)),"",IF(ISBLANK(VLOOKUP(A393,Database!A:AA,22,FALSE)),"",VLOOKUP(A393,Database!A:AA,22,FALSE))))</f>
        <v/>
      </c>
      <c r="AD393" s="20">
        <f ca="1">IFERROR(
   IF(
     OR(ISBLANK(P393),ISBLANK(Q393)),
     "",
     IF(
       AND(AA393&lt;&gt;"",OR(V393="Terminé",V393="En cours")),
       VLOOKUP(AC393,Setup_ScoreExactBonus!A:D,4,FALSE),
       0
     )),
  0)</f>
        <v>0</v>
      </c>
      <c r="AE393" s="21">
        <f ca="1">IFERROR(IF(OR(ISBLANK(P393),ISBLANK(Q393)),0,IF(AA393&lt;&gt;"", AA393 + IF(AB393=1,AD393, 0), "") * (R393+1)),"")</f>
        <v>0</v>
      </c>
      <c r="AF393" s="21">
        <f ca="1">SUMIFS(AE$2:AE393,D$2:D393,D393)</f>
        <v>424</v>
      </c>
    </row>
    <row r="394" spans="1:32" hidden="1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1">
        <v>0</v>
      </c>
      <c r="S394" s="20">
        <f>VLOOKUP($A394,Database!$A:$Y,10,FALSE)</f>
        <v>57</v>
      </c>
      <c r="T394" s="20">
        <f>VLOOKUP($A394,Database!$A:$Y,11,FALSE)</f>
        <v>122</v>
      </c>
      <c r="U394" s="20">
        <f>VLOOKUP($A394,Database!$A:$Y,12,FALSE)</f>
        <v>135</v>
      </c>
      <c r="V394" s="20" t="str">
        <f>VLOOKUP(A394,Database!A:M,13,FALSE)</f>
        <v>Terminé</v>
      </c>
      <c r="W394" s="20">
        <f>VLOOKUP($A394,Database!$A:$Y,20,FALSE)</f>
        <v>1</v>
      </c>
      <c r="X394" s="20">
        <f>VLOOKUP($A394,Database!$A:$Y,21,FALSE)</f>
        <v>1</v>
      </c>
      <c r="Y394" s="20">
        <f>IF(A394=0,0,IF(V394="À venir",0,IF(AND(ISBLANK(P394),ISBLANK(Q394)),1,0)))</f>
        <v>0</v>
      </c>
      <c r="Z394" s="20">
        <f>IF(OR(ISBLANK(P394),ISBLANK(Q394)),"",IF(OR(AND(P394&gt;Q394,W394&gt;X394),AND(P394=Q394,W394=X394),AND(P394&lt;Q394,W394&lt;X394)),1,0))</f>
        <v>0</v>
      </c>
      <c r="AA394" s="20">
        <f ca="1">IF(C394&lt;NOW(),IF(AND(P394&gt;Q394,W394&gt;X394),S394,IF(AND(P394=Q394,W394=X394),T394,IF(AND(P394&lt;Q394,W394&lt;X394),U394,0))),"")</f>
        <v>0</v>
      </c>
      <c r="AB394" s="20">
        <f ca="1">IF(AND(P394=W394,Q394=X394,NOT(ISBLANK(P394)),NOT(ISBLANK(Q394)),NOT(ISBLANK(W394)),NOT(ISBLANK(AA394))),1,0)</f>
        <v>0</v>
      </c>
      <c r="AC394" s="20" t="str">
        <f ca="1">IF(AB394=0,"",IF(OR(ISBLANK(P394),ISBLANK(Q394)),"",IF(ISBLANK(VLOOKUP(A394,Database!A:AA,22,FALSE)),"",VLOOKUP(A394,Database!A:AA,22,FALSE))))</f>
        <v/>
      </c>
      <c r="AD394" s="20">
        <f ca="1">IFERROR(
   IF(
     OR(ISBLANK(P394),ISBLANK(Q394)),
     "",
     IF(
       AND(AA394&lt;&gt;"",OR(V394="Terminé",V394="En cours")),
       VLOOKUP(AC394,Setup_ScoreExactBonus!A:D,4,FALSE),
       0
     )),
  0)</f>
        <v>0</v>
      </c>
      <c r="AE394" s="21">
        <f ca="1">IFERROR(IF(OR(ISBLANK(P394),ISBLANK(Q394)),0,IF(AA394&lt;&gt;"", AA394 + IF(AB394=1,AD394, 0), "") * (R394+1)),"")</f>
        <v>0</v>
      </c>
      <c r="AF394" s="21">
        <f ca="1">SUMIFS(AE$2:AE394,D$2:D394,D394)</f>
        <v>524</v>
      </c>
    </row>
    <row r="395" spans="1:32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1">
        <v>0</v>
      </c>
      <c r="S395" s="20">
        <f>VLOOKUP($A395,Database!$A:$Y,10,FALSE)</f>
        <v>57</v>
      </c>
      <c r="T395" s="20">
        <f>VLOOKUP($A395,Database!$A:$Y,11,FALSE)</f>
        <v>122</v>
      </c>
      <c r="U395" s="20">
        <f>VLOOKUP($A395,Database!$A:$Y,12,FALSE)</f>
        <v>135</v>
      </c>
      <c r="V395" s="20" t="str">
        <f>VLOOKUP(A395,Database!A:M,13,FALSE)</f>
        <v>Terminé</v>
      </c>
      <c r="W395" s="20">
        <f>VLOOKUP($A395,Database!$A:$Y,20,FALSE)</f>
        <v>1</v>
      </c>
      <c r="X395" s="20">
        <f>VLOOKUP($A395,Database!$A:$Y,21,FALSE)</f>
        <v>1</v>
      </c>
      <c r="Y395" s="20">
        <f>IF(A395=0,0,IF(V395="À venir",0,IF(AND(ISBLANK(P395),ISBLANK(Q395)),1,0)))</f>
        <v>0</v>
      </c>
      <c r="Z395" s="20">
        <f>IF(OR(ISBLANK(P395),ISBLANK(Q395)),"",IF(OR(AND(P395&gt;Q395,W395&gt;X395),AND(P395=Q395,W395=X395),AND(P395&lt;Q395,W395&lt;X395)),1,0))</f>
        <v>1</v>
      </c>
      <c r="AA395" s="20">
        <f ca="1">IF(C395&lt;NOW(),IF(AND(P395&gt;Q395,W395&gt;X395),S395,IF(AND(P395=Q395,W395=X395),T395,IF(AND(P395&lt;Q395,W395&lt;X395),U395,0))),"")</f>
        <v>122</v>
      </c>
      <c r="AB395" s="20">
        <f ca="1">IF(AND(P395=W395,Q395=X395,NOT(ISBLANK(P395)),NOT(ISBLANK(Q395)),NOT(ISBLANK(W395)),NOT(ISBLANK(AA395))),1,0)</f>
        <v>0</v>
      </c>
      <c r="AC395" s="20" t="str">
        <f ca="1">IF(AB395=0,"",IF(OR(ISBLANK(P395),ISBLANK(Q395)),"",IF(ISBLANK(VLOOKUP(A395,Database!A:AA,22,FALSE)),"",VLOOKUP(A395,Database!A:AA,22,FALSE))))</f>
        <v/>
      </c>
      <c r="AD395" s="20">
        <f ca="1">IFERROR(
   IF(
     OR(ISBLANK(P395),ISBLANK(Q395)),
     "",
     IF(
       AND(AA395&lt;&gt;"",OR(V395="Terminé",V395="En cours")),
       VLOOKUP(AC395,Setup_ScoreExactBonus!A:D,4,FALSE),
       0
     )),
  0)</f>
        <v>0</v>
      </c>
      <c r="AE395" s="21">
        <f ca="1">IFERROR(IF(OR(ISBLANK(P395),ISBLANK(Q395)),0,IF(AA395&lt;&gt;"", AA395 + IF(AB395=1,AD395, 0), "") * (R395+1)),"")</f>
        <v>122</v>
      </c>
      <c r="AF395" s="21">
        <f ca="1">SUMIFS(AE$2:AE395,D$2:D395,D395)</f>
        <v>275</v>
      </c>
    </row>
    <row r="396" spans="1:32" hidden="1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1">
        <v>0</v>
      </c>
      <c r="S396" s="20">
        <f>VLOOKUP($A396,Database!$A:$Y,10,FALSE)</f>
        <v>57</v>
      </c>
      <c r="T396" s="20">
        <f>VLOOKUP($A396,Database!$A:$Y,11,FALSE)</f>
        <v>122</v>
      </c>
      <c r="U396" s="20">
        <f>VLOOKUP($A396,Database!$A:$Y,12,FALSE)</f>
        <v>135</v>
      </c>
      <c r="V396" s="20" t="str">
        <f>VLOOKUP(A396,Database!A:M,13,FALSE)</f>
        <v>Terminé</v>
      </c>
      <c r="W396" s="20">
        <f>VLOOKUP($A396,Database!$A:$Y,20,FALSE)</f>
        <v>1</v>
      </c>
      <c r="X396" s="20">
        <f>VLOOKUP($A396,Database!$A:$Y,21,FALSE)</f>
        <v>1</v>
      </c>
      <c r="Y396" s="20">
        <f>IF(A396=0,0,IF(V396="À venir",0,IF(AND(ISBLANK(P396),ISBLANK(Q396)),1,0)))</f>
        <v>0</v>
      </c>
      <c r="Z396" s="20">
        <f>IF(OR(ISBLANK(P396),ISBLANK(Q396)),"",IF(OR(AND(P396&gt;Q396,W396&gt;X396),AND(P396=Q396,W396=X396),AND(P396&lt;Q396,W396&lt;X396)),1,0))</f>
        <v>0</v>
      </c>
      <c r="AA396" s="20">
        <f ca="1">IF(C396&lt;NOW(),IF(AND(P396&gt;Q396,W396&gt;X396),S396,IF(AND(P396=Q396,W396=X396),T396,IF(AND(P396&lt;Q396,W396&lt;X396),U396,0))),"")</f>
        <v>0</v>
      </c>
      <c r="AB396" s="20">
        <f ca="1">IF(AND(P396=W396,Q396=X396,NOT(ISBLANK(P396)),NOT(ISBLANK(Q396)),NOT(ISBLANK(W396)),NOT(ISBLANK(AA396))),1,0)</f>
        <v>0</v>
      </c>
      <c r="AC396" s="20" t="str">
        <f ca="1">IF(AB396=0,"",IF(OR(ISBLANK(P396),ISBLANK(Q396)),"",IF(ISBLANK(VLOOKUP(A396,Database!A:AA,22,FALSE)),"",VLOOKUP(A396,Database!A:AA,22,FALSE))))</f>
        <v/>
      </c>
      <c r="AD396" s="20">
        <f ca="1">IFERROR(
   IF(
     OR(ISBLANK(P396),ISBLANK(Q396)),
     "",
     IF(
       AND(AA396&lt;&gt;"",OR(V396="Terminé",V396="En cours")),
       VLOOKUP(AC396,Setup_ScoreExactBonus!A:D,4,FALSE),
       0
     )),
  0)</f>
        <v>0</v>
      </c>
      <c r="AE396" s="21">
        <f ca="1">IFERROR(IF(OR(ISBLANK(P396),ISBLANK(Q396)),0,IF(AA396&lt;&gt;"", AA396 + IF(AB396=1,AD396, 0), "") * (R396+1)),"")</f>
        <v>0</v>
      </c>
      <c r="AF396" s="21">
        <f ca="1">SUMIFS(AE$2:AE396,D$2:D396,D396)</f>
        <v>451</v>
      </c>
    </row>
    <row r="397" spans="1:32" hidden="1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1">
        <v>0</v>
      </c>
      <c r="S397" s="20">
        <f>VLOOKUP($A397,Database!$A:$Y,10,FALSE)</f>
        <v>57</v>
      </c>
      <c r="T397" s="20">
        <f>VLOOKUP($A397,Database!$A:$Y,11,FALSE)</f>
        <v>122</v>
      </c>
      <c r="U397" s="20">
        <f>VLOOKUP($A397,Database!$A:$Y,12,FALSE)</f>
        <v>135</v>
      </c>
      <c r="V397" s="20" t="str">
        <f>VLOOKUP(A397,Database!A:M,13,FALSE)</f>
        <v>Terminé</v>
      </c>
      <c r="W397" s="20">
        <f>VLOOKUP($A397,Database!$A:$Y,20,FALSE)</f>
        <v>1</v>
      </c>
      <c r="X397" s="20">
        <f>VLOOKUP($A397,Database!$A:$Y,21,FALSE)</f>
        <v>1</v>
      </c>
      <c r="Y397" s="20">
        <f>IF(A397=0,0,IF(V397="À venir",0,IF(AND(ISBLANK(P397),ISBLANK(Q397)),1,0)))</f>
        <v>0</v>
      </c>
      <c r="Z397" s="20">
        <f>IF(OR(ISBLANK(P397),ISBLANK(Q397)),"",IF(OR(AND(P397&gt;Q397,W397&gt;X397),AND(P397=Q397,W397=X397),AND(P397&lt;Q397,W397&lt;X397)),1,0))</f>
        <v>1</v>
      </c>
      <c r="AA397" s="20">
        <f ca="1">IF(C397&lt;NOW(),IF(AND(P397&gt;Q397,W397&gt;X397),S397,IF(AND(P397=Q397,W397=X397),T397,IF(AND(P397&lt;Q397,W397&lt;X397),U397,0))),"")</f>
        <v>122</v>
      </c>
      <c r="AB397" s="20">
        <f ca="1">IF(AND(P397=W397,Q397=X397,NOT(ISBLANK(P397)),NOT(ISBLANK(Q397)),NOT(ISBLANK(W397)),NOT(ISBLANK(AA397))),1,0)</f>
        <v>0</v>
      </c>
      <c r="AC397" s="20" t="str">
        <f ca="1">IF(AB397=0,"",IF(OR(ISBLANK(P397),ISBLANK(Q397)),"",IF(ISBLANK(VLOOKUP(A397,Database!A:AA,22,FALSE)),"",VLOOKUP(A397,Database!A:AA,22,FALSE))))</f>
        <v/>
      </c>
      <c r="AD397" s="20">
        <f ca="1">IFERROR(
   IF(
     OR(ISBLANK(P397),ISBLANK(Q397)),
     "",
     IF(
       AND(AA397&lt;&gt;"",OR(V397="Terminé",V397="En cours")),
       VLOOKUP(AC397,Setup_ScoreExactBonus!A:D,4,FALSE),
       0
     )),
  0)</f>
        <v>0</v>
      </c>
      <c r="AE397" s="21">
        <f ca="1">IFERROR(IF(OR(ISBLANK(P397),ISBLANK(Q397)),0,IF(AA397&lt;&gt;"", AA397 + IF(AB397=1,AD397, 0), "") * (R397+1)),"")</f>
        <v>122</v>
      </c>
      <c r="AF397" s="21">
        <f ca="1">SUMIFS(AE$2:AE397,D$2:D397,D397)</f>
        <v>515</v>
      </c>
    </row>
    <row r="398" spans="1:32" hidden="1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1">
        <v>0</v>
      </c>
      <c r="S398" s="20">
        <f>VLOOKUP($A398,Database!$A:$Y,10,FALSE)</f>
        <v>57</v>
      </c>
      <c r="T398" s="20">
        <f>VLOOKUP($A398,Database!$A:$Y,11,FALSE)</f>
        <v>122</v>
      </c>
      <c r="U398" s="20">
        <f>VLOOKUP($A398,Database!$A:$Y,12,FALSE)</f>
        <v>135</v>
      </c>
      <c r="V398" s="20" t="str">
        <f>VLOOKUP(A398,Database!A:M,13,FALSE)</f>
        <v>Terminé</v>
      </c>
      <c r="W398" s="20">
        <f>VLOOKUP($A398,Database!$A:$Y,20,FALSE)</f>
        <v>1</v>
      </c>
      <c r="X398" s="20">
        <f>VLOOKUP($A398,Database!$A:$Y,21,FALSE)</f>
        <v>1</v>
      </c>
      <c r="Y398" s="20">
        <f>IF(A398=0,0,IF(V398="À venir",0,IF(AND(ISBLANK(P398),ISBLANK(Q398)),1,0)))</f>
        <v>0</v>
      </c>
      <c r="Z398" s="20">
        <f>IF(OR(ISBLANK(P398),ISBLANK(Q398)),"",IF(OR(AND(P398&gt;Q398,W398&gt;X398),AND(P398=Q398,W398=X398),AND(P398&lt;Q398,W398&lt;X398)),1,0))</f>
        <v>0</v>
      </c>
      <c r="AA398" s="20">
        <f ca="1">IF(C398&lt;NOW(),IF(AND(P398&gt;Q398,W398&gt;X398),S398,IF(AND(P398=Q398,W398=X398),T398,IF(AND(P398&lt;Q398,W398&lt;X398),U398,0))),"")</f>
        <v>0</v>
      </c>
      <c r="AB398" s="20">
        <f ca="1">IF(AND(P398=W398,Q398=X398,NOT(ISBLANK(P398)),NOT(ISBLANK(Q398)),NOT(ISBLANK(W398)),NOT(ISBLANK(AA398))),1,0)</f>
        <v>0</v>
      </c>
      <c r="AC398" s="20" t="str">
        <f ca="1">IF(AB398=0,"",IF(OR(ISBLANK(P398),ISBLANK(Q398)),"",IF(ISBLANK(VLOOKUP(A398,Database!A:AA,22,FALSE)),"",VLOOKUP(A398,Database!A:AA,22,FALSE))))</f>
        <v/>
      </c>
      <c r="AD398" s="20">
        <f ca="1">IFERROR(
   IF(
     OR(ISBLANK(P398),ISBLANK(Q398)),
     "",
     IF(
       AND(AA398&lt;&gt;"",OR(V398="Terminé",V398="En cours")),
       VLOOKUP(AC398,Setup_ScoreExactBonus!A:D,4,FALSE),
       0
     )),
  0)</f>
        <v>0</v>
      </c>
      <c r="AE398" s="21">
        <f ca="1">IFERROR(IF(OR(ISBLANK(P398),ISBLANK(Q398)),0,IF(AA398&lt;&gt;"", AA398 + IF(AB398=1,AD398, 0), "") * (R398+1)),"")</f>
        <v>0</v>
      </c>
      <c r="AF398" s="21">
        <f ca="1">SUMIFS(AE$2:AE398,D$2:D398,D398)</f>
        <v>310</v>
      </c>
    </row>
    <row r="399" spans="1:32" hidden="1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1">
        <v>0</v>
      </c>
      <c r="S399" s="20">
        <f>VLOOKUP($A399,Database!$A:$Y,10,FALSE)</f>
        <v>57</v>
      </c>
      <c r="T399" s="20">
        <f>VLOOKUP($A399,Database!$A:$Y,11,FALSE)</f>
        <v>122</v>
      </c>
      <c r="U399" s="20">
        <f>VLOOKUP($A399,Database!$A:$Y,12,FALSE)</f>
        <v>135</v>
      </c>
      <c r="V399" s="20" t="str">
        <f>VLOOKUP(A399,Database!A:M,13,FALSE)</f>
        <v>Terminé</v>
      </c>
      <c r="W399" s="20">
        <f>VLOOKUP($A399,Database!$A:$Y,20,FALSE)</f>
        <v>1</v>
      </c>
      <c r="X399" s="20">
        <f>VLOOKUP($A399,Database!$A:$Y,21,FALSE)</f>
        <v>1</v>
      </c>
      <c r="Y399" s="20">
        <f>IF(A399=0,0,IF(V399="À venir",0,IF(AND(ISBLANK(P399),ISBLANK(Q399)),1,0)))</f>
        <v>0</v>
      </c>
      <c r="Z399" s="20">
        <f>IF(OR(ISBLANK(P399),ISBLANK(Q399)),"",IF(OR(AND(P399&gt;Q399,W399&gt;X399),AND(P399=Q399,W399=X399),AND(P399&lt;Q399,W399&lt;X399)),1,0))</f>
        <v>0</v>
      </c>
      <c r="AA399" s="20">
        <f ca="1">IF(C399&lt;NOW(),IF(AND(P399&gt;Q399,W399&gt;X399),S399,IF(AND(P399=Q399,W399=X399),T399,IF(AND(P399&lt;Q399,W399&lt;X399),U399,0))),"")</f>
        <v>0</v>
      </c>
      <c r="AB399" s="20">
        <f ca="1">IF(AND(P399=W399,Q399=X399,NOT(ISBLANK(P399)),NOT(ISBLANK(Q399)),NOT(ISBLANK(W399)),NOT(ISBLANK(AA399))),1,0)</f>
        <v>0</v>
      </c>
      <c r="AC399" s="20" t="str">
        <f ca="1">IF(AB399=0,"",IF(OR(ISBLANK(P399),ISBLANK(Q399)),"",IF(ISBLANK(VLOOKUP(A399,Database!A:AA,22,FALSE)),"",VLOOKUP(A399,Database!A:AA,22,FALSE))))</f>
        <v/>
      </c>
      <c r="AD399" s="20">
        <f ca="1">IFERROR(
   IF(
     OR(ISBLANK(P399),ISBLANK(Q399)),
     "",
     IF(
       AND(AA399&lt;&gt;"",OR(V399="Terminé",V399="En cours")),
       VLOOKUP(AC399,Setup_ScoreExactBonus!A:D,4,FALSE),
       0
     )),
  0)</f>
        <v>0</v>
      </c>
      <c r="AE399" s="21">
        <f ca="1">IFERROR(IF(OR(ISBLANK(P399),ISBLANK(Q399)),0,IF(AA399&lt;&gt;"", AA399 + IF(AB399=1,AD399, 0), "") * (R399+1)),"")</f>
        <v>0</v>
      </c>
      <c r="AF399" s="21">
        <f ca="1">SUMIFS(AE$2:AE399,D$2:D399,D399)</f>
        <v>497</v>
      </c>
    </row>
    <row r="400" spans="1:32" hidden="1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1">
        <v>0</v>
      </c>
      <c r="S400" s="20">
        <f>VLOOKUP($A400,Database!$A:$Y,10,FALSE)</f>
        <v>57</v>
      </c>
      <c r="T400" s="20">
        <f>VLOOKUP($A400,Database!$A:$Y,11,FALSE)</f>
        <v>122</v>
      </c>
      <c r="U400" s="20">
        <f>VLOOKUP($A400,Database!$A:$Y,12,FALSE)</f>
        <v>135</v>
      </c>
      <c r="V400" s="20" t="str">
        <f>VLOOKUP(A400,Database!A:M,13,FALSE)</f>
        <v>Terminé</v>
      </c>
      <c r="W400" s="20">
        <f>VLOOKUP($A400,Database!$A:$Y,20,FALSE)</f>
        <v>1</v>
      </c>
      <c r="X400" s="20">
        <f>VLOOKUP($A400,Database!$A:$Y,21,FALSE)</f>
        <v>1</v>
      </c>
      <c r="Y400" s="20">
        <f>IF(A400=0,0,IF(V400="À venir",0,IF(AND(ISBLANK(P400),ISBLANK(Q400)),1,0)))</f>
        <v>0</v>
      </c>
      <c r="Z400" s="20">
        <f>IF(OR(ISBLANK(P400),ISBLANK(Q400)),"",IF(OR(AND(P400&gt;Q400,W400&gt;X400),AND(P400=Q400,W400=X400),AND(P400&lt;Q400,W400&lt;X400)),1,0))</f>
        <v>0</v>
      </c>
      <c r="AA400" s="20">
        <f ca="1">IF(C400&lt;NOW(),IF(AND(P400&gt;Q400,W400&gt;X400),S400,IF(AND(P400=Q400,W400=X400),T400,IF(AND(P400&lt;Q400,W400&lt;X400),U400,0))),"")</f>
        <v>0</v>
      </c>
      <c r="AB400" s="20">
        <f ca="1">IF(AND(P400=W400,Q400=X400,NOT(ISBLANK(P400)),NOT(ISBLANK(Q400)),NOT(ISBLANK(W400)),NOT(ISBLANK(AA400))),1,0)</f>
        <v>0</v>
      </c>
      <c r="AC400" s="20" t="str">
        <f ca="1">IF(AB400=0,"",IF(OR(ISBLANK(P400),ISBLANK(Q400)),"",IF(ISBLANK(VLOOKUP(A400,Database!A:AA,22,FALSE)),"",VLOOKUP(A400,Database!A:AA,22,FALSE))))</f>
        <v/>
      </c>
      <c r="AD400" s="20">
        <f ca="1">IFERROR(
   IF(
     OR(ISBLANK(P400),ISBLANK(Q400)),
     "",
     IF(
       AND(AA400&lt;&gt;"",OR(V400="Terminé",V400="En cours")),
       VLOOKUP(AC400,Setup_ScoreExactBonus!A:D,4,FALSE),
       0
     )),
  0)</f>
        <v>0</v>
      </c>
      <c r="AE400" s="21">
        <f ca="1">IFERROR(IF(OR(ISBLANK(P400),ISBLANK(Q400)),0,IF(AA400&lt;&gt;"", AA400 + IF(AB400=1,AD400, 0), "") * (R400+1)),"")</f>
        <v>0</v>
      </c>
      <c r="AF400" s="21">
        <f ca="1">SUMIFS(AE$2:AE400,D$2:D400,D400)</f>
        <v>608</v>
      </c>
    </row>
    <row r="401" spans="1:32" hidden="1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1">
        <v>0</v>
      </c>
      <c r="S401" s="20">
        <f>VLOOKUP($A401,Database!$A:$Y,10,FALSE)</f>
        <v>57</v>
      </c>
      <c r="T401" s="20">
        <f>VLOOKUP($A401,Database!$A:$Y,11,FALSE)</f>
        <v>122</v>
      </c>
      <c r="U401" s="20">
        <f>VLOOKUP($A401,Database!$A:$Y,12,FALSE)</f>
        <v>135</v>
      </c>
      <c r="V401" s="20" t="str">
        <f>VLOOKUP(A401,Database!A:M,13,FALSE)</f>
        <v>Terminé</v>
      </c>
      <c r="W401" s="20">
        <f>VLOOKUP($A401,Database!$A:$Y,20,FALSE)</f>
        <v>1</v>
      </c>
      <c r="X401" s="20">
        <f>VLOOKUP($A401,Database!$A:$Y,21,FALSE)</f>
        <v>1</v>
      </c>
      <c r="Y401" s="20">
        <f>IF(A401=0,0,IF(V401="À venir",0,IF(AND(ISBLANK(P401),ISBLANK(Q401)),1,0)))</f>
        <v>0</v>
      </c>
      <c r="Z401" s="20">
        <f>IF(OR(ISBLANK(P401),ISBLANK(Q401)),"",IF(OR(AND(P401&gt;Q401,W401&gt;X401),AND(P401=Q401,W401=X401),AND(P401&lt;Q401,W401&lt;X401)),1,0))</f>
        <v>0</v>
      </c>
      <c r="AA401" s="20">
        <f ca="1">IF(C401&lt;NOW(),IF(AND(P401&gt;Q401,W401&gt;X401),S401,IF(AND(P401=Q401,W401=X401),T401,IF(AND(P401&lt;Q401,W401&lt;X401),U401,0))),"")</f>
        <v>0</v>
      </c>
      <c r="AB401" s="20">
        <f ca="1">IF(AND(P401=W401,Q401=X401,NOT(ISBLANK(P401)),NOT(ISBLANK(Q401)),NOT(ISBLANK(W401)),NOT(ISBLANK(AA401))),1,0)</f>
        <v>0</v>
      </c>
      <c r="AC401" s="20" t="str">
        <f ca="1">IF(AB401=0,"",IF(OR(ISBLANK(P401),ISBLANK(Q401)),"",IF(ISBLANK(VLOOKUP(A401,Database!A:AA,22,FALSE)),"",VLOOKUP(A401,Database!A:AA,22,FALSE))))</f>
        <v/>
      </c>
      <c r="AD401" s="20">
        <f ca="1">IFERROR(
   IF(
     OR(ISBLANK(P401),ISBLANK(Q401)),
     "",
     IF(
       AND(AA401&lt;&gt;"",OR(V401="Terminé",V401="En cours")),
       VLOOKUP(AC401,Setup_ScoreExactBonus!A:D,4,FALSE),
       0
     )),
  0)</f>
        <v>0</v>
      </c>
      <c r="AE401" s="21">
        <f ca="1">IFERROR(IF(OR(ISBLANK(P401),ISBLANK(Q401)),0,IF(AA401&lt;&gt;"", AA401 + IF(AB401=1,AD401, 0), "") * (R401+1)),"")</f>
        <v>0</v>
      </c>
      <c r="AF401" s="21">
        <f ca="1">SUMIFS(AE$2:AE401,D$2:D401,D401)</f>
        <v>202</v>
      </c>
    </row>
    <row r="402" spans="1:32" hidden="1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1">
        <v>0</v>
      </c>
      <c r="S402" s="20">
        <f>VLOOKUP($A402,Database!$A:$Y,10,FALSE)</f>
        <v>57</v>
      </c>
      <c r="T402" s="20">
        <f>VLOOKUP($A402,Database!$A:$Y,11,FALSE)</f>
        <v>122</v>
      </c>
      <c r="U402" s="20">
        <f>VLOOKUP($A402,Database!$A:$Y,12,FALSE)</f>
        <v>135</v>
      </c>
      <c r="V402" s="20" t="str">
        <f>VLOOKUP(A402,Database!A:M,13,FALSE)</f>
        <v>Terminé</v>
      </c>
      <c r="W402" s="20">
        <f>VLOOKUP($A402,Database!$A:$Y,20,FALSE)</f>
        <v>1</v>
      </c>
      <c r="X402" s="20">
        <f>VLOOKUP($A402,Database!$A:$Y,21,FALSE)</f>
        <v>1</v>
      </c>
      <c r="Y402" s="20">
        <f>IF(A402=0,0,IF(V402="À venir",0,IF(AND(ISBLANK(P402),ISBLANK(Q402)),1,0)))</f>
        <v>0</v>
      </c>
      <c r="Z402" s="20">
        <f>IF(OR(ISBLANK(P402),ISBLANK(Q402)),"",IF(OR(AND(P402&gt;Q402,W402&gt;X402),AND(P402=Q402,W402=X402),AND(P402&lt;Q402,W402&lt;X402)),1,0))</f>
        <v>0</v>
      </c>
      <c r="AA402" s="20">
        <f ca="1">IF(C402&lt;NOW(),IF(AND(P402&gt;Q402,W402&gt;X402),S402,IF(AND(P402=Q402,W402=X402),T402,IF(AND(P402&lt;Q402,W402&lt;X402),U402,0))),"")</f>
        <v>0</v>
      </c>
      <c r="AB402" s="20">
        <f ca="1">IF(AND(P402=W402,Q402=X402,NOT(ISBLANK(P402)),NOT(ISBLANK(Q402)),NOT(ISBLANK(W402)),NOT(ISBLANK(AA402))),1,0)</f>
        <v>0</v>
      </c>
      <c r="AC402" s="20" t="str">
        <f ca="1">IF(AB402=0,"",IF(OR(ISBLANK(P402),ISBLANK(Q402)),"",IF(ISBLANK(VLOOKUP(A402,Database!A:AA,22,FALSE)),"",VLOOKUP(A402,Database!A:AA,22,FALSE))))</f>
        <v/>
      </c>
      <c r="AD402" s="20">
        <f ca="1">IFERROR(
   IF(
     OR(ISBLANK(P402),ISBLANK(Q402)),
     "",
     IF(
       AND(AA402&lt;&gt;"",OR(V402="Terminé",V402="En cours")),
       VLOOKUP(AC402,Setup_ScoreExactBonus!A:D,4,FALSE),
       0
     )),
  0)</f>
        <v>0</v>
      </c>
      <c r="AE402" s="21">
        <f ca="1">IFERROR(IF(OR(ISBLANK(P402),ISBLANK(Q402)),0,IF(AA402&lt;&gt;"", AA402 + IF(AB402=1,AD402, 0), "") * (R402+1)),"")</f>
        <v>0</v>
      </c>
      <c r="AF402" s="21">
        <f ca="1">SUMIFS(AE$2:AE402,D$2:D402,D402)</f>
        <v>281</v>
      </c>
    </row>
    <row r="403" spans="1:32" hidden="1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1">
        <v>0</v>
      </c>
      <c r="S403" s="20">
        <f>VLOOKUP($A403,Database!$A:$Y,10,FALSE)</f>
        <v>57</v>
      </c>
      <c r="T403" s="20">
        <f>VLOOKUP($A403,Database!$A:$Y,11,FALSE)</f>
        <v>122</v>
      </c>
      <c r="U403" s="20">
        <f>VLOOKUP($A403,Database!$A:$Y,12,FALSE)</f>
        <v>135</v>
      </c>
      <c r="V403" s="20" t="str">
        <f>VLOOKUP(A403,Database!A:M,13,FALSE)</f>
        <v>Terminé</v>
      </c>
      <c r="W403" s="20">
        <f>VLOOKUP($A403,Database!$A:$Y,20,FALSE)</f>
        <v>1</v>
      </c>
      <c r="X403" s="20">
        <f>VLOOKUP($A403,Database!$A:$Y,21,FALSE)</f>
        <v>1</v>
      </c>
      <c r="Y403" s="20">
        <f>IF(A403=0,0,IF(V403="À venir",0,IF(AND(ISBLANK(P403),ISBLANK(Q403)),1,0)))</f>
        <v>0</v>
      </c>
      <c r="Z403" s="20">
        <f>IF(OR(ISBLANK(P403),ISBLANK(Q403)),"",IF(OR(AND(P403&gt;Q403,W403&gt;X403),AND(P403=Q403,W403=X403),AND(P403&lt;Q403,W403&lt;X403)),1,0))</f>
        <v>0</v>
      </c>
      <c r="AA403" s="20">
        <f ca="1">IF(C403&lt;NOW(),IF(AND(P403&gt;Q403,W403&gt;X403),S403,IF(AND(P403=Q403,W403=X403),T403,IF(AND(P403&lt;Q403,W403&lt;X403),U403,0))),"")</f>
        <v>0</v>
      </c>
      <c r="AB403" s="20">
        <f ca="1">IF(AND(P403=W403,Q403=X403,NOT(ISBLANK(P403)),NOT(ISBLANK(Q403)),NOT(ISBLANK(W403)),NOT(ISBLANK(AA403))),1,0)</f>
        <v>0</v>
      </c>
      <c r="AC403" s="20" t="str">
        <f ca="1">IF(AB403=0,"",IF(OR(ISBLANK(P403),ISBLANK(Q403)),"",IF(ISBLANK(VLOOKUP(A403,Database!A:AA,22,FALSE)),"",VLOOKUP(A403,Database!A:AA,22,FALSE))))</f>
        <v/>
      </c>
      <c r="AD403" s="20">
        <f ca="1">IFERROR(
   IF(
     OR(ISBLANK(P403),ISBLANK(Q403)),
     "",
     IF(
       AND(AA403&lt;&gt;"",OR(V403="Terminé",V403="En cours")),
       VLOOKUP(AC403,Setup_ScoreExactBonus!A:D,4,FALSE),
       0
     )),
  0)</f>
        <v>0</v>
      </c>
      <c r="AE403" s="21">
        <f ca="1">IFERROR(IF(OR(ISBLANK(P403),ISBLANK(Q403)),0,IF(AA403&lt;&gt;"", AA403 + IF(AB403=1,AD403, 0), "") * (R403+1)),"")</f>
        <v>0</v>
      </c>
      <c r="AF403" s="21">
        <f ca="1">SUMIFS(AE$2:AE403,D$2:D403,D403)</f>
        <v>726</v>
      </c>
    </row>
    <row r="404" spans="1:32" hidden="1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1">
        <v>0</v>
      </c>
      <c r="S404" s="20">
        <f>VLOOKUP($A404,Database!$A:$Y,10,FALSE)</f>
        <v>57</v>
      </c>
      <c r="T404" s="20">
        <f>VLOOKUP($A404,Database!$A:$Y,11,FALSE)</f>
        <v>122</v>
      </c>
      <c r="U404" s="20">
        <f>VLOOKUP($A404,Database!$A:$Y,12,FALSE)</f>
        <v>135</v>
      </c>
      <c r="V404" s="20" t="str">
        <f>VLOOKUP(A404,Database!A:M,13,FALSE)</f>
        <v>Terminé</v>
      </c>
      <c r="W404" s="20">
        <f>VLOOKUP($A404,Database!$A:$Y,20,FALSE)</f>
        <v>1</v>
      </c>
      <c r="X404" s="20">
        <f>VLOOKUP($A404,Database!$A:$Y,21,FALSE)</f>
        <v>1</v>
      </c>
      <c r="Y404" s="20">
        <f>IF(A404=0,0,IF(V404="À venir",0,IF(AND(ISBLANK(P404),ISBLANK(Q404)),1,0)))</f>
        <v>0</v>
      </c>
      <c r="Z404" s="20">
        <f>IF(OR(ISBLANK(P404),ISBLANK(Q404)),"",IF(OR(AND(P404&gt;Q404,W404&gt;X404),AND(P404=Q404,W404=X404),AND(P404&lt;Q404,W404&lt;X404)),1,0))</f>
        <v>0</v>
      </c>
      <c r="AA404" s="20">
        <f ca="1">IF(C404&lt;NOW(),IF(AND(P404&gt;Q404,W404&gt;X404),S404,IF(AND(P404=Q404,W404=X404),T404,IF(AND(P404&lt;Q404,W404&lt;X404),U404,0))),"")</f>
        <v>0</v>
      </c>
      <c r="AB404" s="20">
        <f ca="1">IF(AND(P404=W404,Q404=X404,NOT(ISBLANK(P404)),NOT(ISBLANK(Q404)),NOT(ISBLANK(W404)),NOT(ISBLANK(AA404))),1,0)</f>
        <v>0</v>
      </c>
      <c r="AC404" s="20" t="str">
        <f ca="1">IF(AB404=0,"",IF(OR(ISBLANK(P404),ISBLANK(Q404)),"",IF(ISBLANK(VLOOKUP(A404,Database!A:AA,22,FALSE)),"",VLOOKUP(A404,Database!A:AA,22,FALSE))))</f>
        <v/>
      </c>
      <c r="AD404" s="20">
        <f ca="1">IFERROR(
   IF(
     OR(ISBLANK(P404),ISBLANK(Q404)),
     "",
     IF(
       AND(AA404&lt;&gt;"",OR(V404="Terminé",V404="En cours")),
       VLOOKUP(AC404,Setup_ScoreExactBonus!A:D,4,FALSE),
       0
     )),
  0)</f>
        <v>0</v>
      </c>
      <c r="AE404" s="21">
        <f ca="1">IFERROR(IF(OR(ISBLANK(P404),ISBLANK(Q404)),0,IF(AA404&lt;&gt;"", AA404 + IF(AB404=1,AD404, 0), "") * (R404+1)),"")</f>
        <v>0</v>
      </c>
      <c r="AF404" s="21">
        <f ca="1">SUMIFS(AE$2:AE404,D$2:D404,D404)</f>
        <v>291</v>
      </c>
    </row>
    <row r="405" spans="1:32" hidden="1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1">
        <v>0</v>
      </c>
      <c r="S405" s="20">
        <f>VLOOKUP($A405,Database!$A:$Y,10,FALSE)</f>
        <v>57</v>
      </c>
      <c r="T405" s="20">
        <f>VLOOKUP($A405,Database!$A:$Y,11,FALSE)</f>
        <v>122</v>
      </c>
      <c r="U405" s="20">
        <f>VLOOKUP($A405,Database!$A:$Y,12,FALSE)</f>
        <v>135</v>
      </c>
      <c r="V405" s="20" t="str">
        <f>VLOOKUP(A405,Database!A:M,13,FALSE)</f>
        <v>Terminé</v>
      </c>
      <c r="W405" s="20">
        <f>VLOOKUP($A405,Database!$A:$Y,20,FALSE)</f>
        <v>1</v>
      </c>
      <c r="X405" s="20">
        <f>VLOOKUP($A405,Database!$A:$Y,21,FALSE)</f>
        <v>1</v>
      </c>
      <c r="Y405" s="20">
        <f>IF(A405=0,0,IF(V405="À venir",0,IF(AND(ISBLANK(P405),ISBLANK(Q405)),1,0)))</f>
        <v>0</v>
      </c>
      <c r="Z405" s="20">
        <f>IF(OR(ISBLANK(P405),ISBLANK(Q405)),"",IF(OR(AND(P405&gt;Q405,W405&gt;X405),AND(P405=Q405,W405=X405),AND(P405&lt;Q405,W405&lt;X405)),1,0))</f>
        <v>0</v>
      </c>
      <c r="AA405" s="20">
        <f ca="1">IF(C405&lt;NOW(),IF(AND(P405&gt;Q405,W405&gt;X405),S405,IF(AND(P405=Q405,W405=X405),T405,IF(AND(P405&lt;Q405,W405&lt;X405),U405,0))),"")</f>
        <v>0</v>
      </c>
      <c r="AB405" s="20">
        <f ca="1">IF(AND(P405=W405,Q405=X405,NOT(ISBLANK(P405)),NOT(ISBLANK(Q405)),NOT(ISBLANK(W405)),NOT(ISBLANK(AA405))),1,0)</f>
        <v>0</v>
      </c>
      <c r="AC405" s="20" t="str">
        <f ca="1">IF(AB405=0,"",IF(OR(ISBLANK(P405),ISBLANK(Q405)),"",IF(ISBLANK(VLOOKUP(A405,Database!A:AA,22,FALSE)),"",VLOOKUP(A405,Database!A:AA,22,FALSE))))</f>
        <v/>
      </c>
      <c r="AD405" s="20">
        <f ca="1">IFERROR(
   IF(
     OR(ISBLANK(P405),ISBLANK(Q405)),
     "",
     IF(
       AND(AA405&lt;&gt;"",OR(V405="Terminé",V405="En cours")),
       VLOOKUP(AC405,Setup_ScoreExactBonus!A:D,4,FALSE),
       0
     )),
  0)</f>
        <v>0</v>
      </c>
      <c r="AE405" s="21">
        <f ca="1">IFERROR(IF(OR(ISBLANK(P405),ISBLANK(Q405)),0,IF(AA405&lt;&gt;"", AA405 + IF(AB405=1,AD405, 0), "") * (R405+1)),"")</f>
        <v>0</v>
      </c>
      <c r="AF405" s="21">
        <f ca="1">SUMIFS(AE$2:AE405,D$2:D405,D405)</f>
        <v>320</v>
      </c>
    </row>
    <row r="406" spans="1:32" hidden="1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1">
        <v>0</v>
      </c>
      <c r="S406" s="20">
        <f>VLOOKUP($A406,Database!$A:$Y,10,FALSE)</f>
        <v>57</v>
      </c>
      <c r="T406" s="20">
        <f>VLOOKUP($A406,Database!$A:$Y,11,FALSE)</f>
        <v>122</v>
      </c>
      <c r="U406" s="20">
        <f>VLOOKUP($A406,Database!$A:$Y,12,FALSE)</f>
        <v>135</v>
      </c>
      <c r="V406" s="20" t="str">
        <f>VLOOKUP(A406,Database!A:M,13,FALSE)</f>
        <v>Terminé</v>
      </c>
      <c r="W406" s="20">
        <f>VLOOKUP($A406,Database!$A:$Y,20,FALSE)</f>
        <v>1</v>
      </c>
      <c r="X406" s="20">
        <f>VLOOKUP($A406,Database!$A:$Y,21,FALSE)</f>
        <v>1</v>
      </c>
      <c r="Y406" s="20">
        <f>IF(A406=0,0,IF(V406="À venir",0,IF(AND(ISBLANK(P406),ISBLANK(Q406)),1,0)))</f>
        <v>1</v>
      </c>
      <c r="Z406" s="20" t="str">
        <f>IF(OR(ISBLANK(P406),ISBLANK(Q406)),"",IF(OR(AND(P406&gt;Q406,W406&gt;X406),AND(P406=Q406,W406=X406),AND(P406&lt;Q406,W406&lt;X406)),1,0))</f>
        <v/>
      </c>
      <c r="AA406" s="20">
        <f ca="1">IF(C406&lt;NOW(),IF(AND(P406&gt;Q406,W406&gt;X406),S406,IF(AND(P406=Q406,W406=X406),T406,IF(AND(P406&lt;Q406,W406&lt;X406),U406,0))),"")</f>
        <v>122</v>
      </c>
      <c r="AB406" s="20">
        <f ca="1">IF(AND(P406=W406,Q406=X406,NOT(ISBLANK(P406)),NOT(ISBLANK(Q406)),NOT(ISBLANK(W406)),NOT(ISBLANK(AA406))),1,0)</f>
        <v>0</v>
      </c>
      <c r="AC406" s="20" t="str">
        <f ca="1">IF(AB406=0,"",IF(OR(ISBLANK(P406),ISBLANK(Q406)),"",IF(ISBLANK(VLOOKUP(A406,Database!A:AA,22,FALSE)),"",VLOOKUP(A406,Database!A:AA,22,FALSE))))</f>
        <v/>
      </c>
      <c r="AD406" s="20" t="str">
        <f>IFERROR(
   IF(
     OR(ISBLANK(P406),ISBLANK(Q406)),
     "",
     IF(
       AND(AA406&lt;&gt;"",OR(V406="Terminé",V406="En cours")),
       VLOOKUP(AC406,Setup_ScoreExactBonus!A:D,4,FALSE),
       0
     )),
  0)</f>
        <v/>
      </c>
      <c r="AE406" s="21">
        <f>IFERROR(IF(OR(ISBLANK(P406),ISBLANK(Q406)),0,IF(AA406&lt;&gt;"", AA406 + IF(AB406=1,AD406, 0), "") * (R406+1)),"")</f>
        <v>0</v>
      </c>
      <c r="AF406" s="21">
        <f>SUMIFS(AE$2:AE406,D$2:D406,D406)</f>
        <v>0</v>
      </c>
    </row>
    <row r="407" spans="1:32" hidden="1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1">
        <v>0</v>
      </c>
      <c r="S407" s="20">
        <f>VLOOKUP($A407,Database!$A:$Y,10,FALSE)</f>
        <v>146</v>
      </c>
      <c r="T407" s="20">
        <f>VLOOKUP($A407,Database!$A:$Y,11,FALSE)</f>
        <v>125</v>
      </c>
      <c r="U407" s="20">
        <f>VLOOKUP($A407,Database!$A:$Y,12,FALSE)</f>
        <v>50</v>
      </c>
      <c r="V407" s="20" t="str">
        <f>VLOOKUP(A407,Database!A:M,13,FALSE)</f>
        <v>Terminé</v>
      </c>
      <c r="W407" s="20">
        <f>VLOOKUP($A407,Database!$A:$Y,20,FALSE)</f>
        <v>1</v>
      </c>
      <c r="X407" s="20">
        <f>VLOOKUP($A407,Database!$A:$Y,21,FALSE)</f>
        <v>1</v>
      </c>
      <c r="Y407" s="20">
        <f>IF(A407=0,0,IF(V407="À venir",0,IF(AND(ISBLANK(P407),ISBLANK(Q407)),1,0)))</f>
        <v>0</v>
      </c>
      <c r="Z407" s="20">
        <f>IF(OR(ISBLANK(P407),ISBLANK(Q407)),"",IF(OR(AND(P407&gt;Q407,W407&gt;X407),AND(P407=Q407,W407=X407),AND(P407&lt;Q407,W407&lt;X407)),1,0))</f>
        <v>0</v>
      </c>
      <c r="AA407" s="20">
        <f ca="1">IF(C407&lt;NOW(),IF(AND(P407&gt;Q407,W407&gt;X407),S407,IF(AND(P407=Q407,W407=X407),T407,IF(AND(P407&lt;Q407,W407&lt;X407),U407,0))),"")</f>
        <v>0</v>
      </c>
      <c r="AB407" s="20">
        <f ca="1">IF(AND(P407=W407,Q407=X407,NOT(ISBLANK(P407)),NOT(ISBLANK(Q407)),NOT(ISBLANK(W407)),NOT(ISBLANK(AA407))),1,0)</f>
        <v>0</v>
      </c>
      <c r="AC407" s="20" t="str">
        <f ca="1">IF(AB407=0,"",IF(OR(ISBLANK(P407),ISBLANK(Q407)),"",IF(ISBLANK(VLOOKUP(A407,Database!A:AA,22,FALSE)),"",VLOOKUP(A407,Database!A:AA,22,FALSE))))</f>
        <v/>
      </c>
      <c r="AD407" s="20">
        <f ca="1">IFERROR(
   IF(
     OR(ISBLANK(P407),ISBLANK(Q407)),
     "",
     IF(
       AND(AA407&lt;&gt;"",OR(V407="Terminé",V407="En cours")),
       VLOOKUP(AC407,Setup_ScoreExactBonus!A:D,4,FALSE),
       0
     )),
  0)</f>
        <v>0</v>
      </c>
      <c r="AE407" s="21">
        <f ca="1">IFERROR(IF(OR(ISBLANK(P407),ISBLANK(Q407)),0,IF(AA407&lt;&gt;"", AA407 + IF(AB407=1,AD407, 0), "") * (R407+1)),"")</f>
        <v>0</v>
      </c>
      <c r="AF407" s="21">
        <f ca="1">SUMIFS(AE$2:AE407,D$2:D407,D407)</f>
        <v>767</v>
      </c>
    </row>
    <row r="408" spans="1:32" hidden="1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1">
        <v>0</v>
      </c>
      <c r="S408" s="20">
        <f>VLOOKUP($A408,Database!$A:$Y,10,FALSE)</f>
        <v>146</v>
      </c>
      <c r="T408" s="20">
        <f>VLOOKUP($A408,Database!$A:$Y,11,FALSE)</f>
        <v>125</v>
      </c>
      <c r="U408" s="20">
        <f>VLOOKUP($A408,Database!$A:$Y,12,FALSE)</f>
        <v>50</v>
      </c>
      <c r="V408" s="20" t="str">
        <f>VLOOKUP(A408,Database!A:M,13,FALSE)</f>
        <v>Terminé</v>
      </c>
      <c r="W408" s="20">
        <f>VLOOKUP($A408,Database!$A:$Y,20,FALSE)</f>
        <v>1</v>
      </c>
      <c r="X408" s="20">
        <f>VLOOKUP($A408,Database!$A:$Y,21,FALSE)</f>
        <v>1</v>
      </c>
      <c r="Y408" s="20">
        <f>IF(A408=0,0,IF(V408="À venir",0,IF(AND(ISBLANK(P408),ISBLANK(Q408)),1,0)))</f>
        <v>0</v>
      </c>
      <c r="Z408" s="20">
        <f>IF(OR(ISBLANK(P408),ISBLANK(Q408)),"",IF(OR(AND(P408&gt;Q408,W408&gt;X408),AND(P408=Q408,W408=X408),AND(P408&lt;Q408,W408&lt;X408)),1,0))</f>
        <v>0</v>
      </c>
      <c r="AA408" s="20">
        <f ca="1">IF(C408&lt;NOW(),IF(AND(P408&gt;Q408,W408&gt;X408),S408,IF(AND(P408=Q408,W408=X408),T408,IF(AND(P408&lt;Q408,W408&lt;X408),U408,0))),"")</f>
        <v>0</v>
      </c>
      <c r="AB408" s="20">
        <f ca="1">IF(AND(P408=W408,Q408=X408,NOT(ISBLANK(P408)),NOT(ISBLANK(Q408)),NOT(ISBLANK(W408)),NOT(ISBLANK(AA408))),1,0)</f>
        <v>0</v>
      </c>
      <c r="AC408" s="20" t="str">
        <f ca="1">IF(AB408=0,"",IF(OR(ISBLANK(P408),ISBLANK(Q408)),"",IF(ISBLANK(VLOOKUP(A408,Database!A:AA,22,FALSE)),"",VLOOKUP(A408,Database!A:AA,22,FALSE))))</f>
        <v/>
      </c>
      <c r="AD408" s="20">
        <f ca="1">IFERROR(
   IF(
     OR(ISBLANK(P408),ISBLANK(Q408)),
     "",
     IF(
       AND(AA408&lt;&gt;"",OR(V408="Terminé",V408="En cours")),
       VLOOKUP(AC408,Setup_ScoreExactBonus!A:D,4,FALSE),
       0
     )),
  0)</f>
        <v>0</v>
      </c>
      <c r="AE408" s="21">
        <f ca="1">IFERROR(IF(OR(ISBLANK(P408),ISBLANK(Q408)),0,IF(AA408&lt;&gt;"", AA408 + IF(AB408=1,AD408, 0), "") * (R408+1)),"")</f>
        <v>0</v>
      </c>
      <c r="AF408" s="21">
        <f ca="1">SUMIFS(AE$2:AE408,D$2:D408,D408)</f>
        <v>538</v>
      </c>
    </row>
    <row r="409" spans="1:32" hidden="1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1">
        <v>0</v>
      </c>
      <c r="S409" s="20">
        <f>VLOOKUP($A409,Database!$A:$Y,10,FALSE)</f>
        <v>146</v>
      </c>
      <c r="T409" s="20">
        <f>VLOOKUP($A409,Database!$A:$Y,11,FALSE)</f>
        <v>125</v>
      </c>
      <c r="U409" s="20">
        <f>VLOOKUP($A409,Database!$A:$Y,12,FALSE)</f>
        <v>50</v>
      </c>
      <c r="V409" s="20" t="str">
        <f>VLOOKUP(A409,Database!A:M,13,FALSE)</f>
        <v>Terminé</v>
      </c>
      <c r="W409" s="20">
        <f>VLOOKUP($A409,Database!$A:$Y,20,FALSE)</f>
        <v>1</v>
      </c>
      <c r="X409" s="20">
        <f>VLOOKUP($A409,Database!$A:$Y,21,FALSE)</f>
        <v>1</v>
      </c>
      <c r="Y409" s="20">
        <f>IF(A409=0,0,IF(V409="À venir",0,IF(AND(ISBLANK(P409),ISBLANK(Q409)),1,0)))</f>
        <v>0</v>
      </c>
      <c r="Z409" s="20">
        <f>IF(OR(ISBLANK(P409),ISBLANK(Q409)),"",IF(OR(AND(P409&gt;Q409,W409&gt;X409),AND(P409=Q409,W409=X409),AND(P409&lt;Q409,W409&lt;X409)),1,0))</f>
        <v>1</v>
      </c>
      <c r="AA409" s="20">
        <f ca="1">IF(C409&lt;NOW(),IF(AND(P409&gt;Q409,W409&gt;X409),S409,IF(AND(P409=Q409,W409=X409),T409,IF(AND(P409&lt;Q409,W409&lt;X409),U409,0))),"")</f>
        <v>125</v>
      </c>
      <c r="AB409" s="20">
        <f ca="1">IF(AND(P409=W409,Q409=X409,NOT(ISBLANK(P409)),NOT(ISBLANK(Q409)),NOT(ISBLANK(W409)),NOT(ISBLANK(AA409))),1,0)</f>
        <v>1</v>
      </c>
      <c r="AC409" s="20" t="str">
        <f ca="1">IF(AB409=0,"",IF(OR(ISBLANK(P409),ISBLANK(Q409)),"",IF(ISBLANK(VLOOKUP(A409,Database!A:AA,22,FALSE)),"",VLOOKUP(A409,Database!A:AA,22,FALSE))))</f>
        <v>Exact</v>
      </c>
      <c r="AD409" s="20">
        <f ca="1">IFERROR(
   IF(
     OR(ISBLANK(P409),ISBLANK(Q409)),
     "",
     IF(
       AND(AA409&lt;&gt;"",OR(V409="Terminé",V409="En cours")),
       VLOOKUP(AC409,Setup_ScoreExactBonus!A:D,4,FALSE),
       0
     )),
  0)</f>
        <v>20</v>
      </c>
      <c r="AE409" s="21">
        <f ca="1">IFERROR(IF(OR(ISBLANK(P409),ISBLANK(Q409)),0,IF(AA409&lt;&gt;"", AA409 + IF(AB409=1,AD409, 0), "") * (R409+1)),"")</f>
        <v>145</v>
      </c>
      <c r="AF409" s="21">
        <f ca="1">SUMIFS(AE$2:AE409,D$2:D409,D409)</f>
        <v>664</v>
      </c>
    </row>
    <row r="410" spans="1:32" hidden="1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1">
        <v>0</v>
      </c>
      <c r="S410" s="20">
        <f>VLOOKUP($A410,Database!$A:$Y,10,FALSE)</f>
        <v>146</v>
      </c>
      <c r="T410" s="20">
        <f>VLOOKUP($A410,Database!$A:$Y,11,FALSE)</f>
        <v>125</v>
      </c>
      <c r="U410" s="20">
        <f>VLOOKUP($A410,Database!$A:$Y,12,FALSE)</f>
        <v>50</v>
      </c>
      <c r="V410" s="20" t="str">
        <f>VLOOKUP(A410,Database!A:M,13,FALSE)</f>
        <v>Terminé</v>
      </c>
      <c r="W410" s="20">
        <f>VLOOKUP($A410,Database!$A:$Y,20,FALSE)</f>
        <v>1</v>
      </c>
      <c r="X410" s="20">
        <f>VLOOKUP($A410,Database!$A:$Y,21,FALSE)</f>
        <v>1</v>
      </c>
      <c r="Y410" s="20">
        <f>IF(A410=0,0,IF(V410="À venir",0,IF(AND(ISBLANK(P410),ISBLANK(Q410)),1,0)))</f>
        <v>0</v>
      </c>
      <c r="Z410" s="20">
        <f>IF(OR(ISBLANK(P410),ISBLANK(Q410)),"",IF(OR(AND(P410&gt;Q410,W410&gt;X410),AND(P410=Q410,W410=X410),AND(P410&lt;Q410,W410&lt;X410)),1,0))</f>
        <v>0</v>
      </c>
      <c r="AA410" s="20">
        <f ca="1">IF(C410&lt;NOW(),IF(AND(P410&gt;Q410,W410&gt;X410),S410,IF(AND(P410=Q410,W410=X410),T410,IF(AND(P410&lt;Q410,W410&lt;X410),U410,0))),"")</f>
        <v>0</v>
      </c>
      <c r="AB410" s="20">
        <f ca="1">IF(AND(P410=W410,Q410=X410,NOT(ISBLANK(P410)),NOT(ISBLANK(Q410)),NOT(ISBLANK(W410)),NOT(ISBLANK(AA410))),1,0)</f>
        <v>0</v>
      </c>
      <c r="AC410" s="20" t="str">
        <f ca="1">IF(AB410=0,"",IF(OR(ISBLANK(P410),ISBLANK(Q410)),"",IF(ISBLANK(VLOOKUP(A410,Database!A:AA,22,FALSE)),"",VLOOKUP(A410,Database!A:AA,22,FALSE))))</f>
        <v/>
      </c>
      <c r="AD410" s="20">
        <f ca="1">IFERROR(
   IF(
     OR(ISBLANK(P410),ISBLANK(Q410)),
     "",
     IF(
       AND(AA410&lt;&gt;"",OR(V410="Terminé",V410="En cours")),
       VLOOKUP(AC410,Setup_ScoreExactBonus!A:D,4,FALSE),
       0
     )),
  0)</f>
        <v>0</v>
      </c>
      <c r="AE410" s="21">
        <f ca="1">IFERROR(IF(OR(ISBLANK(P410),ISBLANK(Q410)),0,IF(AA410&lt;&gt;"", AA410 + IF(AB410=1,AD410, 0), "") * (R410+1)),"")</f>
        <v>0</v>
      </c>
      <c r="AF410" s="21">
        <f ca="1">SUMIFS(AE$2:AE410,D$2:D410,D410)</f>
        <v>274</v>
      </c>
    </row>
    <row r="411" spans="1:32" hidden="1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1">
        <v>0</v>
      </c>
      <c r="S411" s="20">
        <f>VLOOKUP($A411,Database!$A:$Y,10,FALSE)</f>
        <v>146</v>
      </c>
      <c r="T411" s="20">
        <f>VLOOKUP($A411,Database!$A:$Y,11,FALSE)</f>
        <v>125</v>
      </c>
      <c r="U411" s="20">
        <f>VLOOKUP($A411,Database!$A:$Y,12,FALSE)</f>
        <v>50</v>
      </c>
      <c r="V411" s="20" t="str">
        <f>VLOOKUP(A411,Database!A:M,13,FALSE)</f>
        <v>Terminé</v>
      </c>
      <c r="W411" s="20">
        <f>VLOOKUP($A411,Database!$A:$Y,20,FALSE)</f>
        <v>1</v>
      </c>
      <c r="X411" s="20">
        <f>VLOOKUP($A411,Database!$A:$Y,21,FALSE)</f>
        <v>1</v>
      </c>
      <c r="Y411" s="20">
        <f>IF(A411=0,0,IF(V411="À venir",0,IF(AND(ISBLANK(P411),ISBLANK(Q411)),1,0)))</f>
        <v>0</v>
      </c>
      <c r="Z411" s="20">
        <f>IF(OR(ISBLANK(P411),ISBLANK(Q411)),"",IF(OR(AND(P411&gt;Q411,W411&gt;X411),AND(P411=Q411,W411=X411),AND(P411&lt;Q411,W411&lt;X411)),1,0))</f>
        <v>0</v>
      </c>
      <c r="AA411" s="20">
        <f ca="1">IF(C411&lt;NOW(),IF(AND(P411&gt;Q411,W411&gt;X411),S411,IF(AND(P411=Q411,W411=X411),T411,IF(AND(P411&lt;Q411,W411&lt;X411),U411,0))),"")</f>
        <v>0</v>
      </c>
      <c r="AB411" s="20">
        <f ca="1">IF(AND(P411=W411,Q411=X411,NOT(ISBLANK(P411)),NOT(ISBLANK(Q411)),NOT(ISBLANK(W411)),NOT(ISBLANK(AA411))),1,0)</f>
        <v>0</v>
      </c>
      <c r="AC411" s="20" t="str">
        <f ca="1">IF(AB411=0,"",IF(OR(ISBLANK(P411),ISBLANK(Q411)),"",IF(ISBLANK(VLOOKUP(A411,Database!A:AA,22,FALSE)),"",VLOOKUP(A411,Database!A:AA,22,FALSE))))</f>
        <v/>
      </c>
      <c r="AD411" s="20">
        <f ca="1">IFERROR(
   IF(
     OR(ISBLANK(P411),ISBLANK(Q411)),
     "",
     IF(
       AND(AA411&lt;&gt;"",OR(V411="Terminé",V411="En cours")),
       VLOOKUP(AC411,Setup_ScoreExactBonus!A:D,4,FALSE),
       0
     )),
  0)</f>
        <v>0</v>
      </c>
      <c r="AE411" s="21">
        <f ca="1">IFERROR(IF(OR(ISBLANK(P411),ISBLANK(Q411)),0,IF(AA411&lt;&gt;"", AA411 + IF(AB411=1,AD411, 0), "") * (R411+1)),"")</f>
        <v>0</v>
      </c>
      <c r="AF411" s="21">
        <f ca="1">SUMIFS(AE$2:AE411,D$2:D411,D411)</f>
        <v>262</v>
      </c>
    </row>
    <row r="412" spans="1:32" hidden="1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1">
        <v>0</v>
      </c>
      <c r="S412" s="20">
        <f>VLOOKUP($A412,Database!$A:$Y,10,FALSE)</f>
        <v>146</v>
      </c>
      <c r="T412" s="20">
        <f>VLOOKUP($A412,Database!$A:$Y,11,FALSE)</f>
        <v>125</v>
      </c>
      <c r="U412" s="20">
        <f>VLOOKUP($A412,Database!$A:$Y,12,FALSE)</f>
        <v>50</v>
      </c>
      <c r="V412" s="20" t="str">
        <f>VLOOKUP(A412,Database!A:M,13,FALSE)</f>
        <v>Terminé</v>
      </c>
      <c r="W412" s="20">
        <f>VLOOKUP($A412,Database!$A:$Y,20,FALSE)</f>
        <v>1</v>
      </c>
      <c r="X412" s="20">
        <f>VLOOKUP($A412,Database!$A:$Y,21,FALSE)</f>
        <v>1</v>
      </c>
      <c r="Y412" s="20">
        <f>IF(A412=0,0,IF(V412="À venir",0,IF(AND(ISBLANK(P412),ISBLANK(Q412)),1,0)))</f>
        <v>0</v>
      </c>
      <c r="Z412" s="20">
        <f>IF(OR(ISBLANK(P412),ISBLANK(Q412)),"",IF(OR(AND(P412&gt;Q412,W412&gt;X412),AND(P412=Q412,W412=X412),AND(P412&lt;Q412,W412&lt;X412)),1,0))</f>
        <v>1</v>
      </c>
      <c r="AA412" s="20">
        <f ca="1">IF(C412&lt;NOW(),IF(AND(P412&gt;Q412,W412&gt;X412),S412,IF(AND(P412=Q412,W412=X412),T412,IF(AND(P412&lt;Q412,W412&lt;X412),U412,0))),"")</f>
        <v>125</v>
      </c>
      <c r="AB412" s="20">
        <f ca="1">IF(AND(P412=W412,Q412=X412,NOT(ISBLANK(P412)),NOT(ISBLANK(Q412)),NOT(ISBLANK(W412)),NOT(ISBLANK(AA412))),1,0)</f>
        <v>1</v>
      </c>
      <c r="AC412" s="20" t="str">
        <f ca="1">IF(AB412=0,"",IF(OR(ISBLANK(P412),ISBLANK(Q412)),"",IF(ISBLANK(VLOOKUP(A412,Database!A:AA,22,FALSE)),"",VLOOKUP(A412,Database!A:AA,22,FALSE))))</f>
        <v>Exact</v>
      </c>
      <c r="AD412" s="20">
        <f ca="1">IFERROR(
   IF(
     OR(ISBLANK(P412),ISBLANK(Q412)),
     "",
     IF(
       AND(AA412&lt;&gt;"",OR(V412="Terminé",V412="En cours")),
       VLOOKUP(AC412,Setup_ScoreExactBonus!A:D,4,FALSE),
       0
     )),
  0)</f>
        <v>20</v>
      </c>
      <c r="AE412" s="21">
        <f ca="1">IFERROR(IF(OR(ISBLANK(P412),ISBLANK(Q412)),0,IF(AA412&lt;&gt;"", AA412 + IF(AB412=1,AD412, 0), "") * (R412+1)),"")</f>
        <v>145</v>
      </c>
      <c r="AF412" s="21">
        <f ca="1">SUMIFS(AE$2:AE412,D$2:D412,D412)</f>
        <v>507</v>
      </c>
    </row>
    <row r="413" spans="1:32" hidden="1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1">
        <v>0</v>
      </c>
      <c r="S413" s="20">
        <f>VLOOKUP($A413,Database!$A:$Y,10,FALSE)</f>
        <v>146</v>
      </c>
      <c r="T413" s="20">
        <f>VLOOKUP($A413,Database!$A:$Y,11,FALSE)</f>
        <v>125</v>
      </c>
      <c r="U413" s="20">
        <f>VLOOKUP($A413,Database!$A:$Y,12,FALSE)</f>
        <v>50</v>
      </c>
      <c r="V413" s="20" t="str">
        <f>VLOOKUP(A413,Database!A:M,13,FALSE)</f>
        <v>Terminé</v>
      </c>
      <c r="W413" s="20">
        <f>VLOOKUP($A413,Database!$A:$Y,20,FALSE)</f>
        <v>1</v>
      </c>
      <c r="X413" s="20">
        <f>VLOOKUP($A413,Database!$A:$Y,21,FALSE)</f>
        <v>1</v>
      </c>
      <c r="Y413" s="20">
        <f>IF(A413=0,0,IF(V413="À venir",0,IF(AND(ISBLANK(P413),ISBLANK(Q413)),1,0)))</f>
        <v>0</v>
      </c>
      <c r="Z413" s="20">
        <f>IF(OR(ISBLANK(P413),ISBLANK(Q413)),"",IF(OR(AND(P413&gt;Q413,W413&gt;X413),AND(P413=Q413,W413=X413),AND(P413&lt;Q413,W413&lt;X413)),1,0))</f>
        <v>0</v>
      </c>
      <c r="AA413" s="20">
        <f ca="1">IF(C413&lt;NOW(),IF(AND(P413&gt;Q413,W413&gt;X413),S413,IF(AND(P413=Q413,W413=X413),T413,IF(AND(P413&lt;Q413,W413&lt;X413),U413,0))),"")</f>
        <v>0</v>
      </c>
      <c r="AB413" s="20">
        <f ca="1">IF(AND(P413=W413,Q413=X413,NOT(ISBLANK(P413)),NOT(ISBLANK(Q413)),NOT(ISBLANK(W413)),NOT(ISBLANK(AA413))),1,0)</f>
        <v>0</v>
      </c>
      <c r="AC413" s="20" t="str">
        <f ca="1">IF(AB413=0,"",IF(OR(ISBLANK(P413),ISBLANK(Q413)),"",IF(ISBLANK(VLOOKUP(A413,Database!A:AA,22,FALSE)),"",VLOOKUP(A413,Database!A:AA,22,FALSE))))</f>
        <v/>
      </c>
      <c r="AD413" s="20">
        <f ca="1">IFERROR(
   IF(
     OR(ISBLANK(P413),ISBLANK(Q413)),
     "",
     IF(
       AND(AA413&lt;&gt;"",OR(V413="Terminé",V413="En cours")),
       VLOOKUP(AC413,Setup_ScoreExactBonus!A:D,4,FALSE),
       0
     )),
  0)</f>
        <v>0</v>
      </c>
      <c r="AE413" s="21">
        <f ca="1">IFERROR(IF(OR(ISBLANK(P413),ISBLANK(Q413)),0,IF(AA413&lt;&gt;"", AA413 + IF(AB413=1,AD413, 0), "") * (R413+1)),"")</f>
        <v>0</v>
      </c>
      <c r="AF413" s="21">
        <f ca="1">SUMIFS(AE$2:AE413,D$2:D413,D413)</f>
        <v>138</v>
      </c>
    </row>
    <row r="414" spans="1:32" hidden="1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1">
        <v>0</v>
      </c>
      <c r="S414" s="20">
        <f>VLOOKUP($A414,Database!$A:$Y,10,FALSE)</f>
        <v>146</v>
      </c>
      <c r="T414" s="20">
        <f>VLOOKUP($A414,Database!$A:$Y,11,FALSE)</f>
        <v>125</v>
      </c>
      <c r="U414" s="20">
        <f>VLOOKUP($A414,Database!$A:$Y,12,FALSE)</f>
        <v>50</v>
      </c>
      <c r="V414" s="20" t="str">
        <f>VLOOKUP(A414,Database!A:M,13,FALSE)</f>
        <v>Terminé</v>
      </c>
      <c r="W414" s="20">
        <f>VLOOKUP($A414,Database!$A:$Y,20,FALSE)</f>
        <v>1</v>
      </c>
      <c r="X414" s="20">
        <f>VLOOKUP($A414,Database!$A:$Y,21,FALSE)</f>
        <v>1</v>
      </c>
      <c r="Y414" s="20">
        <f>IF(A414=0,0,IF(V414="À venir",0,IF(AND(ISBLANK(P414),ISBLANK(Q414)),1,0)))</f>
        <v>0</v>
      </c>
      <c r="Z414" s="20">
        <f>IF(OR(ISBLANK(P414),ISBLANK(Q414)),"",IF(OR(AND(P414&gt;Q414,W414&gt;X414),AND(P414=Q414,W414=X414),AND(P414&lt;Q414,W414&lt;X414)),1,0))</f>
        <v>0</v>
      </c>
      <c r="AA414" s="20">
        <f ca="1">IF(C414&lt;NOW(),IF(AND(P414&gt;Q414,W414&gt;X414),S414,IF(AND(P414=Q414,W414=X414),T414,IF(AND(P414&lt;Q414,W414&lt;X414),U414,0))),"")</f>
        <v>0</v>
      </c>
      <c r="AB414" s="20">
        <f ca="1">IF(AND(P414=W414,Q414=X414,NOT(ISBLANK(P414)),NOT(ISBLANK(Q414)),NOT(ISBLANK(W414)),NOT(ISBLANK(AA414))),1,0)</f>
        <v>0</v>
      </c>
      <c r="AC414" s="20" t="str">
        <f ca="1">IF(AB414=0,"",IF(OR(ISBLANK(P414),ISBLANK(Q414)),"",IF(ISBLANK(VLOOKUP(A414,Database!A:AA,22,FALSE)),"",VLOOKUP(A414,Database!A:AA,22,FALSE))))</f>
        <v/>
      </c>
      <c r="AD414" s="20">
        <f ca="1">IFERROR(
   IF(
     OR(ISBLANK(P414),ISBLANK(Q414)),
     "",
     IF(
       AND(AA414&lt;&gt;"",OR(V414="Terminé",V414="En cours")),
       VLOOKUP(AC414,Setup_ScoreExactBonus!A:D,4,FALSE),
       0
     )),
  0)</f>
        <v>0</v>
      </c>
      <c r="AE414" s="21">
        <f ca="1">IFERROR(IF(OR(ISBLANK(P414),ISBLANK(Q414)),0,IF(AA414&lt;&gt;"", AA414 + IF(AB414=1,AD414, 0), "") * (R414+1)),"")</f>
        <v>0</v>
      </c>
      <c r="AF414" s="21">
        <f ca="1">SUMIFS(AE$2:AE414,D$2:D414,D414)</f>
        <v>623</v>
      </c>
    </row>
    <row r="415" spans="1:32" hidden="1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1">
        <v>0</v>
      </c>
      <c r="S415" s="20">
        <f>VLOOKUP($A415,Database!$A:$Y,10,FALSE)</f>
        <v>146</v>
      </c>
      <c r="T415" s="20">
        <f>VLOOKUP($A415,Database!$A:$Y,11,FALSE)</f>
        <v>125</v>
      </c>
      <c r="U415" s="20">
        <f>VLOOKUP($A415,Database!$A:$Y,12,FALSE)</f>
        <v>50</v>
      </c>
      <c r="V415" s="20" t="str">
        <f>VLOOKUP(A415,Database!A:M,13,FALSE)</f>
        <v>Terminé</v>
      </c>
      <c r="W415" s="20">
        <f>VLOOKUP($A415,Database!$A:$Y,20,FALSE)</f>
        <v>1</v>
      </c>
      <c r="X415" s="20">
        <f>VLOOKUP($A415,Database!$A:$Y,21,FALSE)</f>
        <v>1</v>
      </c>
      <c r="Y415" s="20">
        <f>IF(A415=0,0,IF(V415="À venir",0,IF(AND(ISBLANK(P415),ISBLANK(Q415)),1,0)))</f>
        <v>0</v>
      </c>
      <c r="Z415" s="20">
        <f>IF(OR(ISBLANK(P415),ISBLANK(Q415)),"",IF(OR(AND(P415&gt;Q415,W415&gt;X415),AND(P415=Q415,W415=X415),AND(P415&lt;Q415,W415&lt;X415)),1,0))</f>
        <v>0</v>
      </c>
      <c r="AA415" s="20">
        <f ca="1">IF(C415&lt;NOW(),IF(AND(P415&gt;Q415,W415&gt;X415),S415,IF(AND(P415=Q415,W415=X415),T415,IF(AND(P415&lt;Q415,W415&lt;X415),U415,0))),"")</f>
        <v>0</v>
      </c>
      <c r="AB415" s="20">
        <f ca="1">IF(AND(P415=W415,Q415=X415,NOT(ISBLANK(P415)),NOT(ISBLANK(Q415)),NOT(ISBLANK(W415)),NOT(ISBLANK(AA415))),1,0)</f>
        <v>0</v>
      </c>
      <c r="AC415" s="20" t="str">
        <f ca="1">IF(AB415=0,"",IF(OR(ISBLANK(P415),ISBLANK(Q415)),"",IF(ISBLANK(VLOOKUP(A415,Database!A:AA,22,FALSE)),"",VLOOKUP(A415,Database!A:AA,22,FALSE))))</f>
        <v/>
      </c>
      <c r="AD415" s="20">
        <f ca="1">IFERROR(
   IF(
     OR(ISBLANK(P415),ISBLANK(Q415)),
     "",
     IF(
       AND(AA415&lt;&gt;"",OR(V415="Terminé",V415="En cours")),
       VLOOKUP(AC415,Setup_ScoreExactBonus!A:D,4,FALSE),
       0
     )),
  0)</f>
        <v>0</v>
      </c>
      <c r="AE415" s="21">
        <f ca="1">IFERROR(IF(OR(ISBLANK(P415),ISBLANK(Q415)),0,IF(AA415&lt;&gt;"", AA415 + IF(AB415=1,AD415, 0), "") * (R415+1)),"")</f>
        <v>0</v>
      </c>
      <c r="AF415" s="21">
        <f ca="1">SUMIFS(AE$2:AE415,D$2:D415,D415)</f>
        <v>492</v>
      </c>
    </row>
    <row r="416" spans="1:32" hidden="1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1">
        <v>0</v>
      </c>
      <c r="S416" s="20">
        <f>VLOOKUP($A416,Database!$A:$Y,10,FALSE)</f>
        <v>146</v>
      </c>
      <c r="T416" s="20">
        <f>VLOOKUP($A416,Database!$A:$Y,11,FALSE)</f>
        <v>125</v>
      </c>
      <c r="U416" s="20">
        <f>VLOOKUP($A416,Database!$A:$Y,12,FALSE)</f>
        <v>50</v>
      </c>
      <c r="V416" s="20" t="str">
        <f>VLOOKUP(A416,Database!A:M,13,FALSE)</f>
        <v>Terminé</v>
      </c>
      <c r="W416" s="20">
        <f>VLOOKUP($A416,Database!$A:$Y,20,FALSE)</f>
        <v>1</v>
      </c>
      <c r="X416" s="20">
        <f>VLOOKUP($A416,Database!$A:$Y,21,FALSE)</f>
        <v>1</v>
      </c>
      <c r="Y416" s="20">
        <f>IF(A416=0,0,IF(V416="À venir",0,IF(AND(ISBLANK(P416),ISBLANK(Q416)),1,0)))</f>
        <v>0</v>
      </c>
      <c r="Z416" s="20">
        <f>IF(OR(ISBLANK(P416),ISBLANK(Q416)),"",IF(OR(AND(P416&gt;Q416,W416&gt;X416),AND(P416=Q416,W416=X416),AND(P416&lt;Q416,W416&lt;X416)),1,0))</f>
        <v>0</v>
      </c>
      <c r="AA416" s="20">
        <f ca="1">IF(C416&lt;NOW(),IF(AND(P416&gt;Q416,W416&gt;X416),S416,IF(AND(P416=Q416,W416=X416),T416,IF(AND(P416&lt;Q416,W416&lt;X416),U416,0))),"")</f>
        <v>0</v>
      </c>
      <c r="AB416" s="20">
        <f ca="1">IF(AND(P416=W416,Q416=X416,NOT(ISBLANK(P416)),NOT(ISBLANK(Q416)),NOT(ISBLANK(W416)),NOT(ISBLANK(AA416))),1,0)</f>
        <v>0</v>
      </c>
      <c r="AC416" s="20" t="str">
        <f ca="1">IF(AB416=0,"",IF(OR(ISBLANK(P416),ISBLANK(Q416)),"",IF(ISBLANK(VLOOKUP(A416,Database!A:AA,22,FALSE)),"",VLOOKUP(A416,Database!A:AA,22,FALSE))))</f>
        <v/>
      </c>
      <c r="AD416" s="20">
        <f ca="1">IFERROR(
   IF(
     OR(ISBLANK(P416),ISBLANK(Q416)),
     "",
     IF(
       AND(AA416&lt;&gt;"",OR(V416="Terminé",V416="En cours")),
       VLOOKUP(AC416,Setup_ScoreExactBonus!A:D,4,FALSE),
       0
     )),
  0)</f>
        <v>0</v>
      </c>
      <c r="AE416" s="21">
        <f ca="1">IFERROR(IF(OR(ISBLANK(P416),ISBLANK(Q416)),0,IF(AA416&lt;&gt;"", AA416 + IF(AB416=1,AD416, 0), "") * (R416+1)),"")</f>
        <v>0</v>
      </c>
      <c r="AF416" s="21">
        <f ca="1">SUMIFS(AE$2:AE416,D$2:D416,D416)</f>
        <v>416</v>
      </c>
    </row>
    <row r="417" spans="1:32" hidden="1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1">
        <v>0</v>
      </c>
      <c r="S417" s="20">
        <f>VLOOKUP($A417,Database!$A:$Y,10,FALSE)</f>
        <v>146</v>
      </c>
      <c r="T417" s="20">
        <f>VLOOKUP($A417,Database!$A:$Y,11,FALSE)</f>
        <v>125</v>
      </c>
      <c r="U417" s="20">
        <f>VLOOKUP($A417,Database!$A:$Y,12,FALSE)</f>
        <v>50</v>
      </c>
      <c r="V417" s="20" t="str">
        <f>VLOOKUP(A417,Database!A:M,13,FALSE)</f>
        <v>Terminé</v>
      </c>
      <c r="W417" s="20">
        <f>VLOOKUP($A417,Database!$A:$Y,20,FALSE)</f>
        <v>1</v>
      </c>
      <c r="X417" s="20">
        <f>VLOOKUP($A417,Database!$A:$Y,21,FALSE)</f>
        <v>1</v>
      </c>
      <c r="Y417" s="20">
        <f>IF(A417=0,0,IF(V417="À venir",0,IF(AND(ISBLANK(P417),ISBLANK(Q417)),1,0)))</f>
        <v>0</v>
      </c>
      <c r="Z417" s="20">
        <f>IF(OR(ISBLANK(P417),ISBLANK(Q417)),"",IF(OR(AND(P417&gt;Q417,W417&gt;X417),AND(P417=Q417,W417=X417),AND(P417&lt;Q417,W417&lt;X417)),1,0))</f>
        <v>0</v>
      </c>
      <c r="AA417" s="20">
        <f ca="1">IF(C417&lt;NOW(),IF(AND(P417&gt;Q417,W417&gt;X417),S417,IF(AND(P417=Q417,W417=X417),T417,IF(AND(P417&lt;Q417,W417&lt;X417),U417,0))),"")</f>
        <v>0</v>
      </c>
      <c r="AB417" s="20">
        <f ca="1">IF(AND(P417=W417,Q417=X417,NOT(ISBLANK(P417)),NOT(ISBLANK(Q417)),NOT(ISBLANK(W417)),NOT(ISBLANK(AA417))),1,0)</f>
        <v>0</v>
      </c>
      <c r="AC417" s="20" t="str">
        <f ca="1">IF(AB417=0,"",IF(OR(ISBLANK(P417),ISBLANK(Q417)),"",IF(ISBLANK(VLOOKUP(A417,Database!A:AA,22,FALSE)),"",VLOOKUP(A417,Database!A:AA,22,FALSE))))</f>
        <v/>
      </c>
      <c r="AD417" s="20">
        <f ca="1">IFERROR(
   IF(
     OR(ISBLANK(P417),ISBLANK(Q417)),
     "",
     IF(
       AND(AA417&lt;&gt;"",OR(V417="Terminé",V417="En cours")),
       VLOOKUP(AC417,Setup_ScoreExactBonus!A:D,4,FALSE),
       0
     )),
  0)</f>
        <v>0</v>
      </c>
      <c r="AE417" s="21">
        <f ca="1">IFERROR(IF(OR(ISBLANK(P417),ISBLANK(Q417)),0,IF(AA417&lt;&gt;"", AA417 + IF(AB417=1,AD417, 0), "") * (R417+1)),"")</f>
        <v>0</v>
      </c>
      <c r="AF417" s="21">
        <f ca="1">SUMIFS(AE$2:AE417,D$2:D417,D417)</f>
        <v>489</v>
      </c>
    </row>
    <row r="418" spans="1:32" hidden="1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1">
        <v>0</v>
      </c>
      <c r="S418" s="20">
        <f>VLOOKUP($A418,Database!$A:$Y,10,FALSE)</f>
        <v>146</v>
      </c>
      <c r="T418" s="20">
        <f>VLOOKUP($A418,Database!$A:$Y,11,FALSE)</f>
        <v>125</v>
      </c>
      <c r="U418" s="20">
        <f>VLOOKUP($A418,Database!$A:$Y,12,FALSE)</f>
        <v>50</v>
      </c>
      <c r="V418" s="20" t="str">
        <f>VLOOKUP(A418,Database!A:M,13,FALSE)</f>
        <v>Terminé</v>
      </c>
      <c r="W418" s="20">
        <f>VLOOKUP($A418,Database!$A:$Y,20,FALSE)</f>
        <v>1</v>
      </c>
      <c r="X418" s="20">
        <f>VLOOKUP($A418,Database!$A:$Y,21,FALSE)</f>
        <v>1</v>
      </c>
      <c r="Y418" s="20">
        <f>IF(A418=0,0,IF(V418="À venir",0,IF(AND(ISBLANK(P418),ISBLANK(Q418)),1,0)))</f>
        <v>0</v>
      </c>
      <c r="Z418" s="20">
        <f>IF(OR(ISBLANK(P418),ISBLANK(Q418)),"",IF(OR(AND(P418&gt;Q418,W418&gt;X418),AND(P418=Q418,W418=X418),AND(P418&lt;Q418,W418&lt;X418)),1,0))</f>
        <v>1</v>
      </c>
      <c r="AA418" s="20">
        <f ca="1">IF(C418&lt;NOW(),IF(AND(P418&gt;Q418,W418&gt;X418),S418,IF(AND(P418=Q418,W418=X418),T418,IF(AND(P418&lt;Q418,W418&lt;X418),U418,0))),"")</f>
        <v>125</v>
      </c>
      <c r="AB418" s="20">
        <f ca="1">IF(AND(P418=W418,Q418=X418,NOT(ISBLANK(P418)),NOT(ISBLANK(Q418)),NOT(ISBLANK(W418)),NOT(ISBLANK(AA418))),1,0)</f>
        <v>1</v>
      </c>
      <c r="AC418" s="20" t="str">
        <f ca="1">IF(AB418=0,"",IF(OR(ISBLANK(P418),ISBLANK(Q418)),"",IF(ISBLANK(VLOOKUP(A418,Database!A:AA,22,FALSE)),"",VLOOKUP(A418,Database!A:AA,22,FALSE))))</f>
        <v>Exact</v>
      </c>
      <c r="AD418" s="20">
        <f ca="1">IFERROR(
   IF(
     OR(ISBLANK(P418),ISBLANK(Q418)),
     "",
     IF(
       AND(AA418&lt;&gt;"",OR(V418="Terminé",V418="En cours")),
       VLOOKUP(AC418,Setup_ScoreExactBonus!A:D,4,FALSE),
       0
     )),
  0)</f>
        <v>20</v>
      </c>
      <c r="AE418" s="21">
        <f ca="1">IFERROR(IF(OR(ISBLANK(P418),ISBLANK(Q418)),0,IF(AA418&lt;&gt;"", AA418 + IF(AB418=1,AD418, 0), "") * (R418+1)),"")</f>
        <v>145</v>
      </c>
      <c r="AF418" s="21">
        <f ca="1">SUMIFS(AE$2:AE418,D$2:D418,D418)</f>
        <v>757</v>
      </c>
    </row>
    <row r="419" spans="1:32" hidden="1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1">
        <v>0</v>
      </c>
      <c r="S419" s="20">
        <f>VLOOKUP($A419,Database!$A:$Y,10,FALSE)</f>
        <v>146</v>
      </c>
      <c r="T419" s="20">
        <f>VLOOKUP($A419,Database!$A:$Y,11,FALSE)</f>
        <v>125</v>
      </c>
      <c r="U419" s="20">
        <f>VLOOKUP($A419,Database!$A:$Y,12,FALSE)</f>
        <v>50</v>
      </c>
      <c r="V419" s="20" t="str">
        <f>VLOOKUP(A419,Database!A:M,13,FALSE)</f>
        <v>Terminé</v>
      </c>
      <c r="W419" s="20">
        <f>VLOOKUP($A419,Database!$A:$Y,20,FALSE)</f>
        <v>1</v>
      </c>
      <c r="X419" s="20">
        <f>VLOOKUP($A419,Database!$A:$Y,21,FALSE)</f>
        <v>1</v>
      </c>
      <c r="Y419" s="20">
        <f>IF(A419=0,0,IF(V419="À venir",0,IF(AND(ISBLANK(P419),ISBLANK(Q419)),1,0)))</f>
        <v>0</v>
      </c>
      <c r="Z419" s="20">
        <f>IF(OR(ISBLANK(P419),ISBLANK(Q419)),"",IF(OR(AND(P419&gt;Q419,W419&gt;X419),AND(P419=Q419,W419=X419),AND(P419&lt;Q419,W419&lt;X419)),1,0))</f>
        <v>1</v>
      </c>
      <c r="AA419" s="20">
        <f ca="1">IF(C419&lt;NOW(),IF(AND(P419&gt;Q419,W419&gt;X419),S419,IF(AND(P419=Q419,W419=X419),T419,IF(AND(P419&lt;Q419,W419&lt;X419),U419,0))),"")</f>
        <v>125</v>
      </c>
      <c r="AB419" s="20">
        <f ca="1">IF(AND(P419=W419,Q419=X419,NOT(ISBLANK(P419)),NOT(ISBLANK(Q419)),NOT(ISBLANK(W419)),NOT(ISBLANK(AA419))),1,0)</f>
        <v>0</v>
      </c>
      <c r="AC419" s="20" t="str">
        <f ca="1">IF(AB419=0,"",IF(OR(ISBLANK(P419),ISBLANK(Q419)),"",IF(ISBLANK(VLOOKUP(A419,Database!A:AA,22,FALSE)),"",VLOOKUP(A419,Database!A:AA,22,FALSE))))</f>
        <v/>
      </c>
      <c r="AD419" s="20">
        <f ca="1">IFERROR(
   IF(
     OR(ISBLANK(P419),ISBLANK(Q419)),
     "",
     IF(
       AND(AA419&lt;&gt;"",OR(V419="Terminé",V419="En cours")),
       VLOOKUP(AC419,Setup_ScoreExactBonus!A:D,4,FALSE),
       0
     )),
  0)</f>
        <v>0</v>
      </c>
      <c r="AE419" s="21">
        <f ca="1">IFERROR(IF(OR(ISBLANK(P419),ISBLANK(Q419)),0,IF(AA419&lt;&gt;"", AA419 + IF(AB419=1,AD419, 0), "") * (R419+1)),"")</f>
        <v>125</v>
      </c>
      <c r="AF419" s="21">
        <f ca="1">SUMIFS(AE$2:AE419,D$2:D419,D419)</f>
        <v>914</v>
      </c>
    </row>
    <row r="420" spans="1:32" hidden="1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1">
        <v>0</v>
      </c>
      <c r="S420" s="20">
        <f>VLOOKUP($A420,Database!$A:$Y,10,FALSE)</f>
        <v>146</v>
      </c>
      <c r="T420" s="20">
        <f>VLOOKUP($A420,Database!$A:$Y,11,FALSE)</f>
        <v>125</v>
      </c>
      <c r="U420" s="20">
        <f>VLOOKUP($A420,Database!$A:$Y,12,FALSE)</f>
        <v>50</v>
      </c>
      <c r="V420" s="20" t="str">
        <f>VLOOKUP(A420,Database!A:M,13,FALSE)</f>
        <v>Terminé</v>
      </c>
      <c r="W420" s="20">
        <f>VLOOKUP($A420,Database!$A:$Y,20,FALSE)</f>
        <v>1</v>
      </c>
      <c r="X420" s="20">
        <f>VLOOKUP($A420,Database!$A:$Y,21,FALSE)</f>
        <v>1</v>
      </c>
      <c r="Y420" s="20">
        <f>IF(A420=0,0,IF(V420="À venir",0,IF(AND(ISBLANK(P420),ISBLANK(Q420)),1,0)))</f>
        <v>0</v>
      </c>
      <c r="Z420" s="20">
        <f>IF(OR(ISBLANK(P420),ISBLANK(Q420)),"",IF(OR(AND(P420&gt;Q420,W420&gt;X420),AND(P420=Q420,W420=X420),AND(P420&lt;Q420,W420&lt;X420)),1,0))</f>
        <v>0</v>
      </c>
      <c r="AA420" s="20">
        <f ca="1">IF(C420&lt;NOW(),IF(AND(P420&gt;Q420,W420&gt;X420),S420,IF(AND(P420=Q420,W420=X420),T420,IF(AND(P420&lt;Q420,W420&lt;X420),U420,0))),"")</f>
        <v>0</v>
      </c>
      <c r="AB420" s="20">
        <f ca="1">IF(AND(P420=W420,Q420=X420,NOT(ISBLANK(P420)),NOT(ISBLANK(Q420)),NOT(ISBLANK(W420)),NOT(ISBLANK(AA420))),1,0)</f>
        <v>0</v>
      </c>
      <c r="AC420" s="20" t="str">
        <f ca="1">IF(AB420=0,"",IF(OR(ISBLANK(P420),ISBLANK(Q420)),"",IF(ISBLANK(VLOOKUP(A420,Database!A:AA,22,FALSE)),"",VLOOKUP(A420,Database!A:AA,22,FALSE))))</f>
        <v/>
      </c>
      <c r="AD420" s="20">
        <f ca="1">IFERROR(
   IF(
     OR(ISBLANK(P420),ISBLANK(Q420)),
     "",
     IF(
       AND(AA420&lt;&gt;"",OR(V420="Terminé",V420="En cours")),
       VLOOKUP(AC420,Setup_ScoreExactBonus!A:D,4,FALSE),
       0
     )),
  0)</f>
        <v>0</v>
      </c>
      <c r="AE420" s="21">
        <f ca="1">IFERROR(IF(OR(ISBLANK(P420),ISBLANK(Q420)),0,IF(AA420&lt;&gt;"", AA420 + IF(AB420=1,AD420, 0), "") * (R420+1)),"")</f>
        <v>0</v>
      </c>
      <c r="AF420" s="21">
        <f ca="1">SUMIFS(AE$2:AE420,D$2:D420,D420)</f>
        <v>424</v>
      </c>
    </row>
    <row r="421" spans="1:32" hidden="1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1">
        <v>0</v>
      </c>
      <c r="S421" s="20">
        <f>VLOOKUP($A421,Database!$A:$Y,10,FALSE)</f>
        <v>146</v>
      </c>
      <c r="T421" s="20">
        <f>VLOOKUP($A421,Database!$A:$Y,11,FALSE)</f>
        <v>125</v>
      </c>
      <c r="U421" s="20">
        <f>VLOOKUP($A421,Database!$A:$Y,12,FALSE)</f>
        <v>50</v>
      </c>
      <c r="V421" s="20" t="str">
        <f>VLOOKUP(A421,Database!A:M,13,FALSE)</f>
        <v>Terminé</v>
      </c>
      <c r="W421" s="20">
        <f>VLOOKUP($A421,Database!$A:$Y,20,FALSE)</f>
        <v>1</v>
      </c>
      <c r="X421" s="20">
        <f>VLOOKUP($A421,Database!$A:$Y,21,FALSE)</f>
        <v>1</v>
      </c>
      <c r="Y421" s="20">
        <f>IF(A421=0,0,IF(V421="À venir",0,IF(AND(ISBLANK(P421),ISBLANK(Q421)),1,0)))</f>
        <v>0</v>
      </c>
      <c r="Z421" s="20">
        <f>IF(OR(ISBLANK(P421),ISBLANK(Q421)),"",IF(OR(AND(P421&gt;Q421,W421&gt;X421),AND(P421=Q421,W421=X421),AND(P421&lt;Q421,W421&lt;X421)),1,0))</f>
        <v>0</v>
      </c>
      <c r="AA421" s="20">
        <f ca="1">IF(C421&lt;NOW(),IF(AND(P421&gt;Q421,W421&gt;X421),S421,IF(AND(P421=Q421,W421=X421),T421,IF(AND(P421&lt;Q421,W421&lt;X421),U421,0))),"")</f>
        <v>0</v>
      </c>
      <c r="AB421" s="20">
        <f ca="1">IF(AND(P421=W421,Q421=X421,NOT(ISBLANK(P421)),NOT(ISBLANK(Q421)),NOT(ISBLANK(W421)),NOT(ISBLANK(AA421))),1,0)</f>
        <v>0</v>
      </c>
      <c r="AC421" s="20" t="str">
        <f ca="1">IF(AB421=0,"",IF(OR(ISBLANK(P421),ISBLANK(Q421)),"",IF(ISBLANK(VLOOKUP(A421,Database!A:AA,22,FALSE)),"",VLOOKUP(A421,Database!A:AA,22,FALSE))))</f>
        <v/>
      </c>
      <c r="AD421" s="20">
        <f ca="1">IFERROR(
   IF(
     OR(ISBLANK(P421),ISBLANK(Q421)),
     "",
     IF(
       AND(AA421&lt;&gt;"",OR(V421="Terminé",V421="En cours")),
       VLOOKUP(AC421,Setup_ScoreExactBonus!A:D,4,FALSE),
       0
     )),
  0)</f>
        <v>0</v>
      </c>
      <c r="AE421" s="21">
        <f ca="1">IFERROR(IF(OR(ISBLANK(P421),ISBLANK(Q421)),0,IF(AA421&lt;&gt;"", AA421 + IF(AB421=1,AD421, 0), "") * (R421+1)),"")</f>
        <v>0</v>
      </c>
      <c r="AF421" s="21">
        <f ca="1">SUMIFS(AE$2:AE421,D$2:D421,D421)</f>
        <v>524</v>
      </c>
    </row>
    <row r="422" spans="1:32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1">
        <v>0</v>
      </c>
      <c r="S422" s="20">
        <f>VLOOKUP($A422,Database!$A:$Y,10,FALSE)</f>
        <v>146</v>
      </c>
      <c r="T422" s="20">
        <f>VLOOKUP($A422,Database!$A:$Y,11,FALSE)</f>
        <v>125</v>
      </c>
      <c r="U422" s="20">
        <f>VLOOKUP($A422,Database!$A:$Y,12,FALSE)</f>
        <v>50</v>
      </c>
      <c r="V422" s="20" t="str">
        <f>VLOOKUP(A422,Database!A:M,13,FALSE)</f>
        <v>Terminé</v>
      </c>
      <c r="W422" s="20">
        <f>VLOOKUP($A422,Database!$A:$Y,20,FALSE)</f>
        <v>1</v>
      </c>
      <c r="X422" s="20">
        <f>VLOOKUP($A422,Database!$A:$Y,21,FALSE)</f>
        <v>1</v>
      </c>
      <c r="Y422" s="20">
        <f>IF(A422=0,0,IF(V422="À venir",0,IF(AND(ISBLANK(P422),ISBLANK(Q422)),1,0)))</f>
        <v>0</v>
      </c>
      <c r="Z422" s="20">
        <f>IF(OR(ISBLANK(P422),ISBLANK(Q422)),"",IF(OR(AND(P422&gt;Q422,W422&gt;X422),AND(P422=Q422,W422=X422),AND(P422&lt;Q422,W422&lt;X422)),1,0))</f>
        <v>0</v>
      </c>
      <c r="AA422" s="20">
        <f ca="1">IF(C422&lt;NOW(),IF(AND(P422&gt;Q422,W422&gt;X422),S422,IF(AND(P422=Q422,W422=X422),T422,IF(AND(P422&lt;Q422,W422&lt;X422),U422,0))),"")</f>
        <v>0</v>
      </c>
      <c r="AB422" s="20">
        <f ca="1">IF(AND(P422=W422,Q422=X422,NOT(ISBLANK(P422)),NOT(ISBLANK(Q422)),NOT(ISBLANK(W422)),NOT(ISBLANK(AA422))),1,0)</f>
        <v>0</v>
      </c>
      <c r="AC422" s="20" t="str">
        <f ca="1">IF(AB422=0,"",IF(OR(ISBLANK(P422),ISBLANK(Q422)),"",IF(ISBLANK(VLOOKUP(A422,Database!A:AA,22,FALSE)),"",VLOOKUP(A422,Database!A:AA,22,FALSE))))</f>
        <v/>
      </c>
      <c r="AD422" s="20">
        <f ca="1">IFERROR(
   IF(
     OR(ISBLANK(P422),ISBLANK(Q422)),
     "",
     IF(
       AND(AA422&lt;&gt;"",OR(V422="Terminé",V422="En cours")),
       VLOOKUP(AC422,Setup_ScoreExactBonus!A:D,4,FALSE),
       0
     )),
  0)</f>
        <v>0</v>
      </c>
      <c r="AE422" s="21">
        <f ca="1">IFERROR(IF(OR(ISBLANK(P422),ISBLANK(Q422)),0,IF(AA422&lt;&gt;"", AA422 + IF(AB422=1,AD422, 0), "") * (R422+1)),"")</f>
        <v>0</v>
      </c>
      <c r="AF422" s="21">
        <f ca="1">SUMIFS(AE$2:AE422,D$2:D422,D422)</f>
        <v>275</v>
      </c>
    </row>
    <row r="423" spans="1:32" hidden="1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1">
        <v>0</v>
      </c>
      <c r="S423" s="20">
        <f>VLOOKUP($A423,Database!$A:$Y,10,FALSE)</f>
        <v>146</v>
      </c>
      <c r="T423" s="20">
        <f>VLOOKUP($A423,Database!$A:$Y,11,FALSE)</f>
        <v>125</v>
      </c>
      <c r="U423" s="20">
        <f>VLOOKUP($A423,Database!$A:$Y,12,FALSE)</f>
        <v>50</v>
      </c>
      <c r="V423" s="20" t="str">
        <f>VLOOKUP(A423,Database!A:M,13,FALSE)</f>
        <v>Terminé</v>
      </c>
      <c r="W423" s="20">
        <f>VLOOKUP($A423,Database!$A:$Y,20,FALSE)</f>
        <v>1</v>
      </c>
      <c r="X423" s="20">
        <f>VLOOKUP($A423,Database!$A:$Y,21,FALSE)</f>
        <v>1</v>
      </c>
      <c r="Y423" s="20">
        <f>IF(A423=0,0,IF(V423="À venir",0,IF(AND(ISBLANK(P423),ISBLANK(Q423)),1,0)))</f>
        <v>0</v>
      </c>
      <c r="Z423" s="20">
        <f>IF(OR(ISBLANK(P423),ISBLANK(Q423)),"",IF(OR(AND(P423&gt;Q423,W423&gt;X423),AND(P423=Q423,W423=X423),AND(P423&lt;Q423,W423&lt;X423)),1,0))</f>
        <v>0</v>
      </c>
      <c r="AA423" s="20">
        <f ca="1">IF(C423&lt;NOW(),IF(AND(P423&gt;Q423,W423&gt;X423),S423,IF(AND(P423=Q423,W423=X423),T423,IF(AND(P423&lt;Q423,W423&lt;X423),U423,0))),"")</f>
        <v>0</v>
      </c>
      <c r="AB423" s="20">
        <f ca="1">IF(AND(P423=W423,Q423=X423,NOT(ISBLANK(P423)),NOT(ISBLANK(Q423)),NOT(ISBLANK(W423)),NOT(ISBLANK(AA423))),1,0)</f>
        <v>0</v>
      </c>
      <c r="AC423" s="20" t="str">
        <f ca="1">IF(AB423=0,"",IF(OR(ISBLANK(P423),ISBLANK(Q423)),"",IF(ISBLANK(VLOOKUP(A423,Database!A:AA,22,FALSE)),"",VLOOKUP(A423,Database!A:AA,22,FALSE))))</f>
        <v/>
      </c>
      <c r="AD423" s="20">
        <f ca="1">IFERROR(
   IF(
     OR(ISBLANK(P423),ISBLANK(Q423)),
     "",
     IF(
       AND(AA423&lt;&gt;"",OR(V423="Terminé",V423="En cours")),
       VLOOKUP(AC423,Setup_ScoreExactBonus!A:D,4,FALSE),
       0
     )),
  0)</f>
        <v>0</v>
      </c>
      <c r="AE423" s="21">
        <f ca="1">IFERROR(IF(OR(ISBLANK(P423),ISBLANK(Q423)),0,IF(AA423&lt;&gt;"", AA423 + IF(AB423=1,AD423, 0), "") * (R423+1)),"")</f>
        <v>0</v>
      </c>
      <c r="AF423" s="21">
        <f ca="1">SUMIFS(AE$2:AE423,D$2:D423,D423)</f>
        <v>451</v>
      </c>
    </row>
    <row r="424" spans="1:32" hidden="1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1">
        <v>0</v>
      </c>
      <c r="S424" s="20">
        <f>VLOOKUP($A424,Database!$A:$Y,10,FALSE)</f>
        <v>146</v>
      </c>
      <c r="T424" s="20">
        <f>VLOOKUP($A424,Database!$A:$Y,11,FALSE)</f>
        <v>125</v>
      </c>
      <c r="U424" s="20">
        <f>VLOOKUP($A424,Database!$A:$Y,12,FALSE)</f>
        <v>50</v>
      </c>
      <c r="V424" s="20" t="str">
        <f>VLOOKUP(A424,Database!A:M,13,FALSE)</f>
        <v>Terminé</v>
      </c>
      <c r="W424" s="20">
        <f>VLOOKUP($A424,Database!$A:$Y,20,FALSE)</f>
        <v>1</v>
      </c>
      <c r="X424" s="20">
        <f>VLOOKUP($A424,Database!$A:$Y,21,FALSE)</f>
        <v>1</v>
      </c>
      <c r="Y424" s="20">
        <f>IF(A424=0,0,IF(V424="À venir",0,IF(AND(ISBLANK(P424),ISBLANK(Q424)),1,0)))</f>
        <v>0</v>
      </c>
      <c r="Z424" s="20">
        <f>IF(OR(ISBLANK(P424),ISBLANK(Q424)),"",IF(OR(AND(P424&gt;Q424,W424&gt;X424),AND(P424=Q424,W424=X424),AND(P424&lt;Q424,W424&lt;X424)),1,0))</f>
        <v>0</v>
      </c>
      <c r="AA424" s="20">
        <f ca="1">IF(C424&lt;NOW(),IF(AND(P424&gt;Q424,W424&gt;X424),S424,IF(AND(P424=Q424,W424=X424),T424,IF(AND(P424&lt;Q424,W424&lt;X424),U424,0))),"")</f>
        <v>0</v>
      </c>
      <c r="AB424" s="20">
        <f ca="1">IF(AND(P424=W424,Q424=X424,NOT(ISBLANK(P424)),NOT(ISBLANK(Q424)),NOT(ISBLANK(W424)),NOT(ISBLANK(AA424))),1,0)</f>
        <v>0</v>
      </c>
      <c r="AC424" s="20" t="str">
        <f ca="1">IF(AB424=0,"",IF(OR(ISBLANK(P424),ISBLANK(Q424)),"",IF(ISBLANK(VLOOKUP(A424,Database!A:AA,22,FALSE)),"",VLOOKUP(A424,Database!A:AA,22,FALSE))))</f>
        <v/>
      </c>
      <c r="AD424" s="20">
        <f ca="1">IFERROR(
   IF(
     OR(ISBLANK(P424),ISBLANK(Q424)),
     "",
     IF(
       AND(AA424&lt;&gt;"",OR(V424="Terminé",V424="En cours")),
       VLOOKUP(AC424,Setup_ScoreExactBonus!A:D,4,FALSE),
       0
     )),
  0)</f>
        <v>0</v>
      </c>
      <c r="AE424" s="21">
        <f ca="1">IFERROR(IF(OR(ISBLANK(P424),ISBLANK(Q424)),0,IF(AA424&lt;&gt;"", AA424 + IF(AB424=1,AD424, 0), "") * (R424+1)),"")</f>
        <v>0</v>
      </c>
      <c r="AF424" s="21">
        <f ca="1">SUMIFS(AE$2:AE424,D$2:D424,D424)</f>
        <v>515</v>
      </c>
    </row>
    <row r="425" spans="1:32" hidden="1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1">
        <v>0</v>
      </c>
      <c r="S425" s="20">
        <f>VLOOKUP($A425,Database!$A:$Y,10,FALSE)</f>
        <v>146</v>
      </c>
      <c r="T425" s="20">
        <f>VLOOKUP($A425,Database!$A:$Y,11,FALSE)</f>
        <v>125</v>
      </c>
      <c r="U425" s="20">
        <f>VLOOKUP($A425,Database!$A:$Y,12,FALSE)</f>
        <v>50</v>
      </c>
      <c r="V425" s="20" t="str">
        <f>VLOOKUP(A425,Database!A:M,13,FALSE)</f>
        <v>Terminé</v>
      </c>
      <c r="W425" s="20">
        <f>VLOOKUP($A425,Database!$A:$Y,20,FALSE)</f>
        <v>1</v>
      </c>
      <c r="X425" s="20">
        <f>VLOOKUP($A425,Database!$A:$Y,21,FALSE)</f>
        <v>1</v>
      </c>
      <c r="Y425" s="20">
        <f>IF(A425=0,0,IF(V425="À venir",0,IF(AND(ISBLANK(P425),ISBLANK(Q425)),1,0)))</f>
        <v>0</v>
      </c>
      <c r="Z425" s="20">
        <f>IF(OR(ISBLANK(P425),ISBLANK(Q425)),"",IF(OR(AND(P425&gt;Q425,W425&gt;X425),AND(P425=Q425,W425=X425),AND(P425&lt;Q425,W425&lt;X425)),1,0))</f>
        <v>0</v>
      </c>
      <c r="AA425" s="20">
        <f ca="1">IF(C425&lt;NOW(),IF(AND(P425&gt;Q425,W425&gt;X425),S425,IF(AND(P425=Q425,W425=X425),T425,IF(AND(P425&lt;Q425,W425&lt;X425),U425,0))),"")</f>
        <v>0</v>
      </c>
      <c r="AB425" s="20">
        <f ca="1">IF(AND(P425=W425,Q425=X425,NOT(ISBLANK(P425)),NOT(ISBLANK(Q425)),NOT(ISBLANK(W425)),NOT(ISBLANK(AA425))),1,0)</f>
        <v>0</v>
      </c>
      <c r="AC425" s="20" t="str">
        <f ca="1">IF(AB425=0,"",IF(OR(ISBLANK(P425),ISBLANK(Q425)),"",IF(ISBLANK(VLOOKUP(A425,Database!A:AA,22,FALSE)),"",VLOOKUP(A425,Database!A:AA,22,FALSE))))</f>
        <v/>
      </c>
      <c r="AD425" s="20">
        <f ca="1">IFERROR(
   IF(
     OR(ISBLANK(P425),ISBLANK(Q425)),
     "",
     IF(
       AND(AA425&lt;&gt;"",OR(V425="Terminé",V425="En cours")),
       VLOOKUP(AC425,Setup_ScoreExactBonus!A:D,4,FALSE),
       0
     )),
  0)</f>
        <v>0</v>
      </c>
      <c r="AE425" s="21">
        <f ca="1">IFERROR(IF(OR(ISBLANK(P425),ISBLANK(Q425)),0,IF(AA425&lt;&gt;"", AA425 + IF(AB425=1,AD425, 0), "") * (R425+1)),"")</f>
        <v>0</v>
      </c>
      <c r="AF425" s="21">
        <f ca="1">SUMIFS(AE$2:AE425,D$2:D425,D425)</f>
        <v>310</v>
      </c>
    </row>
    <row r="426" spans="1:32" hidden="1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1">
        <v>0</v>
      </c>
      <c r="S426" s="20">
        <f>VLOOKUP($A426,Database!$A:$Y,10,FALSE)</f>
        <v>146</v>
      </c>
      <c r="T426" s="20">
        <f>VLOOKUP($A426,Database!$A:$Y,11,FALSE)</f>
        <v>125</v>
      </c>
      <c r="U426" s="20">
        <f>VLOOKUP($A426,Database!$A:$Y,12,FALSE)</f>
        <v>50</v>
      </c>
      <c r="V426" s="20" t="str">
        <f>VLOOKUP(A426,Database!A:M,13,FALSE)</f>
        <v>Terminé</v>
      </c>
      <c r="W426" s="20">
        <f>VLOOKUP($A426,Database!$A:$Y,20,FALSE)</f>
        <v>1</v>
      </c>
      <c r="X426" s="20">
        <f>VLOOKUP($A426,Database!$A:$Y,21,FALSE)</f>
        <v>1</v>
      </c>
      <c r="Y426" s="20">
        <f>IF(A426=0,0,IF(V426="À venir",0,IF(AND(ISBLANK(P426),ISBLANK(Q426)),1,0)))</f>
        <v>0</v>
      </c>
      <c r="Z426" s="20">
        <f>IF(OR(ISBLANK(P426),ISBLANK(Q426)),"",IF(OR(AND(P426&gt;Q426,W426&gt;X426),AND(P426=Q426,W426=X426),AND(P426&lt;Q426,W426&lt;X426)),1,0))</f>
        <v>0</v>
      </c>
      <c r="AA426" s="20">
        <f ca="1">IF(C426&lt;NOW(),IF(AND(P426&gt;Q426,W426&gt;X426),S426,IF(AND(P426=Q426,W426=X426),T426,IF(AND(P426&lt;Q426,W426&lt;X426),U426,0))),"")</f>
        <v>0</v>
      </c>
      <c r="AB426" s="20">
        <f ca="1">IF(AND(P426=W426,Q426=X426,NOT(ISBLANK(P426)),NOT(ISBLANK(Q426)),NOT(ISBLANK(W426)),NOT(ISBLANK(AA426))),1,0)</f>
        <v>0</v>
      </c>
      <c r="AC426" s="20" t="str">
        <f ca="1">IF(AB426=0,"",IF(OR(ISBLANK(P426),ISBLANK(Q426)),"",IF(ISBLANK(VLOOKUP(A426,Database!A:AA,22,FALSE)),"",VLOOKUP(A426,Database!A:AA,22,FALSE))))</f>
        <v/>
      </c>
      <c r="AD426" s="20">
        <f ca="1">IFERROR(
   IF(
     OR(ISBLANK(P426),ISBLANK(Q426)),
     "",
     IF(
       AND(AA426&lt;&gt;"",OR(V426="Terminé",V426="En cours")),
       VLOOKUP(AC426,Setup_ScoreExactBonus!A:D,4,FALSE),
       0
     )),
  0)</f>
        <v>0</v>
      </c>
      <c r="AE426" s="21">
        <f ca="1">IFERROR(IF(OR(ISBLANK(P426),ISBLANK(Q426)),0,IF(AA426&lt;&gt;"", AA426 + IF(AB426=1,AD426, 0), "") * (R426+1)),"")</f>
        <v>0</v>
      </c>
      <c r="AF426" s="21">
        <f ca="1">SUMIFS(AE$2:AE426,D$2:D426,D426)</f>
        <v>497</v>
      </c>
    </row>
    <row r="427" spans="1:32" hidden="1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1">
        <v>0</v>
      </c>
      <c r="S427" s="20">
        <f>VLOOKUP($A427,Database!$A:$Y,10,FALSE)</f>
        <v>146</v>
      </c>
      <c r="T427" s="20">
        <f>VLOOKUP($A427,Database!$A:$Y,11,FALSE)</f>
        <v>125</v>
      </c>
      <c r="U427" s="20">
        <f>VLOOKUP($A427,Database!$A:$Y,12,FALSE)</f>
        <v>50</v>
      </c>
      <c r="V427" s="20" t="str">
        <f>VLOOKUP(A427,Database!A:M,13,FALSE)</f>
        <v>Terminé</v>
      </c>
      <c r="W427" s="20">
        <f>VLOOKUP($A427,Database!$A:$Y,20,FALSE)</f>
        <v>1</v>
      </c>
      <c r="X427" s="20">
        <f>VLOOKUP($A427,Database!$A:$Y,21,FALSE)</f>
        <v>1</v>
      </c>
      <c r="Y427" s="20">
        <f>IF(A427=0,0,IF(V427="À venir",0,IF(AND(ISBLANK(P427),ISBLANK(Q427)),1,0)))</f>
        <v>0</v>
      </c>
      <c r="Z427" s="20">
        <f>IF(OR(ISBLANK(P427),ISBLANK(Q427)),"",IF(OR(AND(P427&gt;Q427,W427&gt;X427),AND(P427=Q427,W427=X427),AND(P427&lt;Q427,W427&lt;X427)),1,0))</f>
        <v>0</v>
      </c>
      <c r="AA427" s="20">
        <f ca="1">IF(C427&lt;NOW(),IF(AND(P427&gt;Q427,W427&gt;X427),S427,IF(AND(P427=Q427,W427=X427),T427,IF(AND(P427&lt;Q427,W427&lt;X427),U427,0))),"")</f>
        <v>0</v>
      </c>
      <c r="AB427" s="20">
        <f ca="1">IF(AND(P427=W427,Q427=X427,NOT(ISBLANK(P427)),NOT(ISBLANK(Q427)),NOT(ISBLANK(W427)),NOT(ISBLANK(AA427))),1,0)</f>
        <v>0</v>
      </c>
      <c r="AC427" s="20" t="str">
        <f ca="1">IF(AB427=0,"",IF(OR(ISBLANK(P427),ISBLANK(Q427)),"",IF(ISBLANK(VLOOKUP(A427,Database!A:AA,22,FALSE)),"",VLOOKUP(A427,Database!A:AA,22,FALSE))))</f>
        <v/>
      </c>
      <c r="AD427" s="20">
        <f ca="1">IFERROR(
   IF(
     OR(ISBLANK(P427),ISBLANK(Q427)),
     "",
     IF(
       AND(AA427&lt;&gt;"",OR(V427="Terminé",V427="En cours")),
       VLOOKUP(AC427,Setup_ScoreExactBonus!A:D,4,FALSE),
       0
     )),
  0)</f>
        <v>0</v>
      </c>
      <c r="AE427" s="21">
        <f ca="1">IFERROR(IF(OR(ISBLANK(P427),ISBLANK(Q427)),0,IF(AA427&lt;&gt;"", AA427 + IF(AB427=1,AD427, 0), "") * (R427+1)),"")</f>
        <v>0</v>
      </c>
      <c r="AF427" s="21">
        <f ca="1">SUMIFS(AE$2:AE427,D$2:D427,D427)</f>
        <v>608</v>
      </c>
    </row>
    <row r="428" spans="1:32" hidden="1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1">
        <v>0</v>
      </c>
      <c r="S428" s="20">
        <f>VLOOKUP($A428,Database!$A:$Y,10,FALSE)</f>
        <v>146</v>
      </c>
      <c r="T428" s="20">
        <f>VLOOKUP($A428,Database!$A:$Y,11,FALSE)</f>
        <v>125</v>
      </c>
      <c r="U428" s="20">
        <f>VLOOKUP($A428,Database!$A:$Y,12,FALSE)</f>
        <v>50</v>
      </c>
      <c r="V428" s="20" t="str">
        <f>VLOOKUP(A428,Database!A:M,13,FALSE)</f>
        <v>Terminé</v>
      </c>
      <c r="W428" s="20">
        <f>VLOOKUP($A428,Database!$A:$Y,20,FALSE)</f>
        <v>1</v>
      </c>
      <c r="X428" s="20">
        <f>VLOOKUP($A428,Database!$A:$Y,21,FALSE)</f>
        <v>1</v>
      </c>
      <c r="Y428" s="20">
        <f>IF(A428=0,0,IF(V428="À venir",0,IF(AND(ISBLANK(P428),ISBLANK(Q428)),1,0)))</f>
        <v>0</v>
      </c>
      <c r="Z428" s="20">
        <f>IF(OR(ISBLANK(P428),ISBLANK(Q428)),"",IF(OR(AND(P428&gt;Q428,W428&gt;X428),AND(P428=Q428,W428=X428),AND(P428&lt;Q428,W428&lt;X428)),1,0))</f>
        <v>0</v>
      </c>
      <c r="AA428" s="20">
        <f ca="1">IF(C428&lt;NOW(),IF(AND(P428&gt;Q428,W428&gt;X428),S428,IF(AND(P428=Q428,W428=X428),T428,IF(AND(P428&lt;Q428,W428&lt;X428),U428,0))),"")</f>
        <v>0</v>
      </c>
      <c r="AB428" s="20">
        <f ca="1">IF(AND(P428=W428,Q428=X428,NOT(ISBLANK(P428)),NOT(ISBLANK(Q428)),NOT(ISBLANK(W428)),NOT(ISBLANK(AA428))),1,0)</f>
        <v>0</v>
      </c>
      <c r="AC428" s="20" t="str">
        <f ca="1">IF(AB428=0,"",IF(OR(ISBLANK(P428),ISBLANK(Q428)),"",IF(ISBLANK(VLOOKUP(A428,Database!A:AA,22,FALSE)),"",VLOOKUP(A428,Database!A:AA,22,FALSE))))</f>
        <v/>
      </c>
      <c r="AD428" s="20">
        <f ca="1">IFERROR(
   IF(
     OR(ISBLANK(P428),ISBLANK(Q428)),
     "",
     IF(
       AND(AA428&lt;&gt;"",OR(V428="Terminé",V428="En cours")),
       VLOOKUP(AC428,Setup_ScoreExactBonus!A:D,4,FALSE),
       0
     )),
  0)</f>
        <v>0</v>
      </c>
      <c r="AE428" s="21">
        <f ca="1">IFERROR(IF(OR(ISBLANK(P428),ISBLANK(Q428)),0,IF(AA428&lt;&gt;"", AA428 + IF(AB428=1,AD428, 0), "") * (R428+1)),"")</f>
        <v>0</v>
      </c>
      <c r="AF428" s="21">
        <f ca="1">SUMIFS(AE$2:AE428,D$2:D428,D428)</f>
        <v>202</v>
      </c>
    </row>
    <row r="429" spans="1:32" hidden="1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1">
        <v>0</v>
      </c>
      <c r="S429" s="20">
        <f>VLOOKUP($A429,Database!$A:$Y,10,FALSE)</f>
        <v>146</v>
      </c>
      <c r="T429" s="20">
        <f>VLOOKUP($A429,Database!$A:$Y,11,FALSE)</f>
        <v>125</v>
      </c>
      <c r="U429" s="20">
        <f>VLOOKUP($A429,Database!$A:$Y,12,FALSE)</f>
        <v>50</v>
      </c>
      <c r="V429" s="20" t="str">
        <f>VLOOKUP(A429,Database!A:M,13,FALSE)</f>
        <v>Terminé</v>
      </c>
      <c r="W429" s="20">
        <f>VLOOKUP($A429,Database!$A:$Y,20,FALSE)</f>
        <v>1</v>
      </c>
      <c r="X429" s="20">
        <f>VLOOKUP($A429,Database!$A:$Y,21,FALSE)</f>
        <v>1</v>
      </c>
      <c r="Y429" s="20">
        <f>IF(A429=0,0,IF(V429="À venir",0,IF(AND(ISBLANK(P429),ISBLANK(Q429)),1,0)))</f>
        <v>0</v>
      </c>
      <c r="Z429" s="20">
        <f>IF(OR(ISBLANK(P429),ISBLANK(Q429)),"",IF(OR(AND(P429&gt;Q429,W429&gt;X429),AND(P429=Q429,W429=X429),AND(P429&lt;Q429,W429&lt;X429)),1,0))</f>
        <v>0</v>
      </c>
      <c r="AA429" s="20">
        <f ca="1">IF(C429&lt;NOW(),IF(AND(P429&gt;Q429,W429&gt;X429),S429,IF(AND(P429=Q429,W429=X429),T429,IF(AND(P429&lt;Q429,W429&lt;X429),U429,0))),"")</f>
        <v>0</v>
      </c>
      <c r="AB429" s="20">
        <f ca="1">IF(AND(P429=W429,Q429=X429,NOT(ISBLANK(P429)),NOT(ISBLANK(Q429)),NOT(ISBLANK(W429)),NOT(ISBLANK(AA429))),1,0)</f>
        <v>0</v>
      </c>
      <c r="AC429" s="20" t="str">
        <f ca="1">IF(AB429=0,"",IF(OR(ISBLANK(P429),ISBLANK(Q429)),"",IF(ISBLANK(VLOOKUP(A429,Database!A:AA,22,FALSE)),"",VLOOKUP(A429,Database!A:AA,22,FALSE))))</f>
        <v/>
      </c>
      <c r="AD429" s="20">
        <f ca="1">IFERROR(
   IF(
     OR(ISBLANK(P429),ISBLANK(Q429)),
     "",
     IF(
       AND(AA429&lt;&gt;"",OR(V429="Terminé",V429="En cours")),
       VLOOKUP(AC429,Setup_ScoreExactBonus!A:D,4,FALSE),
       0
     )),
  0)</f>
        <v>0</v>
      </c>
      <c r="AE429" s="21">
        <f ca="1">IFERROR(IF(OR(ISBLANK(P429),ISBLANK(Q429)),0,IF(AA429&lt;&gt;"", AA429 + IF(AB429=1,AD429, 0), "") * (R429+1)),"")</f>
        <v>0</v>
      </c>
      <c r="AF429" s="21">
        <f ca="1">SUMIFS(AE$2:AE429,D$2:D429,D429)</f>
        <v>281</v>
      </c>
    </row>
    <row r="430" spans="1:32" hidden="1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1">
        <v>0</v>
      </c>
      <c r="S430" s="20">
        <f>VLOOKUP($A430,Database!$A:$Y,10,FALSE)</f>
        <v>146</v>
      </c>
      <c r="T430" s="20">
        <f>VLOOKUP($A430,Database!$A:$Y,11,FALSE)</f>
        <v>125</v>
      </c>
      <c r="U430" s="20">
        <f>VLOOKUP($A430,Database!$A:$Y,12,FALSE)</f>
        <v>50</v>
      </c>
      <c r="V430" s="20" t="str">
        <f>VLOOKUP(A430,Database!A:M,13,FALSE)</f>
        <v>Terminé</v>
      </c>
      <c r="W430" s="20">
        <f>VLOOKUP($A430,Database!$A:$Y,20,FALSE)</f>
        <v>1</v>
      </c>
      <c r="X430" s="20">
        <f>VLOOKUP($A430,Database!$A:$Y,21,FALSE)</f>
        <v>1</v>
      </c>
      <c r="Y430" s="20">
        <f>IF(A430=0,0,IF(V430="À venir",0,IF(AND(ISBLANK(P430),ISBLANK(Q430)),1,0)))</f>
        <v>0</v>
      </c>
      <c r="Z430" s="20">
        <f>IF(OR(ISBLANK(P430),ISBLANK(Q430)),"",IF(OR(AND(P430&gt;Q430,W430&gt;X430),AND(P430=Q430,W430=X430),AND(P430&lt;Q430,W430&lt;X430)),1,0))</f>
        <v>0</v>
      </c>
      <c r="AA430" s="20">
        <f ca="1">IF(C430&lt;NOW(),IF(AND(P430&gt;Q430,W430&gt;X430),S430,IF(AND(P430=Q430,W430=X430),T430,IF(AND(P430&lt;Q430,W430&lt;X430),U430,0))),"")</f>
        <v>0</v>
      </c>
      <c r="AB430" s="20">
        <f ca="1">IF(AND(P430=W430,Q430=X430,NOT(ISBLANK(P430)),NOT(ISBLANK(Q430)),NOT(ISBLANK(W430)),NOT(ISBLANK(AA430))),1,0)</f>
        <v>0</v>
      </c>
      <c r="AC430" s="20" t="str">
        <f ca="1">IF(AB430=0,"",IF(OR(ISBLANK(P430),ISBLANK(Q430)),"",IF(ISBLANK(VLOOKUP(A430,Database!A:AA,22,FALSE)),"",VLOOKUP(A430,Database!A:AA,22,FALSE))))</f>
        <v/>
      </c>
      <c r="AD430" s="20">
        <f ca="1">IFERROR(
   IF(
     OR(ISBLANK(P430),ISBLANK(Q430)),
     "",
     IF(
       AND(AA430&lt;&gt;"",OR(V430="Terminé",V430="En cours")),
       VLOOKUP(AC430,Setup_ScoreExactBonus!A:D,4,FALSE),
       0
     )),
  0)</f>
        <v>0</v>
      </c>
      <c r="AE430" s="21">
        <f ca="1">IFERROR(IF(OR(ISBLANK(P430),ISBLANK(Q430)),0,IF(AA430&lt;&gt;"", AA430 + IF(AB430=1,AD430, 0), "") * (R430+1)),"")</f>
        <v>0</v>
      </c>
      <c r="AF430" s="21">
        <f ca="1">SUMIFS(AE$2:AE430,D$2:D430,D430)</f>
        <v>726</v>
      </c>
    </row>
    <row r="431" spans="1:32" hidden="1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1">
        <v>0</v>
      </c>
      <c r="S431" s="20">
        <f>VLOOKUP($A431,Database!$A:$Y,10,FALSE)</f>
        <v>146</v>
      </c>
      <c r="T431" s="20">
        <f>VLOOKUP($A431,Database!$A:$Y,11,FALSE)</f>
        <v>125</v>
      </c>
      <c r="U431" s="20">
        <f>VLOOKUP($A431,Database!$A:$Y,12,FALSE)</f>
        <v>50</v>
      </c>
      <c r="V431" s="20" t="str">
        <f>VLOOKUP(A431,Database!A:M,13,FALSE)</f>
        <v>Terminé</v>
      </c>
      <c r="W431" s="20">
        <f>VLOOKUP($A431,Database!$A:$Y,20,FALSE)</f>
        <v>1</v>
      </c>
      <c r="X431" s="20">
        <f>VLOOKUP($A431,Database!$A:$Y,21,FALSE)</f>
        <v>1</v>
      </c>
      <c r="Y431" s="20">
        <f>IF(A431=0,0,IF(V431="À venir",0,IF(AND(ISBLANK(P431),ISBLANK(Q431)),1,0)))</f>
        <v>0</v>
      </c>
      <c r="Z431" s="20">
        <f>IF(OR(ISBLANK(P431),ISBLANK(Q431)),"",IF(OR(AND(P431&gt;Q431,W431&gt;X431),AND(P431=Q431,W431=X431),AND(P431&lt;Q431,W431&lt;X431)),1,0))</f>
        <v>0</v>
      </c>
      <c r="AA431" s="20">
        <f ca="1">IF(C431&lt;NOW(),IF(AND(P431&gt;Q431,W431&gt;X431),S431,IF(AND(P431=Q431,W431=X431),T431,IF(AND(P431&lt;Q431,W431&lt;X431),U431,0))),"")</f>
        <v>0</v>
      </c>
      <c r="AB431" s="20">
        <f ca="1">IF(AND(P431=W431,Q431=X431,NOT(ISBLANK(P431)),NOT(ISBLANK(Q431)),NOT(ISBLANK(W431)),NOT(ISBLANK(AA431))),1,0)</f>
        <v>0</v>
      </c>
      <c r="AC431" s="20" t="str">
        <f ca="1">IF(AB431=0,"",IF(OR(ISBLANK(P431),ISBLANK(Q431)),"",IF(ISBLANK(VLOOKUP(A431,Database!A:AA,22,FALSE)),"",VLOOKUP(A431,Database!A:AA,22,FALSE))))</f>
        <v/>
      </c>
      <c r="AD431" s="20">
        <f ca="1">IFERROR(
   IF(
     OR(ISBLANK(P431),ISBLANK(Q431)),
     "",
     IF(
       AND(AA431&lt;&gt;"",OR(V431="Terminé",V431="En cours")),
       VLOOKUP(AC431,Setup_ScoreExactBonus!A:D,4,FALSE),
       0
     )),
  0)</f>
        <v>0</v>
      </c>
      <c r="AE431" s="21">
        <f ca="1">IFERROR(IF(OR(ISBLANK(P431),ISBLANK(Q431)),0,IF(AA431&lt;&gt;"", AA431 + IF(AB431=1,AD431, 0), "") * (R431+1)),"")</f>
        <v>0</v>
      </c>
      <c r="AF431" s="21">
        <f ca="1">SUMIFS(AE$2:AE431,D$2:D431,D431)</f>
        <v>291</v>
      </c>
    </row>
    <row r="432" spans="1:32" hidden="1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1">
        <v>0</v>
      </c>
      <c r="S432" s="20">
        <f>VLOOKUP($A432,Database!$A:$Y,10,FALSE)</f>
        <v>146</v>
      </c>
      <c r="T432" s="20">
        <f>VLOOKUP($A432,Database!$A:$Y,11,FALSE)</f>
        <v>125</v>
      </c>
      <c r="U432" s="20">
        <f>VLOOKUP($A432,Database!$A:$Y,12,FALSE)</f>
        <v>50</v>
      </c>
      <c r="V432" s="20" t="str">
        <f>VLOOKUP(A432,Database!A:M,13,FALSE)</f>
        <v>Terminé</v>
      </c>
      <c r="W432" s="20">
        <f>VLOOKUP($A432,Database!$A:$Y,20,FALSE)</f>
        <v>1</v>
      </c>
      <c r="X432" s="20">
        <f>VLOOKUP($A432,Database!$A:$Y,21,FALSE)</f>
        <v>1</v>
      </c>
      <c r="Y432" s="20">
        <f>IF(A432=0,0,IF(V432="À venir",0,IF(AND(ISBLANK(P432),ISBLANK(Q432)),1,0)))</f>
        <v>0</v>
      </c>
      <c r="Z432" s="20">
        <f>IF(OR(ISBLANK(P432),ISBLANK(Q432)),"",IF(OR(AND(P432&gt;Q432,W432&gt;X432),AND(P432=Q432,W432=X432),AND(P432&lt;Q432,W432&lt;X432)),1,0))</f>
        <v>0</v>
      </c>
      <c r="AA432" s="20">
        <f ca="1">IF(C432&lt;NOW(),IF(AND(P432&gt;Q432,W432&gt;X432),S432,IF(AND(P432=Q432,W432=X432),T432,IF(AND(P432&lt;Q432,W432&lt;X432),U432,0))),"")</f>
        <v>0</v>
      </c>
      <c r="AB432" s="20">
        <f ca="1">IF(AND(P432=W432,Q432=X432,NOT(ISBLANK(P432)),NOT(ISBLANK(Q432)),NOT(ISBLANK(W432)),NOT(ISBLANK(AA432))),1,0)</f>
        <v>0</v>
      </c>
      <c r="AC432" s="20" t="str">
        <f ca="1">IF(AB432=0,"",IF(OR(ISBLANK(P432),ISBLANK(Q432)),"",IF(ISBLANK(VLOOKUP(A432,Database!A:AA,22,FALSE)),"",VLOOKUP(A432,Database!A:AA,22,FALSE))))</f>
        <v/>
      </c>
      <c r="AD432" s="20">
        <f ca="1">IFERROR(
   IF(
     OR(ISBLANK(P432),ISBLANK(Q432)),
     "",
     IF(
       AND(AA432&lt;&gt;"",OR(V432="Terminé",V432="En cours")),
       VLOOKUP(AC432,Setup_ScoreExactBonus!A:D,4,FALSE),
       0
     )),
  0)</f>
        <v>0</v>
      </c>
      <c r="AE432" s="21">
        <f ca="1">IFERROR(IF(OR(ISBLANK(P432),ISBLANK(Q432)),0,IF(AA432&lt;&gt;"", AA432 + IF(AB432=1,AD432, 0), "") * (R432+1)),"")</f>
        <v>0</v>
      </c>
      <c r="AF432" s="21">
        <f ca="1">SUMIFS(AE$2:AE432,D$2:D432,D432)</f>
        <v>320</v>
      </c>
    </row>
    <row r="433" spans="1:32" hidden="1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1">
        <v>0</v>
      </c>
      <c r="S433" s="20">
        <f>VLOOKUP($A433,Database!$A:$Y,10,FALSE)</f>
        <v>146</v>
      </c>
      <c r="T433" s="20">
        <f>VLOOKUP($A433,Database!$A:$Y,11,FALSE)</f>
        <v>125</v>
      </c>
      <c r="U433" s="20">
        <f>VLOOKUP($A433,Database!$A:$Y,12,FALSE)</f>
        <v>50</v>
      </c>
      <c r="V433" s="20" t="str">
        <f>VLOOKUP(A433,Database!A:M,13,FALSE)</f>
        <v>Terminé</v>
      </c>
      <c r="W433" s="20">
        <f>VLOOKUP($A433,Database!$A:$Y,20,FALSE)</f>
        <v>1</v>
      </c>
      <c r="X433" s="20">
        <f>VLOOKUP($A433,Database!$A:$Y,21,FALSE)</f>
        <v>1</v>
      </c>
      <c r="Y433" s="20">
        <f>IF(A433=0,0,IF(V433="À venir",0,IF(AND(ISBLANK(P433),ISBLANK(Q433)),1,0)))</f>
        <v>1</v>
      </c>
      <c r="Z433" s="20" t="str">
        <f>IF(OR(ISBLANK(P433),ISBLANK(Q433)),"",IF(OR(AND(P433&gt;Q433,W433&gt;X433),AND(P433=Q433,W433=X433),AND(P433&lt;Q433,W433&lt;X433)),1,0))</f>
        <v/>
      </c>
      <c r="AA433" s="20">
        <f ca="1">IF(C433&lt;NOW(),IF(AND(P433&gt;Q433,W433&gt;X433),S433,IF(AND(P433=Q433,W433=X433),T433,IF(AND(P433&lt;Q433,W433&lt;X433),U433,0))),"")</f>
        <v>125</v>
      </c>
      <c r="AB433" s="20">
        <f ca="1">IF(AND(P433=W433,Q433=X433,NOT(ISBLANK(P433)),NOT(ISBLANK(Q433)),NOT(ISBLANK(W433)),NOT(ISBLANK(AA433))),1,0)</f>
        <v>0</v>
      </c>
      <c r="AC433" s="20" t="str">
        <f ca="1">IF(AB433=0,"",IF(OR(ISBLANK(P433),ISBLANK(Q433)),"",IF(ISBLANK(VLOOKUP(A433,Database!A:AA,22,FALSE)),"",VLOOKUP(A433,Database!A:AA,22,FALSE))))</f>
        <v/>
      </c>
      <c r="AD433" s="20" t="str">
        <f>IFERROR(
   IF(
     OR(ISBLANK(P433),ISBLANK(Q433)),
     "",
     IF(
       AND(AA433&lt;&gt;"",OR(V433="Terminé",V433="En cours")),
       VLOOKUP(AC433,Setup_ScoreExactBonus!A:D,4,FALSE),
       0
     )),
  0)</f>
        <v/>
      </c>
      <c r="AE433" s="21">
        <f>IFERROR(IF(OR(ISBLANK(P433),ISBLANK(Q433)),0,IF(AA433&lt;&gt;"", AA433 + IF(AB433=1,AD433, 0), "") * (R433+1)),"")</f>
        <v>0</v>
      </c>
      <c r="AF433" s="21">
        <f>SUMIFS(AE$2:AE433,D$2:D433,D433)</f>
        <v>0</v>
      </c>
    </row>
    <row r="434" spans="1:32" hidden="1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1">
        <v>0</v>
      </c>
      <c r="S434" s="20">
        <f>VLOOKUP($A434,Database!$A:$Y,10,FALSE)</f>
        <v>63</v>
      </c>
      <c r="T434" s="20">
        <f>VLOOKUP($A434,Database!$A:$Y,11,FALSE)</f>
        <v>116</v>
      </c>
      <c r="U434" s="20">
        <f>VLOOKUP($A434,Database!$A:$Y,12,FALSE)</f>
        <v>130</v>
      </c>
      <c r="V434" s="20" t="str">
        <f>VLOOKUP(A434,Database!A:M,13,FALSE)</f>
        <v>Terminé</v>
      </c>
      <c r="W434" s="20">
        <f>VLOOKUP($A434,Database!$A:$Y,20,FALSE)</f>
        <v>2</v>
      </c>
      <c r="X434" s="20">
        <f>VLOOKUP($A434,Database!$A:$Y,21,FALSE)</f>
        <v>2</v>
      </c>
      <c r="Y434" s="20">
        <f>IF(A434=0,0,IF(V434="À venir",0,IF(AND(ISBLANK(P434),ISBLANK(Q434)),1,0)))</f>
        <v>0</v>
      </c>
      <c r="Z434" s="20">
        <f>IF(OR(ISBLANK(P434),ISBLANK(Q434)),"",IF(OR(AND(P434&gt;Q434,W434&gt;X434),AND(P434=Q434,W434=X434),AND(P434&lt;Q434,W434&lt;X434)),1,0))</f>
        <v>0</v>
      </c>
      <c r="AA434" s="20">
        <f ca="1">IF(C434&lt;NOW(),IF(AND(P434&gt;Q434,W434&gt;X434),S434,IF(AND(P434=Q434,W434=X434),T434,IF(AND(P434&lt;Q434,W434&lt;X434),U434,0))),"")</f>
        <v>0</v>
      </c>
      <c r="AB434" s="20">
        <f ca="1">IF(AND(P434=W434,Q434=X434,NOT(ISBLANK(P434)),NOT(ISBLANK(Q434)),NOT(ISBLANK(W434)),NOT(ISBLANK(AA434))),1,0)</f>
        <v>0</v>
      </c>
      <c r="AC434" s="20" t="str">
        <f ca="1">IF(AB434=0,"",IF(OR(ISBLANK(P434),ISBLANK(Q434)),"",IF(ISBLANK(VLOOKUP(A434,Database!A:AA,22,FALSE)),"",VLOOKUP(A434,Database!A:AA,22,FALSE))))</f>
        <v/>
      </c>
      <c r="AD434" s="20">
        <f ca="1">IFERROR(
   IF(
     OR(ISBLANK(P434),ISBLANK(Q434)),
     "",
     IF(
       AND(AA434&lt;&gt;"",OR(V434="Terminé",V434="En cours")),
       VLOOKUP(AC434,Setup_ScoreExactBonus!A:D,4,FALSE),
       0
     )),
  0)</f>
        <v>0</v>
      </c>
      <c r="AE434" s="21">
        <f ca="1">IFERROR(IF(OR(ISBLANK(P434),ISBLANK(Q434)),0,IF(AA434&lt;&gt;"", AA434 + IF(AB434=1,AD434, 0), "") * (R434+1)),"")</f>
        <v>0</v>
      </c>
      <c r="AF434" s="21">
        <f ca="1">SUMIFS(AE$2:AE434,D$2:D434,D434)</f>
        <v>767</v>
      </c>
    </row>
    <row r="435" spans="1:32" hidden="1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1">
        <v>0</v>
      </c>
      <c r="S435" s="20">
        <f>VLOOKUP($A435,Database!$A:$Y,10,FALSE)</f>
        <v>63</v>
      </c>
      <c r="T435" s="20">
        <f>VLOOKUP($A435,Database!$A:$Y,11,FALSE)</f>
        <v>116</v>
      </c>
      <c r="U435" s="20">
        <f>VLOOKUP($A435,Database!$A:$Y,12,FALSE)</f>
        <v>130</v>
      </c>
      <c r="V435" s="20" t="str">
        <f>VLOOKUP(A435,Database!A:M,13,FALSE)</f>
        <v>Terminé</v>
      </c>
      <c r="W435" s="20">
        <f>VLOOKUP($A435,Database!$A:$Y,20,FALSE)</f>
        <v>2</v>
      </c>
      <c r="X435" s="20">
        <f>VLOOKUP($A435,Database!$A:$Y,21,FALSE)</f>
        <v>2</v>
      </c>
      <c r="Y435" s="20">
        <f>IF(A435=0,0,IF(V435="À venir",0,IF(AND(ISBLANK(P435),ISBLANK(Q435)),1,0)))</f>
        <v>0</v>
      </c>
      <c r="Z435" s="20">
        <f>IF(OR(ISBLANK(P435),ISBLANK(Q435)),"",IF(OR(AND(P435&gt;Q435,W435&gt;X435),AND(P435=Q435,W435=X435),AND(P435&lt;Q435,W435&lt;X435)),1,0))</f>
        <v>0</v>
      </c>
      <c r="AA435" s="20">
        <f ca="1">IF(C435&lt;NOW(),IF(AND(P435&gt;Q435,W435&gt;X435),S435,IF(AND(P435=Q435,W435=X435),T435,IF(AND(P435&lt;Q435,W435&lt;X435),U435,0))),"")</f>
        <v>0</v>
      </c>
      <c r="AB435" s="20">
        <f ca="1">IF(AND(P435=W435,Q435=X435,NOT(ISBLANK(P435)),NOT(ISBLANK(Q435)),NOT(ISBLANK(W435)),NOT(ISBLANK(AA435))),1,0)</f>
        <v>0</v>
      </c>
      <c r="AC435" s="20" t="str">
        <f ca="1">IF(AB435=0,"",IF(OR(ISBLANK(P435),ISBLANK(Q435)),"",IF(ISBLANK(VLOOKUP(A435,Database!A:AA,22,FALSE)),"",VLOOKUP(A435,Database!A:AA,22,FALSE))))</f>
        <v/>
      </c>
      <c r="AD435" s="20">
        <f ca="1">IFERROR(
   IF(
     OR(ISBLANK(P435),ISBLANK(Q435)),
     "",
     IF(
       AND(AA435&lt;&gt;"",OR(V435="Terminé",V435="En cours")),
       VLOOKUP(AC435,Setup_ScoreExactBonus!A:D,4,FALSE),
       0
     )),
  0)</f>
        <v>0</v>
      </c>
      <c r="AE435" s="21">
        <f ca="1">IFERROR(IF(OR(ISBLANK(P435),ISBLANK(Q435)),0,IF(AA435&lt;&gt;"", AA435 + IF(AB435=1,AD435, 0), "") * (R435+1)),"")</f>
        <v>0</v>
      </c>
      <c r="AF435" s="21">
        <f ca="1">SUMIFS(AE$2:AE435,D$2:D435,D435)</f>
        <v>538</v>
      </c>
    </row>
    <row r="436" spans="1:32" hidden="1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1">
        <v>0</v>
      </c>
      <c r="S436" s="20">
        <f>VLOOKUP($A436,Database!$A:$Y,10,FALSE)</f>
        <v>63</v>
      </c>
      <c r="T436" s="20">
        <f>VLOOKUP($A436,Database!$A:$Y,11,FALSE)</f>
        <v>116</v>
      </c>
      <c r="U436" s="20">
        <f>VLOOKUP($A436,Database!$A:$Y,12,FALSE)</f>
        <v>130</v>
      </c>
      <c r="V436" s="20" t="str">
        <f>VLOOKUP(A436,Database!A:M,13,FALSE)</f>
        <v>Terminé</v>
      </c>
      <c r="W436" s="20">
        <f>VLOOKUP($A436,Database!$A:$Y,20,FALSE)</f>
        <v>2</v>
      </c>
      <c r="X436" s="20">
        <f>VLOOKUP($A436,Database!$A:$Y,21,FALSE)</f>
        <v>2</v>
      </c>
      <c r="Y436" s="20">
        <f>IF(A436=0,0,IF(V436="À venir",0,IF(AND(ISBLANK(P436),ISBLANK(Q436)),1,0)))</f>
        <v>0</v>
      </c>
      <c r="Z436" s="20">
        <f>IF(OR(ISBLANK(P436),ISBLANK(Q436)),"",IF(OR(AND(P436&gt;Q436,W436&gt;X436),AND(P436=Q436,W436=X436),AND(P436&lt;Q436,W436&lt;X436)),1,0))</f>
        <v>1</v>
      </c>
      <c r="AA436" s="20">
        <f ca="1">IF(C436&lt;NOW(),IF(AND(P436&gt;Q436,W436&gt;X436),S436,IF(AND(P436=Q436,W436=X436),T436,IF(AND(P436&lt;Q436,W436&lt;X436),U436,0))),"")</f>
        <v>116</v>
      </c>
      <c r="AB436" s="20">
        <f ca="1">IF(AND(P436=W436,Q436=X436,NOT(ISBLANK(P436)),NOT(ISBLANK(Q436)),NOT(ISBLANK(W436)),NOT(ISBLANK(AA436))),1,0)</f>
        <v>0</v>
      </c>
      <c r="AC436" s="20" t="str">
        <f ca="1">IF(AB436=0,"",IF(OR(ISBLANK(P436),ISBLANK(Q436)),"",IF(ISBLANK(VLOOKUP(A436,Database!A:AA,22,FALSE)),"",VLOOKUP(A436,Database!A:AA,22,FALSE))))</f>
        <v/>
      </c>
      <c r="AD436" s="20">
        <f ca="1">IFERROR(
   IF(
     OR(ISBLANK(P436),ISBLANK(Q436)),
     "",
     IF(
       AND(AA436&lt;&gt;"",OR(V436="Terminé",V436="En cours")),
       VLOOKUP(AC436,Setup_ScoreExactBonus!A:D,4,FALSE),
       0
     )),
  0)</f>
        <v>0</v>
      </c>
      <c r="AE436" s="21">
        <f ca="1">IFERROR(IF(OR(ISBLANK(P436),ISBLANK(Q436)),0,IF(AA436&lt;&gt;"", AA436 + IF(AB436=1,AD436, 0), "") * (R436+1)),"")</f>
        <v>116</v>
      </c>
      <c r="AF436" s="21">
        <f ca="1">SUMIFS(AE$2:AE436,D$2:D436,D436)</f>
        <v>780</v>
      </c>
    </row>
    <row r="437" spans="1:32" hidden="1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1">
        <v>0</v>
      </c>
      <c r="S437" s="20">
        <f>VLOOKUP($A437,Database!$A:$Y,10,FALSE)</f>
        <v>63</v>
      </c>
      <c r="T437" s="20">
        <f>VLOOKUP($A437,Database!$A:$Y,11,FALSE)</f>
        <v>116</v>
      </c>
      <c r="U437" s="20">
        <f>VLOOKUP($A437,Database!$A:$Y,12,FALSE)</f>
        <v>130</v>
      </c>
      <c r="V437" s="20" t="str">
        <f>VLOOKUP(A437,Database!A:M,13,FALSE)</f>
        <v>Terminé</v>
      </c>
      <c r="W437" s="20">
        <f>VLOOKUP($A437,Database!$A:$Y,20,FALSE)</f>
        <v>2</v>
      </c>
      <c r="X437" s="20">
        <f>VLOOKUP($A437,Database!$A:$Y,21,FALSE)</f>
        <v>2</v>
      </c>
      <c r="Y437" s="20">
        <f>IF(A437=0,0,IF(V437="À venir",0,IF(AND(ISBLANK(P437),ISBLANK(Q437)),1,0)))</f>
        <v>0</v>
      </c>
      <c r="Z437" s="20">
        <f>IF(OR(ISBLANK(P437),ISBLANK(Q437)),"",IF(OR(AND(P437&gt;Q437,W437&gt;X437),AND(P437=Q437,W437=X437),AND(P437&lt;Q437,W437&lt;X437)),1,0))</f>
        <v>0</v>
      </c>
      <c r="AA437" s="20">
        <f ca="1">IF(C437&lt;NOW(),IF(AND(P437&gt;Q437,W437&gt;X437),S437,IF(AND(P437=Q437,W437=X437),T437,IF(AND(P437&lt;Q437,W437&lt;X437),U437,0))),"")</f>
        <v>0</v>
      </c>
      <c r="AB437" s="20">
        <f ca="1">IF(AND(P437=W437,Q437=X437,NOT(ISBLANK(P437)),NOT(ISBLANK(Q437)),NOT(ISBLANK(W437)),NOT(ISBLANK(AA437))),1,0)</f>
        <v>0</v>
      </c>
      <c r="AC437" s="20" t="str">
        <f ca="1">IF(AB437=0,"",IF(OR(ISBLANK(P437),ISBLANK(Q437)),"",IF(ISBLANK(VLOOKUP(A437,Database!A:AA,22,FALSE)),"",VLOOKUP(A437,Database!A:AA,22,FALSE))))</f>
        <v/>
      </c>
      <c r="AD437" s="20">
        <f ca="1">IFERROR(
   IF(
     OR(ISBLANK(P437),ISBLANK(Q437)),
     "",
     IF(
       AND(AA437&lt;&gt;"",OR(V437="Terminé",V437="En cours")),
       VLOOKUP(AC437,Setup_ScoreExactBonus!A:D,4,FALSE),
       0
     )),
  0)</f>
        <v>0</v>
      </c>
      <c r="AE437" s="21">
        <f ca="1">IFERROR(IF(OR(ISBLANK(P437),ISBLANK(Q437)),0,IF(AA437&lt;&gt;"", AA437 + IF(AB437=1,AD437, 0), "") * (R437+1)),"")</f>
        <v>0</v>
      </c>
      <c r="AF437" s="21">
        <f ca="1">SUMIFS(AE$2:AE437,D$2:D437,D437)</f>
        <v>274</v>
      </c>
    </row>
    <row r="438" spans="1:32" hidden="1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1">
        <v>0</v>
      </c>
      <c r="S438" s="20">
        <f>VLOOKUP($A438,Database!$A:$Y,10,FALSE)</f>
        <v>63</v>
      </c>
      <c r="T438" s="20">
        <f>VLOOKUP($A438,Database!$A:$Y,11,FALSE)</f>
        <v>116</v>
      </c>
      <c r="U438" s="20">
        <f>VLOOKUP($A438,Database!$A:$Y,12,FALSE)</f>
        <v>130</v>
      </c>
      <c r="V438" s="20" t="str">
        <f>VLOOKUP(A438,Database!A:M,13,FALSE)</f>
        <v>Terminé</v>
      </c>
      <c r="W438" s="20">
        <f>VLOOKUP($A438,Database!$A:$Y,20,FALSE)</f>
        <v>2</v>
      </c>
      <c r="X438" s="20">
        <f>VLOOKUP($A438,Database!$A:$Y,21,FALSE)</f>
        <v>2</v>
      </c>
      <c r="Y438" s="20">
        <f>IF(A438=0,0,IF(V438="À venir",0,IF(AND(ISBLANK(P438),ISBLANK(Q438)),1,0)))</f>
        <v>0</v>
      </c>
      <c r="Z438" s="20">
        <f>IF(OR(ISBLANK(P438),ISBLANK(Q438)),"",IF(OR(AND(P438&gt;Q438,W438&gt;X438),AND(P438=Q438,W438=X438),AND(P438&lt;Q438,W438&lt;X438)),1,0))</f>
        <v>0</v>
      </c>
      <c r="AA438" s="20">
        <f ca="1">IF(C438&lt;NOW(),IF(AND(P438&gt;Q438,W438&gt;X438),S438,IF(AND(P438=Q438,W438=X438),T438,IF(AND(P438&lt;Q438,W438&lt;X438),U438,0))),"")</f>
        <v>0</v>
      </c>
      <c r="AB438" s="20">
        <f ca="1">IF(AND(P438=W438,Q438=X438,NOT(ISBLANK(P438)),NOT(ISBLANK(Q438)),NOT(ISBLANK(W438)),NOT(ISBLANK(AA438))),1,0)</f>
        <v>0</v>
      </c>
      <c r="AC438" s="20" t="str">
        <f ca="1">IF(AB438=0,"",IF(OR(ISBLANK(P438),ISBLANK(Q438)),"",IF(ISBLANK(VLOOKUP(A438,Database!A:AA,22,FALSE)),"",VLOOKUP(A438,Database!A:AA,22,FALSE))))</f>
        <v/>
      </c>
      <c r="AD438" s="20">
        <f ca="1">IFERROR(
   IF(
     OR(ISBLANK(P438),ISBLANK(Q438)),
     "",
     IF(
       AND(AA438&lt;&gt;"",OR(V438="Terminé",V438="En cours")),
       VLOOKUP(AC438,Setup_ScoreExactBonus!A:D,4,FALSE),
       0
     )),
  0)</f>
        <v>0</v>
      </c>
      <c r="AE438" s="21">
        <f ca="1">IFERROR(IF(OR(ISBLANK(P438),ISBLANK(Q438)),0,IF(AA438&lt;&gt;"", AA438 + IF(AB438=1,AD438, 0), "") * (R438+1)),"")</f>
        <v>0</v>
      </c>
      <c r="AF438" s="21">
        <f ca="1">SUMIFS(AE$2:AE438,D$2:D438,D438)</f>
        <v>262</v>
      </c>
    </row>
    <row r="439" spans="1:32" hidden="1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1">
        <v>0</v>
      </c>
      <c r="S439" s="20">
        <f>VLOOKUP($A439,Database!$A:$Y,10,FALSE)</f>
        <v>63</v>
      </c>
      <c r="T439" s="20">
        <f>VLOOKUP($A439,Database!$A:$Y,11,FALSE)</f>
        <v>116</v>
      </c>
      <c r="U439" s="20">
        <f>VLOOKUP($A439,Database!$A:$Y,12,FALSE)</f>
        <v>130</v>
      </c>
      <c r="V439" s="20" t="str">
        <f>VLOOKUP(A439,Database!A:M,13,FALSE)</f>
        <v>Terminé</v>
      </c>
      <c r="W439" s="20">
        <f>VLOOKUP($A439,Database!$A:$Y,20,FALSE)</f>
        <v>2</v>
      </c>
      <c r="X439" s="20">
        <f>VLOOKUP($A439,Database!$A:$Y,21,FALSE)</f>
        <v>2</v>
      </c>
      <c r="Y439" s="20">
        <f>IF(A439=0,0,IF(V439="À venir",0,IF(AND(ISBLANK(P439),ISBLANK(Q439)),1,0)))</f>
        <v>0</v>
      </c>
      <c r="Z439" s="20">
        <f>IF(OR(ISBLANK(P439),ISBLANK(Q439)),"",IF(OR(AND(P439&gt;Q439,W439&gt;X439),AND(P439=Q439,W439=X439),AND(P439&lt;Q439,W439&lt;X439)),1,0))</f>
        <v>0</v>
      </c>
      <c r="AA439" s="20">
        <f ca="1">IF(C439&lt;NOW(),IF(AND(P439&gt;Q439,W439&gt;X439),S439,IF(AND(P439=Q439,W439=X439),T439,IF(AND(P439&lt;Q439,W439&lt;X439),U439,0))),"")</f>
        <v>0</v>
      </c>
      <c r="AB439" s="20">
        <f ca="1">IF(AND(P439=W439,Q439=X439,NOT(ISBLANK(P439)),NOT(ISBLANK(Q439)),NOT(ISBLANK(W439)),NOT(ISBLANK(AA439))),1,0)</f>
        <v>0</v>
      </c>
      <c r="AC439" s="20" t="str">
        <f ca="1">IF(AB439=0,"",IF(OR(ISBLANK(P439),ISBLANK(Q439)),"",IF(ISBLANK(VLOOKUP(A439,Database!A:AA,22,FALSE)),"",VLOOKUP(A439,Database!A:AA,22,FALSE))))</f>
        <v/>
      </c>
      <c r="AD439" s="20">
        <f ca="1">IFERROR(
   IF(
     OR(ISBLANK(P439),ISBLANK(Q439)),
     "",
     IF(
       AND(AA439&lt;&gt;"",OR(V439="Terminé",V439="En cours")),
       VLOOKUP(AC439,Setup_ScoreExactBonus!A:D,4,FALSE),
       0
     )),
  0)</f>
        <v>0</v>
      </c>
      <c r="AE439" s="21">
        <f ca="1">IFERROR(IF(OR(ISBLANK(P439),ISBLANK(Q439)),0,IF(AA439&lt;&gt;"", AA439 + IF(AB439=1,AD439, 0), "") * (R439+1)),"")</f>
        <v>0</v>
      </c>
      <c r="AF439" s="21">
        <f ca="1">SUMIFS(AE$2:AE439,D$2:D439,D439)</f>
        <v>507</v>
      </c>
    </row>
    <row r="440" spans="1:32" hidden="1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1">
        <v>0</v>
      </c>
      <c r="S440" s="20">
        <f>VLOOKUP($A440,Database!$A:$Y,10,FALSE)</f>
        <v>63</v>
      </c>
      <c r="T440" s="20">
        <f>VLOOKUP($A440,Database!$A:$Y,11,FALSE)</f>
        <v>116</v>
      </c>
      <c r="U440" s="20">
        <f>VLOOKUP($A440,Database!$A:$Y,12,FALSE)</f>
        <v>130</v>
      </c>
      <c r="V440" s="20" t="str">
        <f>VLOOKUP(A440,Database!A:M,13,FALSE)</f>
        <v>Terminé</v>
      </c>
      <c r="W440" s="20">
        <f>VLOOKUP($A440,Database!$A:$Y,20,FALSE)</f>
        <v>2</v>
      </c>
      <c r="X440" s="20">
        <f>VLOOKUP($A440,Database!$A:$Y,21,FALSE)</f>
        <v>2</v>
      </c>
      <c r="Y440" s="20">
        <f>IF(A440=0,0,IF(V440="À venir",0,IF(AND(ISBLANK(P440),ISBLANK(Q440)),1,0)))</f>
        <v>0</v>
      </c>
      <c r="Z440" s="20">
        <f>IF(OR(ISBLANK(P440),ISBLANK(Q440)),"",IF(OR(AND(P440&gt;Q440,W440&gt;X440),AND(P440=Q440,W440=X440),AND(P440&lt;Q440,W440&lt;X440)),1,0))</f>
        <v>0</v>
      </c>
      <c r="AA440" s="20">
        <f ca="1">IF(C440&lt;NOW(),IF(AND(P440&gt;Q440,W440&gt;X440),S440,IF(AND(P440=Q440,W440=X440),T440,IF(AND(P440&lt;Q440,W440&lt;X440),U440,0))),"")</f>
        <v>0</v>
      </c>
      <c r="AB440" s="20">
        <f ca="1">IF(AND(P440=W440,Q440=X440,NOT(ISBLANK(P440)),NOT(ISBLANK(Q440)),NOT(ISBLANK(W440)),NOT(ISBLANK(AA440))),1,0)</f>
        <v>0</v>
      </c>
      <c r="AC440" s="20" t="str">
        <f ca="1">IF(AB440=0,"",IF(OR(ISBLANK(P440),ISBLANK(Q440)),"",IF(ISBLANK(VLOOKUP(A440,Database!A:AA,22,FALSE)),"",VLOOKUP(A440,Database!A:AA,22,FALSE))))</f>
        <v/>
      </c>
      <c r="AD440" s="20">
        <f ca="1">IFERROR(
   IF(
     OR(ISBLANK(P440),ISBLANK(Q440)),
     "",
     IF(
       AND(AA440&lt;&gt;"",OR(V440="Terminé",V440="En cours")),
       VLOOKUP(AC440,Setup_ScoreExactBonus!A:D,4,FALSE),
       0
     )),
  0)</f>
        <v>0</v>
      </c>
      <c r="AE440" s="21">
        <f ca="1">IFERROR(IF(OR(ISBLANK(P440),ISBLANK(Q440)),0,IF(AA440&lt;&gt;"", AA440 + IF(AB440=1,AD440, 0), "") * (R440+1)),"")</f>
        <v>0</v>
      </c>
      <c r="AF440" s="21">
        <f ca="1">SUMIFS(AE$2:AE440,D$2:D440,D440)</f>
        <v>138</v>
      </c>
    </row>
    <row r="441" spans="1:32" hidden="1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1">
        <v>0</v>
      </c>
      <c r="S441" s="20">
        <f>VLOOKUP($A441,Database!$A:$Y,10,FALSE)</f>
        <v>63</v>
      </c>
      <c r="T441" s="20">
        <f>VLOOKUP($A441,Database!$A:$Y,11,FALSE)</f>
        <v>116</v>
      </c>
      <c r="U441" s="20">
        <f>VLOOKUP($A441,Database!$A:$Y,12,FALSE)</f>
        <v>130</v>
      </c>
      <c r="V441" s="20" t="str">
        <f>VLOOKUP(A441,Database!A:M,13,FALSE)</f>
        <v>Terminé</v>
      </c>
      <c r="W441" s="20">
        <f>VLOOKUP($A441,Database!$A:$Y,20,FALSE)</f>
        <v>2</v>
      </c>
      <c r="X441" s="20">
        <f>VLOOKUP($A441,Database!$A:$Y,21,FALSE)</f>
        <v>2</v>
      </c>
      <c r="Y441" s="20">
        <f>IF(A441=0,0,IF(V441="À venir",0,IF(AND(ISBLANK(P441),ISBLANK(Q441)),1,0)))</f>
        <v>0</v>
      </c>
      <c r="Z441" s="20">
        <f>IF(OR(ISBLANK(P441),ISBLANK(Q441)),"",IF(OR(AND(P441&gt;Q441,W441&gt;X441),AND(P441=Q441,W441=X441),AND(P441&lt;Q441,W441&lt;X441)),1,0))</f>
        <v>0</v>
      </c>
      <c r="AA441" s="20">
        <f ca="1">IF(C441&lt;NOW(),IF(AND(P441&gt;Q441,W441&gt;X441),S441,IF(AND(P441=Q441,W441=X441),T441,IF(AND(P441&lt;Q441,W441&lt;X441),U441,0))),"")</f>
        <v>0</v>
      </c>
      <c r="AB441" s="20">
        <f ca="1">IF(AND(P441=W441,Q441=X441,NOT(ISBLANK(P441)),NOT(ISBLANK(Q441)),NOT(ISBLANK(W441)),NOT(ISBLANK(AA441))),1,0)</f>
        <v>0</v>
      </c>
      <c r="AC441" s="20" t="str">
        <f ca="1">IF(AB441=0,"",IF(OR(ISBLANK(P441),ISBLANK(Q441)),"",IF(ISBLANK(VLOOKUP(A441,Database!A:AA,22,FALSE)),"",VLOOKUP(A441,Database!A:AA,22,FALSE))))</f>
        <v/>
      </c>
      <c r="AD441" s="20">
        <f ca="1">IFERROR(
   IF(
     OR(ISBLANK(P441),ISBLANK(Q441)),
     "",
     IF(
       AND(AA441&lt;&gt;"",OR(V441="Terminé",V441="En cours")),
       VLOOKUP(AC441,Setup_ScoreExactBonus!A:D,4,FALSE),
       0
     )),
  0)</f>
        <v>0</v>
      </c>
      <c r="AE441" s="21">
        <f ca="1">IFERROR(IF(OR(ISBLANK(P441),ISBLANK(Q441)),0,IF(AA441&lt;&gt;"", AA441 + IF(AB441=1,AD441, 0), "") * (R441+1)),"")</f>
        <v>0</v>
      </c>
      <c r="AF441" s="21">
        <f ca="1">SUMIFS(AE$2:AE441,D$2:D441,D441)</f>
        <v>623</v>
      </c>
    </row>
    <row r="442" spans="1:32" hidden="1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1">
        <v>0</v>
      </c>
      <c r="S442" s="20">
        <f>VLOOKUP($A442,Database!$A:$Y,10,FALSE)</f>
        <v>63</v>
      </c>
      <c r="T442" s="20">
        <f>VLOOKUP($A442,Database!$A:$Y,11,FALSE)</f>
        <v>116</v>
      </c>
      <c r="U442" s="20">
        <f>VLOOKUP($A442,Database!$A:$Y,12,FALSE)</f>
        <v>130</v>
      </c>
      <c r="V442" s="20" t="str">
        <f>VLOOKUP(A442,Database!A:M,13,FALSE)</f>
        <v>Terminé</v>
      </c>
      <c r="W442" s="20">
        <f>VLOOKUP($A442,Database!$A:$Y,20,FALSE)</f>
        <v>2</v>
      </c>
      <c r="X442" s="20">
        <f>VLOOKUP($A442,Database!$A:$Y,21,FALSE)</f>
        <v>2</v>
      </c>
      <c r="Y442" s="20">
        <f>IF(A442=0,0,IF(V442="À venir",0,IF(AND(ISBLANK(P442),ISBLANK(Q442)),1,0)))</f>
        <v>0</v>
      </c>
      <c r="Z442" s="20">
        <f>IF(OR(ISBLANK(P442),ISBLANK(Q442)),"",IF(OR(AND(P442&gt;Q442,W442&gt;X442),AND(P442=Q442,W442=X442),AND(P442&lt;Q442,W442&lt;X442)),1,0))</f>
        <v>0</v>
      </c>
      <c r="AA442" s="20">
        <f ca="1">IF(C442&lt;NOW(),IF(AND(P442&gt;Q442,W442&gt;X442),S442,IF(AND(P442=Q442,W442=X442),T442,IF(AND(P442&lt;Q442,W442&lt;X442),U442,0))),"")</f>
        <v>0</v>
      </c>
      <c r="AB442" s="20">
        <f ca="1">IF(AND(P442=W442,Q442=X442,NOT(ISBLANK(P442)),NOT(ISBLANK(Q442)),NOT(ISBLANK(W442)),NOT(ISBLANK(AA442))),1,0)</f>
        <v>0</v>
      </c>
      <c r="AC442" s="20" t="str">
        <f ca="1">IF(AB442=0,"",IF(OR(ISBLANK(P442),ISBLANK(Q442)),"",IF(ISBLANK(VLOOKUP(A442,Database!A:AA,22,FALSE)),"",VLOOKUP(A442,Database!A:AA,22,FALSE))))</f>
        <v/>
      </c>
      <c r="AD442" s="20">
        <f ca="1">IFERROR(
   IF(
     OR(ISBLANK(P442),ISBLANK(Q442)),
     "",
     IF(
       AND(AA442&lt;&gt;"",OR(V442="Terminé",V442="En cours")),
       VLOOKUP(AC442,Setup_ScoreExactBonus!A:D,4,FALSE),
       0
     )),
  0)</f>
        <v>0</v>
      </c>
      <c r="AE442" s="21">
        <f ca="1">IFERROR(IF(OR(ISBLANK(P442),ISBLANK(Q442)),0,IF(AA442&lt;&gt;"", AA442 + IF(AB442=1,AD442, 0), "") * (R442+1)),"")</f>
        <v>0</v>
      </c>
      <c r="AF442" s="21">
        <f ca="1">SUMIFS(AE$2:AE442,D$2:D442,D442)</f>
        <v>492</v>
      </c>
    </row>
    <row r="443" spans="1:32" hidden="1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1">
        <v>0</v>
      </c>
      <c r="S443" s="20">
        <f>VLOOKUP($A443,Database!$A:$Y,10,FALSE)</f>
        <v>63</v>
      </c>
      <c r="T443" s="20">
        <f>VLOOKUP($A443,Database!$A:$Y,11,FALSE)</f>
        <v>116</v>
      </c>
      <c r="U443" s="20">
        <f>VLOOKUP($A443,Database!$A:$Y,12,FALSE)</f>
        <v>130</v>
      </c>
      <c r="V443" s="20" t="str">
        <f>VLOOKUP(A443,Database!A:M,13,FALSE)</f>
        <v>Terminé</v>
      </c>
      <c r="W443" s="20">
        <f>VLOOKUP($A443,Database!$A:$Y,20,FALSE)</f>
        <v>2</v>
      </c>
      <c r="X443" s="20">
        <f>VLOOKUP($A443,Database!$A:$Y,21,FALSE)</f>
        <v>2</v>
      </c>
      <c r="Y443" s="20">
        <f>IF(A443=0,0,IF(V443="À venir",0,IF(AND(ISBLANK(P443),ISBLANK(Q443)),1,0)))</f>
        <v>0</v>
      </c>
      <c r="Z443" s="20">
        <f>IF(OR(ISBLANK(P443),ISBLANK(Q443)),"",IF(OR(AND(P443&gt;Q443,W443&gt;X443),AND(P443=Q443,W443=X443),AND(P443&lt;Q443,W443&lt;X443)),1,0))</f>
        <v>1</v>
      </c>
      <c r="AA443" s="20">
        <f ca="1">IF(C443&lt;NOW(),IF(AND(P443&gt;Q443,W443&gt;X443),S443,IF(AND(P443=Q443,W443=X443),T443,IF(AND(P443&lt;Q443,W443&lt;X443),U443,0))),"")</f>
        <v>116</v>
      </c>
      <c r="AB443" s="20">
        <f ca="1">IF(AND(P443=W443,Q443=X443,NOT(ISBLANK(P443)),NOT(ISBLANK(Q443)),NOT(ISBLANK(W443)),NOT(ISBLANK(AA443))),1,0)</f>
        <v>0</v>
      </c>
      <c r="AC443" s="20" t="str">
        <f ca="1">IF(AB443=0,"",IF(OR(ISBLANK(P443),ISBLANK(Q443)),"",IF(ISBLANK(VLOOKUP(A443,Database!A:AA,22,FALSE)),"",VLOOKUP(A443,Database!A:AA,22,FALSE))))</f>
        <v/>
      </c>
      <c r="AD443" s="20">
        <f ca="1">IFERROR(
   IF(
     OR(ISBLANK(P443),ISBLANK(Q443)),
     "",
     IF(
       AND(AA443&lt;&gt;"",OR(V443="Terminé",V443="En cours")),
       VLOOKUP(AC443,Setup_ScoreExactBonus!A:D,4,FALSE),
       0
     )),
  0)</f>
        <v>0</v>
      </c>
      <c r="AE443" s="21">
        <f ca="1">IFERROR(IF(OR(ISBLANK(P443),ISBLANK(Q443)),0,IF(AA443&lt;&gt;"", AA443 + IF(AB443=1,AD443, 0), "") * (R443+1)),"")</f>
        <v>116</v>
      </c>
      <c r="AF443" s="21">
        <f ca="1">SUMIFS(AE$2:AE443,D$2:D443,D443)</f>
        <v>532</v>
      </c>
    </row>
    <row r="444" spans="1:32" hidden="1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1">
        <v>0</v>
      </c>
      <c r="S444" s="20">
        <f>VLOOKUP($A444,Database!$A:$Y,10,FALSE)</f>
        <v>63</v>
      </c>
      <c r="T444" s="20">
        <f>VLOOKUP($A444,Database!$A:$Y,11,FALSE)</f>
        <v>116</v>
      </c>
      <c r="U444" s="20">
        <f>VLOOKUP($A444,Database!$A:$Y,12,FALSE)</f>
        <v>130</v>
      </c>
      <c r="V444" s="20" t="str">
        <f>VLOOKUP(A444,Database!A:M,13,FALSE)</f>
        <v>Terminé</v>
      </c>
      <c r="W444" s="20">
        <f>VLOOKUP($A444,Database!$A:$Y,20,FALSE)</f>
        <v>2</v>
      </c>
      <c r="X444" s="20">
        <f>VLOOKUP($A444,Database!$A:$Y,21,FALSE)</f>
        <v>2</v>
      </c>
      <c r="Y444" s="20">
        <f>IF(A444=0,0,IF(V444="À venir",0,IF(AND(ISBLANK(P444),ISBLANK(Q444)),1,0)))</f>
        <v>0</v>
      </c>
      <c r="Z444" s="20">
        <f>IF(OR(ISBLANK(P444),ISBLANK(Q444)),"",IF(OR(AND(P444&gt;Q444,W444&gt;X444),AND(P444=Q444,W444=X444),AND(P444&lt;Q444,W444&lt;X444)),1,0))</f>
        <v>1</v>
      </c>
      <c r="AA444" s="20">
        <f ca="1">IF(C444&lt;NOW(),IF(AND(P444&gt;Q444,W444&gt;X444),S444,IF(AND(P444=Q444,W444=X444),T444,IF(AND(P444&lt;Q444,W444&lt;X444),U444,0))),"")</f>
        <v>116</v>
      </c>
      <c r="AB444" s="20">
        <f ca="1">IF(AND(P444=W444,Q444=X444,NOT(ISBLANK(P444)),NOT(ISBLANK(Q444)),NOT(ISBLANK(W444)),NOT(ISBLANK(AA444))),1,0)</f>
        <v>0</v>
      </c>
      <c r="AC444" s="20" t="str">
        <f ca="1">IF(AB444=0,"",IF(OR(ISBLANK(P444),ISBLANK(Q444)),"",IF(ISBLANK(VLOOKUP(A444,Database!A:AA,22,FALSE)),"",VLOOKUP(A444,Database!A:AA,22,FALSE))))</f>
        <v/>
      </c>
      <c r="AD444" s="20">
        <f ca="1">IFERROR(
   IF(
     OR(ISBLANK(P444),ISBLANK(Q444)),
     "",
     IF(
       AND(AA444&lt;&gt;"",OR(V444="Terminé",V444="En cours")),
       VLOOKUP(AC444,Setup_ScoreExactBonus!A:D,4,FALSE),
       0
     )),
  0)</f>
        <v>0</v>
      </c>
      <c r="AE444" s="21">
        <f ca="1">IFERROR(IF(OR(ISBLANK(P444),ISBLANK(Q444)),0,IF(AA444&lt;&gt;"", AA444 + IF(AB444=1,AD444, 0), "") * (R444+1)),"")</f>
        <v>116</v>
      </c>
      <c r="AF444" s="21">
        <f ca="1">SUMIFS(AE$2:AE444,D$2:D444,D444)</f>
        <v>605</v>
      </c>
    </row>
    <row r="445" spans="1:32" hidden="1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1">
        <v>0</v>
      </c>
      <c r="S445" s="20">
        <f>VLOOKUP($A445,Database!$A:$Y,10,FALSE)</f>
        <v>63</v>
      </c>
      <c r="T445" s="20">
        <f>VLOOKUP($A445,Database!$A:$Y,11,FALSE)</f>
        <v>116</v>
      </c>
      <c r="U445" s="20">
        <f>VLOOKUP($A445,Database!$A:$Y,12,FALSE)</f>
        <v>130</v>
      </c>
      <c r="V445" s="20" t="str">
        <f>VLOOKUP(A445,Database!A:M,13,FALSE)</f>
        <v>Terminé</v>
      </c>
      <c r="W445" s="20">
        <f>VLOOKUP($A445,Database!$A:$Y,20,FALSE)</f>
        <v>2</v>
      </c>
      <c r="X445" s="20">
        <f>VLOOKUP($A445,Database!$A:$Y,21,FALSE)</f>
        <v>2</v>
      </c>
      <c r="Y445" s="20">
        <f>IF(A445=0,0,IF(V445="À venir",0,IF(AND(ISBLANK(P445),ISBLANK(Q445)),1,0)))</f>
        <v>0</v>
      </c>
      <c r="Z445" s="20">
        <f>IF(OR(ISBLANK(P445),ISBLANK(Q445)),"",IF(OR(AND(P445&gt;Q445,W445&gt;X445),AND(P445=Q445,W445=X445),AND(P445&lt;Q445,W445&lt;X445)),1,0))</f>
        <v>0</v>
      </c>
      <c r="AA445" s="20">
        <f ca="1">IF(C445&lt;NOW(),IF(AND(P445&gt;Q445,W445&gt;X445),S445,IF(AND(P445=Q445,W445=X445),T445,IF(AND(P445&lt;Q445,W445&lt;X445),U445,0))),"")</f>
        <v>0</v>
      </c>
      <c r="AB445" s="20">
        <f ca="1">IF(AND(P445=W445,Q445=X445,NOT(ISBLANK(P445)),NOT(ISBLANK(Q445)),NOT(ISBLANK(W445)),NOT(ISBLANK(AA445))),1,0)</f>
        <v>0</v>
      </c>
      <c r="AC445" s="20" t="str">
        <f ca="1">IF(AB445=0,"",IF(OR(ISBLANK(P445),ISBLANK(Q445)),"",IF(ISBLANK(VLOOKUP(A445,Database!A:AA,22,FALSE)),"",VLOOKUP(A445,Database!A:AA,22,FALSE))))</f>
        <v/>
      </c>
      <c r="AD445" s="20">
        <f ca="1">IFERROR(
   IF(
     OR(ISBLANK(P445),ISBLANK(Q445)),
     "",
     IF(
       AND(AA445&lt;&gt;"",OR(V445="Terminé",V445="En cours")),
       VLOOKUP(AC445,Setup_ScoreExactBonus!A:D,4,FALSE),
       0
     )),
  0)</f>
        <v>0</v>
      </c>
      <c r="AE445" s="21">
        <f ca="1">IFERROR(IF(OR(ISBLANK(P445),ISBLANK(Q445)),0,IF(AA445&lt;&gt;"", AA445 + IF(AB445=1,AD445, 0), "") * (R445+1)),"")</f>
        <v>0</v>
      </c>
      <c r="AF445" s="21">
        <f ca="1">SUMIFS(AE$2:AE445,D$2:D445,D445)</f>
        <v>757</v>
      </c>
    </row>
    <row r="446" spans="1:32" hidden="1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1">
        <v>0</v>
      </c>
      <c r="S446" s="20">
        <f>VLOOKUP($A446,Database!$A:$Y,10,FALSE)</f>
        <v>63</v>
      </c>
      <c r="T446" s="20">
        <f>VLOOKUP($A446,Database!$A:$Y,11,FALSE)</f>
        <v>116</v>
      </c>
      <c r="U446" s="20">
        <f>VLOOKUP($A446,Database!$A:$Y,12,FALSE)</f>
        <v>130</v>
      </c>
      <c r="V446" s="20" t="str">
        <f>VLOOKUP(A446,Database!A:M,13,FALSE)</f>
        <v>Terminé</v>
      </c>
      <c r="W446" s="20">
        <f>VLOOKUP($A446,Database!$A:$Y,20,FALSE)</f>
        <v>2</v>
      </c>
      <c r="X446" s="20">
        <f>VLOOKUP($A446,Database!$A:$Y,21,FALSE)</f>
        <v>2</v>
      </c>
      <c r="Y446" s="20">
        <f>IF(A446=0,0,IF(V446="À venir",0,IF(AND(ISBLANK(P446),ISBLANK(Q446)),1,0)))</f>
        <v>0</v>
      </c>
      <c r="Z446" s="20">
        <f>IF(OR(ISBLANK(P446),ISBLANK(Q446)),"",IF(OR(AND(P446&gt;Q446,W446&gt;X446),AND(P446=Q446,W446=X446),AND(P446&lt;Q446,W446&lt;X446)),1,0))</f>
        <v>0</v>
      </c>
      <c r="AA446" s="20">
        <f ca="1">IF(C446&lt;NOW(),IF(AND(P446&gt;Q446,W446&gt;X446),S446,IF(AND(P446=Q446,W446=X446),T446,IF(AND(P446&lt;Q446,W446&lt;X446),U446,0))),"")</f>
        <v>0</v>
      </c>
      <c r="AB446" s="20">
        <f ca="1">IF(AND(P446=W446,Q446=X446,NOT(ISBLANK(P446)),NOT(ISBLANK(Q446)),NOT(ISBLANK(W446)),NOT(ISBLANK(AA446))),1,0)</f>
        <v>0</v>
      </c>
      <c r="AC446" s="20" t="str">
        <f ca="1">IF(AB446=0,"",IF(OR(ISBLANK(P446),ISBLANK(Q446)),"",IF(ISBLANK(VLOOKUP(A446,Database!A:AA,22,FALSE)),"",VLOOKUP(A446,Database!A:AA,22,FALSE))))</f>
        <v/>
      </c>
      <c r="AD446" s="20">
        <f ca="1">IFERROR(
   IF(
     OR(ISBLANK(P446),ISBLANK(Q446)),
     "",
     IF(
       AND(AA446&lt;&gt;"",OR(V446="Terminé",V446="En cours")),
       VLOOKUP(AC446,Setup_ScoreExactBonus!A:D,4,FALSE),
       0
     )),
  0)</f>
        <v>0</v>
      </c>
      <c r="AE446" s="21">
        <f ca="1">IFERROR(IF(OR(ISBLANK(P446),ISBLANK(Q446)),0,IF(AA446&lt;&gt;"", AA446 + IF(AB446=1,AD446, 0), "") * (R446+1)),"")</f>
        <v>0</v>
      </c>
      <c r="AF446" s="21">
        <f ca="1">SUMIFS(AE$2:AE446,D$2:D446,D446)</f>
        <v>914</v>
      </c>
    </row>
    <row r="447" spans="1:32" hidden="1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1">
        <v>0</v>
      </c>
      <c r="S447" s="20">
        <f>VLOOKUP($A447,Database!$A:$Y,10,FALSE)</f>
        <v>63</v>
      </c>
      <c r="T447" s="20">
        <f>VLOOKUP($A447,Database!$A:$Y,11,FALSE)</f>
        <v>116</v>
      </c>
      <c r="U447" s="20">
        <f>VLOOKUP($A447,Database!$A:$Y,12,FALSE)</f>
        <v>130</v>
      </c>
      <c r="V447" s="20" t="str">
        <f>VLOOKUP(A447,Database!A:M,13,FALSE)</f>
        <v>Terminé</v>
      </c>
      <c r="W447" s="20">
        <f>VLOOKUP($A447,Database!$A:$Y,20,FALSE)</f>
        <v>2</v>
      </c>
      <c r="X447" s="20">
        <f>VLOOKUP($A447,Database!$A:$Y,21,FALSE)</f>
        <v>2</v>
      </c>
      <c r="Y447" s="20">
        <f>IF(A447=0,0,IF(V447="À venir",0,IF(AND(ISBLANK(P447),ISBLANK(Q447)),1,0)))</f>
        <v>0</v>
      </c>
      <c r="Z447" s="20">
        <f>IF(OR(ISBLANK(P447),ISBLANK(Q447)),"",IF(OR(AND(P447&gt;Q447,W447&gt;X447),AND(P447=Q447,W447=X447),AND(P447&lt;Q447,W447&lt;X447)),1,0))</f>
        <v>1</v>
      </c>
      <c r="AA447" s="20">
        <f ca="1">IF(C447&lt;NOW(),IF(AND(P447&gt;Q447,W447&gt;X447),S447,IF(AND(P447=Q447,W447=X447),T447,IF(AND(P447&lt;Q447,W447&lt;X447),U447,0))),"")</f>
        <v>116</v>
      </c>
      <c r="AB447" s="20">
        <f ca="1">IF(AND(P447=W447,Q447=X447,NOT(ISBLANK(P447)),NOT(ISBLANK(Q447)),NOT(ISBLANK(W447)),NOT(ISBLANK(AA447))),1,0)</f>
        <v>0</v>
      </c>
      <c r="AC447" s="20" t="str">
        <f ca="1">IF(AB447=0,"",IF(OR(ISBLANK(P447),ISBLANK(Q447)),"",IF(ISBLANK(VLOOKUP(A447,Database!A:AA,22,FALSE)),"",VLOOKUP(A447,Database!A:AA,22,FALSE))))</f>
        <v/>
      </c>
      <c r="AD447" s="20">
        <f ca="1">IFERROR(
   IF(
     OR(ISBLANK(P447),ISBLANK(Q447)),
     "",
     IF(
       AND(AA447&lt;&gt;"",OR(V447="Terminé",V447="En cours")),
       VLOOKUP(AC447,Setup_ScoreExactBonus!A:D,4,FALSE),
       0
     )),
  0)</f>
        <v>0</v>
      </c>
      <c r="AE447" s="21">
        <f ca="1">IFERROR(IF(OR(ISBLANK(P447),ISBLANK(Q447)),0,IF(AA447&lt;&gt;"", AA447 + IF(AB447=1,AD447, 0), "") * (R447+1)),"")</f>
        <v>116</v>
      </c>
      <c r="AF447" s="21">
        <f ca="1">SUMIFS(AE$2:AE447,D$2:D447,D447)</f>
        <v>540</v>
      </c>
    </row>
    <row r="448" spans="1:32" hidden="1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1">
        <v>1</v>
      </c>
      <c r="S448" s="20">
        <f>VLOOKUP($A448,Database!$A:$Y,10,FALSE)</f>
        <v>63</v>
      </c>
      <c r="T448" s="20">
        <f>VLOOKUP($A448,Database!$A:$Y,11,FALSE)</f>
        <v>116</v>
      </c>
      <c r="U448" s="20">
        <f>VLOOKUP($A448,Database!$A:$Y,12,FALSE)</f>
        <v>130</v>
      </c>
      <c r="V448" s="20" t="str">
        <f>VLOOKUP(A448,Database!A:M,13,FALSE)</f>
        <v>Terminé</v>
      </c>
      <c r="W448" s="20">
        <f>VLOOKUP($A448,Database!$A:$Y,20,FALSE)</f>
        <v>2</v>
      </c>
      <c r="X448" s="20">
        <f>VLOOKUP($A448,Database!$A:$Y,21,FALSE)</f>
        <v>2</v>
      </c>
      <c r="Y448" s="20">
        <f>IF(A448=0,0,IF(V448="À venir",0,IF(AND(ISBLANK(P448),ISBLANK(Q448)),1,0)))</f>
        <v>0</v>
      </c>
      <c r="Z448" s="20">
        <f>IF(OR(ISBLANK(P448),ISBLANK(Q448)),"",IF(OR(AND(P448&gt;Q448,W448&gt;X448),AND(P448=Q448,W448=X448),AND(P448&lt;Q448,W448&lt;X448)),1,0))</f>
        <v>0</v>
      </c>
      <c r="AA448" s="20">
        <f ca="1">IF(C448&lt;NOW(),IF(AND(P448&gt;Q448,W448&gt;X448),S448,IF(AND(P448=Q448,W448=X448),T448,IF(AND(P448&lt;Q448,W448&lt;X448),U448,0))),"")</f>
        <v>0</v>
      </c>
      <c r="AB448" s="20">
        <f ca="1">IF(AND(P448=W448,Q448=X448,NOT(ISBLANK(P448)),NOT(ISBLANK(Q448)),NOT(ISBLANK(W448)),NOT(ISBLANK(AA448))),1,0)</f>
        <v>0</v>
      </c>
      <c r="AC448" s="20" t="str">
        <f ca="1">IF(AB448=0,"",IF(OR(ISBLANK(P448),ISBLANK(Q448)),"",IF(ISBLANK(VLOOKUP(A448,Database!A:AA,22,FALSE)),"",VLOOKUP(A448,Database!A:AA,22,FALSE))))</f>
        <v/>
      </c>
      <c r="AD448" s="20">
        <f ca="1">IFERROR(
   IF(
     OR(ISBLANK(P448),ISBLANK(Q448)),
     "",
     IF(
       AND(AA448&lt;&gt;"",OR(V448="Terminé",V448="En cours")),
       VLOOKUP(AC448,Setup_ScoreExactBonus!A:D,4,FALSE),
       0
     )),
  0)</f>
        <v>0</v>
      </c>
      <c r="AE448" s="21">
        <f ca="1">IFERROR(IF(OR(ISBLANK(P448),ISBLANK(Q448)),0,IF(AA448&lt;&gt;"", AA448 + IF(AB448=1,AD448, 0), "") * (R448+1)),"")</f>
        <v>0</v>
      </c>
      <c r="AF448" s="21">
        <f ca="1">SUMIFS(AE$2:AE448,D$2:D448,D448)</f>
        <v>524</v>
      </c>
    </row>
    <row r="449" spans="1:32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1">
        <v>0</v>
      </c>
      <c r="S449" s="20">
        <f>VLOOKUP($A449,Database!$A:$Y,10,FALSE)</f>
        <v>63</v>
      </c>
      <c r="T449" s="20">
        <f>VLOOKUP($A449,Database!$A:$Y,11,FALSE)</f>
        <v>116</v>
      </c>
      <c r="U449" s="20">
        <f>VLOOKUP($A449,Database!$A:$Y,12,FALSE)</f>
        <v>130</v>
      </c>
      <c r="V449" s="20" t="str">
        <f>VLOOKUP(A449,Database!A:M,13,FALSE)</f>
        <v>Terminé</v>
      </c>
      <c r="W449" s="20">
        <f>VLOOKUP($A449,Database!$A:$Y,20,FALSE)</f>
        <v>2</v>
      </c>
      <c r="X449" s="20">
        <f>VLOOKUP($A449,Database!$A:$Y,21,FALSE)</f>
        <v>2</v>
      </c>
      <c r="Y449" s="20">
        <f>IF(A449=0,0,IF(V449="À venir",0,IF(AND(ISBLANK(P449),ISBLANK(Q449)),1,0)))</f>
        <v>0</v>
      </c>
      <c r="Z449" s="20">
        <f>IF(OR(ISBLANK(P449),ISBLANK(Q449)),"",IF(OR(AND(P449&gt;Q449,W449&gt;X449),AND(P449=Q449,W449=X449),AND(P449&lt;Q449,W449&lt;X449)),1,0))</f>
        <v>1</v>
      </c>
      <c r="AA449" s="20">
        <f ca="1">IF(C449&lt;NOW(),IF(AND(P449&gt;Q449,W449&gt;X449),S449,IF(AND(P449=Q449,W449=X449),T449,IF(AND(P449&lt;Q449,W449&lt;X449),U449,0))),"")</f>
        <v>116</v>
      </c>
      <c r="AB449" s="20">
        <f ca="1">IF(AND(P449=W449,Q449=X449,NOT(ISBLANK(P449)),NOT(ISBLANK(Q449)),NOT(ISBLANK(W449)),NOT(ISBLANK(AA449))),1,0)</f>
        <v>0</v>
      </c>
      <c r="AC449" s="20" t="str">
        <f ca="1">IF(AB449=0,"",IF(OR(ISBLANK(P449),ISBLANK(Q449)),"",IF(ISBLANK(VLOOKUP(A449,Database!A:AA,22,FALSE)),"",VLOOKUP(A449,Database!A:AA,22,FALSE))))</f>
        <v/>
      </c>
      <c r="AD449" s="20">
        <f ca="1">IFERROR(
   IF(
     OR(ISBLANK(P449),ISBLANK(Q449)),
     "",
     IF(
       AND(AA449&lt;&gt;"",OR(V449="Terminé",V449="En cours")),
       VLOOKUP(AC449,Setup_ScoreExactBonus!A:D,4,FALSE),
       0
     )),
  0)</f>
        <v>0</v>
      </c>
      <c r="AE449" s="21">
        <f ca="1">IFERROR(IF(OR(ISBLANK(P449),ISBLANK(Q449)),0,IF(AA449&lt;&gt;"", AA449 + IF(AB449=1,AD449, 0), "") * (R449+1)),"")</f>
        <v>116</v>
      </c>
      <c r="AF449" s="21">
        <f ca="1">SUMIFS(AE$2:AE449,D$2:D449,D449)</f>
        <v>391</v>
      </c>
    </row>
    <row r="450" spans="1:32" hidden="1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1">
        <v>0</v>
      </c>
      <c r="S450" s="20">
        <f>VLOOKUP($A450,Database!$A:$Y,10,FALSE)</f>
        <v>63</v>
      </c>
      <c r="T450" s="20">
        <f>VLOOKUP($A450,Database!$A:$Y,11,FALSE)</f>
        <v>116</v>
      </c>
      <c r="U450" s="20">
        <f>VLOOKUP($A450,Database!$A:$Y,12,FALSE)</f>
        <v>130</v>
      </c>
      <c r="V450" s="20" t="str">
        <f>VLOOKUP(A450,Database!A:M,13,FALSE)</f>
        <v>Terminé</v>
      </c>
      <c r="W450" s="20">
        <f>VLOOKUP($A450,Database!$A:$Y,20,FALSE)</f>
        <v>2</v>
      </c>
      <c r="X450" s="20">
        <f>VLOOKUP($A450,Database!$A:$Y,21,FALSE)</f>
        <v>2</v>
      </c>
      <c r="Y450" s="20">
        <f>IF(A450=0,0,IF(V450="À venir",0,IF(AND(ISBLANK(P450),ISBLANK(Q450)),1,0)))</f>
        <v>0</v>
      </c>
      <c r="Z450" s="20">
        <f>IF(OR(ISBLANK(P450),ISBLANK(Q450)),"",IF(OR(AND(P450&gt;Q450,W450&gt;X450),AND(P450=Q450,W450=X450),AND(P450&lt;Q450,W450&lt;X450)),1,0))</f>
        <v>0</v>
      </c>
      <c r="AA450" s="20">
        <f ca="1">IF(C450&lt;NOW(),IF(AND(P450&gt;Q450,W450&gt;X450),S450,IF(AND(P450=Q450,W450=X450),T450,IF(AND(P450&lt;Q450,W450&lt;X450),U450,0))),"")</f>
        <v>0</v>
      </c>
      <c r="AB450" s="20">
        <f ca="1">IF(AND(P450=W450,Q450=X450,NOT(ISBLANK(P450)),NOT(ISBLANK(Q450)),NOT(ISBLANK(W450)),NOT(ISBLANK(AA450))),1,0)</f>
        <v>0</v>
      </c>
      <c r="AC450" s="20" t="str">
        <f ca="1">IF(AB450=0,"",IF(OR(ISBLANK(P450),ISBLANK(Q450)),"",IF(ISBLANK(VLOOKUP(A450,Database!A:AA,22,FALSE)),"",VLOOKUP(A450,Database!A:AA,22,FALSE))))</f>
        <v/>
      </c>
      <c r="AD450" s="20">
        <f ca="1">IFERROR(
   IF(
     OR(ISBLANK(P450),ISBLANK(Q450)),
     "",
     IF(
       AND(AA450&lt;&gt;"",OR(V450="Terminé",V450="En cours")),
       VLOOKUP(AC450,Setup_ScoreExactBonus!A:D,4,FALSE),
       0
     )),
  0)</f>
        <v>0</v>
      </c>
      <c r="AE450" s="21">
        <f ca="1">IFERROR(IF(OR(ISBLANK(P450),ISBLANK(Q450)),0,IF(AA450&lt;&gt;"", AA450 + IF(AB450=1,AD450, 0), "") * (R450+1)),"")</f>
        <v>0</v>
      </c>
      <c r="AF450" s="21">
        <f ca="1">SUMIFS(AE$2:AE450,D$2:D450,D450)</f>
        <v>451</v>
      </c>
    </row>
    <row r="451" spans="1:32" hidden="1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1">
        <v>0</v>
      </c>
      <c r="S451" s="20">
        <f>VLOOKUP($A451,Database!$A:$Y,10,FALSE)</f>
        <v>63</v>
      </c>
      <c r="T451" s="20">
        <f>VLOOKUP($A451,Database!$A:$Y,11,FALSE)</f>
        <v>116</v>
      </c>
      <c r="U451" s="20">
        <f>VLOOKUP($A451,Database!$A:$Y,12,FALSE)</f>
        <v>130</v>
      </c>
      <c r="V451" s="20" t="str">
        <f>VLOOKUP(A451,Database!A:M,13,FALSE)</f>
        <v>Terminé</v>
      </c>
      <c r="W451" s="20">
        <f>VLOOKUP($A451,Database!$A:$Y,20,FALSE)</f>
        <v>2</v>
      </c>
      <c r="X451" s="20">
        <f>VLOOKUP($A451,Database!$A:$Y,21,FALSE)</f>
        <v>2</v>
      </c>
      <c r="Y451" s="20">
        <f>IF(A451=0,0,IF(V451="À venir",0,IF(AND(ISBLANK(P451),ISBLANK(Q451)),1,0)))</f>
        <v>0</v>
      </c>
      <c r="Z451" s="20">
        <f>IF(OR(ISBLANK(P451),ISBLANK(Q451)),"",IF(OR(AND(P451&gt;Q451,W451&gt;X451),AND(P451=Q451,W451=X451),AND(P451&lt;Q451,W451&lt;X451)),1,0))</f>
        <v>1</v>
      </c>
      <c r="AA451" s="20">
        <f ca="1">IF(C451&lt;NOW(),IF(AND(P451&gt;Q451,W451&gt;X451),S451,IF(AND(P451=Q451,W451=X451),T451,IF(AND(P451&lt;Q451,W451&lt;X451),U451,0))),"")</f>
        <v>116</v>
      </c>
      <c r="AB451" s="20">
        <f ca="1">IF(AND(P451=W451,Q451=X451,NOT(ISBLANK(P451)),NOT(ISBLANK(Q451)),NOT(ISBLANK(W451)),NOT(ISBLANK(AA451))),1,0)</f>
        <v>0</v>
      </c>
      <c r="AC451" s="20" t="str">
        <f ca="1">IF(AB451=0,"",IF(OR(ISBLANK(P451),ISBLANK(Q451)),"",IF(ISBLANK(VLOOKUP(A451,Database!A:AA,22,FALSE)),"",VLOOKUP(A451,Database!A:AA,22,FALSE))))</f>
        <v/>
      </c>
      <c r="AD451" s="20">
        <f ca="1">IFERROR(
   IF(
     OR(ISBLANK(P451),ISBLANK(Q451)),
     "",
     IF(
       AND(AA451&lt;&gt;"",OR(V451="Terminé",V451="En cours")),
       VLOOKUP(AC451,Setup_ScoreExactBonus!A:D,4,FALSE),
       0
     )),
  0)</f>
        <v>0</v>
      </c>
      <c r="AE451" s="21">
        <f ca="1">IFERROR(IF(OR(ISBLANK(P451),ISBLANK(Q451)),0,IF(AA451&lt;&gt;"", AA451 + IF(AB451=1,AD451, 0), "") * (R451+1)),"")</f>
        <v>116</v>
      </c>
      <c r="AF451" s="21">
        <f ca="1">SUMIFS(AE$2:AE451,D$2:D451,D451)</f>
        <v>631</v>
      </c>
    </row>
    <row r="452" spans="1:32" hidden="1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1">
        <v>0</v>
      </c>
      <c r="S452" s="20">
        <f>VLOOKUP($A452,Database!$A:$Y,10,FALSE)</f>
        <v>63</v>
      </c>
      <c r="T452" s="20">
        <f>VLOOKUP($A452,Database!$A:$Y,11,FALSE)</f>
        <v>116</v>
      </c>
      <c r="U452" s="20">
        <f>VLOOKUP($A452,Database!$A:$Y,12,FALSE)</f>
        <v>130</v>
      </c>
      <c r="V452" s="20" t="str">
        <f>VLOOKUP(A452,Database!A:M,13,FALSE)</f>
        <v>Terminé</v>
      </c>
      <c r="W452" s="20">
        <f>VLOOKUP($A452,Database!$A:$Y,20,FALSE)</f>
        <v>2</v>
      </c>
      <c r="X452" s="20">
        <f>VLOOKUP($A452,Database!$A:$Y,21,FALSE)</f>
        <v>2</v>
      </c>
      <c r="Y452" s="20">
        <f>IF(A452=0,0,IF(V452="À venir",0,IF(AND(ISBLANK(P452),ISBLANK(Q452)),1,0)))</f>
        <v>0</v>
      </c>
      <c r="Z452" s="20">
        <f>IF(OR(ISBLANK(P452),ISBLANK(Q452)),"",IF(OR(AND(P452&gt;Q452,W452&gt;X452),AND(P452=Q452,W452=X452),AND(P452&lt;Q452,W452&lt;X452)),1,0))</f>
        <v>1</v>
      </c>
      <c r="AA452" s="20">
        <f ca="1">IF(C452&lt;NOW(),IF(AND(P452&gt;Q452,W452&gt;X452),S452,IF(AND(P452=Q452,W452=X452),T452,IF(AND(P452&lt;Q452,W452&lt;X452),U452,0))),"")</f>
        <v>116</v>
      </c>
      <c r="AB452" s="20">
        <f ca="1">IF(AND(P452=W452,Q452=X452,NOT(ISBLANK(P452)),NOT(ISBLANK(Q452)),NOT(ISBLANK(W452)),NOT(ISBLANK(AA452))),1,0)</f>
        <v>0</v>
      </c>
      <c r="AC452" s="20" t="str">
        <f ca="1">IF(AB452=0,"",IF(OR(ISBLANK(P452),ISBLANK(Q452)),"",IF(ISBLANK(VLOOKUP(A452,Database!A:AA,22,FALSE)),"",VLOOKUP(A452,Database!A:AA,22,FALSE))))</f>
        <v/>
      </c>
      <c r="AD452" s="20">
        <f ca="1">IFERROR(
   IF(
     OR(ISBLANK(P452),ISBLANK(Q452)),
     "",
     IF(
       AND(AA452&lt;&gt;"",OR(V452="Terminé",V452="En cours")),
       VLOOKUP(AC452,Setup_ScoreExactBonus!A:D,4,FALSE),
       0
     )),
  0)</f>
        <v>0</v>
      </c>
      <c r="AE452" s="21">
        <f ca="1">IFERROR(IF(OR(ISBLANK(P452),ISBLANK(Q452)),0,IF(AA452&lt;&gt;"", AA452 + IF(AB452=1,AD452, 0), "") * (R452+1)),"")</f>
        <v>116</v>
      </c>
      <c r="AF452" s="21">
        <f ca="1">SUMIFS(AE$2:AE452,D$2:D452,D452)</f>
        <v>426</v>
      </c>
    </row>
    <row r="453" spans="1:32" hidden="1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1">
        <v>0</v>
      </c>
      <c r="S453" s="20">
        <f>VLOOKUP($A453,Database!$A:$Y,10,FALSE)</f>
        <v>63</v>
      </c>
      <c r="T453" s="20">
        <f>VLOOKUP($A453,Database!$A:$Y,11,FALSE)</f>
        <v>116</v>
      </c>
      <c r="U453" s="20">
        <f>VLOOKUP($A453,Database!$A:$Y,12,FALSE)</f>
        <v>130</v>
      </c>
      <c r="V453" s="20" t="str">
        <f>VLOOKUP(A453,Database!A:M,13,FALSE)</f>
        <v>Terminé</v>
      </c>
      <c r="W453" s="20">
        <f>VLOOKUP($A453,Database!$A:$Y,20,FALSE)</f>
        <v>2</v>
      </c>
      <c r="X453" s="20">
        <f>VLOOKUP($A453,Database!$A:$Y,21,FALSE)</f>
        <v>2</v>
      </c>
      <c r="Y453" s="20">
        <f>IF(A453=0,0,IF(V453="À venir",0,IF(AND(ISBLANK(P453),ISBLANK(Q453)),1,0)))</f>
        <v>0</v>
      </c>
      <c r="Z453" s="20">
        <f>IF(OR(ISBLANK(P453),ISBLANK(Q453)),"",IF(OR(AND(P453&gt;Q453,W453&gt;X453),AND(P453=Q453,W453=X453),AND(P453&lt;Q453,W453&lt;X453)),1,0))</f>
        <v>0</v>
      </c>
      <c r="AA453" s="20">
        <f ca="1">IF(C453&lt;NOW(),IF(AND(P453&gt;Q453,W453&gt;X453),S453,IF(AND(P453=Q453,W453=X453),T453,IF(AND(P453&lt;Q453,W453&lt;X453),U453,0))),"")</f>
        <v>0</v>
      </c>
      <c r="AB453" s="20">
        <f ca="1">IF(AND(P453=W453,Q453=X453,NOT(ISBLANK(P453)),NOT(ISBLANK(Q453)),NOT(ISBLANK(W453)),NOT(ISBLANK(AA453))),1,0)</f>
        <v>0</v>
      </c>
      <c r="AC453" s="20" t="str">
        <f ca="1">IF(AB453=0,"",IF(OR(ISBLANK(P453),ISBLANK(Q453)),"",IF(ISBLANK(VLOOKUP(A453,Database!A:AA,22,FALSE)),"",VLOOKUP(A453,Database!A:AA,22,FALSE))))</f>
        <v/>
      </c>
      <c r="AD453" s="20">
        <f ca="1">IFERROR(
   IF(
     OR(ISBLANK(P453),ISBLANK(Q453)),
     "",
     IF(
       AND(AA453&lt;&gt;"",OR(V453="Terminé",V453="En cours")),
       VLOOKUP(AC453,Setup_ScoreExactBonus!A:D,4,FALSE),
       0
     )),
  0)</f>
        <v>0</v>
      </c>
      <c r="AE453" s="21">
        <f ca="1">IFERROR(IF(OR(ISBLANK(P453),ISBLANK(Q453)),0,IF(AA453&lt;&gt;"", AA453 + IF(AB453=1,AD453, 0), "") * (R453+1)),"")</f>
        <v>0</v>
      </c>
      <c r="AF453" s="21">
        <f ca="1">SUMIFS(AE$2:AE453,D$2:D453,D453)</f>
        <v>497</v>
      </c>
    </row>
    <row r="454" spans="1:32" hidden="1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1">
        <v>0</v>
      </c>
      <c r="S454" s="20">
        <f>VLOOKUP($A454,Database!$A:$Y,10,FALSE)</f>
        <v>63</v>
      </c>
      <c r="T454" s="20">
        <f>VLOOKUP($A454,Database!$A:$Y,11,FALSE)</f>
        <v>116</v>
      </c>
      <c r="U454" s="20">
        <f>VLOOKUP($A454,Database!$A:$Y,12,FALSE)</f>
        <v>130</v>
      </c>
      <c r="V454" s="20" t="str">
        <f>VLOOKUP(A454,Database!A:M,13,FALSE)</f>
        <v>Terminé</v>
      </c>
      <c r="W454" s="20">
        <f>VLOOKUP($A454,Database!$A:$Y,20,FALSE)</f>
        <v>2</v>
      </c>
      <c r="X454" s="20">
        <f>VLOOKUP($A454,Database!$A:$Y,21,FALSE)</f>
        <v>2</v>
      </c>
      <c r="Y454" s="20">
        <f>IF(A454=0,0,IF(V454="À venir",0,IF(AND(ISBLANK(P454),ISBLANK(Q454)),1,0)))</f>
        <v>0</v>
      </c>
      <c r="Z454" s="20">
        <f>IF(OR(ISBLANK(P454),ISBLANK(Q454)),"",IF(OR(AND(P454&gt;Q454,W454&gt;X454),AND(P454=Q454,W454=X454),AND(P454&lt;Q454,W454&lt;X454)),1,0))</f>
        <v>0</v>
      </c>
      <c r="AA454" s="20">
        <f ca="1">IF(C454&lt;NOW(),IF(AND(P454&gt;Q454,W454&gt;X454),S454,IF(AND(P454=Q454,W454=X454),T454,IF(AND(P454&lt;Q454,W454&lt;X454),U454,0))),"")</f>
        <v>0</v>
      </c>
      <c r="AB454" s="20">
        <f ca="1">IF(AND(P454=W454,Q454=X454,NOT(ISBLANK(P454)),NOT(ISBLANK(Q454)),NOT(ISBLANK(W454)),NOT(ISBLANK(AA454))),1,0)</f>
        <v>0</v>
      </c>
      <c r="AC454" s="20" t="str">
        <f ca="1">IF(AB454=0,"",IF(OR(ISBLANK(P454),ISBLANK(Q454)),"",IF(ISBLANK(VLOOKUP(A454,Database!A:AA,22,FALSE)),"",VLOOKUP(A454,Database!A:AA,22,FALSE))))</f>
        <v/>
      </c>
      <c r="AD454" s="20">
        <f ca="1">IFERROR(
   IF(
     OR(ISBLANK(P454),ISBLANK(Q454)),
     "",
     IF(
       AND(AA454&lt;&gt;"",OR(V454="Terminé",V454="En cours")),
       VLOOKUP(AC454,Setup_ScoreExactBonus!A:D,4,FALSE),
       0
     )),
  0)</f>
        <v>0</v>
      </c>
      <c r="AE454" s="21">
        <f ca="1">IFERROR(IF(OR(ISBLANK(P454),ISBLANK(Q454)),0,IF(AA454&lt;&gt;"", AA454 + IF(AB454=1,AD454, 0), "") * (R454+1)),"")</f>
        <v>0</v>
      </c>
      <c r="AF454" s="21">
        <f ca="1">SUMIFS(AE$2:AE454,D$2:D454,D454)</f>
        <v>608</v>
      </c>
    </row>
    <row r="455" spans="1:32" hidden="1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1">
        <v>0</v>
      </c>
      <c r="S455" s="20">
        <f>VLOOKUP($A455,Database!$A:$Y,10,FALSE)</f>
        <v>63</v>
      </c>
      <c r="T455" s="20">
        <f>VLOOKUP($A455,Database!$A:$Y,11,FALSE)</f>
        <v>116</v>
      </c>
      <c r="U455" s="20">
        <f>VLOOKUP($A455,Database!$A:$Y,12,FALSE)</f>
        <v>130</v>
      </c>
      <c r="V455" s="20" t="str">
        <f>VLOOKUP(A455,Database!A:M,13,FALSE)</f>
        <v>Terminé</v>
      </c>
      <c r="W455" s="20">
        <f>VLOOKUP($A455,Database!$A:$Y,20,FALSE)</f>
        <v>2</v>
      </c>
      <c r="X455" s="20">
        <f>VLOOKUP($A455,Database!$A:$Y,21,FALSE)</f>
        <v>2</v>
      </c>
      <c r="Y455" s="20">
        <f>IF(A455=0,0,IF(V455="À venir",0,IF(AND(ISBLANK(P455),ISBLANK(Q455)),1,0)))</f>
        <v>0</v>
      </c>
      <c r="Z455" s="20">
        <f>IF(OR(ISBLANK(P455),ISBLANK(Q455)),"",IF(OR(AND(P455&gt;Q455,W455&gt;X455),AND(P455=Q455,W455=X455),AND(P455&lt;Q455,W455&lt;X455)),1,0))</f>
        <v>1</v>
      </c>
      <c r="AA455" s="20">
        <f ca="1">IF(C455&lt;NOW(),IF(AND(P455&gt;Q455,W455&gt;X455),S455,IF(AND(P455=Q455,W455=X455),T455,IF(AND(P455&lt;Q455,W455&lt;X455),U455,0))),"")</f>
        <v>116</v>
      </c>
      <c r="AB455" s="20">
        <f ca="1">IF(AND(P455=W455,Q455=X455,NOT(ISBLANK(P455)),NOT(ISBLANK(Q455)),NOT(ISBLANK(W455)),NOT(ISBLANK(AA455))),1,0)</f>
        <v>0</v>
      </c>
      <c r="AC455" s="20" t="str">
        <f ca="1">IF(AB455=0,"",IF(OR(ISBLANK(P455),ISBLANK(Q455)),"",IF(ISBLANK(VLOOKUP(A455,Database!A:AA,22,FALSE)),"",VLOOKUP(A455,Database!A:AA,22,FALSE))))</f>
        <v/>
      </c>
      <c r="AD455" s="20">
        <f ca="1">IFERROR(
   IF(
     OR(ISBLANK(P455),ISBLANK(Q455)),
     "",
     IF(
       AND(AA455&lt;&gt;"",OR(V455="Terminé",V455="En cours")),
       VLOOKUP(AC455,Setup_ScoreExactBonus!A:D,4,FALSE),
       0
     )),
  0)</f>
        <v>0</v>
      </c>
      <c r="AE455" s="21">
        <f ca="1">IFERROR(IF(OR(ISBLANK(P455),ISBLANK(Q455)),0,IF(AA455&lt;&gt;"", AA455 + IF(AB455=1,AD455, 0), "") * (R455+1)),"")</f>
        <v>116</v>
      </c>
      <c r="AF455" s="21">
        <f ca="1">SUMIFS(AE$2:AE455,D$2:D455,D455)</f>
        <v>318</v>
      </c>
    </row>
    <row r="456" spans="1:32" hidden="1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1">
        <v>0</v>
      </c>
      <c r="S456" s="20">
        <f>VLOOKUP($A456,Database!$A:$Y,10,FALSE)</f>
        <v>63</v>
      </c>
      <c r="T456" s="20">
        <f>VLOOKUP($A456,Database!$A:$Y,11,FALSE)</f>
        <v>116</v>
      </c>
      <c r="U456" s="20">
        <f>VLOOKUP($A456,Database!$A:$Y,12,FALSE)</f>
        <v>130</v>
      </c>
      <c r="V456" s="20" t="str">
        <f>VLOOKUP(A456,Database!A:M,13,FALSE)</f>
        <v>Terminé</v>
      </c>
      <c r="W456" s="20">
        <f>VLOOKUP($A456,Database!$A:$Y,20,FALSE)</f>
        <v>2</v>
      </c>
      <c r="X456" s="20">
        <f>VLOOKUP($A456,Database!$A:$Y,21,FALSE)</f>
        <v>2</v>
      </c>
      <c r="Y456" s="20">
        <f>IF(A456=0,0,IF(V456="À venir",0,IF(AND(ISBLANK(P456),ISBLANK(Q456)),1,0)))</f>
        <v>0</v>
      </c>
      <c r="Z456" s="20">
        <f>IF(OR(ISBLANK(P456),ISBLANK(Q456)),"",IF(OR(AND(P456&gt;Q456,W456&gt;X456),AND(P456=Q456,W456=X456),AND(P456&lt;Q456,W456&lt;X456)),1,0))</f>
        <v>0</v>
      </c>
      <c r="AA456" s="20">
        <f ca="1">IF(C456&lt;NOW(),IF(AND(P456&gt;Q456,W456&gt;X456),S456,IF(AND(P456=Q456,W456=X456),T456,IF(AND(P456&lt;Q456,W456&lt;X456),U456,0))),"")</f>
        <v>0</v>
      </c>
      <c r="AB456" s="20">
        <f ca="1">IF(AND(P456=W456,Q456=X456,NOT(ISBLANK(P456)),NOT(ISBLANK(Q456)),NOT(ISBLANK(W456)),NOT(ISBLANK(AA456))),1,0)</f>
        <v>0</v>
      </c>
      <c r="AC456" s="20" t="str">
        <f ca="1">IF(AB456=0,"",IF(OR(ISBLANK(P456),ISBLANK(Q456)),"",IF(ISBLANK(VLOOKUP(A456,Database!A:AA,22,FALSE)),"",VLOOKUP(A456,Database!A:AA,22,FALSE))))</f>
        <v/>
      </c>
      <c r="AD456" s="20">
        <f ca="1">IFERROR(
   IF(
     OR(ISBLANK(P456),ISBLANK(Q456)),
     "",
     IF(
       AND(AA456&lt;&gt;"",OR(V456="Terminé",V456="En cours")),
       VLOOKUP(AC456,Setup_ScoreExactBonus!A:D,4,FALSE),
       0
     )),
  0)</f>
        <v>0</v>
      </c>
      <c r="AE456" s="21">
        <f ca="1">IFERROR(IF(OR(ISBLANK(P456),ISBLANK(Q456)),0,IF(AA456&lt;&gt;"", AA456 + IF(AB456=1,AD456, 0), "") * (R456+1)),"")</f>
        <v>0</v>
      </c>
      <c r="AF456" s="21">
        <f ca="1">SUMIFS(AE$2:AE456,D$2:D456,D456)</f>
        <v>281</v>
      </c>
    </row>
    <row r="457" spans="1:32" hidden="1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1">
        <v>0</v>
      </c>
      <c r="S457" s="20">
        <f>VLOOKUP($A457,Database!$A:$Y,10,FALSE)</f>
        <v>63</v>
      </c>
      <c r="T457" s="20">
        <f>VLOOKUP($A457,Database!$A:$Y,11,FALSE)</f>
        <v>116</v>
      </c>
      <c r="U457" s="20">
        <f>VLOOKUP($A457,Database!$A:$Y,12,FALSE)</f>
        <v>130</v>
      </c>
      <c r="V457" s="20" t="str">
        <f>VLOOKUP(A457,Database!A:M,13,FALSE)</f>
        <v>Terminé</v>
      </c>
      <c r="W457" s="20">
        <f>VLOOKUP($A457,Database!$A:$Y,20,FALSE)</f>
        <v>2</v>
      </c>
      <c r="X457" s="20">
        <f>VLOOKUP($A457,Database!$A:$Y,21,FALSE)</f>
        <v>2</v>
      </c>
      <c r="Y457" s="20">
        <f>IF(A457=0,0,IF(V457="À venir",0,IF(AND(ISBLANK(P457),ISBLANK(Q457)),1,0)))</f>
        <v>0</v>
      </c>
      <c r="Z457" s="20">
        <f>IF(OR(ISBLANK(P457),ISBLANK(Q457)),"",IF(OR(AND(P457&gt;Q457,W457&gt;X457),AND(P457=Q457,W457=X457),AND(P457&lt;Q457,W457&lt;X457)),1,0))</f>
        <v>1</v>
      </c>
      <c r="AA457" s="20">
        <f ca="1">IF(C457&lt;NOW(),IF(AND(P457&gt;Q457,W457&gt;X457),S457,IF(AND(P457=Q457,W457=X457),T457,IF(AND(P457&lt;Q457,W457&lt;X457),U457,0))),"")</f>
        <v>116</v>
      </c>
      <c r="AB457" s="20">
        <f ca="1">IF(AND(P457=W457,Q457=X457,NOT(ISBLANK(P457)),NOT(ISBLANK(Q457)),NOT(ISBLANK(W457)),NOT(ISBLANK(AA457))),1,0)</f>
        <v>0</v>
      </c>
      <c r="AC457" s="20" t="str">
        <f ca="1">IF(AB457=0,"",IF(OR(ISBLANK(P457),ISBLANK(Q457)),"",IF(ISBLANK(VLOOKUP(A457,Database!A:AA,22,FALSE)),"",VLOOKUP(A457,Database!A:AA,22,FALSE))))</f>
        <v/>
      </c>
      <c r="AD457" s="20">
        <f ca="1">IFERROR(
   IF(
     OR(ISBLANK(P457),ISBLANK(Q457)),
     "",
     IF(
       AND(AA457&lt;&gt;"",OR(V457="Terminé",V457="En cours")),
       VLOOKUP(AC457,Setup_ScoreExactBonus!A:D,4,FALSE),
       0
     )),
  0)</f>
        <v>0</v>
      </c>
      <c r="AE457" s="21">
        <f ca="1">IFERROR(IF(OR(ISBLANK(P457),ISBLANK(Q457)),0,IF(AA457&lt;&gt;"", AA457 + IF(AB457=1,AD457, 0), "") * (R457+1)),"")</f>
        <v>116</v>
      </c>
      <c r="AF457" s="21">
        <f ca="1">SUMIFS(AE$2:AE457,D$2:D457,D457)</f>
        <v>842</v>
      </c>
    </row>
    <row r="458" spans="1:32" hidden="1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1">
        <v>0</v>
      </c>
      <c r="S458" s="20">
        <f>VLOOKUP($A458,Database!$A:$Y,10,FALSE)</f>
        <v>63</v>
      </c>
      <c r="T458" s="20">
        <f>VLOOKUP($A458,Database!$A:$Y,11,FALSE)</f>
        <v>116</v>
      </c>
      <c r="U458" s="20">
        <f>VLOOKUP($A458,Database!$A:$Y,12,FALSE)</f>
        <v>130</v>
      </c>
      <c r="V458" s="20" t="str">
        <f>VLOOKUP(A458,Database!A:M,13,FALSE)</f>
        <v>Terminé</v>
      </c>
      <c r="W458" s="20">
        <f>VLOOKUP($A458,Database!$A:$Y,20,FALSE)</f>
        <v>2</v>
      </c>
      <c r="X458" s="20">
        <f>VLOOKUP($A458,Database!$A:$Y,21,FALSE)</f>
        <v>2</v>
      </c>
      <c r="Y458" s="20">
        <f>IF(A458=0,0,IF(V458="À venir",0,IF(AND(ISBLANK(P458),ISBLANK(Q458)),1,0)))</f>
        <v>0</v>
      </c>
      <c r="Z458" s="20">
        <f>IF(OR(ISBLANK(P458),ISBLANK(Q458)),"",IF(OR(AND(P458&gt;Q458,W458&gt;X458),AND(P458=Q458,W458=X458),AND(P458&lt;Q458,W458&lt;X458)),1,0))</f>
        <v>0</v>
      </c>
      <c r="AA458" s="20">
        <f ca="1">IF(C458&lt;NOW(),IF(AND(P458&gt;Q458,W458&gt;X458),S458,IF(AND(P458=Q458,W458=X458),T458,IF(AND(P458&lt;Q458,W458&lt;X458),U458,0))),"")</f>
        <v>0</v>
      </c>
      <c r="AB458" s="20">
        <f ca="1">IF(AND(P458=W458,Q458=X458,NOT(ISBLANK(P458)),NOT(ISBLANK(Q458)),NOT(ISBLANK(W458)),NOT(ISBLANK(AA458))),1,0)</f>
        <v>0</v>
      </c>
      <c r="AC458" s="20" t="str">
        <f ca="1">IF(AB458=0,"",IF(OR(ISBLANK(P458),ISBLANK(Q458)),"",IF(ISBLANK(VLOOKUP(A458,Database!A:AA,22,FALSE)),"",VLOOKUP(A458,Database!A:AA,22,FALSE))))</f>
        <v/>
      </c>
      <c r="AD458" s="20">
        <f ca="1">IFERROR(
   IF(
     OR(ISBLANK(P458),ISBLANK(Q458)),
     "",
     IF(
       AND(AA458&lt;&gt;"",OR(V458="Terminé",V458="En cours")),
       VLOOKUP(AC458,Setup_ScoreExactBonus!A:D,4,FALSE),
       0
     )),
  0)</f>
        <v>0</v>
      </c>
      <c r="AE458" s="21">
        <f ca="1">IFERROR(IF(OR(ISBLANK(P458),ISBLANK(Q458)),0,IF(AA458&lt;&gt;"", AA458 + IF(AB458=1,AD458, 0), "") * (R458+1)),"")</f>
        <v>0</v>
      </c>
      <c r="AF458" s="21">
        <f ca="1">SUMIFS(AE$2:AE458,D$2:D458,D458)</f>
        <v>291</v>
      </c>
    </row>
    <row r="459" spans="1:32" hidden="1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1">
        <v>0</v>
      </c>
      <c r="S459" s="20">
        <f>VLOOKUP($A459,Database!$A:$Y,10,FALSE)</f>
        <v>63</v>
      </c>
      <c r="T459" s="20">
        <f>VLOOKUP($A459,Database!$A:$Y,11,FALSE)</f>
        <v>116</v>
      </c>
      <c r="U459" s="20">
        <f>VLOOKUP($A459,Database!$A:$Y,12,FALSE)</f>
        <v>130</v>
      </c>
      <c r="V459" s="20" t="str">
        <f>VLOOKUP(A459,Database!A:M,13,FALSE)</f>
        <v>Terminé</v>
      </c>
      <c r="W459" s="20">
        <f>VLOOKUP($A459,Database!$A:$Y,20,FALSE)</f>
        <v>2</v>
      </c>
      <c r="X459" s="20">
        <f>VLOOKUP($A459,Database!$A:$Y,21,FALSE)</f>
        <v>2</v>
      </c>
      <c r="Y459" s="20">
        <f>IF(A459=0,0,IF(V459="À venir",0,IF(AND(ISBLANK(P459),ISBLANK(Q459)),1,0)))</f>
        <v>0</v>
      </c>
      <c r="Z459" s="20">
        <f>IF(OR(ISBLANK(P459),ISBLANK(Q459)),"",IF(OR(AND(P459&gt;Q459,W459&gt;X459),AND(P459=Q459,W459=X459),AND(P459&lt;Q459,W459&lt;X459)),1,0))</f>
        <v>0</v>
      </c>
      <c r="AA459" s="20">
        <f ca="1">IF(C459&lt;NOW(),IF(AND(P459&gt;Q459,W459&gt;X459),S459,IF(AND(P459=Q459,W459=X459),T459,IF(AND(P459&lt;Q459,W459&lt;X459),U459,0))),"")</f>
        <v>0</v>
      </c>
      <c r="AB459" s="20">
        <f ca="1">IF(AND(P459=W459,Q459=X459,NOT(ISBLANK(P459)),NOT(ISBLANK(Q459)),NOT(ISBLANK(W459)),NOT(ISBLANK(AA459))),1,0)</f>
        <v>0</v>
      </c>
      <c r="AC459" s="20" t="str">
        <f ca="1">IF(AB459=0,"",IF(OR(ISBLANK(P459),ISBLANK(Q459)),"",IF(ISBLANK(VLOOKUP(A459,Database!A:AA,22,FALSE)),"",VLOOKUP(A459,Database!A:AA,22,FALSE))))</f>
        <v/>
      </c>
      <c r="AD459" s="20">
        <f ca="1">IFERROR(
   IF(
     OR(ISBLANK(P459),ISBLANK(Q459)),
     "",
     IF(
       AND(AA459&lt;&gt;"",OR(V459="Terminé",V459="En cours")),
       VLOOKUP(AC459,Setup_ScoreExactBonus!A:D,4,FALSE),
       0
     )),
  0)</f>
        <v>0</v>
      </c>
      <c r="AE459" s="21">
        <f ca="1">IFERROR(IF(OR(ISBLANK(P459),ISBLANK(Q459)),0,IF(AA459&lt;&gt;"", AA459 + IF(AB459=1,AD459, 0), "") * (R459+1)),"")</f>
        <v>0</v>
      </c>
      <c r="AF459" s="21">
        <f ca="1">SUMIFS(AE$2:AE459,D$2:D459,D459)</f>
        <v>320</v>
      </c>
    </row>
    <row r="460" spans="1:32" hidden="1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1">
        <v>0</v>
      </c>
      <c r="S460" s="20">
        <f>VLOOKUP($A460,Database!$A:$Y,10,FALSE)</f>
        <v>63</v>
      </c>
      <c r="T460" s="20">
        <f>VLOOKUP($A460,Database!$A:$Y,11,FALSE)</f>
        <v>116</v>
      </c>
      <c r="U460" s="20">
        <f>VLOOKUP($A460,Database!$A:$Y,12,FALSE)</f>
        <v>130</v>
      </c>
      <c r="V460" s="20" t="str">
        <f>VLOOKUP(A460,Database!A:M,13,FALSE)</f>
        <v>Terminé</v>
      </c>
      <c r="W460" s="20">
        <f>VLOOKUP($A460,Database!$A:$Y,20,FALSE)</f>
        <v>2</v>
      </c>
      <c r="X460" s="20">
        <f>VLOOKUP($A460,Database!$A:$Y,21,FALSE)</f>
        <v>2</v>
      </c>
      <c r="Y460" s="20">
        <f>IF(A460=0,0,IF(V460="À venir",0,IF(AND(ISBLANK(P460),ISBLANK(Q460)),1,0)))</f>
        <v>1</v>
      </c>
      <c r="Z460" s="20" t="str">
        <f>IF(OR(ISBLANK(P460),ISBLANK(Q460)),"",IF(OR(AND(P460&gt;Q460,W460&gt;X460),AND(P460=Q460,W460=X460),AND(P460&lt;Q460,W460&lt;X460)),1,0))</f>
        <v/>
      </c>
      <c r="AA460" s="20">
        <f ca="1">IF(C460&lt;NOW(),IF(AND(P460&gt;Q460,W460&gt;X460),S460,IF(AND(P460=Q460,W460=X460),T460,IF(AND(P460&lt;Q460,W460&lt;X460),U460,0))),"")</f>
        <v>116</v>
      </c>
      <c r="AB460" s="20">
        <f ca="1">IF(AND(P460=W460,Q460=X460,NOT(ISBLANK(P460)),NOT(ISBLANK(Q460)),NOT(ISBLANK(W460)),NOT(ISBLANK(AA460))),1,0)</f>
        <v>0</v>
      </c>
      <c r="AC460" s="20" t="str">
        <f ca="1">IF(AB460=0,"",IF(OR(ISBLANK(P460),ISBLANK(Q460)),"",IF(ISBLANK(VLOOKUP(A460,Database!A:AA,22,FALSE)),"",VLOOKUP(A460,Database!A:AA,22,FALSE))))</f>
        <v/>
      </c>
      <c r="AD460" s="20" t="str">
        <f>IFERROR(
   IF(
     OR(ISBLANK(P460),ISBLANK(Q460)),
     "",
     IF(
       AND(AA460&lt;&gt;"",OR(V460="Terminé",V460="En cours")),
       VLOOKUP(AC460,Setup_ScoreExactBonus!A:D,4,FALSE),
       0
     )),
  0)</f>
        <v/>
      </c>
      <c r="AE460" s="21">
        <f>IFERROR(IF(OR(ISBLANK(P460),ISBLANK(Q460)),0,IF(AA460&lt;&gt;"", AA460 + IF(AB460=1,AD460, 0), "") * (R460+1)),"")</f>
        <v>0</v>
      </c>
      <c r="AF460" s="21">
        <f>SUMIFS(AE$2:AE460,D$2:D460,D460)</f>
        <v>0</v>
      </c>
    </row>
    <row r="461" spans="1:32" hidden="1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1">
        <v>0</v>
      </c>
      <c r="S461" s="20">
        <f>VLOOKUP($A461,Database!$A:$Y,10,FALSE)</f>
        <v>46</v>
      </c>
      <c r="T461" s="20">
        <f>VLOOKUP($A461,Database!$A:$Y,11,FALSE)</f>
        <v>128</v>
      </c>
      <c r="U461" s="20">
        <f>VLOOKUP($A461,Database!$A:$Y,12,FALSE)</f>
        <v>153</v>
      </c>
      <c r="V461" s="20" t="str">
        <f>VLOOKUP(A461,Database!A:M,13,FALSE)</f>
        <v>Terminé</v>
      </c>
      <c r="W461" s="20">
        <f>VLOOKUP($A461,Database!$A:$Y,20,FALSE)</f>
        <v>3</v>
      </c>
      <c r="X461" s="20">
        <f>VLOOKUP($A461,Database!$A:$Y,21,FALSE)</f>
        <v>1</v>
      </c>
      <c r="Y461" s="20">
        <f>IF(A461=0,0,IF(V461="À venir",0,IF(AND(ISBLANK(P461),ISBLANK(Q461)),1,0)))</f>
        <v>0</v>
      </c>
      <c r="Z461" s="20">
        <f>IF(OR(ISBLANK(P461),ISBLANK(Q461)),"",IF(OR(AND(P461&gt;Q461,W461&gt;X461),AND(P461=Q461,W461=X461),AND(P461&lt;Q461,W461&lt;X461)),1,0))</f>
        <v>1</v>
      </c>
      <c r="AA461" s="20">
        <f ca="1">IF(C461&lt;NOW(),IF(AND(P461&gt;Q461,W461&gt;X461),S461,IF(AND(P461=Q461,W461=X461),T461,IF(AND(P461&lt;Q461,W461&lt;X461),U461,0))),"")</f>
        <v>46</v>
      </c>
      <c r="AB461" s="20">
        <f ca="1">IF(AND(P461=W461,Q461=X461,NOT(ISBLANK(P461)),NOT(ISBLANK(Q461)),NOT(ISBLANK(W461)),NOT(ISBLANK(AA461))),1,0)</f>
        <v>1</v>
      </c>
      <c r="AC461" s="20" t="str">
        <f ca="1">IF(AB461=0,"",IF(OR(ISBLANK(P461),ISBLANK(Q461)),"",IF(ISBLANK(VLOOKUP(A461,Database!A:AA,22,FALSE)),"",VLOOKUP(A461,Database!A:AA,22,FALSE))))</f>
        <v>Rare</v>
      </c>
      <c r="AD461" s="20">
        <f ca="1">IFERROR(
   IF(
     OR(ISBLANK(P461),ISBLANK(Q461)),
     "",
     IF(
       AND(AA461&lt;&gt;"",OR(V461="Terminé",V461="En cours")),
       VLOOKUP(AC461,Setup_ScoreExactBonus!A:D,4,FALSE),
       0
     )),
  0)</f>
        <v>30</v>
      </c>
      <c r="AE461" s="21">
        <f ca="1">IFERROR(IF(OR(ISBLANK(P461),ISBLANK(Q461)),0,IF(AA461&lt;&gt;"", AA461 + IF(AB461=1,AD461, 0), "") * (R461+1)),"")</f>
        <v>76</v>
      </c>
      <c r="AF461" s="21">
        <f ca="1">SUMIFS(AE$2:AE461,D$2:D461,D461)</f>
        <v>843</v>
      </c>
    </row>
    <row r="462" spans="1:32" hidden="1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1">
        <v>0</v>
      </c>
      <c r="S462" s="20">
        <f>VLOOKUP($A462,Database!$A:$Y,10,FALSE)</f>
        <v>46</v>
      </c>
      <c r="T462" s="20">
        <f>VLOOKUP($A462,Database!$A:$Y,11,FALSE)</f>
        <v>128</v>
      </c>
      <c r="U462" s="20">
        <f>VLOOKUP($A462,Database!$A:$Y,12,FALSE)</f>
        <v>153</v>
      </c>
      <c r="V462" s="20" t="str">
        <f>VLOOKUP(A462,Database!A:M,13,FALSE)</f>
        <v>Terminé</v>
      </c>
      <c r="W462" s="20">
        <f>VLOOKUP($A462,Database!$A:$Y,20,FALSE)</f>
        <v>3</v>
      </c>
      <c r="X462" s="20">
        <f>VLOOKUP($A462,Database!$A:$Y,21,FALSE)</f>
        <v>1</v>
      </c>
      <c r="Y462" s="20">
        <f>IF(A462=0,0,IF(V462="À venir",0,IF(AND(ISBLANK(P462),ISBLANK(Q462)),1,0)))</f>
        <v>0</v>
      </c>
      <c r="Z462" s="20">
        <f>IF(OR(ISBLANK(P462),ISBLANK(Q462)),"",IF(OR(AND(P462&gt;Q462,W462&gt;X462),AND(P462=Q462,W462=X462),AND(P462&lt;Q462,W462&lt;X462)),1,0))</f>
        <v>1</v>
      </c>
      <c r="AA462" s="20">
        <f ca="1">IF(C462&lt;NOW(),IF(AND(P462&gt;Q462,W462&gt;X462),S462,IF(AND(P462=Q462,W462=X462),T462,IF(AND(P462&lt;Q462,W462&lt;X462),U462,0))),"")</f>
        <v>46</v>
      </c>
      <c r="AB462" s="20">
        <f ca="1">IF(AND(P462=W462,Q462=X462,NOT(ISBLANK(P462)),NOT(ISBLANK(Q462)),NOT(ISBLANK(W462)),NOT(ISBLANK(AA462))),1,0)</f>
        <v>0</v>
      </c>
      <c r="AC462" s="20" t="str">
        <f ca="1">IF(AB462=0,"",IF(OR(ISBLANK(P462),ISBLANK(Q462)),"",IF(ISBLANK(VLOOKUP(A462,Database!A:AA,22,FALSE)),"",VLOOKUP(A462,Database!A:AA,22,FALSE))))</f>
        <v/>
      </c>
      <c r="AD462" s="20">
        <f ca="1">IFERROR(
   IF(
     OR(ISBLANK(P462),ISBLANK(Q462)),
     "",
     IF(
       AND(AA462&lt;&gt;"",OR(V462="Terminé",V462="En cours")),
       VLOOKUP(AC462,Setup_ScoreExactBonus!A:D,4,FALSE),
       0
     )),
  0)</f>
        <v>0</v>
      </c>
      <c r="AE462" s="21">
        <f ca="1">IFERROR(IF(OR(ISBLANK(P462),ISBLANK(Q462)),0,IF(AA462&lt;&gt;"", AA462 + IF(AB462=1,AD462, 0), "") * (R462+1)),"")</f>
        <v>46</v>
      </c>
      <c r="AF462" s="21">
        <f ca="1">SUMIFS(AE$2:AE462,D$2:D462,D462)</f>
        <v>584</v>
      </c>
    </row>
    <row r="463" spans="1:32" hidden="1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1">
        <v>0</v>
      </c>
      <c r="S463" s="20">
        <f>VLOOKUP($A463,Database!$A:$Y,10,FALSE)</f>
        <v>46</v>
      </c>
      <c r="T463" s="20">
        <f>VLOOKUP($A463,Database!$A:$Y,11,FALSE)</f>
        <v>128</v>
      </c>
      <c r="U463" s="20">
        <f>VLOOKUP($A463,Database!$A:$Y,12,FALSE)</f>
        <v>153</v>
      </c>
      <c r="V463" s="20" t="str">
        <f>VLOOKUP(A463,Database!A:M,13,FALSE)</f>
        <v>Terminé</v>
      </c>
      <c r="W463" s="20">
        <f>VLOOKUP($A463,Database!$A:$Y,20,FALSE)</f>
        <v>3</v>
      </c>
      <c r="X463" s="20">
        <f>VLOOKUP($A463,Database!$A:$Y,21,FALSE)</f>
        <v>1</v>
      </c>
      <c r="Y463" s="20">
        <f>IF(A463=0,0,IF(V463="À venir",0,IF(AND(ISBLANK(P463),ISBLANK(Q463)),1,0)))</f>
        <v>0</v>
      </c>
      <c r="Z463" s="20">
        <f>IF(OR(ISBLANK(P463),ISBLANK(Q463)),"",IF(OR(AND(P463&gt;Q463,W463&gt;X463),AND(P463=Q463,W463=X463),AND(P463&lt;Q463,W463&lt;X463)),1,0))</f>
        <v>1</v>
      </c>
      <c r="AA463" s="20">
        <f ca="1">IF(C463&lt;NOW(),IF(AND(P463&gt;Q463,W463&gt;X463),S463,IF(AND(P463=Q463,W463=X463),T463,IF(AND(P463&lt;Q463,W463&lt;X463),U463,0))),"")</f>
        <v>46</v>
      </c>
      <c r="AB463" s="20">
        <f ca="1">IF(AND(P463=W463,Q463=X463,NOT(ISBLANK(P463)),NOT(ISBLANK(Q463)),NOT(ISBLANK(W463)),NOT(ISBLANK(AA463))),1,0)</f>
        <v>0</v>
      </c>
      <c r="AC463" s="20" t="str">
        <f ca="1">IF(AB463=0,"",IF(OR(ISBLANK(P463),ISBLANK(Q463)),"",IF(ISBLANK(VLOOKUP(A463,Database!A:AA,22,FALSE)),"",VLOOKUP(A463,Database!A:AA,22,FALSE))))</f>
        <v/>
      </c>
      <c r="AD463" s="20">
        <f ca="1">IFERROR(
   IF(
     OR(ISBLANK(P463),ISBLANK(Q463)),
     "",
     IF(
       AND(AA463&lt;&gt;"",OR(V463="Terminé",V463="En cours")),
       VLOOKUP(AC463,Setup_ScoreExactBonus!A:D,4,FALSE),
       0
     )),
  0)</f>
        <v>0</v>
      </c>
      <c r="AE463" s="21">
        <f ca="1">IFERROR(IF(OR(ISBLANK(P463),ISBLANK(Q463)),0,IF(AA463&lt;&gt;"", AA463 + IF(AB463=1,AD463, 0), "") * (R463+1)),"")</f>
        <v>46</v>
      </c>
      <c r="AF463" s="21">
        <f ca="1">SUMIFS(AE$2:AE463,D$2:D463,D463)</f>
        <v>826</v>
      </c>
    </row>
    <row r="464" spans="1:32" hidden="1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1">
        <v>0</v>
      </c>
      <c r="S464" s="20">
        <f>VLOOKUP($A464,Database!$A:$Y,10,FALSE)</f>
        <v>46</v>
      </c>
      <c r="T464" s="20">
        <f>VLOOKUP($A464,Database!$A:$Y,11,FALSE)</f>
        <v>128</v>
      </c>
      <c r="U464" s="20">
        <f>VLOOKUP($A464,Database!$A:$Y,12,FALSE)</f>
        <v>153</v>
      </c>
      <c r="V464" s="20" t="str">
        <f>VLOOKUP(A464,Database!A:M,13,FALSE)</f>
        <v>Terminé</v>
      </c>
      <c r="W464" s="20">
        <f>VLOOKUP($A464,Database!$A:$Y,20,FALSE)</f>
        <v>3</v>
      </c>
      <c r="X464" s="20">
        <f>VLOOKUP($A464,Database!$A:$Y,21,FALSE)</f>
        <v>1</v>
      </c>
      <c r="Y464" s="20">
        <f>IF(A464=0,0,IF(V464="À venir",0,IF(AND(ISBLANK(P464),ISBLANK(Q464)),1,0)))</f>
        <v>0</v>
      </c>
      <c r="Z464" s="20">
        <f>IF(OR(ISBLANK(P464),ISBLANK(Q464)),"",IF(OR(AND(P464&gt;Q464,W464&gt;X464),AND(P464=Q464,W464=X464),AND(P464&lt;Q464,W464&lt;X464)),1,0))</f>
        <v>1</v>
      </c>
      <c r="AA464" s="20">
        <f ca="1">IF(C464&lt;NOW(),IF(AND(P464&gt;Q464,W464&gt;X464),S464,IF(AND(P464=Q464,W464=X464),T464,IF(AND(P464&lt;Q464,W464&lt;X464),U464,0))),"")</f>
        <v>46</v>
      </c>
      <c r="AB464" s="20">
        <f ca="1">IF(AND(P464=W464,Q464=X464,NOT(ISBLANK(P464)),NOT(ISBLANK(Q464)),NOT(ISBLANK(W464)),NOT(ISBLANK(AA464))),1,0)</f>
        <v>0</v>
      </c>
      <c r="AC464" s="20" t="str">
        <f ca="1">IF(AB464=0,"",IF(OR(ISBLANK(P464),ISBLANK(Q464)),"",IF(ISBLANK(VLOOKUP(A464,Database!A:AA,22,FALSE)),"",VLOOKUP(A464,Database!A:AA,22,FALSE))))</f>
        <v/>
      </c>
      <c r="AD464" s="20">
        <f ca="1">IFERROR(
   IF(
     OR(ISBLANK(P464),ISBLANK(Q464)),
     "",
     IF(
       AND(AA464&lt;&gt;"",OR(V464="Terminé",V464="En cours")),
       VLOOKUP(AC464,Setup_ScoreExactBonus!A:D,4,FALSE),
       0
     )),
  0)</f>
        <v>0</v>
      </c>
      <c r="AE464" s="21">
        <f ca="1">IFERROR(IF(OR(ISBLANK(P464),ISBLANK(Q464)),0,IF(AA464&lt;&gt;"", AA464 + IF(AB464=1,AD464, 0), "") * (R464+1)),"")</f>
        <v>46</v>
      </c>
      <c r="AF464" s="21">
        <f ca="1">SUMIFS(AE$2:AE464,D$2:D464,D464)</f>
        <v>320</v>
      </c>
    </row>
    <row r="465" spans="1:32" hidden="1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1">
        <v>0</v>
      </c>
      <c r="S465" s="20">
        <f>VLOOKUP($A465,Database!$A:$Y,10,FALSE)</f>
        <v>46</v>
      </c>
      <c r="T465" s="20">
        <f>VLOOKUP($A465,Database!$A:$Y,11,FALSE)</f>
        <v>128</v>
      </c>
      <c r="U465" s="20">
        <f>VLOOKUP($A465,Database!$A:$Y,12,FALSE)</f>
        <v>153</v>
      </c>
      <c r="V465" s="20" t="str">
        <f>VLOOKUP(A465,Database!A:M,13,FALSE)</f>
        <v>Terminé</v>
      </c>
      <c r="W465" s="20">
        <f>VLOOKUP($A465,Database!$A:$Y,20,FALSE)</f>
        <v>3</v>
      </c>
      <c r="X465" s="20">
        <f>VLOOKUP($A465,Database!$A:$Y,21,FALSE)</f>
        <v>1</v>
      </c>
      <c r="Y465" s="20">
        <f>IF(A465=0,0,IF(V465="À venir",0,IF(AND(ISBLANK(P465),ISBLANK(Q465)),1,0)))</f>
        <v>1</v>
      </c>
      <c r="Z465" s="20" t="str">
        <f>IF(OR(ISBLANK(P465),ISBLANK(Q465)),"",IF(OR(AND(P465&gt;Q465,W465&gt;X465),AND(P465=Q465,W465=X465),AND(P465&lt;Q465,W465&lt;X465)),1,0))</f>
        <v/>
      </c>
      <c r="AA465" s="20">
        <f ca="1">IF(C465&lt;NOW(),IF(AND(P465&gt;Q465,W465&gt;X465),S465,IF(AND(P465=Q465,W465=X465),T465,IF(AND(P465&lt;Q465,W465&lt;X465),U465,0))),"")</f>
        <v>0</v>
      </c>
      <c r="AB465" s="20">
        <f ca="1">IF(AND(P465=W465,Q465=X465,NOT(ISBLANK(P465)),NOT(ISBLANK(Q465)),NOT(ISBLANK(W465)),NOT(ISBLANK(AA465))),1,0)</f>
        <v>0</v>
      </c>
      <c r="AC465" s="20" t="str">
        <f ca="1">IF(AB465=0,"",IF(OR(ISBLANK(P465),ISBLANK(Q465)),"",IF(ISBLANK(VLOOKUP(A465,Database!A:AA,22,FALSE)),"",VLOOKUP(A465,Database!A:AA,22,FALSE))))</f>
        <v/>
      </c>
      <c r="AD465" s="20" t="str">
        <f>IFERROR(
   IF(
     OR(ISBLANK(P465),ISBLANK(Q465)),
     "",
     IF(
       AND(AA465&lt;&gt;"",OR(V465="Terminé",V465="En cours")),
       VLOOKUP(AC465,Setup_ScoreExactBonus!A:D,4,FALSE),
       0
     )),
  0)</f>
        <v/>
      </c>
      <c r="AE465" s="21">
        <f>IFERROR(IF(OR(ISBLANK(P465),ISBLANK(Q465)),0,IF(AA465&lt;&gt;"", AA465 + IF(AB465=1,AD465, 0), "") * (R465+1)),"")</f>
        <v>0</v>
      </c>
      <c r="AF465" s="21">
        <f ca="1">SUMIFS(AE$2:AE465,D$2:D465,D465)</f>
        <v>262</v>
      </c>
    </row>
    <row r="466" spans="1:32" hidden="1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1">
        <v>0</v>
      </c>
      <c r="S466" s="20">
        <f>VLOOKUP($A466,Database!$A:$Y,10,FALSE)</f>
        <v>46</v>
      </c>
      <c r="T466" s="20">
        <f>VLOOKUP($A466,Database!$A:$Y,11,FALSE)</f>
        <v>128</v>
      </c>
      <c r="U466" s="20">
        <f>VLOOKUP($A466,Database!$A:$Y,12,FALSE)</f>
        <v>153</v>
      </c>
      <c r="V466" s="20" t="str">
        <f>VLOOKUP(A466,Database!A:M,13,FALSE)</f>
        <v>Terminé</v>
      </c>
      <c r="W466" s="20">
        <f>VLOOKUP($A466,Database!$A:$Y,20,FALSE)</f>
        <v>3</v>
      </c>
      <c r="X466" s="20">
        <f>VLOOKUP($A466,Database!$A:$Y,21,FALSE)</f>
        <v>1</v>
      </c>
      <c r="Y466" s="20">
        <f>IF(A466=0,0,IF(V466="À venir",0,IF(AND(ISBLANK(P466),ISBLANK(Q466)),1,0)))</f>
        <v>0</v>
      </c>
      <c r="Z466" s="20">
        <f>IF(OR(ISBLANK(P466),ISBLANK(Q466)),"",IF(OR(AND(P466&gt;Q466,W466&gt;X466),AND(P466=Q466,W466=X466),AND(P466&lt;Q466,W466&lt;X466)),1,0))</f>
        <v>1</v>
      </c>
      <c r="AA466" s="20">
        <f ca="1">IF(C466&lt;NOW(),IF(AND(P466&gt;Q466,W466&gt;X466),S466,IF(AND(P466=Q466,W466=X466),T466,IF(AND(P466&lt;Q466,W466&lt;X466),U466,0))),"")</f>
        <v>46</v>
      </c>
      <c r="AB466" s="20">
        <f ca="1">IF(AND(P466=W466,Q466=X466,NOT(ISBLANK(P466)),NOT(ISBLANK(Q466)),NOT(ISBLANK(W466)),NOT(ISBLANK(AA466))),1,0)</f>
        <v>1</v>
      </c>
      <c r="AC466" s="20" t="str">
        <f ca="1">IF(AB466=0,"",IF(OR(ISBLANK(P466),ISBLANK(Q466)),"",IF(ISBLANK(VLOOKUP(A466,Database!A:AA,22,FALSE)),"",VLOOKUP(A466,Database!A:AA,22,FALSE))))</f>
        <v>Rare</v>
      </c>
      <c r="AD466" s="20">
        <f ca="1">IFERROR(
   IF(
     OR(ISBLANK(P466),ISBLANK(Q466)),
     "",
     IF(
       AND(AA466&lt;&gt;"",OR(V466="Terminé",V466="En cours")),
       VLOOKUP(AC466,Setup_ScoreExactBonus!A:D,4,FALSE),
       0
     )),
  0)</f>
        <v>30</v>
      </c>
      <c r="AE466" s="21">
        <f ca="1">IFERROR(IF(OR(ISBLANK(P466),ISBLANK(Q466)),0,IF(AA466&lt;&gt;"", AA466 + IF(AB466=1,AD466, 0), "") * (R466+1)),"")</f>
        <v>76</v>
      </c>
      <c r="AF466" s="21">
        <f ca="1">SUMIFS(AE$2:AE466,D$2:D466,D466)</f>
        <v>583</v>
      </c>
    </row>
    <row r="467" spans="1:32" hidden="1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1">
        <v>0</v>
      </c>
      <c r="S467" s="20">
        <f>VLOOKUP($A467,Database!$A:$Y,10,FALSE)</f>
        <v>46</v>
      </c>
      <c r="T467" s="20">
        <f>VLOOKUP($A467,Database!$A:$Y,11,FALSE)</f>
        <v>128</v>
      </c>
      <c r="U467" s="20">
        <f>VLOOKUP($A467,Database!$A:$Y,12,FALSE)</f>
        <v>153</v>
      </c>
      <c r="V467" s="20" t="str">
        <f>VLOOKUP(A467,Database!A:M,13,FALSE)</f>
        <v>Terminé</v>
      </c>
      <c r="W467" s="20">
        <f>VLOOKUP($A467,Database!$A:$Y,20,FALSE)</f>
        <v>3</v>
      </c>
      <c r="X467" s="20">
        <f>VLOOKUP($A467,Database!$A:$Y,21,FALSE)</f>
        <v>1</v>
      </c>
      <c r="Y467" s="20">
        <f>IF(A467=0,0,IF(V467="À venir",0,IF(AND(ISBLANK(P467),ISBLANK(Q467)),1,0)))</f>
        <v>0</v>
      </c>
      <c r="Z467" s="20">
        <f>IF(OR(ISBLANK(P467),ISBLANK(Q467)),"",IF(OR(AND(P467&gt;Q467,W467&gt;X467),AND(P467=Q467,W467=X467),AND(P467&lt;Q467,W467&lt;X467)),1,0))</f>
        <v>1</v>
      </c>
      <c r="AA467" s="20">
        <f ca="1">IF(C467&lt;NOW(),IF(AND(P467&gt;Q467,W467&gt;X467),S467,IF(AND(P467=Q467,W467=X467),T467,IF(AND(P467&lt;Q467,W467&lt;X467),U467,0))),"")</f>
        <v>46</v>
      </c>
      <c r="AB467" s="20">
        <f ca="1">IF(AND(P467=W467,Q467=X467,NOT(ISBLANK(P467)),NOT(ISBLANK(Q467)),NOT(ISBLANK(W467)),NOT(ISBLANK(AA467))),1,0)</f>
        <v>0</v>
      </c>
      <c r="AC467" s="20" t="str">
        <f ca="1">IF(AB467=0,"",IF(OR(ISBLANK(P467),ISBLANK(Q467)),"",IF(ISBLANK(VLOOKUP(A467,Database!A:AA,22,FALSE)),"",VLOOKUP(A467,Database!A:AA,22,FALSE))))</f>
        <v/>
      </c>
      <c r="AD467" s="20">
        <f ca="1">IFERROR(
   IF(
     OR(ISBLANK(P467),ISBLANK(Q467)),
     "",
     IF(
       AND(AA467&lt;&gt;"",OR(V467="Terminé",V467="En cours")),
       VLOOKUP(AC467,Setup_ScoreExactBonus!A:D,4,FALSE),
       0
     )),
  0)</f>
        <v>0</v>
      </c>
      <c r="AE467" s="21">
        <f ca="1">IFERROR(IF(OR(ISBLANK(P467),ISBLANK(Q467)),0,IF(AA467&lt;&gt;"", AA467 + IF(AB467=1,AD467, 0), "") * (R467+1)),"")</f>
        <v>46</v>
      </c>
      <c r="AF467" s="21">
        <f ca="1">SUMIFS(AE$2:AE467,D$2:D467,D467)</f>
        <v>184</v>
      </c>
    </row>
    <row r="468" spans="1:32" hidden="1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1">
        <v>0</v>
      </c>
      <c r="S468" s="20">
        <f>VLOOKUP($A468,Database!$A:$Y,10,FALSE)</f>
        <v>46</v>
      </c>
      <c r="T468" s="20">
        <f>VLOOKUP($A468,Database!$A:$Y,11,FALSE)</f>
        <v>128</v>
      </c>
      <c r="U468" s="20">
        <f>VLOOKUP($A468,Database!$A:$Y,12,FALSE)</f>
        <v>153</v>
      </c>
      <c r="V468" s="20" t="str">
        <f>VLOOKUP(A468,Database!A:M,13,FALSE)</f>
        <v>Terminé</v>
      </c>
      <c r="W468" s="20">
        <f>VLOOKUP($A468,Database!$A:$Y,20,FALSE)</f>
        <v>3</v>
      </c>
      <c r="X468" s="20">
        <f>VLOOKUP($A468,Database!$A:$Y,21,FALSE)</f>
        <v>1</v>
      </c>
      <c r="Y468" s="20">
        <f>IF(A468=0,0,IF(V468="À venir",0,IF(AND(ISBLANK(P468),ISBLANK(Q468)),1,0)))</f>
        <v>0</v>
      </c>
      <c r="Z468" s="20">
        <f>IF(OR(ISBLANK(P468),ISBLANK(Q468)),"",IF(OR(AND(P468&gt;Q468,W468&gt;X468),AND(P468=Q468,W468=X468),AND(P468&lt;Q468,W468&lt;X468)),1,0))</f>
        <v>1</v>
      </c>
      <c r="AA468" s="20">
        <f ca="1">IF(C468&lt;NOW(),IF(AND(P468&gt;Q468,W468&gt;X468),S468,IF(AND(P468=Q468,W468=X468),T468,IF(AND(P468&lt;Q468,W468&lt;X468),U468,0))),"")</f>
        <v>46</v>
      </c>
      <c r="AB468" s="20">
        <f ca="1">IF(AND(P468=W468,Q468=X468,NOT(ISBLANK(P468)),NOT(ISBLANK(Q468)),NOT(ISBLANK(W468)),NOT(ISBLANK(AA468))),1,0)</f>
        <v>0</v>
      </c>
      <c r="AC468" s="20" t="str">
        <f ca="1">IF(AB468=0,"",IF(OR(ISBLANK(P468),ISBLANK(Q468)),"",IF(ISBLANK(VLOOKUP(A468,Database!A:AA,22,FALSE)),"",VLOOKUP(A468,Database!A:AA,22,FALSE))))</f>
        <v/>
      </c>
      <c r="AD468" s="20">
        <f ca="1">IFERROR(
   IF(
     OR(ISBLANK(P468),ISBLANK(Q468)),
     "",
     IF(
       AND(AA468&lt;&gt;"",OR(V468="Terminé",V468="En cours")),
       VLOOKUP(AC468,Setup_ScoreExactBonus!A:D,4,FALSE),
       0
     )),
  0)</f>
        <v>0</v>
      </c>
      <c r="AE468" s="21">
        <f ca="1">IFERROR(IF(OR(ISBLANK(P468),ISBLANK(Q468)),0,IF(AA468&lt;&gt;"", AA468 + IF(AB468=1,AD468, 0), "") * (R468+1)),"")</f>
        <v>46</v>
      </c>
      <c r="AF468" s="21">
        <f ca="1">SUMIFS(AE$2:AE468,D$2:D468,D468)</f>
        <v>669</v>
      </c>
    </row>
    <row r="469" spans="1:32" hidden="1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1">
        <v>0</v>
      </c>
      <c r="S469" s="20">
        <f>VLOOKUP($A469,Database!$A:$Y,10,FALSE)</f>
        <v>46</v>
      </c>
      <c r="T469" s="20">
        <f>VLOOKUP($A469,Database!$A:$Y,11,FALSE)</f>
        <v>128</v>
      </c>
      <c r="U469" s="20">
        <f>VLOOKUP($A469,Database!$A:$Y,12,FALSE)</f>
        <v>153</v>
      </c>
      <c r="V469" s="20" t="str">
        <f>VLOOKUP(A469,Database!A:M,13,FALSE)</f>
        <v>Terminé</v>
      </c>
      <c r="W469" s="20">
        <f>VLOOKUP($A469,Database!$A:$Y,20,FALSE)</f>
        <v>3</v>
      </c>
      <c r="X469" s="20">
        <f>VLOOKUP($A469,Database!$A:$Y,21,FALSE)</f>
        <v>1</v>
      </c>
      <c r="Y469" s="20">
        <f>IF(A469=0,0,IF(V469="À venir",0,IF(AND(ISBLANK(P469),ISBLANK(Q469)),1,0)))</f>
        <v>0</v>
      </c>
      <c r="Z469" s="20">
        <f>IF(OR(ISBLANK(P469),ISBLANK(Q469)),"",IF(OR(AND(P469&gt;Q469,W469&gt;X469),AND(P469=Q469,W469=X469),AND(P469&lt;Q469,W469&lt;X469)),1,0))</f>
        <v>0</v>
      </c>
      <c r="AA469" s="20">
        <f ca="1">IF(C469&lt;NOW(),IF(AND(P469&gt;Q469,W469&gt;X469),S469,IF(AND(P469=Q469,W469=X469),T469,IF(AND(P469&lt;Q469,W469&lt;X469),U469,0))),"")</f>
        <v>0</v>
      </c>
      <c r="AB469" s="20">
        <f ca="1">IF(AND(P469=W469,Q469=X469,NOT(ISBLANK(P469)),NOT(ISBLANK(Q469)),NOT(ISBLANK(W469)),NOT(ISBLANK(AA469))),1,0)</f>
        <v>0</v>
      </c>
      <c r="AC469" s="20" t="str">
        <f ca="1">IF(AB469=0,"",IF(OR(ISBLANK(P469),ISBLANK(Q469)),"",IF(ISBLANK(VLOOKUP(A469,Database!A:AA,22,FALSE)),"",VLOOKUP(A469,Database!A:AA,22,FALSE))))</f>
        <v/>
      </c>
      <c r="AD469" s="20">
        <f ca="1">IFERROR(
   IF(
     OR(ISBLANK(P469),ISBLANK(Q469)),
     "",
     IF(
       AND(AA469&lt;&gt;"",OR(V469="Terminé",V469="En cours")),
       VLOOKUP(AC469,Setup_ScoreExactBonus!A:D,4,FALSE),
       0
     )),
  0)</f>
        <v>0</v>
      </c>
      <c r="AE469" s="21">
        <f ca="1">IFERROR(IF(OR(ISBLANK(P469),ISBLANK(Q469)),0,IF(AA469&lt;&gt;"", AA469 + IF(AB469=1,AD469, 0), "") * (R469+1)),"")</f>
        <v>0</v>
      </c>
      <c r="AF469" s="21">
        <f ca="1">SUMIFS(AE$2:AE469,D$2:D469,D469)</f>
        <v>492</v>
      </c>
    </row>
    <row r="470" spans="1:32" hidden="1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1">
        <v>0</v>
      </c>
      <c r="S470" s="20">
        <f>VLOOKUP($A470,Database!$A:$Y,10,FALSE)</f>
        <v>46</v>
      </c>
      <c r="T470" s="20">
        <f>VLOOKUP($A470,Database!$A:$Y,11,FALSE)</f>
        <v>128</v>
      </c>
      <c r="U470" s="20">
        <f>VLOOKUP($A470,Database!$A:$Y,12,FALSE)</f>
        <v>153</v>
      </c>
      <c r="V470" s="20" t="str">
        <f>VLOOKUP(A470,Database!A:M,13,FALSE)</f>
        <v>Terminé</v>
      </c>
      <c r="W470" s="20">
        <f>VLOOKUP($A470,Database!$A:$Y,20,FALSE)</f>
        <v>3</v>
      </c>
      <c r="X470" s="20">
        <f>VLOOKUP($A470,Database!$A:$Y,21,FALSE)</f>
        <v>1</v>
      </c>
      <c r="Y470" s="20">
        <f>IF(A470=0,0,IF(V470="À venir",0,IF(AND(ISBLANK(P470),ISBLANK(Q470)),1,0)))</f>
        <v>0</v>
      </c>
      <c r="Z470" s="20">
        <f>IF(OR(ISBLANK(P470),ISBLANK(Q470)),"",IF(OR(AND(P470&gt;Q470,W470&gt;X470),AND(P470=Q470,W470=X470),AND(P470&lt;Q470,W470&lt;X470)),1,0))</f>
        <v>1</v>
      </c>
      <c r="AA470" s="20">
        <f ca="1">IF(C470&lt;NOW(),IF(AND(P470&gt;Q470,W470&gt;X470),S470,IF(AND(P470=Q470,W470=X470),T470,IF(AND(P470&lt;Q470,W470&lt;X470),U470,0))),"")</f>
        <v>46</v>
      </c>
      <c r="AB470" s="20">
        <f ca="1">IF(AND(P470=W470,Q470=X470,NOT(ISBLANK(P470)),NOT(ISBLANK(Q470)),NOT(ISBLANK(W470)),NOT(ISBLANK(AA470))),1,0)</f>
        <v>0</v>
      </c>
      <c r="AC470" s="20" t="str">
        <f ca="1">IF(AB470=0,"",IF(OR(ISBLANK(P470),ISBLANK(Q470)),"",IF(ISBLANK(VLOOKUP(A470,Database!A:AA,22,FALSE)),"",VLOOKUP(A470,Database!A:AA,22,FALSE))))</f>
        <v/>
      </c>
      <c r="AD470" s="20">
        <f ca="1">IFERROR(
   IF(
     OR(ISBLANK(P470),ISBLANK(Q470)),
     "",
     IF(
       AND(AA470&lt;&gt;"",OR(V470="Terminé",V470="En cours")),
       VLOOKUP(AC470,Setup_ScoreExactBonus!A:D,4,FALSE),
       0
     )),
  0)</f>
        <v>0</v>
      </c>
      <c r="AE470" s="21">
        <f ca="1">IFERROR(IF(OR(ISBLANK(P470),ISBLANK(Q470)),0,IF(AA470&lt;&gt;"", AA470 + IF(AB470=1,AD470, 0), "") * (R470+1)),"")</f>
        <v>46</v>
      </c>
      <c r="AF470" s="21">
        <f ca="1">SUMIFS(AE$2:AE470,D$2:D470,D470)</f>
        <v>578</v>
      </c>
    </row>
    <row r="471" spans="1:32" hidden="1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1">
        <v>0</v>
      </c>
      <c r="S471" s="20">
        <f>VLOOKUP($A471,Database!$A:$Y,10,FALSE)</f>
        <v>46</v>
      </c>
      <c r="T471" s="20">
        <f>VLOOKUP($A471,Database!$A:$Y,11,FALSE)</f>
        <v>128</v>
      </c>
      <c r="U471" s="20">
        <f>VLOOKUP($A471,Database!$A:$Y,12,FALSE)</f>
        <v>153</v>
      </c>
      <c r="V471" s="20" t="str">
        <f>VLOOKUP(A471,Database!A:M,13,FALSE)</f>
        <v>Terminé</v>
      </c>
      <c r="W471" s="20">
        <f>VLOOKUP($A471,Database!$A:$Y,20,FALSE)</f>
        <v>3</v>
      </c>
      <c r="X471" s="20">
        <f>VLOOKUP($A471,Database!$A:$Y,21,FALSE)</f>
        <v>1</v>
      </c>
      <c r="Y471" s="20">
        <f>IF(A471=0,0,IF(V471="À venir",0,IF(AND(ISBLANK(P471),ISBLANK(Q471)),1,0)))</f>
        <v>0</v>
      </c>
      <c r="Z471" s="20">
        <f>IF(OR(ISBLANK(P471),ISBLANK(Q471)),"",IF(OR(AND(P471&gt;Q471,W471&gt;X471),AND(P471=Q471,W471=X471),AND(P471&lt;Q471,W471&lt;X471)),1,0))</f>
        <v>1</v>
      </c>
      <c r="AA471" s="20">
        <f ca="1">IF(C471&lt;NOW(),IF(AND(P471&gt;Q471,W471&gt;X471),S471,IF(AND(P471=Q471,W471=X471),T471,IF(AND(P471&lt;Q471,W471&lt;X471),U471,0))),"")</f>
        <v>46</v>
      </c>
      <c r="AB471" s="20">
        <f ca="1">IF(AND(P471=W471,Q471=X471,NOT(ISBLANK(P471)),NOT(ISBLANK(Q471)),NOT(ISBLANK(W471)),NOT(ISBLANK(AA471))),1,0)</f>
        <v>0</v>
      </c>
      <c r="AC471" s="20" t="str">
        <f ca="1">IF(AB471=0,"",IF(OR(ISBLANK(P471),ISBLANK(Q471)),"",IF(ISBLANK(VLOOKUP(A471,Database!A:AA,22,FALSE)),"",VLOOKUP(A471,Database!A:AA,22,FALSE))))</f>
        <v/>
      </c>
      <c r="AD471" s="20">
        <f ca="1">IFERROR(
   IF(
     OR(ISBLANK(P471),ISBLANK(Q471)),
     "",
     IF(
       AND(AA471&lt;&gt;"",OR(V471="Terminé",V471="En cours")),
       VLOOKUP(AC471,Setup_ScoreExactBonus!A:D,4,FALSE),
       0
     )),
  0)</f>
        <v>0</v>
      </c>
      <c r="AE471" s="21">
        <f ca="1">IFERROR(IF(OR(ISBLANK(P471),ISBLANK(Q471)),0,IF(AA471&lt;&gt;"", AA471 + IF(AB471=1,AD471, 0), "") * (R471+1)),"")</f>
        <v>46</v>
      </c>
      <c r="AF471" s="21">
        <f ca="1">SUMIFS(AE$2:AE471,D$2:D471,D471)</f>
        <v>651</v>
      </c>
    </row>
    <row r="472" spans="1:32" hidden="1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1">
        <v>0</v>
      </c>
      <c r="S472" s="20">
        <f>VLOOKUP($A472,Database!$A:$Y,10,FALSE)</f>
        <v>46</v>
      </c>
      <c r="T472" s="20">
        <f>VLOOKUP($A472,Database!$A:$Y,11,FALSE)</f>
        <v>128</v>
      </c>
      <c r="U472" s="20">
        <f>VLOOKUP($A472,Database!$A:$Y,12,FALSE)</f>
        <v>153</v>
      </c>
      <c r="V472" s="20" t="str">
        <f>VLOOKUP(A472,Database!A:M,13,FALSE)</f>
        <v>Terminé</v>
      </c>
      <c r="W472" s="20">
        <f>VLOOKUP($A472,Database!$A:$Y,20,FALSE)</f>
        <v>3</v>
      </c>
      <c r="X472" s="20">
        <f>VLOOKUP($A472,Database!$A:$Y,21,FALSE)</f>
        <v>1</v>
      </c>
      <c r="Y472" s="20">
        <f>IF(A472=0,0,IF(V472="À venir",0,IF(AND(ISBLANK(P472),ISBLANK(Q472)),1,0)))</f>
        <v>0</v>
      </c>
      <c r="Z472" s="20">
        <f>IF(OR(ISBLANK(P472),ISBLANK(Q472)),"",IF(OR(AND(P472&gt;Q472,W472&gt;X472),AND(P472=Q472,W472=X472),AND(P472&lt;Q472,W472&lt;X472)),1,0))</f>
        <v>1</v>
      </c>
      <c r="AA472" s="20">
        <f ca="1">IF(C472&lt;NOW(),IF(AND(P472&gt;Q472,W472&gt;X472),S472,IF(AND(P472=Q472,W472=X472),T472,IF(AND(P472&lt;Q472,W472&lt;X472),U472,0))),"")</f>
        <v>46</v>
      </c>
      <c r="AB472" s="20">
        <f ca="1">IF(AND(P472=W472,Q472=X472,NOT(ISBLANK(P472)),NOT(ISBLANK(Q472)),NOT(ISBLANK(W472)),NOT(ISBLANK(AA472))),1,0)</f>
        <v>1</v>
      </c>
      <c r="AC472" s="20" t="str">
        <f ca="1">IF(AB472=0,"",IF(OR(ISBLANK(P472),ISBLANK(Q472)),"",IF(ISBLANK(VLOOKUP(A472,Database!A:AA,22,FALSE)),"",VLOOKUP(A472,Database!A:AA,22,FALSE))))</f>
        <v>Rare</v>
      </c>
      <c r="AD472" s="20">
        <f ca="1">IFERROR(
   IF(
     OR(ISBLANK(P472),ISBLANK(Q472)),
     "",
     IF(
       AND(AA472&lt;&gt;"",OR(V472="Terminé",V472="En cours")),
       VLOOKUP(AC472,Setup_ScoreExactBonus!A:D,4,FALSE),
       0
     )),
  0)</f>
        <v>30</v>
      </c>
      <c r="AE472" s="21">
        <f ca="1">IFERROR(IF(OR(ISBLANK(P472),ISBLANK(Q472)),0,IF(AA472&lt;&gt;"", AA472 + IF(AB472=1,AD472, 0), "") * (R472+1)),"")</f>
        <v>76</v>
      </c>
      <c r="AF472" s="21">
        <f ca="1">SUMIFS(AE$2:AE472,D$2:D472,D472)</f>
        <v>833</v>
      </c>
    </row>
    <row r="473" spans="1:32" hidden="1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1">
        <v>0</v>
      </c>
      <c r="S473" s="20">
        <f>VLOOKUP($A473,Database!$A:$Y,10,FALSE)</f>
        <v>46</v>
      </c>
      <c r="T473" s="20">
        <f>VLOOKUP($A473,Database!$A:$Y,11,FALSE)</f>
        <v>128</v>
      </c>
      <c r="U473" s="20">
        <f>VLOOKUP($A473,Database!$A:$Y,12,FALSE)</f>
        <v>153</v>
      </c>
      <c r="V473" s="20" t="str">
        <f>VLOOKUP(A473,Database!A:M,13,FALSE)</f>
        <v>Terminé</v>
      </c>
      <c r="W473" s="20">
        <f>VLOOKUP($A473,Database!$A:$Y,20,FALSE)</f>
        <v>3</v>
      </c>
      <c r="X473" s="20">
        <f>VLOOKUP($A473,Database!$A:$Y,21,FALSE)</f>
        <v>1</v>
      </c>
      <c r="Y473" s="20">
        <f>IF(A473=0,0,IF(V473="À venir",0,IF(AND(ISBLANK(P473),ISBLANK(Q473)),1,0)))</f>
        <v>0</v>
      </c>
      <c r="Z473" s="20">
        <f>IF(OR(ISBLANK(P473),ISBLANK(Q473)),"",IF(OR(AND(P473&gt;Q473,W473&gt;X473),AND(P473=Q473,W473=X473),AND(P473&lt;Q473,W473&lt;X473)),1,0))</f>
        <v>1</v>
      </c>
      <c r="AA473" s="20">
        <f ca="1">IF(C473&lt;NOW(),IF(AND(P473&gt;Q473,W473&gt;X473),S473,IF(AND(P473=Q473,W473=X473),T473,IF(AND(P473&lt;Q473,W473&lt;X473),U473,0))),"")</f>
        <v>46</v>
      </c>
      <c r="AB473" s="20">
        <f ca="1">IF(AND(P473=W473,Q473=X473,NOT(ISBLANK(P473)),NOT(ISBLANK(Q473)),NOT(ISBLANK(W473)),NOT(ISBLANK(AA473))),1,0)</f>
        <v>0</v>
      </c>
      <c r="AC473" s="20" t="str">
        <f ca="1">IF(AB473=0,"",IF(OR(ISBLANK(P473),ISBLANK(Q473)),"",IF(ISBLANK(VLOOKUP(A473,Database!A:AA,22,FALSE)),"",VLOOKUP(A473,Database!A:AA,22,FALSE))))</f>
        <v/>
      </c>
      <c r="AD473" s="20">
        <f ca="1">IFERROR(
   IF(
     OR(ISBLANK(P473),ISBLANK(Q473)),
     "",
     IF(
       AND(AA473&lt;&gt;"",OR(V473="Terminé",V473="En cours")),
       VLOOKUP(AC473,Setup_ScoreExactBonus!A:D,4,FALSE),
       0
     )),
  0)</f>
        <v>0</v>
      </c>
      <c r="AE473" s="21">
        <f ca="1">IFERROR(IF(OR(ISBLANK(P473),ISBLANK(Q473)),0,IF(AA473&lt;&gt;"", AA473 + IF(AB473=1,AD473, 0), "") * (R473+1)),"")</f>
        <v>46</v>
      </c>
      <c r="AF473" s="21">
        <f ca="1">SUMIFS(AE$2:AE473,D$2:D473,D473)</f>
        <v>960</v>
      </c>
    </row>
    <row r="474" spans="1:32" hidden="1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1">
        <v>0</v>
      </c>
      <c r="S474" s="20">
        <f>VLOOKUP($A474,Database!$A:$Y,10,FALSE)</f>
        <v>46</v>
      </c>
      <c r="T474" s="20">
        <f>VLOOKUP($A474,Database!$A:$Y,11,FALSE)</f>
        <v>128</v>
      </c>
      <c r="U474" s="20">
        <f>VLOOKUP($A474,Database!$A:$Y,12,FALSE)</f>
        <v>153</v>
      </c>
      <c r="V474" s="20" t="str">
        <f>VLOOKUP(A474,Database!A:M,13,FALSE)</f>
        <v>Terminé</v>
      </c>
      <c r="W474" s="20">
        <f>VLOOKUP($A474,Database!$A:$Y,20,FALSE)</f>
        <v>3</v>
      </c>
      <c r="X474" s="20">
        <f>VLOOKUP($A474,Database!$A:$Y,21,FALSE)</f>
        <v>1</v>
      </c>
      <c r="Y474" s="20">
        <f>IF(A474=0,0,IF(V474="À venir",0,IF(AND(ISBLANK(P474),ISBLANK(Q474)),1,0)))</f>
        <v>0</v>
      </c>
      <c r="Z474" s="20">
        <f>IF(OR(ISBLANK(P474),ISBLANK(Q474)),"",IF(OR(AND(P474&gt;Q474,W474&gt;X474),AND(P474=Q474,W474=X474),AND(P474&lt;Q474,W474&lt;X474)),1,0))</f>
        <v>1</v>
      </c>
      <c r="AA474" s="20">
        <f ca="1">IF(C474&lt;NOW(),IF(AND(P474&gt;Q474,W474&gt;X474),S474,IF(AND(P474=Q474,W474=X474),T474,IF(AND(P474&lt;Q474,W474&lt;X474),U474,0))),"")</f>
        <v>46</v>
      </c>
      <c r="AB474" s="20">
        <f ca="1">IF(AND(P474=W474,Q474=X474,NOT(ISBLANK(P474)),NOT(ISBLANK(Q474)),NOT(ISBLANK(W474)),NOT(ISBLANK(AA474))),1,0)</f>
        <v>1</v>
      </c>
      <c r="AC474" s="20" t="str">
        <f ca="1">IF(AB474=0,"",IF(OR(ISBLANK(P474),ISBLANK(Q474)),"",IF(ISBLANK(VLOOKUP(A474,Database!A:AA,22,FALSE)),"",VLOOKUP(A474,Database!A:AA,22,FALSE))))</f>
        <v>Rare</v>
      </c>
      <c r="AD474" s="20">
        <f ca="1">IFERROR(
   IF(
     OR(ISBLANK(P474),ISBLANK(Q474)),
     "",
     IF(
       AND(AA474&lt;&gt;"",OR(V474="Terminé",V474="En cours")),
       VLOOKUP(AC474,Setup_ScoreExactBonus!A:D,4,FALSE),
       0
     )),
  0)</f>
        <v>30</v>
      </c>
      <c r="AE474" s="21">
        <f ca="1">IFERROR(IF(OR(ISBLANK(P474),ISBLANK(Q474)),0,IF(AA474&lt;&gt;"", AA474 + IF(AB474=1,AD474, 0), "") * (R474+1)),"")</f>
        <v>76</v>
      </c>
      <c r="AF474" s="21">
        <f ca="1">SUMIFS(AE$2:AE474,D$2:D474,D474)</f>
        <v>616</v>
      </c>
    </row>
    <row r="475" spans="1:32" hidden="1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1">
        <v>0</v>
      </c>
      <c r="S475" s="20">
        <f>VLOOKUP($A475,Database!$A:$Y,10,FALSE)</f>
        <v>46</v>
      </c>
      <c r="T475" s="20">
        <f>VLOOKUP($A475,Database!$A:$Y,11,FALSE)</f>
        <v>128</v>
      </c>
      <c r="U475" s="20">
        <f>VLOOKUP($A475,Database!$A:$Y,12,FALSE)</f>
        <v>153</v>
      </c>
      <c r="V475" s="20" t="str">
        <f>VLOOKUP(A475,Database!A:M,13,FALSE)</f>
        <v>Terminé</v>
      </c>
      <c r="W475" s="20">
        <f>VLOOKUP($A475,Database!$A:$Y,20,FALSE)</f>
        <v>3</v>
      </c>
      <c r="X475" s="20">
        <f>VLOOKUP($A475,Database!$A:$Y,21,FALSE)</f>
        <v>1</v>
      </c>
      <c r="Y475" s="20">
        <f>IF(A475=0,0,IF(V475="À venir",0,IF(AND(ISBLANK(P475),ISBLANK(Q475)),1,0)))</f>
        <v>0</v>
      </c>
      <c r="Z475" s="20">
        <f>IF(OR(ISBLANK(P475),ISBLANK(Q475)),"",IF(OR(AND(P475&gt;Q475,W475&gt;X475),AND(P475=Q475,W475=X475),AND(P475&lt;Q475,W475&lt;X475)),1,0))</f>
        <v>0</v>
      </c>
      <c r="AA475" s="20">
        <f ca="1">IF(C475&lt;NOW(),IF(AND(P475&gt;Q475,W475&gt;X475),S475,IF(AND(P475=Q475,W475=X475),T475,IF(AND(P475&lt;Q475,W475&lt;X475),U475,0))),"")</f>
        <v>0</v>
      </c>
      <c r="AB475" s="20">
        <f ca="1">IF(AND(P475=W475,Q475=X475,NOT(ISBLANK(P475)),NOT(ISBLANK(Q475)),NOT(ISBLANK(W475)),NOT(ISBLANK(AA475))),1,0)</f>
        <v>0</v>
      </c>
      <c r="AC475" s="20" t="str">
        <f ca="1">IF(AB475=0,"",IF(OR(ISBLANK(P475),ISBLANK(Q475)),"",IF(ISBLANK(VLOOKUP(A475,Database!A:AA,22,FALSE)),"",VLOOKUP(A475,Database!A:AA,22,FALSE))))</f>
        <v/>
      </c>
      <c r="AD475" s="20">
        <f ca="1">IFERROR(
   IF(
     OR(ISBLANK(P475),ISBLANK(Q475)),
     "",
     IF(
       AND(AA475&lt;&gt;"",OR(V475="Terminé",V475="En cours")),
       VLOOKUP(AC475,Setup_ScoreExactBonus!A:D,4,FALSE),
       0
     )),
  0)</f>
        <v>0</v>
      </c>
      <c r="AE475" s="21">
        <f ca="1">IFERROR(IF(OR(ISBLANK(P475),ISBLANK(Q475)),0,IF(AA475&lt;&gt;"", AA475 + IF(AB475=1,AD475, 0), "") * (R475+1)),"")</f>
        <v>0</v>
      </c>
      <c r="AF475" s="21">
        <f ca="1">SUMIFS(AE$2:AE475,D$2:D475,D475)</f>
        <v>524</v>
      </c>
    </row>
    <row r="476" spans="1:32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1">
        <v>0</v>
      </c>
      <c r="S476" s="20">
        <f>VLOOKUP($A476,Database!$A:$Y,10,FALSE)</f>
        <v>46</v>
      </c>
      <c r="T476" s="20">
        <f>VLOOKUP($A476,Database!$A:$Y,11,FALSE)</f>
        <v>128</v>
      </c>
      <c r="U476" s="20">
        <f>VLOOKUP($A476,Database!$A:$Y,12,FALSE)</f>
        <v>153</v>
      </c>
      <c r="V476" s="20" t="str">
        <f>VLOOKUP(A476,Database!A:M,13,FALSE)</f>
        <v>Terminé</v>
      </c>
      <c r="W476" s="20">
        <f>VLOOKUP($A476,Database!$A:$Y,20,FALSE)</f>
        <v>3</v>
      </c>
      <c r="X476" s="20">
        <f>VLOOKUP($A476,Database!$A:$Y,21,FALSE)</f>
        <v>1</v>
      </c>
      <c r="Y476" s="20">
        <f>IF(A476=0,0,IF(V476="À venir",0,IF(AND(ISBLANK(P476),ISBLANK(Q476)),1,0)))</f>
        <v>0</v>
      </c>
      <c r="Z476" s="20">
        <f>IF(OR(ISBLANK(P476),ISBLANK(Q476)),"",IF(OR(AND(P476&gt;Q476,W476&gt;X476),AND(P476=Q476,W476=X476),AND(P476&lt;Q476,W476&lt;X476)),1,0))</f>
        <v>0</v>
      </c>
      <c r="AA476" s="20">
        <f ca="1">IF(C476&lt;NOW(),IF(AND(P476&gt;Q476,W476&gt;X476),S476,IF(AND(P476=Q476,W476=X476),T476,IF(AND(P476&lt;Q476,W476&lt;X476),U476,0))),"")</f>
        <v>0</v>
      </c>
      <c r="AB476" s="20">
        <f ca="1">IF(AND(P476=W476,Q476=X476,NOT(ISBLANK(P476)),NOT(ISBLANK(Q476)),NOT(ISBLANK(W476)),NOT(ISBLANK(AA476))),1,0)</f>
        <v>0</v>
      </c>
      <c r="AC476" s="20" t="str">
        <f ca="1">IF(AB476=0,"",IF(OR(ISBLANK(P476),ISBLANK(Q476)),"",IF(ISBLANK(VLOOKUP(A476,Database!A:AA,22,FALSE)),"",VLOOKUP(A476,Database!A:AA,22,FALSE))))</f>
        <v/>
      </c>
      <c r="AD476" s="20">
        <f ca="1">IFERROR(
   IF(
     OR(ISBLANK(P476),ISBLANK(Q476)),
     "",
     IF(
       AND(AA476&lt;&gt;"",OR(V476="Terminé",V476="En cours")),
       VLOOKUP(AC476,Setup_ScoreExactBonus!A:D,4,FALSE),
       0
     )),
  0)</f>
        <v>0</v>
      </c>
      <c r="AE476" s="21">
        <f ca="1">IFERROR(IF(OR(ISBLANK(P476),ISBLANK(Q476)),0,IF(AA476&lt;&gt;"", AA476 + IF(AB476=1,AD476, 0), "") * (R476+1)),"")</f>
        <v>0</v>
      </c>
      <c r="AF476" s="21">
        <f ca="1">SUMIFS(AE$2:AE476,D$2:D476,D476)</f>
        <v>391</v>
      </c>
    </row>
    <row r="477" spans="1:32" hidden="1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1">
        <v>0</v>
      </c>
      <c r="S477" s="20">
        <f>VLOOKUP($A477,Database!$A:$Y,10,FALSE)</f>
        <v>46</v>
      </c>
      <c r="T477" s="20">
        <f>VLOOKUP($A477,Database!$A:$Y,11,FALSE)</f>
        <v>128</v>
      </c>
      <c r="U477" s="20">
        <f>VLOOKUP($A477,Database!$A:$Y,12,FALSE)</f>
        <v>153</v>
      </c>
      <c r="V477" s="20" t="str">
        <f>VLOOKUP(A477,Database!A:M,13,FALSE)</f>
        <v>Terminé</v>
      </c>
      <c r="W477" s="20">
        <f>VLOOKUP($A477,Database!$A:$Y,20,FALSE)</f>
        <v>3</v>
      </c>
      <c r="X477" s="20">
        <f>VLOOKUP($A477,Database!$A:$Y,21,FALSE)</f>
        <v>1</v>
      </c>
      <c r="Y477" s="20">
        <f>IF(A477=0,0,IF(V477="À venir",0,IF(AND(ISBLANK(P477),ISBLANK(Q477)),1,0)))</f>
        <v>0</v>
      </c>
      <c r="Z477" s="20">
        <f>IF(OR(ISBLANK(P477),ISBLANK(Q477)),"",IF(OR(AND(P477&gt;Q477,W477&gt;X477),AND(P477=Q477,W477=X477),AND(P477&lt;Q477,W477&lt;X477)),1,0))</f>
        <v>1</v>
      </c>
      <c r="AA477" s="20">
        <f ca="1">IF(C477&lt;NOW(),IF(AND(P477&gt;Q477,W477&gt;X477),S477,IF(AND(P477=Q477,W477=X477),T477,IF(AND(P477&lt;Q477,W477&lt;X477),U477,0))),"")</f>
        <v>46</v>
      </c>
      <c r="AB477" s="20">
        <f ca="1">IF(AND(P477=W477,Q477=X477,NOT(ISBLANK(P477)),NOT(ISBLANK(Q477)),NOT(ISBLANK(W477)),NOT(ISBLANK(AA477))),1,0)</f>
        <v>1</v>
      </c>
      <c r="AC477" s="20" t="str">
        <f ca="1">IF(AB477=0,"",IF(OR(ISBLANK(P477),ISBLANK(Q477)),"",IF(ISBLANK(VLOOKUP(A477,Database!A:AA,22,FALSE)),"",VLOOKUP(A477,Database!A:AA,22,FALSE))))</f>
        <v>Rare</v>
      </c>
      <c r="AD477" s="20">
        <f ca="1">IFERROR(
   IF(
     OR(ISBLANK(P477),ISBLANK(Q477)),
     "",
     IF(
       AND(AA477&lt;&gt;"",OR(V477="Terminé",V477="En cours")),
       VLOOKUP(AC477,Setup_ScoreExactBonus!A:D,4,FALSE),
       0
     )),
  0)</f>
        <v>30</v>
      </c>
      <c r="AE477" s="21">
        <f ca="1">IFERROR(IF(OR(ISBLANK(P477),ISBLANK(Q477)),0,IF(AA477&lt;&gt;"", AA477 + IF(AB477=1,AD477, 0), "") * (R477+1)),"")</f>
        <v>76</v>
      </c>
      <c r="AF477" s="21">
        <f ca="1">SUMIFS(AE$2:AE477,D$2:D477,D477)</f>
        <v>527</v>
      </c>
    </row>
    <row r="478" spans="1:32" hidden="1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1">
        <v>0</v>
      </c>
      <c r="S478" s="20">
        <f>VLOOKUP($A478,Database!$A:$Y,10,FALSE)</f>
        <v>46</v>
      </c>
      <c r="T478" s="20">
        <f>VLOOKUP($A478,Database!$A:$Y,11,FALSE)</f>
        <v>128</v>
      </c>
      <c r="U478" s="20">
        <f>VLOOKUP($A478,Database!$A:$Y,12,FALSE)</f>
        <v>153</v>
      </c>
      <c r="V478" s="20" t="str">
        <f>VLOOKUP(A478,Database!A:M,13,FALSE)</f>
        <v>Terminé</v>
      </c>
      <c r="W478" s="20">
        <f>VLOOKUP($A478,Database!$A:$Y,20,FALSE)</f>
        <v>3</v>
      </c>
      <c r="X478" s="20">
        <f>VLOOKUP($A478,Database!$A:$Y,21,FALSE)</f>
        <v>1</v>
      </c>
      <c r="Y478" s="20">
        <f>IF(A478=0,0,IF(V478="À venir",0,IF(AND(ISBLANK(P478),ISBLANK(Q478)),1,0)))</f>
        <v>0</v>
      </c>
      <c r="Z478" s="20">
        <f>IF(OR(ISBLANK(P478),ISBLANK(Q478)),"",IF(OR(AND(P478&gt;Q478,W478&gt;X478),AND(P478=Q478,W478=X478),AND(P478&lt;Q478,W478&lt;X478)),1,0))</f>
        <v>0</v>
      </c>
      <c r="AA478" s="20">
        <f ca="1">IF(C478&lt;NOW(),IF(AND(P478&gt;Q478,W478&gt;X478),S478,IF(AND(P478=Q478,W478=X478),T478,IF(AND(P478&lt;Q478,W478&lt;X478),U478,0))),"")</f>
        <v>0</v>
      </c>
      <c r="AB478" s="20">
        <f ca="1">IF(AND(P478=W478,Q478=X478,NOT(ISBLANK(P478)),NOT(ISBLANK(Q478)),NOT(ISBLANK(W478)),NOT(ISBLANK(AA478))),1,0)</f>
        <v>0</v>
      </c>
      <c r="AC478" s="20" t="str">
        <f ca="1">IF(AB478=0,"",IF(OR(ISBLANK(P478),ISBLANK(Q478)),"",IF(ISBLANK(VLOOKUP(A478,Database!A:AA,22,FALSE)),"",VLOOKUP(A478,Database!A:AA,22,FALSE))))</f>
        <v/>
      </c>
      <c r="AD478" s="20">
        <f ca="1">IFERROR(
   IF(
     OR(ISBLANK(P478),ISBLANK(Q478)),
     "",
     IF(
       AND(AA478&lt;&gt;"",OR(V478="Terminé",V478="En cours")),
       VLOOKUP(AC478,Setup_ScoreExactBonus!A:D,4,FALSE),
       0
     )),
  0)</f>
        <v>0</v>
      </c>
      <c r="AE478" s="21">
        <f ca="1">IFERROR(IF(OR(ISBLANK(P478),ISBLANK(Q478)),0,IF(AA478&lt;&gt;"", AA478 + IF(AB478=1,AD478, 0), "") * (R478+1)),"")</f>
        <v>0</v>
      </c>
      <c r="AF478" s="21">
        <f ca="1">SUMIFS(AE$2:AE478,D$2:D478,D478)</f>
        <v>631</v>
      </c>
    </row>
    <row r="479" spans="1:32" hidden="1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1">
        <v>0</v>
      </c>
      <c r="S479" s="20">
        <f>VLOOKUP($A479,Database!$A:$Y,10,FALSE)</f>
        <v>46</v>
      </c>
      <c r="T479" s="20">
        <f>VLOOKUP($A479,Database!$A:$Y,11,FALSE)</f>
        <v>128</v>
      </c>
      <c r="U479" s="20">
        <f>VLOOKUP($A479,Database!$A:$Y,12,FALSE)</f>
        <v>153</v>
      </c>
      <c r="V479" s="20" t="str">
        <f>VLOOKUP(A479,Database!A:M,13,FALSE)</f>
        <v>Terminé</v>
      </c>
      <c r="W479" s="20">
        <f>VLOOKUP($A479,Database!$A:$Y,20,FALSE)</f>
        <v>3</v>
      </c>
      <c r="X479" s="20">
        <f>VLOOKUP($A479,Database!$A:$Y,21,FALSE)</f>
        <v>1</v>
      </c>
      <c r="Y479" s="20">
        <f>IF(A479=0,0,IF(V479="À venir",0,IF(AND(ISBLANK(P479),ISBLANK(Q479)),1,0)))</f>
        <v>0</v>
      </c>
      <c r="Z479" s="20">
        <f>IF(OR(ISBLANK(P479),ISBLANK(Q479)),"",IF(OR(AND(P479&gt;Q479,W479&gt;X479),AND(P479=Q479,W479=X479),AND(P479&lt;Q479,W479&lt;X479)),1,0))</f>
        <v>1</v>
      </c>
      <c r="AA479" s="20">
        <f ca="1">IF(C479&lt;NOW(),IF(AND(P479&gt;Q479,W479&gt;X479),S479,IF(AND(P479=Q479,W479=X479),T479,IF(AND(P479&lt;Q479,W479&lt;X479),U479,0))),"")</f>
        <v>46</v>
      </c>
      <c r="AB479" s="20">
        <f ca="1">IF(AND(P479=W479,Q479=X479,NOT(ISBLANK(P479)),NOT(ISBLANK(Q479)),NOT(ISBLANK(W479)),NOT(ISBLANK(AA479))),1,0)</f>
        <v>0</v>
      </c>
      <c r="AC479" s="20" t="str">
        <f ca="1">IF(AB479=0,"",IF(OR(ISBLANK(P479),ISBLANK(Q479)),"",IF(ISBLANK(VLOOKUP(A479,Database!A:AA,22,FALSE)),"",VLOOKUP(A479,Database!A:AA,22,FALSE))))</f>
        <v/>
      </c>
      <c r="AD479" s="20">
        <f ca="1">IFERROR(
   IF(
     OR(ISBLANK(P479),ISBLANK(Q479)),
     "",
     IF(
       AND(AA479&lt;&gt;"",OR(V479="Terminé",V479="En cours")),
       VLOOKUP(AC479,Setup_ScoreExactBonus!A:D,4,FALSE),
       0
     )),
  0)</f>
        <v>0</v>
      </c>
      <c r="AE479" s="21">
        <f ca="1">IFERROR(IF(OR(ISBLANK(P479),ISBLANK(Q479)),0,IF(AA479&lt;&gt;"", AA479 + IF(AB479=1,AD479, 0), "") * (R479+1)),"")</f>
        <v>46</v>
      </c>
      <c r="AF479" s="21">
        <f ca="1">SUMIFS(AE$2:AE479,D$2:D479,D479)</f>
        <v>472</v>
      </c>
    </row>
    <row r="480" spans="1:32" hidden="1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1">
        <v>0</v>
      </c>
      <c r="S480" s="20">
        <f>VLOOKUP($A480,Database!$A:$Y,10,FALSE)</f>
        <v>46</v>
      </c>
      <c r="T480" s="20">
        <f>VLOOKUP($A480,Database!$A:$Y,11,FALSE)</f>
        <v>128</v>
      </c>
      <c r="U480" s="20">
        <f>VLOOKUP($A480,Database!$A:$Y,12,FALSE)</f>
        <v>153</v>
      </c>
      <c r="V480" s="20" t="str">
        <f>VLOOKUP(A480,Database!A:M,13,FALSE)</f>
        <v>Terminé</v>
      </c>
      <c r="W480" s="20">
        <f>VLOOKUP($A480,Database!$A:$Y,20,FALSE)</f>
        <v>3</v>
      </c>
      <c r="X480" s="20">
        <f>VLOOKUP($A480,Database!$A:$Y,21,FALSE)</f>
        <v>1</v>
      </c>
      <c r="Y480" s="20">
        <f>IF(A480=0,0,IF(V480="À venir",0,IF(AND(ISBLANK(P480),ISBLANK(Q480)),1,0)))</f>
        <v>0</v>
      </c>
      <c r="Z480" s="20">
        <f>IF(OR(ISBLANK(P480),ISBLANK(Q480)),"",IF(OR(AND(P480&gt;Q480,W480&gt;X480),AND(P480=Q480,W480=X480),AND(P480&lt;Q480,W480&lt;X480)),1,0))</f>
        <v>0</v>
      </c>
      <c r="AA480" s="20">
        <f ca="1">IF(C480&lt;NOW(),IF(AND(P480&gt;Q480,W480&gt;X480),S480,IF(AND(P480=Q480,W480=X480),T480,IF(AND(P480&lt;Q480,W480&lt;X480),U480,0))),"")</f>
        <v>0</v>
      </c>
      <c r="AB480" s="20">
        <f ca="1">IF(AND(P480=W480,Q480=X480,NOT(ISBLANK(P480)),NOT(ISBLANK(Q480)),NOT(ISBLANK(W480)),NOT(ISBLANK(AA480))),1,0)</f>
        <v>0</v>
      </c>
      <c r="AC480" s="20" t="str">
        <f ca="1">IF(AB480=0,"",IF(OR(ISBLANK(P480),ISBLANK(Q480)),"",IF(ISBLANK(VLOOKUP(A480,Database!A:AA,22,FALSE)),"",VLOOKUP(A480,Database!A:AA,22,FALSE))))</f>
        <v/>
      </c>
      <c r="AD480" s="20">
        <f ca="1">IFERROR(
   IF(
     OR(ISBLANK(P480),ISBLANK(Q480)),
     "",
     IF(
       AND(AA480&lt;&gt;"",OR(V480="Terminé",V480="En cours")),
       VLOOKUP(AC480,Setup_ScoreExactBonus!A:D,4,FALSE),
       0
     )),
  0)</f>
        <v>0</v>
      </c>
      <c r="AE480" s="21">
        <f ca="1">IFERROR(IF(OR(ISBLANK(P480),ISBLANK(Q480)),0,IF(AA480&lt;&gt;"", AA480 + IF(AB480=1,AD480, 0), "") * (R480+1)),"")</f>
        <v>0</v>
      </c>
      <c r="AF480" s="21">
        <f ca="1">SUMIFS(AE$2:AE480,D$2:D480,D480)</f>
        <v>497</v>
      </c>
    </row>
    <row r="481" spans="1:32" hidden="1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1">
        <v>0</v>
      </c>
      <c r="S481" s="20">
        <f>VLOOKUP($A481,Database!$A:$Y,10,FALSE)</f>
        <v>46</v>
      </c>
      <c r="T481" s="20">
        <f>VLOOKUP($A481,Database!$A:$Y,11,FALSE)</f>
        <v>128</v>
      </c>
      <c r="U481" s="20">
        <f>VLOOKUP($A481,Database!$A:$Y,12,FALSE)</f>
        <v>153</v>
      </c>
      <c r="V481" s="20" t="str">
        <f>VLOOKUP(A481,Database!A:M,13,FALSE)</f>
        <v>Terminé</v>
      </c>
      <c r="W481" s="20">
        <f>VLOOKUP($A481,Database!$A:$Y,20,FALSE)</f>
        <v>3</v>
      </c>
      <c r="X481" s="20">
        <f>VLOOKUP($A481,Database!$A:$Y,21,FALSE)</f>
        <v>1</v>
      </c>
      <c r="Y481" s="20">
        <f>IF(A481=0,0,IF(V481="À venir",0,IF(AND(ISBLANK(P481),ISBLANK(Q481)),1,0)))</f>
        <v>0</v>
      </c>
      <c r="Z481" s="20">
        <f>IF(OR(ISBLANK(P481),ISBLANK(Q481)),"",IF(OR(AND(P481&gt;Q481,W481&gt;X481),AND(P481=Q481,W481=X481),AND(P481&lt;Q481,W481&lt;X481)),1,0))</f>
        <v>1</v>
      </c>
      <c r="AA481" s="20">
        <f ca="1">IF(C481&lt;NOW(),IF(AND(P481&gt;Q481,W481&gt;X481),S481,IF(AND(P481=Q481,W481=X481),T481,IF(AND(P481&lt;Q481,W481&lt;X481),U481,0))),"")</f>
        <v>46</v>
      </c>
      <c r="AB481" s="20">
        <f ca="1">IF(AND(P481=W481,Q481=X481,NOT(ISBLANK(P481)),NOT(ISBLANK(Q481)),NOT(ISBLANK(W481)),NOT(ISBLANK(AA481))),1,0)</f>
        <v>0</v>
      </c>
      <c r="AC481" s="20" t="str">
        <f ca="1">IF(AB481=0,"",IF(OR(ISBLANK(P481),ISBLANK(Q481)),"",IF(ISBLANK(VLOOKUP(A481,Database!A:AA,22,FALSE)),"",VLOOKUP(A481,Database!A:AA,22,FALSE))))</f>
        <v/>
      </c>
      <c r="AD481" s="20">
        <f ca="1">IFERROR(
   IF(
     OR(ISBLANK(P481),ISBLANK(Q481)),
     "",
     IF(
       AND(AA481&lt;&gt;"",OR(V481="Terminé",V481="En cours")),
       VLOOKUP(AC481,Setup_ScoreExactBonus!A:D,4,FALSE),
       0
     )),
  0)</f>
        <v>0</v>
      </c>
      <c r="AE481" s="21">
        <f ca="1">IFERROR(IF(OR(ISBLANK(P481),ISBLANK(Q481)),0,IF(AA481&lt;&gt;"", AA481 + IF(AB481=1,AD481, 0), "") * (R481+1)),"")</f>
        <v>46</v>
      </c>
      <c r="AF481" s="21">
        <f ca="1">SUMIFS(AE$2:AE481,D$2:D481,D481)</f>
        <v>654</v>
      </c>
    </row>
    <row r="482" spans="1:32" hidden="1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1">
        <v>0</v>
      </c>
      <c r="S482" s="20">
        <f>VLOOKUP($A482,Database!$A:$Y,10,FALSE)</f>
        <v>46</v>
      </c>
      <c r="T482" s="20">
        <f>VLOOKUP($A482,Database!$A:$Y,11,FALSE)</f>
        <v>128</v>
      </c>
      <c r="U482" s="20">
        <f>VLOOKUP($A482,Database!$A:$Y,12,FALSE)</f>
        <v>153</v>
      </c>
      <c r="V482" s="20" t="str">
        <f>VLOOKUP(A482,Database!A:M,13,FALSE)</f>
        <v>Terminé</v>
      </c>
      <c r="W482" s="20">
        <f>VLOOKUP($A482,Database!$A:$Y,20,FALSE)</f>
        <v>3</v>
      </c>
      <c r="X482" s="20">
        <f>VLOOKUP($A482,Database!$A:$Y,21,FALSE)</f>
        <v>1</v>
      </c>
      <c r="Y482" s="20">
        <f>IF(A482=0,0,IF(V482="À venir",0,IF(AND(ISBLANK(P482),ISBLANK(Q482)),1,0)))</f>
        <v>0</v>
      </c>
      <c r="Z482" s="20">
        <f>IF(OR(ISBLANK(P482),ISBLANK(Q482)),"",IF(OR(AND(P482&gt;Q482,W482&gt;X482),AND(P482=Q482,W482=X482),AND(P482&lt;Q482,W482&lt;X482)),1,0))</f>
        <v>1</v>
      </c>
      <c r="AA482" s="20">
        <f ca="1">IF(C482&lt;NOW(),IF(AND(P482&gt;Q482,W482&gt;X482),S482,IF(AND(P482=Q482,W482=X482),T482,IF(AND(P482&lt;Q482,W482&lt;X482),U482,0))),"")</f>
        <v>46</v>
      </c>
      <c r="AB482" s="20">
        <f ca="1">IF(AND(P482=W482,Q482=X482,NOT(ISBLANK(P482)),NOT(ISBLANK(Q482)),NOT(ISBLANK(W482)),NOT(ISBLANK(AA482))),1,0)</f>
        <v>0</v>
      </c>
      <c r="AC482" s="20" t="str">
        <f ca="1">IF(AB482=0,"",IF(OR(ISBLANK(P482),ISBLANK(Q482)),"",IF(ISBLANK(VLOOKUP(A482,Database!A:AA,22,FALSE)),"",VLOOKUP(A482,Database!A:AA,22,FALSE))))</f>
        <v/>
      </c>
      <c r="AD482" s="20">
        <f ca="1">IFERROR(
   IF(
     OR(ISBLANK(P482),ISBLANK(Q482)),
     "",
     IF(
       AND(AA482&lt;&gt;"",OR(V482="Terminé",V482="En cours")),
       VLOOKUP(AC482,Setup_ScoreExactBonus!A:D,4,FALSE),
       0
     )),
  0)</f>
        <v>0</v>
      </c>
      <c r="AE482" s="21">
        <f ca="1">IFERROR(IF(OR(ISBLANK(P482),ISBLANK(Q482)),0,IF(AA482&lt;&gt;"", AA482 + IF(AB482=1,AD482, 0), "") * (R482+1)),"")</f>
        <v>46</v>
      </c>
      <c r="AF482" s="21">
        <f ca="1">SUMIFS(AE$2:AE482,D$2:D482,D482)</f>
        <v>364</v>
      </c>
    </row>
    <row r="483" spans="1:32" hidden="1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1">
        <v>0</v>
      </c>
      <c r="S483" s="20">
        <f>VLOOKUP($A483,Database!$A:$Y,10,FALSE)</f>
        <v>46</v>
      </c>
      <c r="T483" s="20">
        <f>VLOOKUP($A483,Database!$A:$Y,11,FALSE)</f>
        <v>128</v>
      </c>
      <c r="U483" s="20">
        <f>VLOOKUP($A483,Database!$A:$Y,12,FALSE)</f>
        <v>153</v>
      </c>
      <c r="V483" s="20" t="str">
        <f>VLOOKUP(A483,Database!A:M,13,FALSE)</f>
        <v>Terminé</v>
      </c>
      <c r="W483" s="20">
        <f>VLOOKUP($A483,Database!$A:$Y,20,FALSE)</f>
        <v>3</v>
      </c>
      <c r="X483" s="20">
        <f>VLOOKUP($A483,Database!$A:$Y,21,FALSE)</f>
        <v>1</v>
      </c>
      <c r="Y483" s="20">
        <f>IF(A483=0,0,IF(V483="À venir",0,IF(AND(ISBLANK(P483),ISBLANK(Q483)),1,0)))</f>
        <v>0</v>
      </c>
      <c r="Z483" s="20">
        <f>IF(OR(ISBLANK(P483),ISBLANK(Q483)),"",IF(OR(AND(P483&gt;Q483,W483&gt;X483),AND(P483=Q483,W483=X483),AND(P483&lt;Q483,W483&lt;X483)),1,0))</f>
        <v>1</v>
      </c>
      <c r="AA483" s="20">
        <f ca="1">IF(C483&lt;NOW(),IF(AND(P483&gt;Q483,W483&gt;X483),S483,IF(AND(P483=Q483,W483=X483),T483,IF(AND(P483&lt;Q483,W483&lt;X483),U483,0))),"")</f>
        <v>46</v>
      </c>
      <c r="AB483" s="20">
        <f ca="1">IF(AND(P483=W483,Q483=X483,NOT(ISBLANK(P483)),NOT(ISBLANK(Q483)),NOT(ISBLANK(W483)),NOT(ISBLANK(AA483))),1,0)</f>
        <v>0</v>
      </c>
      <c r="AC483" s="20" t="str">
        <f ca="1">IF(AB483=0,"",IF(OR(ISBLANK(P483),ISBLANK(Q483)),"",IF(ISBLANK(VLOOKUP(A483,Database!A:AA,22,FALSE)),"",VLOOKUP(A483,Database!A:AA,22,FALSE))))</f>
        <v/>
      </c>
      <c r="AD483" s="20">
        <f ca="1">IFERROR(
   IF(
     OR(ISBLANK(P483),ISBLANK(Q483)),
     "",
     IF(
       AND(AA483&lt;&gt;"",OR(V483="Terminé",V483="En cours")),
       VLOOKUP(AC483,Setup_ScoreExactBonus!A:D,4,FALSE),
       0
     )),
  0)</f>
        <v>0</v>
      </c>
      <c r="AE483" s="21">
        <f ca="1">IFERROR(IF(OR(ISBLANK(P483),ISBLANK(Q483)),0,IF(AA483&lt;&gt;"", AA483 + IF(AB483=1,AD483, 0), "") * (R483+1)),"")</f>
        <v>46</v>
      </c>
      <c r="AF483" s="21">
        <f ca="1">SUMIFS(AE$2:AE483,D$2:D483,D483)</f>
        <v>327</v>
      </c>
    </row>
    <row r="484" spans="1:32" hidden="1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1">
        <v>0</v>
      </c>
      <c r="S484" s="20">
        <f>VLOOKUP($A484,Database!$A:$Y,10,FALSE)</f>
        <v>46</v>
      </c>
      <c r="T484" s="20">
        <f>VLOOKUP($A484,Database!$A:$Y,11,FALSE)</f>
        <v>128</v>
      </c>
      <c r="U484" s="20">
        <f>VLOOKUP($A484,Database!$A:$Y,12,FALSE)</f>
        <v>153</v>
      </c>
      <c r="V484" s="20" t="str">
        <f>VLOOKUP(A484,Database!A:M,13,FALSE)</f>
        <v>Terminé</v>
      </c>
      <c r="W484" s="20">
        <f>VLOOKUP($A484,Database!$A:$Y,20,FALSE)</f>
        <v>3</v>
      </c>
      <c r="X484" s="20">
        <f>VLOOKUP($A484,Database!$A:$Y,21,FALSE)</f>
        <v>1</v>
      </c>
      <c r="Y484" s="20">
        <f>IF(A484=0,0,IF(V484="À venir",0,IF(AND(ISBLANK(P484),ISBLANK(Q484)),1,0)))</f>
        <v>0</v>
      </c>
      <c r="Z484" s="20">
        <f>IF(OR(ISBLANK(P484),ISBLANK(Q484)),"",IF(OR(AND(P484&gt;Q484,W484&gt;X484),AND(P484=Q484,W484=X484),AND(P484&lt;Q484,W484&lt;X484)),1,0))</f>
        <v>1</v>
      </c>
      <c r="AA484" s="20">
        <f ca="1">IF(C484&lt;NOW(),IF(AND(P484&gt;Q484,W484&gt;X484),S484,IF(AND(P484=Q484,W484=X484),T484,IF(AND(P484&lt;Q484,W484&lt;X484),U484,0))),"")</f>
        <v>46</v>
      </c>
      <c r="AB484" s="20">
        <f ca="1">IF(AND(P484=W484,Q484=X484,NOT(ISBLANK(P484)),NOT(ISBLANK(Q484)),NOT(ISBLANK(W484)),NOT(ISBLANK(AA484))),1,0)</f>
        <v>0</v>
      </c>
      <c r="AC484" s="20" t="str">
        <f ca="1">IF(AB484=0,"",IF(OR(ISBLANK(P484),ISBLANK(Q484)),"",IF(ISBLANK(VLOOKUP(A484,Database!A:AA,22,FALSE)),"",VLOOKUP(A484,Database!A:AA,22,FALSE))))</f>
        <v/>
      </c>
      <c r="AD484" s="20">
        <f ca="1">IFERROR(
   IF(
     OR(ISBLANK(P484),ISBLANK(Q484)),
     "",
     IF(
       AND(AA484&lt;&gt;"",OR(V484="Terminé",V484="En cours")),
       VLOOKUP(AC484,Setup_ScoreExactBonus!A:D,4,FALSE),
       0
     )),
  0)</f>
        <v>0</v>
      </c>
      <c r="AE484" s="21">
        <f ca="1">IFERROR(IF(OR(ISBLANK(P484),ISBLANK(Q484)),0,IF(AA484&lt;&gt;"", AA484 + IF(AB484=1,AD484, 0), "") * (R484+1)),"")</f>
        <v>46</v>
      </c>
      <c r="AF484" s="21">
        <f ca="1">SUMIFS(AE$2:AE484,D$2:D484,D484)</f>
        <v>888</v>
      </c>
    </row>
    <row r="485" spans="1:32" hidden="1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1">
        <v>0</v>
      </c>
      <c r="S485" s="20">
        <f>VLOOKUP($A485,Database!$A:$Y,10,FALSE)</f>
        <v>46</v>
      </c>
      <c r="T485" s="20">
        <f>VLOOKUP($A485,Database!$A:$Y,11,FALSE)</f>
        <v>128</v>
      </c>
      <c r="U485" s="20">
        <f>VLOOKUP($A485,Database!$A:$Y,12,FALSE)</f>
        <v>153</v>
      </c>
      <c r="V485" s="20" t="str">
        <f>VLOOKUP(A485,Database!A:M,13,FALSE)</f>
        <v>Terminé</v>
      </c>
      <c r="W485" s="20">
        <f>VLOOKUP($A485,Database!$A:$Y,20,FALSE)</f>
        <v>3</v>
      </c>
      <c r="X485" s="20">
        <f>VLOOKUP($A485,Database!$A:$Y,21,FALSE)</f>
        <v>1</v>
      </c>
      <c r="Y485" s="20">
        <f>IF(A485=0,0,IF(V485="À venir",0,IF(AND(ISBLANK(P485),ISBLANK(Q485)),1,0)))</f>
        <v>0</v>
      </c>
      <c r="Z485" s="20">
        <f>IF(OR(ISBLANK(P485),ISBLANK(Q485)),"",IF(OR(AND(P485&gt;Q485,W485&gt;X485),AND(P485=Q485,W485=X485),AND(P485&lt;Q485,W485&lt;X485)),1,0))</f>
        <v>1</v>
      </c>
      <c r="AA485" s="20">
        <f ca="1">IF(C485&lt;NOW(),IF(AND(P485&gt;Q485,W485&gt;X485),S485,IF(AND(P485=Q485,W485=X485),T485,IF(AND(P485&lt;Q485,W485&lt;X485),U485,0))),"")</f>
        <v>46</v>
      </c>
      <c r="AB485" s="20">
        <f ca="1">IF(AND(P485=W485,Q485=X485,NOT(ISBLANK(P485)),NOT(ISBLANK(Q485)),NOT(ISBLANK(W485)),NOT(ISBLANK(AA485))),1,0)</f>
        <v>1</v>
      </c>
      <c r="AC485" s="20" t="str">
        <f ca="1">IF(AB485=0,"",IF(OR(ISBLANK(P485),ISBLANK(Q485)),"",IF(ISBLANK(VLOOKUP(A485,Database!A:AA,22,FALSE)),"",VLOOKUP(A485,Database!A:AA,22,FALSE))))</f>
        <v>Rare</v>
      </c>
      <c r="AD485" s="20">
        <f ca="1">IFERROR(
   IF(
     OR(ISBLANK(P485),ISBLANK(Q485)),
     "",
     IF(
       AND(AA485&lt;&gt;"",OR(V485="Terminé",V485="En cours")),
       VLOOKUP(AC485,Setup_ScoreExactBonus!A:D,4,FALSE),
       0
     )),
  0)</f>
        <v>30</v>
      </c>
      <c r="AE485" s="21">
        <f ca="1">IFERROR(IF(OR(ISBLANK(P485),ISBLANK(Q485)),0,IF(AA485&lt;&gt;"", AA485 + IF(AB485=1,AD485, 0), "") * (R485+1)),"")</f>
        <v>76</v>
      </c>
      <c r="AF485" s="21">
        <f ca="1">SUMIFS(AE$2:AE485,D$2:D485,D485)</f>
        <v>367</v>
      </c>
    </row>
    <row r="486" spans="1:32" hidden="1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1">
        <v>0</v>
      </c>
      <c r="S486" s="20">
        <f>VLOOKUP($A486,Database!$A:$Y,10,FALSE)</f>
        <v>46</v>
      </c>
      <c r="T486" s="20">
        <f>VLOOKUP($A486,Database!$A:$Y,11,FALSE)</f>
        <v>128</v>
      </c>
      <c r="U486" s="20">
        <f>VLOOKUP($A486,Database!$A:$Y,12,FALSE)</f>
        <v>153</v>
      </c>
      <c r="V486" s="20" t="str">
        <f>VLOOKUP(A486,Database!A:M,13,FALSE)</f>
        <v>Terminé</v>
      </c>
      <c r="W486" s="20">
        <f>VLOOKUP($A486,Database!$A:$Y,20,FALSE)</f>
        <v>3</v>
      </c>
      <c r="X486" s="20">
        <f>VLOOKUP($A486,Database!$A:$Y,21,FALSE)</f>
        <v>1</v>
      </c>
      <c r="Y486" s="20">
        <f>IF(A486=0,0,IF(V486="À venir",0,IF(AND(ISBLANK(P486),ISBLANK(Q486)),1,0)))</f>
        <v>0</v>
      </c>
      <c r="Z486" s="20">
        <f>IF(OR(ISBLANK(P486),ISBLANK(Q486)),"",IF(OR(AND(P486&gt;Q486,W486&gt;X486),AND(P486=Q486,W486=X486),AND(P486&lt;Q486,W486&lt;X486)),1,0))</f>
        <v>1</v>
      </c>
      <c r="AA486" s="20">
        <f ca="1">IF(C486&lt;NOW(),IF(AND(P486&gt;Q486,W486&gt;X486),S486,IF(AND(P486=Q486,W486=X486),T486,IF(AND(P486&lt;Q486,W486&lt;X486),U486,0))),"")</f>
        <v>46</v>
      </c>
      <c r="AB486" s="20">
        <f ca="1">IF(AND(P486=W486,Q486=X486,NOT(ISBLANK(P486)),NOT(ISBLANK(Q486)),NOT(ISBLANK(W486)),NOT(ISBLANK(AA486))),1,0)</f>
        <v>0</v>
      </c>
      <c r="AC486" s="20" t="str">
        <f ca="1">IF(AB486=0,"",IF(OR(ISBLANK(P486),ISBLANK(Q486)),"",IF(ISBLANK(VLOOKUP(A486,Database!A:AA,22,FALSE)),"",VLOOKUP(A486,Database!A:AA,22,FALSE))))</f>
        <v/>
      </c>
      <c r="AD486" s="20">
        <f ca="1">IFERROR(
   IF(
     OR(ISBLANK(P486),ISBLANK(Q486)),
     "",
     IF(
       AND(AA486&lt;&gt;"",OR(V486="Terminé",V486="En cours")),
       VLOOKUP(AC486,Setup_ScoreExactBonus!A:D,4,FALSE),
       0
     )),
  0)</f>
        <v>0</v>
      </c>
      <c r="AE486" s="21">
        <f ca="1">IFERROR(IF(OR(ISBLANK(P486),ISBLANK(Q486)),0,IF(AA486&lt;&gt;"", AA486 + IF(AB486=1,AD486, 0), "") * (R486+1)),"")</f>
        <v>46</v>
      </c>
      <c r="AF486" s="21">
        <f ca="1">SUMIFS(AE$2:AE486,D$2:D486,D486)</f>
        <v>366</v>
      </c>
    </row>
    <row r="487" spans="1:32" hidden="1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1">
        <v>0</v>
      </c>
      <c r="S487" s="20">
        <f>VLOOKUP($A487,Database!$A:$Y,10,FALSE)</f>
        <v>46</v>
      </c>
      <c r="T487" s="20">
        <f>VLOOKUP($A487,Database!$A:$Y,11,FALSE)</f>
        <v>128</v>
      </c>
      <c r="U487" s="20">
        <f>VLOOKUP($A487,Database!$A:$Y,12,FALSE)</f>
        <v>153</v>
      </c>
      <c r="V487" s="20" t="str">
        <f>VLOOKUP(A487,Database!A:M,13,FALSE)</f>
        <v>Terminé</v>
      </c>
      <c r="W487" s="20">
        <f>VLOOKUP($A487,Database!$A:$Y,20,FALSE)</f>
        <v>3</v>
      </c>
      <c r="X487" s="20">
        <f>VLOOKUP($A487,Database!$A:$Y,21,FALSE)</f>
        <v>1</v>
      </c>
      <c r="Y487" s="20">
        <f>IF(A487=0,0,IF(V487="À venir",0,IF(AND(ISBLANK(P487),ISBLANK(Q487)),1,0)))</f>
        <v>1</v>
      </c>
      <c r="Z487" s="20" t="str">
        <f>IF(OR(ISBLANK(P487),ISBLANK(Q487)),"",IF(OR(AND(P487&gt;Q487,W487&gt;X487),AND(P487=Q487,W487=X487),AND(P487&lt;Q487,W487&lt;X487)),1,0))</f>
        <v/>
      </c>
      <c r="AA487" s="20">
        <f ca="1">IF(C487&lt;NOW(),IF(AND(P487&gt;Q487,W487&gt;X487),S487,IF(AND(P487=Q487,W487=X487),T487,IF(AND(P487&lt;Q487,W487&lt;X487),U487,0))),"")</f>
        <v>0</v>
      </c>
      <c r="AB487" s="20">
        <f ca="1">IF(AND(P487=W487,Q487=X487,NOT(ISBLANK(P487)),NOT(ISBLANK(Q487)),NOT(ISBLANK(W487)),NOT(ISBLANK(AA487))),1,0)</f>
        <v>0</v>
      </c>
      <c r="AC487" s="20" t="str">
        <f ca="1">IF(AB487=0,"",IF(OR(ISBLANK(P487),ISBLANK(Q487)),"",IF(ISBLANK(VLOOKUP(A487,Database!A:AA,22,FALSE)),"",VLOOKUP(A487,Database!A:AA,22,FALSE))))</f>
        <v/>
      </c>
      <c r="AD487" s="20" t="str">
        <f>IFERROR(
   IF(
     OR(ISBLANK(P487),ISBLANK(Q487)),
     "",
     IF(
       AND(AA487&lt;&gt;"",OR(V487="Terminé",V487="En cours")),
       VLOOKUP(AC487,Setup_ScoreExactBonus!A:D,4,FALSE),
       0
     )),
  0)</f>
        <v/>
      </c>
      <c r="AE487" s="21">
        <f>IFERROR(IF(OR(ISBLANK(P487),ISBLANK(Q487)),0,IF(AA487&lt;&gt;"", AA487 + IF(AB487=1,AD487, 0), "") * (R487+1)),"")</f>
        <v>0</v>
      </c>
      <c r="AF487" s="21">
        <f>SUMIFS(AE$2:AE487,D$2:D487,D487)</f>
        <v>0</v>
      </c>
    </row>
    <row r="488" spans="1:32" hidden="1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1">
        <v>0</v>
      </c>
      <c r="S488" s="20">
        <f>VLOOKUP($A488,Database!$A:$Y,10,FALSE)</f>
        <v>178</v>
      </c>
      <c r="T488" s="20">
        <f>VLOOKUP($A488,Database!$A:$Y,11,FALSE)</f>
        <v>144</v>
      </c>
      <c r="U488" s="20">
        <f>VLOOKUP($A488,Database!$A:$Y,12,FALSE)</f>
        <v>30</v>
      </c>
      <c r="V488" s="20" t="str">
        <f>VLOOKUP(A488,Database!A:M,13,FALSE)</f>
        <v>Terminé</v>
      </c>
      <c r="W488" s="20">
        <f>VLOOKUP($A488,Database!$A:$Y,20,FALSE)</f>
        <v>1</v>
      </c>
      <c r="X488" s="20">
        <f>VLOOKUP($A488,Database!$A:$Y,21,FALSE)</f>
        <v>4</v>
      </c>
      <c r="Y488" s="20">
        <f>IF(A488=0,0,IF(V488="À venir",0,IF(AND(ISBLANK(P488),ISBLANK(Q488)),1,0)))</f>
        <v>0</v>
      </c>
      <c r="Z488" s="20">
        <f>IF(OR(ISBLANK(P488),ISBLANK(Q488)),"",IF(OR(AND(P488&gt;Q488,W488&gt;X488),AND(P488=Q488,W488=X488),AND(P488&lt;Q488,W488&lt;X488)),1,0))</f>
        <v>0</v>
      </c>
      <c r="AA488" s="20">
        <f ca="1">IF(C488&lt;NOW(),IF(AND(P488&gt;Q488,W488&gt;X488),S488,IF(AND(P488=Q488,W488=X488),T488,IF(AND(P488&lt;Q488,W488&lt;X488),U488,0))),"")</f>
        <v>0</v>
      </c>
      <c r="AB488" s="20">
        <f ca="1">IF(AND(P488=W488,Q488=X488,NOT(ISBLANK(P488)),NOT(ISBLANK(Q488)),NOT(ISBLANK(W488)),NOT(ISBLANK(AA488))),1,0)</f>
        <v>0</v>
      </c>
      <c r="AC488" s="20" t="str">
        <f ca="1">IF(AB488=0,"",IF(OR(ISBLANK(P488),ISBLANK(Q488)),"",IF(ISBLANK(VLOOKUP(A488,Database!A:AA,22,FALSE)),"",VLOOKUP(A488,Database!A:AA,22,FALSE))))</f>
        <v/>
      </c>
      <c r="AD488" s="20">
        <f ca="1">IFERROR(
   IF(
     OR(ISBLANK(P488),ISBLANK(Q488)),
     "",
     IF(
       AND(AA488&lt;&gt;"",OR(V488="Terminé",V488="En cours")),
       VLOOKUP(AC488,Setup_ScoreExactBonus!A:D,4,FALSE),
       0
     )),
  0)</f>
        <v>0</v>
      </c>
      <c r="AE488" s="21">
        <f ca="1">IFERROR(IF(OR(ISBLANK(P488),ISBLANK(Q488)),0,IF(AA488&lt;&gt;"", AA488 + IF(AB488=1,AD488, 0), "") * (R488+1)),"")</f>
        <v>0</v>
      </c>
      <c r="AF488" s="21">
        <f ca="1">SUMIFS(AE$2:AE488,D$2:D488,D488)</f>
        <v>843</v>
      </c>
    </row>
    <row r="489" spans="1:32" hidden="1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1">
        <v>0</v>
      </c>
      <c r="S489" s="20">
        <f>VLOOKUP($A489,Database!$A:$Y,10,FALSE)</f>
        <v>178</v>
      </c>
      <c r="T489" s="20">
        <f>VLOOKUP($A489,Database!$A:$Y,11,FALSE)</f>
        <v>144</v>
      </c>
      <c r="U489" s="20">
        <f>VLOOKUP($A489,Database!$A:$Y,12,FALSE)</f>
        <v>30</v>
      </c>
      <c r="V489" s="20" t="str">
        <f>VLOOKUP(A489,Database!A:M,13,FALSE)</f>
        <v>Terminé</v>
      </c>
      <c r="W489" s="20">
        <f>VLOOKUP($A489,Database!$A:$Y,20,FALSE)</f>
        <v>1</v>
      </c>
      <c r="X489" s="20">
        <f>VLOOKUP($A489,Database!$A:$Y,21,FALSE)</f>
        <v>4</v>
      </c>
      <c r="Y489" s="20">
        <f>IF(A489=0,0,IF(V489="À venir",0,IF(AND(ISBLANK(P489),ISBLANK(Q489)),1,0)))</f>
        <v>0</v>
      </c>
      <c r="Z489" s="20">
        <f>IF(OR(ISBLANK(P489),ISBLANK(Q489)),"",IF(OR(AND(P489&gt;Q489,W489&gt;X489),AND(P489=Q489,W489=X489),AND(P489&lt;Q489,W489&lt;X489)),1,0))</f>
        <v>1</v>
      </c>
      <c r="AA489" s="20">
        <f ca="1">IF(C489&lt;NOW(),IF(AND(P489&gt;Q489,W489&gt;X489),S489,IF(AND(P489=Q489,W489=X489),T489,IF(AND(P489&lt;Q489,W489&lt;X489),U489,0))),"")</f>
        <v>30</v>
      </c>
      <c r="AB489" s="20">
        <f ca="1">IF(AND(P489=W489,Q489=X489,NOT(ISBLANK(P489)),NOT(ISBLANK(Q489)),NOT(ISBLANK(W489)),NOT(ISBLANK(AA489))),1,0)</f>
        <v>0</v>
      </c>
      <c r="AC489" s="20" t="str">
        <f ca="1">IF(AB489=0,"",IF(OR(ISBLANK(P489),ISBLANK(Q489)),"",IF(ISBLANK(VLOOKUP(A489,Database!A:AA,22,FALSE)),"",VLOOKUP(A489,Database!A:AA,22,FALSE))))</f>
        <v/>
      </c>
      <c r="AD489" s="20">
        <f ca="1">IFERROR(
   IF(
     OR(ISBLANK(P489),ISBLANK(Q489)),
     "",
     IF(
       AND(AA489&lt;&gt;"",OR(V489="Terminé",V489="En cours")),
       VLOOKUP(AC489,Setup_ScoreExactBonus!A:D,4,FALSE),
       0
     )),
  0)</f>
        <v>0</v>
      </c>
      <c r="AE489" s="21">
        <f ca="1">IFERROR(IF(OR(ISBLANK(P489),ISBLANK(Q489)),0,IF(AA489&lt;&gt;"", AA489 + IF(AB489=1,AD489, 0), "") * (R489+1)),"")</f>
        <v>30</v>
      </c>
      <c r="AF489" s="21">
        <f ca="1">SUMIFS(AE$2:AE489,D$2:D489,D489)</f>
        <v>614</v>
      </c>
    </row>
    <row r="490" spans="1:32" hidden="1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1">
        <v>0</v>
      </c>
      <c r="S490" s="20">
        <f>VLOOKUP($A490,Database!$A:$Y,10,FALSE)</f>
        <v>178</v>
      </c>
      <c r="T490" s="20">
        <f>VLOOKUP($A490,Database!$A:$Y,11,FALSE)</f>
        <v>144</v>
      </c>
      <c r="U490" s="20">
        <f>VLOOKUP($A490,Database!$A:$Y,12,FALSE)</f>
        <v>30</v>
      </c>
      <c r="V490" s="20" t="str">
        <f>VLOOKUP(A490,Database!A:M,13,FALSE)</f>
        <v>Terminé</v>
      </c>
      <c r="W490" s="20">
        <f>VLOOKUP($A490,Database!$A:$Y,20,FALSE)</f>
        <v>1</v>
      </c>
      <c r="X490" s="20">
        <f>VLOOKUP($A490,Database!$A:$Y,21,FALSE)</f>
        <v>4</v>
      </c>
      <c r="Y490" s="20">
        <f>IF(A490=0,0,IF(V490="À venir",0,IF(AND(ISBLANK(P490),ISBLANK(Q490)),1,0)))</f>
        <v>0</v>
      </c>
      <c r="Z490" s="20">
        <f>IF(OR(ISBLANK(P490),ISBLANK(Q490)),"",IF(OR(AND(P490&gt;Q490,W490&gt;X490),AND(P490=Q490,W490=X490),AND(P490&lt;Q490,W490&lt;X490)),1,0))</f>
        <v>0</v>
      </c>
      <c r="AA490" s="20">
        <f ca="1">IF(C490&lt;NOW(),IF(AND(P490&gt;Q490,W490&gt;X490),S490,IF(AND(P490=Q490,W490=X490),T490,IF(AND(P490&lt;Q490,W490&lt;X490),U490,0))),"")</f>
        <v>0</v>
      </c>
      <c r="AB490" s="20">
        <f ca="1">IF(AND(P490=W490,Q490=X490,NOT(ISBLANK(P490)),NOT(ISBLANK(Q490)),NOT(ISBLANK(W490)),NOT(ISBLANK(AA490))),1,0)</f>
        <v>0</v>
      </c>
      <c r="AC490" s="20" t="str">
        <f ca="1">IF(AB490=0,"",IF(OR(ISBLANK(P490),ISBLANK(Q490)),"",IF(ISBLANK(VLOOKUP(A490,Database!A:AA,22,FALSE)),"",VLOOKUP(A490,Database!A:AA,22,FALSE))))</f>
        <v/>
      </c>
      <c r="AD490" s="20">
        <f ca="1">IFERROR(
   IF(
     OR(ISBLANK(P490),ISBLANK(Q490)),
     "",
     IF(
       AND(AA490&lt;&gt;"",OR(V490="Terminé",V490="En cours")),
       VLOOKUP(AC490,Setup_ScoreExactBonus!A:D,4,FALSE),
       0
     )),
  0)</f>
        <v>0</v>
      </c>
      <c r="AE490" s="21">
        <f ca="1">IFERROR(IF(OR(ISBLANK(P490),ISBLANK(Q490)),0,IF(AA490&lt;&gt;"", AA490 + IF(AB490=1,AD490, 0), "") * (R490+1)),"")</f>
        <v>0</v>
      </c>
      <c r="AF490" s="21">
        <f ca="1">SUMIFS(AE$2:AE490,D$2:D490,D490)</f>
        <v>826</v>
      </c>
    </row>
    <row r="491" spans="1:32" hidden="1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1">
        <v>0</v>
      </c>
      <c r="S491" s="20">
        <f>VLOOKUP($A491,Database!$A:$Y,10,FALSE)</f>
        <v>178</v>
      </c>
      <c r="T491" s="20">
        <f>VLOOKUP($A491,Database!$A:$Y,11,FALSE)</f>
        <v>144</v>
      </c>
      <c r="U491" s="20">
        <f>VLOOKUP($A491,Database!$A:$Y,12,FALSE)</f>
        <v>30</v>
      </c>
      <c r="V491" s="20" t="str">
        <f>VLOOKUP(A491,Database!A:M,13,FALSE)</f>
        <v>Terminé</v>
      </c>
      <c r="W491" s="20">
        <f>VLOOKUP($A491,Database!$A:$Y,20,FALSE)</f>
        <v>1</v>
      </c>
      <c r="X491" s="20">
        <f>VLOOKUP($A491,Database!$A:$Y,21,FALSE)</f>
        <v>4</v>
      </c>
      <c r="Y491" s="20">
        <f>IF(A491=0,0,IF(V491="À venir",0,IF(AND(ISBLANK(P491),ISBLANK(Q491)),1,0)))</f>
        <v>0</v>
      </c>
      <c r="Z491" s="20">
        <f>IF(OR(ISBLANK(P491),ISBLANK(Q491)),"",IF(OR(AND(P491&gt;Q491,W491&gt;X491),AND(P491=Q491,W491=X491),AND(P491&lt;Q491,W491&lt;X491)),1,0))</f>
        <v>1</v>
      </c>
      <c r="AA491" s="20">
        <f ca="1">IF(C491&lt;NOW(),IF(AND(P491&gt;Q491,W491&gt;X491),S491,IF(AND(P491=Q491,W491=X491),T491,IF(AND(P491&lt;Q491,W491&lt;X491),U491,0))),"")</f>
        <v>30</v>
      </c>
      <c r="AB491" s="20">
        <f ca="1">IF(AND(P491=W491,Q491=X491,NOT(ISBLANK(P491)),NOT(ISBLANK(Q491)),NOT(ISBLANK(W491)),NOT(ISBLANK(AA491))),1,0)</f>
        <v>0</v>
      </c>
      <c r="AC491" s="20" t="str">
        <f ca="1">IF(AB491=0,"",IF(OR(ISBLANK(P491),ISBLANK(Q491)),"",IF(ISBLANK(VLOOKUP(A491,Database!A:AA,22,FALSE)),"",VLOOKUP(A491,Database!A:AA,22,FALSE))))</f>
        <v/>
      </c>
      <c r="AD491" s="20">
        <f ca="1">IFERROR(
   IF(
     OR(ISBLANK(P491),ISBLANK(Q491)),
     "",
     IF(
       AND(AA491&lt;&gt;"",OR(V491="Terminé",V491="En cours")),
       VLOOKUP(AC491,Setup_ScoreExactBonus!A:D,4,FALSE),
       0
     )),
  0)</f>
        <v>0</v>
      </c>
      <c r="AE491" s="21">
        <f ca="1">IFERROR(IF(OR(ISBLANK(P491),ISBLANK(Q491)),0,IF(AA491&lt;&gt;"", AA491 + IF(AB491=1,AD491, 0), "") * (R491+1)),"")</f>
        <v>30</v>
      </c>
      <c r="AF491" s="21">
        <f ca="1">SUMIFS(AE$2:AE491,D$2:D491,D491)</f>
        <v>350</v>
      </c>
    </row>
    <row r="492" spans="1:32" hidden="1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1">
        <v>0</v>
      </c>
      <c r="S492" s="20">
        <f>VLOOKUP($A492,Database!$A:$Y,10,FALSE)</f>
        <v>178</v>
      </c>
      <c r="T492" s="20">
        <f>VLOOKUP($A492,Database!$A:$Y,11,FALSE)</f>
        <v>144</v>
      </c>
      <c r="U492" s="20">
        <f>VLOOKUP($A492,Database!$A:$Y,12,FALSE)</f>
        <v>30</v>
      </c>
      <c r="V492" s="20" t="str">
        <f>VLOOKUP(A492,Database!A:M,13,FALSE)</f>
        <v>Terminé</v>
      </c>
      <c r="W492" s="20">
        <f>VLOOKUP($A492,Database!$A:$Y,20,FALSE)</f>
        <v>1</v>
      </c>
      <c r="X492" s="20">
        <f>VLOOKUP($A492,Database!$A:$Y,21,FALSE)</f>
        <v>4</v>
      </c>
      <c r="Y492" s="20">
        <f>IF(A492=0,0,IF(V492="À venir",0,IF(AND(ISBLANK(P492),ISBLANK(Q492)),1,0)))</f>
        <v>0</v>
      </c>
      <c r="Z492" s="20">
        <f>IF(OR(ISBLANK(P492),ISBLANK(Q492)),"",IF(OR(AND(P492&gt;Q492,W492&gt;X492),AND(P492=Q492,W492=X492),AND(P492&lt;Q492,W492&lt;X492)),1,0))</f>
        <v>0</v>
      </c>
      <c r="AA492" s="20">
        <f ca="1">IF(C492&lt;NOW(),IF(AND(P492&gt;Q492,W492&gt;X492),S492,IF(AND(P492=Q492,W492=X492),T492,IF(AND(P492&lt;Q492,W492&lt;X492),U492,0))),"")</f>
        <v>0</v>
      </c>
      <c r="AB492" s="20">
        <f ca="1">IF(AND(P492=W492,Q492=X492,NOT(ISBLANK(P492)),NOT(ISBLANK(Q492)),NOT(ISBLANK(W492)),NOT(ISBLANK(AA492))),1,0)</f>
        <v>0</v>
      </c>
      <c r="AC492" s="20" t="str">
        <f ca="1">IF(AB492=0,"",IF(OR(ISBLANK(P492),ISBLANK(Q492)),"",IF(ISBLANK(VLOOKUP(A492,Database!A:AA,22,FALSE)),"",VLOOKUP(A492,Database!A:AA,22,FALSE))))</f>
        <v/>
      </c>
      <c r="AD492" s="20">
        <f ca="1">IFERROR(
   IF(
     OR(ISBLANK(P492),ISBLANK(Q492)),
     "",
     IF(
       AND(AA492&lt;&gt;"",OR(V492="Terminé",V492="En cours")),
       VLOOKUP(AC492,Setup_ScoreExactBonus!A:D,4,FALSE),
       0
     )),
  0)</f>
        <v>0</v>
      </c>
      <c r="AE492" s="21">
        <f ca="1">IFERROR(IF(OR(ISBLANK(P492),ISBLANK(Q492)),0,IF(AA492&lt;&gt;"", AA492 + IF(AB492=1,AD492, 0), "") * (R492+1)),"")</f>
        <v>0</v>
      </c>
      <c r="AF492" s="21">
        <f ca="1">SUMIFS(AE$2:AE492,D$2:D492,D492)</f>
        <v>262</v>
      </c>
    </row>
    <row r="493" spans="1:32" hidden="1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1">
        <v>0</v>
      </c>
      <c r="S493" s="20">
        <f>VLOOKUP($A493,Database!$A:$Y,10,FALSE)</f>
        <v>178</v>
      </c>
      <c r="T493" s="20">
        <f>VLOOKUP($A493,Database!$A:$Y,11,FALSE)</f>
        <v>144</v>
      </c>
      <c r="U493" s="20">
        <f>VLOOKUP($A493,Database!$A:$Y,12,FALSE)</f>
        <v>30</v>
      </c>
      <c r="V493" s="20" t="str">
        <f>VLOOKUP(A493,Database!A:M,13,FALSE)</f>
        <v>Terminé</v>
      </c>
      <c r="W493" s="20">
        <f>VLOOKUP($A493,Database!$A:$Y,20,FALSE)</f>
        <v>1</v>
      </c>
      <c r="X493" s="20">
        <f>VLOOKUP($A493,Database!$A:$Y,21,FALSE)</f>
        <v>4</v>
      </c>
      <c r="Y493" s="20">
        <f>IF(A493=0,0,IF(V493="À venir",0,IF(AND(ISBLANK(P493),ISBLANK(Q493)),1,0)))</f>
        <v>0</v>
      </c>
      <c r="Z493" s="20">
        <f>IF(OR(ISBLANK(P493),ISBLANK(Q493)),"",IF(OR(AND(P493&gt;Q493,W493&gt;X493),AND(P493=Q493,W493=X493),AND(P493&lt;Q493,W493&lt;X493)),1,0))</f>
        <v>1</v>
      </c>
      <c r="AA493" s="20">
        <f ca="1">IF(C493&lt;NOW(),IF(AND(P493&gt;Q493,W493&gt;X493),S493,IF(AND(P493=Q493,W493=X493),T493,IF(AND(P493&lt;Q493,W493&lt;X493),U493,0))),"")</f>
        <v>30</v>
      </c>
      <c r="AB493" s="20">
        <f ca="1">IF(AND(P493=W493,Q493=X493,NOT(ISBLANK(P493)),NOT(ISBLANK(Q493)),NOT(ISBLANK(W493)),NOT(ISBLANK(AA493))),1,0)</f>
        <v>0</v>
      </c>
      <c r="AC493" s="20" t="str">
        <f ca="1">IF(AB493=0,"",IF(OR(ISBLANK(P493),ISBLANK(Q493)),"",IF(ISBLANK(VLOOKUP(A493,Database!A:AA,22,FALSE)),"",VLOOKUP(A493,Database!A:AA,22,FALSE))))</f>
        <v/>
      </c>
      <c r="AD493" s="20">
        <f ca="1">IFERROR(
   IF(
     OR(ISBLANK(P493),ISBLANK(Q493)),
     "",
     IF(
       AND(AA493&lt;&gt;"",OR(V493="Terminé",V493="En cours")),
       VLOOKUP(AC493,Setup_ScoreExactBonus!A:D,4,FALSE),
       0
     )),
  0)</f>
        <v>0</v>
      </c>
      <c r="AE493" s="21">
        <f ca="1">IFERROR(IF(OR(ISBLANK(P493),ISBLANK(Q493)),0,IF(AA493&lt;&gt;"", AA493 + IF(AB493=1,AD493, 0), "") * (R493+1)),"")</f>
        <v>30</v>
      </c>
      <c r="AF493" s="21">
        <f ca="1">SUMIFS(AE$2:AE493,D$2:D493,D493)</f>
        <v>613</v>
      </c>
    </row>
    <row r="494" spans="1:32" hidden="1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1">
        <v>0</v>
      </c>
      <c r="S494" s="20">
        <f>VLOOKUP($A494,Database!$A:$Y,10,FALSE)</f>
        <v>178</v>
      </c>
      <c r="T494" s="20">
        <f>VLOOKUP($A494,Database!$A:$Y,11,FALSE)</f>
        <v>144</v>
      </c>
      <c r="U494" s="20">
        <f>VLOOKUP($A494,Database!$A:$Y,12,FALSE)</f>
        <v>30</v>
      </c>
      <c r="V494" s="20" t="str">
        <f>VLOOKUP(A494,Database!A:M,13,FALSE)</f>
        <v>Terminé</v>
      </c>
      <c r="W494" s="20">
        <f>VLOOKUP($A494,Database!$A:$Y,20,FALSE)</f>
        <v>1</v>
      </c>
      <c r="X494" s="20">
        <f>VLOOKUP($A494,Database!$A:$Y,21,FALSE)</f>
        <v>4</v>
      </c>
      <c r="Y494" s="20">
        <f>IF(A494=0,0,IF(V494="À venir",0,IF(AND(ISBLANK(P494),ISBLANK(Q494)),1,0)))</f>
        <v>0</v>
      </c>
      <c r="Z494" s="20">
        <f>IF(OR(ISBLANK(P494),ISBLANK(Q494)),"",IF(OR(AND(P494&gt;Q494,W494&gt;X494),AND(P494=Q494,W494=X494),AND(P494&lt;Q494,W494&lt;X494)),1,0))</f>
        <v>1</v>
      </c>
      <c r="AA494" s="20">
        <f ca="1">IF(C494&lt;NOW(),IF(AND(P494&gt;Q494,W494&gt;X494),S494,IF(AND(P494=Q494,W494=X494),T494,IF(AND(P494&lt;Q494,W494&lt;X494),U494,0))),"")</f>
        <v>30</v>
      </c>
      <c r="AB494" s="20">
        <f ca="1">IF(AND(P494=W494,Q494=X494,NOT(ISBLANK(P494)),NOT(ISBLANK(Q494)),NOT(ISBLANK(W494)),NOT(ISBLANK(AA494))),1,0)</f>
        <v>0</v>
      </c>
      <c r="AC494" s="20" t="str">
        <f ca="1">IF(AB494=0,"",IF(OR(ISBLANK(P494),ISBLANK(Q494)),"",IF(ISBLANK(VLOOKUP(A494,Database!A:AA,22,FALSE)),"",VLOOKUP(A494,Database!A:AA,22,FALSE))))</f>
        <v/>
      </c>
      <c r="AD494" s="20">
        <f ca="1">IFERROR(
   IF(
     OR(ISBLANK(P494),ISBLANK(Q494)),
     "",
     IF(
       AND(AA494&lt;&gt;"",OR(V494="Terminé",V494="En cours")),
       VLOOKUP(AC494,Setup_ScoreExactBonus!A:D,4,FALSE),
       0
     )),
  0)</f>
        <v>0</v>
      </c>
      <c r="AE494" s="21">
        <f ca="1">IFERROR(IF(OR(ISBLANK(P494),ISBLANK(Q494)),0,IF(AA494&lt;&gt;"", AA494 + IF(AB494=1,AD494, 0), "") * (R494+1)),"")</f>
        <v>30</v>
      </c>
      <c r="AF494" s="21">
        <f ca="1">SUMIFS(AE$2:AE494,D$2:D494,D494)</f>
        <v>214</v>
      </c>
    </row>
    <row r="495" spans="1:32" hidden="1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1">
        <v>0</v>
      </c>
      <c r="S495" s="20">
        <f>VLOOKUP($A495,Database!$A:$Y,10,FALSE)</f>
        <v>178</v>
      </c>
      <c r="T495" s="20">
        <f>VLOOKUP($A495,Database!$A:$Y,11,FALSE)</f>
        <v>144</v>
      </c>
      <c r="U495" s="20">
        <f>VLOOKUP($A495,Database!$A:$Y,12,FALSE)</f>
        <v>30</v>
      </c>
      <c r="V495" s="20" t="str">
        <f>VLOOKUP(A495,Database!A:M,13,FALSE)</f>
        <v>Terminé</v>
      </c>
      <c r="W495" s="20">
        <f>VLOOKUP($A495,Database!$A:$Y,20,FALSE)</f>
        <v>1</v>
      </c>
      <c r="X495" s="20">
        <f>VLOOKUP($A495,Database!$A:$Y,21,FALSE)</f>
        <v>4</v>
      </c>
      <c r="Y495" s="20">
        <f>IF(A495=0,0,IF(V495="À venir",0,IF(AND(ISBLANK(P495),ISBLANK(Q495)),1,0)))</f>
        <v>0</v>
      </c>
      <c r="Z495" s="20">
        <f>IF(OR(ISBLANK(P495),ISBLANK(Q495)),"",IF(OR(AND(P495&gt;Q495,W495&gt;X495),AND(P495=Q495,W495=X495),AND(P495&lt;Q495,W495&lt;X495)),1,0))</f>
        <v>1</v>
      </c>
      <c r="AA495" s="20">
        <f ca="1">IF(C495&lt;NOW(),IF(AND(P495&gt;Q495,W495&gt;X495),S495,IF(AND(P495=Q495,W495=X495),T495,IF(AND(P495&lt;Q495,W495&lt;X495),U495,0))),"")</f>
        <v>30</v>
      </c>
      <c r="AB495" s="20">
        <f ca="1">IF(AND(P495=W495,Q495=X495,NOT(ISBLANK(P495)),NOT(ISBLANK(Q495)),NOT(ISBLANK(W495)),NOT(ISBLANK(AA495))),1,0)</f>
        <v>0</v>
      </c>
      <c r="AC495" s="20" t="str">
        <f ca="1">IF(AB495=0,"",IF(OR(ISBLANK(P495),ISBLANK(Q495)),"",IF(ISBLANK(VLOOKUP(A495,Database!A:AA,22,FALSE)),"",VLOOKUP(A495,Database!A:AA,22,FALSE))))</f>
        <v/>
      </c>
      <c r="AD495" s="20">
        <f ca="1">IFERROR(
   IF(
     OR(ISBLANK(P495),ISBLANK(Q495)),
     "",
     IF(
       AND(AA495&lt;&gt;"",OR(V495="Terminé",V495="En cours")),
       VLOOKUP(AC495,Setup_ScoreExactBonus!A:D,4,FALSE),
       0
     )),
  0)</f>
        <v>0</v>
      </c>
      <c r="AE495" s="21">
        <f ca="1">IFERROR(IF(OR(ISBLANK(P495),ISBLANK(Q495)),0,IF(AA495&lt;&gt;"", AA495 + IF(AB495=1,AD495, 0), "") * (R495+1)),"")</f>
        <v>30</v>
      </c>
      <c r="AF495" s="21">
        <f ca="1">SUMIFS(AE$2:AE495,D$2:D495,D495)</f>
        <v>699</v>
      </c>
    </row>
    <row r="496" spans="1:32" hidden="1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1">
        <v>0</v>
      </c>
      <c r="S496" s="20">
        <f>VLOOKUP($A496,Database!$A:$Y,10,FALSE)</f>
        <v>178</v>
      </c>
      <c r="T496" s="20">
        <f>VLOOKUP($A496,Database!$A:$Y,11,FALSE)</f>
        <v>144</v>
      </c>
      <c r="U496" s="20">
        <f>VLOOKUP($A496,Database!$A:$Y,12,FALSE)</f>
        <v>30</v>
      </c>
      <c r="V496" s="20" t="str">
        <f>VLOOKUP(A496,Database!A:M,13,FALSE)</f>
        <v>Terminé</v>
      </c>
      <c r="W496" s="20">
        <f>VLOOKUP($A496,Database!$A:$Y,20,FALSE)</f>
        <v>1</v>
      </c>
      <c r="X496" s="20">
        <f>VLOOKUP($A496,Database!$A:$Y,21,FALSE)</f>
        <v>4</v>
      </c>
      <c r="Y496" s="20">
        <f>IF(A496=0,0,IF(V496="À venir",0,IF(AND(ISBLANK(P496),ISBLANK(Q496)),1,0)))</f>
        <v>0</v>
      </c>
      <c r="Z496" s="20">
        <f>IF(OR(ISBLANK(P496),ISBLANK(Q496)),"",IF(OR(AND(P496&gt;Q496,W496&gt;X496),AND(P496=Q496,W496=X496),AND(P496&lt;Q496,W496&lt;X496)),1,0))</f>
        <v>1</v>
      </c>
      <c r="AA496" s="20">
        <f ca="1">IF(C496&lt;NOW(),IF(AND(P496&gt;Q496,W496&gt;X496),S496,IF(AND(P496=Q496,W496=X496),T496,IF(AND(P496&lt;Q496,W496&lt;X496),U496,0))),"")</f>
        <v>30</v>
      </c>
      <c r="AB496" s="20">
        <f ca="1">IF(AND(P496=W496,Q496=X496,NOT(ISBLANK(P496)),NOT(ISBLANK(Q496)),NOT(ISBLANK(W496)),NOT(ISBLANK(AA496))),1,0)</f>
        <v>0</v>
      </c>
      <c r="AC496" s="20" t="str">
        <f ca="1">IF(AB496=0,"",IF(OR(ISBLANK(P496),ISBLANK(Q496)),"",IF(ISBLANK(VLOOKUP(A496,Database!A:AA,22,FALSE)),"",VLOOKUP(A496,Database!A:AA,22,FALSE))))</f>
        <v/>
      </c>
      <c r="AD496" s="20">
        <f ca="1">IFERROR(
   IF(
     OR(ISBLANK(P496),ISBLANK(Q496)),
     "",
     IF(
       AND(AA496&lt;&gt;"",OR(V496="Terminé",V496="En cours")),
       VLOOKUP(AC496,Setup_ScoreExactBonus!A:D,4,FALSE),
       0
     )),
  0)</f>
        <v>0</v>
      </c>
      <c r="AE496" s="21">
        <f ca="1">IFERROR(IF(OR(ISBLANK(P496),ISBLANK(Q496)),0,IF(AA496&lt;&gt;"", AA496 + IF(AB496=1,AD496, 0), "") * (R496+1)),"")</f>
        <v>30</v>
      </c>
      <c r="AF496" s="21">
        <f ca="1">SUMIFS(AE$2:AE496,D$2:D496,D496)</f>
        <v>522</v>
      </c>
    </row>
    <row r="497" spans="1:32" hidden="1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1">
        <v>0</v>
      </c>
      <c r="S497" s="20">
        <f>VLOOKUP($A497,Database!$A:$Y,10,FALSE)</f>
        <v>178</v>
      </c>
      <c r="T497" s="20">
        <f>VLOOKUP($A497,Database!$A:$Y,11,FALSE)</f>
        <v>144</v>
      </c>
      <c r="U497" s="20">
        <f>VLOOKUP($A497,Database!$A:$Y,12,FALSE)</f>
        <v>30</v>
      </c>
      <c r="V497" s="20" t="str">
        <f>VLOOKUP(A497,Database!A:M,13,FALSE)</f>
        <v>Terminé</v>
      </c>
      <c r="W497" s="20">
        <f>VLOOKUP($A497,Database!$A:$Y,20,FALSE)</f>
        <v>1</v>
      </c>
      <c r="X497" s="20">
        <f>VLOOKUP($A497,Database!$A:$Y,21,FALSE)</f>
        <v>4</v>
      </c>
      <c r="Y497" s="20">
        <f>IF(A497=0,0,IF(V497="À venir",0,IF(AND(ISBLANK(P497),ISBLANK(Q497)),1,0)))</f>
        <v>0</v>
      </c>
      <c r="Z497" s="20">
        <f>IF(OR(ISBLANK(P497),ISBLANK(Q497)),"",IF(OR(AND(P497&gt;Q497,W497&gt;X497),AND(P497=Q497,W497=X497),AND(P497&lt;Q497,W497&lt;X497)),1,0))</f>
        <v>1</v>
      </c>
      <c r="AA497" s="20">
        <f ca="1">IF(C497&lt;NOW(),IF(AND(P497&gt;Q497,W497&gt;X497),S497,IF(AND(P497=Q497,W497=X497),T497,IF(AND(P497&lt;Q497,W497&lt;X497),U497,0))),"")</f>
        <v>30</v>
      </c>
      <c r="AB497" s="20">
        <f ca="1">IF(AND(P497=W497,Q497=X497,NOT(ISBLANK(P497)),NOT(ISBLANK(Q497)),NOT(ISBLANK(W497)),NOT(ISBLANK(AA497))),1,0)</f>
        <v>0</v>
      </c>
      <c r="AC497" s="20" t="str">
        <f ca="1">IF(AB497=0,"",IF(OR(ISBLANK(P497),ISBLANK(Q497)),"",IF(ISBLANK(VLOOKUP(A497,Database!A:AA,22,FALSE)),"",VLOOKUP(A497,Database!A:AA,22,FALSE))))</f>
        <v/>
      </c>
      <c r="AD497" s="20">
        <f ca="1">IFERROR(
   IF(
     OR(ISBLANK(P497),ISBLANK(Q497)),
     "",
     IF(
       AND(AA497&lt;&gt;"",OR(V497="Terminé",V497="En cours")),
       VLOOKUP(AC497,Setup_ScoreExactBonus!A:D,4,FALSE),
       0
     )),
  0)</f>
        <v>0</v>
      </c>
      <c r="AE497" s="21">
        <f ca="1">IFERROR(IF(OR(ISBLANK(P497),ISBLANK(Q497)),0,IF(AA497&lt;&gt;"", AA497 + IF(AB497=1,AD497, 0), "") * (R497+1)),"")</f>
        <v>30</v>
      </c>
      <c r="AF497" s="21">
        <f ca="1">SUMIFS(AE$2:AE497,D$2:D497,D497)</f>
        <v>608</v>
      </c>
    </row>
    <row r="498" spans="1:32" hidden="1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1">
        <v>0</v>
      </c>
      <c r="S498" s="20">
        <f>VLOOKUP($A498,Database!$A:$Y,10,FALSE)</f>
        <v>178</v>
      </c>
      <c r="T498" s="20">
        <f>VLOOKUP($A498,Database!$A:$Y,11,FALSE)</f>
        <v>144</v>
      </c>
      <c r="U498" s="20">
        <f>VLOOKUP($A498,Database!$A:$Y,12,FALSE)</f>
        <v>30</v>
      </c>
      <c r="V498" s="20" t="str">
        <f>VLOOKUP(A498,Database!A:M,13,FALSE)</f>
        <v>Terminé</v>
      </c>
      <c r="W498" s="20">
        <f>VLOOKUP($A498,Database!$A:$Y,20,FALSE)</f>
        <v>1</v>
      </c>
      <c r="X498" s="20">
        <f>VLOOKUP($A498,Database!$A:$Y,21,FALSE)</f>
        <v>4</v>
      </c>
      <c r="Y498" s="20">
        <f>IF(A498=0,0,IF(V498="À venir",0,IF(AND(ISBLANK(P498),ISBLANK(Q498)),1,0)))</f>
        <v>0</v>
      </c>
      <c r="Z498" s="20">
        <f>IF(OR(ISBLANK(P498),ISBLANK(Q498)),"",IF(OR(AND(P498&gt;Q498,W498&gt;X498),AND(P498=Q498,W498=X498),AND(P498&lt;Q498,W498&lt;X498)),1,0))</f>
        <v>1</v>
      </c>
      <c r="AA498" s="20">
        <f ca="1">IF(C498&lt;NOW(),IF(AND(P498&gt;Q498,W498&gt;X498),S498,IF(AND(P498=Q498,W498=X498),T498,IF(AND(P498&lt;Q498,W498&lt;X498),U498,0))),"")</f>
        <v>30</v>
      </c>
      <c r="AB498" s="20">
        <f ca="1">IF(AND(P498=W498,Q498=X498,NOT(ISBLANK(P498)),NOT(ISBLANK(Q498)),NOT(ISBLANK(W498)),NOT(ISBLANK(AA498))),1,0)</f>
        <v>0</v>
      </c>
      <c r="AC498" s="20" t="str">
        <f ca="1">IF(AB498=0,"",IF(OR(ISBLANK(P498),ISBLANK(Q498)),"",IF(ISBLANK(VLOOKUP(A498,Database!A:AA,22,FALSE)),"",VLOOKUP(A498,Database!A:AA,22,FALSE))))</f>
        <v/>
      </c>
      <c r="AD498" s="20">
        <f ca="1">IFERROR(
   IF(
     OR(ISBLANK(P498),ISBLANK(Q498)),
     "",
     IF(
       AND(AA498&lt;&gt;"",OR(V498="Terminé",V498="En cours")),
       VLOOKUP(AC498,Setup_ScoreExactBonus!A:D,4,FALSE),
       0
     )),
  0)</f>
        <v>0</v>
      </c>
      <c r="AE498" s="21">
        <f ca="1">IFERROR(IF(OR(ISBLANK(P498),ISBLANK(Q498)),0,IF(AA498&lt;&gt;"", AA498 + IF(AB498=1,AD498, 0), "") * (R498+1)),"")</f>
        <v>30</v>
      </c>
      <c r="AF498" s="21">
        <f ca="1">SUMIFS(AE$2:AE498,D$2:D498,D498)</f>
        <v>681</v>
      </c>
    </row>
    <row r="499" spans="1:32" hidden="1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1">
        <v>0</v>
      </c>
      <c r="S499" s="20">
        <f>VLOOKUP($A499,Database!$A:$Y,10,FALSE)</f>
        <v>178</v>
      </c>
      <c r="T499" s="20">
        <f>VLOOKUP($A499,Database!$A:$Y,11,FALSE)</f>
        <v>144</v>
      </c>
      <c r="U499" s="20">
        <f>VLOOKUP($A499,Database!$A:$Y,12,FALSE)</f>
        <v>30</v>
      </c>
      <c r="V499" s="20" t="str">
        <f>VLOOKUP(A499,Database!A:M,13,FALSE)</f>
        <v>Terminé</v>
      </c>
      <c r="W499" s="20">
        <f>VLOOKUP($A499,Database!$A:$Y,20,FALSE)</f>
        <v>1</v>
      </c>
      <c r="X499" s="20">
        <f>VLOOKUP($A499,Database!$A:$Y,21,FALSE)</f>
        <v>4</v>
      </c>
      <c r="Y499" s="20">
        <f>IF(A499=0,0,IF(V499="À venir",0,IF(AND(ISBLANK(P499),ISBLANK(Q499)),1,0)))</f>
        <v>0</v>
      </c>
      <c r="Z499" s="20">
        <f>IF(OR(ISBLANK(P499),ISBLANK(Q499)),"",IF(OR(AND(P499&gt;Q499,W499&gt;X499),AND(P499=Q499,W499=X499),AND(P499&lt;Q499,W499&lt;X499)),1,0))</f>
        <v>0</v>
      </c>
      <c r="AA499" s="20">
        <f ca="1">IF(C499&lt;NOW(),IF(AND(P499&gt;Q499,W499&gt;X499),S499,IF(AND(P499=Q499,W499=X499),T499,IF(AND(P499&lt;Q499,W499&lt;X499),U499,0))),"")</f>
        <v>0</v>
      </c>
      <c r="AB499" s="20">
        <f ca="1">IF(AND(P499=W499,Q499=X499,NOT(ISBLANK(P499)),NOT(ISBLANK(Q499)),NOT(ISBLANK(W499)),NOT(ISBLANK(AA499))),1,0)</f>
        <v>0</v>
      </c>
      <c r="AC499" s="20" t="str">
        <f ca="1">IF(AB499=0,"",IF(OR(ISBLANK(P499),ISBLANK(Q499)),"",IF(ISBLANK(VLOOKUP(A499,Database!A:AA,22,FALSE)),"",VLOOKUP(A499,Database!A:AA,22,FALSE))))</f>
        <v/>
      </c>
      <c r="AD499" s="20">
        <f ca="1">IFERROR(
   IF(
     OR(ISBLANK(P499),ISBLANK(Q499)),
     "",
     IF(
       AND(AA499&lt;&gt;"",OR(V499="Terminé",V499="En cours")),
       VLOOKUP(AC499,Setup_ScoreExactBonus!A:D,4,FALSE),
       0
     )),
  0)</f>
        <v>0</v>
      </c>
      <c r="AE499" s="21">
        <f ca="1">IFERROR(IF(OR(ISBLANK(P499),ISBLANK(Q499)),0,IF(AA499&lt;&gt;"", AA499 + IF(AB499=1,AD499, 0), "") * (R499+1)),"")</f>
        <v>0</v>
      </c>
      <c r="AF499" s="21">
        <f ca="1">SUMIFS(AE$2:AE499,D$2:D499,D499)</f>
        <v>833</v>
      </c>
    </row>
    <row r="500" spans="1:32" hidden="1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1">
        <v>0</v>
      </c>
      <c r="S500" s="20">
        <f>VLOOKUP($A500,Database!$A:$Y,10,FALSE)</f>
        <v>178</v>
      </c>
      <c r="T500" s="20">
        <f>VLOOKUP($A500,Database!$A:$Y,11,FALSE)</f>
        <v>144</v>
      </c>
      <c r="U500" s="20">
        <f>VLOOKUP($A500,Database!$A:$Y,12,FALSE)</f>
        <v>30</v>
      </c>
      <c r="V500" s="20" t="str">
        <f>VLOOKUP(A500,Database!A:M,13,FALSE)</f>
        <v>Terminé</v>
      </c>
      <c r="W500" s="20">
        <f>VLOOKUP($A500,Database!$A:$Y,20,FALSE)</f>
        <v>1</v>
      </c>
      <c r="X500" s="20">
        <f>VLOOKUP($A500,Database!$A:$Y,21,FALSE)</f>
        <v>4</v>
      </c>
      <c r="Y500" s="20">
        <f>IF(A500=0,0,IF(V500="À venir",0,IF(AND(ISBLANK(P500),ISBLANK(Q500)),1,0)))</f>
        <v>0</v>
      </c>
      <c r="Z500" s="20">
        <f>IF(OR(ISBLANK(P500),ISBLANK(Q500)),"",IF(OR(AND(P500&gt;Q500,W500&gt;X500),AND(P500=Q500,W500=X500),AND(P500&lt;Q500,W500&lt;X500)),1,0))</f>
        <v>1</v>
      </c>
      <c r="AA500" s="20">
        <f ca="1">IF(C500&lt;NOW(),IF(AND(P500&gt;Q500,W500&gt;X500),S500,IF(AND(P500=Q500,W500=X500),T500,IF(AND(P500&lt;Q500,W500&lt;X500),U500,0))),"")</f>
        <v>30</v>
      </c>
      <c r="AB500" s="20">
        <f ca="1">IF(AND(P500=W500,Q500=X500,NOT(ISBLANK(P500)),NOT(ISBLANK(Q500)),NOT(ISBLANK(W500)),NOT(ISBLANK(AA500))),1,0)</f>
        <v>0</v>
      </c>
      <c r="AC500" s="20" t="str">
        <f ca="1">IF(AB500=0,"",IF(OR(ISBLANK(P500),ISBLANK(Q500)),"",IF(ISBLANK(VLOOKUP(A500,Database!A:AA,22,FALSE)),"",VLOOKUP(A500,Database!A:AA,22,FALSE))))</f>
        <v/>
      </c>
      <c r="AD500" s="20">
        <f ca="1">IFERROR(
   IF(
     OR(ISBLANK(P500),ISBLANK(Q500)),
     "",
     IF(
       AND(AA500&lt;&gt;"",OR(V500="Terminé",V500="En cours")),
       VLOOKUP(AC500,Setup_ScoreExactBonus!A:D,4,FALSE),
       0
     )),
  0)</f>
        <v>0</v>
      </c>
      <c r="AE500" s="21">
        <f ca="1">IFERROR(IF(OR(ISBLANK(P500),ISBLANK(Q500)),0,IF(AA500&lt;&gt;"", AA500 + IF(AB500=1,AD500, 0), "") * (R500+1)),"")</f>
        <v>30</v>
      </c>
      <c r="AF500" s="21">
        <f ca="1">SUMIFS(AE$2:AE500,D$2:D500,D500)</f>
        <v>990</v>
      </c>
    </row>
    <row r="501" spans="1:32" hidden="1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1">
        <v>0</v>
      </c>
      <c r="S501" s="20">
        <f>VLOOKUP($A501,Database!$A:$Y,10,FALSE)</f>
        <v>178</v>
      </c>
      <c r="T501" s="20">
        <f>VLOOKUP($A501,Database!$A:$Y,11,FALSE)</f>
        <v>144</v>
      </c>
      <c r="U501" s="20">
        <f>VLOOKUP($A501,Database!$A:$Y,12,FALSE)</f>
        <v>30</v>
      </c>
      <c r="V501" s="20" t="str">
        <f>VLOOKUP(A501,Database!A:M,13,FALSE)</f>
        <v>Terminé</v>
      </c>
      <c r="W501" s="20">
        <f>VLOOKUP($A501,Database!$A:$Y,20,FALSE)</f>
        <v>1</v>
      </c>
      <c r="X501" s="20">
        <f>VLOOKUP($A501,Database!$A:$Y,21,FALSE)</f>
        <v>4</v>
      </c>
      <c r="Y501" s="20">
        <f>IF(A501=0,0,IF(V501="À venir",0,IF(AND(ISBLANK(P501),ISBLANK(Q501)),1,0)))</f>
        <v>0</v>
      </c>
      <c r="Z501" s="20">
        <f>IF(OR(ISBLANK(P501),ISBLANK(Q501)),"",IF(OR(AND(P501&gt;Q501,W501&gt;X501),AND(P501=Q501,W501=X501),AND(P501&lt;Q501,W501&lt;X501)),1,0))</f>
        <v>1</v>
      </c>
      <c r="AA501" s="20">
        <f ca="1">IF(C501&lt;NOW(),IF(AND(P501&gt;Q501,W501&gt;X501),S501,IF(AND(P501=Q501,W501=X501),T501,IF(AND(P501&lt;Q501,W501&lt;X501),U501,0))),"")</f>
        <v>30</v>
      </c>
      <c r="AB501" s="20">
        <f ca="1">IF(AND(P501=W501,Q501=X501,NOT(ISBLANK(P501)),NOT(ISBLANK(Q501)),NOT(ISBLANK(W501)),NOT(ISBLANK(AA501))),1,0)</f>
        <v>0</v>
      </c>
      <c r="AC501" s="20" t="str">
        <f ca="1">IF(AB501=0,"",IF(OR(ISBLANK(P501),ISBLANK(Q501)),"",IF(ISBLANK(VLOOKUP(A501,Database!A:AA,22,FALSE)),"",VLOOKUP(A501,Database!A:AA,22,FALSE))))</f>
        <v/>
      </c>
      <c r="AD501" s="20">
        <f ca="1">IFERROR(
   IF(
     OR(ISBLANK(P501),ISBLANK(Q501)),
     "",
     IF(
       AND(AA501&lt;&gt;"",OR(V501="Terminé",V501="En cours")),
       VLOOKUP(AC501,Setup_ScoreExactBonus!A:D,4,FALSE),
       0
     )),
  0)</f>
        <v>0</v>
      </c>
      <c r="AE501" s="21">
        <f ca="1">IFERROR(IF(OR(ISBLANK(P501),ISBLANK(Q501)),0,IF(AA501&lt;&gt;"", AA501 + IF(AB501=1,AD501, 0), "") * (R501+1)),"")</f>
        <v>30</v>
      </c>
      <c r="AF501" s="21">
        <f ca="1">SUMIFS(AE$2:AE501,D$2:D501,D501)</f>
        <v>646</v>
      </c>
    </row>
    <row r="502" spans="1:32" hidden="1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1">
        <v>0</v>
      </c>
      <c r="S502" s="20">
        <f>VLOOKUP($A502,Database!$A:$Y,10,FALSE)</f>
        <v>178</v>
      </c>
      <c r="T502" s="20">
        <f>VLOOKUP($A502,Database!$A:$Y,11,FALSE)</f>
        <v>144</v>
      </c>
      <c r="U502" s="20">
        <f>VLOOKUP($A502,Database!$A:$Y,12,FALSE)</f>
        <v>30</v>
      </c>
      <c r="V502" s="20" t="str">
        <f>VLOOKUP(A502,Database!A:M,13,FALSE)</f>
        <v>Terminé</v>
      </c>
      <c r="W502" s="20">
        <f>VLOOKUP($A502,Database!$A:$Y,20,FALSE)</f>
        <v>1</v>
      </c>
      <c r="X502" s="20">
        <f>VLOOKUP($A502,Database!$A:$Y,21,FALSE)</f>
        <v>4</v>
      </c>
      <c r="Y502" s="20">
        <f>IF(A502=0,0,IF(V502="À venir",0,IF(AND(ISBLANK(P502),ISBLANK(Q502)),1,0)))</f>
        <v>0</v>
      </c>
      <c r="Z502" s="20">
        <f>IF(OR(ISBLANK(P502),ISBLANK(Q502)),"",IF(OR(AND(P502&gt;Q502,W502&gt;X502),AND(P502=Q502,W502=X502),AND(P502&lt;Q502,W502&lt;X502)),1,0))</f>
        <v>1</v>
      </c>
      <c r="AA502" s="20">
        <f ca="1">IF(C502&lt;NOW(),IF(AND(P502&gt;Q502,W502&gt;X502),S502,IF(AND(P502=Q502,W502=X502),T502,IF(AND(P502&lt;Q502,W502&lt;X502),U502,0))),"")</f>
        <v>30</v>
      </c>
      <c r="AB502" s="20">
        <f ca="1">IF(AND(P502=W502,Q502=X502,NOT(ISBLANK(P502)),NOT(ISBLANK(Q502)),NOT(ISBLANK(W502)),NOT(ISBLANK(AA502))),1,0)</f>
        <v>0</v>
      </c>
      <c r="AC502" s="20" t="str">
        <f ca="1">IF(AB502=0,"",IF(OR(ISBLANK(P502),ISBLANK(Q502)),"",IF(ISBLANK(VLOOKUP(A502,Database!A:AA,22,FALSE)),"",VLOOKUP(A502,Database!A:AA,22,FALSE))))</f>
        <v/>
      </c>
      <c r="AD502" s="20">
        <f ca="1">IFERROR(
   IF(
     OR(ISBLANK(P502),ISBLANK(Q502)),
     "",
     IF(
       AND(AA502&lt;&gt;"",OR(V502="Terminé",V502="En cours")),
       VLOOKUP(AC502,Setup_ScoreExactBonus!A:D,4,FALSE),
       0
     )),
  0)</f>
        <v>0</v>
      </c>
      <c r="AE502" s="21">
        <f ca="1">IFERROR(IF(OR(ISBLANK(P502),ISBLANK(Q502)),0,IF(AA502&lt;&gt;"", AA502 + IF(AB502=1,AD502, 0), "") * (R502+1)),"")</f>
        <v>30</v>
      </c>
      <c r="AF502" s="21">
        <f ca="1">SUMIFS(AE$2:AE502,D$2:D502,D502)</f>
        <v>554</v>
      </c>
    </row>
    <row r="503" spans="1:32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1">
        <v>0</v>
      </c>
      <c r="S503" s="20">
        <f>VLOOKUP($A503,Database!$A:$Y,10,FALSE)</f>
        <v>178</v>
      </c>
      <c r="T503" s="20">
        <f>VLOOKUP($A503,Database!$A:$Y,11,FALSE)</f>
        <v>144</v>
      </c>
      <c r="U503" s="20">
        <f>VLOOKUP($A503,Database!$A:$Y,12,FALSE)</f>
        <v>30</v>
      </c>
      <c r="V503" s="20" t="str">
        <f>VLOOKUP(A503,Database!A:M,13,FALSE)</f>
        <v>Terminé</v>
      </c>
      <c r="W503" s="20">
        <f>VLOOKUP($A503,Database!$A:$Y,20,FALSE)</f>
        <v>1</v>
      </c>
      <c r="X503" s="20">
        <f>VLOOKUP($A503,Database!$A:$Y,21,FALSE)</f>
        <v>4</v>
      </c>
      <c r="Y503" s="20">
        <f>IF(A503=0,0,IF(V503="À venir",0,IF(AND(ISBLANK(P503),ISBLANK(Q503)),1,0)))</f>
        <v>0</v>
      </c>
      <c r="Z503" s="20">
        <f>IF(OR(ISBLANK(P503),ISBLANK(Q503)),"",IF(OR(AND(P503&gt;Q503,W503&gt;X503),AND(P503=Q503,W503=X503),AND(P503&lt;Q503,W503&lt;X503)),1,0))</f>
        <v>1</v>
      </c>
      <c r="AA503" s="20">
        <f ca="1">IF(C503&lt;NOW(),IF(AND(P503&gt;Q503,W503&gt;X503),S503,IF(AND(P503=Q503,W503=X503),T503,IF(AND(P503&lt;Q503,W503&lt;X503),U503,0))),"")</f>
        <v>30</v>
      </c>
      <c r="AB503" s="20">
        <f ca="1">IF(AND(P503=W503,Q503=X503,NOT(ISBLANK(P503)),NOT(ISBLANK(Q503)),NOT(ISBLANK(W503)),NOT(ISBLANK(AA503))),1,0)</f>
        <v>0</v>
      </c>
      <c r="AC503" s="20" t="str">
        <f ca="1">IF(AB503=0,"",IF(OR(ISBLANK(P503),ISBLANK(Q503)),"",IF(ISBLANK(VLOOKUP(A503,Database!A:AA,22,FALSE)),"",VLOOKUP(A503,Database!A:AA,22,FALSE))))</f>
        <v/>
      </c>
      <c r="AD503" s="20">
        <f ca="1">IFERROR(
   IF(
     OR(ISBLANK(P503),ISBLANK(Q503)),
     "",
     IF(
       AND(AA503&lt;&gt;"",OR(V503="Terminé",V503="En cours")),
       VLOOKUP(AC503,Setup_ScoreExactBonus!A:D,4,FALSE),
       0
     )),
  0)</f>
        <v>0</v>
      </c>
      <c r="AE503" s="21">
        <f ca="1">IFERROR(IF(OR(ISBLANK(P503),ISBLANK(Q503)),0,IF(AA503&lt;&gt;"", AA503 + IF(AB503=1,AD503, 0), "") * (R503+1)),"")</f>
        <v>30</v>
      </c>
      <c r="AF503" s="21">
        <f ca="1">SUMIFS(AE$2:AE503,D$2:D503,D503)</f>
        <v>421</v>
      </c>
    </row>
    <row r="504" spans="1:32" hidden="1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1">
        <v>0</v>
      </c>
      <c r="S504" s="20">
        <f>VLOOKUP($A504,Database!$A:$Y,10,FALSE)</f>
        <v>178</v>
      </c>
      <c r="T504" s="20">
        <f>VLOOKUP($A504,Database!$A:$Y,11,FALSE)</f>
        <v>144</v>
      </c>
      <c r="U504" s="20">
        <f>VLOOKUP($A504,Database!$A:$Y,12,FALSE)</f>
        <v>30</v>
      </c>
      <c r="V504" s="20" t="str">
        <f>VLOOKUP(A504,Database!A:M,13,FALSE)</f>
        <v>Terminé</v>
      </c>
      <c r="W504" s="20">
        <f>VLOOKUP($A504,Database!$A:$Y,20,FALSE)</f>
        <v>1</v>
      </c>
      <c r="X504" s="20">
        <f>VLOOKUP($A504,Database!$A:$Y,21,FALSE)</f>
        <v>4</v>
      </c>
      <c r="Y504" s="20">
        <f>IF(A504=0,0,IF(V504="À venir",0,IF(AND(ISBLANK(P504),ISBLANK(Q504)),1,0)))</f>
        <v>0</v>
      </c>
      <c r="Z504" s="20">
        <f>IF(OR(ISBLANK(P504),ISBLANK(Q504)),"",IF(OR(AND(P504&gt;Q504,W504&gt;X504),AND(P504=Q504,W504=X504),AND(P504&lt;Q504,W504&lt;X504)),1,0))</f>
        <v>1</v>
      </c>
      <c r="AA504" s="20">
        <f ca="1">IF(C504&lt;NOW(),IF(AND(P504&gt;Q504,W504&gt;X504),S504,IF(AND(P504=Q504,W504=X504),T504,IF(AND(P504&lt;Q504,W504&lt;X504),U504,0))),"")</f>
        <v>30</v>
      </c>
      <c r="AB504" s="20">
        <f ca="1">IF(AND(P504=W504,Q504=X504,NOT(ISBLANK(P504)),NOT(ISBLANK(Q504)),NOT(ISBLANK(W504)),NOT(ISBLANK(AA504))),1,0)</f>
        <v>0</v>
      </c>
      <c r="AC504" s="20" t="str">
        <f ca="1">IF(AB504=0,"",IF(OR(ISBLANK(P504),ISBLANK(Q504)),"",IF(ISBLANK(VLOOKUP(A504,Database!A:AA,22,FALSE)),"",VLOOKUP(A504,Database!A:AA,22,FALSE))))</f>
        <v/>
      </c>
      <c r="AD504" s="20">
        <f ca="1">IFERROR(
   IF(
     OR(ISBLANK(P504),ISBLANK(Q504)),
     "",
     IF(
       AND(AA504&lt;&gt;"",OR(V504="Terminé",V504="En cours")),
       VLOOKUP(AC504,Setup_ScoreExactBonus!A:D,4,FALSE),
       0
     )),
  0)</f>
        <v>0</v>
      </c>
      <c r="AE504" s="21">
        <f ca="1">IFERROR(IF(OR(ISBLANK(P504),ISBLANK(Q504)),0,IF(AA504&lt;&gt;"", AA504 + IF(AB504=1,AD504, 0), "") * (R504+1)),"")</f>
        <v>30</v>
      </c>
      <c r="AF504" s="21">
        <f ca="1">SUMIFS(AE$2:AE504,D$2:D504,D504)</f>
        <v>557</v>
      </c>
    </row>
    <row r="505" spans="1:32" hidden="1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1">
        <v>0</v>
      </c>
      <c r="S505" s="20">
        <f>VLOOKUP($A505,Database!$A:$Y,10,FALSE)</f>
        <v>178</v>
      </c>
      <c r="T505" s="20">
        <f>VLOOKUP($A505,Database!$A:$Y,11,FALSE)</f>
        <v>144</v>
      </c>
      <c r="U505" s="20">
        <f>VLOOKUP($A505,Database!$A:$Y,12,FALSE)</f>
        <v>30</v>
      </c>
      <c r="V505" s="20" t="str">
        <f>VLOOKUP(A505,Database!A:M,13,FALSE)</f>
        <v>Terminé</v>
      </c>
      <c r="W505" s="20">
        <f>VLOOKUP($A505,Database!$A:$Y,20,FALSE)</f>
        <v>1</v>
      </c>
      <c r="X505" s="20">
        <f>VLOOKUP($A505,Database!$A:$Y,21,FALSE)</f>
        <v>4</v>
      </c>
      <c r="Y505" s="20">
        <f>IF(A505=0,0,IF(V505="À venir",0,IF(AND(ISBLANK(P505),ISBLANK(Q505)),1,0)))</f>
        <v>0</v>
      </c>
      <c r="Z505" s="20">
        <f>IF(OR(ISBLANK(P505),ISBLANK(Q505)),"",IF(OR(AND(P505&gt;Q505,W505&gt;X505),AND(P505=Q505,W505=X505),AND(P505&lt;Q505,W505&lt;X505)),1,0))</f>
        <v>0</v>
      </c>
      <c r="AA505" s="20">
        <f ca="1">IF(C505&lt;NOW(),IF(AND(P505&gt;Q505,W505&gt;X505),S505,IF(AND(P505=Q505,W505=X505),T505,IF(AND(P505&lt;Q505,W505&lt;X505),U505,0))),"")</f>
        <v>0</v>
      </c>
      <c r="AB505" s="20">
        <f ca="1">IF(AND(P505=W505,Q505=X505,NOT(ISBLANK(P505)),NOT(ISBLANK(Q505)),NOT(ISBLANK(W505)),NOT(ISBLANK(AA505))),1,0)</f>
        <v>0</v>
      </c>
      <c r="AC505" s="20" t="str">
        <f ca="1">IF(AB505=0,"",IF(OR(ISBLANK(P505),ISBLANK(Q505)),"",IF(ISBLANK(VLOOKUP(A505,Database!A:AA,22,FALSE)),"",VLOOKUP(A505,Database!A:AA,22,FALSE))))</f>
        <v/>
      </c>
      <c r="AD505" s="20">
        <f ca="1">IFERROR(
   IF(
     OR(ISBLANK(P505),ISBLANK(Q505)),
     "",
     IF(
       AND(AA505&lt;&gt;"",OR(V505="Terminé",V505="En cours")),
       VLOOKUP(AC505,Setup_ScoreExactBonus!A:D,4,FALSE),
       0
     )),
  0)</f>
        <v>0</v>
      </c>
      <c r="AE505" s="21">
        <f ca="1">IFERROR(IF(OR(ISBLANK(P505),ISBLANK(Q505)),0,IF(AA505&lt;&gt;"", AA505 + IF(AB505=1,AD505, 0), "") * (R505+1)),"")</f>
        <v>0</v>
      </c>
      <c r="AF505" s="21">
        <f ca="1">SUMIFS(AE$2:AE505,D$2:D505,D505)</f>
        <v>631</v>
      </c>
    </row>
    <row r="506" spans="1:32" hidden="1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1">
        <v>0</v>
      </c>
      <c r="S506" s="20">
        <f>VLOOKUP($A506,Database!$A:$Y,10,FALSE)</f>
        <v>178</v>
      </c>
      <c r="T506" s="20">
        <f>VLOOKUP($A506,Database!$A:$Y,11,FALSE)</f>
        <v>144</v>
      </c>
      <c r="U506" s="20">
        <f>VLOOKUP($A506,Database!$A:$Y,12,FALSE)</f>
        <v>30</v>
      </c>
      <c r="V506" s="20" t="str">
        <f>VLOOKUP(A506,Database!A:M,13,FALSE)</f>
        <v>Terminé</v>
      </c>
      <c r="W506" s="20">
        <f>VLOOKUP($A506,Database!$A:$Y,20,FALSE)</f>
        <v>1</v>
      </c>
      <c r="X506" s="20">
        <f>VLOOKUP($A506,Database!$A:$Y,21,FALSE)</f>
        <v>4</v>
      </c>
      <c r="Y506" s="20">
        <f>IF(A506=0,0,IF(V506="À venir",0,IF(AND(ISBLANK(P506),ISBLANK(Q506)),1,0)))</f>
        <v>0</v>
      </c>
      <c r="Z506" s="20">
        <f>IF(OR(ISBLANK(P506),ISBLANK(Q506)),"",IF(OR(AND(P506&gt;Q506,W506&gt;X506),AND(P506=Q506,W506=X506),AND(P506&lt;Q506,W506&lt;X506)),1,0))</f>
        <v>1</v>
      </c>
      <c r="AA506" s="20">
        <f ca="1">IF(C506&lt;NOW(),IF(AND(P506&gt;Q506,W506&gt;X506),S506,IF(AND(P506=Q506,W506=X506),T506,IF(AND(P506&lt;Q506,W506&lt;X506),U506,0))),"")</f>
        <v>30</v>
      </c>
      <c r="AB506" s="20">
        <f ca="1">IF(AND(P506=W506,Q506=X506,NOT(ISBLANK(P506)),NOT(ISBLANK(Q506)),NOT(ISBLANK(W506)),NOT(ISBLANK(AA506))),1,0)</f>
        <v>0</v>
      </c>
      <c r="AC506" s="20" t="str">
        <f ca="1">IF(AB506=0,"",IF(OR(ISBLANK(P506),ISBLANK(Q506)),"",IF(ISBLANK(VLOOKUP(A506,Database!A:AA,22,FALSE)),"",VLOOKUP(A506,Database!A:AA,22,FALSE))))</f>
        <v/>
      </c>
      <c r="AD506" s="20">
        <f ca="1">IFERROR(
   IF(
     OR(ISBLANK(P506),ISBLANK(Q506)),
     "",
     IF(
       AND(AA506&lt;&gt;"",OR(V506="Terminé",V506="En cours")),
       VLOOKUP(AC506,Setup_ScoreExactBonus!A:D,4,FALSE),
       0
     )),
  0)</f>
        <v>0</v>
      </c>
      <c r="AE506" s="21">
        <f ca="1">IFERROR(IF(OR(ISBLANK(P506),ISBLANK(Q506)),0,IF(AA506&lt;&gt;"", AA506 + IF(AB506=1,AD506, 0), "") * (R506+1)),"")</f>
        <v>30</v>
      </c>
      <c r="AF506" s="21">
        <f ca="1">SUMIFS(AE$2:AE506,D$2:D506,D506)</f>
        <v>502</v>
      </c>
    </row>
    <row r="507" spans="1:32" hidden="1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1">
        <v>0</v>
      </c>
      <c r="S507" s="20">
        <f>VLOOKUP($A507,Database!$A:$Y,10,FALSE)</f>
        <v>178</v>
      </c>
      <c r="T507" s="20">
        <f>VLOOKUP($A507,Database!$A:$Y,11,FALSE)</f>
        <v>144</v>
      </c>
      <c r="U507" s="20">
        <f>VLOOKUP($A507,Database!$A:$Y,12,FALSE)</f>
        <v>30</v>
      </c>
      <c r="V507" s="20" t="str">
        <f>VLOOKUP(A507,Database!A:M,13,FALSE)</f>
        <v>Terminé</v>
      </c>
      <c r="W507" s="20">
        <f>VLOOKUP($A507,Database!$A:$Y,20,FALSE)</f>
        <v>1</v>
      </c>
      <c r="X507" s="20">
        <f>VLOOKUP($A507,Database!$A:$Y,21,FALSE)</f>
        <v>4</v>
      </c>
      <c r="Y507" s="20">
        <f>IF(A507=0,0,IF(V507="À venir",0,IF(AND(ISBLANK(P507),ISBLANK(Q507)),1,0)))</f>
        <v>0</v>
      </c>
      <c r="Z507" s="20">
        <f>IF(OR(ISBLANK(P507),ISBLANK(Q507)),"",IF(OR(AND(P507&gt;Q507,W507&gt;X507),AND(P507=Q507,W507=X507),AND(P507&lt;Q507,W507&lt;X507)),1,0))</f>
        <v>1</v>
      </c>
      <c r="AA507" s="20">
        <f ca="1">IF(C507&lt;NOW(),IF(AND(P507&gt;Q507,W507&gt;X507),S507,IF(AND(P507=Q507,W507=X507),T507,IF(AND(P507&lt;Q507,W507&lt;X507),U507,0))),"")</f>
        <v>30</v>
      </c>
      <c r="AB507" s="20">
        <f ca="1">IF(AND(P507=W507,Q507=X507,NOT(ISBLANK(P507)),NOT(ISBLANK(Q507)),NOT(ISBLANK(W507)),NOT(ISBLANK(AA507))),1,0)</f>
        <v>0</v>
      </c>
      <c r="AC507" s="20" t="str">
        <f ca="1">IF(AB507=0,"",IF(OR(ISBLANK(P507),ISBLANK(Q507)),"",IF(ISBLANK(VLOOKUP(A507,Database!A:AA,22,FALSE)),"",VLOOKUP(A507,Database!A:AA,22,FALSE))))</f>
        <v/>
      </c>
      <c r="AD507" s="20">
        <f ca="1">IFERROR(
   IF(
     OR(ISBLANK(P507),ISBLANK(Q507)),
     "",
     IF(
       AND(AA507&lt;&gt;"",OR(V507="Terminé",V507="En cours")),
       VLOOKUP(AC507,Setup_ScoreExactBonus!A:D,4,FALSE),
       0
     )),
  0)</f>
        <v>0</v>
      </c>
      <c r="AE507" s="21">
        <f ca="1">IFERROR(IF(OR(ISBLANK(P507),ISBLANK(Q507)),0,IF(AA507&lt;&gt;"", AA507 + IF(AB507=1,AD507, 0), "") * (R507+1)),"")</f>
        <v>30</v>
      </c>
      <c r="AF507" s="21">
        <f ca="1">SUMIFS(AE$2:AE507,D$2:D507,D507)</f>
        <v>527</v>
      </c>
    </row>
    <row r="508" spans="1:32" hidden="1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1">
        <v>0</v>
      </c>
      <c r="S508" s="20">
        <f>VLOOKUP($A508,Database!$A:$Y,10,FALSE)</f>
        <v>178</v>
      </c>
      <c r="T508" s="20">
        <f>VLOOKUP($A508,Database!$A:$Y,11,FALSE)</f>
        <v>144</v>
      </c>
      <c r="U508" s="20">
        <f>VLOOKUP($A508,Database!$A:$Y,12,FALSE)</f>
        <v>30</v>
      </c>
      <c r="V508" s="20" t="str">
        <f>VLOOKUP(A508,Database!A:M,13,FALSE)</f>
        <v>Terminé</v>
      </c>
      <c r="W508" s="20">
        <f>VLOOKUP($A508,Database!$A:$Y,20,FALSE)</f>
        <v>1</v>
      </c>
      <c r="X508" s="20">
        <f>VLOOKUP($A508,Database!$A:$Y,21,FALSE)</f>
        <v>4</v>
      </c>
      <c r="Y508" s="20">
        <f>IF(A508=0,0,IF(V508="À venir",0,IF(AND(ISBLANK(P508),ISBLANK(Q508)),1,0)))</f>
        <v>0</v>
      </c>
      <c r="Z508" s="20">
        <f>IF(OR(ISBLANK(P508),ISBLANK(Q508)),"",IF(OR(AND(P508&gt;Q508,W508&gt;X508),AND(P508=Q508,W508=X508),AND(P508&lt;Q508,W508&lt;X508)),1,0))</f>
        <v>1</v>
      </c>
      <c r="AA508" s="20">
        <f ca="1">IF(C508&lt;NOW(),IF(AND(P508&gt;Q508,W508&gt;X508),S508,IF(AND(P508=Q508,W508=X508),T508,IF(AND(P508&lt;Q508,W508&lt;X508),U508,0))),"")</f>
        <v>30</v>
      </c>
      <c r="AB508" s="20">
        <f ca="1">IF(AND(P508=W508,Q508=X508,NOT(ISBLANK(P508)),NOT(ISBLANK(Q508)),NOT(ISBLANK(W508)),NOT(ISBLANK(AA508))),1,0)</f>
        <v>0</v>
      </c>
      <c r="AC508" s="20" t="str">
        <f ca="1">IF(AB508=0,"",IF(OR(ISBLANK(P508),ISBLANK(Q508)),"",IF(ISBLANK(VLOOKUP(A508,Database!A:AA,22,FALSE)),"",VLOOKUP(A508,Database!A:AA,22,FALSE))))</f>
        <v/>
      </c>
      <c r="AD508" s="20">
        <f ca="1">IFERROR(
   IF(
     OR(ISBLANK(P508),ISBLANK(Q508)),
     "",
     IF(
       AND(AA508&lt;&gt;"",OR(V508="Terminé",V508="En cours")),
       VLOOKUP(AC508,Setup_ScoreExactBonus!A:D,4,FALSE),
       0
     )),
  0)</f>
        <v>0</v>
      </c>
      <c r="AE508" s="21">
        <f ca="1">IFERROR(IF(OR(ISBLANK(P508),ISBLANK(Q508)),0,IF(AA508&lt;&gt;"", AA508 + IF(AB508=1,AD508, 0), "") * (R508+1)),"")</f>
        <v>30</v>
      </c>
      <c r="AF508" s="21">
        <f ca="1">SUMIFS(AE$2:AE508,D$2:D508,D508)</f>
        <v>684</v>
      </c>
    </row>
    <row r="509" spans="1:32" hidden="1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1">
        <v>0</v>
      </c>
      <c r="S509" s="20">
        <f>VLOOKUP($A509,Database!$A:$Y,10,FALSE)</f>
        <v>178</v>
      </c>
      <c r="T509" s="20">
        <f>VLOOKUP($A509,Database!$A:$Y,11,FALSE)</f>
        <v>144</v>
      </c>
      <c r="U509" s="20">
        <f>VLOOKUP($A509,Database!$A:$Y,12,FALSE)</f>
        <v>30</v>
      </c>
      <c r="V509" s="20" t="str">
        <f>VLOOKUP(A509,Database!A:M,13,FALSE)</f>
        <v>Terminé</v>
      </c>
      <c r="W509" s="20">
        <f>VLOOKUP($A509,Database!$A:$Y,20,FALSE)</f>
        <v>1</v>
      </c>
      <c r="X509" s="20">
        <f>VLOOKUP($A509,Database!$A:$Y,21,FALSE)</f>
        <v>4</v>
      </c>
      <c r="Y509" s="20">
        <f>IF(A509=0,0,IF(V509="À venir",0,IF(AND(ISBLANK(P509),ISBLANK(Q509)),1,0)))</f>
        <v>0</v>
      </c>
      <c r="Z509" s="20">
        <f>IF(OR(ISBLANK(P509),ISBLANK(Q509)),"",IF(OR(AND(P509&gt;Q509,W509&gt;X509),AND(P509=Q509,W509=X509),AND(P509&lt;Q509,W509&lt;X509)),1,0))</f>
        <v>1</v>
      </c>
      <c r="AA509" s="20">
        <f ca="1">IF(C509&lt;NOW(),IF(AND(P509&gt;Q509,W509&gt;X509),S509,IF(AND(P509=Q509,W509=X509),T509,IF(AND(P509&lt;Q509,W509&lt;X509),U509,0))),"")</f>
        <v>30</v>
      </c>
      <c r="AB509" s="20">
        <f ca="1">IF(AND(P509=W509,Q509=X509,NOT(ISBLANK(P509)),NOT(ISBLANK(Q509)),NOT(ISBLANK(W509)),NOT(ISBLANK(AA509))),1,0)</f>
        <v>0</v>
      </c>
      <c r="AC509" s="20" t="str">
        <f ca="1">IF(AB509=0,"",IF(OR(ISBLANK(P509),ISBLANK(Q509)),"",IF(ISBLANK(VLOOKUP(A509,Database!A:AA,22,FALSE)),"",VLOOKUP(A509,Database!A:AA,22,FALSE))))</f>
        <v/>
      </c>
      <c r="AD509" s="20">
        <f ca="1">IFERROR(
   IF(
     OR(ISBLANK(P509),ISBLANK(Q509)),
     "",
     IF(
       AND(AA509&lt;&gt;"",OR(V509="Terminé",V509="En cours")),
       VLOOKUP(AC509,Setup_ScoreExactBonus!A:D,4,FALSE),
       0
     )),
  0)</f>
        <v>0</v>
      </c>
      <c r="AE509" s="21">
        <f ca="1">IFERROR(IF(OR(ISBLANK(P509),ISBLANK(Q509)),0,IF(AA509&lt;&gt;"", AA509 + IF(AB509=1,AD509, 0), "") * (R509+1)),"")</f>
        <v>30</v>
      </c>
      <c r="AF509" s="21">
        <f ca="1">SUMIFS(AE$2:AE509,D$2:D509,D509)</f>
        <v>394</v>
      </c>
    </row>
    <row r="510" spans="1:32" hidden="1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1">
        <v>0</v>
      </c>
      <c r="S510" s="20">
        <f>VLOOKUP($A510,Database!$A:$Y,10,FALSE)</f>
        <v>178</v>
      </c>
      <c r="T510" s="20">
        <f>VLOOKUP($A510,Database!$A:$Y,11,FALSE)</f>
        <v>144</v>
      </c>
      <c r="U510" s="20">
        <f>VLOOKUP($A510,Database!$A:$Y,12,FALSE)</f>
        <v>30</v>
      </c>
      <c r="V510" s="20" t="str">
        <f>VLOOKUP(A510,Database!A:M,13,FALSE)</f>
        <v>Terminé</v>
      </c>
      <c r="W510" s="20">
        <f>VLOOKUP($A510,Database!$A:$Y,20,FALSE)</f>
        <v>1</v>
      </c>
      <c r="X510" s="20">
        <f>VLOOKUP($A510,Database!$A:$Y,21,FALSE)</f>
        <v>4</v>
      </c>
      <c r="Y510" s="20">
        <f>IF(A510=0,0,IF(V510="À venir",0,IF(AND(ISBLANK(P510),ISBLANK(Q510)),1,0)))</f>
        <v>0</v>
      </c>
      <c r="Z510" s="20">
        <f>IF(OR(ISBLANK(P510),ISBLANK(Q510)),"",IF(OR(AND(P510&gt;Q510,W510&gt;X510),AND(P510=Q510,W510=X510),AND(P510&lt;Q510,W510&lt;X510)),1,0))</f>
        <v>1</v>
      </c>
      <c r="AA510" s="20">
        <f ca="1">IF(C510&lt;NOW(),IF(AND(P510&gt;Q510,W510&gt;X510),S510,IF(AND(P510=Q510,W510=X510),T510,IF(AND(P510&lt;Q510,W510&lt;X510),U510,0))),"")</f>
        <v>30</v>
      </c>
      <c r="AB510" s="20">
        <f ca="1">IF(AND(P510=W510,Q510=X510,NOT(ISBLANK(P510)),NOT(ISBLANK(Q510)),NOT(ISBLANK(W510)),NOT(ISBLANK(AA510))),1,0)</f>
        <v>0</v>
      </c>
      <c r="AC510" s="20" t="str">
        <f ca="1">IF(AB510=0,"",IF(OR(ISBLANK(P510),ISBLANK(Q510)),"",IF(ISBLANK(VLOOKUP(A510,Database!A:AA,22,FALSE)),"",VLOOKUP(A510,Database!A:AA,22,FALSE))))</f>
        <v/>
      </c>
      <c r="AD510" s="20">
        <f ca="1">IFERROR(
   IF(
     OR(ISBLANK(P510),ISBLANK(Q510)),
     "",
     IF(
       AND(AA510&lt;&gt;"",OR(V510="Terminé",V510="En cours")),
       VLOOKUP(AC510,Setup_ScoreExactBonus!A:D,4,FALSE),
       0
     )),
  0)</f>
        <v>0</v>
      </c>
      <c r="AE510" s="21">
        <f ca="1">IFERROR(IF(OR(ISBLANK(P510),ISBLANK(Q510)),0,IF(AA510&lt;&gt;"", AA510 + IF(AB510=1,AD510, 0), "") * (R510+1)),"")</f>
        <v>30</v>
      </c>
      <c r="AF510" s="21">
        <f ca="1">SUMIFS(AE$2:AE510,D$2:D510,D510)</f>
        <v>357</v>
      </c>
    </row>
    <row r="511" spans="1:32" hidden="1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1">
        <v>0</v>
      </c>
      <c r="S511" s="20">
        <f>VLOOKUP($A511,Database!$A:$Y,10,FALSE)</f>
        <v>178</v>
      </c>
      <c r="T511" s="20">
        <f>VLOOKUP($A511,Database!$A:$Y,11,FALSE)</f>
        <v>144</v>
      </c>
      <c r="U511" s="20">
        <f>VLOOKUP($A511,Database!$A:$Y,12,FALSE)</f>
        <v>30</v>
      </c>
      <c r="V511" s="20" t="str">
        <f>VLOOKUP(A511,Database!A:M,13,FALSE)</f>
        <v>Terminé</v>
      </c>
      <c r="W511" s="20">
        <f>VLOOKUP($A511,Database!$A:$Y,20,FALSE)</f>
        <v>1</v>
      </c>
      <c r="X511" s="20">
        <f>VLOOKUP($A511,Database!$A:$Y,21,FALSE)</f>
        <v>4</v>
      </c>
      <c r="Y511" s="20">
        <f>IF(A511=0,0,IF(V511="À venir",0,IF(AND(ISBLANK(P511),ISBLANK(Q511)),1,0)))</f>
        <v>0</v>
      </c>
      <c r="Z511" s="20">
        <f>IF(OR(ISBLANK(P511),ISBLANK(Q511)),"",IF(OR(AND(P511&gt;Q511,W511&gt;X511),AND(P511=Q511,W511=X511),AND(P511&lt;Q511,W511&lt;X511)),1,0))</f>
        <v>1</v>
      </c>
      <c r="AA511" s="20">
        <f ca="1">IF(C511&lt;NOW(),IF(AND(P511&gt;Q511,W511&gt;X511),S511,IF(AND(P511=Q511,W511=X511),T511,IF(AND(P511&lt;Q511,W511&lt;X511),U511,0))),"")</f>
        <v>30</v>
      </c>
      <c r="AB511" s="20">
        <f ca="1">IF(AND(P511=W511,Q511=X511,NOT(ISBLANK(P511)),NOT(ISBLANK(Q511)),NOT(ISBLANK(W511)),NOT(ISBLANK(AA511))),1,0)</f>
        <v>0</v>
      </c>
      <c r="AC511" s="20" t="str">
        <f ca="1">IF(AB511=0,"",IF(OR(ISBLANK(P511),ISBLANK(Q511)),"",IF(ISBLANK(VLOOKUP(A511,Database!A:AA,22,FALSE)),"",VLOOKUP(A511,Database!A:AA,22,FALSE))))</f>
        <v/>
      </c>
      <c r="AD511" s="20">
        <f ca="1">IFERROR(
   IF(
     OR(ISBLANK(P511),ISBLANK(Q511)),
     "",
     IF(
       AND(AA511&lt;&gt;"",OR(V511="Terminé",V511="En cours")),
       VLOOKUP(AC511,Setup_ScoreExactBonus!A:D,4,FALSE),
       0
     )),
  0)</f>
        <v>0</v>
      </c>
      <c r="AE511" s="21">
        <f ca="1">IFERROR(IF(OR(ISBLANK(P511),ISBLANK(Q511)),0,IF(AA511&lt;&gt;"", AA511 + IF(AB511=1,AD511, 0), "") * (R511+1)),"")</f>
        <v>30</v>
      </c>
      <c r="AF511" s="21">
        <f ca="1">SUMIFS(AE$2:AE511,D$2:D511,D511)</f>
        <v>918</v>
      </c>
    </row>
    <row r="512" spans="1:32" hidden="1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1">
        <v>0</v>
      </c>
      <c r="S512" s="20">
        <f>VLOOKUP($A512,Database!$A:$Y,10,FALSE)</f>
        <v>178</v>
      </c>
      <c r="T512" s="20">
        <f>VLOOKUP($A512,Database!$A:$Y,11,FALSE)</f>
        <v>144</v>
      </c>
      <c r="U512" s="20">
        <f>VLOOKUP($A512,Database!$A:$Y,12,FALSE)</f>
        <v>30</v>
      </c>
      <c r="V512" s="20" t="str">
        <f>VLOOKUP(A512,Database!A:M,13,FALSE)</f>
        <v>Terminé</v>
      </c>
      <c r="W512" s="20">
        <f>VLOOKUP($A512,Database!$A:$Y,20,FALSE)</f>
        <v>1</v>
      </c>
      <c r="X512" s="20">
        <f>VLOOKUP($A512,Database!$A:$Y,21,FALSE)</f>
        <v>4</v>
      </c>
      <c r="Y512" s="20">
        <f>IF(A512=0,0,IF(V512="À venir",0,IF(AND(ISBLANK(P512),ISBLANK(Q512)),1,0)))</f>
        <v>0</v>
      </c>
      <c r="Z512" s="20">
        <f>IF(OR(ISBLANK(P512),ISBLANK(Q512)),"",IF(OR(AND(P512&gt;Q512,W512&gt;X512),AND(P512=Q512,W512=X512),AND(P512&lt;Q512,W512&lt;X512)),1,0))</f>
        <v>1</v>
      </c>
      <c r="AA512" s="20">
        <f ca="1">IF(C512&lt;NOW(),IF(AND(P512&gt;Q512,W512&gt;X512),S512,IF(AND(P512=Q512,W512=X512),T512,IF(AND(P512&lt;Q512,W512&lt;X512),U512,0))),"")</f>
        <v>30</v>
      </c>
      <c r="AB512" s="20">
        <f ca="1">IF(AND(P512=W512,Q512=X512,NOT(ISBLANK(P512)),NOT(ISBLANK(Q512)),NOT(ISBLANK(W512)),NOT(ISBLANK(AA512))),1,0)</f>
        <v>0</v>
      </c>
      <c r="AC512" s="20" t="str">
        <f ca="1">IF(AB512=0,"",IF(OR(ISBLANK(P512),ISBLANK(Q512)),"",IF(ISBLANK(VLOOKUP(A512,Database!A:AA,22,FALSE)),"",VLOOKUP(A512,Database!A:AA,22,FALSE))))</f>
        <v/>
      </c>
      <c r="AD512" s="20">
        <f ca="1">IFERROR(
   IF(
     OR(ISBLANK(P512),ISBLANK(Q512)),
     "",
     IF(
       AND(AA512&lt;&gt;"",OR(V512="Terminé",V512="En cours")),
       VLOOKUP(AC512,Setup_ScoreExactBonus!A:D,4,FALSE),
       0
     )),
  0)</f>
        <v>0</v>
      </c>
      <c r="AE512" s="21">
        <f ca="1">IFERROR(IF(OR(ISBLANK(P512),ISBLANK(Q512)),0,IF(AA512&lt;&gt;"", AA512 + IF(AB512=1,AD512, 0), "") * (R512+1)),"")</f>
        <v>30</v>
      </c>
      <c r="AF512" s="21">
        <f ca="1">SUMIFS(AE$2:AE512,D$2:D512,D512)</f>
        <v>397</v>
      </c>
    </row>
    <row r="513" spans="1:32" hidden="1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1">
        <v>0</v>
      </c>
      <c r="S513" s="20">
        <f>VLOOKUP($A513,Database!$A:$Y,10,FALSE)</f>
        <v>178</v>
      </c>
      <c r="T513" s="20">
        <f>VLOOKUP($A513,Database!$A:$Y,11,FALSE)</f>
        <v>144</v>
      </c>
      <c r="U513" s="20">
        <f>VLOOKUP($A513,Database!$A:$Y,12,FALSE)</f>
        <v>30</v>
      </c>
      <c r="V513" s="20" t="str">
        <f>VLOOKUP(A513,Database!A:M,13,FALSE)</f>
        <v>Terminé</v>
      </c>
      <c r="W513" s="20">
        <f>VLOOKUP($A513,Database!$A:$Y,20,FALSE)</f>
        <v>1</v>
      </c>
      <c r="X513" s="20">
        <f>VLOOKUP($A513,Database!$A:$Y,21,FALSE)</f>
        <v>4</v>
      </c>
      <c r="Y513" s="20">
        <f>IF(A513=0,0,IF(V513="À venir",0,IF(AND(ISBLANK(P513),ISBLANK(Q513)),1,0)))</f>
        <v>0</v>
      </c>
      <c r="Z513" s="20">
        <f>IF(OR(ISBLANK(P513),ISBLANK(Q513)),"",IF(OR(AND(P513&gt;Q513,W513&gt;X513),AND(P513=Q513,W513=X513),AND(P513&lt;Q513,W513&lt;X513)),1,0))</f>
        <v>1</v>
      </c>
      <c r="AA513" s="20">
        <f ca="1">IF(C513&lt;NOW(),IF(AND(P513&gt;Q513,W513&gt;X513),S513,IF(AND(P513=Q513,W513=X513),T513,IF(AND(P513&lt;Q513,W513&lt;X513),U513,0))),"")</f>
        <v>30</v>
      </c>
      <c r="AB513" s="20">
        <f ca="1">IF(AND(P513=W513,Q513=X513,NOT(ISBLANK(P513)),NOT(ISBLANK(Q513)),NOT(ISBLANK(W513)),NOT(ISBLANK(AA513))),1,0)</f>
        <v>0</v>
      </c>
      <c r="AC513" s="20" t="str">
        <f ca="1">IF(AB513=0,"",IF(OR(ISBLANK(P513),ISBLANK(Q513)),"",IF(ISBLANK(VLOOKUP(A513,Database!A:AA,22,FALSE)),"",VLOOKUP(A513,Database!A:AA,22,FALSE))))</f>
        <v/>
      </c>
      <c r="AD513" s="20">
        <f ca="1">IFERROR(
   IF(
     OR(ISBLANK(P513),ISBLANK(Q513)),
     "",
     IF(
       AND(AA513&lt;&gt;"",OR(V513="Terminé",V513="En cours")),
       VLOOKUP(AC513,Setup_ScoreExactBonus!A:D,4,FALSE),
       0
     )),
  0)</f>
        <v>0</v>
      </c>
      <c r="AE513" s="21">
        <f ca="1">IFERROR(IF(OR(ISBLANK(P513),ISBLANK(Q513)),0,IF(AA513&lt;&gt;"", AA513 + IF(AB513=1,AD513, 0), "") * (R513+1)),"")</f>
        <v>30</v>
      </c>
      <c r="AF513" s="21">
        <f ca="1">SUMIFS(AE$2:AE513,D$2:D513,D513)</f>
        <v>396</v>
      </c>
    </row>
    <row r="514" spans="1:32" hidden="1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1">
        <v>0</v>
      </c>
      <c r="S514" s="20">
        <f>VLOOKUP($A514,Database!$A:$Y,10,FALSE)</f>
        <v>178</v>
      </c>
      <c r="T514" s="20">
        <f>VLOOKUP($A514,Database!$A:$Y,11,FALSE)</f>
        <v>144</v>
      </c>
      <c r="U514" s="20">
        <f>VLOOKUP($A514,Database!$A:$Y,12,FALSE)</f>
        <v>30</v>
      </c>
      <c r="V514" s="20" t="str">
        <f>VLOOKUP(A514,Database!A:M,13,FALSE)</f>
        <v>Terminé</v>
      </c>
      <c r="W514" s="20">
        <f>VLOOKUP($A514,Database!$A:$Y,20,FALSE)</f>
        <v>1</v>
      </c>
      <c r="X514" s="20">
        <f>VLOOKUP($A514,Database!$A:$Y,21,FALSE)</f>
        <v>4</v>
      </c>
      <c r="Y514" s="20">
        <f>IF(A514=0,0,IF(V514="À venir",0,IF(AND(ISBLANK(P514),ISBLANK(Q514)),1,0)))</f>
        <v>1</v>
      </c>
      <c r="Z514" s="20" t="str">
        <f>IF(OR(ISBLANK(P514),ISBLANK(Q514)),"",IF(OR(AND(P514&gt;Q514,W514&gt;X514),AND(P514=Q514,W514=X514),AND(P514&lt;Q514,W514&lt;X514)),1,0))</f>
        <v/>
      </c>
      <c r="AA514" s="20">
        <f ca="1">IF(C514&lt;NOW(),IF(AND(P514&gt;Q514,W514&gt;X514),S514,IF(AND(P514=Q514,W514=X514),T514,IF(AND(P514&lt;Q514,W514&lt;X514),U514,0))),"")</f>
        <v>0</v>
      </c>
      <c r="AB514" s="20">
        <f ca="1">IF(AND(P514=W514,Q514=X514,NOT(ISBLANK(P514)),NOT(ISBLANK(Q514)),NOT(ISBLANK(W514)),NOT(ISBLANK(AA514))),1,0)</f>
        <v>0</v>
      </c>
      <c r="AC514" s="20" t="str">
        <f ca="1">IF(AB514=0,"",IF(OR(ISBLANK(P514),ISBLANK(Q514)),"",IF(ISBLANK(VLOOKUP(A514,Database!A:AA,22,FALSE)),"",VLOOKUP(A514,Database!A:AA,22,FALSE))))</f>
        <v/>
      </c>
      <c r="AD514" s="20" t="str">
        <f>IFERROR(
   IF(
     OR(ISBLANK(P514),ISBLANK(Q514)),
     "",
     IF(
       AND(AA514&lt;&gt;"",OR(V514="Terminé",V514="En cours")),
       VLOOKUP(AC514,Setup_ScoreExactBonus!A:D,4,FALSE),
       0
     )),
  0)</f>
        <v/>
      </c>
      <c r="AE514" s="21">
        <f>IFERROR(IF(OR(ISBLANK(P514),ISBLANK(Q514)),0,IF(AA514&lt;&gt;"", AA514 + IF(AB514=1,AD514, 0), "") * (R514+1)),"")</f>
        <v>0</v>
      </c>
      <c r="AF514" s="21">
        <f>SUMIFS(AE$2:AE514,D$2:D514,D514)</f>
        <v>0</v>
      </c>
    </row>
    <row r="515" spans="1:32" hidden="1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1">
        <v>1</v>
      </c>
      <c r="S515" s="20">
        <f>VLOOKUP($A515,Database!$A:$Y,10,FALSE)</f>
        <v>43</v>
      </c>
      <c r="T515" s="20">
        <f>VLOOKUP($A515,Database!$A:$Y,11,FALSE)</f>
        <v>129</v>
      </c>
      <c r="U515" s="20">
        <f>VLOOKUP($A515,Database!$A:$Y,12,FALSE)</f>
        <v>159</v>
      </c>
      <c r="V515" s="20" t="str">
        <f>VLOOKUP(A515,Database!A:M,13,FALSE)</f>
        <v>Terminé</v>
      </c>
      <c r="W515" s="20">
        <f>VLOOKUP($A515,Database!$A:$Y,20,FALSE)</f>
        <v>3</v>
      </c>
      <c r="X515" s="20">
        <f>VLOOKUP($A515,Database!$A:$Y,21,FALSE)</f>
        <v>0</v>
      </c>
      <c r="Y515" s="20">
        <f>IF(A515=0,0,IF(V515="À venir",0,IF(AND(ISBLANK(P515),ISBLANK(Q515)),1,0)))</f>
        <v>0</v>
      </c>
      <c r="Z515" s="20">
        <f>IF(OR(ISBLANK(P515),ISBLANK(Q515)),"",IF(OR(AND(P515&gt;Q515,W515&gt;X515),AND(P515=Q515,W515=X515),AND(P515&lt;Q515,W515&lt;X515)),1,0))</f>
        <v>0</v>
      </c>
      <c r="AA515" s="20">
        <f ca="1">IF(C515&lt;NOW(),IF(AND(P515&gt;Q515,W515&gt;X515),S515,IF(AND(P515=Q515,W515=X515),T515,IF(AND(P515&lt;Q515,W515&lt;X515),U515,0))),"")</f>
        <v>0</v>
      </c>
      <c r="AB515" s="20">
        <f ca="1">IF(AND(P515=W515,Q515=X515,NOT(ISBLANK(P515)),NOT(ISBLANK(Q515)),NOT(ISBLANK(W515)),NOT(ISBLANK(AA515))),1,0)</f>
        <v>0</v>
      </c>
      <c r="AC515" s="20" t="str">
        <f ca="1">IF(AB515=0,"",IF(OR(ISBLANK(P515),ISBLANK(Q515)),"",IF(ISBLANK(VLOOKUP(A515,Database!A:AA,22,FALSE)),"",VLOOKUP(A515,Database!A:AA,22,FALSE))))</f>
        <v/>
      </c>
      <c r="AD515" s="20">
        <f ca="1">IFERROR(
   IF(
     OR(ISBLANK(P515),ISBLANK(Q515)),
     "",
     IF(
       AND(AA515&lt;&gt;"",OR(V515="Terminé",V515="En cours")),
       VLOOKUP(AC515,Setup_ScoreExactBonus!A:D,4,FALSE),
       0
     )),
  0)</f>
        <v>0</v>
      </c>
      <c r="AE515" s="21">
        <f ca="1">IFERROR(IF(OR(ISBLANK(P515),ISBLANK(Q515)),0,IF(AA515&lt;&gt;"", AA515 + IF(AB515=1,AD515, 0), "") * (R515+1)),"")</f>
        <v>0</v>
      </c>
      <c r="AF515" s="21">
        <f ca="1">SUMIFS(AE$2:AE515,D$2:D515,D515)</f>
        <v>843</v>
      </c>
    </row>
    <row r="516" spans="1:32" hidden="1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1">
        <v>0</v>
      </c>
      <c r="S516" s="20">
        <f>VLOOKUP($A516,Database!$A:$Y,10,FALSE)</f>
        <v>43</v>
      </c>
      <c r="T516" s="20">
        <f>VLOOKUP($A516,Database!$A:$Y,11,FALSE)</f>
        <v>129</v>
      </c>
      <c r="U516" s="20">
        <f>VLOOKUP($A516,Database!$A:$Y,12,FALSE)</f>
        <v>159</v>
      </c>
      <c r="V516" s="20" t="str">
        <f>VLOOKUP(A516,Database!A:M,13,FALSE)</f>
        <v>Terminé</v>
      </c>
      <c r="W516" s="20">
        <f>VLOOKUP($A516,Database!$A:$Y,20,FALSE)</f>
        <v>3</v>
      </c>
      <c r="X516" s="20">
        <f>VLOOKUP($A516,Database!$A:$Y,21,FALSE)</f>
        <v>0</v>
      </c>
      <c r="Y516" s="20">
        <f>IF(A516=0,0,IF(V516="À venir",0,IF(AND(ISBLANK(P516),ISBLANK(Q516)),1,0)))</f>
        <v>0</v>
      </c>
      <c r="Z516" s="20">
        <f>IF(OR(ISBLANK(P516),ISBLANK(Q516)),"",IF(OR(AND(P516&gt;Q516,W516&gt;X516),AND(P516=Q516,W516=X516),AND(P516&lt;Q516,W516&lt;X516)),1,0))</f>
        <v>1</v>
      </c>
      <c r="AA516" s="20">
        <f ca="1">IF(C516&lt;NOW(),IF(AND(P516&gt;Q516,W516&gt;X516),S516,IF(AND(P516=Q516,W516=X516),T516,IF(AND(P516&lt;Q516,W516&lt;X516),U516,0))),"")</f>
        <v>43</v>
      </c>
      <c r="AB516" s="20">
        <f ca="1">IF(AND(P516=W516,Q516=X516,NOT(ISBLANK(P516)),NOT(ISBLANK(Q516)),NOT(ISBLANK(W516)),NOT(ISBLANK(AA516))),1,0)</f>
        <v>0</v>
      </c>
      <c r="AC516" s="20" t="str">
        <f ca="1">IF(AB516=0,"",IF(OR(ISBLANK(P516),ISBLANK(Q516)),"",IF(ISBLANK(VLOOKUP(A516,Database!A:AA,22,FALSE)),"",VLOOKUP(A516,Database!A:AA,22,FALSE))))</f>
        <v/>
      </c>
      <c r="AD516" s="20">
        <f ca="1">IFERROR(
   IF(
     OR(ISBLANK(P516),ISBLANK(Q516)),
     "",
     IF(
       AND(AA516&lt;&gt;"",OR(V516="Terminé",V516="En cours")),
       VLOOKUP(AC516,Setup_ScoreExactBonus!A:D,4,FALSE),
       0
     )),
  0)</f>
        <v>0</v>
      </c>
      <c r="AE516" s="21">
        <f ca="1">IFERROR(IF(OR(ISBLANK(P516),ISBLANK(Q516)),0,IF(AA516&lt;&gt;"", AA516 + IF(AB516=1,AD516, 0), "") * (R516+1)),"")</f>
        <v>43</v>
      </c>
      <c r="AF516" s="21">
        <f ca="1">SUMIFS(AE$2:AE516,D$2:D516,D516)</f>
        <v>657</v>
      </c>
    </row>
    <row r="517" spans="1:32" hidden="1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1">
        <v>0</v>
      </c>
      <c r="S517" s="20">
        <f>VLOOKUP($A517,Database!$A:$Y,10,FALSE)</f>
        <v>43</v>
      </c>
      <c r="T517" s="20">
        <f>VLOOKUP($A517,Database!$A:$Y,11,FALSE)</f>
        <v>129</v>
      </c>
      <c r="U517" s="20">
        <f>VLOOKUP($A517,Database!$A:$Y,12,FALSE)</f>
        <v>159</v>
      </c>
      <c r="V517" s="20" t="str">
        <f>VLOOKUP(A517,Database!A:M,13,FALSE)</f>
        <v>Terminé</v>
      </c>
      <c r="W517" s="20">
        <f>VLOOKUP($A517,Database!$A:$Y,20,FALSE)</f>
        <v>3</v>
      </c>
      <c r="X517" s="20">
        <f>VLOOKUP($A517,Database!$A:$Y,21,FALSE)</f>
        <v>0</v>
      </c>
      <c r="Y517" s="20">
        <f>IF(A517=0,0,IF(V517="À venir",0,IF(AND(ISBLANK(P517),ISBLANK(Q517)),1,0)))</f>
        <v>0</v>
      </c>
      <c r="Z517" s="20">
        <f>IF(OR(ISBLANK(P517),ISBLANK(Q517)),"",IF(OR(AND(P517&gt;Q517,W517&gt;X517),AND(P517=Q517,W517=X517),AND(P517&lt;Q517,W517&lt;X517)),1,0))</f>
        <v>1</v>
      </c>
      <c r="AA517" s="20">
        <f ca="1">IF(C517&lt;NOW(),IF(AND(P517&gt;Q517,W517&gt;X517),S517,IF(AND(P517=Q517,W517=X517),T517,IF(AND(P517&lt;Q517,W517&lt;X517),U517,0))),"")</f>
        <v>43</v>
      </c>
      <c r="AB517" s="20">
        <f ca="1">IF(AND(P517=W517,Q517=X517,NOT(ISBLANK(P517)),NOT(ISBLANK(Q517)),NOT(ISBLANK(W517)),NOT(ISBLANK(AA517))),1,0)</f>
        <v>0</v>
      </c>
      <c r="AC517" s="20" t="str">
        <f ca="1">IF(AB517=0,"",IF(OR(ISBLANK(P517),ISBLANK(Q517)),"",IF(ISBLANK(VLOOKUP(A517,Database!A:AA,22,FALSE)),"",VLOOKUP(A517,Database!A:AA,22,FALSE))))</f>
        <v/>
      </c>
      <c r="AD517" s="20">
        <f ca="1">IFERROR(
   IF(
     OR(ISBLANK(P517),ISBLANK(Q517)),
     "",
     IF(
       AND(AA517&lt;&gt;"",OR(V517="Terminé",V517="En cours")),
       VLOOKUP(AC517,Setup_ScoreExactBonus!A:D,4,FALSE),
       0
     )),
  0)</f>
        <v>0</v>
      </c>
      <c r="AE517" s="21">
        <f ca="1">IFERROR(IF(OR(ISBLANK(P517),ISBLANK(Q517)),0,IF(AA517&lt;&gt;"", AA517 + IF(AB517=1,AD517, 0), "") * (R517+1)),"")</f>
        <v>43</v>
      </c>
      <c r="AF517" s="21">
        <f ca="1">SUMIFS(AE$2:AE517,D$2:D517,D517)</f>
        <v>869</v>
      </c>
    </row>
    <row r="518" spans="1:32" hidden="1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1">
        <v>0</v>
      </c>
      <c r="S518" s="20">
        <f>VLOOKUP($A518,Database!$A:$Y,10,FALSE)</f>
        <v>43</v>
      </c>
      <c r="T518" s="20">
        <f>VLOOKUP($A518,Database!$A:$Y,11,FALSE)</f>
        <v>129</v>
      </c>
      <c r="U518" s="20">
        <f>VLOOKUP($A518,Database!$A:$Y,12,FALSE)</f>
        <v>159</v>
      </c>
      <c r="V518" s="20" t="str">
        <f>VLOOKUP(A518,Database!A:M,13,FALSE)</f>
        <v>Terminé</v>
      </c>
      <c r="W518" s="20">
        <f>VLOOKUP($A518,Database!$A:$Y,20,FALSE)</f>
        <v>3</v>
      </c>
      <c r="X518" s="20">
        <f>VLOOKUP($A518,Database!$A:$Y,21,FALSE)</f>
        <v>0</v>
      </c>
      <c r="Y518" s="20">
        <f>IF(A518=0,0,IF(V518="À venir",0,IF(AND(ISBLANK(P518),ISBLANK(Q518)),1,0)))</f>
        <v>0</v>
      </c>
      <c r="Z518" s="20">
        <f>IF(OR(ISBLANK(P518),ISBLANK(Q518)),"",IF(OR(AND(P518&gt;Q518,W518&gt;X518),AND(P518=Q518,W518=X518),AND(P518&lt;Q518,W518&lt;X518)),1,0))</f>
        <v>1</v>
      </c>
      <c r="AA518" s="20">
        <f ca="1">IF(C518&lt;NOW(),IF(AND(P518&gt;Q518,W518&gt;X518),S518,IF(AND(P518=Q518,W518=X518),T518,IF(AND(P518&lt;Q518,W518&lt;X518),U518,0))),"")</f>
        <v>43</v>
      </c>
      <c r="AB518" s="20">
        <f ca="1">IF(AND(P518=W518,Q518=X518,NOT(ISBLANK(P518)),NOT(ISBLANK(Q518)),NOT(ISBLANK(W518)),NOT(ISBLANK(AA518))),1,0)</f>
        <v>0</v>
      </c>
      <c r="AC518" s="20" t="str">
        <f ca="1">IF(AB518=0,"",IF(OR(ISBLANK(P518),ISBLANK(Q518)),"",IF(ISBLANK(VLOOKUP(A518,Database!A:AA,22,FALSE)),"",VLOOKUP(A518,Database!A:AA,22,FALSE))))</f>
        <v/>
      </c>
      <c r="AD518" s="20">
        <f ca="1">IFERROR(
   IF(
     OR(ISBLANK(P518),ISBLANK(Q518)),
     "",
     IF(
       AND(AA518&lt;&gt;"",OR(V518="Terminé",V518="En cours")),
       VLOOKUP(AC518,Setup_ScoreExactBonus!A:D,4,FALSE),
       0
     )),
  0)</f>
        <v>0</v>
      </c>
      <c r="AE518" s="21">
        <f ca="1">IFERROR(IF(OR(ISBLANK(P518),ISBLANK(Q518)),0,IF(AA518&lt;&gt;"", AA518 + IF(AB518=1,AD518, 0), "") * (R518+1)),"")</f>
        <v>43</v>
      </c>
      <c r="AF518" s="21">
        <f ca="1">SUMIFS(AE$2:AE518,D$2:D518,D518)</f>
        <v>393</v>
      </c>
    </row>
    <row r="519" spans="1:32" hidden="1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1">
        <v>0</v>
      </c>
      <c r="S519" s="20">
        <f>VLOOKUP($A519,Database!$A:$Y,10,FALSE)</f>
        <v>43</v>
      </c>
      <c r="T519" s="20">
        <f>VLOOKUP($A519,Database!$A:$Y,11,FALSE)</f>
        <v>129</v>
      </c>
      <c r="U519" s="20">
        <f>VLOOKUP($A519,Database!$A:$Y,12,FALSE)</f>
        <v>159</v>
      </c>
      <c r="V519" s="20" t="str">
        <f>VLOOKUP(A519,Database!A:M,13,FALSE)</f>
        <v>Terminé</v>
      </c>
      <c r="W519" s="20">
        <f>VLOOKUP($A519,Database!$A:$Y,20,FALSE)</f>
        <v>3</v>
      </c>
      <c r="X519" s="20">
        <f>VLOOKUP($A519,Database!$A:$Y,21,FALSE)</f>
        <v>0</v>
      </c>
      <c r="Y519" s="20">
        <f>IF(A519=0,0,IF(V519="À venir",0,IF(AND(ISBLANK(P519),ISBLANK(Q519)),1,0)))</f>
        <v>0</v>
      </c>
      <c r="Z519" s="20">
        <f>IF(OR(ISBLANK(P519),ISBLANK(Q519)),"",IF(OR(AND(P519&gt;Q519,W519&gt;X519),AND(P519=Q519,W519=X519),AND(P519&lt;Q519,W519&lt;X519)),1,0))</f>
        <v>0</v>
      </c>
      <c r="AA519" s="20">
        <f ca="1">IF(C519&lt;NOW(),IF(AND(P519&gt;Q519,W519&gt;X519),S519,IF(AND(P519=Q519,W519=X519),T519,IF(AND(P519&lt;Q519,W519&lt;X519),U519,0))),"")</f>
        <v>0</v>
      </c>
      <c r="AB519" s="20">
        <f ca="1">IF(AND(P519=W519,Q519=X519,NOT(ISBLANK(P519)),NOT(ISBLANK(Q519)),NOT(ISBLANK(W519)),NOT(ISBLANK(AA519))),1,0)</f>
        <v>0</v>
      </c>
      <c r="AC519" s="20" t="str">
        <f ca="1">IF(AB519=0,"",IF(OR(ISBLANK(P519),ISBLANK(Q519)),"",IF(ISBLANK(VLOOKUP(A519,Database!A:AA,22,FALSE)),"",VLOOKUP(A519,Database!A:AA,22,FALSE))))</f>
        <v/>
      </c>
      <c r="AD519" s="20">
        <f ca="1">IFERROR(
   IF(
     OR(ISBLANK(P519),ISBLANK(Q519)),
     "",
     IF(
       AND(AA519&lt;&gt;"",OR(V519="Terminé",V519="En cours")),
       VLOOKUP(AC519,Setup_ScoreExactBonus!A:D,4,FALSE),
       0
     )),
  0)</f>
        <v>0</v>
      </c>
      <c r="AE519" s="21">
        <f ca="1">IFERROR(IF(OR(ISBLANK(P519),ISBLANK(Q519)),0,IF(AA519&lt;&gt;"", AA519 + IF(AB519=1,AD519, 0), "") * (R519+1)),"")</f>
        <v>0</v>
      </c>
      <c r="AF519" s="21">
        <f ca="1">SUMIFS(AE$2:AE519,D$2:D519,D519)</f>
        <v>262</v>
      </c>
    </row>
    <row r="520" spans="1:32" hidden="1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1">
        <v>0</v>
      </c>
      <c r="S520" s="20">
        <f>VLOOKUP($A520,Database!$A:$Y,10,FALSE)</f>
        <v>43</v>
      </c>
      <c r="T520" s="20">
        <f>VLOOKUP($A520,Database!$A:$Y,11,FALSE)</f>
        <v>129</v>
      </c>
      <c r="U520" s="20">
        <f>VLOOKUP($A520,Database!$A:$Y,12,FALSE)</f>
        <v>159</v>
      </c>
      <c r="V520" s="20" t="str">
        <f>VLOOKUP(A520,Database!A:M,13,FALSE)</f>
        <v>Terminé</v>
      </c>
      <c r="W520" s="20">
        <f>VLOOKUP($A520,Database!$A:$Y,20,FALSE)</f>
        <v>3</v>
      </c>
      <c r="X520" s="20">
        <f>VLOOKUP($A520,Database!$A:$Y,21,FALSE)</f>
        <v>0</v>
      </c>
      <c r="Y520" s="20">
        <f>IF(A520=0,0,IF(V520="À venir",0,IF(AND(ISBLANK(P520),ISBLANK(Q520)),1,0)))</f>
        <v>0</v>
      </c>
      <c r="Z520" s="20">
        <f>IF(OR(ISBLANK(P520),ISBLANK(Q520)),"",IF(OR(AND(P520&gt;Q520,W520&gt;X520),AND(P520=Q520,W520=X520),AND(P520&lt;Q520,W520&lt;X520)),1,0))</f>
        <v>1</v>
      </c>
      <c r="AA520" s="20">
        <f ca="1">IF(C520&lt;NOW(),IF(AND(P520&gt;Q520,W520&gt;X520),S520,IF(AND(P520=Q520,W520=X520),T520,IF(AND(P520&lt;Q520,W520&lt;X520),U520,0))),"")</f>
        <v>43</v>
      </c>
      <c r="AB520" s="20">
        <f ca="1">IF(AND(P520=W520,Q520=X520,NOT(ISBLANK(P520)),NOT(ISBLANK(Q520)),NOT(ISBLANK(W520)),NOT(ISBLANK(AA520))),1,0)</f>
        <v>0</v>
      </c>
      <c r="AC520" s="20" t="str">
        <f ca="1">IF(AB520=0,"",IF(OR(ISBLANK(P520),ISBLANK(Q520)),"",IF(ISBLANK(VLOOKUP(A520,Database!A:AA,22,FALSE)),"",VLOOKUP(A520,Database!A:AA,22,FALSE))))</f>
        <v/>
      </c>
      <c r="AD520" s="20">
        <f ca="1">IFERROR(
   IF(
     OR(ISBLANK(P520),ISBLANK(Q520)),
     "",
     IF(
       AND(AA520&lt;&gt;"",OR(V520="Terminé",V520="En cours")),
       VLOOKUP(AC520,Setup_ScoreExactBonus!A:D,4,FALSE),
       0
     )),
  0)</f>
        <v>0</v>
      </c>
      <c r="AE520" s="21">
        <f ca="1">IFERROR(IF(OR(ISBLANK(P520),ISBLANK(Q520)),0,IF(AA520&lt;&gt;"", AA520 + IF(AB520=1,AD520, 0), "") * (R520+1)),"")</f>
        <v>43</v>
      </c>
      <c r="AF520" s="21">
        <f ca="1">SUMIFS(AE$2:AE520,D$2:D520,D520)</f>
        <v>656</v>
      </c>
    </row>
    <row r="521" spans="1:32" hidden="1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1">
        <v>0</v>
      </c>
      <c r="S521" s="20">
        <f>VLOOKUP($A521,Database!$A:$Y,10,FALSE)</f>
        <v>43</v>
      </c>
      <c r="T521" s="20">
        <f>VLOOKUP($A521,Database!$A:$Y,11,FALSE)</f>
        <v>129</v>
      </c>
      <c r="U521" s="20">
        <f>VLOOKUP($A521,Database!$A:$Y,12,FALSE)</f>
        <v>159</v>
      </c>
      <c r="V521" s="20" t="str">
        <f>VLOOKUP(A521,Database!A:M,13,FALSE)</f>
        <v>Terminé</v>
      </c>
      <c r="W521" s="20">
        <f>VLOOKUP($A521,Database!$A:$Y,20,FALSE)</f>
        <v>3</v>
      </c>
      <c r="X521" s="20">
        <f>VLOOKUP($A521,Database!$A:$Y,21,FALSE)</f>
        <v>0</v>
      </c>
      <c r="Y521" s="20">
        <f>IF(A521=0,0,IF(V521="À venir",0,IF(AND(ISBLANK(P521),ISBLANK(Q521)),1,0)))</f>
        <v>0</v>
      </c>
      <c r="Z521" s="20">
        <f>IF(OR(ISBLANK(P521),ISBLANK(Q521)),"",IF(OR(AND(P521&gt;Q521,W521&gt;X521),AND(P521=Q521,W521=X521),AND(P521&lt;Q521,W521&lt;X521)),1,0))</f>
        <v>1</v>
      </c>
      <c r="AA521" s="20">
        <f ca="1">IF(C521&lt;NOW(),IF(AND(P521&gt;Q521,W521&gt;X521),S521,IF(AND(P521=Q521,W521=X521),T521,IF(AND(P521&lt;Q521,W521&lt;X521),U521,0))),"")</f>
        <v>43</v>
      </c>
      <c r="AB521" s="20">
        <f ca="1">IF(AND(P521=W521,Q521=X521,NOT(ISBLANK(P521)),NOT(ISBLANK(Q521)),NOT(ISBLANK(W521)),NOT(ISBLANK(AA521))),1,0)</f>
        <v>1</v>
      </c>
      <c r="AC521" s="20" t="str">
        <f ca="1">IF(AB521=0,"",IF(OR(ISBLANK(P521),ISBLANK(Q521)),"",IF(ISBLANK(VLOOKUP(A521,Database!A:AA,22,FALSE)),"",VLOOKUP(A521,Database!A:AA,22,FALSE))))</f>
        <v>Très rare</v>
      </c>
      <c r="AD521" s="20">
        <f ca="1">IFERROR(
   IF(
     OR(ISBLANK(P521),ISBLANK(Q521)),
     "",
     IF(
       AND(AA521&lt;&gt;"",OR(V521="Terminé",V521="En cours")),
       VLOOKUP(AC521,Setup_ScoreExactBonus!A:D,4,FALSE),
       0
     )),
  0)</f>
        <v>50</v>
      </c>
      <c r="AE521" s="21">
        <f ca="1">IFERROR(IF(OR(ISBLANK(P521),ISBLANK(Q521)),0,IF(AA521&lt;&gt;"", AA521 + IF(AB521=1,AD521, 0), "") * (R521+1)),"")</f>
        <v>93</v>
      </c>
      <c r="AF521" s="21">
        <f ca="1">SUMIFS(AE$2:AE521,D$2:D521,D521)</f>
        <v>307</v>
      </c>
    </row>
    <row r="522" spans="1:32" hidden="1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1">
        <v>0</v>
      </c>
      <c r="S522" s="20">
        <f>VLOOKUP($A522,Database!$A:$Y,10,FALSE)</f>
        <v>43</v>
      </c>
      <c r="T522" s="20">
        <f>VLOOKUP($A522,Database!$A:$Y,11,FALSE)</f>
        <v>129</v>
      </c>
      <c r="U522" s="20">
        <f>VLOOKUP($A522,Database!$A:$Y,12,FALSE)</f>
        <v>159</v>
      </c>
      <c r="V522" s="20" t="str">
        <f>VLOOKUP(A522,Database!A:M,13,FALSE)</f>
        <v>Terminé</v>
      </c>
      <c r="W522" s="20">
        <f>VLOOKUP($A522,Database!$A:$Y,20,FALSE)</f>
        <v>3</v>
      </c>
      <c r="X522" s="20">
        <f>VLOOKUP($A522,Database!$A:$Y,21,FALSE)</f>
        <v>0</v>
      </c>
      <c r="Y522" s="20">
        <f>IF(A522=0,0,IF(V522="À venir",0,IF(AND(ISBLANK(P522),ISBLANK(Q522)),1,0)))</f>
        <v>0</v>
      </c>
      <c r="Z522" s="20">
        <f>IF(OR(ISBLANK(P522),ISBLANK(Q522)),"",IF(OR(AND(P522&gt;Q522,W522&gt;X522),AND(P522=Q522,W522=X522),AND(P522&lt;Q522,W522&lt;X522)),1,0))</f>
        <v>1</v>
      </c>
      <c r="AA522" s="20">
        <f ca="1">IF(C522&lt;NOW(),IF(AND(P522&gt;Q522,W522&gt;X522),S522,IF(AND(P522=Q522,W522=X522),T522,IF(AND(P522&lt;Q522,W522&lt;X522),U522,0))),"")</f>
        <v>43</v>
      </c>
      <c r="AB522" s="20">
        <f ca="1">IF(AND(P522=W522,Q522=X522,NOT(ISBLANK(P522)),NOT(ISBLANK(Q522)),NOT(ISBLANK(W522)),NOT(ISBLANK(AA522))),1,0)</f>
        <v>0</v>
      </c>
      <c r="AC522" s="20" t="str">
        <f ca="1">IF(AB522=0,"",IF(OR(ISBLANK(P522),ISBLANK(Q522)),"",IF(ISBLANK(VLOOKUP(A522,Database!A:AA,22,FALSE)),"",VLOOKUP(A522,Database!A:AA,22,FALSE))))</f>
        <v/>
      </c>
      <c r="AD522" s="20">
        <f ca="1">IFERROR(
   IF(
     OR(ISBLANK(P522),ISBLANK(Q522)),
     "",
     IF(
       AND(AA522&lt;&gt;"",OR(V522="Terminé",V522="En cours")),
       VLOOKUP(AC522,Setup_ScoreExactBonus!A:D,4,FALSE),
       0
     )),
  0)</f>
        <v>0</v>
      </c>
      <c r="AE522" s="21">
        <f ca="1">IFERROR(IF(OR(ISBLANK(P522),ISBLANK(Q522)),0,IF(AA522&lt;&gt;"", AA522 + IF(AB522=1,AD522, 0), "") * (R522+1)),"")</f>
        <v>43</v>
      </c>
      <c r="AF522" s="21">
        <f ca="1">SUMIFS(AE$2:AE522,D$2:D522,D522)</f>
        <v>742</v>
      </c>
    </row>
    <row r="523" spans="1:32" hidden="1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1">
        <v>0</v>
      </c>
      <c r="S523" s="20">
        <f>VLOOKUP($A523,Database!$A:$Y,10,FALSE)</f>
        <v>43</v>
      </c>
      <c r="T523" s="20">
        <f>VLOOKUP($A523,Database!$A:$Y,11,FALSE)</f>
        <v>129</v>
      </c>
      <c r="U523" s="20">
        <f>VLOOKUP($A523,Database!$A:$Y,12,FALSE)</f>
        <v>159</v>
      </c>
      <c r="V523" s="20" t="str">
        <f>VLOOKUP(A523,Database!A:M,13,FALSE)</f>
        <v>Terminé</v>
      </c>
      <c r="W523" s="20">
        <f>VLOOKUP($A523,Database!$A:$Y,20,FALSE)</f>
        <v>3</v>
      </c>
      <c r="X523" s="20">
        <f>VLOOKUP($A523,Database!$A:$Y,21,FALSE)</f>
        <v>0</v>
      </c>
      <c r="Y523" s="20">
        <f>IF(A523=0,0,IF(V523="À venir",0,IF(AND(ISBLANK(P523),ISBLANK(Q523)),1,0)))</f>
        <v>0</v>
      </c>
      <c r="Z523" s="20">
        <f>IF(OR(ISBLANK(P523),ISBLANK(Q523)),"",IF(OR(AND(P523&gt;Q523,W523&gt;X523),AND(P523=Q523,W523=X523),AND(P523&lt;Q523,W523&lt;X523)),1,0))</f>
        <v>1</v>
      </c>
      <c r="AA523" s="20">
        <f ca="1">IF(C523&lt;NOW(),IF(AND(P523&gt;Q523,W523&gt;X523),S523,IF(AND(P523=Q523,W523=X523),T523,IF(AND(P523&lt;Q523,W523&lt;X523),U523,0))),"")</f>
        <v>43</v>
      </c>
      <c r="AB523" s="20">
        <f ca="1">IF(AND(P523=W523,Q523=X523,NOT(ISBLANK(P523)),NOT(ISBLANK(Q523)),NOT(ISBLANK(W523)),NOT(ISBLANK(AA523))),1,0)</f>
        <v>0</v>
      </c>
      <c r="AC523" s="20" t="str">
        <f ca="1">IF(AB523=0,"",IF(OR(ISBLANK(P523),ISBLANK(Q523)),"",IF(ISBLANK(VLOOKUP(A523,Database!A:AA,22,FALSE)),"",VLOOKUP(A523,Database!A:AA,22,FALSE))))</f>
        <v/>
      </c>
      <c r="AD523" s="20">
        <f ca="1">IFERROR(
   IF(
     OR(ISBLANK(P523),ISBLANK(Q523)),
     "",
     IF(
       AND(AA523&lt;&gt;"",OR(V523="Terminé",V523="En cours")),
       VLOOKUP(AC523,Setup_ScoreExactBonus!A:D,4,FALSE),
       0
     )),
  0)</f>
        <v>0</v>
      </c>
      <c r="AE523" s="21">
        <f ca="1">IFERROR(IF(OR(ISBLANK(P523),ISBLANK(Q523)),0,IF(AA523&lt;&gt;"", AA523 + IF(AB523=1,AD523, 0), "") * (R523+1)),"")</f>
        <v>43</v>
      </c>
      <c r="AF523" s="21">
        <f ca="1">SUMIFS(AE$2:AE523,D$2:D523,D523)</f>
        <v>565</v>
      </c>
    </row>
    <row r="524" spans="1:32" hidden="1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1">
        <v>0</v>
      </c>
      <c r="S524" s="20">
        <f>VLOOKUP($A524,Database!$A:$Y,10,FALSE)</f>
        <v>43</v>
      </c>
      <c r="T524" s="20">
        <f>VLOOKUP($A524,Database!$A:$Y,11,FALSE)</f>
        <v>129</v>
      </c>
      <c r="U524" s="20">
        <f>VLOOKUP($A524,Database!$A:$Y,12,FALSE)</f>
        <v>159</v>
      </c>
      <c r="V524" s="20" t="str">
        <f>VLOOKUP(A524,Database!A:M,13,FALSE)</f>
        <v>Terminé</v>
      </c>
      <c r="W524" s="20">
        <f>VLOOKUP($A524,Database!$A:$Y,20,FALSE)</f>
        <v>3</v>
      </c>
      <c r="X524" s="20">
        <f>VLOOKUP($A524,Database!$A:$Y,21,FALSE)</f>
        <v>0</v>
      </c>
      <c r="Y524" s="20">
        <f>IF(A524=0,0,IF(V524="À venir",0,IF(AND(ISBLANK(P524),ISBLANK(Q524)),1,0)))</f>
        <v>0</v>
      </c>
      <c r="Z524" s="20">
        <f>IF(OR(ISBLANK(P524),ISBLANK(Q524)),"",IF(OR(AND(P524&gt;Q524,W524&gt;X524),AND(P524=Q524,W524=X524),AND(P524&lt;Q524,W524&lt;X524)),1,0))</f>
        <v>1</v>
      </c>
      <c r="AA524" s="20">
        <f ca="1">IF(C524&lt;NOW(),IF(AND(P524&gt;Q524,W524&gt;X524),S524,IF(AND(P524=Q524,W524=X524),T524,IF(AND(P524&lt;Q524,W524&lt;X524),U524,0))),"")</f>
        <v>43</v>
      </c>
      <c r="AB524" s="20">
        <f ca="1">IF(AND(P524=W524,Q524=X524,NOT(ISBLANK(P524)),NOT(ISBLANK(Q524)),NOT(ISBLANK(W524)),NOT(ISBLANK(AA524))),1,0)</f>
        <v>0</v>
      </c>
      <c r="AC524" s="20" t="str">
        <f ca="1">IF(AB524=0,"",IF(OR(ISBLANK(P524),ISBLANK(Q524)),"",IF(ISBLANK(VLOOKUP(A524,Database!A:AA,22,FALSE)),"",VLOOKUP(A524,Database!A:AA,22,FALSE))))</f>
        <v/>
      </c>
      <c r="AD524" s="20">
        <f ca="1">IFERROR(
   IF(
     OR(ISBLANK(P524),ISBLANK(Q524)),
     "",
     IF(
       AND(AA524&lt;&gt;"",OR(V524="Terminé",V524="En cours")),
       VLOOKUP(AC524,Setup_ScoreExactBonus!A:D,4,FALSE),
       0
     )),
  0)</f>
        <v>0</v>
      </c>
      <c r="AE524" s="21">
        <f ca="1">IFERROR(IF(OR(ISBLANK(P524),ISBLANK(Q524)),0,IF(AA524&lt;&gt;"", AA524 + IF(AB524=1,AD524, 0), "") * (R524+1)),"")</f>
        <v>43</v>
      </c>
      <c r="AF524" s="21">
        <f ca="1">SUMIFS(AE$2:AE524,D$2:D524,D524)</f>
        <v>651</v>
      </c>
    </row>
    <row r="525" spans="1:32" hidden="1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1">
        <v>0</v>
      </c>
      <c r="S525" s="20">
        <f>VLOOKUP($A525,Database!$A:$Y,10,FALSE)</f>
        <v>43</v>
      </c>
      <c r="T525" s="20">
        <f>VLOOKUP($A525,Database!$A:$Y,11,FALSE)</f>
        <v>129</v>
      </c>
      <c r="U525" s="20">
        <f>VLOOKUP($A525,Database!$A:$Y,12,FALSE)</f>
        <v>159</v>
      </c>
      <c r="V525" s="20" t="str">
        <f>VLOOKUP(A525,Database!A:M,13,FALSE)</f>
        <v>Terminé</v>
      </c>
      <c r="W525" s="20">
        <f>VLOOKUP($A525,Database!$A:$Y,20,FALSE)</f>
        <v>3</v>
      </c>
      <c r="X525" s="20">
        <f>VLOOKUP($A525,Database!$A:$Y,21,FALSE)</f>
        <v>0</v>
      </c>
      <c r="Y525" s="20">
        <f>IF(A525=0,0,IF(V525="À venir",0,IF(AND(ISBLANK(P525),ISBLANK(Q525)),1,0)))</f>
        <v>0</v>
      </c>
      <c r="Z525" s="20">
        <f>IF(OR(ISBLANK(P525),ISBLANK(Q525)),"",IF(OR(AND(P525&gt;Q525,W525&gt;X525),AND(P525=Q525,W525=X525),AND(P525&lt;Q525,W525&lt;X525)),1,0))</f>
        <v>1</v>
      </c>
      <c r="AA525" s="20">
        <f ca="1">IF(C525&lt;NOW(),IF(AND(P525&gt;Q525,W525&gt;X525),S525,IF(AND(P525=Q525,W525=X525),T525,IF(AND(P525&lt;Q525,W525&lt;X525),U525,0))),"")</f>
        <v>43</v>
      </c>
      <c r="AB525" s="20">
        <f ca="1">IF(AND(P525=W525,Q525=X525,NOT(ISBLANK(P525)),NOT(ISBLANK(Q525)),NOT(ISBLANK(W525)),NOT(ISBLANK(AA525))),1,0)</f>
        <v>0</v>
      </c>
      <c r="AC525" s="20" t="str">
        <f ca="1">IF(AB525=0,"",IF(OR(ISBLANK(P525),ISBLANK(Q525)),"",IF(ISBLANK(VLOOKUP(A525,Database!A:AA,22,FALSE)),"",VLOOKUP(A525,Database!A:AA,22,FALSE))))</f>
        <v/>
      </c>
      <c r="AD525" s="20">
        <f ca="1">IFERROR(
   IF(
     OR(ISBLANK(P525),ISBLANK(Q525)),
     "",
     IF(
       AND(AA525&lt;&gt;"",OR(V525="Terminé",V525="En cours")),
       VLOOKUP(AC525,Setup_ScoreExactBonus!A:D,4,FALSE),
       0
     )),
  0)</f>
        <v>0</v>
      </c>
      <c r="AE525" s="21">
        <f ca="1">IFERROR(IF(OR(ISBLANK(P525),ISBLANK(Q525)),0,IF(AA525&lt;&gt;"", AA525 + IF(AB525=1,AD525, 0), "") * (R525+1)),"")</f>
        <v>43</v>
      </c>
      <c r="AF525" s="21">
        <f ca="1">SUMIFS(AE$2:AE525,D$2:D525,D525)</f>
        <v>724</v>
      </c>
    </row>
    <row r="526" spans="1:32" hidden="1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1">
        <v>0</v>
      </c>
      <c r="S526" s="20">
        <f>VLOOKUP($A526,Database!$A:$Y,10,FALSE)</f>
        <v>43</v>
      </c>
      <c r="T526" s="20">
        <f>VLOOKUP($A526,Database!$A:$Y,11,FALSE)</f>
        <v>129</v>
      </c>
      <c r="U526" s="20">
        <f>VLOOKUP($A526,Database!$A:$Y,12,FALSE)</f>
        <v>159</v>
      </c>
      <c r="V526" s="20" t="str">
        <f>VLOOKUP(A526,Database!A:M,13,FALSE)</f>
        <v>Terminé</v>
      </c>
      <c r="W526" s="20">
        <f>VLOOKUP($A526,Database!$A:$Y,20,FALSE)</f>
        <v>3</v>
      </c>
      <c r="X526" s="20">
        <f>VLOOKUP($A526,Database!$A:$Y,21,FALSE)</f>
        <v>0</v>
      </c>
      <c r="Y526" s="20">
        <f>IF(A526=0,0,IF(V526="À venir",0,IF(AND(ISBLANK(P526),ISBLANK(Q526)),1,0)))</f>
        <v>0</v>
      </c>
      <c r="Z526" s="20">
        <f>IF(OR(ISBLANK(P526),ISBLANK(Q526)),"",IF(OR(AND(P526&gt;Q526,W526&gt;X526),AND(P526=Q526,W526=X526),AND(P526&lt;Q526,W526&lt;X526)),1,0))</f>
        <v>0</v>
      </c>
      <c r="AA526" s="20">
        <f ca="1">IF(C526&lt;NOW(),IF(AND(P526&gt;Q526,W526&gt;X526),S526,IF(AND(P526=Q526,W526=X526),T526,IF(AND(P526&lt;Q526,W526&lt;X526),U526,0))),"")</f>
        <v>0</v>
      </c>
      <c r="AB526" s="20">
        <f ca="1">IF(AND(P526=W526,Q526=X526,NOT(ISBLANK(P526)),NOT(ISBLANK(Q526)),NOT(ISBLANK(W526)),NOT(ISBLANK(AA526))),1,0)</f>
        <v>0</v>
      </c>
      <c r="AC526" s="20" t="str">
        <f ca="1">IF(AB526=0,"",IF(OR(ISBLANK(P526),ISBLANK(Q526)),"",IF(ISBLANK(VLOOKUP(A526,Database!A:AA,22,FALSE)),"",VLOOKUP(A526,Database!A:AA,22,FALSE))))</f>
        <v/>
      </c>
      <c r="AD526" s="20">
        <f ca="1">IFERROR(
   IF(
     OR(ISBLANK(P526),ISBLANK(Q526)),
     "",
     IF(
       AND(AA526&lt;&gt;"",OR(V526="Terminé",V526="En cours")),
       VLOOKUP(AC526,Setup_ScoreExactBonus!A:D,4,FALSE),
       0
     )),
  0)</f>
        <v>0</v>
      </c>
      <c r="AE526" s="21">
        <f ca="1">IFERROR(IF(OR(ISBLANK(P526),ISBLANK(Q526)),0,IF(AA526&lt;&gt;"", AA526 + IF(AB526=1,AD526, 0), "") * (R526+1)),"")</f>
        <v>0</v>
      </c>
      <c r="AF526" s="21">
        <f ca="1">SUMIFS(AE$2:AE526,D$2:D526,D526)</f>
        <v>833</v>
      </c>
    </row>
    <row r="527" spans="1:32" hidden="1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1">
        <v>0</v>
      </c>
      <c r="S527" s="20">
        <f>VLOOKUP($A527,Database!$A:$Y,10,FALSE)</f>
        <v>43</v>
      </c>
      <c r="T527" s="20">
        <f>VLOOKUP($A527,Database!$A:$Y,11,FALSE)</f>
        <v>129</v>
      </c>
      <c r="U527" s="20">
        <f>VLOOKUP($A527,Database!$A:$Y,12,FALSE)</f>
        <v>159</v>
      </c>
      <c r="V527" s="20" t="str">
        <f>VLOOKUP(A527,Database!A:M,13,FALSE)</f>
        <v>Terminé</v>
      </c>
      <c r="W527" s="20">
        <f>VLOOKUP($A527,Database!$A:$Y,20,FALSE)</f>
        <v>3</v>
      </c>
      <c r="X527" s="20">
        <f>VLOOKUP($A527,Database!$A:$Y,21,FALSE)</f>
        <v>0</v>
      </c>
      <c r="Y527" s="20">
        <f>IF(A527=0,0,IF(V527="À venir",0,IF(AND(ISBLANK(P527),ISBLANK(Q527)),1,0)))</f>
        <v>0</v>
      </c>
      <c r="Z527" s="20">
        <f>IF(OR(ISBLANK(P527),ISBLANK(Q527)),"",IF(OR(AND(P527&gt;Q527,W527&gt;X527),AND(P527=Q527,W527=X527),AND(P527&lt;Q527,W527&lt;X527)),1,0))</f>
        <v>1</v>
      </c>
      <c r="AA527" s="20">
        <f ca="1">IF(C527&lt;NOW(),IF(AND(P527&gt;Q527,W527&gt;X527),S527,IF(AND(P527=Q527,W527=X527),T527,IF(AND(P527&lt;Q527,W527&lt;X527),U527,0))),"")</f>
        <v>43</v>
      </c>
      <c r="AB527" s="20">
        <f ca="1">IF(AND(P527=W527,Q527=X527,NOT(ISBLANK(P527)),NOT(ISBLANK(Q527)),NOT(ISBLANK(W527)),NOT(ISBLANK(AA527))),1,0)</f>
        <v>0</v>
      </c>
      <c r="AC527" s="20" t="str">
        <f ca="1">IF(AB527=0,"",IF(OR(ISBLANK(P527),ISBLANK(Q527)),"",IF(ISBLANK(VLOOKUP(A527,Database!A:AA,22,FALSE)),"",VLOOKUP(A527,Database!A:AA,22,FALSE))))</f>
        <v/>
      </c>
      <c r="AD527" s="20">
        <f ca="1">IFERROR(
   IF(
     OR(ISBLANK(P527),ISBLANK(Q527)),
     "",
     IF(
       AND(AA527&lt;&gt;"",OR(V527="Terminé",V527="En cours")),
       VLOOKUP(AC527,Setup_ScoreExactBonus!A:D,4,FALSE),
       0
     )),
  0)</f>
        <v>0</v>
      </c>
      <c r="AE527" s="21">
        <f ca="1">IFERROR(IF(OR(ISBLANK(P527),ISBLANK(Q527)),0,IF(AA527&lt;&gt;"", AA527 + IF(AB527=1,AD527, 0), "") * (R527+1)),"")</f>
        <v>43</v>
      </c>
      <c r="AF527" s="21">
        <f ca="1">SUMIFS(AE$2:AE527,D$2:D527,D527)</f>
        <v>1033</v>
      </c>
    </row>
    <row r="528" spans="1:32" hidden="1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1">
        <v>0</v>
      </c>
      <c r="S528" s="20">
        <f>VLOOKUP($A528,Database!$A:$Y,10,FALSE)</f>
        <v>43</v>
      </c>
      <c r="T528" s="20">
        <f>VLOOKUP($A528,Database!$A:$Y,11,FALSE)</f>
        <v>129</v>
      </c>
      <c r="U528" s="20">
        <f>VLOOKUP($A528,Database!$A:$Y,12,FALSE)</f>
        <v>159</v>
      </c>
      <c r="V528" s="20" t="str">
        <f>VLOOKUP(A528,Database!A:M,13,FALSE)</f>
        <v>Terminé</v>
      </c>
      <c r="W528" s="20">
        <f>VLOOKUP($A528,Database!$A:$Y,20,FALSE)</f>
        <v>3</v>
      </c>
      <c r="X528" s="20">
        <f>VLOOKUP($A528,Database!$A:$Y,21,FALSE)</f>
        <v>0</v>
      </c>
      <c r="Y528" s="20">
        <f>IF(A528=0,0,IF(V528="À venir",0,IF(AND(ISBLANK(P528),ISBLANK(Q528)),1,0)))</f>
        <v>0</v>
      </c>
      <c r="Z528" s="20">
        <f>IF(OR(ISBLANK(P528),ISBLANK(Q528)),"",IF(OR(AND(P528&gt;Q528,W528&gt;X528),AND(P528=Q528,W528=X528),AND(P528&lt;Q528,W528&lt;X528)),1,0))</f>
        <v>1</v>
      </c>
      <c r="AA528" s="20">
        <f ca="1">IF(C528&lt;NOW(),IF(AND(P528&gt;Q528,W528&gt;X528),S528,IF(AND(P528=Q528,W528=X528),T528,IF(AND(P528&lt;Q528,W528&lt;X528),U528,0))),"")</f>
        <v>43</v>
      </c>
      <c r="AB528" s="20">
        <f ca="1">IF(AND(P528=W528,Q528=X528,NOT(ISBLANK(P528)),NOT(ISBLANK(Q528)),NOT(ISBLANK(W528)),NOT(ISBLANK(AA528))),1,0)</f>
        <v>0</v>
      </c>
      <c r="AC528" s="20" t="str">
        <f ca="1">IF(AB528=0,"",IF(OR(ISBLANK(P528),ISBLANK(Q528)),"",IF(ISBLANK(VLOOKUP(A528,Database!A:AA,22,FALSE)),"",VLOOKUP(A528,Database!A:AA,22,FALSE))))</f>
        <v/>
      </c>
      <c r="AD528" s="20">
        <f ca="1">IFERROR(
   IF(
     OR(ISBLANK(P528),ISBLANK(Q528)),
     "",
     IF(
       AND(AA528&lt;&gt;"",OR(V528="Terminé",V528="En cours")),
       VLOOKUP(AC528,Setup_ScoreExactBonus!A:D,4,FALSE),
       0
     )),
  0)</f>
        <v>0</v>
      </c>
      <c r="AE528" s="21">
        <f ca="1">IFERROR(IF(OR(ISBLANK(P528),ISBLANK(Q528)),0,IF(AA528&lt;&gt;"", AA528 + IF(AB528=1,AD528, 0), "") * (R528+1)),"")</f>
        <v>43</v>
      </c>
      <c r="AF528" s="21">
        <f ca="1">SUMIFS(AE$2:AE528,D$2:D528,D528)</f>
        <v>689</v>
      </c>
    </row>
    <row r="529" spans="1:32" hidden="1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1">
        <v>0</v>
      </c>
      <c r="S529" s="20">
        <f>VLOOKUP($A529,Database!$A:$Y,10,FALSE)</f>
        <v>43</v>
      </c>
      <c r="T529" s="20">
        <f>VLOOKUP($A529,Database!$A:$Y,11,FALSE)</f>
        <v>129</v>
      </c>
      <c r="U529" s="20">
        <f>VLOOKUP($A529,Database!$A:$Y,12,FALSE)</f>
        <v>159</v>
      </c>
      <c r="V529" s="20" t="str">
        <f>VLOOKUP(A529,Database!A:M,13,FALSE)</f>
        <v>Terminé</v>
      </c>
      <c r="W529" s="20">
        <f>VLOOKUP($A529,Database!$A:$Y,20,FALSE)</f>
        <v>3</v>
      </c>
      <c r="X529" s="20">
        <f>VLOOKUP($A529,Database!$A:$Y,21,FALSE)</f>
        <v>0</v>
      </c>
      <c r="Y529" s="20">
        <f>IF(A529=0,0,IF(V529="À venir",0,IF(AND(ISBLANK(P529),ISBLANK(Q529)),1,0)))</f>
        <v>0</v>
      </c>
      <c r="Z529" s="20">
        <f>IF(OR(ISBLANK(P529),ISBLANK(Q529)),"",IF(OR(AND(P529&gt;Q529,W529&gt;X529),AND(P529=Q529,W529=X529),AND(P529&lt;Q529,W529&lt;X529)),1,0))</f>
        <v>1</v>
      </c>
      <c r="AA529" s="20">
        <f ca="1">IF(C529&lt;NOW(),IF(AND(P529&gt;Q529,W529&gt;X529),S529,IF(AND(P529=Q529,W529=X529),T529,IF(AND(P529&lt;Q529,W529&lt;X529),U529,0))),"")</f>
        <v>43</v>
      </c>
      <c r="AB529" s="20">
        <f ca="1">IF(AND(P529=W529,Q529=X529,NOT(ISBLANK(P529)),NOT(ISBLANK(Q529)),NOT(ISBLANK(W529)),NOT(ISBLANK(AA529))),1,0)</f>
        <v>0</v>
      </c>
      <c r="AC529" s="20" t="str">
        <f ca="1">IF(AB529=0,"",IF(OR(ISBLANK(P529),ISBLANK(Q529)),"",IF(ISBLANK(VLOOKUP(A529,Database!A:AA,22,FALSE)),"",VLOOKUP(A529,Database!A:AA,22,FALSE))))</f>
        <v/>
      </c>
      <c r="AD529" s="20">
        <f ca="1">IFERROR(
   IF(
     OR(ISBLANK(P529),ISBLANK(Q529)),
     "",
     IF(
       AND(AA529&lt;&gt;"",OR(V529="Terminé",V529="En cours")),
       VLOOKUP(AC529,Setup_ScoreExactBonus!A:D,4,FALSE),
       0
     )),
  0)</f>
        <v>0</v>
      </c>
      <c r="AE529" s="21">
        <f ca="1">IFERROR(IF(OR(ISBLANK(P529),ISBLANK(Q529)),0,IF(AA529&lt;&gt;"", AA529 + IF(AB529=1,AD529, 0), "") * (R529+1)),"")</f>
        <v>43</v>
      </c>
      <c r="AF529" s="21">
        <f ca="1">SUMIFS(AE$2:AE529,D$2:D529,D529)</f>
        <v>597</v>
      </c>
    </row>
    <row r="530" spans="1:32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1">
        <v>0</v>
      </c>
      <c r="S530" s="20">
        <f>VLOOKUP($A530,Database!$A:$Y,10,FALSE)</f>
        <v>43</v>
      </c>
      <c r="T530" s="20">
        <f>VLOOKUP($A530,Database!$A:$Y,11,FALSE)</f>
        <v>129</v>
      </c>
      <c r="U530" s="20">
        <f>VLOOKUP($A530,Database!$A:$Y,12,FALSE)</f>
        <v>159</v>
      </c>
      <c r="V530" s="20" t="str">
        <f>VLOOKUP(A530,Database!A:M,13,FALSE)</f>
        <v>Terminé</v>
      </c>
      <c r="W530" s="20">
        <f>VLOOKUP($A530,Database!$A:$Y,20,FALSE)</f>
        <v>3</v>
      </c>
      <c r="X530" s="20">
        <f>VLOOKUP($A530,Database!$A:$Y,21,FALSE)</f>
        <v>0</v>
      </c>
      <c r="Y530" s="20">
        <f>IF(A530=0,0,IF(V530="À venir",0,IF(AND(ISBLANK(P530),ISBLANK(Q530)),1,0)))</f>
        <v>0</v>
      </c>
      <c r="Z530" s="20">
        <f>IF(OR(ISBLANK(P530),ISBLANK(Q530)),"",IF(OR(AND(P530&gt;Q530,W530&gt;X530),AND(P530=Q530,W530=X530),AND(P530&lt;Q530,W530&lt;X530)),1,0))</f>
        <v>1</v>
      </c>
      <c r="AA530" s="20">
        <f ca="1">IF(C530&lt;NOW(),IF(AND(P530&gt;Q530,W530&gt;X530),S530,IF(AND(P530=Q530,W530=X530),T530,IF(AND(P530&lt;Q530,W530&lt;X530),U530,0))),"")</f>
        <v>43</v>
      </c>
      <c r="AB530" s="20">
        <f ca="1">IF(AND(P530=W530,Q530=X530,NOT(ISBLANK(P530)),NOT(ISBLANK(Q530)),NOT(ISBLANK(W530)),NOT(ISBLANK(AA530))),1,0)</f>
        <v>0</v>
      </c>
      <c r="AC530" s="20" t="str">
        <f ca="1">IF(AB530=0,"",IF(OR(ISBLANK(P530),ISBLANK(Q530)),"",IF(ISBLANK(VLOOKUP(A530,Database!A:AA,22,FALSE)),"",VLOOKUP(A530,Database!A:AA,22,FALSE))))</f>
        <v/>
      </c>
      <c r="AD530" s="20">
        <f ca="1">IFERROR(
   IF(
     OR(ISBLANK(P530),ISBLANK(Q530)),
     "",
     IF(
       AND(AA530&lt;&gt;"",OR(V530="Terminé",V530="En cours")),
       VLOOKUP(AC530,Setup_ScoreExactBonus!A:D,4,FALSE),
       0
     )),
  0)</f>
        <v>0</v>
      </c>
      <c r="AE530" s="21">
        <f ca="1">IFERROR(IF(OR(ISBLANK(P530),ISBLANK(Q530)),0,IF(AA530&lt;&gt;"", AA530 + IF(AB530=1,AD530, 0), "") * (R530+1)),"")</f>
        <v>43</v>
      </c>
      <c r="AF530" s="21">
        <f ca="1">SUMIFS(AE$2:AE530,D$2:D530,D530)</f>
        <v>464</v>
      </c>
    </row>
    <row r="531" spans="1:32" hidden="1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1">
        <v>0</v>
      </c>
      <c r="S531" s="20">
        <f>VLOOKUP($A531,Database!$A:$Y,10,FALSE)</f>
        <v>43</v>
      </c>
      <c r="T531" s="20">
        <f>VLOOKUP($A531,Database!$A:$Y,11,FALSE)</f>
        <v>129</v>
      </c>
      <c r="U531" s="20">
        <f>VLOOKUP($A531,Database!$A:$Y,12,FALSE)</f>
        <v>159</v>
      </c>
      <c r="V531" s="20" t="str">
        <f>VLOOKUP(A531,Database!A:M,13,FALSE)</f>
        <v>Terminé</v>
      </c>
      <c r="W531" s="20">
        <f>VLOOKUP($A531,Database!$A:$Y,20,FALSE)</f>
        <v>3</v>
      </c>
      <c r="X531" s="20">
        <f>VLOOKUP($A531,Database!$A:$Y,21,FALSE)</f>
        <v>0</v>
      </c>
      <c r="Y531" s="20">
        <f>IF(A531=0,0,IF(V531="À venir",0,IF(AND(ISBLANK(P531),ISBLANK(Q531)),1,0)))</f>
        <v>0</v>
      </c>
      <c r="Z531" s="20">
        <f>IF(OR(ISBLANK(P531),ISBLANK(Q531)),"",IF(OR(AND(P531&gt;Q531,W531&gt;X531),AND(P531=Q531,W531=X531),AND(P531&lt;Q531,W531&lt;X531)),1,0))</f>
        <v>1</v>
      </c>
      <c r="AA531" s="20">
        <f ca="1">IF(C531&lt;NOW(),IF(AND(P531&gt;Q531,W531&gt;X531),S531,IF(AND(P531=Q531,W531=X531),T531,IF(AND(P531&lt;Q531,W531&lt;X531),U531,0))),"")</f>
        <v>43</v>
      </c>
      <c r="AB531" s="20">
        <f ca="1">IF(AND(P531=W531,Q531=X531,NOT(ISBLANK(P531)),NOT(ISBLANK(Q531)),NOT(ISBLANK(W531)),NOT(ISBLANK(AA531))),1,0)</f>
        <v>0</v>
      </c>
      <c r="AC531" s="20" t="str">
        <f ca="1">IF(AB531=0,"",IF(OR(ISBLANK(P531),ISBLANK(Q531)),"",IF(ISBLANK(VLOOKUP(A531,Database!A:AA,22,FALSE)),"",VLOOKUP(A531,Database!A:AA,22,FALSE))))</f>
        <v/>
      </c>
      <c r="AD531" s="20">
        <f ca="1">IFERROR(
   IF(
     OR(ISBLANK(P531),ISBLANK(Q531)),
     "",
     IF(
       AND(AA531&lt;&gt;"",OR(V531="Terminé",V531="En cours")),
       VLOOKUP(AC531,Setup_ScoreExactBonus!A:D,4,FALSE),
       0
     )),
  0)</f>
        <v>0</v>
      </c>
      <c r="AE531" s="21">
        <f ca="1">IFERROR(IF(OR(ISBLANK(P531),ISBLANK(Q531)),0,IF(AA531&lt;&gt;"", AA531 + IF(AB531=1,AD531, 0), "") * (R531+1)),"")</f>
        <v>43</v>
      </c>
      <c r="AF531" s="21">
        <f ca="1">SUMIFS(AE$2:AE531,D$2:D531,D531)</f>
        <v>600</v>
      </c>
    </row>
    <row r="532" spans="1:32" hidden="1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1">
        <v>0</v>
      </c>
      <c r="S532" s="20">
        <f>VLOOKUP($A532,Database!$A:$Y,10,FALSE)</f>
        <v>43</v>
      </c>
      <c r="T532" s="20">
        <f>VLOOKUP($A532,Database!$A:$Y,11,FALSE)</f>
        <v>129</v>
      </c>
      <c r="U532" s="20">
        <f>VLOOKUP($A532,Database!$A:$Y,12,FALSE)</f>
        <v>159</v>
      </c>
      <c r="V532" s="20" t="str">
        <f>VLOOKUP(A532,Database!A:M,13,FALSE)</f>
        <v>Terminé</v>
      </c>
      <c r="W532" s="20">
        <f>VLOOKUP($A532,Database!$A:$Y,20,FALSE)</f>
        <v>3</v>
      </c>
      <c r="X532" s="20">
        <f>VLOOKUP($A532,Database!$A:$Y,21,FALSE)</f>
        <v>0</v>
      </c>
      <c r="Y532" s="20">
        <f>IF(A532=0,0,IF(V532="À venir",0,IF(AND(ISBLANK(P532),ISBLANK(Q532)),1,0)))</f>
        <v>0</v>
      </c>
      <c r="Z532" s="20">
        <f>IF(OR(ISBLANK(P532),ISBLANK(Q532)),"",IF(OR(AND(P532&gt;Q532,W532&gt;X532),AND(P532=Q532,W532=X532),AND(P532&lt;Q532,W532&lt;X532)),1,0))</f>
        <v>0</v>
      </c>
      <c r="AA532" s="20">
        <f ca="1">IF(C532&lt;NOW(),IF(AND(P532&gt;Q532,W532&gt;X532),S532,IF(AND(P532=Q532,W532=X532),T532,IF(AND(P532&lt;Q532,W532&lt;X532),U532,0))),"")</f>
        <v>0</v>
      </c>
      <c r="AB532" s="20">
        <f ca="1">IF(AND(P532=W532,Q532=X532,NOT(ISBLANK(P532)),NOT(ISBLANK(Q532)),NOT(ISBLANK(W532)),NOT(ISBLANK(AA532))),1,0)</f>
        <v>0</v>
      </c>
      <c r="AC532" s="20" t="str">
        <f ca="1">IF(AB532=0,"",IF(OR(ISBLANK(P532),ISBLANK(Q532)),"",IF(ISBLANK(VLOOKUP(A532,Database!A:AA,22,FALSE)),"",VLOOKUP(A532,Database!A:AA,22,FALSE))))</f>
        <v/>
      </c>
      <c r="AD532" s="20">
        <f ca="1">IFERROR(
   IF(
     OR(ISBLANK(P532),ISBLANK(Q532)),
     "",
     IF(
       AND(AA532&lt;&gt;"",OR(V532="Terminé",V532="En cours")),
       VLOOKUP(AC532,Setup_ScoreExactBonus!A:D,4,FALSE),
       0
     )),
  0)</f>
        <v>0</v>
      </c>
      <c r="AE532" s="21">
        <f ca="1">IFERROR(IF(OR(ISBLANK(P532),ISBLANK(Q532)),0,IF(AA532&lt;&gt;"", AA532 + IF(AB532=1,AD532, 0), "") * (R532+1)),"")</f>
        <v>0</v>
      </c>
      <c r="AF532" s="21">
        <f ca="1">SUMIFS(AE$2:AE532,D$2:D532,D532)</f>
        <v>631</v>
      </c>
    </row>
    <row r="533" spans="1:32" hidden="1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1">
        <v>0</v>
      </c>
      <c r="S533" s="20">
        <f>VLOOKUP($A533,Database!$A:$Y,10,FALSE)</f>
        <v>43</v>
      </c>
      <c r="T533" s="20">
        <f>VLOOKUP($A533,Database!$A:$Y,11,FALSE)</f>
        <v>129</v>
      </c>
      <c r="U533" s="20">
        <f>VLOOKUP($A533,Database!$A:$Y,12,FALSE)</f>
        <v>159</v>
      </c>
      <c r="V533" s="20" t="str">
        <f>VLOOKUP(A533,Database!A:M,13,FALSE)</f>
        <v>Terminé</v>
      </c>
      <c r="W533" s="20">
        <f>VLOOKUP($A533,Database!$A:$Y,20,FALSE)</f>
        <v>3</v>
      </c>
      <c r="X533" s="20">
        <f>VLOOKUP($A533,Database!$A:$Y,21,FALSE)</f>
        <v>0</v>
      </c>
      <c r="Y533" s="20">
        <f>IF(A533=0,0,IF(V533="À venir",0,IF(AND(ISBLANK(P533),ISBLANK(Q533)),1,0)))</f>
        <v>0</v>
      </c>
      <c r="Z533" s="20">
        <f>IF(OR(ISBLANK(P533),ISBLANK(Q533)),"",IF(OR(AND(P533&gt;Q533,W533&gt;X533),AND(P533=Q533,W533=X533),AND(P533&lt;Q533,W533&lt;X533)),1,0))</f>
        <v>1</v>
      </c>
      <c r="AA533" s="20">
        <f ca="1">IF(C533&lt;NOW(),IF(AND(P533&gt;Q533,W533&gt;X533),S533,IF(AND(P533=Q533,W533=X533),T533,IF(AND(P533&lt;Q533,W533&lt;X533),U533,0))),"")</f>
        <v>43</v>
      </c>
      <c r="AB533" s="20">
        <f ca="1">IF(AND(P533=W533,Q533=X533,NOT(ISBLANK(P533)),NOT(ISBLANK(Q533)),NOT(ISBLANK(W533)),NOT(ISBLANK(AA533))),1,0)</f>
        <v>0</v>
      </c>
      <c r="AC533" s="20" t="str">
        <f ca="1">IF(AB533=0,"",IF(OR(ISBLANK(P533),ISBLANK(Q533)),"",IF(ISBLANK(VLOOKUP(A533,Database!A:AA,22,FALSE)),"",VLOOKUP(A533,Database!A:AA,22,FALSE))))</f>
        <v/>
      </c>
      <c r="AD533" s="20">
        <f ca="1">IFERROR(
   IF(
     OR(ISBLANK(P533),ISBLANK(Q533)),
     "",
     IF(
       AND(AA533&lt;&gt;"",OR(V533="Terminé",V533="En cours")),
       VLOOKUP(AC533,Setup_ScoreExactBonus!A:D,4,FALSE),
       0
     )),
  0)</f>
        <v>0</v>
      </c>
      <c r="AE533" s="21">
        <f ca="1">IFERROR(IF(OR(ISBLANK(P533),ISBLANK(Q533)),0,IF(AA533&lt;&gt;"", AA533 + IF(AB533=1,AD533, 0), "") * (R533+1)),"")</f>
        <v>43</v>
      </c>
      <c r="AF533" s="21">
        <f ca="1">SUMIFS(AE$2:AE533,D$2:D533,D533)</f>
        <v>545</v>
      </c>
    </row>
    <row r="534" spans="1:32" hidden="1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1">
        <v>0</v>
      </c>
      <c r="S534" s="20">
        <f>VLOOKUP($A534,Database!$A:$Y,10,FALSE)</f>
        <v>43</v>
      </c>
      <c r="T534" s="20">
        <f>VLOOKUP($A534,Database!$A:$Y,11,FALSE)</f>
        <v>129</v>
      </c>
      <c r="U534" s="20">
        <f>VLOOKUP($A534,Database!$A:$Y,12,FALSE)</f>
        <v>159</v>
      </c>
      <c r="V534" s="20" t="str">
        <f>VLOOKUP(A534,Database!A:M,13,FALSE)</f>
        <v>Terminé</v>
      </c>
      <c r="W534" s="20">
        <f>VLOOKUP($A534,Database!$A:$Y,20,FALSE)</f>
        <v>3</v>
      </c>
      <c r="X534" s="20">
        <f>VLOOKUP($A534,Database!$A:$Y,21,FALSE)</f>
        <v>0</v>
      </c>
      <c r="Y534" s="20">
        <f>IF(A534=0,0,IF(V534="À venir",0,IF(AND(ISBLANK(P534),ISBLANK(Q534)),1,0)))</f>
        <v>0</v>
      </c>
      <c r="Z534" s="20">
        <f>IF(OR(ISBLANK(P534),ISBLANK(Q534)),"",IF(OR(AND(P534&gt;Q534,W534&gt;X534),AND(P534=Q534,W534=X534),AND(P534&lt;Q534,W534&lt;X534)),1,0))</f>
        <v>0</v>
      </c>
      <c r="AA534" s="20">
        <f ca="1">IF(C534&lt;NOW(),IF(AND(P534&gt;Q534,W534&gt;X534),S534,IF(AND(P534=Q534,W534=X534),T534,IF(AND(P534&lt;Q534,W534&lt;X534),U534,0))),"")</f>
        <v>0</v>
      </c>
      <c r="AB534" s="20">
        <f ca="1">IF(AND(P534=W534,Q534=X534,NOT(ISBLANK(P534)),NOT(ISBLANK(Q534)),NOT(ISBLANK(W534)),NOT(ISBLANK(AA534))),1,0)</f>
        <v>0</v>
      </c>
      <c r="AC534" s="20" t="str">
        <f ca="1">IF(AB534=0,"",IF(OR(ISBLANK(P534),ISBLANK(Q534)),"",IF(ISBLANK(VLOOKUP(A534,Database!A:AA,22,FALSE)),"",VLOOKUP(A534,Database!A:AA,22,FALSE))))</f>
        <v/>
      </c>
      <c r="AD534" s="20">
        <f ca="1">IFERROR(
   IF(
     OR(ISBLANK(P534),ISBLANK(Q534)),
     "",
     IF(
       AND(AA534&lt;&gt;"",OR(V534="Terminé",V534="En cours")),
       VLOOKUP(AC534,Setup_ScoreExactBonus!A:D,4,FALSE),
       0
     )),
  0)</f>
        <v>0</v>
      </c>
      <c r="AE534" s="21">
        <f ca="1">IFERROR(IF(OR(ISBLANK(P534),ISBLANK(Q534)),0,IF(AA534&lt;&gt;"", AA534 + IF(AB534=1,AD534, 0), "") * (R534+1)),"")</f>
        <v>0</v>
      </c>
      <c r="AF534" s="21">
        <f ca="1">SUMIFS(AE$2:AE534,D$2:D534,D534)</f>
        <v>527</v>
      </c>
    </row>
    <row r="535" spans="1:32" hidden="1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1">
        <v>0</v>
      </c>
      <c r="S535" s="20">
        <f>VLOOKUP($A535,Database!$A:$Y,10,FALSE)</f>
        <v>43</v>
      </c>
      <c r="T535" s="20">
        <f>VLOOKUP($A535,Database!$A:$Y,11,FALSE)</f>
        <v>129</v>
      </c>
      <c r="U535" s="20">
        <f>VLOOKUP($A535,Database!$A:$Y,12,FALSE)</f>
        <v>159</v>
      </c>
      <c r="V535" s="20" t="str">
        <f>VLOOKUP(A535,Database!A:M,13,FALSE)</f>
        <v>Terminé</v>
      </c>
      <c r="W535" s="20">
        <f>VLOOKUP($A535,Database!$A:$Y,20,FALSE)</f>
        <v>3</v>
      </c>
      <c r="X535" s="20">
        <f>VLOOKUP($A535,Database!$A:$Y,21,FALSE)</f>
        <v>0</v>
      </c>
      <c r="Y535" s="20">
        <f>IF(A535=0,0,IF(V535="À venir",0,IF(AND(ISBLANK(P535),ISBLANK(Q535)),1,0)))</f>
        <v>0</v>
      </c>
      <c r="Z535" s="20">
        <f>IF(OR(ISBLANK(P535),ISBLANK(Q535)),"",IF(OR(AND(P535&gt;Q535,W535&gt;X535),AND(P535=Q535,W535=X535),AND(P535&lt;Q535,W535&lt;X535)),1,0))</f>
        <v>1</v>
      </c>
      <c r="AA535" s="20">
        <f ca="1">IF(C535&lt;NOW(),IF(AND(P535&gt;Q535,W535&gt;X535),S535,IF(AND(P535=Q535,W535=X535),T535,IF(AND(P535&lt;Q535,W535&lt;X535),U535,0))),"")</f>
        <v>43</v>
      </c>
      <c r="AB535" s="20">
        <f ca="1">IF(AND(P535=W535,Q535=X535,NOT(ISBLANK(P535)),NOT(ISBLANK(Q535)),NOT(ISBLANK(W535)),NOT(ISBLANK(AA535))),1,0)</f>
        <v>0</v>
      </c>
      <c r="AC535" s="20" t="str">
        <f ca="1">IF(AB535=0,"",IF(OR(ISBLANK(P535),ISBLANK(Q535)),"",IF(ISBLANK(VLOOKUP(A535,Database!A:AA,22,FALSE)),"",VLOOKUP(A535,Database!A:AA,22,FALSE))))</f>
        <v/>
      </c>
      <c r="AD535" s="20">
        <f ca="1">IFERROR(
   IF(
     OR(ISBLANK(P535),ISBLANK(Q535)),
     "",
     IF(
       AND(AA535&lt;&gt;"",OR(V535="Terminé",V535="En cours")),
       VLOOKUP(AC535,Setup_ScoreExactBonus!A:D,4,FALSE),
       0
     )),
  0)</f>
        <v>0</v>
      </c>
      <c r="AE535" s="21">
        <f ca="1">IFERROR(IF(OR(ISBLANK(P535),ISBLANK(Q535)),0,IF(AA535&lt;&gt;"", AA535 + IF(AB535=1,AD535, 0), "") * (R535+1)),"")</f>
        <v>43</v>
      </c>
      <c r="AF535" s="21">
        <f ca="1">SUMIFS(AE$2:AE535,D$2:D535,D535)</f>
        <v>727</v>
      </c>
    </row>
    <row r="536" spans="1:32" hidden="1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1">
        <v>0</v>
      </c>
      <c r="S536" s="20">
        <f>VLOOKUP($A536,Database!$A:$Y,10,FALSE)</f>
        <v>43</v>
      </c>
      <c r="T536" s="20">
        <f>VLOOKUP($A536,Database!$A:$Y,11,FALSE)</f>
        <v>129</v>
      </c>
      <c r="U536" s="20">
        <f>VLOOKUP($A536,Database!$A:$Y,12,FALSE)</f>
        <v>159</v>
      </c>
      <c r="V536" s="20" t="str">
        <f>VLOOKUP(A536,Database!A:M,13,FALSE)</f>
        <v>Terminé</v>
      </c>
      <c r="W536" s="20">
        <f>VLOOKUP($A536,Database!$A:$Y,20,FALSE)</f>
        <v>3</v>
      </c>
      <c r="X536" s="20">
        <f>VLOOKUP($A536,Database!$A:$Y,21,FALSE)</f>
        <v>0</v>
      </c>
      <c r="Y536" s="20">
        <f>IF(A536=0,0,IF(V536="À venir",0,IF(AND(ISBLANK(P536),ISBLANK(Q536)),1,0)))</f>
        <v>0</v>
      </c>
      <c r="Z536" s="20">
        <f>IF(OR(ISBLANK(P536),ISBLANK(Q536)),"",IF(OR(AND(P536&gt;Q536,W536&gt;X536),AND(P536=Q536,W536=X536),AND(P536&lt;Q536,W536&lt;X536)),1,0))</f>
        <v>1</v>
      </c>
      <c r="AA536" s="20">
        <f ca="1">IF(C536&lt;NOW(),IF(AND(P536&gt;Q536,W536&gt;X536),S536,IF(AND(P536=Q536,W536=X536),T536,IF(AND(P536&lt;Q536,W536&lt;X536),U536,0))),"")</f>
        <v>43</v>
      </c>
      <c r="AB536" s="20">
        <f ca="1">IF(AND(P536=W536,Q536=X536,NOT(ISBLANK(P536)),NOT(ISBLANK(Q536)),NOT(ISBLANK(W536)),NOT(ISBLANK(AA536))),1,0)</f>
        <v>0</v>
      </c>
      <c r="AC536" s="20" t="str">
        <f ca="1">IF(AB536=0,"",IF(OR(ISBLANK(P536),ISBLANK(Q536)),"",IF(ISBLANK(VLOOKUP(A536,Database!A:AA,22,FALSE)),"",VLOOKUP(A536,Database!A:AA,22,FALSE))))</f>
        <v/>
      </c>
      <c r="AD536" s="20">
        <f ca="1">IFERROR(
   IF(
     OR(ISBLANK(P536),ISBLANK(Q536)),
     "",
     IF(
       AND(AA536&lt;&gt;"",OR(V536="Terminé",V536="En cours")),
       VLOOKUP(AC536,Setup_ScoreExactBonus!A:D,4,FALSE),
       0
     )),
  0)</f>
        <v>0</v>
      </c>
      <c r="AE536" s="21">
        <f ca="1">IFERROR(IF(OR(ISBLANK(P536),ISBLANK(Q536)),0,IF(AA536&lt;&gt;"", AA536 + IF(AB536=1,AD536, 0), "") * (R536+1)),"")</f>
        <v>43</v>
      </c>
      <c r="AF536" s="21">
        <f ca="1">SUMIFS(AE$2:AE536,D$2:D536,D536)</f>
        <v>437</v>
      </c>
    </row>
    <row r="537" spans="1:32" hidden="1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1">
        <v>0</v>
      </c>
      <c r="S537" s="20">
        <f>VLOOKUP($A537,Database!$A:$Y,10,FALSE)</f>
        <v>43</v>
      </c>
      <c r="T537" s="20">
        <f>VLOOKUP($A537,Database!$A:$Y,11,FALSE)</f>
        <v>129</v>
      </c>
      <c r="U537" s="20">
        <f>VLOOKUP($A537,Database!$A:$Y,12,FALSE)</f>
        <v>159</v>
      </c>
      <c r="V537" s="20" t="str">
        <f>VLOOKUP(A537,Database!A:M,13,FALSE)</f>
        <v>Terminé</v>
      </c>
      <c r="W537" s="20">
        <f>VLOOKUP($A537,Database!$A:$Y,20,FALSE)</f>
        <v>3</v>
      </c>
      <c r="X537" s="20">
        <f>VLOOKUP($A537,Database!$A:$Y,21,FALSE)</f>
        <v>0</v>
      </c>
      <c r="Y537" s="20">
        <f>IF(A537=0,0,IF(V537="À venir",0,IF(AND(ISBLANK(P537),ISBLANK(Q537)),1,0)))</f>
        <v>0</v>
      </c>
      <c r="Z537" s="20">
        <f>IF(OR(ISBLANK(P537),ISBLANK(Q537)),"",IF(OR(AND(P537&gt;Q537,W537&gt;X537),AND(P537=Q537,W537=X537),AND(P537&lt;Q537,W537&lt;X537)),1,0))</f>
        <v>1</v>
      </c>
      <c r="AA537" s="20">
        <f ca="1">IF(C537&lt;NOW(),IF(AND(P537&gt;Q537,W537&gt;X537),S537,IF(AND(P537=Q537,W537=X537),T537,IF(AND(P537&lt;Q537,W537&lt;X537),U537,0))),"")</f>
        <v>43</v>
      </c>
      <c r="AB537" s="20">
        <f ca="1">IF(AND(P537=W537,Q537=X537,NOT(ISBLANK(P537)),NOT(ISBLANK(Q537)),NOT(ISBLANK(W537)),NOT(ISBLANK(AA537))),1,0)</f>
        <v>0</v>
      </c>
      <c r="AC537" s="20" t="str">
        <f ca="1">IF(AB537=0,"",IF(OR(ISBLANK(P537),ISBLANK(Q537)),"",IF(ISBLANK(VLOOKUP(A537,Database!A:AA,22,FALSE)),"",VLOOKUP(A537,Database!A:AA,22,FALSE))))</f>
        <v/>
      </c>
      <c r="AD537" s="20">
        <f ca="1">IFERROR(
   IF(
     OR(ISBLANK(P537),ISBLANK(Q537)),
     "",
     IF(
       AND(AA537&lt;&gt;"",OR(V537="Terminé",V537="En cours")),
       VLOOKUP(AC537,Setup_ScoreExactBonus!A:D,4,FALSE),
       0
     )),
  0)</f>
        <v>0</v>
      </c>
      <c r="AE537" s="21">
        <f ca="1">IFERROR(IF(OR(ISBLANK(P537),ISBLANK(Q537)),0,IF(AA537&lt;&gt;"", AA537 + IF(AB537=1,AD537, 0), "") * (R537+1)),"")</f>
        <v>43</v>
      </c>
      <c r="AF537" s="21">
        <f ca="1">SUMIFS(AE$2:AE537,D$2:D537,D537)</f>
        <v>400</v>
      </c>
    </row>
    <row r="538" spans="1:32" hidden="1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1">
        <v>0</v>
      </c>
      <c r="S538" s="20">
        <f>VLOOKUP($A538,Database!$A:$Y,10,FALSE)</f>
        <v>43</v>
      </c>
      <c r="T538" s="20">
        <f>VLOOKUP($A538,Database!$A:$Y,11,FALSE)</f>
        <v>129</v>
      </c>
      <c r="U538" s="20">
        <f>VLOOKUP($A538,Database!$A:$Y,12,FALSE)</f>
        <v>159</v>
      </c>
      <c r="V538" s="20" t="str">
        <f>VLOOKUP(A538,Database!A:M,13,FALSE)</f>
        <v>Terminé</v>
      </c>
      <c r="W538" s="20">
        <f>VLOOKUP($A538,Database!$A:$Y,20,FALSE)</f>
        <v>3</v>
      </c>
      <c r="X538" s="20">
        <f>VLOOKUP($A538,Database!$A:$Y,21,FALSE)</f>
        <v>0</v>
      </c>
      <c r="Y538" s="20">
        <f>IF(A538=0,0,IF(V538="À venir",0,IF(AND(ISBLANK(P538),ISBLANK(Q538)),1,0)))</f>
        <v>0</v>
      </c>
      <c r="Z538" s="20">
        <f>IF(OR(ISBLANK(P538),ISBLANK(Q538)),"",IF(OR(AND(P538&gt;Q538,W538&gt;X538),AND(P538=Q538,W538=X538),AND(P538&lt;Q538,W538&lt;X538)),1,0))</f>
        <v>1</v>
      </c>
      <c r="AA538" s="20">
        <f ca="1">IF(C538&lt;NOW(),IF(AND(P538&gt;Q538,W538&gt;X538),S538,IF(AND(P538=Q538,W538=X538),T538,IF(AND(P538&lt;Q538,W538&lt;X538),U538,0))),"")</f>
        <v>43</v>
      </c>
      <c r="AB538" s="20">
        <f ca="1">IF(AND(P538=W538,Q538=X538,NOT(ISBLANK(P538)),NOT(ISBLANK(Q538)),NOT(ISBLANK(W538)),NOT(ISBLANK(AA538))),1,0)</f>
        <v>0</v>
      </c>
      <c r="AC538" s="20" t="str">
        <f ca="1">IF(AB538=0,"",IF(OR(ISBLANK(P538),ISBLANK(Q538)),"",IF(ISBLANK(VLOOKUP(A538,Database!A:AA,22,FALSE)),"",VLOOKUP(A538,Database!A:AA,22,FALSE))))</f>
        <v/>
      </c>
      <c r="AD538" s="20">
        <f ca="1">IFERROR(
   IF(
     OR(ISBLANK(P538),ISBLANK(Q538)),
     "",
     IF(
       AND(AA538&lt;&gt;"",OR(V538="Terminé",V538="En cours")),
       VLOOKUP(AC538,Setup_ScoreExactBonus!A:D,4,FALSE),
       0
     )),
  0)</f>
        <v>0</v>
      </c>
      <c r="AE538" s="21">
        <f ca="1">IFERROR(IF(OR(ISBLANK(P538),ISBLANK(Q538)),0,IF(AA538&lt;&gt;"", AA538 + IF(AB538=1,AD538, 0), "") * (R538+1)),"")</f>
        <v>43</v>
      </c>
      <c r="AF538" s="21">
        <f ca="1">SUMIFS(AE$2:AE538,D$2:D538,D538)</f>
        <v>961</v>
      </c>
    </row>
    <row r="539" spans="1:32" hidden="1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1">
        <v>0</v>
      </c>
      <c r="S539" s="20">
        <f>VLOOKUP($A539,Database!$A:$Y,10,FALSE)</f>
        <v>43</v>
      </c>
      <c r="T539" s="20">
        <f>VLOOKUP($A539,Database!$A:$Y,11,FALSE)</f>
        <v>129</v>
      </c>
      <c r="U539" s="20">
        <f>VLOOKUP($A539,Database!$A:$Y,12,FALSE)</f>
        <v>159</v>
      </c>
      <c r="V539" s="20" t="str">
        <f>VLOOKUP(A539,Database!A:M,13,FALSE)</f>
        <v>Terminé</v>
      </c>
      <c r="W539" s="20">
        <f>VLOOKUP($A539,Database!$A:$Y,20,FALSE)</f>
        <v>3</v>
      </c>
      <c r="X539" s="20">
        <f>VLOOKUP($A539,Database!$A:$Y,21,FALSE)</f>
        <v>0</v>
      </c>
      <c r="Y539" s="20">
        <f>IF(A539=0,0,IF(V539="À venir",0,IF(AND(ISBLANK(P539),ISBLANK(Q539)),1,0)))</f>
        <v>0</v>
      </c>
      <c r="Z539" s="20">
        <f>IF(OR(ISBLANK(P539),ISBLANK(Q539)),"",IF(OR(AND(P539&gt;Q539,W539&gt;X539),AND(P539=Q539,W539=X539),AND(P539&lt;Q539,W539&lt;X539)),1,0))</f>
        <v>1</v>
      </c>
      <c r="AA539" s="20">
        <f ca="1">IF(C539&lt;NOW(),IF(AND(P539&gt;Q539,W539&gt;X539),S539,IF(AND(P539=Q539,W539=X539),T539,IF(AND(P539&lt;Q539,W539&lt;X539),U539,0))),"")</f>
        <v>43</v>
      </c>
      <c r="AB539" s="20">
        <f ca="1">IF(AND(P539=W539,Q539=X539,NOT(ISBLANK(P539)),NOT(ISBLANK(Q539)),NOT(ISBLANK(W539)),NOT(ISBLANK(AA539))),1,0)</f>
        <v>0</v>
      </c>
      <c r="AC539" s="20" t="str">
        <f ca="1">IF(AB539=0,"",IF(OR(ISBLANK(P539),ISBLANK(Q539)),"",IF(ISBLANK(VLOOKUP(A539,Database!A:AA,22,FALSE)),"",VLOOKUP(A539,Database!A:AA,22,FALSE))))</f>
        <v/>
      </c>
      <c r="AD539" s="20">
        <f ca="1">IFERROR(
   IF(
     OR(ISBLANK(P539),ISBLANK(Q539)),
     "",
     IF(
       AND(AA539&lt;&gt;"",OR(V539="Terminé",V539="En cours")),
       VLOOKUP(AC539,Setup_ScoreExactBonus!A:D,4,FALSE),
       0
     )),
  0)</f>
        <v>0</v>
      </c>
      <c r="AE539" s="21">
        <f ca="1">IFERROR(IF(OR(ISBLANK(P539),ISBLANK(Q539)),0,IF(AA539&lt;&gt;"", AA539 + IF(AB539=1,AD539, 0), "") * (R539+1)),"")</f>
        <v>43</v>
      </c>
      <c r="AF539" s="21">
        <f ca="1">SUMIFS(AE$2:AE539,D$2:D539,D539)</f>
        <v>440</v>
      </c>
    </row>
    <row r="540" spans="1:32" hidden="1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1">
        <v>0</v>
      </c>
      <c r="S540" s="20">
        <f>VLOOKUP($A540,Database!$A:$Y,10,FALSE)</f>
        <v>43</v>
      </c>
      <c r="T540" s="20">
        <f>VLOOKUP($A540,Database!$A:$Y,11,FALSE)</f>
        <v>129</v>
      </c>
      <c r="U540" s="20">
        <f>VLOOKUP($A540,Database!$A:$Y,12,FALSE)</f>
        <v>159</v>
      </c>
      <c r="V540" s="20" t="str">
        <f>VLOOKUP(A540,Database!A:M,13,FALSE)</f>
        <v>Terminé</v>
      </c>
      <c r="W540" s="20">
        <f>VLOOKUP($A540,Database!$A:$Y,20,FALSE)</f>
        <v>3</v>
      </c>
      <c r="X540" s="20">
        <f>VLOOKUP($A540,Database!$A:$Y,21,FALSE)</f>
        <v>0</v>
      </c>
      <c r="Y540" s="20">
        <f>IF(A540=0,0,IF(V540="À venir",0,IF(AND(ISBLANK(P540),ISBLANK(Q540)),1,0)))</f>
        <v>0</v>
      </c>
      <c r="Z540" s="20">
        <f>IF(OR(ISBLANK(P540),ISBLANK(Q540)),"",IF(OR(AND(P540&gt;Q540,W540&gt;X540),AND(P540=Q540,W540=X540),AND(P540&lt;Q540,W540&lt;X540)),1,0))</f>
        <v>1</v>
      </c>
      <c r="AA540" s="20">
        <f ca="1">IF(C540&lt;NOW(),IF(AND(P540&gt;Q540,W540&gt;X540),S540,IF(AND(P540=Q540,W540=X540),T540,IF(AND(P540&lt;Q540,W540&lt;X540),U540,0))),"")</f>
        <v>43</v>
      </c>
      <c r="AB540" s="20">
        <f ca="1">IF(AND(P540=W540,Q540=X540,NOT(ISBLANK(P540)),NOT(ISBLANK(Q540)),NOT(ISBLANK(W540)),NOT(ISBLANK(AA540))),1,0)</f>
        <v>0</v>
      </c>
      <c r="AC540" s="20" t="str">
        <f ca="1">IF(AB540=0,"",IF(OR(ISBLANK(P540),ISBLANK(Q540)),"",IF(ISBLANK(VLOOKUP(A540,Database!A:AA,22,FALSE)),"",VLOOKUP(A540,Database!A:AA,22,FALSE))))</f>
        <v/>
      </c>
      <c r="AD540" s="20">
        <f ca="1">IFERROR(
   IF(
     OR(ISBLANK(P540),ISBLANK(Q540)),
     "",
     IF(
       AND(AA540&lt;&gt;"",OR(V540="Terminé",V540="En cours")),
       VLOOKUP(AC540,Setup_ScoreExactBonus!A:D,4,FALSE),
       0
     )),
  0)</f>
        <v>0</v>
      </c>
      <c r="AE540" s="21">
        <f ca="1">IFERROR(IF(OR(ISBLANK(P540),ISBLANK(Q540)),0,IF(AA540&lt;&gt;"", AA540 + IF(AB540=1,AD540, 0), "") * (R540+1)),"")</f>
        <v>43</v>
      </c>
      <c r="AF540" s="21">
        <f ca="1">SUMIFS(AE$2:AE540,D$2:D540,D540)</f>
        <v>439</v>
      </c>
    </row>
    <row r="541" spans="1:32" hidden="1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1">
        <v>0</v>
      </c>
      <c r="S541" s="20">
        <f>VLOOKUP($A541,Database!$A:$Y,10,FALSE)</f>
        <v>43</v>
      </c>
      <c r="T541" s="20">
        <f>VLOOKUP($A541,Database!$A:$Y,11,FALSE)</f>
        <v>129</v>
      </c>
      <c r="U541" s="20">
        <f>VLOOKUP($A541,Database!$A:$Y,12,FALSE)</f>
        <v>159</v>
      </c>
      <c r="V541" s="20" t="str">
        <f>VLOOKUP(A541,Database!A:M,13,FALSE)</f>
        <v>Terminé</v>
      </c>
      <c r="W541" s="20">
        <f>VLOOKUP($A541,Database!$A:$Y,20,FALSE)</f>
        <v>3</v>
      </c>
      <c r="X541" s="20">
        <f>VLOOKUP($A541,Database!$A:$Y,21,FALSE)</f>
        <v>0</v>
      </c>
      <c r="Y541" s="20">
        <f>IF(A541=0,0,IF(V541="À venir",0,IF(AND(ISBLANK(P541),ISBLANK(Q541)),1,0)))</f>
        <v>1</v>
      </c>
      <c r="Z541" s="20" t="str">
        <f>IF(OR(ISBLANK(P541),ISBLANK(Q541)),"",IF(OR(AND(P541&gt;Q541,W541&gt;X541),AND(P541=Q541,W541=X541),AND(P541&lt;Q541,W541&lt;X541)),1,0))</f>
        <v/>
      </c>
      <c r="AA541" s="20">
        <f ca="1">IF(C541&lt;NOW(),IF(AND(P541&gt;Q541,W541&gt;X541),S541,IF(AND(P541=Q541,W541=X541),T541,IF(AND(P541&lt;Q541,W541&lt;X541),U541,0))),"")</f>
        <v>0</v>
      </c>
      <c r="AB541" s="20">
        <f ca="1">IF(AND(P541=W541,Q541=X541,NOT(ISBLANK(P541)),NOT(ISBLANK(Q541)),NOT(ISBLANK(W541)),NOT(ISBLANK(AA541))),1,0)</f>
        <v>0</v>
      </c>
      <c r="AC541" s="20" t="str">
        <f ca="1">IF(AB541=0,"",IF(OR(ISBLANK(P541),ISBLANK(Q541)),"",IF(ISBLANK(VLOOKUP(A541,Database!A:AA,22,FALSE)),"",VLOOKUP(A541,Database!A:AA,22,FALSE))))</f>
        <v/>
      </c>
      <c r="AD541" s="20" t="str">
        <f>IFERROR(
   IF(
     OR(ISBLANK(P541),ISBLANK(Q541)),
     "",
     IF(
       AND(AA541&lt;&gt;"",OR(V541="Terminé",V541="En cours")),
       VLOOKUP(AC541,Setup_ScoreExactBonus!A:D,4,FALSE),
       0
     )),
  0)</f>
        <v/>
      </c>
      <c r="AE541" s="21">
        <f>IFERROR(IF(OR(ISBLANK(P541),ISBLANK(Q541)),0,IF(AA541&lt;&gt;"", AA541 + IF(AB541=1,AD541, 0), "") * (R541+1)),"")</f>
        <v>0</v>
      </c>
      <c r="AF541" s="21">
        <f>SUMIFS(AE$2:AE541,D$2:D541,D541)</f>
        <v>0</v>
      </c>
    </row>
    <row r="542" spans="1:32" hidden="1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1">
        <v>0</v>
      </c>
      <c r="S542" s="20">
        <f>VLOOKUP($A542,Database!$A:$Y,10,FALSE)</f>
        <v>38</v>
      </c>
      <c r="T542" s="20">
        <f>VLOOKUP($A542,Database!$A:$Y,11,FALSE)</f>
        <v>136</v>
      </c>
      <c r="U542" s="20">
        <f>VLOOKUP($A542,Database!$A:$Y,12,FALSE)</f>
        <v>163</v>
      </c>
      <c r="V542" s="20" t="str">
        <f>VLOOKUP(A542,Database!A:M,13,FALSE)</f>
        <v>Terminé</v>
      </c>
      <c r="W542" s="20">
        <f>VLOOKUP($A542,Database!$A:$Y,20,FALSE)</f>
        <v>3</v>
      </c>
      <c r="X542" s="20">
        <f>VLOOKUP($A542,Database!$A:$Y,21,FALSE)</f>
        <v>1</v>
      </c>
      <c r="Y542" s="20">
        <f>IF(A542=0,0,IF(V542="À venir",0,IF(AND(ISBLANK(P542),ISBLANK(Q542)),1,0)))</f>
        <v>0</v>
      </c>
      <c r="Z542" s="20">
        <f>IF(OR(ISBLANK(P542),ISBLANK(Q542)),"",IF(OR(AND(P542&gt;Q542,W542&gt;X542),AND(P542=Q542,W542=X542),AND(P542&lt;Q542,W542&lt;X542)),1,0))</f>
        <v>1</v>
      </c>
      <c r="AA542" s="20">
        <f ca="1">IF(C542&lt;NOW(),IF(AND(P542&gt;Q542,W542&gt;X542),S542,IF(AND(P542=Q542,W542=X542),T542,IF(AND(P542&lt;Q542,W542&lt;X542),U542,0))),"")</f>
        <v>38</v>
      </c>
      <c r="AB542" s="20">
        <f ca="1">IF(AND(P542=W542,Q542=X542,NOT(ISBLANK(P542)),NOT(ISBLANK(Q542)),NOT(ISBLANK(W542)),NOT(ISBLANK(AA542))),1,0)</f>
        <v>0</v>
      </c>
      <c r="AC542" s="20" t="str">
        <f ca="1">IF(AB542=0,"",IF(OR(ISBLANK(P542),ISBLANK(Q542)),"",IF(ISBLANK(VLOOKUP(A542,Database!A:AA,22,FALSE)),"",VLOOKUP(A542,Database!A:AA,22,FALSE))))</f>
        <v/>
      </c>
      <c r="AD542" s="20">
        <f ca="1">IFERROR(
   IF(
     OR(ISBLANK(P542),ISBLANK(Q542)),
     "",
     IF(
       AND(AA542&lt;&gt;"",OR(V542="Terminé",V542="En cours")),
       VLOOKUP(AC542,Setup_ScoreExactBonus!A:D,4,FALSE),
       0
     )),
  0)</f>
        <v>0</v>
      </c>
      <c r="AE542" s="21">
        <f ca="1">IFERROR(IF(OR(ISBLANK(P542),ISBLANK(Q542)),0,IF(AA542&lt;&gt;"", AA542 + IF(AB542=1,AD542, 0), "") * (R542+1)),"")</f>
        <v>38</v>
      </c>
      <c r="AF542" s="21">
        <f ca="1">SUMIFS(AE$2:AE542,D$2:D542,D542)</f>
        <v>881</v>
      </c>
    </row>
    <row r="543" spans="1:32" hidden="1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1">
        <v>0</v>
      </c>
      <c r="S543" s="20">
        <f>VLOOKUP($A543,Database!$A:$Y,10,FALSE)</f>
        <v>38</v>
      </c>
      <c r="T543" s="20">
        <f>VLOOKUP($A543,Database!$A:$Y,11,FALSE)</f>
        <v>136</v>
      </c>
      <c r="U543" s="20">
        <f>VLOOKUP($A543,Database!$A:$Y,12,FALSE)</f>
        <v>163</v>
      </c>
      <c r="V543" s="20" t="str">
        <f>VLOOKUP(A543,Database!A:M,13,FALSE)</f>
        <v>Terminé</v>
      </c>
      <c r="W543" s="20">
        <f>VLOOKUP($A543,Database!$A:$Y,20,FALSE)</f>
        <v>3</v>
      </c>
      <c r="X543" s="20">
        <f>VLOOKUP($A543,Database!$A:$Y,21,FALSE)</f>
        <v>1</v>
      </c>
      <c r="Y543" s="20">
        <f>IF(A543=0,0,IF(V543="À venir",0,IF(AND(ISBLANK(P543),ISBLANK(Q543)),1,0)))</f>
        <v>0</v>
      </c>
      <c r="Z543" s="20">
        <f>IF(OR(ISBLANK(P543),ISBLANK(Q543)),"",IF(OR(AND(P543&gt;Q543,W543&gt;X543),AND(P543=Q543,W543=X543),AND(P543&lt;Q543,W543&lt;X543)),1,0))</f>
        <v>1</v>
      </c>
      <c r="AA543" s="20">
        <f ca="1">IF(C543&lt;NOW(),IF(AND(P543&gt;Q543,W543&gt;X543),S543,IF(AND(P543=Q543,W543=X543),T543,IF(AND(P543&lt;Q543,W543&lt;X543),U543,0))),"")</f>
        <v>38</v>
      </c>
      <c r="AB543" s="20">
        <f ca="1">IF(AND(P543=W543,Q543=X543,NOT(ISBLANK(P543)),NOT(ISBLANK(Q543)),NOT(ISBLANK(W543)),NOT(ISBLANK(AA543))),1,0)</f>
        <v>0</v>
      </c>
      <c r="AC543" s="20" t="str">
        <f ca="1">IF(AB543=0,"",IF(OR(ISBLANK(P543),ISBLANK(Q543)),"",IF(ISBLANK(VLOOKUP(A543,Database!A:AA,22,FALSE)),"",VLOOKUP(A543,Database!A:AA,22,FALSE))))</f>
        <v/>
      </c>
      <c r="AD543" s="20">
        <f ca="1">IFERROR(
   IF(
     OR(ISBLANK(P543),ISBLANK(Q543)),
     "",
     IF(
       AND(AA543&lt;&gt;"",OR(V543="Terminé",V543="En cours")),
       VLOOKUP(AC543,Setup_ScoreExactBonus!A:D,4,FALSE),
       0
     )),
  0)</f>
        <v>0</v>
      </c>
      <c r="AE543" s="21">
        <f ca="1">IFERROR(IF(OR(ISBLANK(P543),ISBLANK(Q543)),0,IF(AA543&lt;&gt;"", AA543 + IF(AB543=1,AD543, 0), "") * (R543+1)),"")</f>
        <v>38</v>
      </c>
      <c r="AF543" s="21">
        <f ca="1">SUMIFS(AE$2:AE543,D$2:D543,D543)</f>
        <v>695</v>
      </c>
    </row>
    <row r="544" spans="1:32" hidden="1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1">
        <v>0</v>
      </c>
      <c r="S544" s="20">
        <f>VLOOKUP($A544,Database!$A:$Y,10,FALSE)</f>
        <v>38</v>
      </c>
      <c r="T544" s="20">
        <f>VLOOKUP($A544,Database!$A:$Y,11,FALSE)</f>
        <v>136</v>
      </c>
      <c r="U544" s="20">
        <f>VLOOKUP($A544,Database!$A:$Y,12,FALSE)</f>
        <v>163</v>
      </c>
      <c r="V544" s="20" t="str">
        <f>VLOOKUP(A544,Database!A:M,13,FALSE)</f>
        <v>Terminé</v>
      </c>
      <c r="W544" s="20">
        <f>VLOOKUP($A544,Database!$A:$Y,20,FALSE)</f>
        <v>3</v>
      </c>
      <c r="X544" s="20">
        <f>VLOOKUP($A544,Database!$A:$Y,21,FALSE)</f>
        <v>1</v>
      </c>
      <c r="Y544" s="20">
        <f>IF(A544=0,0,IF(V544="À venir",0,IF(AND(ISBLANK(P544),ISBLANK(Q544)),1,0)))</f>
        <v>0</v>
      </c>
      <c r="Z544" s="20">
        <f>IF(OR(ISBLANK(P544),ISBLANK(Q544)),"",IF(OR(AND(P544&gt;Q544,W544&gt;X544),AND(P544=Q544,W544=X544),AND(P544&lt;Q544,W544&lt;X544)),1,0))</f>
        <v>1</v>
      </c>
      <c r="AA544" s="20">
        <f ca="1">IF(C544&lt;NOW(),IF(AND(P544&gt;Q544,W544&gt;X544),S544,IF(AND(P544=Q544,W544=X544),T544,IF(AND(P544&lt;Q544,W544&lt;X544),U544,0))),"")</f>
        <v>38</v>
      </c>
      <c r="AB544" s="20">
        <f ca="1">IF(AND(P544=W544,Q544=X544,NOT(ISBLANK(P544)),NOT(ISBLANK(Q544)),NOT(ISBLANK(W544)),NOT(ISBLANK(AA544))),1,0)</f>
        <v>0</v>
      </c>
      <c r="AC544" s="20" t="str">
        <f ca="1">IF(AB544=0,"",IF(OR(ISBLANK(P544),ISBLANK(Q544)),"",IF(ISBLANK(VLOOKUP(A544,Database!A:AA,22,FALSE)),"",VLOOKUP(A544,Database!A:AA,22,FALSE))))</f>
        <v/>
      </c>
      <c r="AD544" s="20">
        <f ca="1">IFERROR(
   IF(
     OR(ISBLANK(P544),ISBLANK(Q544)),
     "",
     IF(
       AND(AA544&lt;&gt;"",OR(V544="Terminé",V544="En cours")),
       VLOOKUP(AC544,Setup_ScoreExactBonus!A:D,4,FALSE),
       0
     )),
  0)</f>
        <v>0</v>
      </c>
      <c r="AE544" s="21">
        <f ca="1">IFERROR(IF(OR(ISBLANK(P544),ISBLANK(Q544)),0,IF(AA544&lt;&gt;"", AA544 + IF(AB544=1,AD544, 0), "") * (R544+1)),"")</f>
        <v>38</v>
      </c>
      <c r="AF544" s="21">
        <f ca="1">SUMIFS(AE$2:AE544,D$2:D544,D544)</f>
        <v>907</v>
      </c>
    </row>
    <row r="545" spans="1:32" hidden="1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1">
        <v>0</v>
      </c>
      <c r="S545" s="20">
        <f>VLOOKUP($A545,Database!$A:$Y,10,FALSE)</f>
        <v>38</v>
      </c>
      <c r="T545" s="20">
        <f>VLOOKUP($A545,Database!$A:$Y,11,FALSE)</f>
        <v>136</v>
      </c>
      <c r="U545" s="20">
        <f>VLOOKUP($A545,Database!$A:$Y,12,FALSE)</f>
        <v>163</v>
      </c>
      <c r="V545" s="20" t="str">
        <f>VLOOKUP(A545,Database!A:M,13,FALSE)</f>
        <v>Terminé</v>
      </c>
      <c r="W545" s="20">
        <f>VLOOKUP($A545,Database!$A:$Y,20,FALSE)</f>
        <v>3</v>
      </c>
      <c r="X545" s="20">
        <f>VLOOKUP($A545,Database!$A:$Y,21,FALSE)</f>
        <v>1</v>
      </c>
      <c r="Y545" s="20">
        <f>IF(A545=0,0,IF(V545="À venir",0,IF(AND(ISBLANK(P545),ISBLANK(Q545)),1,0)))</f>
        <v>0</v>
      </c>
      <c r="Z545" s="20">
        <f>IF(OR(ISBLANK(P545),ISBLANK(Q545)),"",IF(OR(AND(P545&gt;Q545,W545&gt;X545),AND(P545=Q545,W545=X545),AND(P545&lt;Q545,W545&lt;X545)),1,0))</f>
        <v>1</v>
      </c>
      <c r="AA545" s="20">
        <f ca="1">IF(C545&lt;NOW(),IF(AND(P545&gt;Q545,W545&gt;X545),S545,IF(AND(P545=Q545,W545=X545),T545,IF(AND(P545&lt;Q545,W545&lt;X545),U545,0))),"")</f>
        <v>38</v>
      </c>
      <c r="AB545" s="20">
        <f ca="1">IF(AND(P545=W545,Q545=X545,NOT(ISBLANK(P545)),NOT(ISBLANK(Q545)),NOT(ISBLANK(W545)),NOT(ISBLANK(AA545))),1,0)</f>
        <v>0</v>
      </c>
      <c r="AC545" s="20" t="str">
        <f ca="1">IF(AB545=0,"",IF(OR(ISBLANK(P545),ISBLANK(Q545)),"",IF(ISBLANK(VLOOKUP(A545,Database!A:AA,22,FALSE)),"",VLOOKUP(A545,Database!A:AA,22,FALSE))))</f>
        <v/>
      </c>
      <c r="AD545" s="20">
        <f ca="1">IFERROR(
   IF(
     OR(ISBLANK(P545),ISBLANK(Q545)),
     "",
     IF(
       AND(AA545&lt;&gt;"",OR(V545="Terminé",V545="En cours")),
       VLOOKUP(AC545,Setup_ScoreExactBonus!A:D,4,FALSE),
       0
     )),
  0)</f>
        <v>0</v>
      </c>
      <c r="AE545" s="21">
        <f ca="1">IFERROR(IF(OR(ISBLANK(P545),ISBLANK(Q545)),0,IF(AA545&lt;&gt;"", AA545 + IF(AB545=1,AD545, 0), "") * (R545+1)),"")</f>
        <v>38</v>
      </c>
      <c r="AF545" s="21">
        <f ca="1">SUMIFS(AE$2:AE545,D$2:D545,D545)</f>
        <v>431</v>
      </c>
    </row>
    <row r="546" spans="1:32" hidden="1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1">
        <v>0</v>
      </c>
      <c r="S546" s="20">
        <f>VLOOKUP($A546,Database!$A:$Y,10,FALSE)</f>
        <v>38</v>
      </c>
      <c r="T546" s="20">
        <f>VLOOKUP($A546,Database!$A:$Y,11,FALSE)</f>
        <v>136</v>
      </c>
      <c r="U546" s="20">
        <f>VLOOKUP($A546,Database!$A:$Y,12,FALSE)</f>
        <v>163</v>
      </c>
      <c r="V546" s="20" t="str">
        <f>VLOOKUP(A546,Database!A:M,13,FALSE)</f>
        <v>Terminé</v>
      </c>
      <c r="W546" s="20">
        <f>VLOOKUP($A546,Database!$A:$Y,20,FALSE)</f>
        <v>3</v>
      </c>
      <c r="X546" s="20">
        <f>VLOOKUP($A546,Database!$A:$Y,21,FALSE)</f>
        <v>1</v>
      </c>
      <c r="Y546" s="20">
        <f>IF(A546=0,0,IF(V546="À venir",0,IF(AND(ISBLANK(P546),ISBLANK(Q546)),1,0)))</f>
        <v>0</v>
      </c>
      <c r="Z546" s="20">
        <f>IF(OR(ISBLANK(P546),ISBLANK(Q546)),"",IF(OR(AND(P546&gt;Q546,W546&gt;X546),AND(P546=Q546,W546=X546),AND(P546&lt;Q546,W546&lt;X546)),1,0))</f>
        <v>1</v>
      </c>
      <c r="AA546" s="20">
        <f ca="1">IF(C546&lt;NOW(),IF(AND(P546&gt;Q546,W546&gt;X546),S546,IF(AND(P546=Q546,W546=X546),T546,IF(AND(P546&lt;Q546,W546&lt;X546),U546,0))),"")</f>
        <v>38</v>
      </c>
      <c r="AB546" s="20">
        <f ca="1">IF(AND(P546=W546,Q546=X546,NOT(ISBLANK(P546)),NOT(ISBLANK(Q546)),NOT(ISBLANK(W546)),NOT(ISBLANK(AA546))),1,0)</f>
        <v>0</v>
      </c>
      <c r="AC546" s="20" t="str">
        <f ca="1">IF(AB546=0,"",IF(OR(ISBLANK(P546),ISBLANK(Q546)),"",IF(ISBLANK(VLOOKUP(A546,Database!A:AA,22,FALSE)),"",VLOOKUP(A546,Database!A:AA,22,FALSE))))</f>
        <v/>
      </c>
      <c r="AD546" s="20">
        <f ca="1">IFERROR(
   IF(
     OR(ISBLANK(P546),ISBLANK(Q546)),
     "",
     IF(
       AND(AA546&lt;&gt;"",OR(V546="Terminé",V546="En cours")),
       VLOOKUP(AC546,Setup_ScoreExactBonus!A:D,4,FALSE),
       0
     )),
  0)</f>
        <v>0</v>
      </c>
      <c r="AE546" s="21">
        <f ca="1">IFERROR(IF(OR(ISBLANK(P546),ISBLANK(Q546)),0,IF(AA546&lt;&gt;"", AA546 + IF(AB546=1,AD546, 0), "") * (R546+1)),"")</f>
        <v>38</v>
      </c>
      <c r="AF546" s="21">
        <f ca="1">SUMIFS(AE$2:AE546,D$2:D546,D546)</f>
        <v>300</v>
      </c>
    </row>
    <row r="547" spans="1:32" hidden="1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1">
        <v>0</v>
      </c>
      <c r="S547" s="20">
        <f>VLOOKUP($A547,Database!$A:$Y,10,FALSE)</f>
        <v>38</v>
      </c>
      <c r="T547" s="20">
        <f>VLOOKUP($A547,Database!$A:$Y,11,FALSE)</f>
        <v>136</v>
      </c>
      <c r="U547" s="20">
        <f>VLOOKUP($A547,Database!$A:$Y,12,FALSE)</f>
        <v>163</v>
      </c>
      <c r="V547" s="20" t="str">
        <f>VLOOKUP(A547,Database!A:M,13,FALSE)</f>
        <v>Terminé</v>
      </c>
      <c r="W547" s="20">
        <f>VLOOKUP($A547,Database!$A:$Y,20,FALSE)</f>
        <v>3</v>
      </c>
      <c r="X547" s="20">
        <f>VLOOKUP($A547,Database!$A:$Y,21,FALSE)</f>
        <v>1</v>
      </c>
      <c r="Y547" s="20">
        <f>IF(A547=0,0,IF(V547="À venir",0,IF(AND(ISBLANK(P547),ISBLANK(Q547)),1,0)))</f>
        <v>0</v>
      </c>
      <c r="Z547" s="20">
        <f>IF(OR(ISBLANK(P547),ISBLANK(Q547)),"",IF(OR(AND(P547&gt;Q547,W547&gt;X547),AND(P547=Q547,W547=X547),AND(P547&lt;Q547,W547&lt;X547)),1,0))</f>
        <v>1</v>
      </c>
      <c r="AA547" s="20">
        <f ca="1">IF(C547&lt;NOW(),IF(AND(P547&gt;Q547,W547&gt;X547),S547,IF(AND(P547=Q547,W547=X547),T547,IF(AND(P547&lt;Q547,W547&lt;X547),U547,0))),"")</f>
        <v>38</v>
      </c>
      <c r="AB547" s="20">
        <f ca="1">IF(AND(P547=W547,Q547=X547,NOT(ISBLANK(P547)),NOT(ISBLANK(Q547)),NOT(ISBLANK(W547)),NOT(ISBLANK(AA547))),1,0)</f>
        <v>0</v>
      </c>
      <c r="AC547" s="20" t="str">
        <f ca="1">IF(AB547=0,"",IF(OR(ISBLANK(P547),ISBLANK(Q547)),"",IF(ISBLANK(VLOOKUP(A547,Database!A:AA,22,FALSE)),"",VLOOKUP(A547,Database!A:AA,22,FALSE))))</f>
        <v/>
      </c>
      <c r="AD547" s="20">
        <f ca="1">IFERROR(
   IF(
     OR(ISBLANK(P547),ISBLANK(Q547)),
     "",
     IF(
       AND(AA547&lt;&gt;"",OR(V547="Terminé",V547="En cours")),
       VLOOKUP(AC547,Setup_ScoreExactBonus!A:D,4,FALSE),
       0
     )),
  0)</f>
        <v>0</v>
      </c>
      <c r="AE547" s="21">
        <f ca="1">IFERROR(IF(OR(ISBLANK(P547),ISBLANK(Q547)),0,IF(AA547&lt;&gt;"", AA547 + IF(AB547=1,AD547, 0), "") * (R547+1)),"")</f>
        <v>38</v>
      </c>
      <c r="AF547" s="21">
        <f ca="1">SUMIFS(AE$2:AE547,D$2:D547,D547)</f>
        <v>694</v>
      </c>
    </row>
    <row r="548" spans="1:32" hidden="1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1">
        <v>0</v>
      </c>
      <c r="S548" s="20">
        <f>VLOOKUP($A548,Database!$A:$Y,10,FALSE)</f>
        <v>38</v>
      </c>
      <c r="T548" s="20">
        <f>VLOOKUP($A548,Database!$A:$Y,11,FALSE)</f>
        <v>136</v>
      </c>
      <c r="U548" s="20">
        <f>VLOOKUP($A548,Database!$A:$Y,12,FALSE)</f>
        <v>163</v>
      </c>
      <c r="V548" s="20" t="str">
        <f>VLOOKUP(A548,Database!A:M,13,FALSE)</f>
        <v>Terminé</v>
      </c>
      <c r="W548" s="20">
        <f>VLOOKUP($A548,Database!$A:$Y,20,FALSE)</f>
        <v>3</v>
      </c>
      <c r="X548" s="20">
        <f>VLOOKUP($A548,Database!$A:$Y,21,FALSE)</f>
        <v>1</v>
      </c>
      <c r="Y548" s="20">
        <f>IF(A548=0,0,IF(V548="À venir",0,IF(AND(ISBLANK(P548),ISBLANK(Q548)),1,0)))</f>
        <v>0</v>
      </c>
      <c r="Z548" s="20">
        <f>IF(OR(ISBLANK(P548),ISBLANK(Q548)),"",IF(OR(AND(P548&gt;Q548,W548&gt;X548),AND(P548=Q548,W548=X548),AND(P548&lt;Q548,W548&lt;X548)),1,0))</f>
        <v>1</v>
      </c>
      <c r="AA548" s="20">
        <f ca="1">IF(C548&lt;NOW(),IF(AND(P548&gt;Q548,W548&gt;X548),S548,IF(AND(P548=Q548,W548=X548),T548,IF(AND(P548&lt;Q548,W548&lt;X548),U548,0))),"")</f>
        <v>38</v>
      </c>
      <c r="AB548" s="20">
        <f ca="1">IF(AND(P548=W548,Q548=X548,NOT(ISBLANK(P548)),NOT(ISBLANK(Q548)),NOT(ISBLANK(W548)),NOT(ISBLANK(AA548))),1,0)</f>
        <v>0</v>
      </c>
      <c r="AC548" s="20" t="str">
        <f ca="1">IF(AB548=0,"",IF(OR(ISBLANK(P548),ISBLANK(Q548)),"",IF(ISBLANK(VLOOKUP(A548,Database!A:AA,22,FALSE)),"",VLOOKUP(A548,Database!A:AA,22,FALSE))))</f>
        <v/>
      </c>
      <c r="AD548" s="20">
        <f ca="1">IFERROR(
   IF(
     OR(ISBLANK(P548),ISBLANK(Q548)),
     "",
     IF(
       AND(AA548&lt;&gt;"",OR(V548="Terminé",V548="En cours")),
       VLOOKUP(AC548,Setup_ScoreExactBonus!A:D,4,FALSE),
       0
     )),
  0)</f>
        <v>0</v>
      </c>
      <c r="AE548" s="21">
        <f ca="1">IFERROR(IF(OR(ISBLANK(P548),ISBLANK(Q548)),0,IF(AA548&lt;&gt;"", AA548 + IF(AB548=1,AD548, 0), "") * (R548+1)),"")</f>
        <v>38</v>
      </c>
      <c r="AF548" s="21">
        <f ca="1">SUMIFS(AE$2:AE548,D$2:D548,D548)</f>
        <v>345</v>
      </c>
    </row>
    <row r="549" spans="1:32" hidden="1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1">
        <v>0</v>
      </c>
      <c r="S549" s="20">
        <f>VLOOKUP($A549,Database!$A:$Y,10,FALSE)</f>
        <v>38</v>
      </c>
      <c r="T549" s="20">
        <f>VLOOKUP($A549,Database!$A:$Y,11,FALSE)</f>
        <v>136</v>
      </c>
      <c r="U549" s="20">
        <f>VLOOKUP($A549,Database!$A:$Y,12,FALSE)</f>
        <v>163</v>
      </c>
      <c r="V549" s="20" t="str">
        <f>VLOOKUP(A549,Database!A:M,13,FALSE)</f>
        <v>Terminé</v>
      </c>
      <c r="W549" s="20">
        <f>VLOOKUP($A549,Database!$A:$Y,20,FALSE)</f>
        <v>3</v>
      </c>
      <c r="X549" s="20">
        <f>VLOOKUP($A549,Database!$A:$Y,21,FALSE)</f>
        <v>1</v>
      </c>
      <c r="Y549" s="20">
        <f>IF(A549=0,0,IF(V549="À venir",0,IF(AND(ISBLANK(P549),ISBLANK(Q549)),1,0)))</f>
        <v>0</v>
      </c>
      <c r="Z549" s="20">
        <f>IF(OR(ISBLANK(P549),ISBLANK(Q549)),"",IF(OR(AND(P549&gt;Q549,W549&gt;X549),AND(P549=Q549,W549=X549),AND(P549&lt;Q549,W549&lt;X549)),1,0))</f>
        <v>1</v>
      </c>
      <c r="AA549" s="20">
        <f ca="1">IF(C549&lt;NOW(),IF(AND(P549&gt;Q549,W549&gt;X549),S549,IF(AND(P549=Q549,W549=X549),T549,IF(AND(P549&lt;Q549,W549&lt;X549),U549,0))),"")</f>
        <v>38</v>
      </c>
      <c r="AB549" s="20">
        <f ca="1">IF(AND(P549=W549,Q549=X549,NOT(ISBLANK(P549)),NOT(ISBLANK(Q549)),NOT(ISBLANK(W549)),NOT(ISBLANK(AA549))),1,0)</f>
        <v>0</v>
      </c>
      <c r="AC549" s="20" t="str">
        <f ca="1">IF(AB549=0,"",IF(OR(ISBLANK(P549),ISBLANK(Q549)),"",IF(ISBLANK(VLOOKUP(A549,Database!A:AA,22,FALSE)),"",VLOOKUP(A549,Database!A:AA,22,FALSE))))</f>
        <v/>
      </c>
      <c r="AD549" s="20">
        <f ca="1">IFERROR(
   IF(
     OR(ISBLANK(P549),ISBLANK(Q549)),
     "",
     IF(
       AND(AA549&lt;&gt;"",OR(V549="Terminé",V549="En cours")),
       VLOOKUP(AC549,Setup_ScoreExactBonus!A:D,4,FALSE),
       0
     )),
  0)</f>
        <v>0</v>
      </c>
      <c r="AE549" s="21">
        <f ca="1">IFERROR(IF(OR(ISBLANK(P549),ISBLANK(Q549)),0,IF(AA549&lt;&gt;"", AA549 + IF(AB549=1,AD549, 0), "") * (R549+1)),"")</f>
        <v>38</v>
      </c>
      <c r="AF549" s="21">
        <f ca="1">SUMIFS(AE$2:AE549,D$2:D549,D549)</f>
        <v>780</v>
      </c>
    </row>
    <row r="550" spans="1:32" hidden="1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1">
        <v>0</v>
      </c>
      <c r="S550" s="20">
        <f>VLOOKUP($A550,Database!$A:$Y,10,FALSE)</f>
        <v>38</v>
      </c>
      <c r="T550" s="20">
        <f>VLOOKUP($A550,Database!$A:$Y,11,FALSE)</f>
        <v>136</v>
      </c>
      <c r="U550" s="20">
        <f>VLOOKUP($A550,Database!$A:$Y,12,FALSE)</f>
        <v>163</v>
      </c>
      <c r="V550" s="20" t="str">
        <f>VLOOKUP(A550,Database!A:M,13,FALSE)</f>
        <v>Terminé</v>
      </c>
      <c r="W550" s="20">
        <f>VLOOKUP($A550,Database!$A:$Y,20,FALSE)</f>
        <v>3</v>
      </c>
      <c r="X550" s="20">
        <f>VLOOKUP($A550,Database!$A:$Y,21,FALSE)</f>
        <v>1</v>
      </c>
      <c r="Y550" s="20">
        <f>IF(A550=0,0,IF(V550="À venir",0,IF(AND(ISBLANK(P550),ISBLANK(Q550)),1,0)))</f>
        <v>0</v>
      </c>
      <c r="Z550" s="20">
        <f>IF(OR(ISBLANK(P550),ISBLANK(Q550)),"",IF(OR(AND(P550&gt;Q550,W550&gt;X550),AND(P550=Q550,W550=X550),AND(P550&lt;Q550,W550&lt;X550)),1,0))</f>
        <v>1</v>
      </c>
      <c r="AA550" s="20">
        <f ca="1">IF(C550&lt;NOW(),IF(AND(P550&gt;Q550,W550&gt;X550),S550,IF(AND(P550=Q550,W550=X550),T550,IF(AND(P550&lt;Q550,W550&lt;X550),U550,0))),"")</f>
        <v>38</v>
      </c>
      <c r="AB550" s="20">
        <f ca="1">IF(AND(P550=W550,Q550=X550,NOT(ISBLANK(P550)),NOT(ISBLANK(Q550)),NOT(ISBLANK(W550)),NOT(ISBLANK(AA550))),1,0)</f>
        <v>0</v>
      </c>
      <c r="AC550" s="20" t="str">
        <f ca="1">IF(AB550=0,"",IF(OR(ISBLANK(P550),ISBLANK(Q550)),"",IF(ISBLANK(VLOOKUP(A550,Database!A:AA,22,FALSE)),"",VLOOKUP(A550,Database!A:AA,22,FALSE))))</f>
        <v/>
      </c>
      <c r="AD550" s="20">
        <f ca="1">IFERROR(
   IF(
     OR(ISBLANK(P550),ISBLANK(Q550)),
     "",
     IF(
       AND(AA550&lt;&gt;"",OR(V550="Terminé",V550="En cours")),
       VLOOKUP(AC550,Setup_ScoreExactBonus!A:D,4,FALSE),
       0
     )),
  0)</f>
        <v>0</v>
      </c>
      <c r="AE550" s="21">
        <f ca="1">IFERROR(IF(OR(ISBLANK(P550),ISBLANK(Q550)),0,IF(AA550&lt;&gt;"", AA550 + IF(AB550=1,AD550, 0), "") * (R550+1)),"")</f>
        <v>38</v>
      </c>
      <c r="AF550" s="21">
        <f ca="1">SUMIFS(AE$2:AE550,D$2:D550,D550)</f>
        <v>603</v>
      </c>
    </row>
    <row r="551" spans="1:32" hidden="1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1">
        <v>0</v>
      </c>
      <c r="S551" s="20">
        <f>VLOOKUP($A551,Database!$A:$Y,10,FALSE)</f>
        <v>38</v>
      </c>
      <c r="T551" s="20">
        <f>VLOOKUP($A551,Database!$A:$Y,11,FALSE)</f>
        <v>136</v>
      </c>
      <c r="U551" s="20">
        <f>VLOOKUP($A551,Database!$A:$Y,12,FALSE)</f>
        <v>163</v>
      </c>
      <c r="V551" s="20" t="str">
        <f>VLOOKUP(A551,Database!A:M,13,FALSE)</f>
        <v>Terminé</v>
      </c>
      <c r="W551" s="20">
        <f>VLOOKUP($A551,Database!$A:$Y,20,FALSE)</f>
        <v>3</v>
      </c>
      <c r="X551" s="20">
        <f>VLOOKUP($A551,Database!$A:$Y,21,FALSE)</f>
        <v>1</v>
      </c>
      <c r="Y551" s="20">
        <f>IF(A551=0,0,IF(V551="À venir",0,IF(AND(ISBLANK(P551),ISBLANK(Q551)),1,0)))</f>
        <v>0</v>
      </c>
      <c r="Z551" s="20">
        <f>IF(OR(ISBLANK(P551),ISBLANK(Q551)),"",IF(OR(AND(P551&gt;Q551,W551&gt;X551),AND(P551=Q551,W551=X551),AND(P551&lt;Q551,W551&lt;X551)),1,0))</f>
        <v>1</v>
      </c>
      <c r="AA551" s="20">
        <f ca="1">IF(C551&lt;NOW(),IF(AND(P551&gt;Q551,W551&gt;X551),S551,IF(AND(P551=Q551,W551=X551),T551,IF(AND(P551&lt;Q551,W551&lt;X551),U551,0))),"")</f>
        <v>38</v>
      </c>
      <c r="AB551" s="20">
        <f ca="1">IF(AND(P551=W551,Q551=X551,NOT(ISBLANK(P551)),NOT(ISBLANK(Q551)),NOT(ISBLANK(W551)),NOT(ISBLANK(AA551))),1,0)</f>
        <v>0</v>
      </c>
      <c r="AC551" s="20" t="str">
        <f ca="1">IF(AB551=0,"",IF(OR(ISBLANK(P551),ISBLANK(Q551)),"",IF(ISBLANK(VLOOKUP(A551,Database!A:AA,22,FALSE)),"",VLOOKUP(A551,Database!A:AA,22,FALSE))))</f>
        <v/>
      </c>
      <c r="AD551" s="20">
        <f ca="1">IFERROR(
   IF(
     OR(ISBLANK(P551),ISBLANK(Q551)),
     "",
     IF(
       AND(AA551&lt;&gt;"",OR(V551="Terminé",V551="En cours")),
       VLOOKUP(AC551,Setup_ScoreExactBonus!A:D,4,FALSE),
       0
     )),
  0)</f>
        <v>0</v>
      </c>
      <c r="AE551" s="21">
        <f ca="1">IFERROR(IF(OR(ISBLANK(P551),ISBLANK(Q551)),0,IF(AA551&lt;&gt;"", AA551 + IF(AB551=1,AD551, 0), "") * (R551+1)),"")</f>
        <v>38</v>
      </c>
      <c r="AF551" s="21">
        <f ca="1">SUMIFS(AE$2:AE551,D$2:D551,D551)</f>
        <v>689</v>
      </c>
    </row>
    <row r="552" spans="1:32" hidden="1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1">
        <v>0</v>
      </c>
      <c r="S552" s="20">
        <f>VLOOKUP($A552,Database!$A:$Y,10,FALSE)</f>
        <v>38</v>
      </c>
      <c r="T552" s="20">
        <f>VLOOKUP($A552,Database!$A:$Y,11,FALSE)</f>
        <v>136</v>
      </c>
      <c r="U552" s="20">
        <f>VLOOKUP($A552,Database!$A:$Y,12,FALSE)</f>
        <v>163</v>
      </c>
      <c r="V552" s="20" t="str">
        <f>VLOOKUP(A552,Database!A:M,13,FALSE)</f>
        <v>Terminé</v>
      </c>
      <c r="W552" s="20">
        <f>VLOOKUP($A552,Database!$A:$Y,20,FALSE)</f>
        <v>3</v>
      </c>
      <c r="X552" s="20">
        <f>VLOOKUP($A552,Database!$A:$Y,21,FALSE)</f>
        <v>1</v>
      </c>
      <c r="Y552" s="20">
        <f>IF(A552=0,0,IF(V552="À venir",0,IF(AND(ISBLANK(P552),ISBLANK(Q552)),1,0)))</f>
        <v>0</v>
      </c>
      <c r="Z552" s="20">
        <f>IF(OR(ISBLANK(P552),ISBLANK(Q552)),"",IF(OR(AND(P552&gt;Q552,W552&gt;X552),AND(P552=Q552,W552=X552),AND(P552&lt;Q552,W552&lt;X552)),1,0))</f>
        <v>0</v>
      </c>
      <c r="AA552" s="20">
        <f ca="1">IF(C552&lt;NOW(),IF(AND(P552&gt;Q552,W552&gt;X552),S552,IF(AND(P552=Q552,W552=X552),T552,IF(AND(P552&lt;Q552,W552&lt;X552),U552,0))),"")</f>
        <v>0</v>
      </c>
      <c r="AB552" s="20">
        <f ca="1">IF(AND(P552=W552,Q552=X552,NOT(ISBLANK(P552)),NOT(ISBLANK(Q552)),NOT(ISBLANK(W552)),NOT(ISBLANK(AA552))),1,0)</f>
        <v>0</v>
      </c>
      <c r="AC552" s="20" t="str">
        <f ca="1">IF(AB552=0,"",IF(OR(ISBLANK(P552),ISBLANK(Q552)),"",IF(ISBLANK(VLOOKUP(A552,Database!A:AA,22,FALSE)),"",VLOOKUP(A552,Database!A:AA,22,FALSE))))</f>
        <v/>
      </c>
      <c r="AD552" s="20">
        <f ca="1">IFERROR(
   IF(
     OR(ISBLANK(P552),ISBLANK(Q552)),
     "",
     IF(
       AND(AA552&lt;&gt;"",OR(V552="Terminé",V552="En cours")),
       VLOOKUP(AC552,Setup_ScoreExactBonus!A:D,4,FALSE),
       0
     )),
  0)</f>
        <v>0</v>
      </c>
      <c r="AE552" s="21">
        <f ca="1">IFERROR(IF(OR(ISBLANK(P552),ISBLANK(Q552)),0,IF(AA552&lt;&gt;"", AA552 + IF(AB552=1,AD552, 0), "") * (R552+1)),"")</f>
        <v>0</v>
      </c>
      <c r="AF552" s="21">
        <f ca="1">SUMIFS(AE$2:AE552,D$2:D552,D552)</f>
        <v>724</v>
      </c>
    </row>
    <row r="553" spans="1:32" hidden="1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1">
        <v>0</v>
      </c>
      <c r="S553" s="20">
        <f>VLOOKUP($A553,Database!$A:$Y,10,FALSE)</f>
        <v>38</v>
      </c>
      <c r="T553" s="20">
        <f>VLOOKUP($A553,Database!$A:$Y,11,FALSE)</f>
        <v>136</v>
      </c>
      <c r="U553" s="20">
        <f>VLOOKUP($A553,Database!$A:$Y,12,FALSE)</f>
        <v>163</v>
      </c>
      <c r="V553" s="20" t="str">
        <f>VLOOKUP(A553,Database!A:M,13,FALSE)</f>
        <v>Terminé</v>
      </c>
      <c r="W553" s="20">
        <f>VLOOKUP($A553,Database!$A:$Y,20,FALSE)</f>
        <v>3</v>
      </c>
      <c r="X553" s="20">
        <f>VLOOKUP($A553,Database!$A:$Y,21,FALSE)</f>
        <v>1</v>
      </c>
      <c r="Y553" s="20">
        <f>IF(A553=0,0,IF(V553="À venir",0,IF(AND(ISBLANK(P553),ISBLANK(Q553)),1,0)))</f>
        <v>0</v>
      </c>
      <c r="Z553" s="20">
        <f>IF(OR(ISBLANK(P553),ISBLANK(Q553)),"",IF(OR(AND(P553&gt;Q553,W553&gt;X553),AND(P553=Q553,W553=X553),AND(P553&lt;Q553,W553&lt;X553)),1,0))</f>
        <v>0</v>
      </c>
      <c r="AA553" s="20">
        <f ca="1">IF(C553&lt;NOW(),IF(AND(P553&gt;Q553,W553&gt;X553),S553,IF(AND(P553=Q553,W553=X553),T553,IF(AND(P553&lt;Q553,W553&lt;X553),U553,0))),"")</f>
        <v>0</v>
      </c>
      <c r="AB553" s="20">
        <f ca="1">IF(AND(P553=W553,Q553=X553,NOT(ISBLANK(P553)),NOT(ISBLANK(Q553)),NOT(ISBLANK(W553)),NOT(ISBLANK(AA553))),1,0)</f>
        <v>0</v>
      </c>
      <c r="AC553" s="20" t="str">
        <f ca="1">IF(AB553=0,"",IF(OR(ISBLANK(P553),ISBLANK(Q553)),"",IF(ISBLANK(VLOOKUP(A553,Database!A:AA,22,FALSE)),"",VLOOKUP(A553,Database!A:AA,22,FALSE))))</f>
        <v/>
      </c>
      <c r="AD553" s="20">
        <f ca="1">IFERROR(
   IF(
     OR(ISBLANK(P553),ISBLANK(Q553)),
     "",
     IF(
       AND(AA553&lt;&gt;"",OR(V553="Terminé",V553="En cours")),
       VLOOKUP(AC553,Setup_ScoreExactBonus!A:D,4,FALSE),
       0
     )),
  0)</f>
        <v>0</v>
      </c>
      <c r="AE553" s="21">
        <f ca="1">IFERROR(IF(OR(ISBLANK(P553),ISBLANK(Q553)),0,IF(AA553&lt;&gt;"", AA553 + IF(AB553=1,AD553, 0), "") * (R553+1)),"")</f>
        <v>0</v>
      </c>
      <c r="AF553" s="21">
        <f ca="1">SUMIFS(AE$2:AE553,D$2:D553,D553)</f>
        <v>833</v>
      </c>
    </row>
    <row r="554" spans="1:32" hidden="1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1">
        <v>0</v>
      </c>
      <c r="S554" s="20">
        <f>VLOOKUP($A554,Database!$A:$Y,10,FALSE)</f>
        <v>38</v>
      </c>
      <c r="T554" s="20">
        <f>VLOOKUP($A554,Database!$A:$Y,11,FALSE)</f>
        <v>136</v>
      </c>
      <c r="U554" s="20">
        <f>VLOOKUP($A554,Database!$A:$Y,12,FALSE)</f>
        <v>163</v>
      </c>
      <c r="V554" s="20" t="str">
        <f>VLOOKUP(A554,Database!A:M,13,FALSE)</f>
        <v>Terminé</v>
      </c>
      <c r="W554" s="20">
        <f>VLOOKUP($A554,Database!$A:$Y,20,FALSE)</f>
        <v>3</v>
      </c>
      <c r="X554" s="20">
        <f>VLOOKUP($A554,Database!$A:$Y,21,FALSE)</f>
        <v>1</v>
      </c>
      <c r="Y554" s="20">
        <f>IF(A554=0,0,IF(V554="À venir",0,IF(AND(ISBLANK(P554),ISBLANK(Q554)),1,0)))</f>
        <v>0</v>
      </c>
      <c r="Z554" s="20">
        <f>IF(OR(ISBLANK(P554),ISBLANK(Q554)),"",IF(OR(AND(P554&gt;Q554,W554&gt;X554),AND(P554=Q554,W554=X554),AND(P554&lt;Q554,W554&lt;X554)),1,0))</f>
        <v>1</v>
      </c>
      <c r="AA554" s="20">
        <f ca="1">IF(C554&lt;NOW(),IF(AND(P554&gt;Q554,W554&gt;X554),S554,IF(AND(P554=Q554,W554=X554),T554,IF(AND(P554&lt;Q554,W554&lt;X554),U554,0))),"")</f>
        <v>38</v>
      </c>
      <c r="AB554" s="20">
        <f ca="1">IF(AND(P554=W554,Q554=X554,NOT(ISBLANK(P554)),NOT(ISBLANK(Q554)),NOT(ISBLANK(W554)),NOT(ISBLANK(AA554))),1,0)</f>
        <v>0</v>
      </c>
      <c r="AC554" s="20" t="str">
        <f ca="1">IF(AB554=0,"",IF(OR(ISBLANK(P554),ISBLANK(Q554)),"",IF(ISBLANK(VLOOKUP(A554,Database!A:AA,22,FALSE)),"",VLOOKUP(A554,Database!A:AA,22,FALSE))))</f>
        <v/>
      </c>
      <c r="AD554" s="20">
        <f ca="1">IFERROR(
   IF(
     OR(ISBLANK(P554),ISBLANK(Q554)),
     "",
     IF(
       AND(AA554&lt;&gt;"",OR(V554="Terminé",V554="En cours")),
       VLOOKUP(AC554,Setup_ScoreExactBonus!A:D,4,FALSE),
       0
     )),
  0)</f>
        <v>0</v>
      </c>
      <c r="AE554" s="21">
        <f ca="1">IFERROR(IF(OR(ISBLANK(P554),ISBLANK(Q554)),0,IF(AA554&lt;&gt;"", AA554 + IF(AB554=1,AD554, 0), "") * (R554+1)),"")</f>
        <v>38</v>
      </c>
      <c r="AF554" s="21">
        <f ca="1">SUMIFS(AE$2:AE554,D$2:D554,D554)</f>
        <v>1071</v>
      </c>
    </row>
    <row r="555" spans="1:32" hidden="1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1">
        <v>0</v>
      </c>
      <c r="S555" s="20">
        <f>VLOOKUP($A555,Database!$A:$Y,10,FALSE)</f>
        <v>38</v>
      </c>
      <c r="T555" s="20">
        <f>VLOOKUP($A555,Database!$A:$Y,11,FALSE)</f>
        <v>136</v>
      </c>
      <c r="U555" s="20">
        <f>VLOOKUP($A555,Database!$A:$Y,12,FALSE)</f>
        <v>163</v>
      </c>
      <c r="V555" s="20" t="str">
        <f>VLOOKUP(A555,Database!A:M,13,FALSE)</f>
        <v>Terminé</v>
      </c>
      <c r="W555" s="20">
        <f>VLOOKUP($A555,Database!$A:$Y,20,FALSE)</f>
        <v>3</v>
      </c>
      <c r="X555" s="20">
        <f>VLOOKUP($A555,Database!$A:$Y,21,FALSE)</f>
        <v>1</v>
      </c>
      <c r="Y555" s="20">
        <f>IF(A555=0,0,IF(V555="À venir",0,IF(AND(ISBLANK(P555),ISBLANK(Q555)),1,0)))</f>
        <v>0</v>
      </c>
      <c r="Z555" s="20">
        <f>IF(OR(ISBLANK(P555),ISBLANK(Q555)),"",IF(OR(AND(P555&gt;Q555,W555&gt;X555),AND(P555=Q555,W555=X555),AND(P555&lt;Q555,W555&lt;X555)),1,0))</f>
        <v>1</v>
      </c>
      <c r="AA555" s="20">
        <f ca="1">IF(C555&lt;NOW(),IF(AND(P555&gt;Q555,W555&gt;X555),S555,IF(AND(P555=Q555,W555=X555),T555,IF(AND(P555&lt;Q555,W555&lt;X555),U555,0))),"")</f>
        <v>38</v>
      </c>
      <c r="AB555" s="20">
        <f ca="1">IF(AND(P555=W555,Q555=X555,NOT(ISBLANK(P555)),NOT(ISBLANK(Q555)),NOT(ISBLANK(W555)),NOT(ISBLANK(AA555))),1,0)</f>
        <v>0</v>
      </c>
      <c r="AC555" s="20" t="str">
        <f ca="1">IF(AB555=0,"",IF(OR(ISBLANK(P555),ISBLANK(Q555)),"",IF(ISBLANK(VLOOKUP(A555,Database!A:AA,22,FALSE)),"",VLOOKUP(A555,Database!A:AA,22,FALSE))))</f>
        <v/>
      </c>
      <c r="AD555" s="20">
        <f ca="1">IFERROR(
   IF(
     OR(ISBLANK(P555),ISBLANK(Q555)),
     "",
     IF(
       AND(AA555&lt;&gt;"",OR(V555="Terminé",V555="En cours")),
       VLOOKUP(AC555,Setup_ScoreExactBonus!A:D,4,FALSE),
       0
     )),
  0)</f>
        <v>0</v>
      </c>
      <c r="AE555" s="21">
        <f ca="1">IFERROR(IF(OR(ISBLANK(P555),ISBLANK(Q555)),0,IF(AA555&lt;&gt;"", AA555 + IF(AB555=1,AD555, 0), "") * (R555+1)),"")</f>
        <v>38</v>
      </c>
      <c r="AF555" s="21">
        <f ca="1">SUMIFS(AE$2:AE555,D$2:D555,D555)</f>
        <v>727</v>
      </c>
    </row>
    <row r="556" spans="1:32" hidden="1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1">
        <v>0</v>
      </c>
      <c r="S556" s="20">
        <f>VLOOKUP($A556,Database!$A:$Y,10,FALSE)</f>
        <v>38</v>
      </c>
      <c r="T556" s="20">
        <f>VLOOKUP($A556,Database!$A:$Y,11,FALSE)</f>
        <v>136</v>
      </c>
      <c r="U556" s="20">
        <f>VLOOKUP($A556,Database!$A:$Y,12,FALSE)</f>
        <v>163</v>
      </c>
      <c r="V556" s="20" t="str">
        <f>VLOOKUP(A556,Database!A:M,13,FALSE)</f>
        <v>Terminé</v>
      </c>
      <c r="W556" s="20">
        <f>VLOOKUP($A556,Database!$A:$Y,20,FALSE)</f>
        <v>3</v>
      </c>
      <c r="X556" s="20">
        <f>VLOOKUP($A556,Database!$A:$Y,21,FALSE)</f>
        <v>1</v>
      </c>
      <c r="Y556" s="20">
        <f>IF(A556=0,0,IF(V556="À venir",0,IF(AND(ISBLANK(P556),ISBLANK(Q556)),1,0)))</f>
        <v>0</v>
      </c>
      <c r="Z556" s="20">
        <f>IF(OR(ISBLANK(P556),ISBLANK(Q556)),"",IF(OR(AND(P556&gt;Q556,W556&gt;X556),AND(P556=Q556,W556=X556),AND(P556&lt;Q556,W556&lt;X556)),1,0))</f>
        <v>1</v>
      </c>
      <c r="AA556" s="20">
        <f ca="1">IF(C556&lt;NOW(),IF(AND(P556&gt;Q556,W556&gt;X556),S556,IF(AND(P556=Q556,W556=X556),T556,IF(AND(P556&lt;Q556,W556&lt;X556),U556,0))),"")</f>
        <v>38</v>
      </c>
      <c r="AB556" s="20">
        <f ca="1">IF(AND(P556=W556,Q556=X556,NOT(ISBLANK(P556)),NOT(ISBLANK(Q556)),NOT(ISBLANK(W556)),NOT(ISBLANK(AA556))),1,0)</f>
        <v>1</v>
      </c>
      <c r="AC556" s="20" t="str">
        <f ca="1">IF(AB556=0,"",IF(OR(ISBLANK(P556),ISBLANK(Q556)),"",IF(ISBLANK(VLOOKUP(A556,Database!A:AA,22,FALSE)),"",VLOOKUP(A556,Database!A:AA,22,FALSE))))</f>
        <v>Très rare</v>
      </c>
      <c r="AD556" s="20">
        <f ca="1">IFERROR(
   IF(
     OR(ISBLANK(P556),ISBLANK(Q556)),
     "",
     IF(
       AND(AA556&lt;&gt;"",OR(V556="Terminé",V556="En cours")),
       VLOOKUP(AC556,Setup_ScoreExactBonus!A:D,4,FALSE),
       0
     )),
  0)</f>
        <v>50</v>
      </c>
      <c r="AE556" s="21">
        <f ca="1">IFERROR(IF(OR(ISBLANK(P556),ISBLANK(Q556)),0,IF(AA556&lt;&gt;"", AA556 + IF(AB556=1,AD556, 0), "") * (R556+1)),"")</f>
        <v>88</v>
      </c>
      <c r="AF556" s="21">
        <f ca="1">SUMIFS(AE$2:AE556,D$2:D556,D556)</f>
        <v>685</v>
      </c>
    </row>
    <row r="557" spans="1:32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1">
        <v>0</v>
      </c>
      <c r="S557" s="20">
        <f>VLOOKUP($A557,Database!$A:$Y,10,FALSE)</f>
        <v>38</v>
      </c>
      <c r="T557" s="20">
        <f>VLOOKUP($A557,Database!$A:$Y,11,FALSE)</f>
        <v>136</v>
      </c>
      <c r="U557" s="20">
        <f>VLOOKUP($A557,Database!$A:$Y,12,FALSE)</f>
        <v>163</v>
      </c>
      <c r="V557" s="20" t="str">
        <f>VLOOKUP(A557,Database!A:M,13,FALSE)</f>
        <v>Terminé</v>
      </c>
      <c r="W557" s="20">
        <f>VLOOKUP($A557,Database!$A:$Y,20,FALSE)</f>
        <v>3</v>
      </c>
      <c r="X557" s="20">
        <f>VLOOKUP($A557,Database!$A:$Y,21,FALSE)</f>
        <v>1</v>
      </c>
      <c r="Y557" s="20">
        <f>IF(A557=0,0,IF(V557="À venir",0,IF(AND(ISBLANK(P557),ISBLANK(Q557)),1,0)))</f>
        <v>0</v>
      </c>
      <c r="Z557" s="20">
        <f>IF(OR(ISBLANK(P557),ISBLANK(Q557)),"",IF(OR(AND(P557&gt;Q557,W557&gt;X557),AND(P557=Q557,W557=X557),AND(P557&lt;Q557,W557&lt;X557)),1,0))</f>
        <v>0</v>
      </c>
      <c r="AA557" s="20">
        <f ca="1">IF(C557&lt;NOW(),IF(AND(P557&gt;Q557,W557&gt;X557),S557,IF(AND(P557=Q557,W557=X557),T557,IF(AND(P557&lt;Q557,W557&lt;X557),U557,0))),"")</f>
        <v>0</v>
      </c>
      <c r="AB557" s="20">
        <f ca="1">IF(AND(P557=W557,Q557=X557,NOT(ISBLANK(P557)),NOT(ISBLANK(Q557)),NOT(ISBLANK(W557)),NOT(ISBLANK(AA557))),1,0)</f>
        <v>0</v>
      </c>
      <c r="AC557" s="20" t="str">
        <f ca="1">IF(AB557=0,"",IF(OR(ISBLANK(P557),ISBLANK(Q557)),"",IF(ISBLANK(VLOOKUP(A557,Database!A:AA,22,FALSE)),"",VLOOKUP(A557,Database!A:AA,22,FALSE))))</f>
        <v/>
      </c>
      <c r="AD557" s="20">
        <f ca="1">IFERROR(
   IF(
     OR(ISBLANK(P557),ISBLANK(Q557)),
     "",
     IF(
       AND(AA557&lt;&gt;"",OR(V557="Terminé",V557="En cours")),
       VLOOKUP(AC557,Setup_ScoreExactBonus!A:D,4,FALSE),
       0
     )),
  0)</f>
        <v>0</v>
      </c>
      <c r="AE557" s="21">
        <f ca="1">IFERROR(IF(OR(ISBLANK(P557),ISBLANK(Q557)),0,IF(AA557&lt;&gt;"", AA557 + IF(AB557=1,AD557, 0), "") * (R557+1)),"")</f>
        <v>0</v>
      </c>
      <c r="AF557" s="21">
        <f ca="1">SUMIFS(AE$2:AE557,D$2:D557,D557)</f>
        <v>464</v>
      </c>
    </row>
    <row r="558" spans="1:32" hidden="1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1">
        <v>0</v>
      </c>
      <c r="S558" s="20">
        <f>VLOOKUP($A558,Database!$A:$Y,10,FALSE)</f>
        <v>38</v>
      </c>
      <c r="T558" s="20">
        <f>VLOOKUP($A558,Database!$A:$Y,11,FALSE)</f>
        <v>136</v>
      </c>
      <c r="U558" s="20">
        <f>VLOOKUP($A558,Database!$A:$Y,12,FALSE)</f>
        <v>163</v>
      </c>
      <c r="V558" s="20" t="str">
        <f>VLOOKUP(A558,Database!A:M,13,FALSE)</f>
        <v>Terminé</v>
      </c>
      <c r="W558" s="20">
        <f>VLOOKUP($A558,Database!$A:$Y,20,FALSE)</f>
        <v>3</v>
      </c>
      <c r="X558" s="20">
        <f>VLOOKUP($A558,Database!$A:$Y,21,FALSE)</f>
        <v>1</v>
      </c>
      <c r="Y558" s="20">
        <f>IF(A558=0,0,IF(V558="À venir",0,IF(AND(ISBLANK(P558),ISBLANK(Q558)),1,0)))</f>
        <v>0</v>
      </c>
      <c r="Z558" s="20">
        <f>IF(OR(ISBLANK(P558),ISBLANK(Q558)),"",IF(OR(AND(P558&gt;Q558,W558&gt;X558),AND(P558=Q558,W558=X558),AND(P558&lt;Q558,W558&lt;X558)),1,0))</f>
        <v>1</v>
      </c>
      <c r="AA558" s="20">
        <f ca="1">IF(C558&lt;NOW(),IF(AND(P558&gt;Q558,W558&gt;X558),S558,IF(AND(P558=Q558,W558=X558),T558,IF(AND(P558&lt;Q558,W558&lt;X558),U558,0))),"")</f>
        <v>38</v>
      </c>
      <c r="AB558" s="20">
        <f ca="1">IF(AND(P558=W558,Q558=X558,NOT(ISBLANK(P558)),NOT(ISBLANK(Q558)),NOT(ISBLANK(W558)),NOT(ISBLANK(AA558))),1,0)</f>
        <v>1</v>
      </c>
      <c r="AC558" s="20" t="str">
        <f ca="1">IF(AB558=0,"",IF(OR(ISBLANK(P558),ISBLANK(Q558)),"",IF(ISBLANK(VLOOKUP(A558,Database!A:AA,22,FALSE)),"",VLOOKUP(A558,Database!A:AA,22,FALSE))))</f>
        <v>Très rare</v>
      </c>
      <c r="AD558" s="20">
        <f ca="1">IFERROR(
   IF(
     OR(ISBLANK(P558),ISBLANK(Q558)),
     "",
     IF(
       AND(AA558&lt;&gt;"",OR(V558="Terminé",V558="En cours")),
       VLOOKUP(AC558,Setup_ScoreExactBonus!A:D,4,FALSE),
       0
     )),
  0)</f>
        <v>50</v>
      </c>
      <c r="AE558" s="21">
        <f ca="1">IFERROR(IF(OR(ISBLANK(P558),ISBLANK(Q558)),0,IF(AA558&lt;&gt;"", AA558 + IF(AB558=1,AD558, 0), "") * (R558+1)),"")</f>
        <v>88</v>
      </c>
      <c r="AF558" s="21">
        <f ca="1">SUMIFS(AE$2:AE558,D$2:D558,D558)</f>
        <v>688</v>
      </c>
    </row>
    <row r="559" spans="1:32" hidden="1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1">
        <v>0</v>
      </c>
      <c r="S559" s="20">
        <f>VLOOKUP($A559,Database!$A:$Y,10,FALSE)</f>
        <v>38</v>
      </c>
      <c r="T559" s="20">
        <f>VLOOKUP($A559,Database!$A:$Y,11,FALSE)</f>
        <v>136</v>
      </c>
      <c r="U559" s="20">
        <f>VLOOKUP($A559,Database!$A:$Y,12,FALSE)</f>
        <v>163</v>
      </c>
      <c r="V559" s="20" t="str">
        <f>VLOOKUP(A559,Database!A:M,13,FALSE)</f>
        <v>Terminé</v>
      </c>
      <c r="W559" s="20">
        <f>VLOOKUP($A559,Database!$A:$Y,20,FALSE)</f>
        <v>3</v>
      </c>
      <c r="X559" s="20">
        <f>VLOOKUP($A559,Database!$A:$Y,21,FALSE)</f>
        <v>1</v>
      </c>
      <c r="Y559" s="20">
        <f>IF(A559=0,0,IF(V559="À venir",0,IF(AND(ISBLANK(P559),ISBLANK(Q559)),1,0)))</f>
        <v>0</v>
      </c>
      <c r="Z559" s="20">
        <f>IF(OR(ISBLANK(P559),ISBLANK(Q559)),"",IF(OR(AND(P559&gt;Q559,W559&gt;X559),AND(P559=Q559,W559=X559),AND(P559&lt;Q559,W559&lt;X559)),1,0))</f>
        <v>1</v>
      </c>
      <c r="AA559" s="20">
        <f ca="1">IF(C559&lt;NOW(),IF(AND(P559&gt;Q559,W559&gt;X559),S559,IF(AND(P559=Q559,W559=X559),T559,IF(AND(P559&lt;Q559,W559&lt;X559),U559,0))),"")</f>
        <v>38</v>
      </c>
      <c r="AB559" s="20">
        <f ca="1">IF(AND(P559=W559,Q559=X559,NOT(ISBLANK(P559)),NOT(ISBLANK(Q559)),NOT(ISBLANK(W559)),NOT(ISBLANK(AA559))),1,0)</f>
        <v>0</v>
      </c>
      <c r="AC559" s="20" t="str">
        <f ca="1">IF(AB559=0,"",IF(OR(ISBLANK(P559),ISBLANK(Q559)),"",IF(ISBLANK(VLOOKUP(A559,Database!A:AA,22,FALSE)),"",VLOOKUP(A559,Database!A:AA,22,FALSE))))</f>
        <v/>
      </c>
      <c r="AD559" s="20">
        <f ca="1">IFERROR(
   IF(
     OR(ISBLANK(P559),ISBLANK(Q559)),
     "",
     IF(
       AND(AA559&lt;&gt;"",OR(V559="Terminé",V559="En cours")),
       VLOOKUP(AC559,Setup_ScoreExactBonus!A:D,4,FALSE),
       0
     )),
  0)</f>
        <v>0</v>
      </c>
      <c r="AE559" s="21">
        <f ca="1">IFERROR(IF(OR(ISBLANK(P559),ISBLANK(Q559)),0,IF(AA559&lt;&gt;"", AA559 + IF(AB559=1,AD559, 0), "") * (R559+1)),"")</f>
        <v>38</v>
      </c>
      <c r="AF559" s="21">
        <f ca="1">SUMIFS(AE$2:AE559,D$2:D559,D559)</f>
        <v>669</v>
      </c>
    </row>
    <row r="560" spans="1:32" hidden="1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1">
        <v>0</v>
      </c>
      <c r="S560" s="20">
        <f>VLOOKUP($A560,Database!$A:$Y,10,FALSE)</f>
        <v>38</v>
      </c>
      <c r="T560" s="20">
        <f>VLOOKUP($A560,Database!$A:$Y,11,FALSE)</f>
        <v>136</v>
      </c>
      <c r="U560" s="20">
        <f>VLOOKUP($A560,Database!$A:$Y,12,FALSE)</f>
        <v>163</v>
      </c>
      <c r="V560" s="20" t="str">
        <f>VLOOKUP(A560,Database!A:M,13,FALSE)</f>
        <v>Terminé</v>
      </c>
      <c r="W560" s="20">
        <f>VLOOKUP($A560,Database!$A:$Y,20,FALSE)</f>
        <v>3</v>
      </c>
      <c r="X560" s="20">
        <f>VLOOKUP($A560,Database!$A:$Y,21,FALSE)</f>
        <v>1</v>
      </c>
      <c r="Y560" s="20">
        <f>IF(A560=0,0,IF(V560="À venir",0,IF(AND(ISBLANK(P560),ISBLANK(Q560)),1,0)))</f>
        <v>0</v>
      </c>
      <c r="Z560" s="20">
        <f>IF(OR(ISBLANK(P560),ISBLANK(Q560)),"",IF(OR(AND(P560&gt;Q560,W560&gt;X560),AND(P560=Q560,W560=X560),AND(P560&lt;Q560,W560&lt;X560)),1,0))</f>
        <v>1</v>
      </c>
      <c r="AA560" s="20">
        <f ca="1">IF(C560&lt;NOW(),IF(AND(P560&gt;Q560,W560&gt;X560),S560,IF(AND(P560=Q560,W560=X560),T560,IF(AND(P560&lt;Q560,W560&lt;X560),U560,0))),"")</f>
        <v>38</v>
      </c>
      <c r="AB560" s="20">
        <f ca="1">IF(AND(P560=W560,Q560=X560,NOT(ISBLANK(P560)),NOT(ISBLANK(Q560)),NOT(ISBLANK(W560)),NOT(ISBLANK(AA560))),1,0)</f>
        <v>0</v>
      </c>
      <c r="AC560" s="20" t="str">
        <f ca="1">IF(AB560=0,"",IF(OR(ISBLANK(P560),ISBLANK(Q560)),"",IF(ISBLANK(VLOOKUP(A560,Database!A:AA,22,FALSE)),"",VLOOKUP(A560,Database!A:AA,22,FALSE))))</f>
        <v/>
      </c>
      <c r="AD560" s="20">
        <f ca="1">IFERROR(
   IF(
     OR(ISBLANK(P560),ISBLANK(Q560)),
     "",
     IF(
       AND(AA560&lt;&gt;"",OR(V560="Terminé",V560="En cours")),
       VLOOKUP(AC560,Setup_ScoreExactBonus!A:D,4,FALSE),
       0
     )),
  0)</f>
        <v>0</v>
      </c>
      <c r="AE560" s="21">
        <f ca="1">IFERROR(IF(OR(ISBLANK(P560),ISBLANK(Q560)),0,IF(AA560&lt;&gt;"", AA560 + IF(AB560=1,AD560, 0), "") * (R560+1)),"")</f>
        <v>38</v>
      </c>
      <c r="AF560" s="21">
        <f ca="1">SUMIFS(AE$2:AE560,D$2:D560,D560)</f>
        <v>583</v>
      </c>
    </row>
    <row r="561" spans="1:32" hidden="1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1">
        <v>0</v>
      </c>
      <c r="S561" s="20">
        <f>VLOOKUP($A561,Database!$A:$Y,10,FALSE)</f>
        <v>38</v>
      </c>
      <c r="T561" s="20">
        <f>VLOOKUP($A561,Database!$A:$Y,11,FALSE)</f>
        <v>136</v>
      </c>
      <c r="U561" s="20">
        <f>VLOOKUP($A561,Database!$A:$Y,12,FALSE)</f>
        <v>163</v>
      </c>
      <c r="V561" s="20" t="str">
        <f>VLOOKUP(A561,Database!A:M,13,FALSE)</f>
        <v>Terminé</v>
      </c>
      <c r="W561" s="20">
        <f>VLOOKUP($A561,Database!$A:$Y,20,FALSE)</f>
        <v>3</v>
      </c>
      <c r="X561" s="20">
        <f>VLOOKUP($A561,Database!$A:$Y,21,FALSE)</f>
        <v>1</v>
      </c>
      <c r="Y561" s="20">
        <f>IF(A561=0,0,IF(V561="À venir",0,IF(AND(ISBLANK(P561),ISBLANK(Q561)),1,0)))</f>
        <v>0</v>
      </c>
      <c r="Z561" s="20">
        <f>IF(OR(ISBLANK(P561),ISBLANK(Q561)),"",IF(OR(AND(P561&gt;Q561,W561&gt;X561),AND(P561=Q561,W561=X561),AND(P561&lt;Q561,W561&lt;X561)),1,0))</f>
        <v>1</v>
      </c>
      <c r="AA561" s="20">
        <f ca="1">IF(C561&lt;NOW(),IF(AND(P561&gt;Q561,W561&gt;X561),S561,IF(AND(P561=Q561,W561=X561),T561,IF(AND(P561&lt;Q561,W561&lt;X561),U561,0))),"")</f>
        <v>38</v>
      </c>
      <c r="AB561" s="20">
        <f ca="1">IF(AND(P561=W561,Q561=X561,NOT(ISBLANK(P561)),NOT(ISBLANK(Q561)),NOT(ISBLANK(W561)),NOT(ISBLANK(AA561))),1,0)</f>
        <v>0</v>
      </c>
      <c r="AC561" s="20" t="str">
        <f ca="1">IF(AB561=0,"",IF(OR(ISBLANK(P561),ISBLANK(Q561)),"",IF(ISBLANK(VLOOKUP(A561,Database!A:AA,22,FALSE)),"",VLOOKUP(A561,Database!A:AA,22,FALSE))))</f>
        <v/>
      </c>
      <c r="AD561" s="20">
        <f ca="1">IFERROR(
   IF(
     OR(ISBLANK(P561),ISBLANK(Q561)),
     "",
     IF(
       AND(AA561&lt;&gt;"",OR(V561="Terminé",V561="En cours")),
       VLOOKUP(AC561,Setup_ScoreExactBonus!A:D,4,FALSE),
       0
     )),
  0)</f>
        <v>0</v>
      </c>
      <c r="AE561" s="21">
        <f ca="1">IFERROR(IF(OR(ISBLANK(P561),ISBLANK(Q561)),0,IF(AA561&lt;&gt;"", AA561 + IF(AB561=1,AD561, 0), "") * (R561+1)),"")</f>
        <v>38</v>
      </c>
      <c r="AF561" s="21">
        <f ca="1">SUMIFS(AE$2:AE561,D$2:D561,D561)</f>
        <v>565</v>
      </c>
    </row>
    <row r="562" spans="1:32" hidden="1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1">
        <v>0</v>
      </c>
      <c r="S562" s="20">
        <f>VLOOKUP($A562,Database!$A:$Y,10,FALSE)</f>
        <v>38</v>
      </c>
      <c r="T562" s="20">
        <f>VLOOKUP($A562,Database!$A:$Y,11,FALSE)</f>
        <v>136</v>
      </c>
      <c r="U562" s="20">
        <f>VLOOKUP($A562,Database!$A:$Y,12,FALSE)</f>
        <v>163</v>
      </c>
      <c r="V562" s="20" t="str">
        <f>VLOOKUP(A562,Database!A:M,13,FALSE)</f>
        <v>Terminé</v>
      </c>
      <c r="W562" s="20">
        <f>VLOOKUP($A562,Database!$A:$Y,20,FALSE)</f>
        <v>3</v>
      </c>
      <c r="X562" s="20">
        <f>VLOOKUP($A562,Database!$A:$Y,21,FALSE)</f>
        <v>1</v>
      </c>
      <c r="Y562" s="20">
        <f>IF(A562=0,0,IF(V562="À venir",0,IF(AND(ISBLANK(P562),ISBLANK(Q562)),1,0)))</f>
        <v>0</v>
      </c>
      <c r="Z562" s="20">
        <f>IF(OR(ISBLANK(P562),ISBLANK(Q562)),"",IF(OR(AND(P562&gt;Q562,W562&gt;X562),AND(P562=Q562,W562=X562),AND(P562&lt;Q562,W562&lt;X562)),1,0))</f>
        <v>1</v>
      </c>
      <c r="AA562" s="20">
        <f ca="1">IF(C562&lt;NOW(),IF(AND(P562&gt;Q562,W562&gt;X562),S562,IF(AND(P562=Q562,W562=X562),T562,IF(AND(P562&lt;Q562,W562&lt;X562),U562,0))),"")</f>
        <v>38</v>
      </c>
      <c r="AB562" s="20">
        <f ca="1">IF(AND(P562=W562,Q562=X562,NOT(ISBLANK(P562)),NOT(ISBLANK(Q562)),NOT(ISBLANK(W562)),NOT(ISBLANK(AA562))),1,0)</f>
        <v>0</v>
      </c>
      <c r="AC562" s="20" t="str">
        <f ca="1">IF(AB562=0,"",IF(OR(ISBLANK(P562),ISBLANK(Q562)),"",IF(ISBLANK(VLOOKUP(A562,Database!A:AA,22,FALSE)),"",VLOOKUP(A562,Database!A:AA,22,FALSE))))</f>
        <v/>
      </c>
      <c r="AD562" s="20">
        <f ca="1">IFERROR(
   IF(
     OR(ISBLANK(P562),ISBLANK(Q562)),
     "",
     IF(
       AND(AA562&lt;&gt;"",OR(V562="Terminé",V562="En cours")),
       VLOOKUP(AC562,Setup_ScoreExactBonus!A:D,4,FALSE),
       0
     )),
  0)</f>
        <v>0</v>
      </c>
      <c r="AE562" s="21">
        <f ca="1">IFERROR(IF(OR(ISBLANK(P562),ISBLANK(Q562)),0,IF(AA562&lt;&gt;"", AA562 + IF(AB562=1,AD562, 0), "") * (R562+1)),"")</f>
        <v>38</v>
      </c>
      <c r="AF562" s="21">
        <f ca="1">SUMIFS(AE$2:AE562,D$2:D562,D562)</f>
        <v>765</v>
      </c>
    </row>
    <row r="563" spans="1:32" hidden="1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1">
        <v>0</v>
      </c>
      <c r="S563" s="20">
        <f>VLOOKUP($A563,Database!$A:$Y,10,FALSE)</f>
        <v>38</v>
      </c>
      <c r="T563" s="20">
        <f>VLOOKUP($A563,Database!$A:$Y,11,FALSE)</f>
        <v>136</v>
      </c>
      <c r="U563" s="20">
        <f>VLOOKUP($A563,Database!$A:$Y,12,FALSE)</f>
        <v>163</v>
      </c>
      <c r="V563" s="20" t="str">
        <f>VLOOKUP(A563,Database!A:M,13,FALSE)</f>
        <v>Terminé</v>
      </c>
      <c r="W563" s="20">
        <f>VLOOKUP($A563,Database!$A:$Y,20,FALSE)</f>
        <v>3</v>
      </c>
      <c r="X563" s="20">
        <f>VLOOKUP($A563,Database!$A:$Y,21,FALSE)</f>
        <v>1</v>
      </c>
      <c r="Y563" s="20">
        <f>IF(A563=0,0,IF(V563="À venir",0,IF(AND(ISBLANK(P563),ISBLANK(Q563)),1,0)))</f>
        <v>0</v>
      </c>
      <c r="Z563" s="20">
        <f>IF(OR(ISBLANK(P563),ISBLANK(Q563)),"",IF(OR(AND(P563&gt;Q563,W563&gt;X563),AND(P563=Q563,W563=X563),AND(P563&lt;Q563,W563&lt;X563)),1,0))</f>
        <v>1</v>
      </c>
      <c r="AA563" s="20">
        <f ca="1">IF(C563&lt;NOW(),IF(AND(P563&gt;Q563,W563&gt;X563),S563,IF(AND(P563=Q563,W563=X563),T563,IF(AND(P563&lt;Q563,W563&lt;X563),U563,0))),"")</f>
        <v>38</v>
      </c>
      <c r="AB563" s="20">
        <f ca="1">IF(AND(P563=W563,Q563=X563,NOT(ISBLANK(P563)),NOT(ISBLANK(Q563)),NOT(ISBLANK(W563)),NOT(ISBLANK(AA563))),1,0)</f>
        <v>0</v>
      </c>
      <c r="AC563" s="20" t="str">
        <f ca="1">IF(AB563=0,"",IF(OR(ISBLANK(P563),ISBLANK(Q563)),"",IF(ISBLANK(VLOOKUP(A563,Database!A:AA,22,FALSE)),"",VLOOKUP(A563,Database!A:AA,22,FALSE))))</f>
        <v/>
      </c>
      <c r="AD563" s="20">
        <f ca="1">IFERROR(
   IF(
     OR(ISBLANK(P563),ISBLANK(Q563)),
     "",
     IF(
       AND(AA563&lt;&gt;"",OR(V563="Terminé",V563="En cours")),
       VLOOKUP(AC563,Setup_ScoreExactBonus!A:D,4,FALSE),
       0
     )),
  0)</f>
        <v>0</v>
      </c>
      <c r="AE563" s="21">
        <f ca="1">IFERROR(IF(OR(ISBLANK(P563),ISBLANK(Q563)),0,IF(AA563&lt;&gt;"", AA563 + IF(AB563=1,AD563, 0), "") * (R563+1)),"")</f>
        <v>38</v>
      </c>
      <c r="AF563" s="21">
        <f ca="1">SUMIFS(AE$2:AE563,D$2:D563,D563)</f>
        <v>475</v>
      </c>
    </row>
    <row r="564" spans="1:32" hidden="1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1">
        <v>0</v>
      </c>
      <c r="S564" s="20">
        <f>VLOOKUP($A564,Database!$A:$Y,10,FALSE)</f>
        <v>38</v>
      </c>
      <c r="T564" s="20">
        <f>VLOOKUP($A564,Database!$A:$Y,11,FALSE)</f>
        <v>136</v>
      </c>
      <c r="U564" s="20">
        <f>VLOOKUP($A564,Database!$A:$Y,12,FALSE)</f>
        <v>163</v>
      </c>
      <c r="V564" s="20" t="str">
        <f>VLOOKUP(A564,Database!A:M,13,FALSE)</f>
        <v>Terminé</v>
      </c>
      <c r="W564" s="20">
        <f>VLOOKUP($A564,Database!$A:$Y,20,FALSE)</f>
        <v>3</v>
      </c>
      <c r="X564" s="20">
        <f>VLOOKUP($A564,Database!$A:$Y,21,FALSE)</f>
        <v>1</v>
      </c>
      <c r="Y564" s="20">
        <f>IF(A564=0,0,IF(V564="À venir",0,IF(AND(ISBLANK(P564),ISBLANK(Q564)),1,0)))</f>
        <v>0</v>
      </c>
      <c r="Z564" s="20">
        <f>IF(OR(ISBLANK(P564),ISBLANK(Q564)),"",IF(OR(AND(P564&gt;Q564,W564&gt;X564),AND(P564=Q564,W564=X564),AND(P564&lt;Q564,W564&lt;X564)),1,0))</f>
        <v>1</v>
      </c>
      <c r="AA564" s="20">
        <f ca="1">IF(C564&lt;NOW(),IF(AND(P564&gt;Q564,W564&gt;X564),S564,IF(AND(P564=Q564,W564=X564),T564,IF(AND(P564&lt;Q564,W564&lt;X564),U564,0))),"")</f>
        <v>38</v>
      </c>
      <c r="AB564" s="20">
        <f ca="1">IF(AND(P564=W564,Q564=X564,NOT(ISBLANK(P564)),NOT(ISBLANK(Q564)),NOT(ISBLANK(W564)),NOT(ISBLANK(AA564))),1,0)</f>
        <v>0</v>
      </c>
      <c r="AC564" s="20" t="str">
        <f ca="1">IF(AB564=0,"",IF(OR(ISBLANK(P564),ISBLANK(Q564)),"",IF(ISBLANK(VLOOKUP(A564,Database!A:AA,22,FALSE)),"",VLOOKUP(A564,Database!A:AA,22,FALSE))))</f>
        <v/>
      </c>
      <c r="AD564" s="20">
        <f ca="1">IFERROR(
   IF(
     OR(ISBLANK(P564),ISBLANK(Q564)),
     "",
     IF(
       AND(AA564&lt;&gt;"",OR(V564="Terminé",V564="En cours")),
       VLOOKUP(AC564,Setup_ScoreExactBonus!A:D,4,FALSE),
       0
     )),
  0)</f>
        <v>0</v>
      </c>
      <c r="AE564" s="21">
        <f ca="1">IFERROR(IF(OR(ISBLANK(P564),ISBLANK(Q564)),0,IF(AA564&lt;&gt;"", AA564 + IF(AB564=1,AD564, 0), "") * (R564+1)),"")</f>
        <v>38</v>
      </c>
      <c r="AF564" s="21">
        <f ca="1">SUMIFS(AE$2:AE564,D$2:D564,D564)</f>
        <v>438</v>
      </c>
    </row>
    <row r="565" spans="1:32" hidden="1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1">
        <v>0</v>
      </c>
      <c r="S565" s="20">
        <f>VLOOKUP($A565,Database!$A:$Y,10,FALSE)</f>
        <v>38</v>
      </c>
      <c r="T565" s="20">
        <f>VLOOKUP($A565,Database!$A:$Y,11,FALSE)</f>
        <v>136</v>
      </c>
      <c r="U565" s="20">
        <f>VLOOKUP($A565,Database!$A:$Y,12,FALSE)</f>
        <v>163</v>
      </c>
      <c r="V565" s="20" t="str">
        <f>VLOOKUP(A565,Database!A:M,13,FALSE)</f>
        <v>Terminé</v>
      </c>
      <c r="W565" s="20">
        <f>VLOOKUP($A565,Database!$A:$Y,20,FALSE)</f>
        <v>3</v>
      </c>
      <c r="X565" s="20">
        <f>VLOOKUP($A565,Database!$A:$Y,21,FALSE)</f>
        <v>1</v>
      </c>
      <c r="Y565" s="20">
        <f>IF(A565=0,0,IF(V565="À venir",0,IF(AND(ISBLANK(P565),ISBLANK(Q565)),1,0)))</f>
        <v>0</v>
      </c>
      <c r="Z565" s="20">
        <f>IF(OR(ISBLANK(P565),ISBLANK(Q565)),"",IF(OR(AND(P565&gt;Q565,W565&gt;X565),AND(P565=Q565,W565=X565),AND(P565&lt;Q565,W565&lt;X565)),1,0))</f>
        <v>0</v>
      </c>
      <c r="AA565" s="20">
        <f ca="1">IF(C565&lt;NOW(),IF(AND(P565&gt;Q565,W565&gt;X565),S565,IF(AND(P565=Q565,W565=X565),T565,IF(AND(P565&lt;Q565,W565&lt;X565),U565,0))),"")</f>
        <v>0</v>
      </c>
      <c r="AB565" s="20">
        <f ca="1">IF(AND(P565=W565,Q565=X565,NOT(ISBLANK(P565)),NOT(ISBLANK(Q565)),NOT(ISBLANK(W565)),NOT(ISBLANK(AA565))),1,0)</f>
        <v>0</v>
      </c>
      <c r="AC565" s="20" t="str">
        <f ca="1">IF(AB565=0,"",IF(OR(ISBLANK(P565),ISBLANK(Q565)),"",IF(ISBLANK(VLOOKUP(A565,Database!A:AA,22,FALSE)),"",VLOOKUP(A565,Database!A:AA,22,FALSE))))</f>
        <v/>
      </c>
      <c r="AD565" s="20">
        <f ca="1">IFERROR(
   IF(
     OR(ISBLANK(P565),ISBLANK(Q565)),
     "",
     IF(
       AND(AA565&lt;&gt;"",OR(V565="Terminé",V565="En cours")),
       VLOOKUP(AC565,Setup_ScoreExactBonus!A:D,4,FALSE),
       0
     )),
  0)</f>
        <v>0</v>
      </c>
      <c r="AE565" s="21">
        <f ca="1">IFERROR(IF(OR(ISBLANK(P565),ISBLANK(Q565)),0,IF(AA565&lt;&gt;"", AA565 + IF(AB565=1,AD565, 0), "") * (R565+1)),"")</f>
        <v>0</v>
      </c>
      <c r="AF565" s="21">
        <f ca="1">SUMIFS(AE$2:AE565,D$2:D565,D565)</f>
        <v>961</v>
      </c>
    </row>
    <row r="566" spans="1:32" hidden="1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1">
        <v>0</v>
      </c>
      <c r="S566" s="20">
        <f>VLOOKUP($A566,Database!$A:$Y,10,FALSE)</f>
        <v>38</v>
      </c>
      <c r="T566" s="20">
        <f>VLOOKUP($A566,Database!$A:$Y,11,FALSE)</f>
        <v>136</v>
      </c>
      <c r="U566" s="20">
        <f>VLOOKUP($A566,Database!$A:$Y,12,FALSE)</f>
        <v>163</v>
      </c>
      <c r="V566" s="20" t="str">
        <f>VLOOKUP(A566,Database!A:M,13,FALSE)</f>
        <v>Terminé</v>
      </c>
      <c r="W566" s="20">
        <f>VLOOKUP($A566,Database!$A:$Y,20,FALSE)</f>
        <v>3</v>
      </c>
      <c r="X566" s="20">
        <f>VLOOKUP($A566,Database!$A:$Y,21,FALSE)</f>
        <v>1</v>
      </c>
      <c r="Y566" s="20">
        <f>IF(A566=0,0,IF(V566="À venir",0,IF(AND(ISBLANK(P566),ISBLANK(Q566)),1,0)))</f>
        <v>0</v>
      </c>
      <c r="Z566" s="20">
        <f>IF(OR(ISBLANK(P566),ISBLANK(Q566)),"",IF(OR(AND(P566&gt;Q566,W566&gt;X566),AND(P566=Q566,W566=X566),AND(P566&lt;Q566,W566&lt;X566)),1,0))</f>
        <v>1</v>
      </c>
      <c r="AA566" s="20">
        <f ca="1">IF(C566&lt;NOW(),IF(AND(P566&gt;Q566,W566&gt;X566),S566,IF(AND(P566=Q566,W566=X566),T566,IF(AND(P566&lt;Q566,W566&lt;X566),U566,0))),"")</f>
        <v>38</v>
      </c>
      <c r="AB566" s="20">
        <f ca="1">IF(AND(P566=W566,Q566=X566,NOT(ISBLANK(P566)),NOT(ISBLANK(Q566)),NOT(ISBLANK(W566)),NOT(ISBLANK(AA566))),1,0)</f>
        <v>0</v>
      </c>
      <c r="AC566" s="20" t="str">
        <f ca="1">IF(AB566=0,"",IF(OR(ISBLANK(P566),ISBLANK(Q566)),"",IF(ISBLANK(VLOOKUP(A566,Database!A:AA,22,FALSE)),"",VLOOKUP(A566,Database!A:AA,22,FALSE))))</f>
        <v/>
      </c>
      <c r="AD566" s="20">
        <f ca="1">IFERROR(
   IF(
     OR(ISBLANK(P566),ISBLANK(Q566)),
     "",
     IF(
       AND(AA566&lt;&gt;"",OR(V566="Terminé",V566="En cours")),
       VLOOKUP(AC566,Setup_ScoreExactBonus!A:D,4,FALSE),
       0
     )),
  0)</f>
        <v>0</v>
      </c>
      <c r="AE566" s="21">
        <f ca="1">IFERROR(IF(OR(ISBLANK(P566),ISBLANK(Q566)),0,IF(AA566&lt;&gt;"", AA566 + IF(AB566=1,AD566, 0), "") * (R566+1)),"")</f>
        <v>38</v>
      </c>
      <c r="AF566" s="21">
        <f ca="1">SUMIFS(AE$2:AE566,D$2:D566,D566)</f>
        <v>478</v>
      </c>
    </row>
    <row r="567" spans="1:32" hidden="1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1">
        <v>0</v>
      </c>
      <c r="S567" s="20">
        <f>VLOOKUP($A567,Database!$A:$Y,10,FALSE)</f>
        <v>38</v>
      </c>
      <c r="T567" s="20">
        <f>VLOOKUP($A567,Database!$A:$Y,11,FALSE)</f>
        <v>136</v>
      </c>
      <c r="U567" s="20">
        <f>VLOOKUP($A567,Database!$A:$Y,12,FALSE)</f>
        <v>163</v>
      </c>
      <c r="V567" s="20" t="str">
        <f>VLOOKUP(A567,Database!A:M,13,FALSE)</f>
        <v>Terminé</v>
      </c>
      <c r="W567" s="20">
        <f>VLOOKUP($A567,Database!$A:$Y,20,FALSE)</f>
        <v>3</v>
      </c>
      <c r="X567" s="20">
        <f>VLOOKUP($A567,Database!$A:$Y,21,FALSE)</f>
        <v>1</v>
      </c>
      <c r="Y567" s="20">
        <f>IF(A567=0,0,IF(V567="À venir",0,IF(AND(ISBLANK(P567),ISBLANK(Q567)),1,0)))</f>
        <v>0</v>
      </c>
      <c r="Z567" s="20">
        <f>IF(OR(ISBLANK(P567),ISBLANK(Q567)),"",IF(OR(AND(P567&gt;Q567,W567&gt;X567),AND(P567=Q567,W567=X567),AND(P567&lt;Q567,W567&lt;X567)),1,0))</f>
        <v>0</v>
      </c>
      <c r="AA567" s="20">
        <f ca="1">IF(C567&lt;NOW(),IF(AND(P567&gt;Q567,W567&gt;X567),S567,IF(AND(P567=Q567,W567=X567),T567,IF(AND(P567&lt;Q567,W567&lt;X567),U567,0))),"")</f>
        <v>0</v>
      </c>
      <c r="AB567" s="20">
        <f ca="1">IF(AND(P567=W567,Q567=X567,NOT(ISBLANK(P567)),NOT(ISBLANK(Q567)),NOT(ISBLANK(W567)),NOT(ISBLANK(AA567))),1,0)</f>
        <v>0</v>
      </c>
      <c r="AC567" s="20" t="str">
        <f ca="1">IF(AB567=0,"",IF(OR(ISBLANK(P567),ISBLANK(Q567)),"",IF(ISBLANK(VLOOKUP(A567,Database!A:AA,22,FALSE)),"",VLOOKUP(A567,Database!A:AA,22,FALSE))))</f>
        <v/>
      </c>
      <c r="AD567" s="20">
        <f ca="1">IFERROR(
   IF(
     OR(ISBLANK(P567),ISBLANK(Q567)),
     "",
     IF(
       AND(AA567&lt;&gt;"",OR(V567="Terminé",V567="En cours")),
       VLOOKUP(AC567,Setup_ScoreExactBonus!A:D,4,FALSE),
       0
     )),
  0)</f>
        <v>0</v>
      </c>
      <c r="AE567" s="21">
        <f ca="1">IFERROR(IF(OR(ISBLANK(P567),ISBLANK(Q567)),0,IF(AA567&lt;&gt;"", AA567 + IF(AB567=1,AD567, 0), "") * (R567+1)),"")</f>
        <v>0</v>
      </c>
      <c r="AF567" s="21">
        <f ca="1">SUMIFS(AE$2:AE567,D$2:D567,D567)</f>
        <v>439</v>
      </c>
    </row>
    <row r="568" spans="1:32" hidden="1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1">
        <v>0</v>
      </c>
      <c r="S568" s="20">
        <f>VLOOKUP($A568,Database!$A:$Y,10,FALSE)</f>
        <v>38</v>
      </c>
      <c r="T568" s="20">
        <f>VLOOKUP($A568,Database!$A:$Y,11,FALSE)</f>
        <v>136</v>
      </c>
      <c r="U568" s="20">
        <f>VLOOKUP($A568,Database!$A:$Y,12,FALSE)</f>
        <v>163</v>
      </c>
      <c r="V568" s="20" t="str">
        <f>VLOOKUP(A568,Database!A:M,13,FALSE)</f>
        <v>Terminé</v>
      </c>
      <c r="W568" s="20">
        <f>VLOOKUP($A568,Database!$A:$Y,20,FALSE)</f>
        <v>3</v>
      </c>
      <c r="X568" s="20">
        <f>VLOOKUP($A568,Database!$A:$Y,21,FALSE)</f>
        <v>1</v>
      </c>
      <c r="Y568" s="20">
        <f>IF(A568=0,0,IF(V568="À venir",0,IF(AND(ISBLANK(P568),ISBLANK(Q568)),1,0)))</f>
        <v>1</v>
      </c>
      <c r="Z568" s="20" t="str">
        <f>IF(OR(ISBLANK(P568),ISBLANK(Q568)),"",IF(OR(AND(P568&gt;Q568,W568&gt;X568),AND(P568=Q568,W568=X568),AND(P568&lt;Q568,W568&lt;X568)),1,0))</f>
        <v/>
      </c>
      <c r="AA568" s="20">
        <f ca="1">IF(C568&lt;NOW(),IF(AND(P568&gt;Q568,W568&gt;X568),S568,IF(AND(P568=Q568,W568=X568),T568,IF(AND(P568&lt;Q568,W568&lt;X568),U568,0))),"")</f>
        <v>0</v>
      </c>
      <c r="AB568" s="20">
        <f ca="1">IF(AND(P568=W568,Q568=X568,NOT(ISBLANK(P568)),NOT(ISBLANK(Q568)),NOT(ISBLANK(W568)),NOT(ISBLANK(AA568))),1,0)</f>
        <v>0</v>
      </c>
      <c r="AC568" s="20" t="str">
        <f ca="1">IF(AB568=0,"",IF(OR(ISBLANK(P568),ISBLANK(Q568)),"",IF(ISBLANK(VLOOKUP(A568,Database!A:AA,22,FALSE)),"",VLOOKUP(A568,Database!A:AA,22,FALSE))))</f>
        <v/>
      </c>
      <c r="AD568" s="20" t="str">
        <f>IFERROR(
   IF(
     OR(ISBLANK(P568),ISBLANK(Q568)),
     "",
     IF(
       AND(AA568&lt;&gt;"",OR(V568="Terminé",V568="En cours")),
       VLOOKUP(AC568,Setup_ScoreExactBonus!A:D,4,FALSE),
       0
     )),
  0)</f>
        <v/>
      </c>
      <c r="AE568" s="21">
        <f>IFERROR(IF(OR(ISBLANK(P568),ISBLANK(Q568)),0,IF(AA568&lt;&gt;"", AA568 + IF(AB568=1,AD568, 0), "") * (R568+1)),"")</f>
        <v>0</v>
      </c>
      <c r="AF568" s="21">
        <f>SUMIFS(AE$2:AE568,D$2:D568,D568)</f>
        <v>0</v>
      </c>
    </row>
    <row r="569" spans="1:32" hidden="1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1">
        <v>0</v>
      </c>
      <c r="S569" s="20">
        <f>VLOOKUP($A569,Database!$A:$Y,10,FALSE)</f>
        <v>34</v>
      </c>
      <c r="T569" s="20">
        <f>VLOOKUP($A569,Database!$A:$Y,11,FALSE)</f>
        <v>140</v>
      </c>
      <c r="U569" s="20">
        <f>VLOOKUP($A569,Database!$A:$Y,12,FALSE)</f>
        <v>170</v>
      </c>
      <c r="V569" s="20" t="str">
        <f>VLOOKUP(A569,Database!A:M,13,FALSE)</f>
        <v>Terminé</v>
      </c>
      <c r="W569" s="20">
        <f>VLOOKUP($A569,Database!$A:$Y,20,FALSE)</f>
        <v>1</v>
      </c>
      <c r="X569" s="20">
        <f>VLOOKUP($A569,Database!$A:$Y,21,FALSE)</f>
        <v>1</v>
      </c>
      <c r="Y569" s="20">
        <f>IF(A569=0,0,IF(V569="À venir",0,IF(AND(ISBLANK(P569),ISBLANK(Q569)),1,0)))</f>
        <v>0</v>
      </c>
      <c r="Z569" s="20">
        <f>IF(OR(ISBLANK(P569),ISBLANK(Q569)),"",IF(OR(AND(P569&gt;Q569,W569&gt;X569),AND(P569=Q569,W569=X569),AND(P569&lt;Q569,W569&lt;X569)),1,0))</f>
        <v>0</v>
      </c>
      <c r="AA569" s="20">
        <f ca="1">IF(C569&lt;NOW(),IF(AND(P569&gt;Q569,W569&gt;X569),S569,IF(AND(P569=Q569,W569=X569),T569,IF(AND(P569&lt;Q569,W569&lt;X569),U569,0))),"")</f>
        <v>0</v>
      </c>
      <c r="AB569" s="20">
        <f ca="1">IF(AND(P569=W569,Q569=X569,NOT(ISBLANK(P569)),NOT(ISBLANK(Q569)),NOT(ISBLANK(W569)),NOT(ISBLANK(AA569))),1,0)</f>
        <v>0</v>
      </c>
      <c r="AC569" s="20" t="str">
        <f ca="1">IF(AB569=0,"",IF(OR(ISBLANK(P569),ISBLANK(Q569)),"",IF(ISBLANK(VLOOKUP(A569,Database!A:AA,22,FALSE)),"",VLOOKUP(A569,Database!A:AA,22,FALSE))))</f>
        <v/>
      </c>
      <c r="AD569" s="20">
        <f ca="1">IFERROR(
   IF(
     OR(ISBLANK(P569),ISBLANK(Q569)),
     "",
     IF(
       AND(AA569&lt;&gt;"",OR(V569="Terminé",V569="En cours")),
       VLOOKUP(AC569,Setup_ScoreExactBonus!A:D,4,FALSE),
       0
     )),
  0)</f>
        <v>0</v>
      </c>
      <c r="AE569" s="21">
        <f ca="1">IFERROR(IF(OR(ISBLANK(P569),ISBLANK(Q569)),0,IF(AA569&lt;&gt;"", AA569 + IF(AB569=1,AD569, 0), "") * (R569+1)),"")</f>
        <v>0</v>
      </c>
      <c r="AF569" s="21">
        <f ca="1">SUMIFS(AE$2:AE569,D$2:D569,D569)</f>
        <v>881</v>
      </c>
    </row>
    <row r="570" spans="1:32" hidden="1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1">
        <v>0</v>
      </c>
      <c r="S570" s="20">
        <f>VLOOKUP($A570,Database!$A:$Y,10,FALSE)</f>
        <v>34</v>
      </c>
      <c r="T570" s="20">
        <f>VLOOKUP($A570,Database!$A:$Y,11,FALSE)</f>
        <v>140</v>
      </c>
      <c r="U570" s="20">
        <f>VLOOKUP($A570,Database!$A:$Y,12,FALSE)</f>
        <v>170</v>
      </c>
      <c r="V570" s="20" t="str">
        <f>VLOOKUP(A570,Database!A:M,13,FALSE)</f>
        <v>Terminé</v>
      </c>
      <c r="W570" s="20">
        <f>VLOOKUP($A570,Database!$A:$Y,20,FALSE)</f>
        <v>1</v>
      </c>
      <c r="X570" s="20">
        <f>VLOOKUP($A570,Database!$A:$Y,21,FALSE)</f>
        <v>1</v>
      </c>
      <c r="Y570" s="20">
        <f>IF(A570=0,0,IF(V570="À venir",0,IF(AND(ISBLANK(P570),ISBLANK(Q570)),1,0)))</f>
        <v>0</v>
      </c>
      <c r="Z570" s="20">
        <f>IF(OR(ISBLANK(P570),ISBLANK(Q570)),"",IF(OR(AND(P570&gt;Q570,W570&gt;X570),AND(P570=Q570,W570=X570),AND(P570&lt;Q570,W570&lt;X570)),1,0))</f>
        <v>1</v>
      </c>
      <c r="AA570" s="20">
        <f ca="1">IF(C570&lt;NOW(),IF(AND(P570&gt;Q570,W570&gt;X570),S570,IF(AND(P570=Q570,W570=X570),T570,IF(AND(P570&lt;Q570,W570&lt;X570),U570,0))),"")</f>
        <v>140</v>
      </c>
      <c r="AB570" s="20">
        <f ca="1">IF(AND(P570=W570,Q570=X570,NOT(ISBLANK(P570)),NOT(ISBLANK(Q570)),NOT(ISBLANK(W570)),NOT(ISBLANK(AA570))),1,0)</f>
        <v>1</v>
      </c>
      <c r="AC570" s="20" t="str">
        <f ca="1">IF(AB570=0,"",IF(OR(ISBLANK(P570),ISBLANK(Q570)),"",IF(ISBLANK(VLOOKUP(A570,Database!A:AA,22,FALSE)),"",VLOOKUP(A570,Database!A:AA,22,FALSE))))</f>
        <v>Exact</v>
      </c>
      <c r="AD570" s="20">
        <f ca="1">IFERROR(
   IF(
     OR(ISBLANK(P570),ISBLANK(Q570)),
     "",
     IF(
       AND(AA570&lt;&gt;"",OR(V570="Terminé",V570="En cours")),
       VLOOKUP(AC570,Setup_ScoreExactBonus!A:D,4,FALSE),
       0
     )),
  0)</f>
        <v>20</v>
      </c>
      <c r="AE570" s="21">
        <f ca="1">IFERROR(IF(OR(ISBLANK(P570),ISBLANK(Q570)),0,IF(AA570&lt;&gt;"", AA570 + IF(AB570=1,AD570, 0), "") * (R570+1)),"")</f>
        <v>160</v>
      </c>
      <c r="AF570" s="21">
        <f ca="1">SUMIFS(AE$2:AE570,D$2:D570,D570)</f>
        <v>855</v>
      </c>
    </row>
    <row r="571" spans="1:32" hidden="1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1">
        <v>0</v>
      </c>
      <c r="S571" s="20">
        <f>VLOOKUP($A571,Database!$A:$Y,10,FALSE)</f>
        <v>34</v>
      </c>
      <c r="T571" s="20">
        <f>VLOOKUP($A571,Database!$A:$Y,11,FALSE)</f>
        <v>140</v>
      </c>
      <c r="U571" s="20">
        <f>VLOOKUP($A571,Database!$A:$Y,12,FALSE)</f>
        <v>170</v>
      </c>
      <c r="V571" s="20" t="str">
        <f>VLOOKUP(A571,Database!A:M,13,FALSE)</f>
        <v>Terminé</v>
      </c>
      <c r="W571" s="20">
        <f>VLOOKUP($A571,Database!$A:$Y,20,FALSE)</f>
        <v>1</v>
      </c>
      <c r="X571" s="20">
        <f>VLOOKUP($A571,Database!$A:$Y,21,FALSE)</f>
        <v>1</v>
      </c>
      <c r="Y571" s="20">
        <f>IF(A571=0,0,IF(V571="À venir",0,IF(AND(ISBLANK(P571),ISBLANK(Q571)),1,0)))</f>
        <v>0</v>
      </c>
      <c r="Z571" s="20">
        <f>IF(OR(ISBLANK(P571),ISBLANK(Q571)),"",IF(OR(AND(P571&gt;Q571,W571&gt;X571),AND(P571=Q571,W571=X571),AND(P571&lt;Q571,W571&lt;X571)),1,0))</f>
        <v>0</v>
      </c>
      <c r="AA571" s="20">
        <f ca="1">IF(C571&lt;NOW(),IF(AND(P571&gt;Q571,W571&gt;X571),S571,IF(AND(P571=Q571,W571=X571),T571,IF(AND(P571&lt;Q571,W571&lt;X571),U571,0))),"")</f>
        <v>0</v>
      </c>
      <c r="AB571" s="20">
        <f ca="1">IF(AND(P571=W571,Q571=X571,NOT(ISBLANK(P571)),NOT(ISBLANK(Q571)),NOT(ISBLANK(W571)),NOT(ISBLANK(AA571))),1,0)</f>
        <v>0</v>
      </c>
      <c r="AC571" s="20" t="str">
        <f ca="1">IF(AB571=0,"",IF(OR(ISBLANK(P571),ISBLANK(Q571)),"",IF(ISBLANK(VLOOKUP(A571,Database!A:AA,22,FALSE)),"",VLOOKUP(A571,Database!A:AA,22,FALSE))))</f>
        <v/>
      </c>
      <c r="AD571" s="20">
        <f ca="1">IFERROR(
   IF(
     OR(ISBLANK(P571),ISBLANK(Q571)),
     "",
     IF(
       AND(AA571&lt;&gt;"",OR(V571="Terminé",V571="En cours")),
       VLOOKUP(AC571,Setup_ScoreExactBonus!A:D,4,FALSE),
       0
     )),
  0)</f>
        <v>0</v>
      </c>
      <c r="AE571" s="21">
        <f ca="1">IFERROR(IF(OR(ISBLANK(P571),ISBLANK(Q571)),0,IF(AA571&lt;&gt;"", AA571 + IF(AB571=1,AD571, 0), "") * (R571+1)),"")</f>
        <v>0</v>
      </c>
      <c r="AF571" s="21">
        <f ca="1">SUMIFS(AE$2:AE571,D$2:D571,D571)</f>
        <v>907</v>
      </c>
    </row>
    <row r="572" spans="1:32" hidden="1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1">
        <v>0</v>
      </c>
      <c r="S572" s="20">
        <f>VLOOKUP($A572,Database!$A:$Y,10,FALSE)</f>
        <v>34</v>
      </c>
      <c r="T572" s="20">
        <f>VLOOKUP($A572,Database!$A:$Y,11,FALSE)</f>
        <v>140</v>
      </c>
      <c r="U572" s="20">
        <f>VLOOKUP($A572,Database!$A:$Y,12,FALSE)</f>
        <v>170</v>
      </c>
      <c r="V572" s="20" t="str">
        <f>VLOOKUP(A572,Database!A:M,13,FALSE)</f>
        <v>Terminé</v>
      </c>
      <c r="W572" s="20">
        <f>VLOOKUP($A572,Database!$A:$Y,20,FALSE)</f>
        <v>1</v>
      </c>
      <c r="X572" s="20">
        <f>VLOOKUP($A572,Database!$A:$Y,21,FALSE)</f>
        <v>1</v>
      </c>
      <c r="Y572" s="20">
        <f>IF(A572=0,0,IF(V572="À venir",0,IF(AND(ISBLANK(P572),ISBLANK(Q572)),1,0)))</f>
        <v>0</v>
      </c>
      <c r="Z572" s="20">
        <f>IF(OR(ISBLANK(P572),ISBLANK(Q572)),"",IF(OR(AND(P572&gt;Q572,W572&gt;X572),AND(P572=Q572,W572=X572),AND(P572&lt;Q572,W572&lt;X572)),1,0))</f>
        <v>0</v>
      </c>
      <c r="AA572" s="20">
        <f ca="1">IF(C572&lt;NOW(),IF(AND(P572&gt;Q572,W572&gt;X572),S572,IF(AND(P572=Q572,W572=X572),T572,IF(AND(P572&lt;Q572,W572&lt;X572),U572,0))),"")</f>
        <v>0</v>
      </c>
      <c r="AB572" s="20">
        <f ca="1">IF(AND(P572=W572,Q572=X572,NOT(ISBLANK(P572)),NOT(ISBLANK(Q572)),NOT(ISBLANK(W572)),NOT(ISBLANK(AA572))),1,0)</f>
        <v>0</v>
      </c>
      <c r="AC572" s="20" t="str">
        <f ca="1">IF(AB572=0,"",IF(OR(ISBLANK(P572),ISBLANK(Q572)),"",IF(ISBLANK(VLOOKUP(A572,Database!A:AA,22,FALSE)),"",VLOOKUP(A572,Database!A:AA,22,FALSE))))</f>
        <v/>
      </c>
      <c r="AD572" s="20">
        <f ca="1">IFERROR(
   IF(
     OR(ISBLANK(P572),ISBLANK(Q572)),
     "",
     IF(
       AND(AA572&lt;&gt;"",OR(V572="Terminé",V572="En cours")),
       VLOOKUP(AC572,Setup_ScoreExactBonus!A:D,4,FALSE),
       0
     )),
  0)</f>
        <v>0</v>
      </c>
      <c r="AE572" s="21">
        <f ca="1">IFERROR(IF(OR(ISBLANK(P572),ISBLANK(Q572)),0,IF(AA572&lt;&gt;"", AA572 + IF(AB572=1,AD572, 0), "") * (R572+1)),"")</f>
        <v>0</v>
      </c>
      <c r="AF572" s="21">
        <f ca="1">SUMIFS(AE$2:AE572,D$2:D572,D572)</f>
        <v>431</v>
      </c>
    </row>
    <row r="573" spans="1:32" hidden="1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1">
        <v>0</v>
      </c>
      <c r="S573" s="20">
        <f>VLOOKUP($A573,Database!$A:$Y,10,FALSE)</f>
        <v>34</v>
      </c>
      <c r="T573" s="20">
        <f>VLOOKUP($A573,Database!$A:$Y,11,FALSE)</f>
        <v>140</v>
      </c>
      <c r="U573" s="20">
        <f>VLOOKUP($A573,Database!$A:$Y,12,FALSE)</f>
        <v>170</v>
      </c>
      <c r="V573" s="20" t="str">
        <f>VLOOKUP(A573,Database!A:M,13,FALSE)</f>
        <v>Terminé</v>
      </c>
      <c r="W573" s="20">
        <f>VLOOKUP($A573,Database!$A:$Y,20,FALSE)</f>
        <v>1</v>
      </c>
      <c r="X573" s="20">
        <f>VLOOKUP($A573,Database!$A:$Y,21,FALSE)</f>
        <v>1</v>
      </c>
      <c r="Y573" s="20">
        <f>IF(A573=0,0,IF(V573="À venir",0,IF(AND(ISBLANK(P573),ISBLANK(Q573)),1,0)))</f>
        <v>0</v>
      </c>
      <c r="Z573" s="20">
        <f>IF(OR(ISBLANK(P573),ISBLANK(Q573)),"",IF(OR(AND(P573&gt;Q573,W573&gt;X573),AND(P573=Q573,W573=X573),AND(P573&lt;Q573,W573&lt;X573)),1,0))</f>
        <v>1</v>
      </c>
      <c r="AA573" s="20">
        <f ca="1">IF(C573&lt;NOW(),IF(AND(P573&gt;Q573,W573&gt;X573),S573,IF(AND(P573=Q573,W573=X573),T573,IF(AND(P573&lt;Q573,W573&lt;X573),U573,0))),"")</f>
        <v>140</v>
      </c>
      <c r="AB573" s="20">
        <f ca="1">IF(AND(P573=W573,Q573=X573,NOT(ISBLANK(P573)),NOT(ISBLANK(Q573)),NOT(ISBLANK(W573)),NOT(ISBLANK(AA573))),1,0)</f>
        <v>0</v>
      </c>
      <c r="AC573" s="20" t="str">
        <f ca="1">IF(AB573=0,"",IF(OR(ISBLANK(P573),ISBLANK(Q573)),"",IF(ISBLANK(VLOOKUP(A573,Database!A:AA,22,FALSE)),"",VLOOKUP(A573,Database!A:AA,22,FALSE))))</f>
        <v/>
      </c>
      <c r="AD573" s="20">
        <f ca="1">IFERROR(
   IF(
     OR(ISBLANK(P573),ISBLANK(Q573)),
     "",
     IF(
       AND(AA573&lt;&gt;"",OR(V573="Terminé",V573="En cours")),
       VLOOKUP(AC573,Setup_ScoreExactBonus!A:D,4,FALSE),
       0
     )),
  0)</f>
        <v>0</v>
      </c>
      <c r="AE573" s="21">
        <f ca="1">IFERROR(IF(OR(ISBLANK(P573),ISBLANK(Q573)),0,IF(AA573&lt;&gt;"", AA573 + IF(AB573=1,AD573, 0), "") * (R573+1)),"")</f>
        <v>140</v>
      </c>
      <c r="AF573" s="21">
        <f ca="1">SUMIFS(AE$2:AE573,D$2:D573,D573)</f>
        <v>440</v>
      </c>
    </row>
    <row r="574" spans="1:32" hidden="1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1">
        <v>0</v>
      </c>
      <c r="S574" s="20">
        <f>VLOOKUP($A574,Database!$A:$Y,10,FALSE)</f>
        <v>34</v>
      </c>
      <c r="T574" s="20">
        <f>VLOOKUP($A574,Database!$A:$Y,11,FALSE)</f>
        <v>140</v>
      </c>
      <c r="U574" s="20">
        <f>VLOOKUP($A574,Database!$A:$Y,12,FALSE)</f>
        <v>170</v>
      </c>
      <c r="V574" s="20" t="str">
        <f>VLOOKUP(A574,Database!A:M,13,FALSE)</f>
        <v>Terminé</v>
      </c>
      <c r="W574" s="20">
        <f>VLOOKUP($A574,Database!$A:$Y,20,FALSE)</f>
        <v>1</v>
      </c>
      <c r="X574" s="20">
        <f>VLOOKUP($A574,Database!$A:$Y,21,FALSE)</f>
        <v>1</v>
      </c>
      <c r="Y574" s="20">
        <f>IF(A574=0,0,IF(V574="À venir",0,IF(AND(ISBLANK(P574),ISBLANK(Q574)),1,0)))</f>
        <v>0</v>
      </c>
      <c r="Z574" s="20">
        <f>IF(OR(ISBLANK(P574),ISBLANK(Q574)),"",IF(OR(AND(P574&gt;Q574,W574&gt;X574),AND(P574=Q574,W574=X574),AND(P574&lt;Q574,W574&lt;X574)),1,0))</f>
        <v>0</v>
      </c>
      <c r="AA574" s="20">
        <f ca="1">IF(C574&lt;NOW(),IF(AND(P574&gt;Q574,W574&gt;X574),S574,IF(AND(P574=Q574,W574=X574),T574,IF(AND(P574&lt;Q574,W574&lt;X574),U574,0))),"")</f>
        <v>0</v>
      </c>
      <c r="AB574" s="20">
        <f ca="1">IF(AND(P574=W574,Q574=X574,NOT(ISBLANK(P574)),NOT(ISBLANK(Q574)),NOT(ISBLANK(W574)),NOT(ISBLANK(AA574))),1,0)</f>
        <v>0</v>
      </c>
      <c r="AC574" s="20" t="str">
        <f ca="1">IF(AB574=0,"",IF(OR(ISBLANK(P574),ISBLANK(Q574)),"",IF(ISBLANK(VLOOKUP(A574,Database!A:AA,22,FALSE)),"",VLOOKUP(A574,Database!A:AA,22,FALSE))))</f>
        <v/>
      </c>
      <c r="AD574" s="20">
        <f ca="1">IFERROR(
   IF(
     OR(ISBLANK(P574),ISBLANK(Q574)),
     "",
     IF(
       AND(AA574&lt;&gt;"",OR(V574="Terminé",V574="En cours")),
       VLOOKUP(AC574,Setup_ScoreExactBonus!A:D,4,FALSE),
       0
     )),
  0)</f>
        <v>0</v>
      </c>
      <c r="AE574" s="21">
        <f ca="1">IFERROR(IF(OR(ISBLANK(P574),ISBLANK(Q574)),0,IF(AA574&lt;&gt;"", AA574 + IF(AB574=1,AD574, 0), "") * (R574+1)),"")</f>
        <v>0</v>
      </c>
      <c r="AF574" s="21">
        <f ca="1">SUMIFS(AE$2:AE574,D$2:D574,D574)</f>
        <v>694</v>
      </c>
    </row>
    <row r="575" spans="1:32" hidden="1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1">
        <v>0</v>
      </c>
      <c r="S575" s="20">
        <f>VLOOKUP($A575,Database!$A:$Y,10,FALSE)</f>
        <v>34</v>
      </c>
      <c r="T575" s="20">
        <f>VLOOKUP($A575,Database!$A:$Y,11,FALSE)</f>
        <v>140</v>
      </c>
      <c r="U575" s="20">
        <f>VLOOKUP($A575,Database!$A:$Y,12,FALSE)</f>
        <v>170</v>
      </c>
      <c r="V575" s="20" t="str">
        <f>VLOOKUP(A575,Database!A:M,13,FALSE)</f>
        <v>Terminé</v>
      </c>
      <c r="W575" s="20">
        <f>VLOOKUP($A575,Database!$A:$Y,20,FALSE)</f>
        <v>1</v>
      </c>
      <c r="X575" s="20">
        <f>VLOOKUP($A575,Database!$A:$Y,21,FALSE)</f>
        <v>1</v>
      </c>
      <c r="Y575" s="20">
        <f>IF(A575=0,0,IF(V575="À venir",0,IF(AND(ISBLANK(P575),ISBLANK(Q575)),1,0)))</f>
        <v>0</v>
      </c>
      <c r="Z575" s="20">
        <f>IF(OR(ISBLANK(P575),ISBLANK(Q575)),"",IF(OR(AND(P575&gt;Q575,W575&gt;X575),AND(P575=Q575,W575=X575),AND(P575&lt;Q575,W575&lt;X575)),1,0))</f>
        <v>0</v>
      </c>
      <c r="AA575" s="20">
        <f ca="1">IF(C575&lt;NOW(),IF(AND(P575&gt;Q575,W575&gt;X575),S575,IF(AND(P575=Q575,W575=X575),T575,IF(AND(P575&lt;Q575,W575&lt;X575),U575,0))),"")</f>
        <v>0</v>
      </c>
      <c r="AB575" s="20">
        <f ca="1">IF(AND(P575=W575,Q575=X575,NOT(ISBLANK(P575)),NOT(ISBLANK(Q575)),NOT(ISBLANK(W575)),NOT(ISBLANK(AA575))),1,0)</f>
        <v>0</v>
      </c>
      <c r="AC575" s="20" t="str">
        <f ca="1">IF(AB575=0,"",IF(OR(ISBLANK(P575),ISBLANK(Q575)),"",IF(ISBLANK(VLOOKUP(A575,Database!A:AA,22,FALSE)),"",VLOOKUP(A575,Database!A:AA,22,FALSE))))</f>
        <v/>
      </c>
      <c r="AD575" s="20">
        <f ca="1">IFERROR(
   IF(
     OR(ISBLANK(P575),ISBLANK(Q575)),
     "",
     IF(
       AND(AA575&lt;&gt;"",OR(V575="Terminé",V575="En cours")),
       VLOOKUP(AC575,Setup_ScoreExactBonus!A:D,4,FALSE),
       0
     )),
  0)</f>
        <v>0</v>
      </c>
      <c r="AE575" s="21">
        <f ca="1">IFERROR(IF(OR(ISBLANK(P575),ISBLANK(Q575)),0,IF(AA575&lt;&gt;"", AA575 + IF(AB575=1,AD575, 0), "") * (R575+1)),"")</f>
        <v>0</v>
      </c>
      <c r="AF575" s="21">
        <f ca="1">SUMIFS(AE$2:AE575,D$2:D575,D575)</f>
        <v>345</v>
      </c>
    </row>
    <row r="576" spans="1:32" hidden="1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1">
        <v>0</v>
      </c>
      <c r="S576" s="20">
        <f>VLOOKUP($A576,Database!$A:$Y,10,FALSE)</f>
        <v>34</v>
      </c>
      <c r="T576" s="20">
        <f>VLOOKUP($A576,Database!$A:$Y,11,FALSE)</f>
        <v>140</v>
      </c>
      <c r="U576" s="20">
        <f>VLOOKUP($A576,Database!$A:$Y,12,FALSE)</f>
        <v>170</v>
      </c>
      <c r="V576" s="20" t="str">
        <f>VLOOKUP(A576,Database!A:M,13,FALSE)</f>
        <v>Terminé</v>
      </c>
      <c r="W576" s="20">
        <f>VLOOKUP($A576,Database!$A:$Y,20,FALSE)</f>
        <v>1</v>
      </c>
      <c r="X576" s="20">
        <f>VLOOKUP($A576,Database!$A:$Y,21,FALSE)</f>
        <v>1</v>
      </c>
      <c r="Y576" s="20">
        <f>IF(A576=0,0,IF(V576="À venir",0,IF(AND(ISBLANK(P576),ISBLANK(Q576)),1,0)))</f>
        <v>0</v>
      </c>
      <c r="Z576" s="20">
        <f>IF(OR(ISBLANK(P576),ISBLANK(Q576)),"",IF(OR(AND(P576&gt;Q576,W576&gt;X576),AND(P576=Q576,W576=X576),AND(P576&lt;Q576,W576&lt;X576)),1,0))</f>
        <v>0</v>
      </c>
      <c r="AA576" s="20">
        <f ca="1">IF(C576&lt;NOW(),IF(AND(P576&gt;Q576,W576&gt;X576),S576,IF(AND(P576=Q576,W576=X576),T576,IF(AND(P576&lt;Q576,W576&lt;X576),U576,0))),"")</f>
        <v>0</v>
      </c>
      <c r="AB576" s="20">
        <f ca="1">IF(AND(P576=W576,Q576=X576,NOT(ISBLANK(P576)),NOT(ISBLANK(Q576)),NOT(ISBLANK(W576)),NOT(ISBLANK(AA576))),1,0)</f>
        <v>0</v>
      </c>
      <c r="AC576" s="20" t="str">
        <f ca="1">IF(AB576=0,"",IF(OR(ISBLANK(P576),ISBLANK(Q576)),"",IF(ISBLANK(VLOOKUP(A576,Database!A:AA,22,FALSE)),"",VLOOKUP(A576,Database!A:AA,22,FALSE))))</f>
        <v/>
      </c>
      <c r="AD576" s="20">
        <f ca="1">IFERROR(
   IF(
     OR(ISBLANK(P576),ISBLANK(Q576)),
     "",
     IF(
       AND(AA576&lt;&gt;"",OR(V576="Terminé",V576="En cours")),
       VLOOKUP(AC576,Setup_ScoreExactBonus!A:D,4,FALSE),
       0
     )),
  0)</f>
        <v>0</v>
      </c>
      <c r="AE576" s="21">
        <f ca="1">IFERROR(IF(OR(ISBLANK(P576),ISBLANK(Q576)),0,IF(AA576&lt;&gt;"", AA576 + IF(AB576=1,AD576, 0), "") * (R576+1)),"")</f>
        <v>0</v>
      </c>
      <c r="AF576" s="21">
        <f ca="1">SUMIFS(AE$2:AE576,D$2:D576,D576)</f>
        <v>780</v>
      </c>
    </row>
    <row r="577" spans="1:32" hidden="1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1">
        <v>0</v>
      </c>
      <c r="S577" s="20">
        <f>VLOOKUP($A577,Database!$A:$Y,10,FALSE)</f>
        <v>34</v>
      </c>
      <c r="T577" s="20">
        <f>VLOOKUP($A577,Database!$A:$Y,11,FALSE)</f>
        <v>140</v>
      </c>
      <c r="U577" s="20">
        <f>VLOOKUP($A577,Database!$A:$Y,12,FALSE)</f>
        <v>170</v>
      </c>
      <c r="V577" s="20" t="str">
        <f>VLOOKUP(A577,Database!A:M,13,FALSE)</f>
        <v>Terminé</v>
      </c>
      <c r="W577" s="20">
        <f>VLOOKUP($A577,Database!$A:$Y,20,FALSE)</f>
        <v>1</v>
      </c>
      <c r="X577" s="20">
        <f>VLOOKUP($A577,Database!$A:$Y,21,FALSE)</f>
        <v>1</v>
      </c>
      <c r="Y577" s="20">
        <f>IF(A577=0,0,IF(V577="À venir",0,IF(AND(ISBLANK(P577),ISBLANK(Q577)),1,0)))</f>
        <v>0</v>
      </c>
      <c r="Z577" s="20">
        <f>IF(OR(ISBLANK(P577),ISBLANK(Q577)),"",IF(OR(AND(P577&gt;Q577,W577&gt;X577),AND(P577=Q577,W577=X577),AND(P577&lt;Q577,W577&lt;X577)),1,0))</f>
        <v>0</v>
      </c>
      <c r="AA577" s="20">
        <f ca="1">IF(C577&lt;NOW(),IF(AND(P577&gt;Q577,W577&gt;X577),S577,IF(AND(P577=Q577,W577=X577),T577,IF(AND(P577&lt;Q577,W577&lt;X577),U577,0))),"")</f>
        <v>0</v>
      </c>
      <c r="AB577" s="20">
        <f ca="1">IF(AND(P577=W577,Q577=X577,NOT(ISBLANK(P577)),NOT(ISBLANK(Q577)),NOT(ISBLANK(W577)),NOT(ISBLANK(AA577))),1,0)</f>
        <v>0</v>
      </c>
      <c r="AC577" s="20" t="str">
        <f ca="1">IF(AB577=0,"",IF(OR(ISBLANK(P577),ISBLANK(Q577)),"",IF(ISBLANK(VLOOKUP(A577,Database!A:AA,22,FALSE)),"",VLOOKUP(A577,Database!A:AA,22,FALSE))))</f>
        <v/>
      </c>
      <c r="AD577" s="20">
        <f ca="1">IFERROR(
   IF(
     OR(ISBLANK(P577),ISBLANK(Q577)),
     "",
     IF(
       AND(AA577&lt;&gt;"",OR(V577="Terminé",V577="En cours")),
       VLOOKUP(AC577,Setup_ScoreExactBonus!A:D,4,FALSE),
       0
     )),
  0)</f>
        <v>0</v>
      </c>
      <c r="AE577" s="21">
        <f ca="1">IFERROR(IF(OR(ISBLANK(P577),ISBLANK(Q577)),0,IF(AA577&lt;&gt;"", AA577 + IF(AB577=1,AD577, 0), "") * (R577+1)),"")</f>
        <v>0</v>
      </c>
      <c r="AF577" s="21">
        <f ca="1">SUMIFS(AE$2:AE577,D$2:D577,D577)</f>
        <v>603</v>
      </c>
    </row>
    <row r="578" spans="1:32" hidden="1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1">
        <v>0</v>
      </c>
      <c r="S578" s="20">
        <f>VLOOKUP($A578,Database!$A:$Y,10,FALSE)</f>
        <v>34</v>
      </c>
      <c r="T578" s="20">
        <f>VLOOKUP($A578,Database!$A:$Y,11,FALSE)</f>
        <v>140</v>
      </c>
      <c r="U578" s="20">
        <f>VLOOKUP($A578,Database!$A:$Y,12,FALSE)</f>
        <v>170</v>
      </c>
      <c r="V578" s="20" t="str">
        <f>VLOOKUP(A578,Database!A:M,13,FALSE)</f>
        <v>Terminé</v>
      </c>
      <c r="W578" s="20">
        <f>VLOOKUP($A578,Database!$A:$Y,20,FALSE)</f>
        <v>1</v>
      </c>
      <c r="X578" s="20">
        <f>VLOOKUP($A578,Database!$A:$Y,21,FALSE)</f>
        <v>1</v>
      </c>
      <c r="Y578" s="20">
        <f>IF(A578=0,0,IF(V578="À venir",0,IF(AND(ISBLANK(P578),ISBLANK(Q578)),1,0)))</f>
        <v>0</v>
      </c>
      <c r="Z578" s="20">
        <f>IF(OR(ISBLANK(P578),ISBLANK(Q578)),"",IF(OR(AND(P578&gt;Q578,W578&gt;X578),AND(P578=Q578,W578=X578),AND(P578&lt;Q578,W578&lt;X578)),1,0))</f>
        <v>0</v>
      </c>
      <c r="AA578" s="20">
        <f ca="1">IF(C578&lt;NOW(),IF(AND(P578&gt;Q578,W578&gt;X578),S578,IF(AND(P578=Q578,W578=X578),T578,IF(AND(P578&lt;Q578,W578&lt;X578),U578,0))),"")</f>
        <v>0</v>
      </c>
      <c r="AB578" s="20">
        <f ca="1">IF(AND(P578=W578,Q578=X578,NOT(ISBLANK(P578)),NOT(ISBLANK(Q578)),NOT(ISBLANK(W578)),NOT(ISBLANK(AA578))),1,0)</f>
        <v>0</v>
      </c>
      <c r="AC578" s="20" t="str">
        <f ca="1">IF(AB578=0,"",IF(OR(ISBLANK(P578),ISBLANK(Q578)),"",IF(ISBLANK(VLOOKUP(A578,Database!A:AA,22,FALSE)),"",VLOOKUP(A578,Database!A:AA,22,FALSE))))</f>
        <v/>
      </c>
      <c r="AD578" s="20">
        <f ca="1">IFERROR(
   IF(
     OR(ISBLANK(P578),ISBLANK(Q578)),
     "",
     IF(
       AND(AA578&lt;&gt;"",OR(V578="Terminé",V578="En cours")),
       VLOOKUP(AC578,Setup_ScoreExactBonus!A:D,4,FALSE),
       0
     )),
  0)</f>
        <v>0</v>
      </c>
      <c r="AE578" s="21">
        <f ca="1">IFERROR(IF(OR(ISBLANK(P578),ISBLANK(Q578)),0,IF(AA578&lt;&gt;"", AA578 + IF(AB578=1,AD578, 0), "") * (R578+1)),"")</f>
        <v>0</v>
      </c>
      <c r="AF578" s="21">
        <f ca="1">SUMIFS(AE$2:AE578,D$2:D578,D578)</f>
        <v>689</v>
      </c>
    </row>
    <row r="579" spans="1:32" hidden="1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1">
        <v>0</v>
      </c>
      <c r="S579" s="20">
        <f>VLOOKUP($A579,Database!$A:$Y,10,FALSE)</f>
        <v>34</v>
      </c>
      <c r="T579" s="20">
        <f>VLOOKUP($A579,Database!$A:$Y,11,FALSE)</f>
        <v>140</v>
      </c>
      <c r="U579" s="20">
        <f>VLOOKUP($A579,Database!$A:$Y,12,FALSE)</f>
        <v>170</v>
      </c>
      <c r="V579" s="20" t="str">
        <f>VLOOKUP(A579,Database!A:M,13,FALSE)</f>
        <v>Terminé</v>
      </c>
      <c r="W579" s="20">
        <f>VLOOKUP($A579,Database!$A:$Y,20,FALSE)</f>
        <v>1</v>
      </c>
      <c r="X579" s="20">
        <f>VLOOKUP($A579,Database!$A:$Y,21,FALSE)</f>
        <v>1</v>
      </c>
      <c r="Y579" s="20">
        <f>IF(A579=0,0,IF(V579="À venir",0,IF(AND(ISBLANK(P579),ISBLANK(Q579)),1,0)))</f>
        <v>0</v>
      </c>
      <c r="Z579" s="20">
        <f>IF(OR(ISBLANK(P579),ISBLANK(Q579)),"",IF(OR(AND(P579&gt;Q579,W579&gt;X579),AND(P579=Q579,W579=X579),AND(P579&lt;Q579,W579&lt;X579)),1,0))</f>
        <v>0</v>
      </c>
      <c r="AA579" s="20">
        <f ca="1">IF(C579&lt;NOW(),IF(AND(P579&gt;Q579,W579&gt;X579),S579,IF(AND(P579=Q579,W579=X579),T579,IF(AND(P579&lt;Q579,W579&lt;X579),U579,0))),"")</f>
        <v>0</v>
      </c>
      <c r="AB579" s="20">
        <f ca="1">IF(AND(P579=W579,Q579=X579,NOT(ISBLANK(P579)),NOT(ISBLANK(Q579)),NOT(ISBLANK(W579)),NOT(ISBLANK(AA579))),1,0)</f>
        <v>0</v>
      </c>
      <c r="AC579" s="20" t="str">
        <f ca="1">IF(AB579=0,"",IF(OR(ISBLANK(P579),ISBLANK(Q579)),"",IF(ISBLANK(VLOOKUP(A579,Database!A:AA,22,FALSE)),"",VLOOKUP(A579,Database!A:AA,22,FALSE))))</f>
        <v/>
      </c>
      <c r="AD579" s="20">
        <f ca="1">IFERROR(
   IF(
     OR(ISBLANK(P579),ISBLANK(Q579)),
     "",
     IF(
       AND(AA579&lt;&gt;"",OR(V579="Terminé",V579="En cours")),
       VLOOKUP(AC579,Setup_ScoreExactBonus!A:D,4,FALSE),
       0
     )),
  0)</f>
        <v>0</v>
      </c>
      <c r="AE579" s="21">
        <f ca="1">IFERROR(IF(OR(ISBLANK(P579),ISBLANK(Q579)),0,IF(AA579&lt;&gt;"", AA579 + IF(AB579=1,AD579, 0), "") * (R579+1)),"")</f>
        <v>0</v>
      </c>
      <c r="AF579" s="21">
        <f ca="1">SUMIFS(AE$2:AE579,D$2:D579,D579)</f>
        <v>724</v>
      </c>
    </row>
    <row r="580" spans="1:32" hidden="1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1">
        <v>0</v>
      </c>
      <c r="S580" s="20">
        <f>VLOOKUP($A580,Database!$A:$Y,10,FALSE)</f>
        <v>34</v>
      </c>
      <c r="T580" s="20">
        <f>VLOOKUP($A580,Database!$A:$Y,11,FALSE)</f>
        <v>140</v>
      </c>
      <c r="U580" s="20">
        <f>VLOOKUP($A580,Database!$A:$Y,12,FALSE)</f>
        <v>170</v>
      </c>
      <c r="V580" s="20" t="str">
        <f>VLOOKUP(A580,Database!A:M,13,FALSE)</f>
        <v>Terminé</v>
      </c>
      <c r="W580" s="20">
        <f>VLOOKUP($A580,Database!$A:$Y,20,FALSE)</f>
        <v>1</v>
      </c>
      <c r="X580" s="20">
        <f>VLOOKUP($A580,Database!$A:$Y,21,FALSE)</f>
        <v>1</v>
      </c>
      <c r="Y580" s="20">
        <f>IF(A580=0,0,IF(V580="À venir",0,IF(AND(ISBLANK(P580),ISBLANK(Q580)),1,0)))</f>
        <v>0</v>
      </c>
      <c r="Z580" s="20">
        <f>IF(OR(ISBLANK(P580),ISBLANK(Q580)),"",IF(OR(AND(P580&gt;Q580,W580&gt;X580),AND(P580=Q580,W580=X580),AND(P580&lt;Q580,W580&lt;X580)),1,0))</f>
        <v>0</v>
      </c>
      <c r="AA580" s="20">
        <f ca="1">IF(C580&lt;NOW(),IF(AND(P580&gt;Q580,W580&gt;X580),S580,IF(AND(P580=Q580,W580=X580),T580,IF(AND(P580&lt;Q580,W580&lt;X580),U580,0))),"")</f>
        <v>0</v>
      </c>
      <c r="AB580" s="20">
        <f ca="1">IF(AND(P580=W580,Q580=X580,NOT(ISBLANK(P580)),NOT(ISBLANK(Q580)),NOT(ISBLANK(W580)),NOT(ISBLANK(AA580))),1,0)</f>
        <v>0</v>
      </c>
      <c r="AC580" s="20" t="str">
        <f ca="1">IF(AB580=0,"",IF(OR(ISBLANK(P580),ISBLANK(Q580)),"",IF(ISBLANK(VLOOKUP(A580,Database!A:AA,22,FALSE)),"",VLOOKUP(A580,Database!A:AA,22,FALSE))))</f>
        <v/>
      </c>
      <c r="AD580" s="20">
        <f ca="1">IFERROR(
   IF(
     OR(ISBLANK(P580),ISBLANK(Q580)),
     "",
     IF(
       AND(AA580&lt;&gt;"",OR(V580="Terminé",V580="En cours")),
       VLOOKUP(AC580,Setup_ScoreExactBonus!A:D,4,FALSE),
       0
     )),
  0)</f>
        <v>0</v>
      </c>
      <c r="AE580" s="21">
        <f ca="1">IFERROR(IF(OR(ISBLANK(P580),ISBLANK(Q580)),0,IF(AA580&lt;&gt;"", AA580 + IF(AB580=1,AD580, 0), "") * (R580+1)),"")</f>
        <v>0</v>
      </c>
      <c r="AF580" s="21">
        <f ca="1">SUMIFS(AE$2:AE580,D$2:D580,D580)</f>
        <v>833</v>
      </c>
    </row>
    <row r="581" spans="1:32" hidden="1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1">
        <v>0</v>
      </c>
      <c r="S581" s="20">
        <f>VLOOKUP($A581,Database!$A:$Y,10,FALSE)</f>
        <v>34</v>
      </c>
      <c r="T581" s="20">
        <f>VLOOKUP($A581,Database!$A:$Y,11,FALSE)</f>
        <v>140</v>
      </c>
      <c r="U581" s="20">
        <f>VLOOKUP($A581,Database!$A:$Y,12,FALSE)</f>
        <v>170</v>
      </c>
      <c r="V581" s="20" t="str">
        <f>VLOOKUP(A581,Database!A:M,13,FALSE)</f>
        <v>Terminé</v>
      </c>
      <c r="W581" s="20">
        <f>VLOOKUP($A581,Database!$A:$Y,20,FALSE)</f>
        <v>1</v>
      </c>
      <c r="X581" s="20">
        <f>VLOOKUP($A581,Database!$A:$Y,21,FALSE)</f>
        <v>1</v>
      </c>
      <c r="Y581" s="20">
        <f>IF(A581=0,0,IF(V581="À venir",0,IF(AND(ISBLANK(P581),ISBLANK(Q581)),1,0)))</f>
        <v>0</v>
      </c>
      <c r="Z581" s="20">
        <f>IF(OR(ISBLANK(P581),ISBLANK(Q581)),"",IF(OR(AND(P581&gt;Q581,W581&gt;X581),AND(P581=Q581,W581=X581),AND(P581&lt;Q581,W581&lt;X581)),1,0))</f>
        <v>0</v>
      </c>
      <c r="AA581" s="20">
        <f ca="1">IF(C581&lt;NOW(),IF(AND(P581&gt;Q581,W581&gt;X581),S581,IF(AND(P581=Q581,W581=X581),T581,IF(AND(P581&lt;Q581,W581&lt;X581),U581,0))),"")</f>
        <v>0</v>
      </c>
      <c r="AB581" s="20">
        <f ca="1">IF(AND(P581=W581,Q581=X581,NOT(ISBLANK(P581)),NOT(ISBLANK(Q581)),NOT(ISBLANK(W581)),NOT(ISBLANK(AA581))),1,0)</f>
        <v>0</v>
      </c>
      <c r="AC581" s="20" t="str">
        <f ca="1">IF(AB581=0,"",IF(OR(ISBLANK(P581),ISBLANK(Q581)),"",IF(ISBLANK(VLOOKUP(A581,Database!A:AA,22,FALSE)),"",VLOOKUP(A581,Database!A:AA,22,FALSE))))</f>
        <v/>
      </c>
      <c r="AD581" s="20">
        <f ca="1">IFERROR(
   IF(
     OR(ISBLANK(P581),ISBLANK(Q581)),
     "",
     IF(
       AND(AA581&lt;&gt;"",OR(V581="Terminé",V581="En cours")),
       VLOOKUP(AC581,Setup_ScoreExactBonus!A:D,4,FALSE),
       0
     )),
  0)</f>
        <v>0</v>
      </c>
      <c r="AE581" s="21">
        <f ca="1">IFERROR(IF(OR(ISBLANK(P581),ISBLANK(Q581)),0,IF(AA581&lt;&gt;"", AA581 + IF(AB581=1,AD581, 0), "") * (R581+1)),"")</f>
        <v>0</v>
      </c>
      <c r="AF581" s="21">
        <f ca="1">SUMIFS(AE$2:AE581,D$2:D581,D581)</f>
        <v>1071</v>
      </c>
    </row>
    <row r="582" spans="1:32" hidden="1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1">
        <v>0</v>
      </c>
      <c r="S582" s="20">
        <f>VLOOKUP($A582,Database!$A:$Y,10,FALSE)</f>
        <v>34</v>
      </c>
      <c r="T582" s="20">
        <f>VLOOKUP($A582,Database!$A:$Y,11,FALSE)</f>
        <v>140</v>
      </c>
      <c r="U582" s="20">
        <f>VLOOKUP($A582,Database!$A:$Y,12,FALSE)</f>
        <v>170</v>
      </c>
      <c r="V582" s="20" t="str">
        <f>VLOOKUP(A582,Database!A:M,13,FALSE)</f>
        <v>Terminé</v>
      </c>
      <c r="W582" s="20">
        <f>VLOOKUP($A582,Database!$A:$Y,20,FALSE)</f>
        <v>1</v>
      </c>
      <c r="X582" s="20">
        <f>VLOOKUP($A582,Database!$A:$Y,21,FALSE)</f>
        <v>1</v>
      </c>
      <c r="Y582" s="20">
        <f>IF(A582=0,0,IF(V582="À venir",0,IF(AND(ISBLANK(P582),ISBLANK(Q582)),1,0)))</f>
        <v>0</v>
      </c>
      <c r="Z582" s="20">
        <f>IF(OR(ISBLANK(P582),ISBLANK(Q582)),"",IF(OR(AND(P582&gt;Q582,W582&gt;X582),AND(P582=Q582,W582=X582),AND(P582&lt;Q582,W582&lt;X582)),1,0))</f>
        <v>0</v>
      </c>
      <c r="AA582" s="20">
        <f ca="1">IF(C582&lt;NOW(),IF(AND(P582&gt;Q582,W582&gt;X582),S582,IF(AND(P582=Q582,W582=X582),T582,IF(AND(P582&lt;Q582,W582&lt;X582),U582,0))),"")</f>
        <v>0</v>
      </c>
      <c r="AB582" s="20">
        <f ca="1">IF(AND(P582=W582,Q582=X582,NOT(ISBLANK(P582)),NOT(ISBLANK(Q582)),NOT(ISBLANK(W582)),NOT(ISBLANK(AA582))),1,0)</f>
        <v>0</v>
      </c>
      <c r="AC582" s="20" t="str">
        <f ca="1">IF(AB582=0,"",IF(OR(ISBLANK(P582),ISBLANK(Q582)),"",IF(ISBLANK(VLOOKUP(A582,Database!A:AA,22,FALSE)),"",VLOOKUP(A582,Database!A:AA,22,FALSE))))</f>
        <v/>
      </c>
      <c r="AD582" s="20">
        <f ca="1">IFERROR(
   IF(
     OR(ISBLANK(P582),ISBLANK(Q582)),
     "",
     IF(
       AND(AA582&lt;&gt;"",OR(V582="Terminé",V582="En cours")),
       VLOOKUP(AC582,Setup_ScoreExactBonus!A:D,4,FALSE),
       0
     )),
  0)</f>
        <v>0</v>
      </c>
      <c r="AE582" s="21">
        <f ca="1">IFERROR(IF(OR(ISBLANK(P582),ISBLANK(Q582)),0,IF(AA582&lt;&gt;"", AA582 + IF(AB582=1,AD582, 0), "") * (R582+1)),"")</f>
        <v>0</v>
      </c>
      <c r="AF582" s="21">
        <f ca="1">SUMIFS(AE$2:AE582,D$2:D582,D582)</f>
        <v>727</v>
      </c>
    </row>
    <row r="583" spans="1:32" hidden="1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1">
        <v>0</v>
      </c>
      <c r="S583" s="20">
        <f>VLOOKUP($A583,Database!$A:$Y,10,FALSE)</f>
        <v>34</v>
      </c>
      <c r="T583" s="20">
        <f>VLOOKUP($A583,Database!$A:$Y,11,FALSE)</f>
        <v>140</v>
      </c>
      <c r="U583" s="20">
        <f>VLOOKUP($A583,Database!$A:$Y,12,FALSE)</f>
        <v>170</v>
      </c>
      <c r="V583" s="20" t="str">
        <f>VLOOKUP(A583,Database!A:M,13,FALSE)</f>
        <v>Terminé</v>
      </c>
      <c r="W583" s="20">
        <f>VLOOKUP($A583,Database!$A:$Y,20,FALSE)</f>
        <v>1</v>
      </c>
      <c r="X583" s="20">
        <f>VLOOKUP($A583,Database!$A:$Y,21,FALSE)</f>
        <v>1</v>
      </c>
      <c r="Y583" s="20">
        <f>IF(A583=0,0,IF(V583="À venir",0,IF(AND(ISBLANK(P583),ISBLANK(Q583)),1,0)))</f>
        <v>0</v>
      </c>
      <c r="Z583" s="20">
        <f>IF(OR(ISBLANK(P583),ISBLANK(Q583)),"",IF(OR(AND(P583&gt;Q583,W583&gt;X583),AND(P583=Q583,W583=X583),AND(P583&lt;Q583,W583&lt;X583)),1,0))</f>
        <v>0</v>
      </c>
      <c r="AA583" s="20">
        <f ca="1">IF(C583&lt;NOW(),IF(AND(P583&gt;Q583,W583&gt;X583),S583,IF(AND(P583=Q583,W583=X583),T583,IF(AND(P583&lt;Q583,W583&lt;X583),U583,0))),"")</f>
        <v>0</v>
      </c>
      <c r="AB583" s="20">
        <f ca="1">IF(AND(P583=W583,Q583=X583,NOT(ISBLANK(P583)),NOT(ISBLANK(Q583)),NOT(ISBLANK(W583)),NOT(ISBLANK(AA583))),1,0)</f>
        <v>0</v>
      </c>
      <c r="AC583" s="20" t="str">
        <f ca="1">IF(AB583=0,"",IF(OR(ISBLANK(P583),ISBLANK(Q583)),"",IF(ISBLANK(VLOOKUP(A583,Database!A:AA,22,FALSE)),"",VLOOKUP(A583,Database!A:AA,22,FALSE))))</f>
        <v/>
      </c>
      <c r="AD583" s="20">
        <f ca="1">IFERROR(
   IF(
     OR(ISBLANK(P583),ISBLANK(Q583)),
     "",
     IF(
       AND(AA583&lt;&gt;"",OR(V583="Terminé",V583="En cours")),
       VLOOKUP(AC583,Setup_ScoreExactBonus!A:D,4,FALSE),
       0
     )),
  0)</f>
        <v>0</v>
      </c>
      <c r="AE583" s="21">
        <f ca="1">IFERROR(IF(OR(ISBLANK(P583),ISBLANK(Q583)),0,IF(AA583&lt;&gt;"", AA583 + IF(AB583=1,AD583, 0), "") * (R583+1)),"")</f>
        <v>0</v>
      </c>
      <c r="AF583" s="21">
        <f ca="1">SUMIFS(AE$2:AE583,D$2:D583,D583)</f>
        <v>685</v>
      </c>
    </row>
    <row r="584" spans="1:32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1">
        <v>0</v>
      </c>
      <c r="S584" s="20">
        <f>VLOOKUP($A584,Database!$A:$Y,10,FALSE)</f>
        <v>34</v>
      </c>
      <c r="T584" s="20">
        <f>VLOOKUP($A584,Database!$A:$Y,11,FALSE)</f>
        <v>140</v>
      </c>
      <c r="U584" s="20">
        <f>VLOOKUP($A584,Database!$A:$Y,12,FALSE)</f>
        <v>170</v>
      </c>
      <c r="V584" s="20" t="str">
        <f>VLOOKUP(A584,Database!A:M,13,FALSE)</f>
        <v>Terminé</v>
      </c>
      <c r="W584" s="20">
        <f>VLOOKUP($A584,Database!$A:$Y,20,FALSE)</f>
        <v>1</v>
      </c>
      <c r="X584" s="20">
        <f>VLOOKUP($A584,Database!$A:$Y,21,FALSE)</f>
        <v>1</v>
      </c>
      <c r="Y584" s="20">
        <f>IF(A584=0,0,IF(V584="À venir",0,IF(AND(ISBLANK(P584),ISBLANK(Q584)),1,0)))</f>
        <v>0</v>
      </c>
      <c r="Z584" s="20">
        <f>IF(OR(ISBLANK(P584),ISBLANK(Q584)),"",IF(OR(AND(P584&gt;Q584,W584&gt;X584),AND(P584=Q584,W584=X584),AND(P584&lt;Q584,W584&lt;X584)),1,0))</f>
        <v>0</v>
      </c>
      <c r="AA584" s="20">
        <f ca="1">IF(C584&lt;NOW(),IF(AND(P584&gt;Q584,W584&gt;X584),S584,IF(AND(P584=Q584,W584=X584),T584,IF(AND(P584&lt;Q584,W584&lt;X584),U584,0))),"")</f>
        <v>0</v>
      </c>
      <c r="AB584" s="20">
        <f ca="1">IF(AND(P584=W584,Q584=X584,NOT(ISBLANK(P584)),NOT(ISBLANK(Q584)),NOT(ISBLANK(W584)),NOT(ISBLANK(AA584))),1,0)</f>
        <v>0</v>
      </c>
      <c r="AC584" s="20" t="str">
        <f ca="1">IF(AB584=0,"",IF(OR(ISBLANK(P584),ISBLANK(Q584)),"",IF(ISBLANK(VLOOKUP(A584,Database!A:AA,22,FALSE)),"",VLOOKUP(A584,Database!A:AA,22,FALSE))))</f>
        <v/>
      </c>
      <c r="AD584" s="20">
        <f ca="1">IFERROR(
   IF(
     OR(ISBLANK(P584),ISBLANK(Q584)),
     "",
     IF(
       AND(AA584&lt;&gt;"",OR(V584="Terminé",V584="En cours")),
       VLOOKUP(AC584,Setup_ScoreExactBonus!A:D,4,FALSE),
       0
     )),
  0)</f>
        <v>0</v>
      </c>
      <c r="AE584" s="21">
        <f ca="1">IFERROR(IF(OR(ISBLANK(P584),ISBLANK(Q584)),0,IF(AA584&lt;&gt;"", AA584 + IF(AB584=1,AD584, 0), "") * (R584+1)),"")</f>
        <v>0</v>
      </c>
      <c r="AF584" s="21">
        <f ca="1">SUMIFS(AE$2:AE584,D$2:D584,D584)</f>
        <v>464</v>
      </c>
    </row>
    <row r="585" spans="1:32" hidden="1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1">
        <v>0</v>
      </c>
      <c r="S585" s="20">
        <f>VLOOKUP($A585,Database!$A:$Y,10,FALSE)</f>
        <v>34</v>
      </c>
      <c r="T585" s="20">
        <f>VLOOKUP($A585,Database!$A:$Y,11,FALSE)</f>
        <v>140</v>
      </c>
      <c r="U585" s="20">
        <f>VLOOKUP($A585,Database!$A:$Y,12,FALSE)</f>
        <v>170</v>
      </c>
      <c r="V585" s="20" t="str">
        <f>VLOOKUP(A585,Database!A:M,13,FALSE)</f>
        <v>Terminé</v>
      </c>
      <c r="W585" s="20">
        <f>VLOOKUP($A585,Database!$A:$Y,20,FALSE)</f>
        <v>1</v>
      </c>
      <c r="X585" s="20">
        <f>VLOOKUP($A585,Database!$A:$Y,21,FALSE)</f>
        <v>1</v>
      </c>
      <c r="Y585" s="20">
        <f>IF(A585=0,0,IF(V585="À venir",0,IF(AND(ISBLANK(P585),ISBLANK(Q585)),1,0)))</f>
        <v>0</v>
      </c>
      <c r="Z585" s="20">
        <f>IF(OR(ISBLANK(P585),ISBLANK(Q585)),"",IF(OR(AND(P585&gt;Q585,W585&gt;X585),AND(P585=Q585,W585=X585),AND(P585&lt;Q585,W585&lt;X585)),1,0))</f>
        <v>0</v>
      </c>
      <c r="AA585" s="20">
        <f ca="1">IF(C585&lt;NOW(),IF(AND(P585&gt;Q585,W585&gt;X585),S585,IF(AND(P585=Q585,W585=X585),T585,IF(AND(P585&lt;Q585,W585&lt;X585),U585,0))),"")</f>
        <v>0</v>
      </c>
      <c r="AB585" s="20">
        <f ca="1">IF(AND(P585=W585,Q585=X585,NOT(ISBLANK(P585)),NOT(ISBLANK(Q585)),NOT(ISBLANK(W585)),NOT(ISBLANK(AA585))),1,0)</f>
        <v>0</v>
      </c>
      <c r="AC585" s="20" t="str">
        <f ca="1">IF(AB585=0,"",IF(OR(ISBLANK(P585),ISBLANK(Q585)),"",IF(ISBLANK(VLOOKUP(A585,Database!A:AA,22,FALSE)),"",VLOOKUP(A585,Database!A:AA,22,FALSE))))</f>
        <v/>
      </c>
      <c r="AD585" s="20">
        <f ca="1">IFERROR(
   IF(
     OR(ISBLANK(P585),ISBLANK(Q585)),
     "",
     IF(
       AND(AA585&lt;&gt;"",OR(V585="Terminé",V585="En cours")),
       VLOOKUP(AC585,Setup_ScoreExactBonus!A:D,4,FALSE),
       0
     )),
  0)</f>
        <v>0</v>
      </c>
      <c r="AE585" s="21">
        <f ca="1">IFERROR(IF(OR(ISBLANK(P585),ISBLANK(Q585)),0,IF(AA585&lt;&gt;"", AA585 + IF(AB585=1,AD585, 0), "") * (R585+1)),"")</f>
        <v>0</v>
      </c>
      <c r="AF585" s="21">
        <f ca="1">SUMIFS(AE$2:AE585,D$2:D585,D585)</f>
        <v>688</v>
      </c>
    </row>
    <row r="586" spans="1:32" hidden="1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1">
        <v>0</v>
      </c>
      <c r="S586" s="20">
        <f>VLOOKUP($A586,Database!$A:$Y,10,FALSE)</f>
        <v>34</v>
      </c>
      <c r="T586" s="20">
        <f>VLOOKUP($A586,Database!$A:$Y,11,FALSE)</f>
        <v>140</v>
      </c>
      <c r="U586" s="20">
        <f>VLOOKUP($A586,Database!$A:$Y,12,FALSE)</f>
        <v>170</v>
      </c>
      <c r="V586" s="20" t="str">
        <f>VLOOKUP(A586,Database!A:M,13,FALSE)</f>
        <v>Terminé</v>
      </c>
      <c r="W586" s="20">
        <f>VLOOKUP($A586,Database!$A:$Y,20,FALSE)</f>
        <v>1</v>
      </c>
      <c r="X586" s="20">
        <f>VLOOKUP($A586,Database!$A:$Y,21,FALSE)</f>
        <v>1</v>
      </c>
      <c r="Y586" s="20">
        <f>IF(A586=0,0,IF(V586="À venir",0,IF(AND(ISBLANK(P586),ISBLANK(Q586)),1,0)))</f>
        <v>0</v>
      </c>
      <c r="Z586" s="20">
        <f>IF(OR(ISBLANK(P586),ISBLANK(Q586)),"",IF(OR(AND(P586&gt;Q586,W586&gt;X586),AND(P586=Q586,W586=X586),AND(P586&lt;Q586,W586&lt;X586)),1,0))</f>
        <v>1</v>
      </c>
      <c r="AA586" s="20">
        <f ca="1">IF(C586&lt;NOW(),IF(AND(P586&gt;Q586,W586&gt;X586),S586,IF(AND(P586=Q586,W586=X586),T586,IF(AND(P586&lt;Q586,W586&lt;X586),U586,0))),"")</f>
        <v>140</v>
      </c>
      <c r="AB586" s="20">
        <f ca="1">IF(AND(P586=W586,Q586=X586,NOT(ISBLANK(P586)),NOT(ISBLANK(Q586)),NOT(ISBLANK(W586)),NOT(ISBLANK(AA586))),1,0)</f>
        <v>1</v>
      </c>
      <c r="AC586" s="20" t="str">
        <f ca="1">IF(AB586=0,"",IF(OR(ISBLANK(P586),ISBLANK(Q586)),"",IF(ISBLANK(VLOOKUP(A586,Database!A:AA,22,FALSE)),"",VLOOKUP(A586,Database!A:AA,22,FALSE))))</f>
        <v>Exact</v>
      </c>
      <c r="AD586" s="20">
        <f ca="1">IFERROR(
   IF(
     OR(ISBLANK(P586),ISBLANK(Q586)),
     "",
     IF(
       AND(AA586&lt;&gt;"",OR(V586="Terminé",V586="En cours")),
       VLOOKUP(AC586,Setup_ScoreExactBonus!A:D,4,FALSE),
       0
     )),
  0)</f>
        <v>20</v>
      </c>
      <c r="AE586" s="21">
        <f ca="1">IFERROR(IF(OR(ISBLANK(P586),ISBLANK(Q586)),0,IF(AA586&lt;&gt;"", AA586 + IF(AB586=1,AD586, 0), "") * (R586+1)),"")</f>
        <v>160</v>
      </c>
      <c r="AF586" s="21">
        <f ca="1">SUMIFS(AE$2:AE586,D$2:D586,D586)</f>
        <v>829</v>
      </c>
    </row>
    <row r="587" spans="1:32" hidden="1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1">
        <v>0</v>
      </c>
      <c r="S587" s="20">
        <f>VLOOKUP($A587,Database!$A:$Y,10,FALSE)</f>
        <v>34</v>
      </c>
      <c r="T587" s="20">
        <f>VLOOKUP($A587,Database!$A:$Y,11,FALSE)</f>
        <v>140</v>
      </c>
      <c r="U587" s="20">
        <f>VLOOKUP($A587,Database!$A:$Y,12,FALSE)</f>
        <v>170</v>
      </c>
      <c r="V587" s="20" t="str">
        <f>VLOOKUP(A587,Database!A:M,13,FALSE)</f>
        <v>Terminé</v>
      </c>
      <c r="W587" s="20">
        <f>VLOOKUP($A587,Database!$A:$Y,20,FALSE)</f>
        <v>1</v>
      </c>
      <c r="X587" s="20">
        <f>VLOOKUP($A587,Database!$A:$Y,21,FALSE)</f>
        <v>1</v>
      </c>
      <c r="Y587" s="20">
        <f>IF(A587=0,0,IF(V587="À venir",0,IF(AND(ISBLANK(P587),ISBLANK(Q587)),1,0)))</f>
        <v>0</v>
      </c>
      <c r="Z587" s="20">
        <f>IF(OR(ISBLANK(P587),ISBLANK(Q587)),"",IF(OR(AND(P587&gt;Q587,W587&gt;X587),AND(P587=Q587,W587=X587),AND(P587&lt;Q587,W587&lt;X587)),1,0))</f>
        <v>0</v>
      </c>
      <c r="AA587" s="20">
        <f ca="1">IF(C587&lt;NOW(),IF(AND(P587&gt;Q587,W587&gt;X587),S587,IF(AND(P587=Q587,W587=X587),T587,IF(AND(P587&lt;Q587,W587&lt;X587),U587,0))),"")</f>
        <v>0</v>
      </c>
      <c r="AB587" s="20">
        <f ca="1">IF(AND(P587=W587,Q587=X587,NOT(ISBLANK(P587)),NOT(ISBLANK(Q587)),NOT(ISBLANK(W587)),NOT(ISBLANK(AA587))),1,0)</f>
        <v>0</v>
      </c>
      <c r="AC587" s="20" t="str">
        <f ca="1">IF(AB587=0,"",IF(OR(ISBLANK(P587),ISBLANK(Q587)),"",IF(ISBLANK(VLOOKUP(A587,Database!A:AA,22,FALSE)),"",VLOOKUP(A587,Database!A:AA,22,FALSE))))</f>
        <v/>
      </c>
      <c r="AD587" s="20">
        <f ca="1">IFERROR(
   IF(
     OR(ISBLANK(P587),ISBLANK(Q587)),
     "",
     IF(
       AND(AA587&lt;&gt;"",OR(V587="Terminé",V587="En cours")),
       VLOOKUP(AC587,Setup_ScoreExactBonus!A:D,4,FALSE),
       0
     )),
  0)</f>
        <v>0</v>
      </c>
      <c r="AE587" s="21">
        <f ca="1">IFERROR(IF(OR(ISBLANK(P587),ISBLANK(Q587)),0,IF(AA587&lt;&gt;"", AA587 + IF(AB587=1,AD587, 0), "") * (R587+1)),"")</f>
        <v>0</v>
      </c>
      <c r="AF587" s="21">
        <f ca="1">SUMIFS(AE$2:AE587,D$2:D587,D587)</f>
        <v>583</v>
      </c>
    </row>
    <row r="588" spans="1:32" hidden="1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1">
        <v>0</v>
      </c>
      <c r="S588" s="20">
        <f>VLOOKUP($A588,Database!$A:$Y,10,FALSE)</f>
        <v>34</v>
      </c>
      <c r="T588" s="20">
        <f>VLOOKUP($A588,Database!$A:$Y,11,FALSE)</f>
        <v>140</v>
      </c>
      <c r="U588" s="20">
        <f>VLOOKUP($A588,Database!$A:$Y,12,FALSE)</f>
        <v>170</v>
      </c>
      <c r="V588" s="20" t="str">
        <f>VLOOKUP(A588,Database!A:M,13,FALSE)</f>
        <v>Terminé</v>
      </c>
      <c r="W588" s="20">
        <f>VLOOKUP($A588,Database!$A:$Y,20,FALSE)</f>
        <v>1</v>
      </c>
      <c r="X588" s="20">
        <f>VLOOKUP($A588,Database!$A:$Y,21,FALSE)</f>
        <v>1</v>
      </c>
      <c r="Y588" s="20">
        <f>IF(A588=0,0,IF(V588="À venir",0,IF(AND(ISBLANK(P588),ISBLANK(Q588)),1,0)))</f>
        <v>0</v>
      </c>
      <c r="Z588" s="20">
        <f>IF(OR(ISBLANK(P588),ISBLANK(Q588)),"",IF(OR(AND(P588&gt;Q588,W588&gt;X588),AND(P588=Q588,W588=X588),AND(P588&lt;Q588,W588&lt;X588)),1,0))</f>
        <v>1</v>
      </c>
      <c r="AA588" s="20">
        <f ca="1">IF(C588&lt;NOW(),IF(AND(P588&gt;Q588,W588&gt;X588),S588,IF(AND(P588=Q588,W588=X588),T588,IF(AND(P588&lt;Q588,W588&lt;X588),U588,0))),"")</f>
        <v>140</v>
      </c>
      <c r="AB588" s="20">
        <f ca="1">IF(AND(P588=W588,Q588=X588,NOT(ISBLANK(P588)),NOT(ISBLANK(Q588)),NOT(ISBLANK(W588)),NOT(ISBLANK(AA588))),1,0)</f>
        <v>1</v>
      </c>
      <c r="AC588" s="20" t="str">
        <f ca="1">IF(AB588=0,"",IF(OR(ISBLANK(P588),ISBLANK(Q588)),"",IF(ISBLANK(VLOOKUP(A588,Database!A:AA,22,FALSE)),"",VLOOKUP(A588,Database!A:AA,22,FALSE))))</f>
        <v>Exact</v>
      </c>
      <c r="AD588" s="20">
        <f ca="1">IFERROR(
   IF(
     OR(ISBLANK(P588),ISBLANK(Q588)),
     "",
     IF(
       AND(AA588&lt;&gt;"",OR(V588="Terminé",V588="En cours")),
       VLOOKUP(AC588,Setup_ScoreExactBonus!A:D,4,FALSE),
       0
     )),
  0)</f>
        <v>20</v>
      </c>
      <c r="AE588" s="21">
        <f ca="1">IFERROR(IF(OR(ISBLANK(P588),ISBLANK(Q588)),0,IF(AA588&lt;&gt;"", AA588 + IF(AB588=1,AD588, 0), "") * (R588+1)),"")</f>
        <v>160</v>
      </c>
      <c r="AF588" s="21">
        <f ca="1">SUMIFS(AE$2:AE588,D$2:D588,D588)</f>
        <v>725</v>
      </c>
    </row>
    <row r="589" spans="1:32" hidden="1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1">
        <v>0</v>
      </c>
      <c r="S589" s="20">
        <f>VLOOKUP($A589,Database!$A:$Y,10,FALSE)</f>
        <v>34</v>
      </c>
      <c r="T589" s="20">
        <f>VLOOKUP($A589,Database!$A:$Y,11,FALSE)</f>
        <v>140</v>
      </c>
      <c r="U589" s="20">
        <f>VLOOKUP($A589,Database!$A:$Y,12,FALSE)</f>
        <v>170</v>
      </c>
      <c r="V589" s="20" t="str">
        <f>VLOOKUP(A589,Database!A:M,13,FALSE)</f>
        <v>Terminé</v>
      </c>
      <c r="W589" s="20">
        <f>VLOOKUP($A589,Database!$A:$Y,20,FALSE)</f>
        <v>1</v>
      </c>
      <c r="X589" s="20">
        <f>VLOOKUP($A589,Database!$A:$Y,21,FALSE)</f>
        <v>1</v>
      </c>
      <c r="Y589" s="20">
        <f>IF(A589=0,0,IF(V589="À venir",0,IF(AND(ISBLANK(P589),ISBLANK(Q589)),1,0)))</f>
        <v>0</v>
      </c>
      <c r="Z589" s="20">
        <f>IF(OR(ISBLANK(P589),ISBLANK(Q589)),"",IF(OR(AND(P589&gt;Q589,W589&gt;X589),AND(P589=Q589,W589=X589),AND(P589&lt;Q589,W589&lt;X589)),1,0))</f>
        <v>0</v>
      </c>
      <c r="AA589" s="20">
        <f ca="1">IF(C589&lt;NOW(),IF(AND(P589&gt;Q589,W589&gt;X589),S589,IF(AND(P589=Q589,W589=X589),T589,IF(AND(P589&lt;Q589,W589&lt;X589),U589,0))),"")</f>
        <v>0</v>
      </c>
      <c r="AB589" s="20">
        <f ca="1">IF(AND(P589=W589,Q589=X589,NOT(ISBLANK(P589)),NOT(ISBLANK(Q589)),NOT(ISBLANK(W589)),NOT(ISBLANK(AA589))),1,0)</f>
        <v>0</v>
      </c>
      <c r="AC589" s="20" t="str">
        <f ca="1">IF(AB589=0,"",IF(OR(ISBLANK(P589),ISBLANK(Q589)),"",IF(ISBLANK(VLOOKUP(A589,Database!A:AA,22,FALSE)),"",VLOOKUP(A589,Database!A:AA,22,FALSE))))</f>
        <v/>
      </c>
      <c r="AD589" s="20">
        <f ca="1">IFERROR(
   IF(
     OR(ISBLANK(P589),ISBLANK(Q589)),
     "",
     IF(
       AND(AA589&lt;&gt;"",OR(V589="Terminé",V589="En cours")),
       VLOOKUP(AC589,Setup_ScoreExactBonus!A:D,4,FALSE),
       0
     )),
  0)</f>
        <v>0</v>
      </c>
      <c r="AE589" s="21">
        <f ca="1">IFERROR(IF(OR(ISBLANK(P589),ISBLANK(Q589)),0,IF(AA589&lt;&gt;"", AA589 + IF(AB589=1,AD589, 0), "") * (R589+1)),"")</f>
        <v>0</v>
      </c>
      <c r="AF589" s="21">
        <f ca="1">SUMIFS(AE$2:AE589,D$2:D589,D589)</f>
        <v>765</v>
      </c>
    </row>
    <row r="590" spans="1:32" hidden="1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1">
        <v>0</v>
      </c>
      <c r="S590" s="20">
        <f>VLOOKUP($A590,Database!$A:$Y,10,FALSE)</f>
        <v>34</v>
      </c>
      <c r="T590" s="20">
        <f>VLOOKUP($A590,Database!$A:$Y,11,FALSE)</f>
        <v>140</v>
      </c>
      <c r="U590" s="20">
        <f>VLOOKUP($A590,Database!$A:$Y,12,FALSE)</f>
        <v>170</v>
      </c>
      <c r="V590" s="20" t="str">
        <f>VLOOKUP(A590,Database!A:M,13,FALSE)</f>
        <v>Terminé</v>
      </c>
      <c r="W590" s="20">
        <f>VLOOKUP($A590,Database!$A:$Y,20,FALSE)</f>
        <v>1</v>
      </c>
      <c r="X590" s="20">
        <f>VLOOKUP($A590,Database!$A:$Y,21,FALSE)</f>
        <v>1</v>
      </c>
      <c r="Y590" s="20">
        <f>IF(A590=0,0,IF(V590="À venir",0,IF(AND(ISBLANK(P590),ISBLANK(Q590)),1,0)))</f>
        <v>0</v>
      </c>
      <c r="Z590" s="20">
        <f>IF(OR(ISBLANK(P590),ISBLANK(Q590)),"",IF(OR(AND(P590&gt;Q590,W590&gt;X590),AND(P590=Q590,W590=X590),AND(P590&lt;Q590,W590&lt;X590)),1,0))</f>
        <v>0</v>
      </c>
      <c r="AA590" s="20">
        <f ca="1">IF(C590&lt;NOW(),IF(AND(P590&gt;Q590,W590&gt;X590),S590,IF(AND(P590=Q590,W590=X590),T590,IF(AND(P590&lt;Q590,W590&lt;X590),U590,0))),"")</f>
        <v>0</v>
      </c>
      <c r="AB590" s="20">
        <f ca="1">IF(AND(P590=W590,Q590=X590,NOT(ISBLANK(P590)),NOT(ISBLANK(Q590)),NOT(ISBLANK(W590)),NOT(ISBLANK(AA590))),1,0)</f>
        <v>0</v>
      </c>
      <c r="AC590" s="20" t="str">
        <f ca="1">IF(AB590=0,"",IF(OR(ISBLANK(P590),ISBLANK(Q590)),"",IF(ISBLANK(VLOOKUP(A590,Database!A:AA,22,FALSE)),"",VLOOKUP(A590,Database!A:AA,22,FALSE))))</f>
        <v/>
      </c>
      <c r="AD590" s="20">
        <f ca="1">IFERROR(
   IF(
     OR(ISBLANK(P590),ISBLANK(Q590)),
     "",
     IF(
       AND(AA590&lt;&gt;"",OR(V590="Terminé",V590="En cours")),
       VLOOKUP(AC590,Setup_ScoreExactBonus!A:D,4,FALSE),
       0
     )),
  0)</f>
        <v>0</v>
      </c>
      <c r="AE590" s="21">
        <f ca="1">IFERROR(IF(OR(ISBLANK(P590),ISBLANK(Q590)),0,IF(AA590&lt;&gt;"", AA590 + IF(AB590=1,AD590, 0), "") * (R590+1)),"")</f>
        <v>0</v>
      </c>
      <c r="AF590" s="21">
        <f ca="1">SUMIFS(AE$2:AE590,D$2:D590,D590)</f>
        <v>475</v>
      </c>
    </row>
    <row r="591" spans="1:32" hidden="1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1">
        <v>0</v>
      </c>
      <c r="S591" s="20">
        <f>VLOOKUP($A591,Database!$A:$Y,10,FALSE)</f>
        <v>34</v>
      </c>
      <c r="T591" s="20">
        <f>VLOOKUP($A591,Database!$A:$Y,11,FALSE)</f>
        <v>140</v>
      </c>
      <c r="U591" s="20">
        <f>VLOOKUP($A591,Database!$A:$Y,12,FALSE)</f>
        <v>170</v>
      </c>
      <c r="V591" s="20" t="str">
        <f>VLOOKUP(A591,Database!A:M,13,FALSE)</f>
        <v>Terminé</v>
      </c>
      <c r="W591" s="20">
        <f>VLOOKUP($A591,Database!$A:$Y,20,FALSE)</f>
        <v>1</v>
      </c>
      <c r="X591" s="20">
        <f>VLOOKUP($A591,Database!$A:$Y,21,FALSE)</f>
        <v>1</v>
      </c>
      <c r="Y591" s="20">
        <f>IF(A591=0,0,IF(V591="À venir",0,IF(AND(ISBLANK(P591),ISBLANK(Q591)),1,0)))</f>
        <v>0</v>
      </c>
      <c r="Z591" s="20">
        <f>IF(OR(ISBLANK(P591),ISBLANK(Q591)),"",IF(OR(AND(P591&gt;Q591,W591&gt;X591),AND(P591=Q591,W591=X591),AND(P591&lt;Q591,W591&lt;X591)),1,0))</f>
        <v>0</v>
      </c>
      <c r="AA591" s="20">
        <f ca="1">IF(C591&lt;NOW(),IF(AND(P591&gt;Q591,W591&gt;X591),S591,IF(AND(P591=Q591,W591=X591),T591,IF(AND(P591&lt;Q591,W591&lt;X591),U591,0))),"")</f>
        <v>0</v>
      </c>
      <c r="AB591" s="20">
        <f ca="1">IF(AND(P591=W591,Q591=X591,NOT(ISBLANK(P591)),NOT(ISBLANK(Q591)),NOT(ISBLANK(W591)),NOT(ISBLANK(AA591))),1,0)</f>
        <v>0</v>
      </c>
      <c r="AC591" s="20" t="str">
        <f ca="1">IF(AB591=0,"",IF(OR(ISBLANK(P591),ISBLANK(Q591)),"",IF(ISBLANK(VLOOKUP(A591,Database!A:AA,22,FALSE)),"",VLOOKUP(A591,Database!A:AA,22,FALSE))))</f>
        <v/>
      </c>
      <c r="AD591" s="20">
        <f ca="1">IFERROR(
   IF(
     OR(ISBLANK(P591),ISBLANK(Q591)),
     "",
     IF(
       AND(AA591&lt;&gt;"",OR(V591="Terminé",V591="En cours")),
       VLOOKUP(AC591,Setup_ScoreExactBonus!A:D,4,FALSE),
       0
     )),
  0)</f>
        <v>0</v>
      </c>
      <c r="AE591" s="21">
        <f ca="1">IFERROR(IF(OR(ISBLANK(P591),ISBLANK(Q591)),0,IF(AA591&lt;&gt;"", AA591 + IF(AB591=1,AD591, 0), "") * (R591+1)),"")</f>
        <v>0</v>
      </c>
      <c r="AF591" s="21">
        <f ca="1">SUMIFS(AE$2:AE591,D$2:D591,D591)</f>
        <v>438</v>
      </c>
    </row>
    <row r="592" spans="1:32" hidden="1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1">
        <v>0</v>
      </c>
      <c r="S592" s="20">
        <f>VLOOKUP($A592,Database!$A:$Y,10,FALSE)</f>
        <v>34</v>
      </c>
      <c r="T592" s="20">
        <f>VLOOKUP($A592,Database!$A:$Y,11,FALSE)</f>
        <v>140</v>
      </c>
      <c r="U592" s="20">
        <f>VLOOKUP($A592,Database!$A:$Y,12,FALSE)</f>
        <v>170</v>
      </c>
      <c r="V592" s="20" t="str">
        <f>VLOOKUP(A592,Database!A:M,13,FALSE)</f>
        <v>Terminé</v>
      </c>
      <c r="W592" s="20">
        <f>VLOOKUP($A592,Database!$A:$Y,20,FALSE)</f>
        <v>1</v>
      </c>
      <c r="X592" s="20">
        <f>VLOOKUP($A592,Database!$A:$Y,21,FALSE)</f>
        <v>1</v>
      </c>
      <c r="Y592" s="20">
        <f>IF(A592=0,0,IF(V592="À venir",0,IF(AND(ISBLANK(P592),ISBLANK(Q592)),1,0)))</f>
        <v>0</v>
      </c>
      <c r="Z592" s="20">
        <f>IF(OR(ISBLANK(P592),ISBLANK(Q592)),"",IF(OR(AND(P592&gt;Q592,W592&gt;X592),AND(P592=Q592,W592=X592),AND(P592&lt;Q592,W592&lt;X592)),1,0))</f>
        <v>0</v>
      </c>
      <c r="AA592" s="20">
        <f ca="1">IF(C592&lt;NOW(),IF(AND(P592&gt;Q592,W592&gt;X592),S592,IF(AND(P592=Q592,W592=X592),T592,IF(AND(P592&lt;Q592,W592&lt;X592),U592,0))),"")</f>
        <v>0</v>
      </c>
      <c r="AB592" s="20">
        <f ca="1">IF(AND(P592=W592,Q592=X592,NOT(ISBLANK(P592)),NOT(ISBLANK(Q592)),NOT(ISBLANK(W592)),NOT(ISBLANK(AA592))),1,0)</f>
        <v>0</v>
      </c>
      <c r="AC592" s="20" t="str">
        <f ca="1">IF(AB592=0,"",IF(OR(ISBLANK(P592),ISBLANK(Q592)),"",IF(ISBLANK(VLOOKUP(A592,Database!A:AA,22,FALSE)),"",VLOOKUP(A592,Database!A:AA,22,FALSE))))</f>
        <v/>
      </c>
      <c r="AD592" s="20">
        <f ca="1">IFERROR(
   IF(
     OR(ISBLANK(P592),ISBLANK(Q592)),
     "",
     IF(
       AND(AA592&lt;&gt;"",OR(V592="Terminé",V592="En cours")),
       VLOOKUP(AC592,Setup_ScoreExactBonus!A:D,4,FALSE),
       0
     )),
  0)</f>
        <v>0</v>
      </c>
      <c r="AE592" s="21">
        <f ca="1">IFERROR(IF(OR(ISBLANK(P592),ISBLANK(Q592)),0,IF(AA592&lt;&gt;"", AA592 + IF(AB592=1,AD592, 0), "") * (R592+1)),"")</f>
        <v>0</v>
      </c>
      <c r="AF592" s="21">
        <f ca="1">SUMIFS(AE$2:AE592,D$2:D592,D592)</f>
        <v>961</v>
      </c>
    </row>
    <row r="593" spans="1:32" hidden="1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1">
        <v>0</v>
      </c>
      <c r="S593" s="20">
        <f>VLOOKUP($A593,Database!$A:$Y,10,FALSE)</f>
        <v>34</v>
      </c>
      <c r="T593" s="20">
        <f>VLOOKUP($A593,Database!$A:$Y,11,FALSE)</f>
        <v>140</v>
      </c>
      <c r="U593" s="20">
        <f>VLOOKUP($A593,Database!$A:$Y,12,FALSE)</f>
        <v>170</v>
      </c>
      <c r="V593" s="20" t="str">
        <f>VLOOKUP(A593,Database!A:M,13,FALSE)</f>
        <v>Terminé</v>
      </c>
      <c r="W593" s="20">
        <f>VLOOKUP($A593,Database!$A:$Y,20,FALSE)</f>
        <v>1</v>
      </c>
      <c r="X593" s="20">
        <f>VLOOKUP($A593,Database!$A:$Y,21,FALSE)</f>
        <v>1</v>
      </c>
      <c r="Y593" s="20">
        <f>IF(A593=0,0,IF(V593="À venir",0,IF(AND(ISBLANK(P593),ISBLANK(Q593)),1,0)))</f>
        <v>0</v>
      </c>
      <c r="Z593" s="20">
        <f>IF(OR(ISBLANK(P593),ISBLANK(Q593)),"",IF(OR(AND(P593&gt;Q593,W593&gt;X593),AND(P593=Q593,W593=X593),AND(P593&lt;Q593,W593&lt;X593)),1,0))</f>
        <v>0</v>
      </c>
      <c r="AA593" s="20">
        <f ca="1">IF(C593&lt;NOW(),IF(AND(P593&gt;Q593,W593&gt;X593),S593,IF(AND(P593=Q593,W593=X593),T593,IF(AND(P593&lt;Q593,W593&lt;X593),U593,0))),"")</f>
        <v>0</v>
      </c>
      <c r="AB593" s="20">
        <f ca="1">IF(AND(P593=W593,Q593=X593,NOT(ISBLANK(P593)),NOT(ISBLANK(Q593)),NOT(ISBLANK(W593)),NOT(ISBLANK(AA593))),1,0)</f>
        <v>0</v>
      </c>
      <c r="AC593" s="20" t="str">
        <f ca="1">IF(AB593=0,"",IF(OR(ISBLANK(P593),ISBLANK(Q593)),"",IF(ISBLANK(VLOOKUP(A593,Database!A:AA,22,FALSE)),"",VLOOKUP(A593,Database!A:AA,22,FALSE))))</f>
        <v/>
      </c>
      <c r="AD593" s="20">
        <f ca="1">IFERROR(
   IF(
     OR(ISBLANK(P593),ISBLANK(Q593)),
     "",
     IF(
       AND(AA593&lt;&gt;"",OR(V593="Terminé",V593="En cours")),
       VLOOKUP(AC593,Setup_ScoreExactBonus!A:D,4,FALSE),
       0
     )),
  0)</f>
        <v>0</v>
      </c>
      <c r="AE593" s="21">
        <f ca="1">IFERROR(IF(OR(ISBLANK(P593),ISBLANK(Q593)),0,IF(AA593&lt;&gt;"", AA593 + IF(AB593=1,AD593, 0), "") * (R593+1)),"")</f>
        <v>0</v>
      </c>
      <c r="AF593" s="21">
        <f ca="1">SUMIFS(AE$2:AE593,D$2:D593,D593)</f>
        <v>478</v>
      </c>
    </row>
    <row r="594" spans="1:32" hidden="1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1">
        <v>0</v>
      </c>
      <c r="S594" s="20">
        <f>VLOOKUP($A594,Database!$A:$Y,10,FALSE)</f>
        <v>34</v>
      </c>
      <c r="T594" s="20">
        <f>VLOOKUP($A594,Database!$A:$Y,11,FALSE)</f>
        <v>140</v>
      </c>
      <c r="U594" s="20">
        <f>VLOOKUP($A594,Database!$A:$Y,12,FALSE)</f>
        <v>170</v>
      </c>
      <c r="V594" s="20" t="str">
        <f>VLOOKUP(A594,Database!A:M,13,FALSE)</f>
        <v>Terminé</v>
      </c>
      <c r="W594" s="20">
        <f>VLOOKUP($A594,Database!$A:$Y,20,FALSE)</f>
        <v>1</v>
      </c>
      <c r="X594" s="20">
        <f>VLOOKUP($A594,Database!$A:$Y,21,FALSE)</f>
        <v>1</v>
      </c>
      <c r="Y594" s="20">
        <f>IF(A594=0,0,IF(V594="À venir",0,IF(AND(ISBLANK(P594),ISBLANK(Q594)),1,0)))</f>
        <v>0</v>
      </c>
      <c r="Z594" s="20">
        <f>IF(OR(ISBLANK(P594),ISBLANK(Q594)),"",IF(OR(AND(P594&gt;Q594,W594&gt;X594),AND(P594=Q594,W594=X594),AND(P594&lt;Q594,W594&lt;X594)),1,0))</f>
        <v>0</v>
      </c>
      <c r="AA594" s="20">
        <f ca="1">IF(C594&lt;NOW(),IF(AND(P594&gt;Q594,W594&gt;X594),S594,IF(AND(P594=Q594,W594=X594),T594,IF(AND(P594&lt;Q594,W594&lt;X594),U594,0))),"")</f>
        <v>0</v>
      </c>
      <c r="AB594" s="20">
        <f ca="1">IF(AND(P594=W594,Q594=X594,NOT(ISBLANK(P594)),NOT(ISBLANK(Q594)),NOT(ISBLANK(W594)),NOT(ISBLANK(AA594))),1,0)</f>
        <v>0</v>
      </c>
      <c r="AC594" s="20" t="str">
        <f ca="1">IF(AB594=0,"",IF(OR(ISBLANK(P594),ISBLANK(Q594)),"",IF(ISBLANK(VLOOKUP(A594,Database!A:AA,22,FALSE)),"",VLOOKUP(A594,Database!A:AA,22,FALSE))))</f>
        <v/>
      </c>
      <c r="AD594" s="20">
        <f ca="1">IFERROR(
   IF(
     OR(ISBLANK(P594),ISBLANK(Q594)),
     "",
     IF(
       AND(AA594&lt;&gt;"",OR(V594="Terminé",V594="En cours")),
       VLOOKUP(AC594,Setup_ScoreExactBonus!A:D,4,FALSE),
       0
     )),
  0)</f>
        <v>0</v>
      </c>
      <c r="AE594" s="21">
        <f ca="1">IFERROR(IF(OR(ISBLANK(P594),ISBLANK(Q594)),0,IF(AA594&lt;&gt;"", AA594 + IF(AB594=1,AD594, 0), "") * (R594+1)),"")</f>
        <v>0</v>
      </c>
      <c r="AF594" s="21">
        <f ca="1">SUMIFS(AE$2:AE594,D$2:D594,D594)</f>
        <v>439</v>
      </c>
    </row>
    <row r="595" spans="1:32" hidden="1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1">
        <v>0</v>
      </c>
      <c r="S595" s="20">
        <f>VLOOKUP($A595,Database!$A:$Y,10,FALSE)</f>
        <v>34</v>
      </c>
      <c r="T595" s="20">
        <f>VLOOKUP($A595,Database!$A:$Y,11,FALSE)</f>
        <v>140</v>
      </c>
      <c r="U595" s="20">
        <f>VLOOKUP($A595,Database!$A:$Y,12,FALSE)</f>
        <v>170</v>
      </c>
      <c r="V595" s="20" t="str">
        <f>VLOOKUP(A595,Database!A:M,13,FALSE)</f>
        <v>Terminé</v>
      </c>
      <c r="W595" s="20">
        <f>VLOOKUP($A595,Database!$A:$Y,20,FALSE)</f>
        <v>1</v>
      </c>
      <c r="X595" s="20">
        <f>VLOOKUP($A595,Database!$A:$Y,21,FALSE)</f>
        <v>1</v>
      </c>
      <c r="Y595" s="20">
        <f>IF(A595=0,0,IF(V595="À venir",0,IF(AND(ISBLANK(P595),ISBLANK(Q595)),1,0)))</f>
        <v>1</v>
      </c>
      <c r="Z595" s="20" t="str">
        <f>IF(OR(ISBLANK(P595),ISBLANK(Q595)),"",IF(OR(AND(P595&gt;Q595,W595&gt;X595),AND(P595=Q595,W595=X595),AND(P595&lt;Q595,W595&lt;X595)),1,0))</f>
        <v/>
      </c>
      <c r="AA595" s="20">
        <f ca="1">IF(C595&lt;NOW(),IF(AND(P595&gt;Q595,W595&gt;X595),S595,IF(AND(P595=Q595,W595=X595),T595,IF(AND(P595&lt;Q595,W595&lt;X595),U595,0))),"")</f>
        <v>140</v>
      </c>
      <c r="AB595" s="20">
        <f ca="1">IF(AND(P595=W595,Q595=X595,NOT(ISBLANK(P595)),NOT(ISBLANK(Q595)),NOT(ISBLANK(W595)),NOT(ISBLANK(AA595))),1,0)</f>
        <v>0</v>
      </c>
      <c r="AC595" s="20" t="str">
        <f ca="1">IF(AB595=0,"",IF(OR(ISBLANK(P595),ISBLANK(Q595)),"",IF(ISBLANK(VLOOKUP(A595,Database!A:AA,22,FALSE)),"",VLOOKUP(A595,Database!A:AA,22,FALSE))))</f>
        <v/>
      </c>
      <c r="AD595" s="20" t="str">
        <f>IFERROR(
   IF(
     OR(ISBLANK(P595),ISBLANK(Q595)),
     "",
     IF(
       AND(AA595&lt;&gt;"",OR(V595="Terminé",V595="En cours")),
       VLOOKUP(AC595,Setup_ScoreExactBonus!A:D,4,FALSE),
       0
     )),
  0)</f>
        <v/>
      </c>
      <c r="AE595" s="21">
        <f>IFERROR(IF(OR(ISBLANK(P595),ISBLANK(Q595)),0,IF(AA595&lt;&gt;"", AA595 + IF(AB595=1,AD595, 0), "") * (R595+1)),"")</f>
        <v>0</v>
      </c>
      <c r="AF595" s="21">
        <f>SUMIFS(AE$2:AE595,D$2:D595,D595)</f>
        <v>0</v>
      </c>
    </row>
    <row r="596" spans="1:32" hidden="1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1">
        <v>0</v>
      </c>
      <c r="S596" s="20">
        <f>VLOOKUP($A596,Database!$A:$Y,10,FALSE)</f>
        <v>59</v>
      </c>
      <c r="T596" s="20">
        <f>VLOOKUP($A596,Database!$A:$Y,11,FALSE)</f>
        <v>119</v>
      </c>
      <c r="U596" s="20">
        <f>VLOOKUP($A596,Database!$A:$Y,12,FALSE)</f>
        <v>133</v>
      </c>
      <c r="V596" s="20" t="str">
        <f>VLOOKUP(A596,Database!A:M,13,FALSE)</f>
        <v>Terminé</v>
      </c>
      <c r="W596" s="20">
        <f>VLOOKUP($A596,Database!$A:$Y,20,FALSE)</f>
        <v>4</v>
      </c>
      <c r="X596" s="20">
        <f>VLOOKUP($A596,Database!$A:$Y,21,FALSE)</f>
        <v>2</v>
      </c>
      <c r="Y596" s="20">
        <f>IF(A596=0,0,IF(V596="À venir",0,IF(AND(ISBLANK(P596),ISBLANK(Q596)),1,0)))</f>
        <v>0</v>
      </c>
      <c r="Z596" s="20">
        <f>IF(OR(ISBLANK(P596),ISBLANK(Q596)),"",IF(OR(AND(P596&gt;Q596,W596&gt;X596),AND(P596=Q596,W596=X596),AND(P596&lt;Q596,W596&lt;X596)),1,0))</f>
        <v>1</v>
      </c>
      <c r="AA596" s="20">
        <f ca="1">IF(C596&lt;NOW(),IF(AND(P596&gt;Q596,W596&gt;X596),S596,IF(AND(P596=Q596,W596=X596),T596,IF(AND(P596&lt;Q596,W596&lt;X596),U596,0))),"")</f>
        <v>59</v>
      </c>
      <c r="AB596" s="20">
        <f ca="1">IF(AND(P596=W596,Q596=X596,NOT(ISBLANK(P596)),NOT(ISBLANK(Q596)),NOT(ISBLANK(W596)),NOT(ISBLANK(AA596))),1,0)</f>
        <v>0</v>
      </c>
      <c r="AC596" s="20" t="str">
        <f ca="1">IF(AB596=0,"",IF(OR(ISBLANK(P596),ISBLANK(Q596)),"",IF(ISBLANK(VLOOKUP(A596,Database!A:AA,22,FALSE)),"",VLOOKUP(A596,Database!A:AA,22,FALSE))))</f>
        <v/>
      </c>
      <c r="AD596" s="20">
        <f ca="1">IFERROR(
   IF(
     OR(ISBLANK(P596),ISBLANK(Q596)),
     "",
     IF(
       AND(AA596&lt;&gt;"",OR(V596="Terminé",V596="En cours")),
       VLOOKUP(AC596,Setup_ScoreExactBonus!A:D,4,FALSE),
       0
     )),
  0)</f>
        <v>0</v>
      </c>
      <c r="AE596" s="21">
        <f ca="1">IFERROR(IF(OR(ISBLANK(P596),ISBLANK(Q596)),0,IF(AA596&lt;&gt;"", AA596 + IF(AB596=1,AD596, 0), "") * (R596+1)),"")</f>
        <v>59</v>
      </c>
      <c r="AF596" s="21">
        <f ca="1">SUMIFS(AE$2:AE596,D$2:D596,D596)</f>
        <v>940</v>
      </c>
    </row>
    <row r="597" spans="1:32" hidden="1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1">
        <v>0</v>
      </c>
      <c r="S597" s="20">
        <f>VLOOKUP($A597,Database!$A:$Y,10,FALSE)</f>
        <v>59</v>
      </c>
      <c r="T597" s="20">
        <f>VLOOKUP($A597,Database!$A:$Y,11,FALSE)</f>
        <v>119</v>
      </c>
      <c r="U597" s="20">
        <f>VLOOKUP($A597,Database!$A:$Y,12,FALSE)</f>
        <v>133</v>
      </c>
      <c r="V597" s="20" t="str">
        <f>VLOOKUP(A597,Database!A:M,13,FALSE)</f>
        <v>Terminé</v>
      </c>
      <c r="W597" s="20">
        <f>VLOOKUP($A597,Database!$A:$Y,20,FALSE)</f>
        <v>4</v>
      </c>
      <c r="X597" s="20">
        <f>VLOOKUP($A597,Database!$A:$Y,21,FALSE)</f>
        <v>2</v>
      </c>
      <c r="Y597" s="20">
        <f>IF(A597=0,0,IF(V597="À venir",0,IF(AND(ISBLANK(P597),ISBLANK(Q597)),1,0)))</f>
        <v>0</v>
      </c>
      <c r="Z597" s="20">
        <f>IF(OR(ISBLANK(P597),ISBLANK(Q597)),"",IF(OR(AND(P597&gt;Q597,W597&gt;X597),AND(P597=Q597,W597=X597),AND(P597&lt;Q597,W597&lt;X597)),1,0))</f>
        <v>0</v>
      </c>
      <c r="AA597" s="20">
        <f ca="1">IF(C597&lt;NOW(),IF(AND(P597&gt;Q597,W597&gt;X597),S597,IF(AND(P597=Q597,W597=X597),T597,IF(AND(P597&lt;Q597,W597&lt;X597),U597,0))),"")</f>
        <v>0</v>
      </c>
      <c r="AB597" s="20">
        <f ca="1">IF(AND(P597=W597,Q597=X597,NOT(ISBLANK(P597)),NOT(ISBLANK(Q597)),NOT(ISBLANK(W597)),NOT(ISBLANK(AA597))),1,0)</f>
        <v>0</v>
      </c>
      <c r="AC597" s="20" t="str">
        <f ca="1">IF(AB597=0,"",IF(OR(ISBLANK(P597),ISBLANK(Q597)),"",IF(ISBLANK(VLOOKUP(A597,Database!A:AA,22,FALSE)),"",VLOOKUP(A597,Database!A:AA,22,FALSE))))</f>
        <v/>
      </c>
      <c r="AD597" s="20">
        <f ca="1">IFERROR(
   IF(
     OR(ISBLANK(P597),ISBLANK(Q597)),
     "",
     IF(
       AND(AA597&lt;&gt;"",OR(V597="Terminé",V597="En cours")),
       VLOOKUP(AC597,Setup_ScoreExactBonus!A:D,4,FALSE),
       0
     )),
  0)</f>
        <v>0</v>
      </c>
      <c r="AE597" s="21">
        <f ca="1">IFERROR(IF(OR(ISBLANK(P597),ISBLANK(Q597)),0,IF(AA597&lt;&gt;"", AA597 + IF(AB597=1,AD597, 0), "") * (R597+1)),"")</f>
        <v>0</v>
      </c>
      <c r="AF597" s="21">
        <f ca="1">SUMIFS(AE$2:AE597,D$2:D597,D597)</f>
        <v>855</v>
      </c>
    </row>
    <row r="598" spans="1:32" hidden="1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1">
        <v>0</v>
      </c>
      <c r="S598" s="20">
        <f>VLOOKUP($A598,Database!$A:$Y,10,FALSE)</f>
        <v>59</v>
      </c>
      <c r="T598" s="20">
        <f>VLOOKUP($A598,Database!$A:$Y,11,FALSE)</f>
        <v>119</v>
      </c>
      <c r="U598" s="20">
        <f>VLOOKUP($A598,Database!$A:$Y,12,FALSE)</f>
        <v>133</v>
      </c>
      <c r="V598" s="20" t="str">
        <f>VLOOKUP(A598,Database!A:M,13,FALSE)</f>
        <v>Terminé</v>
      </c>
      <c r="W598" s="20">
        <f>VLOOKUP($A598,Database!$A:$Y,20,FALSE)</f>
        <v>4</v>
      </c>
      <c r="X598" s="20">
        <f>VLOOKUP($A598,Database!$A:$Y,21,FALSE)</f>
        <v>2</v>
      </c>
      <c r="Y598" s="20">
        <f>IF(A598=0,0,IF(V598="À venir",0,IF(AND(ISBLANK(P598),ISBLANK(Q598)),1,0)))</f>
        <v>0</v>
      </c>
      <c r="Z598" s="20">
        <f>IF(OR(ISBLANK(P598),ISBLANK(Q598)),"",IF(OR(AND(P598&gt;Q598,W598&gt;X598),AND(P598=Q598,W598=X598),AND(P598&lt;Q598,W598&lt;X598)),1,0))</f>
        <v>0</v>
      </c>
      <c r="AA598" s="20">
        <f ca="1">IF(C598&lt;NOW(),IF(AND(P598&gt;Q598,W598&gt;X598),S598,IF(AND(P598=Q598,W598=X598),T598,IF(AND(P598&lt;Q598,W598&lt;X598),U598,0))),"")</f>
        <v>0</v>
      </c>
      <c r="AB598" s="20">
        <f ca="1">IF(AND(P598=W598,Q598=X598,NOT(ISBLANK(P598)),NOT(ISBLANK(Q598)),NOT(ISBLANK(W598)),NOT(ISBLANK(AA598))),1,0)</f>
        <v>0</v>
      </c>
      <c r="AC598" s="20" t="str">
        <f ca="1">IF(AB598=0,"",IF(OR(ISBLANK(P598),ISBLANK(Q598)),"",IF(ISBLANK(VLOOKUP(A598,Database!A:AA,22,FALSE)),"",VLOOKUP(A598,Database!A:AA,22,FALSE))))</f>
        <v/>
      </c>
      <c r="AD598" s="20">
        <f ca="1">IFERROR(
   IF(
     OR(ISBLANK(P598),ISBLANK(Q598)),
     "",
     IF(
       AND(AA598&lt;&gt;"",OR(V598="Terminé",V598="En cours")),
       VLOOKUP(AC598,Setup_ScoreExactBonus!A:D,4,FALSE),
       0
     )),
  0)</f>
        <v>0</v>
      </c>
      <c r="AE598" s="21">
        <f ca="1">IFERROR(IF(OR(ISBLANK(P598),ISBLANK(Q598)),0,IF(AA598&lt;&gt;"", AA598 + IF(AB598=1,AD598, 0), "") * (R598+1)),"")</f>
        <v>0</v>
      </c>
      <c r="AF598" s="21">
        <f ca="1">SUMIFS(AE$2:AE598,D$2:D598,D598)</f>
        <v>907</v>
      </c>
    </row>
    <row r="599" spans="1:32" hidden="1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1">
        <v>0</v>
      </c>
      <c r="S599" s="20">
        <f>VLOOKUP($A599,Database!$A:$Y,10,FALSE)</f>
        <v>59</v>
      </c>
      <c r="T599" s="20">
        <f>VLOOKUP($A599,Database!$A:$Y,11,FALSE)</f>
        <v>119</v>
      </c>
      <c r="U599" s="20">
        <f>VLOOKUP($A599,Database!$A:$Y,12,FALSE)</f>
        <v>133</v>
      </c>
      <c r="V599" s="20" t="str">
        <f>VLOOKUP(A599,Database!A:M,13,FALSE)</f>
        <v>Terminé</v>
      </c>
      <c r="W599" s="20">
        <f>VLOOKUP($A599,Database!$A:$Y,20,FALSE)</f>
        <v>4</v>
      </c>
      <c r="X599" s="20">
        <f>VLOOKUP($A599,Database!$A:$Y,21,FALSE)</f>
        <v>2</v>
      </c>
      <c r="Y599" s="20">
        <f>IF(A599=0,0,IF(V599="À venir",0,IF(AND(ISBLANK(P599),ISBLANK(Q599)),1,0)))</f>
        <v>0</v>
      </c>
      <c r="Z599" s="20">
        <f>IF(OR(ISBLANK(P599),ISBLANK(Q599)),"",IF(OR(AND(P599&gt;Q599,W599&gt;X599),AND(P599=Q599,W599=X599),AND(P599&lt;Q599,W599&lt;X599)),1,0))</f>
        <v>1</v>
      </c>
      <c r="AA599" s="20">
        <f ca="1">IF(C599&lt;NOW(),IF(AND(P599&gt;Q599,W599&gt;X599),S599,IF(AND(P599=Q599,W599=X599),T599,IF(AND(P599&lt;Q599,W599&lt;X599),U599,0))),"")</f>
        <v>59</v>
      </c>
      <c r="AB599" s="20">
        <f ca="1">IF(AND(P599=W599,Q599=X599,NOT(ISBLANK(P599)),NOT(ISBLANK(Q599)),NOT(ISBLANK(W599)),NOT(ISBLANK(AA599))),1,0)</f>
        <v>0</v>
      </c>
      <c r="AC599" s="20" t="str">
        <f ca="1">IF(AB599=0,"",IF(OR(ISBLANK(P599),ISBLANK(Q599)),"",IF(ISBLANK(VLOOKUP(A599,Database!A:AA,22,FALSE)),"",VLOOKUP(A599,Database!A:AA,22,FALSE))))</f>
        <v/>
      </c>
      <c r="AD599" s="20">
        <f ca="1">IFERROR(
   IF(
     OR(ISBLANK(P599),ISBLANK(Q599)),
     "",
     IF(
       AND(AA599&lt;&gt;"",OR(V599="Terminé",V599="En cours")),
       VLOOKUP(AC599,Setup_ScoreExactBonus!A:D,4,FALSE),
       0
     )),
  0)</f>
        <v>0</v>
      </c>
      <c r="AE599" s="21">
        <f ca="1">IFERROR(IF(OR(ISBLANK(P599),ISBLANK(Q599)),0,IF(AA599&lt;&gt;"", AA599 + IF(AB599=1,AD599, 0), "") * (R599+1)),"")</f>
        <v>59</v>
      </c>
      <c r="AF599" s="21">
        <f ca="1">SUMIFS(AE$2:AE599,D$2:D599,D599)</f>
        <v>490</v>
      </c>
    </row>
    <row r="600" spans="1:32" hidden="1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1">
        <v>0</v>
      </c>
      <c r="S600" s="20">
        <f>VLOOKUP($A600,Database!$A:$Y,10,FALSE)</f>
        <v>59</v>
      </c>
      <c r="T600" s="20">
        <f>VLOOKUP($A600,Database!$A:$Y,11,FALSE)</f>
        <v>119</v>
      </c>
      <c r="U600" s="20">
        <f>VLOOKUP($A600,Database!$A:$Y,12,FALSE)</f>
        <v>133</v>
      </c>
      <c r="V600" s="20" t="str">
        <f>VLOOKUP(A600,Database!A:M,13,FALSE)</f>
        <v>Terminé</v>
      </c>
      <c r="W600" s="20">
        <f>VLOOKUP($A600,Database!$A:$Y,20,FALSE)</f>
        <v>4</v>
      </c>
      <c r="X600" s="20">
        <f>VLOOKUP($A600,Database!$A:$Y,21,FALSE)</f>
        <v>2</v>
      </c>
      <c r="Y600" s="20">
        <f>IF(A600=0,0,IF(V600="À venir",0,IF(AND(ISBLANK(P600),ISBLANK(Q600)),1,0)))</f>
        <v>0</v>
      </c>
      <c r="Z600" s="20">
        <f>IF(OR(ISBLANK(P600),ISBLANK(Q600)),"",IF(OR(AND(P600&gt;Q600,W600&gt;X600),AND(P600=Q600,W600=X600),AND(P600&lt;Q600,W600&lt;X600)),1,0))</f>
        <v>0</v>
      </c>
      <c r="AA600" s="20">
        <f ca="1">IF(C600&lt;NOW(),IF(AND(P600&gt;Q600,W600&gt;X600),S600,IF(AND(P600=Q600,W600=X600),T600,IF(AND(P600&lt;Q600,W600&lt;X600),U600,0))),"")</f>
        <v>0</v>
      </c>
      <c r="AB600" s="20">
        <f ca="1">IF(AND(P600=W600,Q600=X600,NOT(ISBLANK(P600)),NOT(ISBLANK(Q600)),NOT(ISBLANK(W600)),NOT(ISBLANK(AA600))),1,0)</f>
        <v>0</v>
      </c>
      <c r="AC600" s="20" t="str">
        <f ca="1">IF(AB600=0,"",IF(OR(ISBLANK(P600),ISBLANK(Q600)),"",IF(ISBLANK(VLOOKUP(A600,Database!A:AA,22,FALSE)),"",VLOOKUP(A600,Database!A:AA,22,FALSE))))</f>
        <v/>
      </c>
      <c r="AD600" s="20">
        <f ca="1">IFERROR(
   IF(
     OR(ISBLANK(P600),ISBLANK(Q600)),
     "",
     IF(
       AND(AA600&lt;&gt;"",OR(V600="Terminé",V600="En cours")),
       VLOOKUP(AC600,Setup_ScoreExactBonus!A:D,4,FALSE),
       0
     )),
  0)</f>
        <v>0</v>
      </c>
      <c r="AE600" s="21">
        <f ca="1">IFERROR(IF(OR(ISBLANK(P600),ISBLANK(Q600)),0,IF(AA600&lt;&gt;"", AA600 + IF(AB600=1,AD600, 0), "") * (R600+1)),"")</f>
        <v>0</v>
      </c>
      <c r="AF600" s="21">
        <f ca="1">SUMIFS(AE$2:AE600,D$2:D600,D600)</f>
        <v>440</v>
      </c>
    </row>
    <row r="601" spans="1:32" hidden="1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1">
        <v>0</v>
      </c>
      <c r="S601" s="20">
        <f>VLOOKUP($A601,Database!$A:$Y,10,FALSE)</f>
        <v>59</v>
      </c>
      <c r="T601" s="20">
        <f>VLOOKUP($A601,Database!$A:$Y,11,FALSE)</f>
        <v>119</v>
      </c>
      <c r="U601" s="20">
        <f>VLOOKUP($A601,Database!$A:$Y,12,FALSE)</f>
        <v>133</v>
      </c>
      <c r="V601" s="20" t="str">
        <f>VLOOKUP(A601,Database!A:M,13,FALSE)</f>
        <v>Terminé</v>
      </c>
      <c r="W601" s="20">
        <f>VLOOKUP($A601,Database!$A:$Y,20,FALSE)</f>
        <v>4</v>
      </c>
      <c r="X601" s="20">
        <f>VLOOKUP($A601,Database!$A:$Y,21,FALSE)</f>
        <v>2</v>
      </c>
      <c r="Y601" s="20">
        <f>IF(A601=0,0,IF(V601="À venir",0,IF(AND(ISBLANK(P601),ISBLANK(Q601)),1,0)))</f>
        <v>0</v>
      </c>
      <c r="Z601" s="20">
        <f>IF(OR(ISBLANK(P601),ISBLANK(Q601)),"",IF(OR(AND(P601&gt;Q601,W601&gt;X601),AND(P601=Q601,W601=X601),AND(P601&lt;Q601,W601&lt;X601)),1,0))</f>
        <v>0</v>
      </c>
      <c r="AA601" s="20">
        <f ca="1">IF(C601&lt;NOW(),IF(AND(P601&gt;Q601,W601&gt;X601),S601,IF(AND(P601=Q601,W601=X601),T601,IF(AND(P601&lt;Q601,W601&lt;X601),U601,0))),"")</f>
        <v>0</v>
      </c>
      <c r="AB601" s="20">
        <f ca="1">IF(AND(P601=W601,Q601=X601,NOT(ISBLANK(P601)),NOT(ISBLANK(Q601)),NOT(ISBLANK(W601)),NOT(ISBLANK(AA601))),1,0)</f>
        <v>0</v>
      </c>
      <c r="AC601" s="20" t="str">
        <f ca="1">IF(AB601=0,"",IF(OR(ISBLANK(P601),ISBLANK(Q601)),"",IF(ISBLANK(VLOOKUP(A601,Database!A:AA,22,FALSE)),"",VLOOKUP(A601,Database!A:AA,22,FALSE))))</f>
        <v/>
      </c>
      <c r="AD601" s="20">
        <f ca="1">IFERROR(
   IF(
     OR(ISBLANK(P601),ISBLANK(Q601)),
     "",
     IF(
       AND(AA601&lt;&gt;"",OR(V601="Terminé",V601="En cours")),
       VLOOKUP(AC601,Setup_ScoreExactBonus!A:D,4,FALSE),
       0
     )),
  0)</f>
        <v>0</v>
      </c>
      <c r="AE601" s="21">
        <f ca="1">IFERROR(IF(OR(ISBLANK(P601),ISBLANK(Q601)),0,IF(AA601&lt;&gt;"", AA601 + IF(AB601=1,AD601, 0), "") * (R601+1)),"")</f>
        <v>0</v>
      </c>
      <c r="AF601" s="21">
        <f ca="1">SUMIFS(AE$2:AE601,D$2:D601,D601)</f>
        <v>694</v>
      </c>
    </row>
    <row r="602" spans="1:32" hidden="1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1">
        <v>0</v>
      </c>
      <c r="S602" s="20">
        <f>VLOOKUP($A602,Database!$A:$Y,10,FALSE)</f>
        <v>59</v>
      </c>
      <c r="T602" s="20">
        <f>VLOOKUP($A602,Database!$A:$Y,11,FALSE)</f>
        <v>119</v>
      </c>
      <c r="U602" s="20">
        <f>VLOOKUP($A602,Database!$A:$Y,12,FALSE)</f>
        <v>133</v>
      </c>
      <c r="V602" s="20" t="str">
        <f>VLOOKUP(A602,Database!A:M,13,FALSE)</f>
        <v>Terminé</v>
      </c>
      <c r="W602" s="20">
        <f>VLOOKUP($A602,Database!$A:$Y,20,FALSE)</f>
        <v>4</v>
      </c>
      <c r="X602" s="20">
        <f>VLOOKUP($A602,Database!$A:$Y,21,FALSE)</f>
        <v>2</v>
      </c>
      <c r="Y602" s="20">
        <f>IF(A602=0,0,IF(V602="À venir",0,IF(AND(ISBLANK(P602),ISBLANK(Q602)),1,0)))</f>
        <v>0</v>
      </c>
      <c r="Z602" s="20">
        <f>IF(OR(ISBLANK(P602),ISBLANK(Q602)),"",IF(OR(AND(P602&gt;Q602,W602&gt;X602),AND(P602=Q602,W602=X602),AND(P602&lt;Q602,W602&lt;X602)),1,0))</f>
        <v>1</v>
      </c>
      <c r="AA602" s="20">
        <f ca="1">IF(C602&lt;NOW(),IF(AND(P602&gt;Q602,W602&gt;X602),S602,IF(AND(P602=Q602,W602=X602),T602,IF(AND(P602&lt;Q602,W602&lt;X602),U602,0))),"")</f>
        <v>59</v>
      </c>
      <c r="AB602" s="20">
        <f ca="1">IF(AND(P602=W602,Q602=X602,NOT(ISBLANK(P602)),NOT(ISBLANK(Q602)),NOT(ISBLANK(W602)),NOT(ISBLANK(AA602))),1,0)</f>
        <v>0</v>
      </c>
      <c r="AC602" s="20" t="str">
        <f ca="1">IF(AB602=0,"",IF(OR(ISBLANK(P602),ISBLANK(Q602)),"",IF(ISBLANK(VLOOKUP(A602,Database!A:AA,22,FALSE)),"",VLOOKUP(A602,Database!A:AA,22,FALSE))))</f>
        <v/>
      </c>
      <c r="AD602" s="20">
        <f ca="1">IFERROR(
   IF(
     OR(ISBLANK(P602),ISBLANK(Q602)),
     "",
     IF(
       AND(AA602&lt;&gt;"",OR(V602="Terminé",V602="En cours")),
       VLOOKUP(AC602,Setup_ScoreExactBonus!A:D,4,FALSE),
       0
     )),
  0)</f>
        <v>0</v>
      </c>
      <c r="AE602" s="21">
        <f ca="1">IFERROR(IF(OR(ISBLANK(P602),ISBLANK(Q602)),0,IF(AA602&lt;&gt;"", AA602 + IF(AB602=1,AD602, 0), "") * (R602+1)),"")</f>
        <v>59</v>
      </c>
      <c r="AF602" s="21">
        <f ca="1">SUMIFS(AE$2:AE602,D$2:D602,D602)</f>
        <v>404</v>
      </c>
    </row>
    <row r="603" spans="1:32" hidden="1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1">
        <v>0</v>
      </c>
      <c r="S603" s="20">
        <f>VLOOKUP($A603,Database!$A:$Y,10,FALSE)</f>
        <v>59</v>
      </c>
      <c r="T603" s="20">
        <f>VLOOKUP($A603,Database!$A:$Y,11,FALSE)</f>
        <v>119</v>
      </c>
      <c r="U603" s="20">
        <f>VLOOKUP($A603,Database!$A:$Y,12,FALSE)</f>
        <v>133</v>
      </c>
      <c r="V603" s="20" t="str">
        <f>VLOOKUP(A603,Database!A:M,13,FALSE)</f>
        <v>Terminé</v>
      </c>
      <c r="W603" s="20">
        <f>VLOOKUP($A603,Database!$A:$Y,20,FALSE)</f>
        <v>4</v>
      </c>
      <c r="X603" s="20">
        <f>VLOOKUP($A603,Database!$A:$Y,21,FALSE)</f>
        <v>2</v>
      </c>
      <c r="Y603" s="20">
        <f>IF(A603=0,0,IF(V603="À venir",0,IF(AND(ISBLANK(P603),ISBLANK(Q603)),1,0)))</f>
        <v>0</v>
      </c>
      <c r="Z603" s="20">
        <f>IF(OR(ISBLANK(P603),ISBLANK(Q603)),"",IF(OR(AND(P603&gt;Q603,W603&gt;X603),AND(P603=Q603,W603=X603),AND(P603&lt;Q603,W603&lt;X603)),1,0))</f>
        <v>0</v>
      </c>
      <c r="AA603" s="20">
        <f ca="1">IF(C603&lt;NOW(),IF(AND(P603&gt;Q603,W603&gt;X603),S603,IF(AND(P603=Q603,W603=X603),T603,IF(AND(P603&lt;Q603,W603&lt;X603),U603,0))),"")</f>
        <v>0</v>
      </c>
      <c r="AB603" s="20">
        <f ca="1">IF(AND(P603=W603,Q603=X603,NOT(ISBLANK(P603)),NOT(ISBLANK(Q603)),NOT(ISBLANK(W603)),NOT(ISBLANK(AA603))),1,0)</f>
        <v>0</v>
      </c>
      <c r="AC603" s="20" t="str">
        <f ca="1">IF(AB603=0,"",IF(OR(ISBLANK(P603),ISBLANK(Q603)),"",IF(ISBLANK(VLOOKUP(A603,Database!A:AA,22,FALSE)),"",VLOOKUP(A603,Database!A:AA,22,FALSE))))</f>
        <v/>
      </c>
      <c r="AD603" s="20">
        <f ca="1">IFERROR(
   IF(
     OR(ISBLANK(P603),ISBLANK(Q603)),
     "",
     IF(
       AND(AA603&lt;&gt;"",OR(V603="Terminé",V603="En cours")),
       VLOOKUP(AC603,Setup_ScoreExactBonus!A:D,4,FALSE),
       0
     )),
  0)</f>
        <v>0</v>
      </c>
      <c r="AE603" s="21">
        <f ca="1">IFERROR(IF(OR(ISBLANK(P603),ISBLANK(Q603)),0,IF(AA603&lt;&gt;"", AA603 + IF(AB603=1,AD603, 0), "") * (R603+1)),"")</f>
        <v>0</v>
      </c>
      <c r="AF603" s="21">
        <f ca="1">SUMIFS(AE$2:AE603,D$2:D603,D603)</f>
        <v>780</v>
      </c>
    </row>
    <row r="604" spans="1:32" hidden="1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1">
        <v>0</v>
      </c>
      <c r="S604" s="20">
        <f>VLOOKUP($A604,Database!$A:$Y,10,FALSE)</f>
        <v>59</v>
      </c>
      <c r="T604" s="20">
        <f>VLOOKUP($A604,Database!$A:$Y,11,FALSE)</f>
        <v>119</v>
      </c>
      <c r="U604" s="20">
        <f>VLOOKUP($A604,Database!$A:$Y,12,FALSE)</f>
        <v>133</v>
      </c>
      <c r="V604" s="20" t="str">
        <f>VLOOKUP(A604,Database!A:M,13,FALSE)</f>
        <v>Terminé</v>
      </c>
      <c r="W604" s="20">
        <f>VLOOKUP($A604,Database!$A:$Y,20,FALSE)</f>
        <v>4</v>
      </c>
      <c r="X604" s="20">
        <f>VLOOKUP($A604,Database!$A:$Y,21,FALSE)</f>
        <v>2</v>
      </c>
      <c r="Y604" s="20">
        <f>IF(A604=0,0,IF(V604="À venir",0,IF(AND(ISBLANK(P604),ISBLANK(Q604)),1,0)))</f>
        <v>0</v>
      </c>
      <c r="Z604" s="20">
        <f>IF(OR(ISBLANK(P604),ISBLANK(Q604)),"",IF(OR(AND(P604&gt;Q604,W604&gt;X604),AND(P604=Q604,W604=X604),AND(P604&lt;Q604,W604&lt;X604)),1,0))</f>
        <v>1</v>
      </c>
      <c r="AA604" s="20">
        <f ca="1">IF(C604&lt;NOW(),IF(AND(P604&gt;Q604,W604&gt;X604),S604,IF(AND(P604=Q604,W604=X604),T604,IF(AND(P604&lt;Q604,W604&lt;X604),U604,0))),"")</f>
        <v>59</v>
      </c>
      <c r="AB604" s="20">
        <f ca="1">IF(AND(P604=W604,Q604=X604,NOT(ISBLANK(P604)),NOT(ISBLANK(Q604)),NOT(ISBLANK(W604)),NOT(ISBLANK(AA604))),1,0)</f>
        <v>0</v>
      </c>
      <c r="AC604" s="20" t="str">
        <f ca="1">IF(AB604=0,"",IF(OR(ISBLANK(P604),ISBLANK(Q604)),"",IF(ISBLANK(VLOOKUP(A604,Database!A:AA,22,FALSE)),"",VLOOKUP(A604,Database!A:AA,22,FALSE))))</f>
        <v/>
      </c>
      <c r="AD604" s="20">
        <f ca="1">IFERROR(
   IF(
     OR(ISBLANK(P604),ISBLANK(Q604)),
     "",
     IF(
       AND(AA604&lt;&gt;"",OR(V604="Terminé",V604="En cours")),
       VLOOKUP(AC604,Setup_ScoreExactBonus!A:D,4,FALSE),
       0
     )),
  0)</f>
        <v>0</v>
      </c>
      <c r="AE604" s="21">
        <f ca="1">IFERROR(IF(OR(ISBLANK(P604),ISBLANK(Q604)),0,IF(AA604&lt;&gt;"", AA604 + IF(AB604=1,AD604, 0), "") * (R604+1)),"")</f>
        <v>59</v>
      </c>
      <c r="AF604" s="21">
        <f ca="1">SUMIFS(AE$2:AE604,D$2:D604,D604)</f>
        <v>662</v>
      </c>
    </row>
    <row r="605" spans="1:32" hidden="1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1">
        <v>0</v>
      </c>
      <c r="S605" s="20">
        <f>VLOOKUP($A605,Database!$A:$Y,10,FALSE)</f>
        <v>59</v>
      </c>
      <c r="T605" s="20">
        <f>VLOOKUP($A605,Database!$A:$Y,11,FALSE)</f>
        <v>119</v>
      </c>
      <c r="U605" s="20">
        <f>VLOOKUP($A605,Database!$A:$Y,12,FALSE)</f>
        <v>133</v>
      </c>
      <c r="V605" s="20" t="str">
        <f>VLOOKUP(A605,Database!A:M,13,FALSE)</f>
        <v>Terminé</v>
      </c>
      <c r="W605" s="20">
        <f>VLOOKUP($A605,Database!$A:$Y,20,FALSE)</f>
        <v>4</v>
      </c>
      <c r="X605" s="20">
        <f>VLOOKUP($A605,Database!$A:$Y,21,FALSE)</f>
        <v>2</v>
      </c>
      <c r="Y605" s="20">
        <f>IF(A605=0,0,IF(V605="À venir",0,IF(AND(ISBLANK(P605),ISBLANK(Q605)),1,0)))</f>
        <v>0</v>
      </c>
      <c r="Z605" s="20">
        <f>IF(OR(ISBLANK(P605),ISBLANK(Q605)),"",IF(OR(AND(P605&gt;Q605,W605&gt;X605),AND(P605=Q605,W605=X605),AND(P605&lt;Q605,W605&lt;X605)),1,0))</f>
        <v>1</v>
      </c>
      <c r="AA605" s="20">
        <f ca="1">IF(C605&lt;NOW(),IF(AND(P605&gt;Q605,W605&gt;X605),S605,IF(AND(P605=Q605,W605=X605),T605,IF(AND(P605&lt;Q605,W605&lt;X605),U605,0))),"")</f>
        <v>59</v>
      </c>
      <c r="AB605" s="20">
        <f ca="1">IF(AND(P605=W605,Q605=X605,NOT(ISBLANK(P605)),NOT(ISBLANK(Q605)),NOT(ISBLANK(W605)),NOT(ISBLANK(AA605))),1,0)</f>
        <v>0</v>
      </c>
      <c r="AC605" s="20" t="str">
        <f ca="1">IF(AB605=0,"",IF(OR(ISBLANK(P605),ISBLANK(Q605)),"",IF(ISBLANK(VLOOKUP(A605,Database!A:AA,22,FALSE)),"",VLOOKUP(A605,Database!A:AA,22,FALSE))))</f>
        <v/>
      </c>
      <c r="AD605" s="20">
        <f ca="1">IFERROR(
   IF(
     OR(ISBLANK(P605),ISBLANK(Q605)),
     "",
     IF(
       AND(AA605&lt;&gt;"",OR(V605="Terminé",V605="En cours")),
       VLOOKUP(AC605,Setup_ScoreExactBonus!A:D,4,FALSE),
       0
     )),
  0)</f>
        <v>0</v>
      </c>
      <c r="AE605" s="21">
        <f ca="1">IFERROR(IF(OR(ISBLANK(P605),ISBLANK(Q605)),0,IF(AA605&lt;&gt;"", AA605 + IF(AB605=1,AD605, 0), "") * (R605+1)),"")</f>
        <v>59</v>
      </c>
      <c r="AF605" s="21">
        <f ca="1">SUMIFS(AE$2:AE605,D$2:D605,D605)</f>
        <v>748</v>
      </c>
    </row>
    <row r="606" spans="1:32" hidden="1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1">
        <v>0</v>
      </c>
      <c r="S606" s="20">
        <f>VLOOKUP($A606,Database!$A:$Y,10,FALSE)</f>
        <v>59</v>
      </c>
      <c r="T606" s="20">
        <f>VLOOKUP($A606,Database!$A:$Y,11,FALSE)</f>
        <v>119</v>
      </c>
      <c r="U606" s="20">
        <f>VLOOKUP($A606,Database!$A:$Y,12,FALSE)</f>
        <v>133</v>
      </c>
      <c r="V606" s="20" t="str">
        <f>VLOOKUP(A606,Database!A:M,13,FALSE)</f>
        <v>Terminé</v>
      </c>
      <c r="W606" s="20">
        <f>VLOOKUP($A606,Database!$A:$Y,20,FALSE)</f>
        <v>4</v>
      </c>
      <c r="X606" s="20">
        <f>VLOOKUP($A606,Database!$A:$Y,21,FALSE)</f>
        <v>2</v>
      </c>
      <c r="Y606" s="20">
        <f>IF(A606=0,0,IF(V606="À venir",0,IF(AND(ISBLANK(P606),ISBLANK(Q606)),1,0)))</f>
        <v>0</v>
      </c>
      <c r="Z606" s="20">
        <f>IF(OR(ISBLANK(P606),ISBLANK(Q606)),"",IF(OR(AND(P606&gt;Q606,W606&gt;X606),AND(P606=Q606,W606=X606),AND(P606&lt;Q606,W606&lt;X606)),1,0))</f>
        <v>1</v>
      </c>
      <c r="AA606" s="20">
        <f ca="1">IF(C606&lt;NOW(),IF(AND(P606&gt;Q606,W606&gt;X606),S606,IF(AND(P606=Q606,W606=X606),T606,IF(AND(P606&lt;Q606,W606&lt;X606),U606,0))),"")</f>
        <v>59</v>
      </c>
      <c r="AB606" s="20">
        <f ca="1">IF(AND(P606=W606,Q606=X606,NOT(ISBLANK(P606)),NOT(ISBLANK(Q606)),NOT(ISBLANK(W606)),NOT(ISBLANK(AA606))),1,0)</f>
        <v>0</v>
      </c>
      <c r="AC606" s="20" t="str">
        <f ca="1">IF(AB606=0,"",IF(OR(ISBLANK(P606),ISBLANK(Q606)),"",IF(ISBLANK(VLOOKUP(A606,Database!A:AA,22,FALSE)),"",VLOOKUP(A606,Database!A:AA,22,FALSE))))</f>
        <v/>
      </c>
      <c r="AD606" s="20">
        <f ca="1">IFERROR(
   IF(
     OR(ISBLANK(P606),ISBLANK(Q606)),
     "",
     IF(
       AND(AA606&lt;&gt;"",OR(V606="Terminé",V606="En cours")),
       VLOOKUP(AC606,Setup_ScoreExactBonus!A:D,4,FALSE),
       0
     )),
  0)</f>
        <v>0</v>
      </c>
      <c r="AE606" s="21">
        <f ca="1">IFERROR(IF(OR(ISBLANK(P606),ISBLANK(Q606)),0,IF(AA606&lt;&gt;"", AA606 + IF(AB606=1,AD606, 0), "") * (R606+1)),"")</f>
        <v>59</v>
      </c>
      <c r="AF606" s="21">
        <f ca="1">SUMIFS(AE$2:AE606,D$2:D606,D606)</f>
        <v>783</v>
      </c>
    </row>
    <row r="607" spans="1:32" hidden="1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1">
        <v>0</v>
      </c>
      <c r="S607" s="20">
        <f>VLOOKUP($A607,Database!$A:$Y,10,FALSE)</f>
        <v>59</v>
      </c>
      <c r="T607" s="20">
        <f>VLOOKUP($A607,Database!$A:$Y,11,FALSE)</f>
        <v>119</v>
      </c>
      <c r="U607" s="20">
        <f>VLOOKUP($A607,Database!$A:$Y,12,FALSE)</f>
        <v>133</v>
      </c>
      <c r="V607" s="20" t="str">
        <f>VLOOKUP(A607,Database!A:M,13,FALSE)</f>
        <v>Terminé</v>
      </c>
      <c r="W607" s="20">
        <f>VLOOKUP($A607,Database!$A:$Y,20,FALSE)</f>
        <v>4</v>
      </c>
      <c r="X607" s="20">
        <f>VLOOKUP($A607,Database!$A:$Y,21,FALSE)</f>
        <v>2</v>
      </c>
      <c r="Y607" s="20">
        <f>IF(A607=0,0,IF(V607="À venir",0,IF(AND(ISBLANK(P607),ISBLANK(Q607)),1,0)))</f>
        <v>0</v>
      </c>
      <c r="Z607" s="20">
        <f>IF(OR(ISBLANK(P607),ISBLANK(Q607)),"",IF(OR(AND(P607&gt;Q607,W607&gt;X607),AND(P607=Q607,W607=X607),AND(P607&lt;Q607,W607&lt;X607)),1,0))</f>
        <v>1</v>
      </c>
      <c r="AA607" s="20">
        <f ca="1">IF(C607&lt;NOW(),IF(AND(P607&gt;Q607,W607&gt;X607),S607,IF(AND(P607=Q607,W607=X607),T607,IF(AND(P607&lt;Q607,W607&lt;X607),U607,0))),"")</f>
        <v>59</v>
      </c>
      <c r="AB607" s="20">
        <f ca="1">IF(AND(P607=W607,Q607=X607,NOT(ISBLANK(P607)),NOT(ISBLANK(Q607)),NOT(ISBLANK(W607)),NOT(ISBLANK(AA607))),1,0)</f>
        <v>0</v>
      </c>
      <c r="AC607" s="20" t="str">
        <f ca="1">IF(AB607=0,"",IF(OR(ISBLANK(P607),ISBLANK(Q607)),"",IF(ISBLANK(VLOOKUP(A607,Database!A:AA,22,FALSE)),"",VLOOKUP(A607,Database!A:AA,22,FALSE))))</f>
        <v/>
      </c>
      <c r="AD607" s="20">
        <f ca="1">IFERROR(
   IF(
     OR(ISBLANK(P607),ISBLANK(Q607)),
     "",
     IF(
       AND(AA607&lt;&gt;"",OR(V607="Terminé",V607="En cours")),
       VLOOKUP(AC607,Setup_ScoreExactBonus!A:D,4,FALSE),
       0
     )),
  0)</f>
        <v>0</v>
      </c>
      <c r="AE607" s="21">
        <f ca="1">IFERROR(IF(OR(ISBLANK(P607),ISBLANK(Q607)),0,IF(AA607&lt;&gt;"", AA607 + IF(AB607=1,AD607, 0), "") * (R607+1)),"")</f>
        <v>59</v>
      </c>
      <c r="AF607" s="21">
        <f ca="1">SUMIFS(AE$2:AE607,D$2:D607,D607)</f>
        <v>892</v>
      </c>
    </row>
    <row r="608" spans="1:32" hidden="1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1">
        <v>0</v>
      </c>
      <c r="S608" s="20">
        <f>VLOOKUP($A608,Database!$A:$Y,10,FALSE)</f>
        <v>59</v>
      </c>
      <c r="T608" s="20">
        <f>VLOOKUP($A608,Database!$A:$Y,11,FALSE)</f>
        <v>119</v>
      </c>
      <c r="U608" s="20">
        <f>VLOOKUP($A608,Database!$A:$Y,12,FALSE)</f>
        <v>133</v>
      </c>
      <c r="V608" s="20" t="str">
        <f>VLOOKUP(A608,Database!A:M,13,FALSE)</f>
        <v>Terminé</v>
      </c>
      <c r="W608" s="20">
        <f>VLOOKUP($A608,Database!$A:$Y,20,FALSE)</f>
        <v>4</v>
      </c>
      <c r="X608" s="20">
        <f>VLOOKUP($A608,Database!$A:$Y,21,FALSE)</f>
        <v>2</v>
      </c>
      <c r="Y608" s="20">
        <f>IF(A608=0,0,IF(V608="À venir",0,IF(AND(ISBLANK(P608),ISBLANK(Q608)),1,0)))</f>
        <v>0</v>
      </c>
      <c r="Z608" s="20">
        <f>IF(OR(ISBLANK(P608),ISBLANK(Q608)),"",IF(OR(AND(P608&gt;Q608,W608&gt;X608),AND(P608=Q608,W608=X608),AND(P608&lt;Q608,W608&lt;X608)),1,0))</f>
        <v>1</v>
      </c>
      <c r="AA608" s="20">
        <f ca="1">IF(C608&lt;NOW(),IF(AND(P608&gt;Q608,W608&gt;X608),S608,IF(AND(P608=Q608,W608=X608),T608,IF(AND(P608&lt;Q608,W608&lt;X608),U608,0))),"")</f>
        <v>59</v>
      </c>
      <c r="AB608" s="20">
        <f ca="1">IF(AND(P608=W608,Q608=X608,NOT(ISBLANK(P608)),NOT(ISBLANK(Q608)),NOT(ISBLANK(W608)),NOT(ISBLANK(AA608))),1,0)</f>
        <v>0</v>
      </c>
      <c r="AC608" s="20" t="str">
        <f ca="1">IF(AB608=0,"",IF(OR(ISBLANK(P608),ISBLANK(Q608)),"",IF(ISBLANK(VLOOKUP(A608,Database!A:AA,22,FALSE)),"",VLOOKUP(A608,Database!A:AA,22,FALSE))))</f>
        <v/>
      </c>
      <c r="AD608" s="20">
        <f ca="1">IFERROR(
   IF(
     OR(ISBLANK(P608),ISBLANK(Q608)),
     "",
     IF(
       AND(AA608&lt;&gt;"",OR(V608="Terminé",V608="En cours")),
       VLOOKUP(AC608,Setup_ScoreExactBonus!A:D,4,FALSE),
       0
     )),
  0)</f>
        <v>0</v>
      </c>
      <c r="AE608" s="21">
        <f ca="1">IFERROR(IF(OR(ISBLANK(P608),ISBLANK(Q608)),0,IF(AA608&lt;&gt;"", AA608 + IF(AB608=1,AD608, 0), "") * (R608+1)),"")</f>
        <v>59</v>
      </c>
      <c r="AF608" s="21">
        <f ca="1">SUMIFS(AE$2:AE608,D$2:D608,D608)</f>
        <v>1130</v>
      </c>
    </row>
    <row r="609" spans="1:32" hidden="1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1">
        <v>0</v>
      </c>
      <c r="S609" s="20">
        <f>VLOOKUP($A609,Database!$A:$Y,10,FALSE)</f>
        <v>59</v>
      </c>
      <c r="T609" s="20">
        <f>VLOOKUP($A609,Database!$A:$Y,11,FALSE)</f>
        <v>119</v>
      </c>
      <c r="U609" s="20">
        <f>VLOOKUP($A609,Database!$A:$Y,12,FALSE)</f>
        <v>133</v>
      </c>
      <c r="V609" s="20" t="str">
        <f>VLOOKUP(A609,Database!A:M,13,FALSE)</f>
        <v>Terminé</v>
      </c>
      <c r="W609" s="20">
        <f>VLOOKUP($A609,Database!$A:$Y,20,FALSE)</f>
        <v>4</v>
      </c>
      <c r="X609" s="20">
        <f>VLOOKUP($A609,Database!$A:$Y,21,FALSE)</f>
        <v>2</v>
      </c>
      <c r="Y609" s="20">
        <f>IF(A609=0,0,IF(V609="À venir",0,IF(AND(ISBLANK(P609),ISBLANK(Q609)),1,0)))</f>
        <v>0</v>
      </c>
      <c r="Z609" s="20">
        <f>IF(OR(ISBLANK(P609),ISBLANK(Q609)),"",IF(OR(AND(P609&gt;Q609,W609&gt;X609),AND(P609=Q609,W609=X609),AND(P609&lt;Q609,W609&lt;X609)),1,0))</f>
        <v>0</v>
      </c>
      <c r="AA609" s="20">
        <f ca="1">IF(C609&lt;NOW(),IF(AND(P609&gt;Q609,W609&gt;X609),S609,IF(AND(P609=Q609,W609=X609),T609,IF(AND(P609&lt;Q609,W609&lt;X609),U609,0))),"")</f>
        <v>0</v>
      </c>
      <c r="AB609" s="20">
        <f ca="1">IF(AND(P609=W609,Q609=X609,NOT(ISBLANK(P609)),NOT(ISBLANK(Q609)),NOT(ISBLANK(W609)),NOT(ISBLANK(AA609))),1,0)</f>
        <v>0</v>
      </c>
      <c r="AC609" s="20" t="str">
        <f ca="1">IF(AB609=0,"",IF(OR(ISBLANK(P609),ISBLANK(Q609)),"",IF(ISBLANK(VLOOKUP(A609,Database!A:AA,22,FALSE)),"",VLOOKUP(A609,Database!A:AA,22,FALSE))))</f>
        <v/>
      </c>
      <c r="AD609" s="20">
        <f ca="1">IFERROR(
   IF(
     OR(ISBLANK(P609),ISBLANK(Q609)),
     "",
     IF(
       AND(AA609&lt;&gt;"",OR(V609="Terminé",V609="En cours")),
       VLOOKUP(AC609,Setup_ScoreExactBonus!A:D,4,FALSE),
       0
     )),
  0)</f>
        <v>0</v>
      </c>
      <c r="AE609" s="21">
        <f ca="1">IFERROR(IF(OR(ISBLANK(P609),ISBLANK(Q609)),0,IF(AA609&lt;&gt;"", AA609 + IF(AB609=1,AD609, 0), "") * (R609+1)),"")</f>
        <v>0</v>
      </c>
      <c r="AF609" s="21">
        <f ca="1">SUMIFS(AE$2:AE609,D$2:D609,D609)</f>
        <v>727</v>
      </c>
    </row>
    <row r="610" spans="1:32" hidden="1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1">
        <v>0</v>
      </c>
      <c r="S610" s="20">
        <f>VLOOKUP($A610,Database!$A:$Y,10,FALSE)</f>
        <v>59</v>
      </c>
      <c r="T610" s="20">
        <f>VLOOKUP($A610,Database!$A:$Y,11,FALSE)</f>
        <v>119</v>
      </c>
      <c r="U610" s="20">
        <f>VLOOKUP($A610,Database!$A:$Y,12,FALSE)</f>
        <v>133</v>
      </c>
      <c r="V610" s="20" t="str">
        <f>VLOOKUP(A610,Database!A:M,13,FALSE)</f>
        <v>Terminé</v>
      </c>
      <c r="W610" s="20">
        <f>VLOOKUP($A610,Database!$A:$Y,20,FALSE)</f>
        <v>4</v>
      </c>
      <c r="X610" s="20">
        <f>VLOOKUP($A610,Database!$A:$Y,21,FALSE)</f>
        <v>2</v>
      </c>
      <c r="Y610" s="20">
        <f>IF(A610=0,0,IF(V610="À venir",0,IF(AND(ISBLANK(P610),ISBLANK(Q610)),1,0)))</f>
        <v>0</v>
      </c>
      <c r="Z610" s="20">
        <f>IF(OR(ISBLANK(P610),ISBLANK(Q610)),"",IF(OR(AND(P610&gt;Q610,W610&gt;X610),AND(P610=Q610,W610=X610),AND(P610&lt;Q610,W610&lt;X610)),1,0))</f>
        <v>0</v>
      </c>
      <c r="AA610" s="20">
        <f ca="1">IF(C610&lt;NOW(),IF(AND(P610&gt;Q610,W610&gt;X610),S610,IF(AND(P610=Q610,W610=X610),T610,IF(AND(P610&lt;Q610,W610&lt;X610),U610,0))),"")</f>
        <v>0</v>
      </c>
      <c r="AB610" s="20">
        <f ca="1">IF(AND(P610=W610,Q610=X610,NOT(ISBLANK(P610)),NOT(ISBLANK(Q610)),NOT(ISBLANK(W610)),NOT(ISBLANK(AA610))),1,0)</f>
        <v>0</v>
      </c>
      <c r="AC610" s="20" t="str">
        <f ca="1">IF(AB610=0,"",IF(OR(ISBLANK(P610),ISBLANK(Q610)),"",IF(ISBLANK(VLOOKUP(A610,Database!A:AA,22,FALSE)),"",VLOOKUP(A610,Database!A:AA,22,FALSE))))</f>
        <v/>
      </c>
      <c r="AD610" s="20">
        <f ca="1">IFERROR(
   IF(
     OR(ISBLANK(P610),ISBLANK(Q610)),
     "",
     IF(
       AND(AA610&lt;&gt;"",OR(V610="Terminé",V610="En cours")),
       VLOOKUP(AC610,Setup_ScoreExactBonus!A:D,4,FALSE),
       0
     )),
  0)</f>
        <v>0</v>
      </c>
      <c r="AE610" s="21">
        <f ca="1">IFERROR(IF(OR(ISBLANK(P610),ISBLANK(Q610)),0,IF(AA610&lt;&gt;"", AA610 + IF(AB610=1,AD610, 0), "") * (R610+1)),"")</f>
        <v>0</v>
      </c>
      <c r="AF610" s="21">
        <f ca="1">SUMIFS(AE$2:AE610,D$2:D610,D610)</f>
        <v>685</v>
      </c>
    </row>
    <row r="611" spans="1:32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1">
        <v>0</v>
      </c>
      <c r="S611" s="20">
        <f>VLOOKUP($A611,Database!$A:$Y,10,FALSE)</f>
        <v>59</v>
      </c>
      <c r="T611" s="20">
        <f>VLOOKUP($A611,Database!$A:$Y,11,FALSE)</f>
        <v>119</v>
      </c>
      <c r="U611" s="20">
        <f>VLOOKUP($A611,Database!$A:$Y,12,FALSE)</f>
        <v>133</v>
      </c>
      <c r="V611" s="20" t="str">
        <f>VLOOKUP(A611,Database!A:M,13,FALSE)</f>
        <v>Terminé</v>
      </c>
      <c r="W611" s="20">
        <f>VLOOKUP($A611,Database!$A:$Y,20,FALSE)</f>
        <v>4</v>
      </c>
      <c r="X611" s="20">
        <f>VLOOKUP($A611,Database!$A:$Y,21,FALSE)</f>
        <v>2</v>
      </c>
      <c r="Y611" s="20">
        <f>IF(A611=0,0,IF(V611="À venir",0,IF(AND(ISBLANK(P611),ISBLANK(Q611)),1,0)))</f>
        <v>0</v>
      </c>
      <c r="Z611" s="20">
        <f>IF(OR(ISBLANK(P611),ISBLANK(Q611)),"",IF(OR(AND(P611&gt;Q611,W611&gt;X611),AND(P611=Q611,W611=X611),AND(P611&lt;Q611,W611&lt;X611)),1,0))</f>
        <v>0</v>
      </c>
      <c r="AA611" s="20">
        <f ca="1">IF(C611&lt;NOW(),IF(AND(P611&gt;Q611,W611&gt;X611),S611,IF(AND(P611=Q611,W611=X611),T611,IF(AND(P611&lt;Q611,W611&lt;X611),U611,0))),"")</f>
        <v>0</v>
      </c>
      <c r="AB611" s="20">
        <f ca="1">IF(AND(P611=W611,Q611=X611,NOT(ISBLANK(P611)),NOT(ISBLANK(Q611)),NOT(ISBLANK(W611)),NOT(ISBLANK(AA611))),1,0)</f>
        <v>0</v>
      </c>
      <c r="AC611" s="20" t="str">
        <f ca="1">IF(AB611=0,"",IF(OR(ISBLANK(P611),ISBLANK(Q611)),"",IF(ISBLANK(VLOOKUP(A611,Database!A:AA,22,FALSE)),"",VLOOKUP(A611,Database!A:AA,22,FALSE))))</f>
        <v/>
      </c>
      <c r="AD611" s="20">
        <f ca="1">IFERROR(
   IF(
     OR(ISBLANK(P611),ISBLANK(Q611)),
     "",
     IF(
       AND(AA611&lt;&gt;"",OR(V611="Terminé",V611="En cours")),
       VLOOKUP(AC611,Setup_ScoreExactBonus!A:D,4,FALSE),
       0
     )),
  0)</f>
        <v>0</v>
      </c>
      <c r="AE611" s="21">
        <f ca="1">IFERROR(IF(OR(ISBLANK(P611),ISBLANK(Q611)),0,IF(AA611&lt;&gt;"", AA611 + IF(AB611=1,AD611, 0), "") * (R611+1)),"")</f>
        <v>0</v>
      </c>
      <c r="AF611" s="21">
        <f ca="1">SUMIFS(AE$2:AE611,D$2:D611,D611)</f>
        <v>464</v>
      </c>
    </row>
    <row r="612" spans="1:32" hidden="1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1">
        <v>0</v>
      </c>
      <c r="S612" s="20">
        <f>VLOOKUP($A612,Database!$A:$Y,10,FALSE)</f>
        <v>59</v>
      </c>
      <c r="T612" s="20">
        <f>VLOOKUP($A612,Database!$A:$Y,11,FALSE)</f>
        <v>119</v>
      </c>
      <c r="U612" s="20">
        <f>VLOOKUP($A612,Database!$A:$Y,12,FALSE)</f>
        <v>133</v>
      </c>
      <c r="V612" s="20" t="str">
        <f>VLOOKUP(A612,Database!A:M,13,FALSE)</f>
        <v>Terminé</v>
      </c>
      <c r="W612" s="20">
        <f>VLOOKUP($A612,Database!$A:$Y,20,FALSE)</f>
        <v>4</v>
      </c>
      <c r="X612" s="20">
        <f>VLOOKUP($A612,Database!$A:$Y,21,FALSE)</f>
        <v>2</v>
      </c>
      <c r="Y612" s="20">
        <f>IF(A612=0,0,IF(V612="À venir",0,IF(AND(ISBLANK(P612),ISBLANK(Q612)),1,0)))</f>
        <v>0</v>
      </c>
      <c r="Z612" s="20">
        <f>IF(OR(ISBLANK(P612),ISBLANK(Q612)),"",IF(OR(AND(P612&gt;Q612,W612&gt;X612),AND(P612=Q612,W612=X612),AND(P612&lt;Q612,W612&lt;X612)),1,0))</f>
        <v>1</v>
      </c>
      <c r="AA612" s="20">
        <f ca="1">IF(C612&lt;NOW(),IF(AND(P612&gt;Q612,W612&gt;X612),S612,IF(AND(P612=Q612,W612=X612),T612,IF(AND(P612&lt;Q612,W612&lt;X612),U612,0))),"")</f>
        <v>59</v>
      </c>
      <c r="AB612" s="20">
        <f ca="1">IF(AND(P612=W612,Q612=X612,NOT(ISBLANK(P612)),NOT(ISBLANK(Q612)),NOT(ISBLANK(W612)),NOT(ISBLANK(AA612))),1,0)</f>
        <v>0</v>
      </c>
      <c r="AC612" s="20" t="str">
        <f ca="1">IF(AB612=0,"",IF(OR(ISBLANK(P612),ISBLANK(Q612)),"",IF(ISBLANK(VLOOKUP(A612,Database!A:AA,22,FALSE)),"",VLOOKUP(A612,Database!A:AA,22,FALSE))))</f>
        <v/>
      </c>
      <c r="AD612" s="20">
        <f ca="1">IFERROR(
   IF(
     OR(ISBLANK(P612),ISBLANK(Q612)),
     "",
     IF(
       AND(AA612&lt;&gt;"",OR(V612="Terminé",V612="En cours")),
       VLOOKUP(AC612,Setup_ScoreExactBonus!A:D,4,FALSE),
       0
     )),
  0)</f>
        <v>0</v>
      </c>
      <c r="AE612" s="21">
        <f ca="1">IFERROR(IF(OR(ISBLANK(P612),ISBLANK(Q612)),0,IF(AA612&lt;&gt;"", AA612 + IF(AB612=1,AD612, 0), "") * (R612+1)),"")</f>
        <v>59</v>
      </c>
      <c r="AF612" s="21">
        <f ca="1">SUMIFS(AE$2:AE612,D$2:D612,D612)</f>
        <v>747</v>
      </c>
    </row>
    <row r="613" spans="1:32" hidden="1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1">
        <v>0</v>
      </c>
      <c r="S613" s="20">
        <f>VLOOKUP($A613,Database!$A:$Y,10,FALSE)</f>
        <v>59</v>
      </c>
      <c r="T613" s="20">
        <f>VLOOKUP($A613,Database!$A:$Y,11,FALSE)</f>
        <v>119</v>
      </c>
      <c r="U613" s="20">
        <f>VLOOKUP($A613,Database!$A:$Y,12,FALSE)</f>
        <v>133</v>
      </c>
      <c r="V613" s="20" t="str">
        <f>VLOOKUP(A613,Database!A:M,13,FALSE)</f>
        <v>Terminé</v>
      </c>
      <c r="W613" s="20">
        <f>VLOOKUP($A613,Database!$A:$Y,20,FALSE)</f>
        <v>4</v>
      </c>
      <c r="X613" s="20">
        <f>VLOOKUP($A613,Database!$A:$Y,21,FALSE)</f>
        <v>2</v>
      </c>
      <c r="Y613" s="20">
        <f>IF(A613=0,0,IF(V613="À venir",0,IF(AND(ISBLANK(P613),ISBLANK(Q613)),1,0)))</f>
        <v>0</v>
      </c>
      <c r="Z613" s="20">
        <f>IF(OR(ISBLANK(P613),ISBLANK(Q613)),"",IF(OR(AND(P613&gt;Q613,W613&gt;X613),AND(P613=Q613,W613=X613),AND(P613&lt;Q613,W613&lt;X613)),1,0))</f>
        <v>0</v>
      </c>
      <c r="AA613" s="20">
        <f ca="1">IF(C613&lt;NOW(),IF(AND(P613&gt;Q613,W613&gt;X613),S613,IF(AND(P613=Q613,W613=X613),T613,IF(AND(P613&lt;Q613,W613&lt;X613),U613,0))),"")</f>
        <v>0</v>
      </c>
      <c r="AB613" s="20">
        <f ca="1">IF(AND(P613=W613,Q613=X613,NOT(ISBLANK(P613)),NOT(ISBLANK(Q613)),NOT(ISBLANK(W613)),NOT(ISBLANK(AA613))),1,0)</f>
        <v>0</v>
      </c>
      <c r="AC613" s="20" t="str">
        <f ca="1">IF(AB613=0,"",IF(OR(ISBLANK(P613),ISBLANK(Q613)),"",IF(ISBLANK(VLOOKUP(A613,Database!A:AA,22,FALSE)),"",VLOOKUP(A613,Database!A:AA,22,FALSE))))</f>
        <v/>
      </c>
      <c r="AD613" s="20">
        <f ca="1">IFERROR(
   IF(
     OR(ISBLANK(P613),ISBLANK(Q613)),
     "",
     IF(
       AND(AA613&lt;&gt;"",OR(V613="Terminé",V613="En cours")),
       VLOOKUP(AC613,Setup_ScoreExactBonus!A:D,4,FALSE),
       0
     )),
  0)</f>
        <v>0</v>
      </c>
      <c r="AE613" s="21">
        <f ca="1">IFERROR(IF(OR(ISBLANK(P613),ISBLANK(Q613)),0,IF(AA613&lt;&gt;"", AA613 + IF(AB613=1,AD613, 0), "") * (R613+1)),"")</f>
        <v>0</v>
      </c>
      <c r="AF613" s="21">
        <f ca="1">SUMIFS(AE$2:AE613,D$2:D613,D613)</f>
        <v>829</v>
      </c>
    </row>
    <row r="614" spans="1:32" hidden="1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1">
        <v>0</v>
      </c>
      <c r="S614" s="20">
        <f>VLOOKUP($A614,Database!$A:$Y,10,FALSE)</f>
        <v>59</v>
      </c>
      <c r="T614" s="20">
        <f>VLOOKUP($A614,Database!$A:$Y,11,FALSE)</f>
        <v>119</v>
      </c>
      <c r="U614" s="20">
        <f>VLOOKUP($A614,Database!$A:$Y,12,FALSE)</f>
        <v>133</v>
      </c>
      <c r="V614" s="20" t="str">
        <f>VLOOKUP(A614,Database!A:M,13,FALSE)</f>
        <v>Terminé</v>
      </c>
      <c r="W614" s="20">
        <f>VLOOKUP($A614,Database!$A:$Y,20,FALSE)</f>
        <v>4</v>
      </c>
      <c r="X614" s="20">
        <f>VLOOKUP($A614,Database!$A:$Y,21,FALSE)</f>
        <v>2</v>
      </c>
      <c r="Y614" s="20">
        <f>IF(A614=0,0,IF(V614="À venir",0,IF(AND(ISBLANK(P614),ISBLANK(Q614)),1,0)))</f>
        <v>0</v>
      </c>
      <c r="Z614" s="20">
        <f>IF(OR(ISBLANK(P614),ISBLANK(Q614)),"",IF(OR(AND(P614&gt;Q614,W614&gt;X614),AND(P614=Q614,W614=X614),AND(P614&lt;Q614,W614&lt;X614)),1,0))</f>
        <v>1</v>
      </c>
      <c r="AA614" s="20">
        <f ca="1">IF(C614&lt;NOW(),IF(AND(P614&gt;Q614,W614&gt;X614),S614,IF(AND(P614=Q614,W614=X614),T614,IF(AND(P614&lt;Q614,W614&lt;X614),U614,0))),"")</f>
        <v>59</v>
      </c>
      <c r="AB614" s="20">
        <f ca="1">IF(AND(P614=W614,Q614=X614,NOT(ISBLANK(P614)),NOT(ISBLANK(Q614)),NOT(ISBLANK(W614)),NOT(ISBLANK(AA614))),1,0)</f>
        <v>0</v>
      </c>
      <c r="AC614" s="20" t="str">
        <f ca="1">IF(AB614=0,"",IF(OR(ISBLANK(P614),ISBLANK(Q614)),"",IF(ISBLANK(VLOOKUP(A614,Database!A:AA,22,FALSE)),"",VLOOKUP(A614,Database!A:AA,22,FALSE))))</f>
        <v/>
      </c>
      <c r="AD614" s="20">
        <f ca="1">IFERROR(
   IF(
     OR(ISBLANK(P614),ISBLANK(Q614)),
     "",
     IF(
       AND(AA614&lt;&gt;"",OR(V614="Terminé",V614="En cours")),
       VLOOKUP(AC614,Setup_ScoreExactBonus!A:D,4,FALSE),
       0
     )),
  0)</f>
        <v>0</v>
      </c>
      <c r="AE614" s="21">
        <f ca="1">IFERROR(IF(OR(ISBLANK(P614),ISBLANK(Q614)),0,IF(AA614&lt;&gt;"", AA614 + IF(AB614=1,AD614, 0), "") * (R614+1)),"")</f>
        <v>59</v>
      </c>
      <c r="AF614" s="21">
        <f ca="1">SUMIFS(AE$2:AE614,D$2:D614,D614)</f>
        <v>642</v>
      </c>
    </row>
    <row r="615" spans="1:32" hidden="1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1">
        <v>0</v>
      </c>
      <c r="S615" s="20">
        <f>VLOOKUP($A615,Database!$A:$Y,10,FALSE)</f>
        <v>59</v>
      </c>
      <c r="T615" s="20">
        <f>VLOOKUP($A615,Database!$A:$Y,11,FALSE)</f>
        <v>119</v>
      </c>
      <c r="U615" s="20">
        <f>VLOOKUP($A615,Database!$A:$Y,12,FALSE)</f>
        <v>133</v>
      </c>
      <c r="V615" s="20" t="str">
        <f>VLOOKUP(A615,Database!A:M,13,FALSE)</f>
        <v>Terminé</v>
      </c>
      <c r="W615" s="20">
        <f>VLOOKUP($A615,Database!$A:$Y,20,FALSE)</f>
        <v>4</v>
      </c>
      <c r="X615" s="20">
        <f>VLOOKUP($A615,Database!$A:$Y,21,FALSE)</f>
        <v>2</v>
      </c>
      <c r="Y615" s="20">
        <f>IF(A615=0,0,IF(V615="À venir",0,IF(AND(ISBLANK(P615),ISBLANK(Q615)),1,0)))</f>
        <v>0</v>
      </c>
      <c r="Z615" s="20">
        <f>IF(OR(ISBLANK(P615),ISBLANK(Q615)),"",IF(OR(AND(P615&gt;Q615,W615&gt;X615),AND(P615=Q615,W615=X615),AND(P615&lt;Q615,W615&lt;X615)),1,0))</f>
        <v>1</v>
      </c>
      <c r="AA615" s="20">
        <f ca="1">IF(C615&lt;NOW(),IF(AND(P615&gt;Q615,W615&gt;X615),S615,IF(AND(P615=Q615,W615=X615),T615,IF(AND(P615&lt;Q615,W615&lt;X615),U615,0))),"")</f>
        <v>59</v>
      </c>
      <c r="AB615" s="20">
        <f ca="1">IF(AND(P615=W615,Q615=X615,NOT(ISBLANK(P615)),NOT(ISBLANK(Q615)),NOT(ISBLANK(W615)),NOT(ISBLANK(AA615))),1,0)</f>
        <v>0</v>
      </c>
      <c r="AC615" s="20" t="str">
        <f ca="1">IF(AB615=0,"",IF(OR(ISBLANK(P615),ISBLANK(Q615)),"",IF(ISBLANK(VLOOKUP(A615,Database!A:AA,22,FALSE)),"",VLOOKUP(A615,Database!A:AA,22,FALSE))))</f>
        <v/>
      </c>
      <c r="AD615" s="20">
        <f ca="1">IFERROR(
   IF(
     OR(ISBLANK(P615),ISBLANK(Q615)),
     "",
     IF(
       AND(AA615&lt;&gt;"",OR(V615="Terminé",V615="En cours")),
       VLOOKUP(AC615,Setup_ScoreExactBonus!A:D,4,FALSE),
       0
     )),
  0)</f>
        <v>0</v>
      </c>
      <c r="AE615" s="21">
        <f ca="1">IFERROR(IF(OR(ISBLANK(P615),ISBLANK(Q615)),0,IF(AA615&lt;&gt;"", AA615 + IF(AB615=1,AD615, 0), "") * (R615+1)),"")</f>
        <v>59</v>
      </c>
      <c r="AF615" s="21">
        <f ca="1">SUMIFS(AE$2:AE615,D$2:D615,D615)</f>
        <v>784</v>
      </c>
    </row>
    <row r="616" spans="1:32" hidden="1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1">
        <v>0</v>
      </c>
      <c r="S616" s="20">
        <f>VLOOKUP($A616,Database!$A:$Y,10,FALSE)</f>
        <v>59</v>
      </c>
      <c r="T616" s="20">
        <f>VLOOKUP($A616,Database!$A:$Y,11,FALSE)</f>
        <v>119</v>
      </c>
      <c r="U616" s="20">
        <f>VLOOKUP($A616,Database!$A:$Y,12,FALSE)</f>
        <v>133</v>
      </c>
      <c r="V616" s="20" t="str">
        <f>VLOOKUP(A616,Database!A:M,13,FALSE)</f>
        <v>Terminé</v>
      </c>
      <c r="W616" s="20">
        <f>VLOOKUP($A616,Database!$A:$Y,20,FALSE)</f>
        <v>4</v>
      </c>
      <c r="X616" s="20">
        <f>VLOOKUP($A616,Database!$A:$Y,21,FALSE)</f>
        <v>2</v>
      </c>
      <c r="Y616" s="20">
        <f>IF(A616=0,0,IF(V616="À venir",0,IF(AND(ISBLANK(P616),ISBLANK(Q616)),1,0)))</f>
        <v>0</v>
      </c>
      <c r="Z616" s="20">
        <f>IF(OR(ISBLANK(P616),ISBLANK(Q616)),"",IF(OR(AND(P616&gt;Q616,W616&gt;X616),AND(P616=Q616,W616=X616),AND(P616&lt;Q616,W616&lt;X616)),1,0))</f>
        <v>1</v>
      </c>
      <c r="AA616" s="20">
        <f ca="1">IF(C616&lt;NOW(),IF(AND(P616&gt;Q616,W616&gt;X616),S616,IF(AND(P616=Q616,W616=X616),T616,IF(AND(P616&lt;Q616,W616&lt;X616),U616,0))),"")</f>
        <v>59</v>
      </c>
      <c r="AB616" s="20">
        <f ca="1">IF(AND(P616=W616,Q616=X616,NOT(ISBLANK(P616)),NOT(ISBLANK(Q616)),NOT(ISBLANK(W616)),NOT(ISBLANK(AA616))),1,0)</f>
        <v>0</v>
      </c>
      <c r="AC616" s="20" t="str">
        <f ca="1">IF(AB616=0,"",IF(OR(ISBLANK(P616),ISBLANK(Q616)),"",IF(ISBLANK(VLOOKUP(A616,Database!A:AA,22,FALSE)),"",VLOOKUP(A616,Database!A:AA,22,FALSE))))</f>
        <v/>
      </c>
      <c r="AD616" s="20">
        <f ca="1">IFERROR(
   IF(
     OR(ISBLANK(P616),ISBLANK(Q616)),
     "",
     IF(
       AND(AA616&lt;&gt;"",OR(V616="Terminé",V616="En cours")),
       VLOOKUP(AC616,Setup_ScoreExactBonus!A:D,4,FALSE),
       0
     )),
  0)</f>
        <v>0</v>
      </c>
      <c r="AE616" s="21">
        <f ca="1">IFERROR(IF(OR(ISBLANK(P616),ISBLANK(Q616)),0,IF(AA616&lt;&gt;"", AA616 + IF(AB616=1,AD616, 0), "") * (R616+1)),"")</f>
        <v>59</v>
      </c>
      <c r="AF616" s="21">
        <f ca="1">SUMIFS(AE$2:AE616,D$2:D616,D616)</f>
        <v>824</v>
      </c>
    </row>
    <row r="617" spans="1:32" hidden="1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1">
        <v>0</v>
      </c>
      <c r="S617" s="20">
        <f>VLOOKUP($A617,Database!$A:$Y,10,FALSE)</f>
        <v>59</v>
      </c>
      <c r="T617" s="20">
        <f>VLOOKUP($A617,Database!$A:$Y,11,FALSE)</f>
        <v>119</v>
      </c>
      <c r="U617" s="20">
        <f>VLOOKUP($A617,Database!$A:$Y,12,FALSE)</f>
        <v>133</v>
      </c>
      <c r="V617" s="20" t="str">
        <f>VLOOKUP(A617,Database!A:M,13,FALSE)</f>
        <v>Terminé</v>
      </c>
      <c r="W617" s="20">
        <f>VLOOKUP($A617,Database!$A:$Y,20,FALSE)</f>
        <v>4</v>
      </c>
      <c r="X617" s="20">
        <f>VLOOKUP($A617,Database!$A:$Y,21,FALSE)</f>
        <v>2</v>
      </c>
      <c r="Y617" s="20">
        <f>IF(A617=0,0,IF(V617="À venir",0,IF(AND(ISBLANK(P617),ISBLANK(Q617)),1,0)))</f>
        <v>0</v>
      </c>
      <c r="Z617" s="20">
        <f>IF(OR(ISBLANK(P617),ISBLANK(Q617)),"",IF(OR(AND(P617&gt;Q617,W617&gt;X617),AND(P617=Q617,W617=X617),AND(P617&lt;Q617,W617&lt;X617)),1,0))</f>
        <v>0</v>
      </c>
      <c r="AA617" s="20">
        <f ca="1">IF(C617&lt;NOW(),IF(AND(P617&gt;Q617,W617&gt;X617),S617,IF(AND(P617=Q617,W617=X617),T617,IF(AND(P617&lt;Q617,W617&lt;X617),U617,0))),"")</f>
        <v>0</v>
      </c>
      <c r="AB617" s="20">
        <f ca="1">IF(AND(P617=W617,Q617=X617,NOT(ISBLANK(P617)),NOT(ISBLANK(Q617)),NOT(ISBLANK(W617)),NOT(ISBLANK(AA617))),1,0)</f>
        <v>0</v>
      </c>
      <c r="AC617" s="20" t="str">
        <f ca="1">IF(AB617=0,"",IF(OR(ISBLANK(P617),ISBLANK(Q617)),"",IF(ISBLANK(VLOOKUP(A617,Database!A:AA,22,FALSE)),"",VLOOKUP(A617,Database!A:AA,22,FALSE))))</f>
        <v/>
      </c>
      <c r="AD617" s="20">
        <f ca="1">IFERROR(
   IF(
     OR(ISBLANK(P617),ISBLANK(Q617)),
     "",
     IF(
       AND(AA617&lt;&gt;"",OR(V617="Terminé",V617="En cours")),
       VLOOKUP(AC617,Setup_ScoreExactBonus!A:D,4,FALSE),
       0
     )),
  0)</f>
        <v>0</v>
      </c>
      <c r="AE617" s="21">
        <f ca="1">IFERROR(IF(OR(ISBLANK(P617),ISBLANK(Q617)),0,IF(AA617&lt;&gt;"", AA617 + IF(AB617=1,AD617, 0), "") * (R617+1)),"")</f>
        <v>0</v>
      </c>
      <c r="AF617" s="21">
        <f ca="1">SUMIFS(AE$2:AE617,D$2:D617,D617)</f>
        <v>475</v>
      </c>
    </row>
    <row r="618" spans="1:32" hidden="1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1">
        <v>0</v>
      </c>
      <c r="S618" s="20">
        <f>VLOOKUP($A618,Database!$A:$Y,10,FALSE)</f>
        <v>59</v>
      </c>
      <c r="T618" s="20">
        <f>VLOOKUP($A618,Database!$A:$Y,11,FALSE)</f>
        <v>119</v>
      </c>
      <c r="U618" s="20">
        <f>VLOOKUP($A618,Database!$A:$Y,12,FALSE)</f>
        <v>133</v>
      </c>
      <c r="V618" s="20" t="str">
        <f>VLOOKUP(A618,Database!A:M,13,FALSE)</f>
        <v>Terminé</v>
      </c>
      <c r="W618" s="20">
        <f>VLOOKUP($A618,Database!$A:$Y,20,FALSE)</f>
        <v>4</v>
      </c>
      <c r="X618" s="20">
        <f>VLOOKUP($A618,Database!$A:$Y,21,FALSE)</f>
        <v>2</v>
      </c>
      <c r="Y618" s="20">
        <f>IF(A618=0,0,IF(V618="À venir",0,IF(AND(ISBLANK(P618),ISBLANK(Q618)),1,0)))</f>
        <v>0</v>
      </c>
      <c r="Z618" s="20">
        <f>IF(OR(ISBLANK(P618),ISBLANK(Q618)),"",IF(OR(AND(P618&gt;Q618,W618&gt;X618),AND(P618=Q618,W618=X618),AND(P618&lt;Q618,W618&lt;X618)),1,0))</f>
        <v>0</v>
      </c>
      <c r="AA618" s="20">
        <f ca="1">IF(C618&lt;NOW(),IF(AND(P618&gt;Q618,W618&gt;X618),S618,IF(AND(P618=Q618,W618=X618),T618,IF(AND(P618&lt;Q618,W618&lt;X618),U618,0))),"")</f>
        <v>0</v>
      </c>
      <c r="AB618" s="20">
        <f ca="1">IF(AND(P618=W618,Q618=X618,NOT(ISBLANK(P618)),NOT(ISBLANK(Q618)),NOT(ISBLANK(W618)),NOT(ISBLANK(AA618))),1,0)</f>
        <v>0</v>
      </c>
      <c r="AC618" s="20" t="str">
        <f ca="1">IF(AB618=0,"",IF(OR(ISBLANK(P618),ISBLANK(Q618)),"",IF(ISBLANK(VLOOKUP(A618,Database!A:AA,22,FALSE)),"",VLOOKUP(A618,Database!A:AA,22,FALSE))))</f>
        <v/>
      </c>
      <c r="AD618" s="20">
        <f ca="1">IFERROR(
   IF(
     OR(ISBLANK(P618),ISBLANK(Q618)),
     "",
     IF(
       AND(AA618&lt;&gt;"",OR(V618="Terminé",V618="En cours")),
       VLOOKUP(AC618,Setup_ScoreExactBonus!A:D,4,FALSE),
       0
     )),
  0)</f>
        <v>0</v>
      </c>
      <c r="AE618" s="21">
        <f ca="1">IFERROR(IF(OR(ISBLANK(P618),ISBLANK(Q618)),0,IF(AA618&lt;&gt;"", AA618 + IF(AB618=1,AD618, 0), "") * (R618+1)),"")</f>
        <v>0</v>
      </c>
      <c r="AF618" s="21">
        <f ca="1">SUMIFS(AE$2:AE618,D$2:D618,D618)</f>
        <v>438</v>
      </c>
    </row>
    <row r="619" spans="1:32" hidden="1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1">
        <v>0</v>
      </c>
      <c r="S619" s="20">
        <f>VLOOKUP($A619,Database!$A:$Y,10,FALSE)</f>
        <v>59</v>
      </c>
      <c r="T619" s="20">
        <f>VLOOKUP($A619,Database!$A:$Y,11,FALSE)</f>
        <v>119</v>
      </c>
      <c r="U619" s="20">
        <f>VLOOKUP($A619,Database!$A:$Y,12,FALSE)</f>
        <v>133</v>
      </c>
      <c r="V619" s="20" t="str">
        <f>VLOOKUP(A619,Database!A:M,13,FALSE)</f>
        <v>Terminé</v>
      </c>
      <c r="W619" s="20">
        <f>VLOOKUP($A619,Database!$A:$Y,20,FALSE)</f>
        <v>4</v>
      </c>
      <c r="X619" s="20">
        <f>VLOOKUP($A619,Database!$A:$Y,21,FALSE)</f>
        <v>2</v>
      </c>
      <c r="Y619" s="20">
        <f>IF(A619=0,0,IF(V619="À venir",0,IF(AND(ISBLANK(P619),ISBLANK(Q619)),1,0)))</f>
        <v>0</v>
      </c>
      <c r="Z619" s="20">
        <f>IF(OR(ISBLANK(P619),ISBLANK(Q619)),"",IF(OR(AND(P619&gt;Q619,W619&gt;X619),AND(P619=Q619,W619=X619),AND(P619&lt;Q619,W619&lt;X619)),1,0))</f>
        <v>1</v>
      </c>
      <c r="AA619" s="20">
        <f ca="1">IF(C619&lt;NOW(),IF(AND(P619&gt;Q619,W619&gt;X619),S619,IF(AND(P619=Q619,W619=X619),T619,IF(AND(P619&lt;Q619,W619&lt;X619),U619,0))),"")</f>
        <v>59</v>
      </c>
      <c r="AB619" s="20">
        <f ca="1">IF(AND(P619=W619,Q619=X619,NOT(ISBLANK(P619)),NOT(ISBLANK(Q619)),NOT(ISBLANK(W619)),NOT(ISBLANK(AA619))),1,0)</f>
        <v>0</v>
      </c>
      <c r="AC619" s="20" t="str">
        <f ca="1">IF(AB619=0,"",IF(OR(ISBLANK(P619),ISBLANK(Q619)),"",IF(ISBLANK(VLOOKUP(A619,Database!A:AA,22,FALSE)),"",VLOOKUP(A619,Database!A:AA,22,FALSE))))</f>
        <v/>
      </c>
      <c r="AD619" s="20">
        <f ca="1">IFERROR(
   IF(
     OR(ISBLANK(P619),ISBLANK(Q619)),
     "",
     IF(
       AND(AA619&lt;&gt;"",OR(V619="Terminé",V619="En cours")),
       VLOOKUP(AC619,Setup_ScoreExactBonus!A:D,4,FALSE),
       0
     )),
  0)</f>
        <v>0</v>
      </c>
      <c r="AE619" s="21">
        <f ca="1">IFERROR(IF(OR(ISBLANK(P619),ISBLANK(Q619)),0,IF(AA619&lt;&gt;"", AA619 + IF(AB619=1,AD619, 0), "") * (R619+1)),"")</f>
        <v>59</v>
      </c>
      <c r="AF619" s="21">
        <f ca="1">SUMIFS(AE$2:AE619,D$2:D619,D619)</f>
        <v>1020</v>
      </c>
    </row>
    <row r="620" spans="1:32" hidden="1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1">
        <v>0</v>
      </c>
      <c r="S620" s="20">
        <f>VLOOKUP($A620,Database!$A:$Y,10,FALSE)</f>
        <v>59</v>
      </c>
      <c r="T620" s="20">
        <f>VLOOKUP($A620,Database!$A:$Y,11,FALSE)</f>
        <v>119</v>
      </c>
      <c r="U620" s="20">
        <f>VLOOKUP($A620,Database!$A:$Y,12,FALSE)</f>
        <v>133</v>
      </c>
      <c r="V620" s="20" t="str">
        <f>VLOOKUP(A620,Database!A:M,13,FALSE)</f>
        <v>Terminé</v>
      </c>
      <c r="W620" s="20">
        <f>VLOOKUP($A620,Database!$A:$Y,20,FALSE)</f>
        <v>4</v>
      </c>
      <c r="X620" s="20">
        <f>VLOOKUP($A620,Database!$A:$Y,21,FALSE)</f>
        <v>2</v>
      </c>
      <c r="Y620" s="20">
        <f>IF(A620=0,0,IF(V620="À venir",0,IF(AND(ISBLANK(P620),ISBLANK(Q620)),1,0)))</f>
        <v>0</v>
      </c>
      <c r="Z620" s="20">
        <f>IF(OR(ISBLANK(P620),ISBLANK(Q620)),"",IF(OR(AND(P620&gt;Q620,W620&gt;X620),AND(P620=Q620,W620=X620),AND(P620&lt;Q620,W620&lt;X620)),1,0))</f>
        <v>0</v>
      </c>
      <c r="AA620" s="20">
        <f ca="1">IF(C620&lt;NOW(),IF(AND(P620&gt;Q620,W620&gt;X620),S620,IF(AND(P620=Q620,W620=X620),T620,IF(AND(P620&lt;Q620,W620&lt;X620),U620,0))),"")</f>
        <v>0</v>
      </c>
      <c r="AB620" s="20">
        <f ca="1">IF(AND(P620=W620,Q620=X620,NOT(ISBLANK(P620)),NOT(ISBLANK(Q620)),NOT(ISBLANK(W620)),NOT(ISBLANK(AA620))),1,0)</f>
        <v>0</v>
      </c>
      <c r="AC620" s="20" t="str">
        <f ca="1">IF(AB620=0,"",IF(OR(ISBLANK(P620),ISBLANK(Q620)),"",IF(ISBLANK(VLOOKUP(A620,Database!A:AA,22,FALSE)),"",VLOOKUP(A620,Database!A:AA,22,FALSE))))</f>
        <v/>
      </c>
      <c r="AD620" s="20">
        <f ca="1">IFERROR(
   IF(
     OR(ISBLANK(P620),ISBLANK(Q620)),
     "",
     IF(
       AND(AA620&lt;&gt;"",OR(V620="Terminé",V620="En cours")),
       VLOOKUP(AC620,Setup_ScoreExactBonus!A:D,4,FALSE),
       0
     )),
  0)</f>
        <v>0</v>
      </c>
      <c r="AE620" s="21">
        <f ca="1">IFERROR(IF(OR(ISBLANK(P620),ISBLANK(Q620)),0,IF(AA620&lt;&gt;"", AA620 + IF(AB620=1,AD620, 0), "") * (R620+1)),"")</f>
        <v>0</v>
      </c>
      <c r="AF620" s="21">
        <f ca="1">SUMIFS(AE$2:AE620,D$2:D620,D620)</f>
        <v>478</v>
      </c>
    </row>
    <row r="621" spans="1:32" hidden="1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1">
        <v>0</v>
      </c>
      <c r="S621" s="20">
        <f>VLOOKUP($A621,Database!$A:$Y,10,FALSE)</f>
        <v>59</v>
      </c>
      <c r="T621" s="20">
        <f>VLOOKUP($A621,Database!$A:$Y,11,FALSE)</f>
        <v>119</v>
      </c>
      <c r="U621" s="20">
        <f>VLOOKUP($A621,Database!$A:$Y,12,FALSE)</f>
        <v>133</v>
      </c>
      <c r="V621" s="20" t="str">
        <f>VLOOKUP(A621,Database!A:M,13,FALSE)</f>
        <v>Terminé</v>
      </c>
      <c r="W621" s="20">
        <f>VLOOKUP($A621,Database!$A:$Y,20,FALSE)</f>
        <v>4</v>
      </c>
      <c r="X621" s="20">
        <f>VLOOKUP($A621,Database!$A:$Y,21,FALSE)</f>
        <v>2</v>
      </c>
      <c r="Y621" s="20">
        <f>IF(A621=0,0,IF(V621="À venir",0,IF(AND(ISBLANK(P621),ISBLANK(Q621)),1,0)))</f>
        <v>0</v>
      </c>
      <c r="Z621" s="20">
        <f>IF(OR(ISBLANK(P621),ISBLANK(Q621)),"",IF(OR(AND(P621&gt;Q621,W621&gt;X621),AND(P621=Q621,W621=X621),AND(P621&lt;Q621,W621&lt;X621)),1,0))</f>
        <v>1</v>
      </c>
      <c r="AA621" s="20">
        <f ca="1">IF(C621&lt;NOW(),IF(AND(P621&gt;Q621,W621&gt;X621),S621,IF(AND(P621=Q621,W621=X621),T621,IF(AND(P621&lt;Q621,W621&lt;X621),U621,0))),"")</f>
        <v>59</v>
      </c>
      <c r="AB621" s="20">
        <f ca="1">IF(AND(P621=W621,Q621=X621,NOT(ISBLANK(P621)),NOT(ISBLANK(Q621)),NOT(ISBLANK(W621)),NOT(ISBLANK(AA621))),1,0)</f>
        <v>0</v>
      </c>
      <c r="AC621" s="20" t="str">
        <f ca="1">IF(AB621=0,"",IF(OR(ISBLANK(P621),ISBLANK(Q621)),"",IF(ISBLANK(VLOOKUP(A621,Database!A:AA,22,FALSE)),"",VLOOKUP(A621,Database!A:AA,22,FALSE))))</f>
        <v/>
      </c>
      <c r="AD621" s="20">
        <f ca="1">IFERROR(
   IF(
     OR(ISBLANK(P621),ISBLANK(Q621)),
     "",
     IF(
       AND(AA621&lt;&gt;"",OR(V621="Terminé",V621="En cours")),
       VLOOKUP(AC621,Setup_ScoreExactBonus!A:D,4,FALSE),
       0
     )),
  0)</f>
        <v>0</v>
      </c>
      <c r="AE621" s="21">
        <f ca="1">IFERROR(IF(OR(ISBLANK(P621),ISBLANK(Q621)),0,IF(AA621&lt;&gt;"", AA621 + IF(AB621=1,AD621, 0), "") * (R621+1)),"")</f>
        <v>59</v>
      </c>
      <c r="AF621" s="21">
        <f ca="1">SUMIFS(AE$2:AE621,D$2:D621,D621)</f>
        <v>498</v>
      </c>
    </row>
    <row r="622" spans="1:32" hidden="1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1">
        <v>0</v>
      </c>
      <c r="S622" s="20">
        <f>VLOOKUP($A622,Database!$A:$Y,10,FALSE)</f>
        <v>59</v>
      </c>
      <c r="T622" s="20">
        <f>VLOOKUP($A622,Database!$A:$Y,11,FALSE)</f>
        <v>119</v>
      </c>
      <c r="U622" s="20">
        <f>VLOOKUP($A622,Database!$A:$Y,12,FALSE)</f>
        <v>133</v>
      </c>
      <c r="V622" s="20" t="str">
        <f>VLOOKUP(A622,Database!A:M,13,FALSE)</f>
        <v>Terminé</v>
      </c>
      <c r="W622" s="20">
        <f>VLOOKUP($A622,Database!$A:$Y,20,FALSE)</f>
        <v>4</v>
      </c>
      <c r="X622" s="20">
        <f>VLOOKUP($A622,Database!$A:$Y,21,FALSE)</f>
        <v>2</v>
      </c>
      <c r="Y622" s="20">
        <f>IF(A622=0,0,IF(V622="À venir",0,IF(AND(ISBLANK(P622),ISBLANK(Q622)),1,0)))</f>
        <v>1</v>
      </c>
      <c r="Z622" s="20" t="str">
        <f>IF(OR(ISBLANK(P622),ISBLANK(Q622)),"",IF(OR(AND(P622&gt;Q622,W622&gt;X622),AND(P622=Q622,W622=X622),AND(P622&lt;Q622,W622&lt;X622)),1,0))</f>
        <v/>
      </c>
      <c r="AA622" s="20">
        <f ca="1">IF(C622&lt;NOW(),IF(AND(P622&gt;Q622,W622&gt;X622),S622,IF(AND(P622=Q622,W622=X622),T622,IF(AND(P622&lt;Q622,W622&lt;X622),U622,0))),"")</f>
        <v>0</v>
      </c>
      <c r="AB622" s="20">
        <f ca="1">IF(AND(P622=W622,Q622=X622,NOT(ISBLANK(P622)),NOT(ISBLANK(Q622)),NOT(ISBLANK(W622)),NOT(ISBLANK(AA622))),1,0)</f>
        <v>0</v>
      </c>
      <c r="AC622" s="20" t="str">
        <f ca="1">IF(AB622=0,"",IF(OR(ISBLANK(P622),ISBLANK(Q622)),"",IF(ISBLANK(VLOOKUP(A622,Database!A:AA,22,FALSE)),"",VLOOKUP(A622,Database!A:AA,22,FALSE))))</f>
        <v/>
      </c>
      <c r="AD622" s="20" t="str">
        <f>IFERROR(
   IF(
     OR(ISBLANK(P622),ISBLANK(Q622)),
     "",
     IF(
       AND(AA622&lt;&gt;"",OR(V622="Terminé",V622="En cours")),
       VLOOKUP(AC622,Setup_ScoreExactBonus!A:D,4,FALSE),
       0
     )),
  0)</f>
        <v/>
      </c>
      <c r="AE622" s="21">
        <f>IFERROR(IF(OR(ISBLANK(P622),ISBLANK(Q622)),0,IF(AA622&lt;&gt;"", AA622 + IF(AB622=1,AD622, 0), "") * (R622+1)),"")</f>
        <v>0</v>
      </c>
      <c r="AF622" s="21">
        <f>SUMIFS(AE$2:AE622,D$2:D622,D622)</f>
        <v>0</v>
      </c>
    </row>
    <row r="623" spans="1:32" hidden="1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1">
        <v>0</v>
      </c>
      <c r="S623" s="20">
        <f>VLOOKUP($A623,Database!$A:$Y,10,FALSE)</f>
        <v>73</v>
      </c>
      <c r="T623" s="20">
        <f>VLOOKUP($A623,Database!$A:$Y,11,FALSE)</f>
        <v>113</v>
      </c>
      <c r="U623" s="20">
        <f>VLOOKUP($A623,Database!$A:$Y,12,FALSE)</f>
        <v>116</v>
      </c>
      <c r="V623" s="20" t="str">
        <f>VLOOKUP(A623,Database!A:M,13,FALSE)</f>
        <v>Terminé</v>
      </c>
      <c r="W623" s="20">
        <f>VLOOKUP($A623,Database!$A:$Y,20,FALSE)</f>
        <v>1</v>
      </c>
      <c r="X623" s="20">
        <f>VLOOKUP($A623,Database!$A:$Y,21,FALSE)</f>
        <v>0</v>
      </c>
      <c r="Y623" s="20">
        <f>IF(A623=0,0,IF(V623="À venir",0,IF(AND(ISBLANK(P623),ISBLANK(Q623)),1,0)))</f>
        <v>0</v>
      </c>
      <c r="Z623" s="20">
        <f>IF(OR(ISBLANK(P623),ISBLANK(Q623)),"",IF(OR(AND(P623&gt;Q623,W623&gt;X623),AND(P623=Q623,W623=X623),AND(P623&lt;Q623,W623&lt;X623)),1,0))</f>
        <v>0</v>
      </c>
      <c r="AA623" s="20">
        <f ca="1">IF(C623&lt;NOW(),IF(AND(P623&gt;Q623,W623&gt;X623),S623,IF(AND(P623=Q623,W623=X623),T623,IF(AND(P623&lt;Q623,W623&lt;X623),U623,0))),"")</f>
        <v>0</v>
      </c>
      <c r="AB623" s="20">
        <f ca="1">IF(AND(P623=W623,Q623=X623,NOT(ISBLANK(P623)),NOT(ISBLANK(Q623)),NOT(ISBLANK(W623)),NOT(ISBLANK(AA623))),1,0)</f>
        <v>0</v>
      </c>
      <c r="AC623" s="20" t="str">
        <f ca="1">IF(AB623=0,"",IF(OR(ISBLANK(P623),ISBLANK(Q623)),"",IF(ISBLANK(VLOOKUP(A623,Database!A:AA,22,FALSE)),"",VLOOKUP(A623,Database!A:AA,22,FALSE))))</f>
        <v/>
      </c>
      <c r="AD623" s="20">
        <f ca="1">IFERROR(
   IF(
     OR(ISBLANK(P623),ISBLANK(Q623)),
     "",
     IF(
       AND(AA623&lt;&gt;"",OR(V623="Terminé",V623="En cours")),
       VLOOKUP(AC623,Setup_ScoreExactBonus!A:D,4,FALSE),
       0
     )),
  0)</f>
        <v>0</v>
      </c>
      <c r="AE623" s="21">
        <f ca="1">IFERROR(IF(OR(ISBLANK(P623),ISBLANK(Q623)),0,IF(AA623&lt;&gt;"", AA623 + IF(AB623=1,AD623, 0), "") * (R623+1)),"")</f>
        <v>0</v>
      </c>
      <c r="AF623" s="21">
        <f ca="1">SUMIFS(AE$2:AE623,D$2:D623,D623)</f>
        <v>940</v>
      </c>
    </row>
    <row r="624" spans="1:32" hidden="1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1">
        <v>0</v>
      </c>
      <c r="S624" s="20">
        <f>VLOOKUP($A624,Database!$A:$Y,10,FALSE)</f>
        <v>73</v>
      </c>
      <c r="T624" s="20">
        <f>VLOOKUP($A624,Database!$A:$Y,11,FALSE)</f>
        <v>113</v>
      </c>
      <c r="U624" s="20">
        <f>VLOOKUP($A624,Database!$A:$Y,12,FALSE)</f>
        <v>116</v>
      </c>
      <c r="V624" s="20" t="str">
        <f>VLOOKUP(A624,Database!A:M,13,FALSE)</f>
        <v>Terminé</v>
      </c>
      <c r="W624" s="20">
        <f>VLOOKUP($A624,Database!$A:$Y,20,FALSE)</f>
        <v>1</v>
      </c>
      <c r="X624" s="20">
        <f>VLOOKUP($A624,Database!$A:$Y,21,FALSE)</f>
        <v>0</v>
      </c>
      <c r="Y624" s="20">
        <f>IF(A624=0,0,IF(V624="À venir",0,IF(AND(ISBLANK(P624),ISBLANK(Q624)),1,0)))</f>
        <v>0</v>
      </c>
      <c r="Z624" s="20">
        <f>IF(OR(ISBLANK(P624),ISBLANK(Q624)),"",IF(OR(AND(P624&gt;Q624,W624&gt;X624),AND(P624=Q624,W624=X624),AND(P624&lt;Q624,W624&lt;X624)),1,0))</f>
        <v>1</v>
      </c>
      <c r="AA624" s="20">
        <f ca="1">IF(C624&lt;NOW(),IF(AND(P624&gt;Q624,W624&gt;X624),S624,IF(AND(P624=Q624,W624=X624),T624,IF(AND(P624&lt;Q624,W624&lt;X624),U624,0))),"")</f>
        <v>73</v>
      </c>
      <c r="AB624" s="20">
        <f ca="1">IF(AND(P624=W624,Q624=X624,NOT(ISBLANK(P624)),NOT(ISBLANK(Q624)),NOT(ISBLANK(W624)),NOT(ISBLANK(AA624))),1,0)</f>
        <v>0</v>
      </c>
      <c r="AC624" s="20" t="str">
        <f ca="1">IF(AB624=0,"",IF(OR(ISBLANK(P624),ISBLANK(Q624)),"",IF(ISBLANK(VLOOKUP(A624,Database!A:AA,22,FALSE)),"",VLOOKUP(A624,Database!A:AA,22,FALSE))))</f>
        <v/>
      </c>
      <c r="AD624" s="20">
        <f ca="1">IFERROR(
   IF(
     OR(ISBLANK(P624),ISBLANK(Q624)),
     "",
     IF(
       AND(AA624&lt;&gt;"",OR(V624="Terminé",V624="En cours")),
       VLOOKUP(AC624,Setup_ScoreExactBonus!A:D,4,FALSE),
       0
     )),
  0)</f>
        <v>0</v>
      </c>
      <c r="AE624" s="21">
        <f ca="1">IFERROR(IF(OR(ISBLANK(P624),ISBLANK(Q624)),0,IF(AA624&lt;&gt;"", AA624 + IF(AB624=1,AD624, 0), "") * (R624+1)),"")</f>
        <v>73</v>
      </c>
      <c r="AF624" s="21">
        <f ca="1">SUMIFS(AE$2:AE624,D$2:D624,D624)</f>
        <v>928</v>
      </c>
    </row>
    <row r="625" spans="1:32" hidden="1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1">
        <v>0</v>
      </c>
      <c r="S625" s="20">
        <f>VLOOKUP($A625,Database!$A:$Y,10,FALSE)</f>
        <v>73</v>
      </c>
      <c r="T625" s="20">
        <f>VLOOKUP($A625,Database!$A:$Y,11,FALSE)</f>
        <v>113</v>
      </c>
      <c r="U625" s="20">
        <f>VLOOKUP($A625,Database!$A:$Y,12,FALSE)</f>
        <v>116</v>
      </c>
      <c r="V625" s="20" t="str">
        <f>VLOOKUP(A625,Database!A:M,13,FALSE)</f>
        <v>Terminé</v>
      </c>
      <c r="W625" s="20">
        <f>VLOOKUP($A625,Database!$A:$Y,20,FALSE)</f>
        <v>1</v>
      </c>
      <c r="X625" s="20">
        <f>VLOOKUP($A625,Database!$A:$Y,21,FALSE)</f>
        <v>0</v>
      </c>
      <c r="Y625" s="20">
        <f>IF(A625=0,0,IF(V625="À venir",0,IF(AND(ISBLANK(P625),ISBLANK(Q625)),1,0)))</f>
        <v>0</v>
      </c>
      <c r="Z625" s="20">
        <f>IF(OR(ISBLANK(P625),ISBLANK(Q625)),"",IF(OR(AND(P625&gt;Q625,W625&gt;X625),AND(P625=Q625,W625=X625),AND(P625&lt;Q625,W625&lt;X625)),1,0))</f>
        <v>1</v>
      </c>
      <c r="AA625" s="20">
        <f ca="1">IF(C625&lt;NOW(),IF(AND(P625&gt;Q625,W625&gt;X625),S625,IF(AND(P625=Q625,W625=X625),T625,IF(AND(P625&lt;Q625,W625&lt;X625),U625,0))),"")</f>
        <v>73</v>
      </c>
      <c r="AB625" s="20">
        <f ca="1">IF(AND(P625=W625,Q625=X625,NOT(ISBLANK(P625)),NOT(ISBLANK(Q625)),NOT(ISBLANK(W625)),NOT(ISBLANK(AA625))),1,0)</f>
        <v>1</v>
      </c>
      <c r="AC625" s="20" t="str">
        <f ca="1">IF(AB625=0,"",IF(OR(ISBLANK(P625),ISBLANK(Q625)),"",IF(ISBLANK(VLOOKUP(A625,Database!A:AA,22,FALSE)),"",VLOOKUP(A625,Database!A:AA,22,FALSE))))</f>
        <v>Exact</v>
      </c>
      <c r="AD625" s="20">
        <f ca="1">IFERROR(
   IF(
     OR(ISBLANK(P625),ISBLANK(Q625)),
     "",
     IF(
       AND(AA625&lt;&gt;"",OR(V625="Terminé",V625="En cours")),
       VLOOKUP(AC625,Setup_ScoreExactBonus!A:D,4,FALSE),
       0
     )),
  0)</f>
        <v>20</v>
      </c>
      <c r="AE625" s="21">
        <f ca="1">IFERROR(IF(OR(ISBLANK(P625),ISBLANK(Q625)),0,IF(AA625&lt;&gt;"", AA625 + IF(AB625=1,AD625, 0), "") * (R625+1)),"")</f>
        <v>93</v>
      </c>
      <c r="AF625" s="21">
        <f ca="1">SUMIFS(AE$2:AE625,D$2:D625,D625)</f>
        <v>1000</v>
      </c>
    </row>
    <row r="626" spans="1:32" hidden="1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1">
        <v>0</v>
      </c>
      <c r="S626" s="20">
        <f>VLOOKUP($A626,Database!$A:$Y,10,FALSE)</f>
        <v>73</v>
      </c>
      <c r="T626" s="20">
        <f>VLOOKUP($A626,Database!$A:$Y,11,FALSE)</f>
        <v>113</v>
      </c>
      <c r="U626" s="20">
        <f>VLOOKUP($A626,Database!$A:$Y,12,FALSE)</f>
        <v>116</v>
      </c>
      <c r="V626" s="20" t="str">
        <f>VLOOKUP(A626,Database!A:M,13,FALSE)</f>
        <v>Terminé</v>
      </c>
      <c r="W626" s="20">
        <f>VLOOKUP($A626,Database!$A:$Y,20,FALSE)</f>
        <v>1</v>
      </c>
      <c r="X626" s="20">
        <f>VLOOKUP($A626,Database!$A:$Y,21,FALSE)</f>
        <v>0</v>
      </c>
      <c r="Y626" s="20">
        <f>IF(A626=0,0,IF(V626="À venir",0,IF(AND(ISBLANK(P626),ISBLANK(Q626)),1,0)))</f>
        <v>0</v>
      </c>
      <c r="Z626" s="20">
        <f>IF(OR(ISBLANK(P626),ISBLANK(Q626)),"",IF(OR(AND(P626&gt;Q626,W626&gt;X626),AND(P626=Q626,W626=X626),AND(P626&lt;Q626,W626&lt;X626)),1,0))</f>
        <v>1</v>
      </c>
      <c r="AA626" s="20">
        <f ca="1">IF(C626&lt;NOW(),IF(AND(P626&gt;Q626,W626&gt;X626),S626,IF(AND(P626=Q626,W626=X626),T626,IF(AND(P626&lt;Q626,W626&lt;X626),U626,0))),"")</f>
        <v>73</v>
      </c>
      <c r="AB626" s="20">
        <f ca="1">IF(AND(P626=W626,Q626=X626,NOT(ISBLANK(P626)),NOT(ISBLANK(Q626)),NOT(ISBLANK(W626)),NOT(ISBLANK(AA626))),1,0)</f>
        <v>1</v>
      </c>
      <c r="AC626" s="20" t="str">
        <f ca="1">IF(AB626=0,"",IF(OR(ISBLANK(P626),ISBLANK(Q626)),"",IF(ISBLANK(VLOOKUP(A626,Database!A:AA,22,FALSE)),"",VLOOKUP(A626,Database!A:AA,22,FALSE))))</f>
        <v>Exact</v>
      </c>
      <c r="AD626" s="20">
        <f ca="1">IFERROR(
   IF(
     OR(ISBLANK(P626),ISBLANK(Q626)),
     "",
     IF(
       AND(AA626&lt;&gt;"",OR(V626="Terminé",V626="En cours")),
       VLOOKUP(AC626,Setup_ScoreExactBonus!A:D,4,FALSE),
       0
     )),
  0)</f>
        <v>20</v>
      </c>
      <c r="AE626" s="21">
        <f ca="1">IFERROR(IF(OR(ISBLANK(P626),ISBLANK(Q626)),0,IF(AA626&lt;&gt;"", AA626 + IF(AB626=1,AD626, 0), "") * (R626+1)),"")</f>
        <v>93</v>
      </c>
      <c r="AF626" s="21">
        <f ca="1">SUMIFS(AE$2:AE626,D$2:D626,D626)</f>
        <v>583</v>
      </c>
    </row>
    <row r="627" spans="1:32" hidden="1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1">
        <v>0</v>
      </c>
      <c r="S627" s="20">
        <f>VLOOKUP($A627,Database!$A:$Y,10,FALSE)</f>
        <v>73</v>
      </c>
      <c r="T627" s="20">
        <f>VLOOKUP($A627,Database!$A:$Y,11,FALSE)</f>
        <v>113</v>
      </c>
      <c r="U627" s="20">
        <f>VLOOKUP($A627,Database!$A:$Y,12,FALSE)</f>
        <v>116</v>
      </c>
      <c r="V627" s="20" t="str">
        <f>VLOOKUP(A627,Database!A:M,13,FALSE)</f>
        <v>Terminé</v>
      </c>
      <c r="W627" s="20">
        <f>VLOOKUP($A627,Database!$A:$Y,20,FALSE)</f>
        <v>1</v>
      </c>
      <c r="X627" s="20">
        <f>VLOOKUP($A627,Database!$A:$Y,21,FALSE)</f>
        <v>0</v>
      </c>
      <c r="Y627" s="20">
        <f>IF(A627=0,0,IF(V627="À venir",0,IF(AND(ISBLANK(P627),ISBLANK(Q627)),1,0)))</f>
        <v>0</v>
      </c>
      <c r="Z627" s="20">
        <f>IF(OR(ISBLANK(P627),ISBLANK(Q627)),"",IF(OR(AND(P627&gt;Q627,W627&gt;X627),AND(P627=Q627,W627=X627),AND(P627&lt;Q627,W627&lt;X627)),1,0))</f>
        <v>0</v>
      </c>
      <c r="AA627" s="20">
        <f ca="1">IF(C627&lt;NOW(),IF(AND(P627&gt;Q627,W627&gt;X627),S627,IF(AND(P627=Q627,W627=X627),T627,IF(AND(P627&lt;Q627,W627&lt;X627),U627,0))),"")</f>
        <v>0</v>
      </c>
      <c r="AB627" s="20">
        <f ca="1">IF(AND(P627=W627,Q627=X627,NOT(ISBLANK(P627)),NOT(ISBLANK(Q627)),NOT(ISBLANK(W627)),NOT(ISBLANK(AA627))),1,0)</f>
        <v>0</v>
      </c>
      <c r="AC627" s="20" t="str">
        <f ca="1">IF(AB627=0,"",IF(OR(ISBLANK(P627),ISBLANK(Q627)),"",IF(ISBLANK(VLOOKUP(A627,Database!A:AA,22,FALSE)),"",VLOOKUP(A627,Database!A:AA,22,FALSE))))</f>
        <v/>
      </c>
      <c r="AD627" s="20">
        <f ca="1">IFERROR(
   IF(
     OR(ISBLANK(P627),ISBLANK(Q627)),
     "",
     IF(
       AND(AA627&lt;&gt;"",OR(V627="Terminé",V627="En cours")),
       VLOOKUP(AC627,Setup_ScoreExactBonus!A:D,4,FALSE),
       0
     )),
  0)</f>
        <v>0</v>
      </c>
      <c r="AE627" s="21">
        <f ca="1">IFERROR(IF(OR(ISBLANK(P627),ISBLANK(Q627)),0,IF(AA627&lt;&gt;"", AA627 + IF(AB627=1,AD627, 0), "") * (R627+1)),"")</f>
        <v>0</v>
      </c>
      <c r="AF627" s="21">
        <f ca="1">SUMIFS(AE$2:AE627,D$2:D627,D627)</f>
        <v>440</v>
      </c>
    </row>
    <row r="628" spans="1:32" hidden="1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1">
        <v>0</v>
      </c>
      <c r="S628" s="20">
        <f>VLOOKUP($A628,Database!$A:$Y,10,FALSE)</f>
        <v>73</v>
      </c>
      <c r="T628" s="20">
        <f>VLOOKUP($A628,Database!$A:$Y,11,FALSE)</f>
        <v>113</v>
      </c>
      <c r="U628" s="20">
        <f>VLOOKUP($A628,Database!$A:$Y,12,FALSE)</f>
        <v>116</v>
      </c>
      <c r="V628" s="20" t="str">
        <f>VLOOKUP(A628,Database!A:M,13,FALSE)</f>
        <v>Terminé</v>
      </c>
      <c r="W628" s="20">
        <f>VLOOKUP($A628,Database!$A:$Y,20,FALSE)</f>
        <v>1</v>
      </c>
      <c r="X628" s="20">
        <f>VLOOKUP($A628,Database!$A:$Y,21,FALSE)</f>
        <v>0</v>
      </c>
      <c r="Y628" s="20">
        <f>IF(A628=0,0,IF(V628="À venir",0,IF(AND(ISBLANK(P628),ISBLANK(Q628)),1,0)))</f>
        <v>0</v>
      </c>
      <c r="Z628" s="20">
        <f>IF(OR(ISBLANK(P628),ISBLANK(Q628)),"",IF(OR(AND(P628&gt;Q628,W628&gt;X628),AND(P628=Q628,W628=X628),AND(P628&lt;Q628,W628&lt;X628)),1,0))</f>
        <v>0</v>
      </c>
      <c r="AA628" s="20">
        <f ca="1">IF(C628&lt;NOW(),IF(AND(P628&gt;Q628,W628&gt;X628),S628,IF(AND(P628=Q628,W628=X628),T628,IF(AND(P628&lt;Q628,W628&lt;X628),U628,0))),"")</f>
        <v>0</v>
      </c>
      <c r="AB628" s="20">
        <f ca="1">IF(AND(P628=W628,Q628=X628,NOT(ISBLANK(P628)),NOT(ISBLANK(Q628)),NOT(ISBLANK(W628)),NOT(ISBLANK(AA628))),1,0)</f>
        <v>0</v>
      </c>
      <c r="AC628" s="20" t="str">
        <f ca="1">IF(AB628=0,"",IF(OR(ISBLANK(P628),ISBLANK(Q628)),"",IF(ISBLANK(VLOOKUP(A628,Database!A:AA,22,FALSE)),"",VLOOKUP(A628,Database!A:AA,22,FALSE))))</f>
        <v/>
      </c>
      <c r="AD628" s="20">
        <f ca="1">IFERROR(
   IF(
     OR(ISBLANK(P628),ISBLANK(Q628)),
     "",
     IF(
       AND(AA628&lt;&gt;"",OR(V628="Terminé",V628="En cours")),
       VLOOKUP(AC628,Setup_ScoreExactBonus!A:D,4,FALSE),
       0
     )),
  0)</f>
        <v>0</v>
      </c>
      <c r="AE628" s="21">
        <f ca="1">IFERROR(IF(OR(ISBLANK(P628),ISBLANK(Q628)),0,IF(AA628&lt;&gt;"", AA628 + IF(AB628=1,AD628, 0), "") * (R628+1)),"")</f>
        <v>0</v>
      </c>
      <c r="AF628" s="21">
        <f ca="1">SUMIFS(AE$2:AE628,D$2:D628,D628)</f>
        <v>694</v>
      </c>
    </row>
    <row r="629" spans="1:32" hidden="1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1">
        <v>0</v>
      </c>
      <c r="S629" s="20">
        <f>VLOOKUP($A629,Database!$A:$Y,10,FALSE)</f>
        <v>73</v>
      </c>
      <c r="T629" s="20">
        <f>VLOOKUP($A629,Database!$A:$Y,11,FALSE)</f>
        <v>113</v>
      </c>
      <c r="U629" s="20">
        <f>VLOOKUP($A629,Database!$A:$Y,12,FALSE)</f>
        <v>116</v>
      </c>
      <c r="V629" s="20" t="str">
        <f>VLOOKUP(A629,Database!A:M,13,FALSE)</f>
        <v>Terminé</v>
      </c>
      <c r="W629" s="20">
        <f>VLOOKUP($A629,Database!$A:$Y,20,FALSE)</f>
        <v>1</v>
      </c>
      <c r="X629" s="20">
        <f>VLOOKUP($A629,Database!$A:$Y,21,FALSE)</f>
        <v>0</v>
      </c>
      <c r="Y629" s="20">
        <f>IF(A629=0,0,IF(V629="À venir",0,IF(AND(ISBLANK(P629),ISBLANK(Q629)),1,0)))</f>
        <v>0</v>
      </c>
      <c r="Z629" s="20">
        <f>IF(OR(ISBLANK(P629),ISBLANK(Q629)),"",IF(OR(AND(P629&gt;Q629,W629&gt;X629),AND(P629=Q629,W629=X629),AND(P629&lt;Q629,W629&lt;X629)),1,0))</f>
        <v>0</v>
      </c>
      <c r="AA629" s="20">
        <f ca="1">IF(C629&lt;NOW(),IF(AND(P629&gt;Q629,W629&gt;X629),S629,IF(AND(P629=Q629,W629=X629),T629,IF(AND(P629&lt;Q629,W629&lt;X629),U629,0))),"")</f>
        <v>0</v>
      </c>
      <c r="AB629" s="20">
        <f ca="1">IF(AND(P629=W629,Q629=X629,NOT(ISBLANK(P629)),NOT(ISBLANK(Q629)),NOT(ISBLANK(W629)),NOT(ISBLANK(AA629))),1,0)</f>
        <v>0</v>
      </c>
      <c r="AC629" s="20" t="str">
        <f ca="1">IF(AB629=0,"",IF(OR(ISBLANK(P629),ISBLANK(Q629)),"",IF(ISBLANK(VLOOKUP(A629,Database!A:AA,22,FALSE)),"",VLOOKUP(A629,Database!A:AA,22,FALSE))))</f>
        <v/>
      </c>
      <c r="AD629" s="20">
        <f ca="1">IFERROR(
   IF(
     OR(ISBLANK(P629),ISBLANK(Q629)),
     "",
     IF(
       AND(AA629&lt;&gt;"",OR(V629="Terminé",V629="En cours")),
       VLOOKUP(AC629,Setup_ScoreExactBonus!A:D,4,FALSE),
       0
     )),
  0)</f>
        <v>0</v>
      </c>
      <c r="AE629" s="21">
        <f ca="1">IFERROR(IF(OR(ISBLANK(P629),ISBLANK(Q629)),0,IF(AA629&lt;&gt;"", AA629 + IF(AB629=1,AD629, 0), "") * (R629+1)),"")</f>
        <v>0</v>
      </c>
      <c r="AF629" s="21">
        <f ca="1">SUMIFS(AE$2:AE629,D$2:D629,D629)</f>
        <v>404</v>
      </c>
    </row>
    <row r="630" spans="1:32" hidden="1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1">
        <v>0</v>
      </c>
      <c r="S630" s="20">
        <f>VLOOKUP($A630,Database!$A:$Y,10,FALSE)</f>
        <v>73</v>
      </c>
      <c r="T630" s="20">
        <f>VLOOKUP($A630,Database!$A:$Y,11,FALSE)</f>
        <v>113</v>
      </c>
      <c r="U630" s="20">
        <f>VLOOKUP($A630,Database!$A:$Y,12,FALSE)</f>
        <v>116</v>
      </c>
      <c r="V630" s="20" t="str">
        <f>VLOOKUP(A630,Database!A:M,13,FALSE)</f>
        <v>Terminé</v>
      </c>
      <c r="W630" s="20">
        <f>VLOOKUP($A630,Database!$A:$Y,20,FALSE)</f>
        <v>1</v>
      </c>
      <c r="X630" s="20">
        <f>VLOOKUP($A630,Database!$A:$Y,21,FALSE)</f>
        <v>0</v>
      </c>
      <c r="Y630" s="20">
        <f>IF(A630=0,0,IF(V630="À venir",0,IF(AND(ISBLANK(P630),ISBLANK(Q630)),1,0)))</f>
        <v>0</v>
      </c>
      <c r="Z630" s="20">
        <f>IF(OR(ISBLANK(P630),ISBLANK(Q630)),"",IF(OR(AND(P630&gt;Q630,W630&gt;X630),AND(P630=Q630,W630=X630),AND(P630&lt;Q630,W630&lt;X630)),1,0))</f>
        <v>1</v>
      </c>
      <c r="AA630" s="20">
        <f ca="1">IF(C630&lt;NOW(),IF(AND(P630&gt;Q630,W630&gt;X630),S630,IF(AND(P630=Q630,W630=X630),T630,IF(AND(P630&lt;Q630,W630&lt;X630),U630,0))),"")</f>
        <v>73</v>
      </c>
      <c r="AB630" s="20">
        <f ca="1">IF(AND(P630=W630,Q630=X630,NOT(ISBLANK(P630)),NOT(ISBLANK(Q630)),NOT(ISBLANK(W630)),NOT(ISBLANK(AA630))),1,0)</f>
        <v>0</v>
      </c>
      <c r="AC630" s="20" t="str">
        <f ca="1">IF(AB630=0,"",IF(OR(ISBLANK(P630),ISBLANK(Q630)),"",IF(ISBLANK(VLOOKUP(A630,Database!A:AA,22,FALSE)),"",VLOOKUP(A630,Database!A:AA,22,FALSE))))</f>
        <v/>
      </c>
      <c r="AD630" s="20">
        <f ca="1">IFERROR(
   IF(
     OR(ISBLANK(P630),ISBLANK(Q630)),
     "",
     IF(
       AND(AA630&lt;&gt;"",OR(V630="Terminé",V630="En cours")),
       VLOOKUP(AC630,Setup_ScoreExactBonus!A:D,4,FALSE),
       0
     )),
  0)</f>
        <v>0</v>
      </c>
      <c r="AE630" s="21">
        <f ca="1">IFERROR(IF(OR(ISBLANK(P630),ISBLANK(Q630)),0,IF(AA630&lt;&gt;"", AA630 + IF(AB630=1,AD630, 0), "") * (R630+1)),"")</f>
        <v>73</v>
      </c>
      <c r="AF630" s="21">
        <f ca="1">SUMIFS(AE$2:AE630,D$2:D630,D630)</f>
        <v>853</v>
      </c>
    </row>
    <row r="631" spans="1:32" hidden="1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1">
        <v>0</v>
      </c>
      <c r="S631" s="20">
        <f>VLOOKUP($A631,Database!$A:$Y,10,FALSE)</f>
        <v>73</v>
      </c>
      <c r="T631" s="20">
        <f>VLOOKUP($A631,Database!$A:$Y,11,FALSE)</f>
        <v>113</v>
      </c>
      <c r="U631" s="20">
        <f>VLOOKUP($A631,Database!$A:$Y,12,FALSE)</f>
        <v>116</v>
      </c>
      <c r="V631" s="20" t="str">
        <f>VLOOKUP(A631,Database!A:M,13,FALSE)</f>
        <v>Terminé</v>
      </c>
      <c r="W631" s="20">
        <f>VLOOKUP($A631,Database!$A:$Y,20,FALSE)</f>
        <v>1</v>
      </c>
      <c r="X631" s="20">
        <f>VLOOKUP($A631,Database!$A:$Y,21,FALSE)</f>
        <v>0</v>
      </c>
      <c r="Y631" s="20">
        <f>IF(A631=0,0,IF(V631="À venir",0,IF(AND(ISBLANK(P631),ISBLANK(Q631)),1,0)))</f>
        <v>0</v>
      </c>
      <c r="Z631" s="20">
        <f>IF(OR(ISBLANK(P631),ISBLANK(Q631)),"",IF(OR(AND(P631&gt;Q631,W631&gt;X631),AND(P631=Q631,W631=X631),AND(P631&lt;Q631,W631&lt;X631)),1,0))</f>
        <v>1</v>
      </c>
      <c r="AA631" s="20">
        <f ca="1">IF(C631&lt;NOW(),IF(AND(P631&gt;Q631,W631&gt;X631),S631,IF(AND(P631=Q631,W631=X631),T631,IF(AND(P631&lt;Q631,W631&lt;X631),U631,0))),"")</f>
        <v>73</v>
      </c>
      <c r="AB631" s="20">
        <f ca="1">IF(AND(P631=W631,Q631=X631,NOT(ISBLANK(P631)),NOT(ISBLANK(Q631)),NOT(ISBLANK(W631)),NOT(ISBLANK(AA631))),1,0)</f>
        <v>1</v>
      </c>
      <c r="AC631" s="20" t="str">
        <f ca="1">IF(AB631=0,"",IF(OR(ISBLANK(P631),ISBLANK(Q631)),"",IF(ISBLANK(VLOOKUP(A631,Database!A:AA,22,FALSE)),"",VLOOKUP(A631,Database!A:AA,22,FALSE))))</f>
        <v>Exact</v>
      </c>
      <c r="AD631" s="20">
        <f ca="1">IFERROR(
   IF(
     OR(ISBLANK(P631),ISBLANK(Q631)),
     "",
     IF(
       AND(AA631&lt;&gt;"",OR(V631="Terminé",V631="En cours")),
       VLOOKUP(AC631,Setup_ScoreExactBonus!A:D,4,FALSE),
       0
     )),
  0)</f>
        <v>20</v>
      </c>
      <c r="AE631" s="21">
        <f ca="1">IFERROR(IF(OR(ISBLANK(P631),ISBLANK(Q631)),0,IF(AA631&lt;&gt;"", AA631 + IF(AB631=1,AD631, 0), "") * (R631+1)),"")</f>
        <v>93</v>
      </c>
      <c r="AF631" s="21">
        <f ca="1">SUMIFS(AE$2:AE631,D$2:D631,D631)</f>
        <v>755</v>
      </c>
    </row>
    <row r="632" spans="1:32" hidden="1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1">
        <v>0</v>
      </c>
      <c r="S632" s="20">
        <f>VLOOKUP($A632,Database!$A:$Y,10,FALSE)</f>
        <v>73</v>
      </c>
      <c r="T632" s="20">
        <f>VLOOKUP($A632,Database!$A:$Y,11,FALSE)</f>
        <v>113</v>
      </c>
      <c r="U632" s="20">
        <f>VLOOKUP($A632,Database!$A:$Y,12,FALSE)</f>
        <v>116</v>
      </c>
      <c r="V632" s="20" t="str">
        <f>VLOOKUP(A632,Database!A:M,13,FALSE)</f>
        <v>Terminé</v>
      </c>
      <c r="W632" s="20">
        <f>VLOOKUP($A632,Database!$A:$Y,20,FALSE)</f>
        <v>1</v>
      </c>
      <c r="X632" s="20">
        <f>VLOOKUP($A632,Database!$A:$Y,21,FALSE)</f>
        <v>0</v>
      </c>
      <c r="Y632" s="20">
        <f>IF(A632=0,0,IF(V632="À venir",0,IF(AND(ISBLANK(P632),ISBLANK(Q632)),1,0)))</f>
        <v>0</v>
      </c>
      <c r="Z632" s="20">
        <f>IF(OR(ISBLANK(P632),ISBLANK(Q632)),"",IF(OR(AND(P632&gt;Q632,W632&gt;X632),AND(P632=Q632,W632=X632),AND(P632&lt;Q632,W632&lt;X632)),1,0))</f>
        <v>1</v>
      </c>
      <c r="AA632" s="20">
        <f ca="1">IF(C632&lt;NOW(),IF(AND(P632&gt;Q632,W632&gt;X632),S632,IF(AND(P632=Q632,W632=X632),T632,IF(AND(P632&lt;Q632,W632&lt;X632),U632,0))),"")</f>
        <v>73</v>
      </c>
      <c r="AB632" s="20">
        <f ca="1">IF(AND(P632=W632,Q632=X632,NOT(ISBLANK(P632)),NOT(ISBLANK(Q632)),NOT(ISBLANK(W632)),NOT(ISBLANK(AA632))),1,0)</f>
        <v>1</v>
      </c>
      <c r="AC632" s="20" t="str">
        <f ca="1">IF(AB632=0,"",IF(OR(ISBLANK(P632),ISBLANK(Q632)),"",IF(ISBLANK(VLOOKUP(A632,Database!A:AA,22,FALSE)),"",VLOOKUP(A632,Database!A:AA,22,FALSE))))</f>
        <v>Exact</v>
      </c>
      <c r="AD632" s="20">
        <f ca="1">IFERROR(
   IF(
     OR(ISBLANK(P632),ISBLANK(Q632)),
     "",
     IF(
       AND(AA632&lt;&gt;"",OR(V632="Terminé",V632="En cours")),
       VLOOKUP(AC632,Setup_ScoreExactBonus!A:D,4,FALSE),
       0
     )),
  0)</f>
        <v>20</v>
      </c>
      <c r="AE632" s="21">
        <f ca="1">IFERROR(IF(OR(ISBLANK(P632),ISBLANK(Q632)),0,IF(AA632&lt;&gt;"", AA632 + IF(AB632=1,AD632, 0), "") * (R632+1)),"")</f>
        <v>93</v>
      </c>
      <c r="AF632" s="21">
        <f ca="1">SUMIFS(AE$2:AE632,D$2:D632,D632)</f>
        <v>841</v>
      </c>
    </row>
    <row r="633" spans="1:32" hidden="1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1">
        <v>0</v>
      </c>
      <c r="S633" s="20">
        <f>VLOOKUP($A633,Database!$A:$Y,10,FALSE)</f>
        <v>73</v>
      </c>
      <c r="T633" s="20">
        <f>VLOOKUP($A633,Database!$A:$Y,11,FALSE)</f>
        <v>113</v>
      </c>
      <c r="U633" s="20">
        <f>VLOOKUP($A633,Database!$A:$Y,12,FALSE)</f>
        <v>116</v>
      </c>
      <c r="V633" s="20" t="str">
        <f>VLOOKUP(A633,Database!A:M,13,FALSE)</f>
        <v>Terminé</v>
      </c>
      <c r="W633" s="20">
        <f>VLOOKUP($A633,Database!$A:$Y,20,FALSE)</f>
        <v>1</v>
      </c>
      <c r="X633" s="20">
        <f>VLOOKUP($A633,Database!$A:$Y,21,FALSE)</f>
        <v>0</v>
      </c>
      <c r="Y633" s="20">
        <f>IF(A633=0,0,IF(V633="À venir",0,IF(AND(ISBLANK(P633),ISBLANK(Q633)),1,0)))</f>
        <v>0</v>
      </c>
      <c r="Z633" s="20">
        <f>IF(OR(ISBLANK(P633),ISBLANK(Q633)),"",IF(OR(AND(P633&gt;Q633,W633&gt;X633),AND(P633=Q633,W633=X633),AND(P633&lt;Q633,W633&lt;X633)),1,0))</f>
        <v>1</v>
      </c>
      <c r="AA633" s="20">
        <f ca="1">IF(C633&lt;NOW(),IF(AND(P633&gt;Q633,W633&gt;X633),S633,IF(AND(P633=Q633,W633=X633),T633,IF(AND(P633&lt;Q633,W633&lt;X633),U633,0))),"")</f>
        <v>73</v>
      </c>
      <c r="AB633" s="20">
        <f ca="1">IF(AND(P633=W633,Q633=X633,NOT(ISBLANK(P633)),NOT(ISBLANK(Q633)),NOT(ISBLANK(W633)),NOT(ISBLANK(AA633))),1,0)</f>
        <v>1</v>
      </c>
      <c r="AC633" s="20" t="str">
        <f ca="1">IF(AB633=0,"",IF(OR(ISBLANK(P633),ISBLANK(Q633)),"",IF(ISBLANK(VLOOKUP(A633,Database!A:AA,22,FALSE)),"",VLOOKUP(A633,Database!A:AA,22,FALSE))))</f>
        <v>Exact</v>
      </c>
      <c r="AD633" s="20">
        <f ca="1">IFERROR(
   IF(
     OR(ISBLANK(P633),ISBLANK(Q633)),
     "",
     IF(
       AND(AA633&lt;&gt;"",OR(V633="Terminé",V633="En cours")),
       VLOOKUP(AC633,Setup_ScoreExactBonus!A:D,4,FALSE),
       0
     )),
  0)</f>
        <v>20</v>
      </c>
      <c r="AE633" s="21">
        <f ca="1">IFERROR(IF(OR(ISBLANK(P633),ISBLANK(Q633)),0,IF(AA633&lt;&gt;"", AA633 + IF(AB633=1,AD633, 0), "") * (R633+1)),"")</f>
        <v>93</v>
      </c>
      <c r="AF633" s="21">
        <f ca="1">SUMIFS(AE$2:AE633,D$2:D633,D633)</f>
        <v>876</v>
      </c>
    </row>
    <row r="634" spans="1:32" hidden="1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1">
        <v>0</v>
      </c>
      <c r="S634" s="20">
        <f>VLOOKUP($A634,Database!$A:$Y,10,FALSE)</f>
        <v>73</v>
      </c>
      <c r="T634" s="20">
        <f>VLOOKUP($A634,Database!$A:$Y,11,FALSE)</f>
        <v>113</v>
      </c>
      <c r="U634" s="20">
        <f>VLOOKUP($A634,Database!$A:$Y,12,FALSE)</f>
        <v>116</v>
      </c>
      <c r="V634" s="20" t="str">
        <f>VLOOKUP(A634,Database!A:M,13,FALSE)</f>
        <v>Terminé</v>
      </c>
      <c r="W634" s="20">
        <f>VLOOKUP($A634,Database!$A:$Y,20,FALSE)</f>
        <v>1</v>
      </c>
      <c r="X634" s="20">
        <f>VLOOKUP($A634,Database!$A:$Y,21,FALSE)</f>
        <v>0</v>
      </c>
      <c r="Y634" s="20">
        <f>IF(A634=0,0,IF(V634="À venir",0,IF(AND(ISBLANK(P634),ISBLANK(Q634)),1,0)))</f>
        <v>0</v>
      </c>
      <c r="Z634" s="20">
        <f>IF(OR(ISBLANK(P634),ISBLANK(Q634)),"",IF(OR(AND(P634&gt;Q634,W634&gt;X634),AND(P634=Q634,W634=X634),AND(P634&lt;Q634,W634&lt;X634)),1,0))</f>
        <v>1</v>
      </c>
      <c r="AA634" s="20">
        <f ca="1">IF(C634&lt;NOW(),IF(AND(P634&gt;Q634,W634&gt;X634),S634,IF(AND(P634=Q634,W634=X634),T634,IF(AND(P634&lt;Q634,W634&lt;X634),U634,0))),"")</f>
        <v>73</v>
      </c>
      <c r="AB634" s="20">
        <f ca="1">IF(AND(P634=W634,Q634=X634,NOT(ISBLANK(P634)),NOT(ISBLANK(Q634)),NOT(ISBLANK(W634)),NOT(ISBLANK(AA634))),1,0)</f>
        <v>0</v>
      </c>
      <c r="AC634" s="20" t="str">
        <f ca="1">IF(AB634=0,"",IF(OR(ISBLANK(P634),ISBLANK(Q634)),"",IF(ISBLANK(VLOOKUP(A634,Database!A:AA,22,FALSE)),"",VLOOKUP(A634,Database!A:AA,22,FALSE))))</f>
        <v/>
      </c>
      <c r="AD634" s="20">
        <f ca="1">IFERROR(
   IF(
     OR(ISBLANK(P634),ISBLANK(Q634)),
     "",
     IF(
       AND(AA634&lt;&gt;"",OR(V634="Terminé",V634="En cours")),
       VLOOKUP(AC634,Setup_ScoreExactBonus!A:D,4,FALSE),
       0
     )),
  0)</f>
        <v>0</v>
      </c>
      <c r="AE634" s="21">
        <f ca="1">IFERROR(IF(OR(ISBLANK(P634),ISBLANK(Q634)),0,IF(AA634&lt;&gt;"", AA634 + IF(AB634=1,AD634, 0), "") * (R634+1)),"")</f>
        <v>73</v>
      </c>
      <c r="AF634" s="21">
        <f ca="1">SUMIFS(AE$2:AE634,D$2:D634,D634)</f>
        <v>965</v>
      </c>
    </row>
    <row r="635" spans="1:32" hidden="1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1">
        <v>0</v>
      </c>
      <c r="S635" s="20">
        <f>VLOOKUP($A635,Database!$A:$Y,10,FALSE)</f>
        <v>73</v>
      </c>
      <c r="T635" s="20">
        <f>VLOOKUP($A635,Database!$A:$Y,11,FALSE)</f>
        <v>113</v>
      </c>
      <c r="U635" s="20">
        <f>VLOOKUP($A635,Database!$A:$Y,12,FALSE)</f>
        <v>116</v>
      </c>
      <c r="V635" s="20" t="str">
        <f>VLOOKUP(A635,Database!A:M,13,FALSE)</f>
        <v>Terminé</v>
      </c>
      <c r="W635" s="20">
        <f>VLOOKUP($A635,Database!$A:$Y,20,FALSE)</f>
        <v>1</v>
      </c>
      <c r="X635" s="20">
        <f>VLOOKUP($A635,Database!$A:$Y,21,FALSE)</f>
        <v>0</v>
      </c>
      <c r="Y635" s="20">
        <f>IF(A635=0,0,IF(V635="À venir",0,IF(AND(ISBLANK(P635),ISBLANK(Q635)),1,0)))</f>
        <v>0</v>
      </c>
      <c r="Z635" s="20">
        <f>IF(OR(ISBLANK(P635),ISBLANK(Q635)),"",IF(OR(AND(P635&gt;Q635,W635&gt;X635),AND(P635=Q635,W635=X635),AND(P635&lt;Q635,W635&lt;X635)),1,0))</f>
        <v>1</v>
      </c>
      <c r="AA635" s="20">
        <f ca="1">IF(C635&lt;NOW(),IF(AND(P635&gt;Q635,W635&gt;X635),S635,IF(AND(P635=Q635,W635=X635),T635,IF(AND(P635&lt;Q635,W635&lt;X635),U635,0))),"")</f>
        <v>73</v>
      </c>
      <c r="AB635" s="20">
        <f ca="1">IF(AND(P635=W635,Q635=X635,NOT(ISBLANK(P635)),NOT(ISBLANK(Q635)),NOT(ISBLANK(W635)),NOT(ISBLANK(AA635))),1,0)</f>
        <v>0</v>
      </c>
      <c r="AC635" s="20" t="str">
        <f ca="1">IF(AB635=0,"",IF(OR(ISBLANK(P635),ISBLANK(Q635)),"",IF(ISBLANK(VLOOKUP(A635,Database!A:AA,22,FALSE)),"",VLOOKUP(A635,Database!A:AA,22,FALSE))))</f>
        <v/>
      </c>
      <c r="AD635" s="20">
        <f ca="1">IFERROR(
   IF(
     OR(ISBLANK(P635),ISBLANK(Q635)),
     "",
     IF(
       AND(AA635&lt;&gt;"",OR(V635="Terminé",V635="En cours")),
       VLOOKUP(AC635,Setup_ScoreExactBonus!A:D,4,FALSE),
       0
     )),
  0)</f>
        <v>0</v>
      </c>
      <c r="AE635" s="21">
        <f ca="1">IFERROR(IF(OR(ISBLANK(P635),ISBLANK(Q635)),0,IF(AA635&lt;&gt;"", AA635 + IF(AB635=1,AD635, 0), "") * (R635+1)),"")</f>
        <v>73</v>
      </c>
      <c r="AF635" s="21">
        <f ca="1">SUMIFS(AE$2:AE635,D$2:D635,D635)</f>
        <v>1203</v>
      </c>
    </row>
    <row r="636" spans="1:32" hidden="1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1">
        <v>0</v>
      </c>
      <c r="S636" s="20">
        <f>VLOOKUP($A636,Database!$A:$Y,10,FALSE)</f>
        <v>73</v>
      </c>
      <c r="T636" s="20">
        <f>VLOOKUP($A636,Database!$A:$Y,11,FALSE)</f>
        <v>113</v>
      </c>
      <c r="U636" s="20">
        <f>VLOOKUP($A636,Database!$A:$Y,12,FALSE)</f>
        <v>116</v>
      </c>
      <c r="V636" s="20" t="str">
        <f>VLOOKUP(A636,Database!A:M,13,FALSE)</f>
        <v>Terminé</v>
      </c>
      <c r="W636" s="20">
        <f>VLOOKUP($A636,Database!$A:$Y,20,FALSE)</f>
        <v>1</v>
      </c>
      <c r="X636" s="20">
        <f>VLOOKUP($A636,Database!$A:$Y,21,FALSE)</f>
        <v>0</v>
      </c>
      <c r="Y636" s="20">
        <f>IF(A636=0,0,IF(V636="À venir",0,IF(AND(ISBLANK(P636),ISBLANK(Q636)),1,0)))</f>
        <v>0</v>
      </c>
      <c r="Z636" s="20">
        <f>IF(OR(ISBLANK(P636),ISBLANK(Q636)),"",IF(OR(AND(P636&gt;Q636,W636&gt;X636),AND(P636=Q636,W636=X636),AND(P636&lt;Q636,W636&lt;X636)),1,0))</f>
        <v>1</v>
      </c>
      <c r="AA636" s="20">
        <f ca="1">IF(C636&lt;NOW(),IF(AND(P636&gt;Q636,W636&gt;X636),S636,IF(AND(P636=Q636,W636=X636),T636,IF(AND(P636&lt;Q636,W636&lt;X636),U636,0))),"")</f>
        <v>73</v>
      </c>
      <c r="AB636" s="20">
        <f ca="1">IF(AND(P636=W636,Q636=X636,NOT(ISBLANK(P636)),NOT(ISBLANK(Q636)),NOT(ISBLANK(W636)),NOT(ISBLANK(AA636))),1,0)</f>
        <v>1</v>
      </c>
      <c r="AC636" s="20" t="str">
        <f ca="1">IF(AB636=0,"",IF(OR(ISBLANK(P636),ISBLANK(Q636)),"",IF(ISBLANK(VLOOKUP(A636,Database!A:AA,22,FALSE)),"",VLOOKUP(A636,Database!A:AA,22,FALSE))))</f>
        <v>Exact</v>
      </c>
      <c r="AD636" s="20">
        <f ca="1">IFERROR(
   IF(
     OR(ISBLANK(P636),ISBLANK(Q636)),
     "",
     IF(
       AND(AA636&lt;&gt;"",OR(V636="Terminé",V636="En cours")),
       VLOOKUP(AC636,Setup_ScoreExactBonus!A:D,4,FALSE),
       0
     )),
  0)</f>
        <v>20</v>
      </c>
      <c r="AE636" s="21">
        <f ca="1">IFERROR(IF(OR(ISBLANK(P636),ISBLANK(Q636)),0,IF(AA636&lt;&gt;"", AA636 + IF(AB636=1,AD636, 0), "") * (R636+1)),"")</f>
        <v>93</v>
      </c>
      <c r="AF636" s="21">
        <f ca="1">SUMIFS(AE$2:AE636,D$2:D636,D636)</f>
        <v>820</v>
      </c>
    </row>
    <row r="637" spans="1:32" hidden="1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1">
        <v>0</v>
      </c>
      <c r="S637" s="20">
        <f>VLOOKUP($A637,Database!$A:$Y,10,FALSE)</f>
        <v>73</v>
      </c>
      <c r="T637" s="20">
        <f>VLOOKUP($A637,Database!$A:$Y,11,FALSE)</f>
        <v>113</v>
      </c>
      <c r="U637" s="20">
        <f>VLOOKUP($A637,Database!$A:$Y,12,FALSE)</f>
        <v>116</v>
      </c>
      <c r="V637" s="20" t="str">
        <f>VLOOKUP(A637,Database!A:M,13,FALSE)</f>
        <v>Terminé</v>
      </c>
      <c r="W637" s="20">
        <f>VLOOKUP($A637,Database!$A:$Y,20,FALSE)</f>
        <v>1</v>
      </c>
      <c r="X637" s="20">
        <f>VLOOKUP($A637,Database!$A:$Y,21,FALSE)</f>
        <v>0</v>
      </c>
      <c r="Y637" s="20">
        <f>IF(A637=0,0,IF(V637="À venir",0,IF(AND(ISBLANK(P637),ISBLANK(Q637)),1,0)))</f>
        <v>0</v>
      </c>
      <c r="Z637" s="20">
        <f>IF(OR(ISBLANK(P637),ISBLANK(Q637)),"",IF(OR(AND(P637&gt;Q637,W637&gt;X637),AND(P637=Q637,W637=X637),AND(P637&lt;Q637,W637&lt;X637)),1,0))</f>
        <v>0</v>
      </c>
      <c r="AA637" s="20">
        <f ca="1">IF(C637&lt;NOW(),IF(AND(P637&gt;Q637,W637&gt;X637),S637,IF(AND(P637=Q637,W637=X637),T637,IF(AND(P637&lt;Q637,W637&lt;X637),U637,0))),"")</f>
        <v>0</v>
      </c>
      <c r="AB637" s="20">
        <f ca="1">IF(AND(P637=W637,Q637=X637,NOT(ISBLANK(P637)),NOT(ISBLANK(Q637)),NOT(ISBLANK(W637)),NOT(ISBLANK(AA637))),1,0)</f>
        <v>0</v>
      </c>
      <c r="AC637" s="20" t="str">
        <f ca="1">IF(AB637=0,"",IF(OR(ISBLANK(P637),ISBLANK(Q637)),"",IF(ISBLANK(VLOOKUP(A637,Database!A:AA,22,FALSE)),"",VLOOKUP(A637,Database!A:AA,22,FALSE))))</f>
        <v/>
      </c>
      <c r="AD637" s="20">
        <f ca="1">IFERROR(
   IF(
     OR(ISBLANK(P637),ISBLANK(Q637)),
     "",
     IF(
       AND(AA637&lt;&gt;"",OR(V637="Terminé",V637="En cours")),
       VLOOKUP(AC637,Setup_ScoreExactBonus!A:D,4,FALSE),
       0
     )),
  0)</f>
        <v>0</v>
      </c>
      <c r="AE637" s="21">
        <f ca="1">IFERROR(IF(OR(ISBLANK(P637),ISBLANK(Q637)),0,IF(AA637&lt;&gt;"", AA637 + IF(AB637=1,AD637, 0), "") * (R637+1)),"")</f>
        <v>0</v>
      </c>
      <c r="AF637" s="21">
        <f ca="1">SUMIFS(AE$2:AE637,D$2:D637,D637)</f>
        <v>685</v>
      </c>
    </row>
    <row r="638" spans="1:32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1">
        <v>0</v>
      </c>
      <c r="S638" s="20">
        <f>VLOOKUP($A638,Database!$A:$Y,10,FALSE)</f>
        <v>73</v>
      </c>
      <c r="T638" s="20">
        <f>VLOOKUP($A638,Database!$A:$Y,11,FALSE)</f>
        <v>113</v>
      </c>
      <c r="U638" s="20">
        <f>VLOOKUP($A638,Database!$A:$Y,12,FALSE)</f>
        <v>116</v>
      </c>
      <c r="V638" s="20" t="str">
        <f>VLOOKUP(A638,Database!A:M,13,FALSE)</f>
        <v>Terminé</v>
      </c>
      <c r="W638" s="20">
        <f>VLOOKUP($A638,Database!$A:$Y,20,FALSE)</f>
        <v>1</v>
      </c>
      <c r="X638" s="20">
        <f>VLOOKUP($A638,Database!$A:$Y,21,FALSE)</f>
        <v>0</v>
      </c>
      <c r="Y638" s="20">
        <f>IF(A638=0,0,IF(V638="À venir",0,IF(AND(ISBLANK(P638),ISBLANK(Q638)),1,0)))</f>
        <v>0</v>
      </c>
      <c r="Z638" s="20">
        <f>IF(OR(ISBLANK(P638),ISBLANK(Q638)),"",IF(OR(AND(P638&gt;Q638,W638&gt;X638),AND(P638=Q638,W638=X638),AND(P638&lt;Q638,W638&lt;X638)),1,0))</f>
        <v>0</v>
      </c>
      <c r="AA638" s="20">
        <f ca="1">IF(C638&lt;NOW(),IF(AND(P638&gt;Q638,W638&gt;X638),S638,IF(AND(P638=Q638,W638=X638),T638,IF(AND(P638&lt;Q638,W638&lt;X638),U638,0))),"")</f>
        <v>0</v>
      </c>
      <c r="AB638" s="20">
        <f ca="1">IF(AND(P638=W638,Q638=X638,NOT(ISBLANK(P638)),NOT(ISBLANK(Q638)),NOT(ISBLANK(W638)),NOT(ISBLANK(AA638))),1,0)</f>
        <v>0</v>
      </c>
      <c r="AC638" s="20" t="str">
        <f ca="1">IF(AB638=0,"",IF(OR(ISBLANK(P638),ISBLANK(Q638)),"",IF(ISBLANK(VLOOKUP(A638,Database!A:AA,22,FALSE)),"",VLOOKUP(A638,Database!A:AA,22,FALSE))))</f>
        <v/>
      </c>
      <c r="AD638" s="20">
        <f ca="1">IFERROR(
   IF(
     OR(ISBLANK(P638),ISBLANK(Q638)),
     "",
     IF(
       AND(AA638&lt;&gt;"",OR(V638="Terminé",V638="En cours")),
       VLOOKUP(AC638,Setup_ScoreExactBonus!A:D,4,FALSE),
       0
     )),
  0)</f>
        <v>0</v>
      </c>
      <c r="AE638" s="21">
        <f ca="1">IFERROR(IF(OR(ISBLANK(P638),ISBLANK(Q638)),0,IF(AA638&lt;&gt;"", AA638 + IF(AB638=1,AD638, 0), "") * (R638+1)),"")</f>
        <v>0</v>
      </c>
      <c r="AF638" s="21">
        <f ca="1">SUMIFS(AE$2:AE638,D$2:D638,D638)</f>
        <v>464</v>
      </c>
    </row>
    <row r="639" spans="1:32" hidden="1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1">
        <v>0</v>
      </c>
      <c r="S639" s="20">
        <f>VLOOKUP($A639,Database!$A:$Y,10,FALSE)</f>
        <v>73</v>
      </c>
      <c r="T639" s="20">
        <f>VLOOKUP($A639,Database!$A:$Y,11,FALSE)</f>
        <v>113</v>
      </c>
      <c r="U639" s="20">
        <f>VLOOKUP($A639,Database!$A:$Y,12,FALSE)</f>
        <v>116</v>
      </c>
      <c r="V639" s="20" t="str">
        <f>VLOOKUP(A639,Database!A:M,13,FALSE)</f>
        <v>Terminé</v>
      </c>
      <c r="W639" s="20">
        <f>VLOOKUP($A639,Database!$A:$Y,20,FALSE)</f>
        <v>1</v>
      </c>
      <c r="X639" s="20">
        <f>VLOOKUP($A639,Database!$A:$Y,21,FALSE)</f>
        <v>0</v>
      </c>
      <c r="Y639" s="20">
        <f>IF(A639=0,0,IF(V639="À venir",0,IF(AND(ISBLANK(P639),ISBLANK(Q639)),1,0)))</f>
        <v>0</v>
      </c>
      <c r="Z639" s="20">
        <f>IF(OR(ISBLANK(P639),ISBLANK(Q639)),"",IF(OR(AND(P639&gt;Q639,W639&gt;X639),AND(P639=Q639,W639=X639),AND(P639&lt;Q639,W639&lt;X639)),1,0))</f>
        <v>0</v>
      </c>
      <c r="AA639" s="20">
        <f ca="1">IF(C639&lt;NOW(),IF(AND(P639&gt;Q639,W639&gt;X639),S639,IF(AND(P639=Q639,W639=X639),T639,IF(AND(P639&lt;Q639,W639&lt;X639),U639,0))),"")</f>
        <v>0</v>
      </c>
      <c r="AB639" s="20">
        <f ca="1">IF(AND(P639=W639,Q639=X639,NOT(ISBLANK(P639)),NOT(ISBLANK(Q639)),NOT(ISBLANK(W639)),NOT(ISBLANK(AA639))),1,0)</f>
        <v>0</v>
      </c>
      <c r="AC639" s="20" t="str">
        <f ca="1">IF(AB639=0,"",IF(OR(ISBLANK(P639),ISBLANK(Q639)),"",IF(ISBLANK(VLOOKUP(A639,Database!A:AA,22,FALSE)),"",VLOOKUP(A639,Database!A:AA,22,FALSE))))</f>
        <v/>
      </c>
      <c r="AD639" s="20">
        <f ca="1">IFERROR(
   IF(
     OR(ISBLANK(P639),ISBLANK(Q639)),
     "",
     IF(
       AND(AA639&lt;&gt;"",OR(V639="Terminé",V639="En cours")),
       VLOOKUP(AC639,Setup_ScoreExactBonus!A:D,4,FALSE),
       0
     )),
  0)</f>
        <v>0</v>
      </c>
      <c r="AE639" s="21">
        <f ca="1">IFERROR(IF(OR(ISBLANK(P639),ISBLANK(Q639)),0,IF(AA639&lt;&gt;"", AA639 + IF(AB639=1,AD639, 0), "") * (R639+1)),"")</f>
        <v>0</v>
      </c>
      <c r="AF639" s="21">
        <f ca="1">SUMIFS(AE$2:AE639,D$2:D639,D639)</f>
        <v>747</v>
      </c>
    </row>
    <row r="640" spans="1:32" hidden="1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1">
        <v>0</v>
      </c>
      <c r="S640" s="20">
        <f>VLOOKUP($A640,Database!$A:$Y,10,FALSE)</f>
        <v>73</v>
      </c>
      <c r="T640" s="20">
        <f>VLOOKUP($A640,Database!$A:$Y,11,FALSE)</f>
        <v>113</v>
      </c>
      <c r="U640" s="20">
        <f>VLOOKUP($A640,Database!$A:$Y,12,FALSE)</f>
        <v>116</v>
      </c>
      <c r="V640" s="20" t="str">
        <f>VLOOKUP(A640,Database!A:M,13,FALSE)</f>
        <v>Terminé</v>
      </c>
      <c r="W640" s="20">
        <f>VLOOKUP($A640,Database!$A:$Y,20,FALSE)</f>
        <v>1</v>
      </c>
      <c r="X640" s="20">
        <f>VLOOKUP($A640,Database!$A:$Y,21,FALSE)</f>
        <v>0</v>
      </c>
      <c r="Y640" s="20">
        <f>IF(A640=0,0,IF(V640="À venir",0,IF(AND(ISBLANK(P640),ISBLANK(Q640)),1,0)))</f>
        <v>0</v>
      </c>
      <c r="Z640" s="20">
        <f>IF(OR(ISBLANK(P640),ISBLANK(Q640)),"",IF(OR(AND(P640&gt;Q640,W640&gt;X640),AND(P640=Q640,W640=X640),AND(P640&lt;Q640,W640&lt;X640)),1,0))</f>
        <v>1</v>
      </c>
      <c r="AA640" s="20">
        <f ca="1">IF(C640&lt;NOW(),IF(AND(P640&gt;Q640,W640&gt;X640),S640,IF(AND(P640=Q640,W640=X640),T640,IF(AND(P640&lt;Q640,W640&lt;X640),U640,0))),"")</f>
        <v>73</v>
      </c>
      <c r="AB640" s="20">
        <f ca="1">IF(AND(P640=W640,Q640=X640,NOT(ISBLANK(P640)),NOT(ISBLANK(Q640)),NOT(ISBLANK(W640)),NOT(ISBLANK(AA640))),1,0)</f>
        <v>0</v>
      </c>
      <c r="AC640" s="20" t="str">
        <f ca="1">IF(AB640=0,"",IF(OR(ISBLANK(P640),ISBLANK(Q640)),"",IF(ISBLANK(VLOOKUP(A640,Database!A:AA,22,FALSE)),"",VLOOKUP(A640,Database!A:AA,22,FALSE))))</f>
        <v/>
      </c>
      <c r="AD640" s="20">
        <f ca="1">IFERROR(
   IF(
     OR(ISBLANK(P640),ISBLANK(Q640)),
     "",
     IF(
       AND(AA640&lt;&gt;"",OR(V640="Terminé",V640="En cours")),
       VLOOKUP(AC640,Setup_ScoreExactBonus!A:D,4,FALSE),
       0
     )),
  0)</f>
        <v>0</v>
      </c>
      <c r="AE640" s="21">
        <f ca="1">IFERROR(IF(OR(ISBLANK(P640),ISBLANK(Q640)),0,IF(AA640&lt;&gt;"", AA640 + IF(AB640=1,AD640, 0), "") * (R640+1)),"")</f>
        <v>73</v>
      </c>
      <c r="AF640" s="21">
        <f ca="1">SUMIFS(AE$2:AE640,D$2:D640,D640)</f>
        <v>902</v>
      </c>
    </row>
    <row r="641" spans="1:32" hidden="1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1">
        <v>0</v>
      </c>
      <c r="S641" s="20">
        <f>VLOOKUP($A641,Database!$A:$Y,10,FALSE)</f>
        <v>73</v>
      </c>
      <c r="T641" s="20">
        <f>VLOOKUP($A641,Database!$A:$Y,11,FALSE)</f>
        <v>113</v>
      </c>
      <c r="U641" s="20">
        <f>VLOOKUP($A641,Database!$A:$Y,12,FALSE)</f>
        <v>116</v>
      </c>
      <c r="V641" s="20" t="str">
        <f>VLOOKUP(A641,Database!A:M,13,FALSE)</f>
        <v>Terminé</v>
      </c>
      <c r="W641" s="20">
        <f>VLOOKUP($A641,Database!$A:$Y,20,FALSE)</f>
        <v>1</v>
      </c>
      <c r="X641" s="20">
        <f>VLOOKUP($A641,Database!$A:$Y,21,FALSE)</f>
        <v>0</v>
      </c>
      <c r="Y641" s="20">
        <f>IF(A641=0,0,IF(V641="À venir",0,IF(AND(ISBLANK(P641),ISBLANK(Q641)),1,0)))</f>
        <v>0</v>
      </c>
      <c r="Z641" s="20">
        <f>IF(OR(ISBLANK(P641),ISBLANK(Q641)),"",IF(OR(AND(P641&gt;Q641,W641&gt;X641),AND(P641=Q641,W641=X641),AND(P641&lt;Q641,W641&lt;X641)),1,0))</f>
        <v>1</v>
      </c>
      <c r="AA641" s="20">
        <f ca="1">IF(C641&lt;NOW(),IF(AND(P641&gt;Q641,W641&gt;X641),S641,IF(AND(P641=Q641,W641=X641),T641,IF(AND(P641&lt;Q641,W641&lt;X641),U641,0))),"")</f>
        <v>73</v>
      </c>
      <c r="AB641" s="20">
        <f ca="1">IF(AND(P641=W641,Q641=X641,NOT(ISBLANK(P641)),NOT(ISBLANK(Q641)),NOT(ISBLANK(W641)),NOT(ISBLANK(AA641))),1,0)</f>
        <v>0</v>
      </c>
      <c r="AC641" s="20" t="str">
        <f ca="1">IF(AB641=0,"",IF(OR(ISBLANK(P641),ISBLANK(Q641)),"",IF(ISBLANK(VLOOKUP(A641,Database!A:AA,22,FALSE)),"",VLOOKUP(A641,Database!A:AA,22,FALSE))))</f>
        <v/>
      </c>
      <c r="AD641" s="20">
        <f ca="1">IFERROR(
   IF(
     OR(ISBLANK(P641),ISBLANK(Q641)),
     "",
     IF(
       AND(AA641&lt;&gt;"",OR(V641="Terminé",V641="En cours")),
       VLOOKUP(AC641,Setup_ScoreExactBonus!A:D,4,FALSE),
       0
     )),
  0)</f>
        <v>0</v>
      </c>
      <c r="AE641" s="21">
        <f ca="1">IFERROR(IF(OR(ISBLANK(P641),ISBLANK(Q641)),0,IF(AA641&lt;&gt;"", AA641 + IF(AB641=1,AD641, 0), "") * (R641+1)),"")</f>
        <v>73</v>
      </c>
      <c r="AF641" s="21">
        <f ca="1">SUMIFS(AE$2:AE641,D$2:D641,D641)</f>
        <v>715</v>
      </c>
    </row>
    <row r="642" spans="1:32" hidden="1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1">
        <v>0</v>
      </c>
      <c r="S642" s="20">
        <f>VLOOKUP($A642,Database!$A:$Y,10,FALSE)</f>
        <v>73</v>
      </c>
      <c r="T642" s="20">
        <f>VLOOKUP($A642,Database!$A:$Y,11,FALSE)</f>
        <v>113</v>
      </c>
      <c r="U642" s="20">
        <f>VLOOKUP($A642,Database!$A:$Y,12,FALSE)</f>
        <v>116</v>
      </c>
      <c r="V642" s="20" t="str">
        <f>VLOOKUP(A642,Database!A:M,13,FALSE)</f>
        <v>Terminé</v>
      </c>
      <c r="W642" s="20">
        <f>VLOOKUP($A642,Database!$A:$Y,20,FALSE)</f>
        <v>1</v>
      </c>
      <c r="X642" s="20">
        <f>VLOOKUP($A642,Database!$A:$Y,21,FALSE)</f>
        <v>0</v>
      </c>
      <c r="Y642" s="20">
        <f>IF(A642=0,0,IF(V642="À venir",0,IF(AND(ISBLANK(P642),ISBLANK(Q642)),1,0)))</f>
        <v>0</v>
      </c>
      <c r="Z642" s="20">
        <f>IF(OR(ISBLANK(P642),ISBLANK(Q642)),"",IF(OR(AND(P642&gt;Q642,W642&gt;X642),AND(P642=Q642,W642=X642),AND(P642&lt;Q642,W642&lt;X642)),1,0))</f>
        <v>0</v>
      </c>
      <c r="AA642" s="20">
        <f ca="1">IF(C642&lt;NOW(),IF(AND(P642&gt;Q642,W642&gt;X642),S642,IF(AND(P642=Q642,W642=X642),T642,IF(AND(P642&lt;Q642,W642&lt;X642),U642,0))),"")</f>
        <v>0</v>
      </c>
      <c r="AB642" s="20">
        <f ca="1">IF(AND(P642=W642,Q642=X642,NOT(ISBLANK(P642)),NOT(ISBLANK(Q642)),NOT(ISBLANK(W642)),NOT(ISBLANK(AA642))),1,0)</f>
        <v>0</v>
      </c>
      <c r="AC642" s="20" t="str">
        <f ca="1">IF(AB642=0,"",IF(OR(ISBLANK(P642),ISBLANK(Q642)),"",IF(ISBLANK(VLOOKUP(A642,Database!A:AA,22,FALSE)),"",VLOOKUP(A642,Database!A:AA,22,FALSE))))</f>
        <v/>
      </c>
      <c r="AD642" s="20">
        <f ca="1">IFERROR(
   IF(
     OR(ISBLANK(P642),ISBLANK(Q642)),
     "",
     IF(
       AND(AA642&lt;&gt;"",OR(V642="Terminé",V642="En cours")),
       VLOOKUP(AC642,Setup_ScoreExactBonus!A:D,4,FALSE),
       0
     )),
  0)</f>
        <v>0</v>
      </c>
      <c r="AE642" s="21">
        <f ca="1">IFERROR(IF(OR(ISBLANK(P642),ISBLANK(Q642)),0,IF(AA642&lt;&gt;"", AA642 + IF(AB642=1,AD642, 0), "") * (R642+1)),"")</f>
        <v>0</v>
      </c>
      <c r="AF642" s="21">
        <f ca="1">SUMIFS(AE$2:AE642,D$2:D642,D642)</f>
        <v>784</v>
      </c>
    </row>
    <row r="643" spans="1:32" hidden="1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1">
        <v>0</v>
      </c>
      <c r="S643" s="20">
        <f>VLOOKUP($A643,Database!$A:$Y,10,FALSE)</f>
        <v>73</v>
      </c>
      <c r="T643" s="20">
        <f>VLOOKUP($A643,Database!$A:$Y,11,FALSE)</f>
        <v>113</v>
      </c>
      <c r="U643" s="20">
        <f>VLOOKUP($A643,Database!$A:$Y,12,FALSE)</f>
        <v>116</v>
      </c>
      <c r="V643" s="20" t="str">
        <f>VLOOKUP(A643,Database!A:M,13,FALSE)</f>
        <v>Terminé</v>
      </c>
      <c r="W643" s="20">
        <f>VLOOKUP($A643,Database!$A:$Y,20,FALSE)</f>
        <v>1</v>
      </c>
      <c r="X643" s="20">
        <f>VLOOKUP($A643,Database!$A:$Y,21,FALSE)</f>
        <v>0</v>
      </c>
      <c r="Y643" s="20">
        <f>IF(A643=0,0,IF(V643="À venir",0,IF(AND(ISBLANK(P643),ISBLANK(Q643)),1,0)))</f>
        <v>0</v>
      </c>
      <c r="Z643" s="20">
        <f>IF(OR(ISBLANK(P643),ISBLANK(Q643)),"",IF(OR(AND(P643&gt;Q643,W643&gt;X643),AND(P643=Q643,W643=X643),AND(P643&lt;Q643,W643&lt;X643)),1,0))</f>
        <v>1</v>
      </c>
      <c r="AA643" s="20">
        <f ca="1">IF(C643&lt;NOW(),IF(AND(P643&gt;Q643,W643&gt;X643),S643,IF(AND(P643=Q643,W643=X643),T643,IF(AND(P643&lt;Q643,W643&lt;X643),U643,0))),"")</f>
        <v>73</v>
      </c>
      <c r="AB643" s="20">
        <f ca="1">IF(AND(P643=W643,Q643=X643,NOT(ISBLANK(P643)),NOT(ISBLANK(Q643)),NOT(ISBLANK(W643)),NOT(ISBLANK(AA643))),1,0)</f>
        <v>0</v>
      </c>
      <c r="AC643" s="20" t="str">
        <f ca="1">IF(AB643=0,"",IF(OR(ISBLANK(P643),ISBLANK(Q643)),"",IF(ISBLANK(VLOOKUP(A643,Database!A:AA,22,FALSE)),"",VLOOKUP(A643,Database!A:AA,22,FALSE))))</f>
        <v/>
      </c>
      <c r="AD643" s="20">
        <f ca="1">IFERROR(
   IF(
     OR(ISBLANK(P643),ISBLANK(Q643)),
     "",
     IF(
       AND(AA643&lt;&gt;"",OR(V643="Terminé",V643="En cours")),
       VLOOKUP(AC643,Setup_ScoreExactBonus!A:D,4,FALSE),
       0
     )),
  0)</f>
        <v>0</v>
      </c>
      <c r="AE643" s="21">
        <f ca="1">IFERROR(IF(OR(ISBLANK(P643),ISBLANK(Q643)),0,IF(AA643&lt;&gt;"", AA643 + IF(AB643=1,AD643, 0), "") * (R643+1)),"")</f>
        <v>73</v>
      </c>
      <c r="AF643" s="21">
        <f ca="1">SUMIFS(AE$2:AE643,D$2:D643,D643)</f>
        <v>897</v>
      </c>
    </row>
    <row r="644" spans="1:32" hidden="1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1">
        <v>0</v>
      </c>
      <c r="S644" s="20">
        <f>VLOOKUP($A644,Database!$A:$Y,10,FALSE)</f>
        <v>73</v>
      </c>
      <c r="T644" s="20">
        <f>VLOOKUP($A644,Database!$A:$Y,11,FALSE)</f>
        <v>113</v>
      </c>
      <c r="U644" s="20">
        <f>VLOOKUP($A644,Database!$A:$Y,12,FALSE)</f>
        <v>116</v>
      </c>
      <c r="V644" s="20" t="str">
        <f>VLOOKUP(A644,Database!A:M,13,FALSE)</f>
        <v>Terminé</v>
      </c>
      <c r="W644" s="20">
        <f>VLOOKUP($A644,Database!$A:$Y,20,FALSE)</f>
        <v>1</v>
      </c>
      <c r="X644" s="20">
        <f>VLOOKUP($A644,Database!$A:$Y,21,FALSE)</f>
        <v>0</v>
      </c>
      <c r="Y644" s="20">
        <f>IF(A644=0,0,IF(V644="À venir",0,IF(AND(ISBLANK(P644),ISBLANK(Q644)),1,0)))</f>
        <v>0</v>
      </c>
      <c r="Z644" s="20">
        <f>IF(OR(ISBLANK(P644),ISBLANK(Q644)),"",IF(OR(AND(P644&gt;Q644,W644&gt;X644),AND(P644=Q644,W644=X644),AND(P644&lt;Q644,W644&lt;X644)),1,0))</f>
        <v>1</v>
      </c>
      <c r="AA644" s="20">
        <f ca="1">IF(C644&lt;NOW(),IF(AND(P644&gt;Q644,W644&gt;X644),S644,IF(AND(P644=Q644,W644=X644),T644,IF(AND(P644&lt;Q644,W644&lt;X644),U644,0))),"")</f>
        <v>73</v>
      </c>
      <c r="AB644" s="20">
        <f ca="1">IF(AND(P644=W644,Q644=X644,NOT(ISBLANK(P644)),NOT(ISBLANK(Q644)),NOT(ISBLANK(W644)),NOT(ISBLANK(AA644))),1,0)</f>
        <v>0</v>
      </c>
      <c r="AC644" s="20" t="str">
        <f ca="1">IF(AB644=0,"",IF(OR(ISBLANK(P644),ISBLANK(Q644)),"",IF(ISBLANK(VLOOKUP(A644,Database!A:AA,22,FALSE)),"",VLOOKUP(A644,Database!A:AA,22,FALSE))))</f>
        <v/>
      </c>
      <c r="AD644" s="20">
        <f ca="1">IFERROR(
   IF(
     OR(ISBLANK(P644),ISBLANK(Q644)),
     "",
     IF(
       AND(AA644&lt;&gt;"",OR(V644="Terminé",V644="En cours")),
       VLOOKUP(AC644,Setup_ScoreExactBonus!A:D,4,FALSE),
       0
     )),
  0)</f>
        <v>0</v>
      </c>
      <c r="AE644" s="21">
        <f ca="1">IFERROR(IF(OR(ISBLANK(P644),ISBLANK(Q644)),0,IF(AA644&lt;&gt;"", AA644 + IF(AB644=1,AD644, 0), "") * (R644+1)),"")</f>
        <v>73</v>
      </c>
      <c r="AF644" s="21">
        <f ca="1">SUMIFS(AE$2:AE644,D$2:D644,D644)</f>
        <v>548</v>
      </c>
    </row>
    <row r="645" spans="1:32" hidden="1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1">
        <v>0</v>
      </c>
      <c r="S645" s="20">
        <f>VLOOKUP($A645,Database!$A:$Y,10,FALSE)</f>
        <v>73</v>
      </c>
      <c r="T645" s="20">
        <f>VLOOKUP($A645,Database!$A:$Y,11,FALSE)</f>
        <v>113</v>
      </c>
      <c r="U645" s="20">
        <f>VLOOKUP($A645,Database!$A:$Y,12,FALSE)</f>
        <v>116</v>
      </c>
      <c r="V645" s="20" t="str">
        <f>VLOOKUP(A645,Database!A:M,13,FALSE)</f>
        <v>Terminé</v>
      </c>
      <c r="W645" s="20">
        <f>VLOOKUP($A645,Database!$A:$Y,20,FALSE)</f>
        <v>1</v>
      </c>
      <c r="X645" s="20">
        <f>VLOOKUP($A645,Database!$A:$Y,21,FALSE)</f>
        <v>0</v>
      </c>
      <c r="Y645" s="20">
        <f>IF(A645=0,0,IF(V645="À venir",0,IF(AND(ISBLANK(P645),ISBLANK(Q645)),1,0)))</f>
        <v>0</v>
      </c>
      <c r="Z645" s="20">
        <f>IF(OR(ISBLANK(P645),ISBLANK(Q645)),"",IF(OR(AND(P645&gt;Q645,W645&gt;X645),AND(P645=Q645,W645=X645),AND(P645&lt;Q645,W645&lt;X645)),1,0))</f>
        <v>0</v>
      </c>
      <c r="AA645" s="20">
        <f ca="1">IF(C645&lt;NOW(),IF(AND(P645&gt;Q645,W645&gt;X645),S645,IF(AND(P645=Q645,W645=X645),T645,IF(AND(P645&lt;Q645,W645&lt;X645),U645,0))),"")</f>
        <v>0</v>
      </c>
      <c r="AB645" s="20">
        <f ca="1">IF(AND(P645=W645,Q645=X645,NOT(ISBLANK(P645)),NOT(ISBLANK(Q645)),NOT(ISBLANK(W645)),NOT(ISBLANK(AA645))),1,0)</f>
        <v>0</v>
      </c>
      <c r="AC645" s="20" t="str">
        <f ca="1">IF(AB645=0,"",IF(OR(ISBLANK(P645),ISBLANK(Q645)),"",IF(ISBLANK(VLOOKUP(A645,Database!A:AA,22,FALSE)),"",VLOOKUP(A645,Database!A:AA,22,FALSE))))</f>
        <v/>
      </c>
      <c r="AD645" s="20">
        <f ca="1">IFERROR(
   IF(
     OR(ISBLANK(P645),ISBLANK(Q645)),
     "",
     IF(
       AND(AA645&lt;&gt;"",OR(V645="Terminé",V645="En cours")),
       VLOOKUP(AC645,Setup_ScoreExactBonus!A:D,4,FALSE),
       0
     )),
  0)</f>
        <v>0</v>
      </c>
      <c r="AE645" s="21">
        <f ca="1">IFERROR(IF(OR(ISBLANK(P645),ISBLANK(Q645)),0,IF(AA645&lt;&gt;"", AA645 + IF(AB645=1,AD645, 0), "") * (R645+1)),"")</f>
        <v>0</v>
      </c>
      <c r="AF645" s="21">
        <f ca="1">SUMIFS(AE$2:AE645,D$2:D645,D645)</f>
        <v>438</v>
      </c>
    </row>
    <row r="646" spans="1:32" hidden="1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1">
        <v>0</v>
      </c>
      <c r="S646" s="20">
        <f>VLOOKUP($A646,Database!$A:$Y,10,FALSE)</f>
        <v>73</v>
      </c>
      <c r="T646" s="20">
        <f>VLOOKUP($A646,Database!$A:$Y,11,FALSE)</f>
        <v>113</v>
      </c>
      <c r="U646" s="20">
        <f>VLOOKUP($A646,Database!$A:$Y,12,FALSE)</f>
        <v>116</v>
      </c>
      <c r="V646" s="20" t="str">
        <f>VLOOKUP(A646,Database!A:M,13,FALSE)</f>
        <v>Terminé</v>
      </c>
      <c r="W646" s="20">
        <f>VLOOKUP($A646,Database!$A:$Y,20,FALSE)</f>
        <v>1</v>
      </c>
      <c r="X646" s="20">
        <f>VLOOKUP($A646,Database!$A:$Y,21,FALSE)</f>
        <v>0</v>
      </c>
      <c r="Y646" s="20">
        <f>IF(A646=0,0,IF(V646="À venir",0,IF(AND(ISBLANK(P646),ISBLANK(Q646)),1,0)))</f>
        <v>0</v>
      </c>
      <c r="Z646" s="20">
        <f>IF(OR(ISBLANK(P646),ISBLANK(Q646)),"",IF(OR(AND(P646&gt;Q646,W646&gt;X646),AND(P646=Q646,W646=X646),AND(P646&lt;Q646,W646&lt;X646)),1,0))</f>
        <v>0</v>
      </c>
      <c r="AA646" s="20">
        <f ca="1">IF(C646&lt;NOW(),IF(AND(P646&gt;Q646,W646&gt;X646),S646,IF(AND(P646=Q646,W646=X646),T646,IF(AND(P646&lt;Q646,W646&lt;X646),U646,0))),"")</f>
        <v>0</v>
      </c>
      <c r="AB646" s="20">
        <f ca="1">IF(AND(P646=W646,Q646=X646,NOT(ISBLANK(P646)),NOT(ISBLANK(Q646)),NOT(ISBLANK(W646)),NOT(ISBLANK(AA646))),1,0)</f>
        <v>0</v>
      </c>
      <c r="AC646" s="20" t="str">
        <f ca="1">IF(AB646=0,"",IF(OR(ISBLANK(P646),ISBLANK(Q646)),"",IF(ISBLANK(VLOOKUP(A646,Database!A:AA,22,FALSE)),"",VLOOKUP(A646,Database!A:AA,22,FALSE))))</f>
        <v/>
      </c>
      <c r="AD646" s="20">
        <f ca="1">IFERROR(
   IF(
     OR(ISBLANK(P646),ISBLANK(Q646)),
     "",
     IF(
       AND(AA646&lt;&gt;"",OR(V646="Terminé",V646="En cours")),
       VLOOKUP(AC646,Setup_ScoreExactBonus!A:D,4,FALSE),
       0
     )),
  0)</f>
        <v>0</v>
      </c>
      <c r="AE646" s="21">
        <f ca="1">IFERROR(IF(OR(ISBLANK(P646),ISBLANK(Q646)),0,IF(AA646&lt;&gt;"", AA646 + IF(AB646=1,AD646, 0), "") * (R646+1)),"")</f>
        <v>0</v>
      </c>
      <c r="AF646" s="21">
        <f ca="1">SUMIFS(AE$2:AE646,D$2:D646,D646)</f>
        <v>1020</v>
      </c>
    </row>
    <row r="647" spans="1:32" hidden="1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1">
        <v>0</v>
      </c>
      <c r="S647" s="20">
        <f>VLOOKUP($A647,Database!$A:$Y,10,FALSE)</f>
        <v>73</v>
      </c>
      <c r="T647" s="20">
        <f>VLOOKUP($A647,Database!$A:$Y,11,FALSE)</f>
        <v>113</v>
      </c>
      <c r="U647" s="20">
        <f>VLOOKUP($A647,Database!$A:$Y,12,FALSE)</f>
        <v>116</v>
      </c>
      <c r="V647" s="20" t="str">
        <f>VLOOKUP(A647,Database!A:M,13,FALSE)</f>
        <v>Terminé</v>
      </c>
      <c r="W647" s="20">
        <f>VLOOKUP($A647,Database!$A:$Y,20,FALSE)</f>
        <v>1</v>
      </c>
      <c r="X647" s="20">
        <f>VLOOKUP($A647,Database!$A:$Y,21,FALSE)</f>
        <v>0</v>
      </c>
      <c r="Y647" s="20">
        <f>IF(A647=0,0,IF(V647="À venir",0,IF(AND(ISBLANK(P647),ISBLANK(Q647)),1,0)))</f>
        <v>0</v>
      </c>
      <c r="Z647" s="20">
        <f>IF(OR(ISBLANK(P647),ISBLANK(Q647)),"",IF(OR(AND(P647&gt;Q647,W647&gt;X647),AND(P647=Q647,W647=X647),AND(P647&lt;Q647,W647&lt;X647)),1,0))</f>
        <v>1</v>
      </c>
      <c r="AA647" s="20">
        <f ca="1">IF(C647&lt;NOW(),IF(AND(P647&gt;Q647,W647&gt;X647),S647,IF(AND(P647=Q647,W647=X647),T647,IF(AND(P647&lt;Q647,W647&lt;X647),U647,0))),"")</f>
        <v>73</v>
      </c>
      <c r="AB647" s="20">
        <f ca="1">IF(AND(P647=W647,Q647=X647,NOT(ISBLANK(P647)),NOT(ISBLANK(Q647)),NOT(ISBLANK(W647)),NOT(ISBLANK(AA647))),1,0)</f>
        <v>0</v>
      </c>
      <c r="AC647" s="20" t="str">
        <f ca="1">IF(AB647=0,"",IF(OR(ISBLANK(P647),ISBLANK(Q647)),"",IF(ISBLANK(VLOOKUP(A647,Database!A:AA,22,FALSE)),"",VLOOKUP(A647,Database!A:AA,22,FALSE))))</f>
        <v/>
      </c>
      <c r="AD647" s="20">
        <f ca="1">IFERROR(
   IF(
     OR(ISBLANK(P647),ISBLANK(Q647)),
     "",
     IF(
       AND(AA647&lt;&gt;"",OR(V647="Terminé",V647="En cours")),
       VLOOKUP(AC647,Setup_ScoreExactBonus!A:D,4,FALSE),
       0
     )),
  0)</f>
        <v>0</v>
      </c>
      <c r="AE647" s="21">
        <f ca="1">IFERROR(IF(OR(ISBLANK(P647),ISBLANK(Q647)),0,IF(AA647&lt;&gt;"", AA647 + IF(AB647=1,AD647, 0), "") * (R647+1)),"")</f>
        <v>73</v>
      </c>
      <c r="AF647" s="21">
        <f ca="1">SUMIFS(AE$2:AE647,D$2:D647,D647)</f>
        <v>551</v>
      </c>
    </row>
    <row r="648" spans="1:32" hidden="1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1">
        <v>0</v>
      </c>
      <c r="S648" s="20">
        <f>VLOOKUP($A648,Database!$A:$Y,10,FALSE)</f>
        <v>73</v>
      </c>
      <c r="T648" s="20">
        <f>VLOOKUP($A648,Database!$A:$Y,11,FALSE)</f>
        <v>113</v>
      </c>
      <c r="U648" s="20">
        <f>VLOOKUP($A648,Database!$A:$Y,12,FALSE)</f>
        <v>116</v>
      </c>
      <c r="V648" s="20" t="str">
        <f>VLOOKUP(A648,Database!A:M,13,FALSE)</f>
        <v>Terminé</v>
      </c>
      <c r="W648" s="20">
        <f>VLOOKUP($A648,Database!$A:$Y,20,FALSE)</f>
        <v>1</v>
      </c>
      <c r="X648" s="20">
        <f>VLOOKUP($A648,Database!$A:$Y,21,FALSE)</f>
        <v>0</v>
      </c>
      <c r="Y648" s="20">
        <f>IF(A648=0,0,IF(V648="À venir",0,IF(AND(ISBLANK(P648),ISBLANK(Q648)),1,0)))</f>
        <v>1</v>
      </c>
      <c r="Z648" s="20" t="str">
        <f>IF(OR(ISBLANK(P648),ISBLANK(Q648)),"",IF(OR(AND(P648&gt;Q648,W648&gt;X648),AND(P648=Q648,W648=X648),AND(P648&lt;Q648,W648&lt;X648)),1,0))</f>
        <v/>
      </c>
      <c r="AA648" s="20">
        <f ca="1">IF(C648&lt;NOW(),IF(AND(P648&gt;Q648,W648&gt;X648),S648,IF(AND(P648=Q648,W648=X648),T648,IF(AND(P648&lt;Q648,W648&lt;X648),U648,0))),"")</f>
        <v>0</v>
      </c>
      <c r="AB648" s="20">
        <f ca="1">IF(AND(P648=W648,Q648=X648,NOT(ISBLANK(P648)),NOT(ISBLANK(Q648)),NOT(ISBLANK(W648)),NOT(ISBLANK(AA648))),1,0)</f>
        <v>0</v>
      </c>
      <c r="AC648" s="20" t="str">
        <f ca="1">IF(AB648=0,"",IF(OR(ISBLANK(P648),ISBLANK(Q648)),"",IF(ISBLANK(VLOOKUP(A648,Database!A:AA,22,FALSE)),"",VLOOKUP(A648,Database!A:AA,22,FALSE))))</f>
        <v/>
      </c>
      <c r="AD648" s="20" t="str">
        <f>IFERROR(
   IF(
     OR(ISBLANK(P648),ISBLANK(Q648)),
     "",
     IF(
       AND(AA648&lt;&gt;"",OR(V648="Terminé",V648="En cours")),
       VLOOKUP(AC648,Setup_ScoreExactBonus!A:D,4,FALSE),
       0
     )),
  0)</f>
        <v/>
      </c>
      <c r="AE648" s="21">
        <f>IFERROR(IF(OR(ISBLANK(P648),ISBLANK(Q648)),0,IF(AA648&lt;&gt;"", AA648 + IF(AB648=1,AD648, 0), "") * (R648+1)),"")</f>
        <v>0</v>
      </c>
      <c r="AF648" s="21">
        <f ca="1">SUMIFS(AE$2:AE648,D$2:D648,D648)</f>
        <v>498</v>
      </c>
    </row>
    <row r="649" spans="1:32" hidden="1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1">
        <v>0</v>
      </c>
      <c r="S649" s="20">
        <f>VLOOKUP($A649,Database!$A:$Y,10,FALSE)</f>
        <v>73</v>
      </c>
      <c r="T649" s="20">
        <f>VLOOKUP($A649,Database!$A:$Y,11,FALSE)</f>
        <v>113</v>
      </c>
      <c r="U649" s="20">
        <f>VLOOKUP($A649,Database!$A:$Y,12,FALSE)</f>
        <v>116</v>
      </c>
      <c r="V649" s="20" t="str">
        <f>VLOOKUP(A649,Database!A:M,13,FALSE)</f>
        <v>Terminé</v>
      </c>
      <c r="W649" s="20">
        <f>VLOOKUP($A649,Database!$A:$Y,20,FALSE)</f>
        <v>1</v>
      </c>
      <c r="X649" s="20">
        <f>VLOOKUP($A649,Database!$A:$Y,21,FALSE)</f>
        <v>0</v>
      </c>
      <c r="Y649" s="20">
        <f>IF(A649=0,0,IF(V649="À venir",0,IF(AND(ISBLANK(P649),ISBLANK(Q649)),1,0)))</f>
        <v>1</v>
      </c>
      <c r="Z649" s="20" t="str">
        <f>IF(OR(ISBLANK(P649),ISBLANK(Q649)),"",IF(OR(AND(P649&gt;Q649,W649&gt;X649),AND(P649=Q649,W649=X649),AND(P649&lt;Q649,W649&lt;X649)),1,0))</f>
        <v/>
      </c>
      <c r="AA649" s="20">
        <f ca="1">IF(C649&lt;NOW(),IF(AND(P649&gt;Q649,W649&gt;X649),S649,IF(AND(P649=Q649,W649=X649),T649,IF(AND(P649&lt;Q649,W649&lt;X649),U649,0))),"")</f>
        <v>0</v>
      </c>
      <c r="AB649" s="20">
        <f ca="1">IF(AND(P649=W649,Q649=X649,NOT(ISBLANK(P649)),NOT(ISBLANK(Q649)),NOT(ISBLANK(W649)),NOT(ISBLANK(AA649))),1,0)</f>
        <v>0</v>
      </c>
      <c r="AC649" s="20" t="str">
        <f ca="1">IF(AB649=0,"",IF(OR(ISBLANK(P649),ISBLANK(Q649)),"",IF(ISBLANK(VLOOKUP(A649,Database!A:AA,22,FALSE)),"",VLOOKUP(A649,Database!A:AA,22,FALSE))))</f>
        <v/>
      </c>
      <c r="AD649" s="20" t="str">
        <f>IFERROR(
   IF(
     OR(ISBLANK(P649),ISBLANK(Q649)),
     "",
     IF(
       AND(AA649&lt;&gt;"",OR(V649="Terminé",V649="En cours")),
       VLOOKUP(AC649,Setup_ScoreExactBonus!A:D,4,FALSE),
       0
     )),
  0)</f>
        <v/>
      </c>
      <c r="AE649" s="21">
        <f>IFERROR(IF(OR(ISBLANK(P649),ISBLANK(Q649)),0,IF(AA649&lt;&gt;"", AA649 + IF(AB649=1,AD649, 0), "") * (R649+1)),"")</f>
        <v>0</v>
      </c>
      <c r="AF649" s="21">
        <f>SUMIFS(AE$2:AE649,D$2:D649,D649)</f>
        <v>0</v>
      </c>
    </row>
    <row r="650" spans="1:32" hidden="1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1">
        <v>0</v>
      </c>
      <c r="S650" s="20">
        <f>VLOOKUP($A650,Database!$A:$Y,10,FALSE)</f>
        <v>157</v>
      </c>
      <c r="T650" s="20">
        <f>VLOOKUP($A650,Database!$A:$Y,11,FALSE)</f>
        <v>130</v>
      </c>
      <c r="U650" s="20">
        <f>VLOOKUP($A650,Database!$A:$Y,12,FALSE)</f>
        <v>44</v>
      </c>
      <c r="V650" s="20" t="str">
        <f>VLOOKUP(A650,Database!A:M,13,FALSE)</f>
        <v>Terminé</v>
      </c>
      <c r="W650" s="20">
        <f>VLOOKUP($A650,Database!$A:$Y,20,FALSE)</f>
        <v>1</v>
      </c>
      <c r="X650" s="20">
        <f>VLOOKUP($A650,Database!$A:$Y,21,FALSE)</f>
        <v>3</v>
      </c>
      <c r="Y650" s="20">
        <f>IF(A650=0,0,IF(V650="À venir",0,IF(AND(ISBLANK(P650),ISBLANK(Q650)),1,0)))</f>
        <v>0</v>
      </c>
      <c r="Z650" s="20">
        <f>IF(OR(ISBLANK(P650),ISBLANK(Q650)),"",IF(OR(AND(P650&gt;Q650,W650&gt;X650),AND(P650=Q650,W650=X650),AND(P650&lt;Q650,W650&lt;X650)),1,0))</f>
        <v>1</v>
      </c>
      <c r="AA650" s="20">
        <f ca="1">IF(C650&lt;NOW(),IF(AND(P650&gt;Q650,W650&gt;X650),S650,IF(AND(P650=Q650,W650=X650),T650,IF(AND(P650&lt;Q650,W650&lt;X650),U650,0))),"")</f>
        <v>44</v>
      </c>
      <c r="AB650" s="20">
        <f ca="1">IF(AND(P650=W650,Q650=X650,NOT(ISBLANK(P650)),NOT(ISBLANK(Q650)),NOT(ISBLANK(W650)),NOT(ISBLANK(AA650))),1,0)</f>
        <v>0</v>
      </c>
      <c r="AC650" s="20" t="str">
        <f ca="1">IF(AB650=0,"",IF(OR(ISBLANK(P650),ISBLANK(Q650)),"",IF(ISBLANK(VLOOKUP(A650,Database!A:AA,22,FALSE)),"",VLOOKUP(A650,Database!A:AA,22,FALSE))))</f>
        <v/>
      </c>
      <c r="AD650" s="20">
        <f ca="1">IFERROR(
   IF(
     OR(ISBLANK(P650),ISBLANK(Q650)),
     "",
     IF(
       AND(AA650&lt;&gt;"",OR(V650="Terminé",V650="En cours")),
       VLOOKUP(AC650,Setup_ScoreExactBonus!A:D,4,FALSE),
       0
     )),
  0)</f>
        <v>0</v>
      </c>
      <c r="AE650" s="21">
        <f ca="1">IFERROR(IF(OR(ISBLANK(P650),ISBLANK(Q650)),0,IF(AA650&lt;&gt;"", AA650 + IF(AB650=1,AD650, 0), "") * (R650+1)),"")</f>
        <v>44</v>
      </c>
      <c r="AF650" s="21">
        <f ca="1">SUMIFS(AE$2:AE650,D$2:D650,D650)</f>
        <v>984</v>
      </c>
    </row>
    <row r="651" spans="1:32" hidden="1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1">
        <v>0</v>
      </c>
      <c r="S651" s="20">
        <f>VLOOKUP($A651,Database!$A:$Y,10,FALSE)</f>
        <v>157</v>
      </c>
      <c r="T651" s="20">
        <f>VLOOKUP($A651,Database!$A:$Y,11,FALSE)</f>
        <v>130</v>
      </c>
      <c r="U651" s="20">
        <f>VLOOKUP($A651,Database!$A:$Y,12,FALSE)</f>
        <v>44</v>
      </c>
      <c r="V651" s="20" t="str">
        <f>VLOOKUP(A651,Database!A:M,13,FALSE)</f>
        <v>Terminé</v>
      </c>
      <c r="W651" s="20">
        <f>VLOOKUP($A651,Database!$A:$Y,20,FALSE)</f>
        <v>1</v>
      </c>
      <c r="X651" s="20">
        <f>VLOOKUP($A651,Database!$A:$Y,21,FALSE)</f>
        <v>3</v>
      </c>
      <c r="Y651" s="20">
        <f>IF(A651=0,0,IF(V651="À venir",0,IF(AND(ISBLANK(P651),ISBLANK(Q651)),1,0)))</f>
        <v>0</v>
      </c>
      <c r="Z651" s="20">
        <f>IF(OR(ISBLANK(P651),ISBLANK(Q651)),"",IF(OR(AND(P651&gt;Q651,W651&gt;X651),AND(P651=Q651,W651=X651),AND(P651&lt;Q651,W651&lt;X651)),1,0))</f>
        <v>1</v>
      </c>
      <c r="AA651" s="20">
        <f ca="1">IF(C651&lt;NOW(),IF(AND(P651&gt;Q651,W651&gt;X651),S651,IF(AND(P651=Q651,W651=X651),T651,IF(AND(P651&lt;Q651,W651&lt;X651),U651,0))),"")</f>
        <v>44</v>
      </c>
      <c r="AB651" s="20">
        <f ca="1">IF(AND(P651=W651,Q651=X651,NOT(ISBLANK(P651)),NOT(ISBLANK(Q651)),NOT(ISBLANK(W651)),NOT(ISBLANK(AA651))),1,0)</f>
        <v>0</v>
      </c>
      <c r="AC651" s="20" t="str">
        <f ca="1">IF(AB651=0,"",IF(OR(ISBLANK(P651),ISBLANK(Q651)),"",IF(ISBLANK(VLOOKUP(A651,Database!A:AA,22,FALSE)),"",VLOOKUP(A651,Database!A:AA,22,FALSE))))</f>
        <v/>
      </c>
      <c r="AD651" s="20">
        <f ca="1">IFERROR(
   IF(
     OR(ISBLANK(P651),ISBLANK(Q651)),
     "",
     IF(
       AND(AA651&lt;&gt;"",OR(V651="Terminé",V651="En cours")),
       VLOOKUP(AC651,Setup_ScoreExactBonus!A:D,4,FALSE),
       0
     )),
  0)</f>
        <v>0</v>
      </c>
      <c r="AE651" s="21">
        <f ca="1">IFERROR(IF(OR(ISBLANK(P651),ISBLANK(Q651)),0,IF(AA651&lt;&gt;"", AA651 + IF(AB651=1,AD651, 0), "") * (R651+1)),"")</f>
        <v>44</v>
      </c>
      <c r="AF651" s="21">
        <f ca="1">SUMIFS(AE$2:AE651,D$2:D651,D651)</f>
        <v>972</v>
      </c>
    </row>
    <row r="652" spans="1:32" hidden="1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1">
        <v>0</v>
      </c>
      <c r="S652" s="20">
        <f>VLOOKUP($A652,Database!$A:$Y,10,FALSE)</f>
        <v>157</v>
      </c>
      <c r="T652" s="20">
        <f>VLOOKUP($A652,Database!$A:$Y,11,FALSE)</f>
        <v>130</v>
      </c>
      <c r="U652" s="20">
        <f>VLOOKUP($A652,Database!$A:$Y,12,FALSE)</f>
        <v>44</v>
      </c>
      <c r="V652" s="20" t="str">
        <f>VLOOKUP(A652,Database!A:M,13,FALSE)</f>
        <v>Terminé</v>
      </c>
      <c r="W652" s="20">
        <f>VLOOKUP($A652,Database!$A:$Y,20,FALSE)</f>
        <v>1</v>
      </c>
      <c r="X652" s="20">
        <f>VLOOKUP($A652,Database!$A:$Y,21,FALSE)</f>
        <v>3</v>
      </c>
      <c r="Y652" s="20">
        <f>IF(A652=0,0,IF(V652="À venir",0,IF(AND(ISBLANK(P652),ISBLANK(Q652)),1,0)))</f>
        <v>0</v>
      </c>
      <c r="Z652" s="20">
        <f>IF(OR(ISBLANK(P652),ISBLANK(Q652)),"",IF(OR(AND(P652&gt;Q652,W652&gt;X652),AND(P652=Q652,W652=X652),AND(P652&lt;Q652,W652&lt;X652)),1,0))</f>
        <v>1</v>
      </c>
      <c r="AA652" s="20">
        <f ca="1">IF(C652&lt;NOW(),IF(AND(P652&gt;Q652,W652&gt;X652),S652,IF(AND(P652=Q652,W652=X652),T652,IF(AND(P652&lt;Q652,W652&lt;X652),U652,0))),"")</f>
        <v>44</v>
      </c>
      <c r="AB652" s="20">
        <f ca="1">IF(AND(P652=W652,Q652=X652,NOT(ISBLANK(P652)),NOT(ISBLANK(Q652)),NOT(ISBLANK(W652)),NOT(ISBLANK(AA652))),1,0)</f>
        <v>0</v>
      </c>
      <c r="AC652" s="20" t="str">
        <f ca="1">IF(AB652=0,"",IF(OR(ISBLANK(P652),ISBLANK(Q652)),"",IF(ISBLANK(VLOOKUP(A652,Database!A:AA,22,FALSE)),"",VLOOKUP(A652,Database!A:AA,22,FALSE))))</f>
        <v/>
      </c>
      <c r="AD652" s="20">
        <f ca="1">IFERROR(
   IF(
     OR(ISBLANK(P652),ISBLANK(Q652)),
     "",
     IF(
       AND(AA652&lt;&gt;"",OR(V652="Terminé",V652="En cours")),
       VLOOKUP(AC652,Setup_ScoreExactBonus!A:D,4,FALSE),
       0
     )),
  0)</f>
        <v>0</v>
      </c>
      <c r="AE652" s="21">
        <f ca="1">IFERROR(IF(OR(ISBLANK(P652),ISBLANK(Q652)),0,IF(AA652&lt;&gt;"", AA652 + IF(AB652=1,AD652, 0), "") * (R652+1)),"")</f>
        <v>44</v>
      </c>
      <c r="AF652" s="21">
        <f ca="1">SUMIFS(AE$2:AE652,D$2:D652,D652)</f>
        <v>1044</v>
      </c>
    </row>
    <row r="653" spans="1:32" hidden="1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1">
        <v>0</v>
      </c>
      <c r="S653" s="20">
        <f>VLOOKUP($A653,Database!$A:$Y,10,FALSE)</f>
        <v>157</v>
      </c>
      <c r="T653" s="20">
        <f>VLOOKUP($A653,Database!$A:$Y,11,FALSE)</f>
        <v>130</v>
      </c>
      <c r="U653" s="20">
        <f>VLOOKUP($A653,Database!$A:$Y,12,FALSE)</f>
        <v>44</v>
      </c>
      <c r="V653" s="20" t="str">
        <f>VLOOKUP(A653,Database!A:M,13,FALSE)</f>
        <v>Terminé</v>
      </c>
      <c r="W653" s="20">
        <f>VLOOKUP($A653,Database!$A:$Y,20,FALSE)</f>
        <v>1</v>
      </c>
      <c r="X653" s="20">
        <f>VLOOKUP($A653,Database!$A:$Y,21,FALSE)</f>
        <v>3</v>
      </c>
      <c r="Y653" s="20">
        <f>IF(A653=0,0,IF(V653="À venir",0,IF(AND(ISBLANK(P653),ISBLANK(Q653)),1,0)))</f>
        <v>0</v>
      </c>
      <c r="Z653" s="20">
        <f>IF(OR(ISBLANK(P653),ISBLANK(Q653)),"",IF(OR(AND(P653&gt;Q653,W653&gt;X653),AND(P653=Q653,W653=X653),AND(P653&lt;Q653,W653&lt;X653)),1,0))</f>
        <v>1</v>
      </c>
      <c r="AA653" s="20">
        <f ca="1">IF(C653&lt;NOW(),IF(AND(P653&gt;Q653,W653&gt;X653),S653,IF(AND(P653=Q653,W653=X653),T653,IF(AND(P653&lt;Q653,W653&lt;X653),U653,0))),"")</f>
        <v>44</v>
      </c>
      <c r="AB653" s="20">
        <f ca="1">IF(AND(P653=W653,Q653=X653,NOT(ISBLANK(P653)),NOT(ISBLANK(Q653)),NOT(ISBLANK(W653)),NOT(ISBLANK(AA653))),1,0)</f>
        <v>0</v>
      </c>
      <c r="AC653" s="20" t="str">
        <f ca="1">IF(AB653=0,"",IF(OR(ISBLANK(P653),ISBLANK(Q653)),"",IF(ISBLANK(VLOOKUP(A653,Database!A:AA,22,FALSE)),"",VLOOKUP(A653,Database!A:AA,22,FALSE))))</f>
        <v/>
      </c>
      <c r="AD653" s="20">
        <f ca="1">IFERROR(
   IF(
     OR(ISBLANK(P653),ISBLANK(Q653)),
     "",
     IF(
       AND(AA653&lt;&gt;"",OR(V653="Terminé",V653="En cours")),
       VLOOKUP(AC653,Setup_ScoreExactBonus!A:D,4,FALSE),
       0
     )),
  0)</f>
        <v>0</v>
      </c>
      <c r="AE653" s="21">
        <f ca="1">IFERROR(IF(OR(ISBLANK(P653),ISBLANK(Q653)),0,IF(AA653&lt;&gt;"", AA653 + IF(AB653=1,AD653, 0), "") * (R653+1)),"")</f>
        <v>44</v>
      </c>
      <c r="AF653" s="21">
        <f ca="1">SUMIFS(AE$2:AE653,D$2:D653,D653)</f>
        <v>627</v>
      </c>
    </row>
    <row r="654" spans="1:32" hidden="1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1">
        <v>0</v>
      </c>
      <c r="S654" s="20">
        <f>VLOOKUP($A654,Database!$A:$Y,10,FALSE)</f>
        <v>157</v>
      </c>
      <c r="T654" s="20">
        <f>VLOOKUP($A654,Database!$A:$Y,11,FALSE)</f>
        <v>130</v>
      </c>
      <c r="U654" s="20">
        <f>VLOOKUP($A654,Database!$A:$Y,12,FALSE)</f>
        <v>44</v>
      </c>
      <c r="V654" s="20" t="str">
        <f>VLOOKUP(A654,Database!A:M,13,FALSE)</f>
        <v>Terminé</v>
      </c>
      <c r="W654" s="20">
        <f>VLOOKUP($A654,Database!$A:$Y,20,FALSE)</f>
        <v>1</v>
      </c>
      <c r="X654" s="20">
        <f>VLOOKUP($A654,Database!$A:$Y,21,FALSE)</f>
        <v>3</v>
      </c>
      <c r="Y654" s="20">
        <f>IF(A654=0,0,IF(V654="À venir",0,IF(AND(ISBLANK(P654),ISBLANK(Q654)),1,0)))</f>
        <v>0</v>
      </c>
      <c r="Z654" s="20">
        <f>IF(OR(ISBLANK(P654),ISBLANK(Q654)),"",IF(OR(AND(P654&gt;Q654,W654&gt;X654),AND(P654=Q654,W654=X654),AND(P654&lt;Q654,W654&lt;X654)),1,0))</f>
        <v>0</v>
      </c>
      <c r="AA654" s="20">
        <f ca="1">IF(C654&lt;NOW(),IF(AND(P654&gt;Q654,W654&gt;X654),S654,IF(AND(P654=Q654,W654=X654),T654,IF(AND(P654&lt;Q654,W654&lt;X654),U654,0))),"")</f>
        <v>0</v>
      </c>
      <c r="AB654" s="20">
        <f ca="1">IF(AND(P654=W654,Q654=X654,NOT(ISBLANK(P654)),NOT(ISBLANK(Q654)),NOT(ISBLANK(W654)),NOT(ISBLANK(AA654))),1,0)</f>
        <v>0</v>
      </c>
      <c r="AC654" s="20" t="str">
        <f ca="1">IF(AB654=0,"",IF(OR(ISBLANK(P654),ISBLANK(Q654)),"",IF(ISBLANK(VLOOKUP(A654,Database!A:AA,22,FALSE)),"",VLOOKUP(A654,Database!A:AA,22,FALSE))))</f>
        <v/>
      </c>
      <c r="AD654" s="20">
        <f ca="1">IFERROR(
   IF(
     OR(ISBLANK(P654),ISBLANK(Q654)),
     "",
     IF(
       AND(AA654&lt;&gt;"",OR(V654="Terminé",V654="En cours")),
       VLOOKUP(AC654,Setup_ScoreExactBonus!A:D,4,FALSE),
       0
     )),
  0)</f>
        <v>0</v>
      </c>
      <c r="AE654" s="21">
        <f ca="1">IFERROR(IF(OR(ISBLANK(P654),ISBLANK(Q654)),0,IF(AA654&lt;&gt;"", AA654 + IF(AB654=1,AD654, 0), "") * (R654+1)),"")</f>
        <v>0</v>
      </c>
      <c r="AF654" s="21">
        <f ca="1">SUMIFS(AE$2:AE654,D$2:D654,D654)</f>
        <v>440</v>
      </c>
    </row>
    <row r="655" spans="1:32" hidden="1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1">
        <v>0</v>
      </c>
      <c r="S655" s="20">
        <f>VLOOKUP($A655,Database!$A:$Y,10,FALSE)</f>
        <v>157</v>
      </c>
      <c r="T655" s="20">
        <f>VLOOKUP($A655,Database!$A:$Y,11,FALSE)</f>
        <v>130</v>
      </c>
      <c r="U655" s="20">
        <f>VLOOKUP($A655,Database!$A:$Y,12,FALSE)</f>
        <v>44</v>
      </c>
      <c r="V655" s="20" t="str">
        <f>VLOOKUP(A655,Database!A:M,13,FALSE)</f>
        <v>Terminé</v>
      </c>
      <c r="W655" s="20">
        <f>VLOOKUP($A655,Database!$A:$Y,20,FALSE)</f>
        <v>1</v>
      </c>
      <c r="X655" s="20">
        <f>VLOOKUP($A655,Database!$A:$Y,21,FALSE)</f>
        <v>3</v>
      </c>
      <c r="Y655" s="20">
        <f>IF(A655=0,0,IF(V655="À venir",0,IF(AND(ISBLANK(P655),ISBLANK(Q655)),1,0)))</f>
        <v>0</v>
      </c>
      <c r="Z655" s="20">
        <f>IF(OR(ISBLANK(P655),ISBLANK(Q655)),"",IF(OR(AND(P655&gt;Q655,W655&gt;X655),AND(P655=Q655,W655=X655),AND(P655&lt;Q655,W655&lt;X655)),1,0))</f>
        <v>1</v>
      </c>
      <c r="AA655" s="20">
        <f ca="1">IF(C655&lt;NOW(),IF(AND(P655&gt;Q655,W655&gt;X655),S655,IF(AND(P655=Q655,W655=X655),T655,IF(AND(P655&lt;Q655,W655&lt;X655),U655,0))),"")</f>
        <v>44</v>
      </c>
      <c r="AB655" s="20">
        <f ca="1">IF(AND(P655=W655,Q655=X655,NOT(ISBLANK(P655)),NOT(ISBLANK(Q655)),NOT(ISBLANK(W655)),NOT(ISBLANK(AA655))),1,0)</f>
        <v>0</v>
      </c>
      <c r="AC655" s="20" t="str">
        <f ca="1">IF(AB655=0,"",IF(OR(ISBLANK(P655),ISBLANK(Q655)),"",IF(ISBLANK(VLOOKUP(A655,Database!A:AA,22,FALSE)),"",VLOOKUP(A655,Database!A:AA,22,FALSE))))</f>
        <v/>
      </c>
      <c r="AD655" s="20">
        <f ca="1">IFERROR(
   IF(
     OR(ISBLANK(P655),ISBLANK(Q655)),
     "",
     IF(
       AND(AA655&lt;&gt;"",OR(V655="Terminé",V655="En cours")),
       VLOOKUP(AC655,Setup_ScoreExactBonus!A:D,4,FALSE),
       0
     )),
  0)</f>
        <v>0</v>
      </c>
      <c r="AE655" s="21">
        <f ca="1">IFERROR(IF(OR(ISBLANK(P655),ISBLANK(Q655)),0,IF(AA655&lt;&gt;"", AA655 + IF(AB655=1,AD655, 0), "") * (R655+1)),"")</f>
        <v>44</v>
      </c>
      <c r="AF655" s="21">
        <f ca="1">SUMIFS(AE$2:AE655,D$2:D655,D655)</f>
        <v>738</v>
      </c>
    </row>
    <row r="656" spans="1:32" hidden="1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1">
        <v>0</v>
      </c>
      <c r="S656" s="20">
        <f>VLOOKUP($A656,Database!$A:$Y,10,FALSE)</f>
        <v>157</v>
      </c>
      <c r="T656" s="20">
        <f>VLOOKUP($A656,Database!$A:$Y,11,FALSE)</f>
        <v>130</v>
      </c>
      <c r="U656" s="20">
        <f>VLOOKUP($A656,Database!$A:$Y,12,FALSE)</f>
        <v>44</v>
      </c>
      <c r="V656" s="20" t="str">
        <f>VLOOKUP(A656,Database!A:M,13,FALSE)</f>
        <v>Terminé</v>
      </c>
      <c r="W656" s="20">
        <f>VLOOKUP($A656,Database!$A:$Y,20,FALSE)</f>
        <v>1</v>
      </c>
      <c r="X656" s="20">
        <f>VLOOKUP($A656,Database!$A:$Y,21,FALSE)</f>
        <v>3</v>
      </c>
      <c r="Y656" s="20">
        <f>IF(A656=0,0,IF(V656="À venir",0,IF(AND(ISBLANK(P656),ISBLANK(Q656)),1,0)))</f>
        <v>0</v>
      </c>
      <c r="Z656" s="20">
        <f>IF(OR(ISBLANK(P656),ISBLANK(Q656)),"",IF(OR(AND(P656&gt;Q656,W656&gt;X656),AND(P656=Q656,W656=X656),AND(P656&lt;Q656,W656&lt;X656)),1,0))</f>
        <v>1</v>
      </c>
      <c r="AA656" s="20">
        <f ca="1">IF(C656&lt;NOW(),IF(AND(P656&gt;Q656,W656&gt;X656),S656,IF(AND(P656=Q656,W656=X656),T656,IF(AND(P656&lt;Q656,W656&lt;X656),U656,0))),"")</f>
        <v>44</v>
      </c>
      <c r="AB656" s="20">
        <f ca="1">IF(AND(P656=W656,Q656=X656,NOT(ISBLANK(P656)),NOT(ISBLANK(Q656)),NOT(ISBLANK(W656)),NOT(ISBLANK(AA656))),1,0)</f>
        <v>0</v>
      </c>
      <c r="AC656" s="20" t="str">
        <f ca="1">IF(AB656=0,"",IF(OR(ISBLANK(P656),ISBLANK(Q656)),"",IF(ISBLANK(VLOOKUP(A656,Database!A:AA,22,FALSE)),"",VLOOKUP(A656,Database!A:AA,22,FALSE))))</f>
        <v/>
      </c>
      <c r="AD656" s="20">
        <f ca="1">IFERROR(
   IF(
     OR(ISBLANK(P656),ISBLANK(Q656)),
     "",
     IF(
       AND(AA656&lt;&gt;"",OR(V656="Terminé",V656="En cours")),
       VLOOKUP(AC656,Setup_ScoreExactBonus!A:D,4,FALSE),
       0
     )),
  0)</f>
        <v>0</v>
      </c>
      <c r="AE656" s="21">
        <f ca="1">IFERROR(IF(OR(ISBLANK(P656),ISBLANK(Q656)),0,IF(AA656&lt;&gt;"", AA656 + IF(AB656=1,AD656, 0), "") * (R656+1)),"")</f>
        <v>44</v>
      </c>
      <c r="AF656" s="21">
        <f ca="1">SUMIFS(AE$2:AE656,D$2:D656,D656)</f>
        <v>448</v>
      </c>
    </row>
    <row r="657" spans="1:32" hidden="1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1">
        <v>0</v>
      </c>
      <c r="S657" s="20">
        <f>VLOOKUP($A657,Database!$A:$Y,10,FALSE)</f>
        <v>157</v>
      </c>
      <c r="T657" s="20">
        <f>VLOOKUP($A657,Database!$A:$Y,11,FALSE)</f>
        <v>130</v>
      </c>
      <c r="U657" s="20">
        <f>VLOOKUP($A657,Database!$A:$Y,12,FALSE)</f>
        <v>44</v>
      </c>
      <c r="V657" s="20" t="str">
        <f>VLOOKUP(A657,Database!A:M,13,FALSE)</f>
        <v>Terminé</v>
      </c>
      <c r="W657" s="20">
        <f>VLOOKUP($A657,Database!$A:$Y,20,FALSE)</f>
        <v>1</v>
      </c>
      <c r="X657" s="20">
        <f>VLOOKUP($A657,Database!$A:$Y,21,FALSE)</f>
        <v>3</v>
      </c>
      <c r="Y657" s="20">
        <f>IF(A657=0,0,IF(V657="À venir",0,IF(AND(ISBLANK(P657),ISBLANK(Q657)),1,0)))</f>
        <v>0</v>
      </c>
      <c r="Z657" s="20">
        <f>IF(OR(ISBLANK(P657),ISBLANK(Q657)),"",IF(OR(AND(P657&gt;Q657,W657&gt;X657),AND(P657=Q657,W657=X657),AND(P657&lt;Q657,W657&lt;X657)),1,0))</f>
        <v>1</v>
      </c>
      <c r="AA657" s="20">
        <f ca="1">IF(C657&lt;NOW(),IF(AND(P657&gt;Q657,W657&gt;X657),S657,IF(AND(P657=Q657,W657=X657),T657,IF(AND(P657&lt;Q657,W657&lt;X657),U657,0))),"")</f>
        <v>44</v>
      </c>
      <c r="AB657" s="20">
        <f ca="1">IF(AND(P657=W657,Q657=X657,NOT(ISBLANK(P657)),NOT(ISBLANK(Q657)),NOT(ISBLANK(W657)),NOT(ISBLANK(AA657))),1,0)</f>
        <v>1</v>
      </c>
      <c r="AC657" s="20" t="str">
        <f ca="1">IF(AB657=0,"",IF(OR(ISBLANK(P657),ISBLANK(Q657)),"",IF(ISBLANK(VLOOKUP(A657,Database!A:AA,22,FALSE)),"",VLOOKUP(A657,Database!A:AA,22,FALSE))))</f>
        <v>Très rare</v>
      </c>
      <c r="AD657" s="20">
        <f ca="1">IFERROR(
   IF(
     OR(ISBLANK(P657),ISBLANK(Q657)),
     "",
     IF(
       AND(AA657&lt;&gt;"",OR(V657="Terminé",V657="En cours")),
       VLOOKUP(AC657,Setup_ScoreExactBonus!A:D,4,FALSE),
       0
     )),
  0)</f>
        <v>50</v>
      </c>
      <c r="AE657" s="21">
        <f ca="1">IFERROR(IF(OR(ISBLANK(P657),ISBLANK(Q657)),0,IF(AA657&lt;&gt;"", AA657 + IF(AB657=1,AD657, 0), "") * (R657+1)),"")</f>
        <v>94</v>
      </c>
      <c r="AF657" s="21">
        <f ca="1">SUMIFS(AE$2:AE657,D$2:D657,D657)</f>
        <v>947</v>
      </c>
    </row>
    <row r="658" spans="1:32" hidden="1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1">
        <v>0</v>
      </c>
      <c r="S658" s="20">
        <f>VLOOKUP($A658,Database!$A:$Y,10,FALSE)</f>
        <v>157</v>
      </c>
      <c r="T658" s="20">
        <f>VLOOKUP($A658,Database!$A:$Y,11,FALSE)</f>
        <v>130</v>
      </c>
      <c r="U658" s="20">
        <f>VLOOKUP($A658,Database!$A:$Y,12,FALSE)</f>
        <v>44</v>
      </c>
      <c r="V658" s="20" t="str">
        <f>VLOOKUP(A658,Database!A:M,13,FALSE)</f>
        <v>Terminé</v>
      </c>
      <c r="W658" s="20">
        <f>VLOOKUP($A658,Database!$A:$Y,20,FALSE)</f>
        <v>1</v>
      </c>
      <c r="X658" s="20">
        <f>VLOOKUP($A658,Database!$A:$Y,21,FALSE)</f>
        <v>3</v>
      </c>
      <c r="Y658" s="20">
        <f>IF(A658=0,0,IF(V658="À venir",0,IF(AND(ISBLANK(P658),ISBLANK(Q658)),1,0)))</f>
        <v>0</v>
      </c>
      <c r="Z658" s="20">
        <f>IF(OR(ISBLANK(P658),ISBLANK(Q658)),"",IF(OR(AND(P658&gt;Q658,W658&gt;X658),AND(P658=Q658,W658=X658),AND(P658&lt;Q658,W658&lt;X658)),1,0))</f>
        <v>1</v>
      </c>
      <c r="AA658" s="20">
        <f ca="1">IF(C658&lt;NOW(),IF(AND(P658&gt;Q658,W658&gt;X658),S658,IF(AND(P658=Q658,W658=X658),T658,IF(AND(P658&lt;Q658,W658&lt;X658),U658,0))),"")</f>
        <v>44</v>
      </c>
      <c r="AB658" s="20">
        <f ca="1">IF(AND(P658=W658,Q658=X658,NOT(ISBLANK(P658)),NOT(ISBLANK(Q658)),NOT(ISBLANK(W658)),NOT(ISBLANK(AA658))),1,0)</f>
        <v>0</v>
      </c>
      <c r="AC658" s="20" t="str">
        <f ca="1">IF(AB658=0,"",IF(OR(ISBLANK(P658),ISBLANK(Q658)),"",IF(ISBLANK(VLOOKUP(A658,Database!A:AA,22,FALSE)),"",VLOOKUP(A658,Database!A:AA,22,FALSE))))</f>
        <v/>
      </c>
      <c r="AD658" s="20">
        <f ca="1">IFERROR(
   IF(
     OR(ISBLANK(P658),ISBLANK(Q658)),
     "",
     IF(
       AND(AA658&lt;&gt;"",OR(V658="Terminé",V658="En cours")),
       VLOOKUP(AC658,Setup_ScoreExactBonus!A:D,4,FALSE),
       0
     )),
  0)</f>
        <v>0</v>
      </c>
      <c r="AE658" s="21">
        <f ca="1">IFERROR(IF(OR(ISBLANK(P658),ISBLANK(Q658)),0,IF(AA658&lt;&gt;"", AA658 + IF(AB658=1,AD658, 0), "") * (R658+1)),"")</f>
        <v>44</v>
      </c>
      <c r="AF658" s="21">
        <f ca="1">SUMIFS(AE$2:AE658,D$2:D658,D658)</f>
        <v>799</v>
      </c>
    </row>
    <row r="659" spans="1:32" hidden="1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1">
        <v>0</v>
      </c>
      <c r="S659" s="20">
        <f>VLOOKUP($A659,Database!$A:$Y,10,FALSE)</f>
        <v>157</v>
      </c>
      <c r="T659" s="20">
        <f>VLOOKUP($A659,Database!$A:$Y,11,FALSE)</f>
        <v>130</v>
      </c>
      <c r="U659" s="20">
        <f>VLOOKUP($A659,Database!$A:$Y,12,FALSE)</f>
        <v>44</v>
      </c>
      <c r="V659" s="20" t="str">
        <f>VLOOKUP(A659,Database!A:M,13,FALSE)</f>
        <v>Terminé</v>
      </c>
      <c r="W659" s="20">
        <f>VLOOKUP($A659,Database!$A:$Y,20,FALSE)</f>
        <v>1</v>
      </c>
      <c r="X659" s="20">
        <f>VLOOKUP($A659,Database!$A:$Y,21,FALSE)</f>
        <v>3</v>
      </c>
      <c r="Y659" s="20">
        <f>IF(A659=0,0,IF(V659="À venir",0,IF(AND(ISBLANK(P659),ISBLANK(Q659)),1,0)))</f>
        <v>0</v>
      </c>
      <c r="Z659" s="20">
        <f>IF(OR(ISBLANK(P659),ISBLANK(Q659)),"",IF(OR(AND(P659&gt;Q659,W659&gt;X659),AND(P659=Q659,W659=X659),AND(P659&lt;Q659,W659&lt;X659)),1,0))</f>
        <v>1</v>
      </c>
      <c r="AA659" s="20">
        <f ca="1">IF(C659&lt;NOW(),IF(AND(P659&gt;Q659,W659&gt;X659),S659,IF(AND(P659=Q659,W659=X659),T659,IF(AND(P659&lt;Q659,W659&lt;X659),U659,0))),"")</f>
        <v>44</v>
      </c>
      <c r="AB659" s="20">
        <f ca="1">IF(AND(P659=W659,Q659=X659,NOT(ISBLANK(P659)),NOT(ISBLANK(Q659)),NOT(ISBLANK(W659)),NOT(ISBLANK(AA659))),1,0)</f>
        <v>0</v>
      </c>
      <c r="AC659" s="20" t="str">
        <f ca="1">IF(AB659=0,"",IF(OR(ISBLANK(P659),ISBLANK(Q659)),"",IF(ISBLANK(VLOOKUP(A659,Database!A:AA,22,FALSE)),"",VLOOKUP(A659,Database!A:AA,22,FALSE))))</f>
        <v/>
      </c>
      <c r="AD659" s="20">
        <f ca="1">IFERROR(
   IF(
     OR(ISBLANK(P659),ISBLANK(Q659)),
     "",
     IF(
       AND(AA659&lt;&gt;"",OR(V659="Terminé",V659="En cours")),
       VLOOKUP(AC659,Setup_ScoreExactBonus!A:D,4,FALSE),
       0
     )),
  0)</f>
        <v>0</v>
      </c>
      <c r="AE659" s="21">
        <f ca="1">IFERROR(IF(OR(ISBLANK(P659),ISBLANK(Q659)),0,IF(AA659&lt;&gt;"", AA659 + IF(AB659=1,AD659, 0), "") * (R659+1)),"")</f>
        <v>44</v>
      </c>
      <c r="AF659" s="21">
        <f ca="1">SUMIFS(AE$2:AE659,D$2:D659,D659)</f>
        <v>885</v>
      </c>
    </row>
    <row r="660" spans="1:32" hidden="1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1">
        <v>0</v>
      </c>
      <c r="S660" s="20">
        <f>VLOOKUP($A660,Database!$A:$Y,10,FALSE)</f>
        <v>157</v>
      </c>
      <c r="T660" s="20">
        <f>VLOOKUP($A660,Database!$A:$Y,11,FALSE)</f>
        <v>130</v>
      </c>
      <c r="U660" s="20">
        <f>VLOOKUP($A660,Database!$A:$Y,12,FALSE)</f>
        <v>44</v>
      </c>
      <c r="V660" s="20" t="str">
        <f>VLOOKUP(A660,Database!A:M,13,FALSE)</f>
        <v>Terminé</v>
      </c>
      <c r="W660" s="20">
        <f>VLOOKUP($A660,Database!$A:$Y,20,FALSE)</f>
        <v>1</v>
      </c>
      <c r="X660" s="20">
        <f>VLOOKUP($A660,Database!$A:$Y,21,FALSE)</f>
        <v>3</v>
      </c>
      <c r="Y660" s="20">
        <f>IF(A660=0,0,IF(V660="À venir",0,IF(AND(ISBLANK(P660),ISBLANK(Q660)),1,0)))</f>
        <v>0</v>
      </c>
      <c r="Z660" s="20">
        <f>IF(OR(ISBLANK(P660),ISBLANK(Q660)),"",IF(OR(AND(P660&gt;Q660,W660&gt;X660),AND(P660=Q660,W660=X660),AND(P660&lt;Q660,W660&lt;X660)),1,0))</f>
        <v>1</v>
      </c>
      <c r="AA660" s="20">
        <f ca="1">IF(C660&lt;NOW(),IF(AND(P660&gt;Q660,W660&gt;X660),S660,IF(AND(P660=Q660,W660=X660),T660,IF(AND(P660&lt;Q660,W660&lt;X660),U660,0))),"")</f>
        <v>44</v>
      </c>
      <c r="AB660" s="20">
        <f ca="1">IF(AND(P660=W660,Q660=X660,NOT(ISBLANK(P660)),NOT(ISBLANK(Q660)),NOT(ISBLANK(W660)),NOT(ISBLANK(AA660))),1,0)</f>
        <v>0</v>
      </c>
      <c r="AC660" s="20" t="str">
        <f ca="1">IF(AB660=0,"",IF(OR(ISBLANK(P660),ISBLANK(Q660)),"",IF(ISBLANK(VLOOKUP(A660,Database!A:AA,22,FALSE)),"",VLOOKUP(A660,Database!A:AA,22,FALSE))))</f>
        <v/>
      </c>
      <c r="AD660" s="20">
        <f ca="1">IFERROR(
   IF(
     OR(ISBLANK(P660),ISBLANK(Q660)),
     "",
     IF(
       AND(AA660&lt;&gt;"",OR(V660="Terminé",V660="En cours")),
       VLOOKUP(AC660,Setup_ScoreExactBonus!A:D,4,FALSE),
       0
     )),
  0)</f>
        <v>0</v>
      </c>
      <c r="AE660" s="21">
        <f ca="1">IFERROR(IF(OR(ISBLANK(P660),ISBLANK(Q660)),0,IF(AA660&lt;&gt;"", AA660 + IF(AB660=1,AD660, 0), "") * (R660+1)),"")</f>
        <v>44</v>
      </c>
      <c r="AF660" s="21">
        <f ca="1">SUMIFS(AE$2:AE660,D$2:D660,D660)</f>
        <v>920</v>
      </c>
    </row>
    <row r="661" spans="1:32" hidden="1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1">
        <v>0</v>
      </c>
      <c r="S661" s="20">
        <f>VLOOKUP($A661,Database!$A:$Y,10,FALSE)</f>
        <v>157</v>
      </c>
      <c r="T661" s="20">
        <f>VLOOKUP($A661,Database!$A:$Y,11,FALSE)</f>
        <v>130</v>
      </c>
      <c r="U661" s="20">
        <f>VLOOKUP($A661,Database!$A:$Y,12,FALSE)</f>
        <v>44</v>
      </c>
      <c r="V661" s="20" t="str">
        <f>VLOOKUP(A661,Database!A:M,13,FALSE)</f>
        <v>Terminé</v>
      </c>
      <c r="W661" s="20">
        <f>VLOOKUP($A661,Database!$A:$Y,20,FALSE)</f>
        <v>1</v>
      </c>
      <c r="X661" s="20">
        <f>VLOOKUP($A661,Database!$A:$Y,21,FALSE)</f>
        <v>3</v>
      </c>
      <c r="Y661" s="20">
        <f>IF(A661=0,0,IF(V661="À venir",0,IF(AND(ISBLANK(P661),ISBLANK(Q661)),1,0)))</f>
        <v>0</v>
      </c>
      <c r="Z661" s="20">
        <f>IF(OR(ISBLANK(P661),ISBLANK(Q661)),"",IF(OR(AND(P661&gt;Q661,W661&gt;X661),AND(P661=Q661,W661=X661),AND(P661&lt;Q661,W661&lt;X661)),1,0))</f>
        <v>1</v>
      </c>
      <c r="AA661" s="20">
        <f ca="1">IF(C661&lt;NOW(),IF(AND(P661&gt;Q661,W661&gt;X661),S661,IF(AND(P661=Q661,W661=X661),T661,IF(AND(P661&lt;Q661,W661&lt;X661),U661,0))),"")</f>
        <v>44</v>
      </c>
      <c r="AB661" s="20">
        <f ca="1">IF(AND(P661=W661,Q661=X661,NOT(ISBLANK(P661)),NOT(ISBLANK(Q661)),NOT(ISBLANK(W661)),NOT(ISBLANK(AA661))),1,0)</f>
        <v>1</v>
      </c>
      <c r="AC661" s="20" t="str">
        <f ca="1">IF(AB661=0,"",IF(OR(ISBLANK(P661),ISBLANK(Q661)),"",IF(ISBLANK(VLOOKUP(A661,Database!A:AA,22,FALSE)),"",VLOOKUP(A661,Database!A:AA,22,FALSE))))</f>
        <v>Très rare</v>
      </c>
      <c r="AD661" s="20">
        <f ca="1">IFERROR(
   IF(
     OR(ISBLANK(P661),ISBLANK(Q661)),
     "",
     IF(
       AND(AA661&lt;&gt;"",OR(V661="Terminé",V661="En cours")),
       VLOOKUP(AC661,Setup_ScoreExactBonus!A:D,4,FALSE),
       0
     )),
  0)</f>
        <v>50</v>
      </c>
      <c r="AE661" s="21">
        <f ca="1">IFERROR(IF(OR(ISBLANK(P661),ISBLANK(Q661)),0,IF(AA661&lt;&gt;"", AA661 + IF(AB661=1,AD661, 0), "") * (R661+1)),"")</f>
        <v>94</v>
      </c>
      <c r="AF661" s="21">
        <f ca="1">SUMIFS(AE$2:AE661,D$2:D661,D661)</f>
        <v>1059</v>
      </c>
    </row>
    <row r="662" spans="1:32" hidden="1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1">
        <v>0</v>
      </c>
      <c r="S662" s="20">
        <f>VLOOKUP($A662,Database!$A:$Y,10,FALSE)</f>
        <v>157</v>
      </c>
      <c r="T662" s="20">
        <f>VLOOKUP($A662,Database!$A:$Y,11,FALSE)</f>
        <v>130</v>
      </c>
      <c r="U662" s="20">
        <f>VLOOKUP($A662,Database!$A:$Y,12,FALSE)</f>
        <v>44</v>
      </c>
      <c r="V662" s="20" t="str">
        <f>VLOOKUP(A662,Database!A:M,13,FALSE)</f>
        <v>Terminé</v>
      </c>
      <c r="W662" s="20">
        <f>VLOOKUP($A662,Database!$A:$Y,20,FALSE)</f>
        <v>1</v>
      </c>
      <c r="X662" s="20">
        <f>VLOOKUP($A662,Database!$A:$Y,21,FALSE)</f>
        <v>3</v>
      </c>
      <c r="Y662" s="20">
        <f>IF(A662=0,0,IF(V662="À venir",0,IF(AND(ISBLANK(P662),ISBLANK(Q662)),1,0)))</f>
        <v>0</v>
      </c>
      <c r="Z662" s="20">
        <f>IF(OR(ISBLANK(P662),ISBLANK(Q662)),"",IF(OR(AND(P662&gt;Q662,W662&gt;X662),AND(P662=Q662,W662=X662),AND(P662&lt;Q662,W662&lt;X662)),1,0))</f>
        <v>1</v>
      </c>
      <c r="AA662" s="20">
        <f ca="1">IF(C662&lt;NOW(),IF(AND(P662&gt;Q662,W662&gt;X662),S662,IF(AND(P662=Q662,W662=X662),T662,IF(AND(P662&lt;Q662,W662&lt;X662),U662,0))),"")</f>
        <v>44</v>
      </c>
      <c r="AB662" s="20">
        <f ca="1">IF(AND(P662=W662,Q662=X662,NOT(ISBLANK(P662)),NOT(ISBLANK(Q662)),NOT(ISBLANK(W662)),NOT(ISBLANK(AA662))),1,0)</f>
        <v>0</v>
      </c>
      <c r="AC662" s="20" t="str">
        <f ca="1">IF(AB662=0,"",IF(OR(ISBLANK(P662),ISBLANK(Q662)),"",IF(ISBLANK(VLOOKUP(A662,Database!A:AA,22,FALSE)),"",VLOOKUP(A662,Database!A:AA,22,FALSE))))</f>
        <v/>
      </c>
      <c r="AD662" s="20">
        <f ca="1">IFERROR(
   IF(
     OR(ISBLANK(P662),ISBLANK(Q662)),
     "",
     IF(
       AND(AA662&lt;&gt;"",OR(V662="Terminé",V662="En cours")),
       VLOOKUP(AC662,Setup_ScoreExactBonus!A:D,4,FALSE),
       0
     )),
  0)</f>
        <v>0</v>
      </c>
      <c r="AE662" s="21">
        <f ca="1">IFERROR(IF(OR(ISBLANK(P662),ISBLANK(Q662)),0,IF(AA662&lt;&gt;"", AA662 + IF(AB662=1,AD662, 0), "") * (R662+1)),"")</f>
        <v>44</v>
      </c>
      <c r="AF662" s="21">
        <f ca="1">SUMIFS(AE$2:AE662,D$2:D662,D662)</f>
        <v>1247</v>
      </c>
    </row>
    <row r="663" spans="1:32" hidden="1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1">
        <v>0</v>
      </c>
      <c r="S663" s="20">
        <f>VLOOKUP($A663,Database!$A:$Y,10,FALSE)</f>
        <v>157</v>
      </c>
      <c r="T663" s="20">
        <f>VLOOKUP($A663,Database!$A:$Y,11,FALSE)</f>
        <v>130</v>
      </c>
      <c r="U663" s="20">
        <f>VLOOKUP($A663,Database!$A:$Y,12,FALSE)</f>
        <v>44</v>
      </c>
      <c r="V663" s="20" t="str">
        <f>VLOOKUP(A663,Database!A:M,13,FALSE)</f>
        <v>Terminé</v>
      </c>
      <c r="W663" s="20">
        <f>VLOOKUP($A663,Database!$A:$Y,20,FALSE)</f>
        <v>1</v>
      </c>
      <c r="X663" s="20">
        <f>VLOOKUP($A663,Database!$A:$Y,21,FALSE)</f>
        <v>3</v>
      </c>
      <c r="Y663" s="20">
        <f>IF(A663=0,0,IF(V663="À venir",0,IF(AND(ISBLANK(P663),ISBLANK(Q663)),1,0)))</f>
        <v>0</v>
      </c>
      <c r="Z663" s="20">
        <f>IF(OR(ISBLANK(P663),ISBLANK(Q663)),"",IF(OR(AND(P663&gt;Q663,W663&gt;X663),AND(P663=Q663,W663=X663),AND(P663&lt;Q663,W663&lt;X663)),1,0))</f>
        <v>1</v>
      </c>
      <c r="AA663" s="20">
        <f ca="1">IF(C663&lt;NOW(),IF(AND(P663&gt;Q663,W663&gt;X663),S663,IF(AND(P663=Q663,W663=X663),T663,IF(AND(P663&lt;Q663,W663&lt;X663),U663,0))),"")</f>
        <v>44</v>
      </c>
      <c r="AB663" s="20">
        <f ca="1">IF(AND(P663=W663,Q663=X663,NOT(ISBLANK(P663)),NOT(ISBLANK(Q663)),NOT(ISBLANK(W663)),NOT(ISBLANK(AA663))),1,0)</f>
        <v>0</v>
      </c>
      <c r="AC663" s="20" t="str">
        <f ca="1">IF(AB663=0,"",IF(OR(ISBLANK(P663),ISBLANK(Q663)),"",IF(ISBLANK(VLOOKUP(A663,Database!A:AA,22,FALSE)),"",VLOOKUP(A663,Database!A:AA,22,FALSE))))</f>
        <v/>
      </c>
      <c r="AD663" s="20">
        <f ca="1">IFERROR(
   IF(
     OR(ISBLANK(P663),ISBLANK(Q663)),
     "",
     IF(
       AND(AA663&lt;&gt;"",OR(V663="Terminé",V663="En cours")),
       VLOOKUP(AC663,Setup_ScoreExactBonus!A:D,4,FALSE),
       0
     )),
  0)</f>
        <v>0</v>
      </c>
      <c r="AE663" s="21">
        <f ca="1">IFERROR(IF(OR(ISBLANK(P663),ISBLANK(Q663)),0,IF(AA663&lt;&gt;"", AA663 + IF(AB663=1,AD663, 0), "") * (R663+1)),"")</f>
        <v>44</v>
      </c>
      <c r="AF663" s="21">
        <f ca="1">SUMIFS(AE$2:AE663,D$2:D663,D663)</f>
        <v>864</v>
      </c>
    </row>
    <row r="664" spans="1:32" hidden="1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1">
        <v>0</v>
      </c>
      <c r="S664" s="20">
        <f>VLOOKUP($A664,Database!$A:$Y,10,FALSE)</f>
        <v>157</v>
      </c>
      <c r="T664" s="20">
        <f>VLOOKUP($A664,Database!$A:$Y,11,FALSE)</f>
        <v>130</v>
      </c>
      <c r="U664" s="20">
        <f>VLOOKUP($A664,Database!$A:$Y,12,FALSE)</f>
        <v>44</v>
      </c>
      <c r="V664" s="20" t="str">
        <f>VLOOKUP(A664,Database!A:M,13,FALSE)</f>
        <v>Terminé</v>
      </c>
      <c r="W664" s="20">
        <f>VLOOKUP($A664,Database!$A:$Y,20,FALSE)</f>
        <v>1</v>
      </c>
      <c r="X664" s="20">
        <f>VLOOKUP($A664,Database!$A:$Y,21,FALSE)</f>
        <v>3</v>
      </c>
      <c r="Y664" s="20">
        <f>IF(A664=0,0,IF(V664="À venir",0,IF(AND(ISBLANK(P664),ISBLANK(Q664)),1,0)))</f>
        <v>0</v>
      </c>
      <c r="Z664" s="20">
        <f>IF(OR(ISBLANK(P664),ISBLANK(Q664)),"",IF(OR(AND(P664&gt;Q664,W664&gt;X664),AND(P664=Q664,W664=X664),AND(P664&lt;Q664,W664&lt;X664)),1,0))</f>
        <v>1</v>
      </c>
      <c r="AA664" s="20">
        <f ca="1">IF(C664&lt;NOW(),IF(AND(P664&gt;Q664,W664&gt;X664),S664,IF(AND(P664=Q664,W664=X664),T664,IF(AND(P664&lt;Q664,W664&lt;X664),U664,0))),"")</f>
        <v>44</v>
      </c>
      <c r="AB664" s="20">
        <f ca="1">IF(AND(P664=W664,Q664=X664,NOT(ISBLANK(P664)),NOT(ISBLANK(Q664)),NOT(ISBLANK(W664)),NOT(ISBLANK(AA664))),1,0)</f>
        <v>0</v>
      </c>
      <c r="AC664" s="20" t="str">
        <f ca="1">IF(AB664=0,"",IF(OR(ISBLANK(P664),ISBLANK(Q664)),"",IF(ISBLANK(VLOOKUP(A664,Database!A:AA,22,FALSE)),"",VLOOKUP(A664,Database!A:AA,22,FALSE))))</f>
        <v/>
      </c>
      <c r="AD664" s="20">
        <f ca="1">IFERROR(
   IF(
     OR(ISBLANK(P664),ISBLANK(Q664)),
     "",
     IF(
       AND(AA664&lt;&gt;"",OR(V664="Terminé",V664="En cours")),
       VLOOKUP(AC664,Setup_ScoreExactBonus!A:D,4,FALSE),
       0
     )),
  0)</f>
        <v>0</v>
      </c>
      <c r="AE664" s="21">
        <f ca="1">IFERROR(IF(OR(ISBLANK(P664),ISBLANK(Q664)),0,IF(AA664&lt;&gt;"", AA664 + IF(AB664=1,AD664, 0), "") * (R664+1)),"")</f>
        <v>44</v>
      </c>
      <c r="AF664" s="21">
        <f ca="1">SUMIFS(AE$2:AE664,D$2:D664,D664)</f>
        <v>729</v>
      </c>
    </row>
    <row r="665" spans="1:32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1">
        <v>0</v>
      </c>
      <c r="S665" s="20">
        <f>VLOOKUP($A665,Database!$A:$Y,10,FALSE)</f>
        <v>157</v>
      </c>
      <c r="T665" s="20">
        <f>VLOOKUP($A665,Database!$A:$Y,11,FALSE)</f>
        <v>130</v>
      </c>
      <c r="U665" s="20">
        <f>VLOOKUP($A665,Database!$A:$Y,12,FALSE)</f>
        <v>44</v>
      </c>
      <c r="V665" s="20" t="str">
        <f>VLOOKUP(A665,Database!A:M,13,FALSE)</f>
        <v>Terminé</v>
      </c>
      <c r="W665" s="20">
        <f>VLOOKUP($A665,Database!$A:$Y,20,FALSE)</f>
        <v>1</v>
      </c>
      <c r="X665" s="20">
        <f>VLOOKUP($A665,Database!$A:$Y,21,FALSE)</f>
        <v>3</v>
      </c>
      <c r="Y665" s="20">
        <f>IF(A665=0,0,IF(V665="À venir",0,IF(AND(ISBLANK(P665),ISBLANK(Q665)),1,0)))</f>
        <v>0</v>
      </c>
      <c r="Z665" s="20">
        <f>IF(OR(ISBLANK(P665),ISBLANK(Q665)),"",IF(OR(AND(P665&gt;Q665,W665&gt;X665),AND(P665=Q665,W665=X665),AND(P665&lt;Q665,W665&lt;X665)),1,0))</f>
        <v>1</v>
      </c>
      <c r="AA665" s="20">
        <f ca="1">IF(C665&lt;NOW(),IF(AND(P665&gt;Q665,W665&gt;X665),S665,IF(AND(P665=Q665,W665=X665),T665,IF(AND(P665&lt;Q665,W665&lt;X665),U665,0))),"")</f>
        <v>44</v>
      </c>
      <c r="AB665" s="20">
        <f ca="1">IF(AND(P665=W665,Q665=X665,NOT(ISBLANK(P665)),NOT(ISBLANK(Q665)),NOT(ISBLANK(W665)),NOT(ISBLANK(AA665))),1,0)</f>
        <v>0</v>
      </c>
      <c r="AC665" s="20" t="str">
        <f ca="1">IF(AB665=0,"",IF(OR(ISBLANK(P665),ISBLANK(Q665)),"",IF(ISBLANK(VLOOKUP(A665,Database!A:AA,22,FALSE)),"",VLOOKUP(A665,Database!A:AA,22,FALSE))))</f>
        <v/>
      </c>
      <c r="AD665" s="20">
        <f ca="1">IFERROR(
   IF(
     OR(ISBLANK(P665),ISBLANK(Q665)),
     "",
     IF(
       AND(AA665&lt;&gt;"",OR(V665="Terminé",V665="En cours")),
       VLOOKUP(AC665,Setup_ScoreExactBonus!A:D,4,FALSE),
       0
     )),
  0)</f>
        <v>0</v>
      </c>
      <c r="AE665" s="21">
        <f ca="1">IFERROR(IF(OR(ISBLANK(P665),ISBLANK(Q665)),0,IF(AA665&lt;&gt;"", AA665 + IF(AB665=1,AD665, 0), "") * (R665+1)),"")</f>
        <v>44</v>
      </c>
      <c r="AF665" s="21">
        <f ca="1">SUMIFS(AE$2:AE665,D$2:D665,D665)</f>
        <v>508</v>
      </c>
    </row>
    <row r="666" spans="1:32" hidden="1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1">
        <v>0</v>
      </c>
      <c r="S666" s="20">
        <f>VLOOKUP($A666,Database!$A:$Y,10,FALSE)</f>
        <v>157</v>
      </c>
      <c r="T666" s="20">
        <f>VLOOKUP($A666,Database!$A:$Y,11,FALSE)</f>
        <v>130</v>
      </c>
      <c r="U666" s="20">
        <f>VLOOKUP($A666,Database!$A:$Y,12,FALSE)</f>
        <v>44</v>
      </c>
      <c r="V666" s="20" t="str">
        <f>VLOOKUP(A666,Database!A:M,13,FALSE)</f>
        <v>Terminé</v>
      </c>
      <c r="W666" s="20">
        <f>VLOOKUP($A666,Database!$A:$Y,20,FALSE)</f>
        <v>1</v>
      </c>
      <c r="X666" s="20">
        <f>VLOOKUP($A666,Database!$A:$Y,21,FALSE)</f>
        <v>3</v>
      </c>
      <c r="Y666" s="20">
        <f>IF(A666=0,0,IF(V666="À venir",0,IF(AND(ISBLANK(P666),ISBLANK(Q666)),1,0)))</f>
        <v>0</v>
      </c>
      <c r="Z666" s="20">
        <f>IF(OR(ISBLANK(P666),ISBLANK(Q666)),"",IF(OR(AND(P666&gt;Q666,W666&gt;X666),AND(P666=Q666,W666=X666),AND(P666&lt;Q666,W666&lt;X666)),1,0))</f>
        <v>1</v>
      </c>
      <c r="AA666" s="20">
        <f ca="1">IF(C666&lt;NOW(),IF(AND(P666&gt;Q666,W666&gt;X666),S666,IF(AND(P666=Q666,W666=X666),T666,IF(AND(P666&lt;Q666,W666&lt;X666),U666,0))),"")</f>
        <v>44</v>
      </c>
      <c r="AB666" s="20">
        <f ca="1">IF(AND(P666=W666,Q666=X666,NOT(ISBLANK(P666)),NOT(ISBLANK(Q666)),NOT(ISBLANK(W666)),NOT(ISBLANK(AA666))),1,0)</f>
        <v>0</v>
      </c>
      <c r="AC666" s="20" t="str">
        <f ca="1">IF(AB666=0,"",IF(OR(ISBLANK(P666),ISBLANK(Q666)),"",IF(ISBLANK(VLOOKUP(A666,Database!A:AA,22,FALSE)),"",VLOOKUP(A666,Database!A:AA,22,FALSE))))</f>
        <v/>
      </c>
      <c r="AD666" s="20">
        <f ca="1">IFERROR(
   IF(
     OR(ISBLANK(P666),ISBLANK(Q666)),
     "",
     IF(
       AND(AA666&lt;&gt;"",OR(V666="Terminé",V666="En cours")),
       VLOOKUP(AC666,Setup_ScoreExactBonus!A:D,4,FALSE),
       0
     )),
  0)</f>
        <v>0</v>
      </c>
      <c r="AE666" s="21">
        <f ca="1">IFERROR(IF(OR(ISBLANK(P666),ISBLANK(Q666)),0,IF(AA666&lt;&gt;"", AA666 + IF(AB666=1,AD666, 0), "") * (R666+1)),"")</f>
        <v>44</v>
      </c>
      <c r="AF666" s="21">
        <f ca="1">SUMIFS(AE$2:AE666,D$2:D666,D666)</f>
        <v>791</v>
      </c>
    </row>
    <row r="667" spans="1:32" hidden="1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1">
        <v>0</v>
      </c>
      <c r="S667" s="20">
        <f>VLOOKUP($A667,Database!$A:$Y,10,FALSE)</f>
        <v>157</v>
      </c>
      <c r="T667" s="20">
        <f>VLOOKUP($A667,Database!$A:$Y,11,FALSE)</f>
        <v>130</v>
      </c>
      <c r="U667" s="20">
        <f>VLOOKUP($A667,Database!$A:$Y,12,FALSE)</f>
        <v>44</v>
      </c>
      <c r="V667" s="20" t="str">
        <f>VLOOKUP(A667,Database!A:M,13,FALSE)</f>
        <v>Terminé</v>
      </c>
      <c r="W667" s="20">
        <f>VLOOKUP($A667,Database!$A:$Y,20,FALSE)</f>
        <v>1</v>
      </c>
      <c r="X667" s="20">
        <f>VLOOKUP($A667,Database!$A:$Y,21,FALSE)</f>
        <v>3</v>
      </c>
      <c r="Y667" s="20">
        <f>IF(A667=0,0,IF(V667="À venir",0,IF(AND(ISBLANK(P667),ISBLANK(Q667)),1,0)))</f>
        <v>0</v>
      </c>
      <c r="Z667" s="20">
        <f>IF(OR(ISBLANK(P667),ISBLANK(Q667)),"",IF(OR(AND(P667&gt;Q667,W667&gt;X667),AND(P667=Q667,W667=X667),AND(P667&lt;Q667,W667&lt;X667)),1,0))</f>
        <v>0</v>
      </c>
      <c r="AA667" s="20">
        <f ca="1">IF(C667&lt;NOW(),IF(AND(P667&gt;Q667,W667&gt;X667),S667,IF(AND(P667=Q667,W667=X667),T667,IF(AND(P667&lt;Q667,W667&lt;X667),U667,0))),"")</f>
        <v>0</v>
      </c>
      <c r="AB667" s="20">
        <f ca="1">IF(AND(P667=W667,Q667=X667,NOT(ISBLANK(P667)),NOT(ISBLANK(Q667)),NOT(ISBLANK(W667)),NOT(ISBLANK(AA667))),1,0)</f>
        <v>0</v>
      </c>
      <c r="AC667" s="20" t="str">
        <f ca="1">IF(AB667=0,"",IF(OR(ISBLANK(P667),ISBLANK(Q667)),"",IF(ISBLANK(VLOOKUP(A667,Database!A:AA,22,FALSE)),"",VLOOKUP(A667,Database!A:AA,22,FALSE))))</f>
        <v/>
      </c>
      <c r="AD667" s="20">
        <f ca="1">IFERROR(
   IF(
     OR(ISBLANK(P667),ISBLANK(Q667)),
     "",
     IF(
       AND(AA667&lt;&gt;"",OR(V667="Terminé",V667="En cours")),
       VLOOKUP(AC667,Setup_ScoreExactBonus!A:D,4,FALSE),
       0
     )),
  0)</f>
        <v>0</v>
      </c>
      <c r="AE667" s="21">
        <f ca="1">IFERROR(IF(OR(ISBLANK(P667),ISBLANK(Q667)),0,IF(AA667&lt;&gt;"", AA667 + IF(AB667=1,AD667, 0), "") * (R667+1)),"")</f>
        <v>0</v>
      </c>
      <c r="AF667" s="21">
        <f ca="1">SUMIFS(AE$2:AE667,D$2:D667,D667)</f>
        <v>902</v>
      </c>
    </row>
    <row r="668" spans="1:32" hidden="1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1">
        <v>0</v>
      </c>
      <c r="S668" s="20">
        <f>VLOOKUP($A668,Database!$A:$Y,10,FALSE)</f>
        <v>157</v>
      </c>
      <c r="T668" s="20">
        <f>VLOOKUP($A668,Database!$A:$Y,11,FALSE)</f>
        <v>130</v>
      </c>
      <c r="U668" s="20">
        <f>VLOOKUP($A668,Database!$A:$Y,12,FALSE)</f>
        <v>44</v>
      </c>
      <c r="V668" s="20" t="str">
        <f>VLOOKUP(A668,Database!A:M,13,FALSE)</f>
        <v>Terminé</v>
      </c>
      <c r="W668" s="20">
        <f>VLOOKUP($A668,Database!$A:$Y,20,FALSE)</f>
        <v>1</v>
      </c>
      <c r="X668" s="20">
        <f>VLOOKUP($A668,Database!$A:$Y,21,FALSE)</f>
        <v>3</v>
      </c>
      <c r="Y668" s="20">
        <f>IF(A668=0,0,IF(V668="À venir",0,IF(AND(ISBLANK(P668),ISBLANK(Q668)),1,0)))</f>
        <v>0</v>
      </c>
      <c r="Z668" s="20">
        <f>IF(OR(ISBLANK(P668),ISBLANK(Q668)),"",IF(OR(AND(P668&gt;Q668,W668&gt;X668),AND(P668=Q668,W668=X668),AND(P668&lt;Q668,W668&lt;X668)),1,0))</f>
        <v>1</v>
      </c>
      <c r="AA668" s="20">
        <f ca="1">IF(C668&lt;NOW(),IF(AND(P668&gt;Q668,W668&gt;X668),S668,IF(AND(P668=Q668,W668=X668),T668,IF(AND(P668&lt;Q668,W668&lt;X668),U668,0))),"")</f>
        <v>44</v>
      </c>
      <c r="AB668" s="20">
        <f ca="1">IF(AND(P668=W668,Q668=X668,NOT(ISBLANK(P668)),NOT(ISBLANK(Q668)),NOT(ISBLANK(W668)),NOT(ISBLANK(AA668))),1,0)</f>
        <v>1</v>
      </c>
      <c r="AC668" s="20" t="str">
        <f ca="1">IF(AB668=0,"",IF(OR(ISBLANK(P668),ISBLANK(Q668)),"",IF(ISBLANK(VLOOKUP(A668,Database!A:AA,22,FALSE)),"",VLOOKUP(A668,Database!A:AA,22,FALSE))))</f>
        <v>Très rare</v>
      </c>
      <c r="AD668" s="20">
        <f ca="1">IFERROR(
   IF(
     OR(ISBLANK(P668),ISBLANK(Q668)),
     "",
     IF(
       AND(AA668&lt;&gt;"",OR(V668="Terminé",V668="En cours")),
       VLOOKUP(AC668,Setup_ScoreExactBonus!A:D,4,FALSE),
       0
     )),
  0)</f>
        <v>50</v>
      </c>
      <c r="AE668" s="21">
        <f ca="1">IFERROR(IF(OR(ISBLANK(P668),ISBLANK(Q668)),0,IF(AA668&lt;&gt;"", AA668 + IF(AB668=1,AD668, 0), "") * (R668+1)),"")</f>
        <v>94</v>
      </c>
      <c r="AF668" s="21">
        <f ca="1">SUMIFS(AE$2:AE668,D$2:D668,D668)</f>
        <v>809</v>
      </c>
    </row>
    <row r="669" spans="1:32" hidden="1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1">
        <v>0</v>
      </c>
      <c r="S669" s="20">
        <f>VLOOKUP($A669,Database!$A:$Y,10,FALSE)</f>
        <v>157</v>
      </c>
      <c r="T669" s="20">
        <f>VLOOKUP($A669,Database!$A:$Y,11,FALSE)</f>
        <v>130</v>
      </c>
      <c r="U669" s="20">
        <f>VLOOKUP($A669,Database!$A:$Y,12,FALSE)</f>
        <v>44</v>
      </c>
      <c r="V669" s="20" t="str">
        <f>VLOOKUP(A669,Database!A:M,13,FALSE)</f>
        <v>Terminé</v>
      </c>
      <c r="W669" s="20">
        <f>VLOOKUP($A669,Database!$A:$Y,20,FALSE)</f>
        <v>1</v>
      </c>
      <c r="X669" s="20">
        <f>VLOOKUP($A669,Database!$A:$Y,21,FALSE)</f>
        <v>3</v>
      </c>
      <c r="Y669" s="20">
        <f>IF(A669=0,0,IF(V669="À venir",0,IF(AND(ISBLANK(P669),ISBLANK(Q669)),1,0)))</f>
        <v>0</v>
      </c>
      <c r="Z669" s="20">
        <f>IF(OR(ISBLANK(P669),ISBLANK(Q669)),"",IF(OR(AND(P669&gt;Q669,W669&gt;X669),AND(P669=Q669,W669=X669),AND(P669&lt;Q669,W669&lt;X669)),1,0))</f>
        <v>1</v>
      </c>
      <c r="AA669" s="20">
        <f ca="1">IF(C669&lt;NOW(),IF(AND(P669&gt;Q669,W669&gt;X669),S669,IF(AND(P669=Q669,W669=X669),T669,IF(AND(P669&lt;Q669,W669&lt;X669),U669,0))),"")</f>
        <v>44</v>
      </c>
      <c r="AB669" s="20">
        <f ca="1">IF(AND(P669=W669,Q669=X669,NOT(ISBLANK(P669)),NOT(ISBLANK(Q669)),NOT(ISBLANK(W669)),NOT(ISBLANK(AA669))),1,0)</f>
        <v>0</v>
      </c>
      <c r="AC669" s="20" t="str">
        <f ca="1">IF(AB669=0,"",IF(OR(ISBLANK(P669),ISBLANK(Q669)),"",IF(ISBLANK(VLOOKUP(A669,Database!A:AA,22,FALSE)),"",VLOOKUP(A669,Database!A:AA,22,FALSE))))</f>
        <v/>
      </c>
      <c r="AD669" s="20">
        <f ca="1">IFERROR(
   IF(
     OR(ISBLANK(P669),ISBLANK(Q669)),
     "",
     IF(
       AND(AA669&lt;&gt;"",OR(V669="Terminé",V669="En cours")),
       VLOOKUP(AC669,Setup_ScoreExactBonus!A:D,4,FALSE),
       0
     )),
  0)</f>
        <v>0</v>
      </c>
      <c r="AE669" s="21">
        <f ca="1">IFERROR(IF(OR(ISBLANK(P669),ISBLANK(Q669)),0,IF(AA669&lt;&gt;"", AA669 + IF(AB669=1,AD669, 0), "") * (R669+1)),"")</f>
        <v>44</v>
      </c>
      <c r="AF669" s="21">
        <f ca="1">SUMIFS(AE$2:AE669,D$2:D669,D669)</f>
        <v>828</v>
      </c>
    </row>
    <row r="670" spans="1:32" hidden="1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1">
        <v>0</v>
      </c>
      <c r="S670" s="20">
        <f>VLOOKUP($A670,Database!$A:$Y,10,FALSE)</f>
        <v>157</v>
      </c>
      <c r="T670" s="20">
        <f>VLOOKUP($A670,Database!$A:$Y,11,FALSE)</f>
        <v>130</v>
      </c>
      <c r="U670" s="20">
        <f>VLOOKUP($A670,Database!$A:$Y,12,FALSE)</f>
        <v>44</v>
      </c>
      <c r="V670" s="20" t="str">
        <f>VLOOKUP(A670,Database!A:M,13,FALSE)</f>
        <v>Terminé</v>
      </c>
      <c r="W670" s="20">
        <f>VLOOKUP($A670,Database!$A:$Y,20,FALSE)</f>
        <v>1</v>
      </c>
      <c r="X670" s="20">
        <f>VLOOKUP($A670,Database!$A:$Y,21,FALSE)</f>
        <v>3</v>
      </c>
      <c r="Y670" s="20">
        <f>IF(A670=0,0,IF(V670="À venir",0,IF(AND(ISBLANK(P670),ISBLANK(Q670)),1,0)))</f>
        <v>0</v>
      </c>
      <c r="Z670" s="20">
        <f>IF(OR(ISBLANK(P670),ISBLANK(Q670)),"",IF(OR(AND(P670&gt;Q670,W670&gt;X670),AND(P670=Q670,W670=X670),AND(P670&lt;Q670,W670&lt;X670)),1,0))</f>
        <v>1</v>
      </c>
      <c r="AA670" s="20">
        <f ca="1">IF(C670&lt;NOW(),IF(AND(P670&gt;Q670,W670&gt;X670),S670,IF(AND(P670=Q670,W670=X670),T670,IF(AND(P670&lt;Q670,W670&lt;X670),U670,0))),"")</f>
        <v>44</v>
      </c>
      <c r="AB670" s="20">
        <f ca="1">IF(AND(P670=W670,Q670=X670,NOT(ISBLANK(P670)),NOT(ISBLANK(Q670)),NOT(ISBLANK(W670)),NOT(ISBLANK(AA670))),1,0)</f>
        <v>1</v>
      </c>
      <c r="AC670" s="20" t="str">
        <f ca="1">IF(AB670=0,"",IF(OR(ISBLANK(P670),ISBLANK(Q670)),"",IF(ISBLANK(VLOOKUP(A670,Database!A:AA,22,FALSE)),"",VLOOKUP(A670,Database!A:AA,22,FALSE))))</f>
        <v>Très rare</v>
      </c>
      <c r="AD670" s="20">
        <f ca="1">IFERROR(
   IF(
     OR(ISBLANK(P670),ISBLANK(Q670)),
     "",
     IF(
       AND(AA670&lt;&gt;"",OR(V670="Terminé",V670="En cours")),
       VLOOKUP(AC670,Setup_ScoreExactBonus!A:D,4,FALSE),
       0
     )),
  0)</f>
        <v>50</v>
      </c>
      <c r="AE670" s="21">
        <f ca="1">IFERROR(IF(OR(ISBLANK(P670),ISBLANK(Q670)),0,IF(AA670&lt;&gt;"", AA670 + IF(AB670=1,AD670, 0), "") * (R670+1)),"")</f>
        <v>94</v>
      </c>
      <c r="AF670" s="21">
        <f ca="1">SUMIFS(AE$2:AE670,D$2:D670,D670)</f>
        <v>991</v>
      </c>
    </row>
    <row r="671" spans="1:32" hidden="1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1">
        <v>0</v>
      </c>
      <c r="S671" s="20">
        <f>VLOOKUP($A671,Database!$A:$Y,10,FALSE)</f>
        <v>157</v>
      </c>
      <c r="T671" s="20">
        <f>VLOOKUP($A671,Database!$A:$Y,11,FALSE)</f>
        <v>130</v>
      </c>
      <c r="U671" s="20">
        <f>VLOOKUP($A671,Database!$A:$Y,12,FALSE)</f>
        <v>44</v>
      </c>
      <c r="V671" s="20" t="str">
        <f>VLOOKUP(A671,Database!A:M,13,FALSE)</f>
        <v>Terminé</v>
      </c>
      <c r="W671" s="20">
        <f>VLOOKUP($A671,Database!$A:$Y,20,FALSE)</f>
        <v>1</v>
      </c>
      <c r="X671" s="20">
        <f>VLOOKUP($A671,Database!$A:$Y,21,FALSE)</f>
        <v>3</v>
      </c>
      <c r="Y671" s="20">
        <f>IF(A671=0,0,IF(V671="À venir",0,IF(AND(ISBLANK(P671),ISBLANK(Q671)),1,0)))</f>
        <v>0</v>
      </c>
      <c r="Z671" s="20">
        <f>IF(OR(ISBLANK(P671),ISBLANK(Q671)),"",IF(OR(AND(P671&gt;Q671,W671&gt;X671),AND(P671=Q671,W671=X671),AND(P671&lt;Q671,W671&lt;X671)),1,0))</f>
        <v>0</v>
      </c>
      <c r="AA671" s="20">
        <f ca="1">IF(C671&lt;NOW(),IF(AND(P671&gt;Q671,W671&gt;X671),S671,IF(AND(P671=Q671,W671=X671),T671,IF(AND(P671&lt;Q671,W671&lt;X671),U671,0))),"")</f>
        <v>0</v>
      </c>
      <c r="AB671" s="20">
        <f ca="1">IF(AND(P671=W671,Q671=X671,NOT(ISBLANK(P671)),NOT(ISBLANK(Q671)),NOT(ISBLANK(W671)),NOT(ISBLANK(AA671))),1,0)</f>
        <v>0</v>
      </c>
      <c r="AC671" s="20" t="str">
        <f ca="1">IF(AB671=0,"",IF(OR(ISBLANK(P671),ISBLANK(Q671)),"",IF(ISBLANK(VLOOKUP(A671,Database!A:AA,22,FALSE)),"",VLOOKUP(A671,Database!A:AA,22,FALSE))))</f>
        <v/>
      </c>
      <c r="AD671" s="20">
        <f ca="1">IFERROR(
   IF(
     OR(ISBLANK(P671),ISBLANK(Q671)),
     "",
     IF(
       AND(AA671&lt;&gt;"",OR(V671="Terminé",V671="En cours")),
       VLOOKUP(AC671,Setup_ScoreExactBonus!A:D,4,FALSE),
       0
     )),
  0)</f>
        <v>0</v>
      </c>
      <c r="AE671" s="21">
        <f ca="1">IFERROR(IF(OR(ISBLANK(P671),ISBLANK(Q671)),0,IF(AA671&lt;&gt;"", AA671 + IF(AB671=1,AD671, 0), "") * (R671+1)),"")</f>
        <v>0</v>
      </c>
      <c r="AF671" s="21">
        <f ca="1">SUMIFS(AE$2:AE671,D$2:D671,D671)</f>
        <v>548</v>
      </c>
    </row>
    <row r="672" spans="1:32" hidden="1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1">
        <v>0</v>
      </c>
      <c r="S672" s="20">
        <f>VLOOKUP($A672,Database!$A:$Y,10,FALSE)</f>
        <v>157</v>
      </c>
      <c r="T672" s="20">
        <f>VLOOKUP($A672,Database!$A:$Y,11,FALSE)</f>
        <v>130</v>
      </c>
      <c r="U672" s="20">
        <f>VLOOKUP($A672,Database!$A:$Y,12,FALSE)</f>
        <v>44</v>
      </c>
      <c r="V672" s="20" t="str">
        <f>VLOOKUP(A672,Database!A:M,13,FALSE)</f>
        <v>Terminé</v>
      </c>
      <c r="W672" s="20">
        <f>VLOOKUP($A672,Database!$A:$Y,20,FALSE)</f>
        <v>1</v>
      </c>
      <c r="X672" s="20">
        <f>VLOOKUP($A672,Database!$A:$Y,21,FALSE)</f>
        <v>3</v>
      </c>
      <c r="Y672" s="20">
        <f>IF(A672=0,0,IF(V672="À venir",0,IF(AND(ISBLANK(P672),ISBLANK(Q672)),1,0)))</f>
        <v>0</v>
      </c>
      <c r="Z672" s="20">
        <f>IF(OR(ISBLANK(P672),ISBLANK(Q672)),"",IF(OR(AND(P672&gt;Q672,W672&gt;X672),AND(P672=Q672,W672=X672),AND(P672&lt;Q672,W672&lt;X672)),1,0))</f>
        <v>1</v>
      </c>
      <c r="AA672" s="20">
        <f ca="1">IF(C672&lt;NOW(),IF(AND(P672&gt;Q672,W672&gt;X672),S672,IF(AND(P672=Q672,W672=X672),T672,IF(AND(P672&lt;Q672,W672&lt;X672),U672,0))),"")</f>
        <v>44</v>
      </c>
      <c r="AB672" s="20">
        <f ca="1">IF(AND(P672=W672,Q672=X672,NOT(ISBLANK(P672)),NOT(ISBLANK(Q672)),NOT(ISBLANK(W672)),NOT(ISBLANK(AA672))),1,0)</f>
        <v>0</v>
      </c>
      <c r="AC672" s="20" t="str">
        <f ca="1">IF(AB672=0,"",IF(OR(ISBLANK(P672),ISBLANK(Q672)),"",IF(ISBLANK(VLOOKUP(A672,Database!A:AA,22,FALSE)),"",VLOOKUP(A672,Database!A:AA,22,FALSE))))</f>
        <v/>
      </c>
      <c r="AD672" s="20">
        <f ca="1">IFERROR(
   IF(
     OR(ISBLANK(P672),ISBLANK(Q672)),
     "",
     IF(
       AND(AA672&lt;&gt;"",OR(V672="Terminé",V672="En cours")),
       VLOOKUP(AC672,Setup_ScoreExactBonus!A:D,4,FALSE),
       0
     )),
  0)</f>
        <v>0</v>
      </c>
      <c r="AE672" s="21">
        <f ca="1">IFERROR(IF(OR(ISBLANK(P672),ISBLANK(Q672)),0,IF(AA672&lt;&gt;"", AA672 + IF(AB672=1,AD672, 0), "") * (R672+1)),"")</f>
        <v>44</v>
      </c>
      <c r="AF672" s="21">
        <f ca="1">SUMIFS(AE$2:AE672,D$2:D672,D672)</f>
        <v>482</v>
      </c>
    </row>
    <row r="673" spans="1:32" hidden="1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1">
        <v>0</v>
      </c>
      <c r="S673" s="20">
        <f>VLOOKUP($A673,Database!$A:$Y,10,FALSE)</f>
        <v>157</v>
      </c>
      <c r="T673" s="20">
        <f>VLOOKUP($A673,Database!$A:$Y,11,FALSE)</f>
        <v>130</v>
      </c>
      <c r="U673" s="20">
        <f>VLOOKUP($A673,Database!$A:$Y,12,FALSE)</f>
        <v>44</v>
      </c>
      <c r="V673" s="20" t="str">
        <f>VLOOKUP(A673,Database!A:M,13,FALSE)</f>
        <v>Terminé</v>
      </c>
      <c r="W673" s="20">
        <f>VLOOKUP($A673,Database!$A:$Y,20,FALSE)</f>
        <v>1</v>
      </c>
      <c r="X673" s="20">
        <f>VLOOKUP($A673,Database!$A:$Y,21,FALSE)</f>
        <v>3</v>
      </c>
      <c r="Y673" s="20">
        <f>IF(A673=0,0,IF(V673="À venir",0,IF(AND(ISBLANK(P673),ISBLANK(Q673)),1,0)))</f>
        <v>0</v>
      </c>
      <c r="Z673" s="20">
        <f>IF(OR(ISBLANK(P673),ISBLANK(Q673)),"",IF(OR(AND(P673&gt;Q673,W673&gt;X673),AND(P673=Q673,W673=X673),AND(P673&lt;Q673,W673&lt;X673)),1,0))</f>
        <v>0</v>
      </c>
      <c r="AA673" s="20">
        <f ca="1">IF(C673&lt;NOW(),IF(AND(P673&gt;Q673,W673&gt;X673),S673,IF(AND(P673=Q673,W673=X673),T673,IF(AND(P673&lt;Q673,W673&lt;X673),U673,0))),"")</f>
        <v>0</v>
      </c>
      <c r="AB673" s="20">
        <f ca="1">IF(AND(P673=W673,Q673=X673,NOT(ISBLANK(P673)),NOT(ISBLANK(Q673)),NOT(ISBLANK(W673)),NOT(ISBLANK(AA673))),1,0)</f>
        <v>0</v>
      </c>
      <c r="AC673" s="20" t="str">
        <f ca="1">IF(AB673=0,"",IF(OR(ISBLANK(P673),ISBLANK(Q673)),"",IF(ISBLANK(VLOOKUP(A673,Database!A:AA,22,FALSE)),"",VLOOKUP(A673,Database!A:AA,22,FALSE))))</f>
        <v/>
      </c>
      <c r="AD673" s="20">
        <f ca="1">IFERROR(
   IF(
     OR(ISBLANK(P673),ISBLANK(Q673)),
     "",
     IF(
       AND(AA673&lt;&gt;"",OR(V673="Terminé",V673="En cours")),
       VLOOKUP(AC673,Setup_ScoreExactBonus!A:D,4,FALSE),
       0
     )),
  0)</f>
        <v>0</v>
      </c>
      <c r="AE673" s="21">
        <f ca="1">IFERROR(IF(OR(ISBLANK(P673),ISBLANK(Q673)),0,IF(AA673&lt;&gt;"", AA673 + IF(AB673=1,AD673, 0), "") * (R673+1)),"")</f>
        <v>0</v>
      </c>
      <c r="AF673" s="21">
        <f ca="1">SUMIFS(AE$2:AE673,D$2:D673,D673)</f>
        <v>1020</v>
      </c>
    </row>
    <row r="674" spans="1:32" hidden="1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1">
        <v>0</v>
      </c>
      <c r="S674" s="20">
        <f>VLOOKUP($A674,Database!$A:$Y,10,FALSE)</f>
        <v>157</v>
      </c>
      <c r="T674" s="20">
        <f>VLOOKUP($A674,Database!$A:$Y,11,FALSE)</f>
        <v>130</v>
      </c>
      <c r="U674" s="20">
        <f>VLOOKUP($A674,Database!$A:$Y,12,FALSE)</f>
        <v>44</v>
      </c>
      <c r="V674" s="20" t="str">
        <f>VLOOKUP(A674,Database!A:M,13,FALSE)</f>
        <v>Terminé</v>
      </c>
      <c r="W674" s="20">
        <f>VLOOKUP($A674,Database!$A:$Y,20,FALSE)</f>
        <v>1</v>
      </c>
      <c r="X674" s="20">
        <f>VLOOKUP($A674,Database!$A:$Y,21,FALSE)</f>
        <v>3</v>
      </c>
      <c r="Y674" s="20">
        <f>IF(A674=0,0,IF(V674="À venir",0,IF(AND(ISBLANK(P674),ISBLANK(Q674)),1,0)))</f>
        <v>0</v>
      </c>
      <c r="Z674" s="20">
        <f>IF(OR(ISBLANK(P674),ISBLANK(Q674)),"",IF(OR(AND(P674&gt;Q674,W674&gt;X674),AND(P674=Q674,W674=X674),AND(P674&lt;Q674,W674&lt;X674)),1,0))</f>
        <v>1</v>
      </c>
      <c r="AA674" s="20">
        <f ca="1">IF(C674&lt;NOW(),IF(AND(P674&gt;Q674,W674&gt;X674),S674,IF(AND(P674=Q674,W674=X674),T674,IF(AND(P674&lt;Q674,W674&lt;X674),U674,0))),"")</f>
        <v>44</v>
      </c>
      <c r="AB674" s="20">
        <f ca="1">IF(AND(P674=W674,Q674=X674,NOT(ISBLANK(P674)),NOT(ISBLANK(Q674)),NOT(ISBLANK(W674)),NOT(ISBLANK(AA674))),1,0)</f>
        <v>0</v>
      </c>
      <c r="AC674" s="20" t="str">
        <f ca="1">IF(AB674=0,"",IF(OR(ISBLANK(P674),ISBLANK(Q674)),"",IF(ISBLANK(VLOOKUP(A674,Database!A:AA,22,FALSE)),"",VLOOKUP(A674,Database!A:AA,22,FALSE))))</f>
        <v/>
      </c>
      <c r="AD674" s="20">
        <f ca="1">IFERROR(
   IF(
     OR(ISBLANK(P674),ISBLANK(Q674)),
     "",
     IF(
       AND(AA674&lt;&gt;"",OR(V674="Terminé",V674="En cours")),
       VLOOKUP(AC674,Setup_ScoreExactBonus!A:D,4,FALSE),
       0
     )),
  0)</f>
        <v>0</v>
      </c>
      <c r="AE674" s="21">
        <f ca="1">IFERROR(IF(OR(ISBLANK(P674),ISBLANK(Q674)),0,IF(AA674&lt;&gt;"", AA674 + IF(AB674=1,AD674, 0), "") * (R674+1)),"")</f>
        <v>44</v>
      </c>
      <c r="AF674" s="21">
        <f ca="1">SUMIFS(AE$2:AE674,D$2:D674,D674)</f>
        <v>595</v>
      </c>
    </row>
    <row r="675" spans="1:32" hidden="1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1">
        <v>0</v>
      </c>
      <c r="S675" s="20">
        <f>VLOOKUP($A675,Database!$A:$Y,10,FALSE)</f>
        <v>157</v>
      </c>
      <c r="T675" s="20">
        <f>VLOOKUP($A675,Database!$A:$Y,11,FALSE)</f>
        <v>130</v>
      </c>
      <c r="U675" s="20">
        <f>VLOOKUP($A675,Database!$A:$Y,12,FALSE)</f>
        <v>44</v>
      </c>
      <c r="V675" s="20" t="str">
        <f>VLOOKUP(A675,Database!A:M,13,FALSE)</f>
        <v>Terminé</v>
      </c>
      <c r="W675" s="20">
        <f>VLOOKUP($A675,Database!$A:$Y,20,FALSE)</f>
        <v>1</v>
      </c>
      <c r="X675" s="20">
        <f>VLOOKUP($A675,Database!$A:$Y,21,FALSE)</f>
        <v>3</v>
      </c>
      <c r="Y675" s="20">
        <f>IF(A675=0,0,IF(V675="À venir",0,IF(AND(ISBLANK(P675),ISBLANK(Q675)),1,0)))</f>
        <v>1</v>
      </c>
      <c r="Z675" s="20" t="str">
        <f>IF(OR(ISBLANK(P675),ISBLANK(Q675)),"",IF(OR(AND(P675&gt;Q675,W675&gt;X675),AND(P675=Q675,W675=X675),AND(P675&lt;Q675,W675&lt;X675)),1,0))</f>
        <v/>
      </c>
      <c r="AA675" s="20">
        <f ca="1">IF(C675&lt;NOW(),IF(AND(P675&gt;Q675,W675&gt;X675),S675,IF(AND(P675=Q675,W675=X675),T675,IF(AND(P675&lt;Q675,W675&lt;X675),U675,0))),"")</f>
        <v>0</v>
      </c>
      <c r="AB675" s="20">
        <f ca="1">IF(AND(P675=W675,Q675=X675,NOT(ISBLANK(P675)),NOT(ISBLANK(Q675)),NOT(ISBLANK(W675)),NOT(ISBLANK(AA675))),1,0)</f>
        <v>0</v>
      </c>
      <c r="AC675" s="20" t="str">
        <f ca="1">IF(AB675=0,"",IF(OR(ISBLANK(P675),ISBLANK(Q675)),"",IF(ISBLANK(VLOOKUP(A675,Database!A:AA,22,FALSE)),"",VLOOKUP(A675,Database!A:AA,22,FALSE))))</f>
        <v/>
      </c>
      <c r="AD675" s="20" t="str">
        <f>IFERROR(
   IF(
     OR(ISBLANK(P675),ISBLANK(Q675)),
     "",
     IF(
       AND(AA675&lt;&gt;"",OR(V675="Terminé",V675="En cours")),
       VLOOKUP(AC675,Setup_ScoreExactBonus!A:D,4,FALSE),
       0
     )),
  0)</f>
        <v/>
      </c>
      <c r="AE675" s="21">
        <f>IFERROR(IF(OR(ISBLANK(P675),ISBLANK(Q675)),0,IF(AA675&lt;&gt;"", AA675 + IF(AB675=1,AD675, 0), "") * (R675+1)),"")</f>
        <v>0</v>
      </c>
      <c r="AF675" s="21">
        <f ca="1">SUMIFS(AE$2:AE675,D$2:D675,D675)</f>
        <v>498</v>
      </c>
    </row>
    <row r="676" spans="1:32" hidden="1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1">
        <v>0</v>
      </c>
      <c r="S676" s="20">
        <f>VLOOKUP($A676,Database!$A:$Y,10,FALSE)</f>
        <v>157</v>
      </c>
      <c r="T676" s="20">
        <f>VLOOKUP($A676,Database!$A:$Y,11,FALSE)</f>
        <v>130</v>
      </c>
      <c r="U676" s="20">
        <f>VLOOKUP($A676,Database!$A:$Y,12,FALSE)</f>
        <v>44</v>
      </c>
      <c r="V676" s="20" t="str">
        <f>VLOOKUP(A676,Database!A:M,13,FALSE)</f>
        <v>Terminé</v>
      </c>
      <c r="W676" s="20">
        <f>VLOOKUP($A676,Database!$A:$Y,20,FALSE)</f>
        <v>1</v>
      </c>
      <c r="X676" s="20">
        <f>VLOOKUP($A676,Database!$A:$Y,21,FALSE)</f>
        <v>3</v>
      </c>
      <c r="Y676" s="20">
        <f>IF(A676=0,0,IF(V676="À venir",0,IF(AND(ISBLANK(P676),ISBLANK(Q676)),1,0)))</f>
        <v>1</v>
      </c>
      <c r="Z676" s="20" t="str">
        <f>IF(OR(ISBLANK(P676),ISBLANK(Q676)),"",IF(OR(AND(P676&gt;Q676,W676&gt;X676),AND(P676=Q676,W676=X676),AND(P676&lt;Q676,W676&lt;X676)),1,0))</f>
        <v/>
      </c>
      <c r="AA676" s="20">
        <f ca="1">IF(C676&lt;NOW(),IF(AND(P676&gt;Q676,W676&gt;X676),S676,IF(AND(P676=Q676,W676=X676),T676,IF(AND(P676&lt;Q676,W676&lt;X676),U676,0))),"")</f>
        <v>0</v>
      </c>
      <c r="AB676" s="20">
        <f ca="1">IF(AND(P676=W676,Q676=X676,NOT(ISBLANK(P676)),NOT(ISBLANK(Q676)),NOT(ISBLANK(W676)),NOT(ISBLANK(AA676))),1,0)</f>
        <v>0</v>
      </c>
      <c r="AC676" s="20" t="str">
        <f ca="1">IF(AB676=0,"",IF(OR(ISBLANK(P676),ISBLANK(Q676)),"",IF(ISBLANK(VLOOKUP(A676,Database!A:AA,22,FALSE)),"",VLOOKUP(A676,Database!A:AA,22,FALSE))))</f>
        <v/>
      </c>
      <c r="AD676" s="20" t="str">
        <f>IFERROR(
   IF(
     OR(ISBLANK(P676),ISBLANK(Q676)),
     "",
     IF(
       AND(AA676&lt;&gt;"",OR(V676="Terminé",V676="En cours")),
       VLOOKUP(AC676,Setup_ScoreExactBonus!A:D,4,FALSE),
       0
     )),
  0)</f>
        <v/>
      </c>
      <c r="AE676" s="21">
        <f>IFERROR(IF(OR(ISBLANK(P676),ISBLANK(Q676)),0,IF(AA676&lt;&gt;"", AA676 + IF(AB676=1,AD676, 0), "") * (R676+1)),"")</f>
        <v>0</v>
      </c>
      <c r="AF676" s="21">
        <f>SUMIFS(AE$2:AE676,D$2:D676,D676)</f>
        <v>0</v>
      </c>
    </row>
    <row r="677" spans="1:32" hidden="1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1">
        <v>0</v>
      </c>
      <c r="S677" s="20">
        <f>VLOOKUP($A677,Database!$A:$Y,10,FALSE)</f>
        <v>62</v>
      </c>
      <c r="T677" s="20">
        <f>VLOOKUP($A677,Database!$A:$Y,11,FALSE)</f>
        <v>112</v>
      </c>
      <c r="U677" s="20">
        <f>VLOOKUP($A677,Database!$A:$Y,12,FALSE)</f>
        <v>142</v>
      </c>
      <c r="V677" s="20" t="str">
        <f>VLOOKUP(A677,Database!A:M,13,FALSE)</f>
        <v>Terminé</v>
      </c>
      <c r="W677" s="20">
        <f>VLOOKUP($A677,Database!$A:$Y,20,FALSE)</f>
        <v>1</v>
      </c>
      <c r="X677" s="20">
        <f>VLOOKUP($A677,Database!$A:$Y,21,FALSE)</f>
        <v>1</v>
      </c>
      <c r="Y677" s="20">
        <f>IF(A677=0,0,IF(V677="À venir",0,IF(AND(ISBLANK(P677),ISBLANK(Q677)),1,0)))</f>
        <v>0</v>
      </c>
      <c r="Z677" s="20">
        <f>IF(OR(ISBLANK(P677),ISBLANK(Q677)),"",IF(OR(AND(P677&gt;Q677,W677&gt;X677),AND(P677=Q677,W677=X677),AND(P677&lt;Q677,W677&lt;X677)),1,0))</f>
        <v>0</v>
      </c>
      <c r="AA677" s="20">
        <f ca="1">IF(C677&lt;NOW(),IF(AND(P677&gt;Q677,W677&gt;X677),S677,IF(AND(P677=Q677,W677=X677),T677,IF(AND(P677&lt;Q677,W677&lt;X677),U677,0))),"")</f>
        <v>0</v>
      </c>
      <c r="AB677" s="20">
        <f ca="1">IF(AND(P677=W677,Q677=X677,NOT(ISBLANK(P677)),NOT(ISBLANK(Q677)),NOT(ISBLANK(W677)),NOT(ISBLANK(AA677))),1,0)</f>
        <v>0</v>
      </c>
      <c r="AC677" s="20" t="str">
        <f ca="1">IF(AB677=0,"",IF(OR(ISBLANK(P677),ISBLANK(Q677)),"",IF(ISBLANK(VLOOKUP(A677,Database!A:AA,22,FALSE)),"",VLOOKUP(A677,Database!A:AA,22,FALSE))))</f>
        <v/>
      </c>
      <c r="AD677" s="20">
        <f ca="1">IFERROR(
   IF(
     OR(ISBLANK(P677),ISBLANK(Q677)),
     "",
     IF(
       AND(AA677&lt;&gt;"",OR(V677="Terminé",V677="En cours")),
       VLOOKUP(AC677,Setup_ScoreExactBonus!A:D,4,FALSE),
       0
     )),
  0)</f>
        <v>0</v>
      </c>
      <c r="AE677" s="21">
        <f ca="1">IFERROR(IF(OR(ISBLANK(P677),ISBLANK(Q677)),0,IF(AA677&lt;&gt;"", AA677 + IF(AB677=1,AD677, 0), "") * (R677+1)),"")</f>
        <v>0</v>
      </c>
      <c r="AF677" s="21">
        <f ca="1">SUMIFS(AE$2:AE677,D$2:D677,D677)</f>
        <v>984</v>
      </c>
    </row>
    <row r="678" spans="1:32" hidden="1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1">
        <v>0</v>
      </c>
      <c r="S678" s="20">
        <f>VLOOKUP($A678,Database!$A:$Y,10,FALSE)</f>
        <v>62</v>
      </c>
      <c r="T678" s="20">
        <f>VLOOKUP($A678,Database!$A:$Y,11,FALSE)</f>
        <v>112</v>
      </c>
      <c r="U678" s="20">
        <f>VLOOKUP($A678,Database!$A:$Y,12,FALSE)</f>
        <v>142</v>
      </c>
      <c r="V678" s="20" t="str">
        <f>VLOOKUP(A678,Database!A:M,13,FALSE)</f>
        <v>Terminé</v>
      </c>
      <c r="W678" s="20">
        <f>VLOOKUP($A678,Database!$A:$Y,20,FALSE)</f>
        <v>1</v>
      </c>
      <c r="X678" s="20">
        <f>VLOOKUP($A678,Database!$A:$Y,21,FALSE)</f>
        <v>1</v>
      </c>
      <c r="Y678" s="20">
        <f>IF(A678=0,0,IF(V678="À venir",0,IF(AND(ISBLANK(P678),ISBLANK(Q678)),1,0)))</f>
        <v>0</v>
      </c>
      <c r="Z678" s="20">
        <f>IF(OR(ISBLANK(P678),ISBLANK(Q678)),"",IF(OR(AND(P678&gt;Q678,W678&gt;X678),AND(P678=Q678,W678=X678),AND(P678&lt;Q678,W678&lt;X678)),1,0))</f>
        <v>0</v>
      </c>
      <c r="AA678" s="20">
        <f ca="1">IF(C678&lt;NOW(),IF(AND(P678&gt;Q678,W678&gt;X678),S678,IF(AND(P678=Q678,W678=X678),T678,IF(AND(P678&lt;Q678,W678&lt;X678),U678,0))),"")</f>
        <v>0</v>
      </c>
      <c r="AB678" s="20">
        <f ca="1">IF(AND(P678=W678,Q678=X678,NOT(ISBLANK(P678)),NOT(ISBLANK(Q678)),NOT(ISBLANK(W678)),NOT(ISBLANK(AA678))),1,0)</f>
        <v>0</v>
      </c>
      <c r="AC678" s="20" t="str">
        <f ca="1">IF(AB678=0,"",IF(OR(ISBLANK(P678),ISBLANK(Q678)),"",IF(ISBLANK(VLOOKUP(A678,Database!A:AA,22,FALSE)),"",VLOOKUP(A678,Database!A:AA,22,FALSE))))</f>
        <v/>
      </c>
      <c r="AD678" s="20">
        <f ca="1">IFERROR(
   IF(
     OR(ISBLANK(P678),ISBLANK(Q678)),
     "",
     IF(
       AND(AA678&lt;&gt;"",OR(V678="Terminé",V678="En cours")),
       VLOOKUP(AC678,Setup_ScoreExactBonus!A:D,4,FALSE),
       0
     )),
  0)</f>
        <v>0</v>
      </c>
      <c r="AE678" s="21">
        <f ca="1">IFERROR(IF(OR(ISBLANK(P678),ISBLANK(Q678)),0,IF(AA678&lt;&gt;"", AA678 + IF(AB678=1,AD678, 0), "") * (R678+1)),"")</f>
        <v>0</v>
      </c>
      <c r="AF678" s="21">
        <f ca="1">SUMIFS(AE$2:AE678,D$2:D678,D678)</f>
        <v>972</v>
      </c>
    </row>
    <row r="679" spans="1:32" hidden="1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1">
        <v>0</v>
      </c>
      <c r="S679" s="20">
        <f>VLOOKUP($A679,Database!$A:$Y,10,FALSE)</f>
        <v>62</v>
      </c>
      <c r="T679" s="20">
        <f>VLOOKUP($A679,Database!$A:$Y,11,FALSE)</f>
        <v>112</v>
      </c>
      <c r="U679" s="20">
        <f>VLOOKUP($A679,Database!$A:$Y,12,FALSE)</f>
        <v>142</v>
      </c>
      <c r="V679" s="20" t="str">
        <f>VLOOKUP(A679,Database!A:M,13,FALSE)</f>
        <v>Terminé</v>
      </c>
      <c r="W679" s="20">
        <f>VLOOKUP($A679,Database!$A:$Y,20,FALSE)</f>
        <v>1</v>
      </c>
      <c r="X679" s="20">
        <f>VLOOKUP($A679,Database!$A:$Y,21,FALSE)</f>
        <v>1</v>
      </c>
      <c r="Y679" s="20">
        <f>IF(A679=0,0,IF(V679="À venir",0,IF(AND(ISBLANK(P679),ISBLANK(Q679)),1,0)))</f>
        <v>0</v>
      </c>
      <c r="Z679" s="20">
        <f>IF(OR(ISBLANK(P679),ISBLANK(Q679)),"",IF(OR(AND(P679&gt;Q679,W679&gt;X679),AND(P679=Q679,W679=X679),AND(P679&lt;Q679,W679&lt;X679)),1,0))</f>
        <v>1</v>
      </c>
      <c r="AA679" s="20">
        <f ca="1">IF(C679&lt;NOW(),IF(AND(P679&gt;Q679,W679&gt;X679),S679,IF(AND(P679=Q679,W679=X679),T679,IF(AND(P679&lt;Q679,W679&lt;X679),U679,0))),"")</f>
        <v>112</v>
      </c>
      <c r="AB679" s="20">
        <f ca="1">IF(AND(P679=W679,Q679=X679,NOT(ISBLANK(P679)),NOT(ISBLANK(Q679)),NOT(ISBLANK(W679)),NOT(ISBLANK(AA679))),1,0)</f>
        <v>1</v>
      </c>
      <c r="AC679" s="20" t="str">
        <f ca="1">IF(AB679=0,"",IF(OR(ISBLANK(P679),ISBLANK(Q679)),"",IF(ISBLANK(VLOOKUP(A679,Database!A:AA,22,FALSE)),"",VLOOKUP(A679,Database!A:AA,22,FALSE))))</f>
        <v>Exact</v>
      </c>
      <c r="AD679" s="20">
        <f ca="1">IFERROR(
   IF(
     OR(ISBLANK(P679),ISBLANK(Q679)),
     "",
     IF(
       AND(AA679&lt;&gt;"",OR(V679="Terminé",V679="En cours")),
       VLOOKUP(AC679,Setup_ScoreExactBonus!A:D,4,FALSE),
       0
     )),
  0)</f>
        <v>20</v>
      </c>
      <c r="AE679" s="21">
        <f ca="1">IFERROR(IF(OR(ISBLANK(P679),ISBLANK(Q679)),0,IF(AA679&lt;&gt;"", AA679 + IF(AB679=1,AD679, 0), "") * (R679+1)),"")</f>
        <v>132</v>
      </c>
      <c r="AF679" s="21">
        <f ca="1">SUMIFS(AE$2:AE679,D$2:D679,D679)</f>
        <v>1176</v>
      </c>
    </row>
    <row r="680" spans="1:32" hidden="1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1">
        <v>0</v>
      </c>
      <c r="S680" s="20">
        <f>VLOOKUP($A680,Database!$A:$Y,10,FALSE)</f>
        <v>62</v>
      </c>
      <c r="T680" s="20">
        <f>VLOOKUP($A680,Database!$A:$Y,11,FALSE)</f>
        <v>112</v>
      </c>
      <c r="U680" s="20">
        <f>VLOOKUP($A680,Database!$A:$Y,12,FALSE)</f>
        <v>142</v>
      </c>
      <c r="V680" s="20" t="str">
        <f>VLOOKUP(A680,Database!A:M,13,FALSE)</f>
        <v>Terminé</v>
      </c>
      <c r="W680" s="20">
        <f>VLOOKUP($A680,Database!$A:$Y,20,FALSE)</f>
        <v>1</v>
      </c>
      <c r="X680" s="20">
        <f>VLOOKUP($A680,Database!$A:$Y,21,FALSE)</f>
        <v>1</v>
      </c>
      <c r="Y680" s="20">
        <f>IF(A680=0,0,IF(V680="À venir",0,IF(AND(ISBLANK(P680),ISBLANK(Q680)),1,0)))</f>
        <v>0</v>
      </c>
      <c r="Z680" s="20">
        <f>IF(OR(ISBLANK(P680),ISBLANK(Q680)),"",IF(OR(AND(P680&gt;Q680,W680&gt;X680),AND(P680=Q680,W680=X680),AND(P680&lt;Q680,W680&lt;X680)),1,0))</f>
        <v>0</v>
      </c>
      <c r="AA680" s="20">
        <f ca="1">IF(C680&lt;NOW(),IF(AND(P680&gt;Q680,W680&gt;X680),S680,IF(AND(P680=Q680,W680=X680),T680,IF(AND(P680&lt;Q680,W680&lt;X680),U680,0))),"")</f>
        <v>0</v>
      </c>
      <c r="AB680" s="20">
        <f ca="1">IF(AND(P680=W680,Q680=X680,NOT(ISBLANK(P680)),NOT(ISBLANK(Q680)),NOT(ISBLANK(W680)),NOT(ISBLANK(AA680))),1,0)</f>
        <v>0</v>
      </c>
      <c r="AC680" s="20" t="str">
        <f ca="1">IF(AB680=0,"",IF(OR(ISBLANK(P680),ISBLANK(Q680)),"",IF(ISBLANK(VLOOKUP(A680,Database!A:AA,22,FALSE)),"",VLOOKUP(A680,Database!A:AA,22,FALSE))))</f>
        <v/>
      </c>
      <c r="AD680" s="20">
        <f ca="1">IFERROR(
   IF(
     OR(ISBLANK(P680),ISBLANK(Q680)),
     "",
     IF(
       AND(AA680&lt;&gt;"",OR(V680="Terminé",V680="En cours")),
       VLOOKUP(AC680,Setup_ScoreExactBonus!A:D,4,FALSE),
       0
     )),
  0)</f>
        <v>0</v>
      </c>
      <c r="AE680" s="21">
        <f ca="1">IFERROR(IF(OR(ISBLANK(P680),ISBLANK(Q680)),0,IF(AA680&lt;&gt;"", AA680 + IF(AB680=1,AD680, 0), "") * (R680+1)),"")</f>
        <v>0</v>
      </c>
      <c r="AF680" s="21">
        <f ca="1">SUMIFS(AE$2:AE680,D$2:D680,D680)</f>
        <v>627</v>
      </c>
    </row>
    <row r="681" spans="1:32" hidden="1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1">
        <v>0</v>
      </c>
      <c r="S681" s="20">
        <f>VLOOKUP($A681,Database!$A:$Y,10,FALSE)</f>
        <v>62</v>
      </c>
      <c r="T681" s="20">
        <f>VLOOKUP($A681,Database!$A:$Y,11,FALSE)</f>
        <v>112</v>
      </c>
      <c r="U681" s="20">
        <f>VLOOKUP($A681,Database!$A:$Y,12,FALSE)</f>
        <v>142</v>
      </c>
      <c r="V681" s="20" t="str">
        <f>VLOOKUP(A681,Database!A:M,13,FALSE)</f>
        <v>Terminé</v>
      </c>
      <c r="W681" s="20">
        <f>VLOOKUP($A681,Database!$A:$Y,20,FALSE)</f>
        <v>1</v>
      </c>
      <c r="X681" s="20">
        <f>VLOOKUP($A681,Database!$A:$Y,21,FALSE)</f>
        <v>1</v>
      </c>
      <c r="Y681" s="20">
        <f>IF(A681=0,0,IF(V681="À venir",0,IF(AND(ISBLANK(P681),ISBLANK(Q681)),1,0)))</f>
        <v>0</v>
      </c>
      <c r="Z681" s="20">
        <f>IF(OR(ISBLANK(P681),ISBLANK(Q681)),"",IF(OR(AND(P681&gt;Q681,W681&gt;X681),AND(P681=Q681,W681=X681),AND(P681&lt;Q681,W681&lt;X681)),1,0))</f>
        <v>1</v>
      </c>
      <c r="AA681" s="20">
        <f ca="1">IF(C681&lt;NOW(),IF(AND(P681&gt;Q681,W681&gt;X681),S681,IF(AND(P681=Q681,W681=X681),T681,IF(AND(P681&lt;Q681,W681&lt;X681),U681,0))),"")</f>
        <v>112</v>
      </c>
      <c r="AB681" s="20">
        <f ca="1">IF(AND(P681=W681,Q681=X681,NOT(ISBLANK(P681)),NOT(ISBLANK(Q681)),NOT(ISBLANK(W681)),NOT(ISBLANK(AA681))),1,0)</f>
        <v>1</v>
      </c>
      <c r="AC681" s="20" t="str">
        <f ca="1">IF(AB681=0,"",IF(OR(ISBLANK(P681),ISBLANK(Q681)),"",IF(ISBLANK(VLOOKUP(A681,Database!A:AA,22,FALSE)),"",VLOOKUP(A681,Database!A:AA,22,FALSE))))</f>
        <v>Exact</v>
      </c>
      <c r="AD681" s="20">
        <f ca="1">IFERROR(
   IF(
     OR(ISBLANK(P681),ISBLANK(Q681)),
     "",
     IF(
       AND(AA681&lt;&gt;"",OR(V681="Terminé",V681="En cours")),
       VLOOKUP(AC681,Setup_ScoreExactBonus!A:D,4,FALSE),
       0
     )),
  0)</f>
        <v>20</v>
      </c>
      <c r="AE681" s="21">
        <f ca="1">IFERROR(IF(OR(ISBLANK(P681),ISBLANK(Q681)),0,IF(AA681&lt;&gt;"", AA681 + IF(AB681=1,AD681, 0), "") * (R681+1)),"")</f>
        <v>132</v>
      </c>
      <c r="AF681" s="21">
        <f ca="1">SUMIFS(AE$2:AE681,D$2:D681,D681)</f>
        <v>572</v>
      </c>
    </row>
    <row r="682" spans="1:32" hidden="1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1">
        <v>0</v>
      </c>
      <c r="S682" s="20">
        <f>VLOOKUP($A682,Database!$A:$Y,10,FALSE)</f>
        <v>62</v>
      </c>
      <c r="T682" s="20">
        <f>VLOOKUP($A682,Database!$A:$Y,11,FALSE)</f>
        <v>112</v>
      </c>
      <c r="U682" s="20">
        <f>VLOOKUP($A682,Database!$A:$Y,12,FALSE)</f>
        <v>142</v>
      </c>
      <c r="V682" s="20" t="str">
        <f>VLOOKUP(A682,Database!A:M,13,FALSE)</f>
        <v>Terminé</v>
      </c>
      <c r="W682" s="20">
        <f>VLOOKUP($A682,Database!$A:$Y,20,FALSE)</f>
        <v>1</v>
      </c>
      <c r="X682" s="20">
        <f>VLOOKUP($A682,Database!$A:$Y,21,FALSE)</f>
        <v>1</v>
      </c>
      <c r="Y682" s="20">
        <f>IF(A682=0,0,IF(V682="À venir",0,IF(AND(ISBLANK(P682),ISBLANK(Q682)),1,0)))</f>
        <v>0</v>
      </c>
      <c r="Z682" s="20">
        <f>IF(OR(ISBLANK(P682),ISBLANK(Q682)),"",IF(OR(AND(P682&gt;Q682,W682&gt;X682),AND(P682=Q682,W682=X682),AND(P682&lt;Q682,W682&lt;X682)),1,0))</f>
        <v>1</v>
      </c>
      <c r="AA682" s="20">
        <f ca="1">IF(C682&lt;NOW(),IF(AND(P682&gt;Q682,W682&gt;X682),S682,IF(AND(P682=Q682,W682=X682),T682,IF(AND(P682&lt;Q682,W682&lt;X682),U682,0))),"")</f>
        <v>112</v>
      </c>
      <c r="AB682" s="20">
        <f ca="1">IF(AND(P682=W682,Q682=X682,NOT(ISBLANK(P682)),NOT(ISBLANK(Q682)),NOT(ISBLANK(W682)),NOT(ISBLANK(AA682))),1,0)</f>
        <v>1</v>
      </c>
      <c r="AC682" s="20" t="str">
        <f ca="1">IF(AB682=0,"",IF(OR(ISBLANK(P682),ISBLANK(Q682)),"",IF(ISBLANK(VLOOKUP(A682,Database!A:AA,22,FALSE)),"",VLOOKUP(A682,Database!A:AA,22,FALSE))))</f>
        <v>Exact</v>
      </c>
      <c r="AD682" s="20">
        <f ca="1">IFERROR(
   IF(
     OR(ISBLANK(P682),ISBLANK(Q682)),
     "",
     IF(
       AND(AA682&lt;&gt;"",OR(V682="Terminé",V682="En cours")),
       VLOOKUP(AC682,Setup_ScoreExactBonus!A:D,4,FALSE),
       0
     )),
  0)</f>
        <v>20</v>
      </c>
      <c r="AE682" s="21">
        <f ca="1">IFERROR(IF(OR(ISBLANK(P682),ISBLANK(Q682)),0,IF(AA682&lt;&gt;"", AA682 + IF(AB682=1,AD682, 0), "") * (R682+1)),"")</f>
        <v>132</v>
      </c>
      <c r="AF682" s="21">
        <f ca="1">SUMIFS(AE$2:AE682,D$2:D682,D682)</f>
        <v>870</v>
      </c>
    </row>
    <row r="683" spans="1:32" hidden="1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1">
        <v>0</v>
      </c>
      <c r="S683" s="20">
        <f>VLOOKUP($A683,Database!$A:$Y,10,FALSE)</f>
        <v>62</v>
      </c>
      <c r="T683" s="20">
        <f>VLOOKUP($A683,Database!$A:$Y,11,FALSE)</f>
        <v>112</v>
      </c>
      <c r="U683" s="20">
        <f>VLOOKUP($A683,Database!$A:$Y,12,FALSE)</f>
        <v>142</v>
      </c>
      <c r="V683" s="20" t="str">
        <f>VLOOKUP(A683,Database!A:M,13,FALSE)</f>
        <v>Terminé</v>
      </c>
      <c r="W683" s="20">
        <f>VLOOKUP($A683,Database!$A:$Y,20,FALSE)</f>
        <v>1</v>
      </c>
      <c r="X683" s="20">
        <f>VLOOKUP($A683,Database!$A:$Y,21,FALSE)</f>
        <v>1</v>
      </c>
      <c r="Y683" s="20">
        <f>IF(A683=0,0,IF(V683="À venir",0,IF(AND(ISBLANK(P683),ISBLANK(Q683)),1,0)))</f>
        <v>0</v>
      </c>
      <c r="Z683" s="20">
        <f>IF(OR(ISBLANK(P683),ISBLANK(Q683)),"",IF(OR(AND(P683&gt;Q683,W683&gt;X683),AND(P683=Q683,W683=X683),AND(P683&lt;Q683,W683&lt;X683)),1,0))</f>
        <v>0</v>
      </c>
      <c r="AA683" s="20">
        <f ca="1">IF(C683&lt;NOW(),IF(AND(P683&gt;Q683,W683&gt;X683),S683,IF(AND(P683=Q683,W683=X683),T683,IF(AND(P683&lt;Q683,W683&lt;X683),U683,0))),"")</f>
        <v>0</v>
      </c>
      <c r="AB683" s="20">
        <f ca="1">IF(AND(P683=W683,Q683=X683,NOT(ISBLANK(P683)),NOT(ISBLANK(Q683)),NOT(ISBLANK(W683)),NOT(ISBLANK(AA683))),1,0)</f>
        <v>0</v>
      </c>
      <c r="AC683" s="20" t="str">
        <f ca="1">IF(AB683=0,"",IF(OR(ISBLANK(P683),ISBLANK(Q683)),"",IF(ISBLANK(VLOOKUP(A683,Database!A:AA,22,FALSE)),"",VLOOKUP(A683,Database!A:AA,22,FALSE))))</f>
        <v/>
      </c>
      <c r="AD683" s="20">
        <f ca="1">IFERROR(
   IF(
     OR(ISBLANK(P683),ISBLANK(Q683)),
     "",
     IF(
       AND(AA683&lt;&gt;"",OR(V683="Terminé",V683="En cours")),
       VLOOKUP(AC683,Setup_ScoreExactBonus!A:D,4,FALSE),
       0
     )),
  0)</f>
        <v>0</v>
      </c>
      <c r="AE683" s="21">
        <f ca="1">IFERROR(IF(OR(ISBLANK(P683),ISBLANK(Q683)),0,IF(AA683&lt;&gt;"", AA683 + IF(AB683=1,AD683, 0), "") * (R683+1)),"")</f>
        <v>0</v>
      </c>
      <c r="AF683" s="21">
        <f ca="1">SUMIFS(AE$2:AE683,D$2:D683,D683)</f>
        <v>448</v>
      </c>
    </row>
    <row r="684" spans="1:32" hidden="1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1">
        <v>0</v>
      </c>
      <c r="S684" s="20">
        <f>VLOOKUP($A684,Database!$A:$Y,10,FALSE)</f>
        <v>62</v>
      </c>
      <c r="T684" s="20">
        <f>VLOOKUP($A684,Database!$A:$Y,11,FALSE)</f>
        <v>112</v>
      </c>
      <c r="U684" s="20">
        <f>VLOOKUP($A684,Database!$A:$Y,12,FALSE)</f>
        <v>142</v>
      </c>
      <c r="V684" s="20" t="str">
        <f>VLOOKUP(A684,Database!A:M,13,FALSE)</f>
        <v>Terminé</v>
      </c>
      <c r="W684" s="20">
        <f>VLOOKUP($A684,Database!$A:$Y,20,FALSE)</f>
        <v>1</v>
      </c>
      <c r="X684" s="20">
        <f>VLOOKUP($A684,Database!$A:$Y,21,FALSE)</f>
        <v>1</v>
      </c>
      <c r="Y684" s="20">
        <f>IF(A684=0,0,IF(V684="À venir",0,IF(AND(ISBLANK(P684),ISBLANK(Q684)),1,0)))</f>
        <v>0</v>
      </c>
      <c r="Z684" s="20">
        <f>IF(OR(ISBLANK(P684),ISBLANK(Q684)),"",IF(OR(AND(P684&gt;Q684,W684&gt;X684),AND(P684=Q684,W684=X684),AND(P684&lt;Q684,W684&lt;X684)),1,0))</f>
        <v>0</v>
      </c>
      <c r="AA684" s="20">
        <f ca="1">IF(C684&lt;NOW(),IF(AND(P684&gt;Q684,W684&gt;X684),S684,IF(AND(P684=Q684,W684=X684),T684,IF(AND(P684&lt;Q684,W684&lt;X684),U684,0))),"")</f>
        <v>0</v>
      </c>
      <c r="AB684" s="20">
        <f ca="1">IF(AND(P684=W684,Q684=X684,NOT(ISBLANK(P684)),NOT(ISBLANK(Q684)),NOT(ISBLANK(W684)),NOT(ISBLANK(AA684))),1,0)</f>
        <v>0</v>
      </c>
      <c r="AC684" s="20" t="str">
        <f ca="1">IF(AB684=0,"",IF(OR(ISBLANK(P684),ISBLANK(Q684)),"",IF(ISBLANK(VLOOKUP(A684,Database!A:AA,22,FALSE)),"",VLOOKUP(A684,Database!A:AA,22,FALSE))))</f>
        <v/>
      </c>
      <c r="AD684" s="20">
        <f ca="1">IFERROR(
   IF(
     OR(ISBLANK(P684),ISBLANK(Q684)),
     "",
     IF(
       AND(AA684&lt;&gt;"",OR(V684="Terminé",V684="En cours")),
       VLOOKUP(AC684,Setup_ScoreExactBonus!A:D,4,FALSE),
       0
     )),
  0)</f>
        <v>0</v>
      </c>
      <c r="AE684" s="21">
        <f ca="1">IFERROR(IF(OR(ISBLANK(P684),ISBLANK(Q684)),0,IF(AA684&lt;&gt;"", AA684 + IF(AB684=1,AD684, 0), "") * (R684+1)),"")</f>
        <v>0</v>
      </c>
      <c r="AF684" s="21">
        <f ca="1">SUMIFS(AE$2:AE684,D$2:D684,D684)</f>
        <v>947</v>
      </c>
    </row>
    <row r="685" spans="1:32" hidden="1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1">
        <v>0</v>
      </c>
      <c r="S685" s="20">
        <f>VLOOKUP($A685,Database!$A:$Y,10,FALSE)</f>
        <v>62</v>
      </c>
      <c r="T685" s="20">
        <f>VLOOKUP($A685,Database!$A:$Y,11,FALSE)</f>
        <v>112</v>
      </c>
      <c r="U685" s="20">
        <f>VLOOKUP($A685,Database!$A:$Y,12,FALSE)</f>
        <v>142</v>
      </c>
      <c r="V685" s="20" t="str">
        <f>VLOOKUP(A685,Database!A:M,13,FALSE)</f>
        <v>Terminé</v>
      </c>
      <c r="W685" s="20">
        <f>VLOOKUP($A685,Database!$A:$Y,20,FALSE)</f>
        <v>1</v>
      </c>
      <c r="X685" s="20">
        <f>VLOOKUP($A685,Database!$A:$Y,21,FALSE)</f>
        <v>1</v>
      </c>
      <c r="Y685" s="20">
        <f>IF(A685=0,0,IF(V685="À venir",0,IF(AND(ISBLANK(P685),ISBLANK(Q685)),1,0)))</f>
        <v>0</v>
      </c>
      <c r="Z685" s="20">
        <f>IF(OR(ISBLANK(P685),ISBLANK(Q685)),"",IF(OR(AND(P685&gt;Q685,W685&gt;X685),AND(P685=Q685,W685=X685),AND(P685&lt;Q685,W685&lt;X685)),1,0))</f>
        <v>0</v>
      </c>
      <c r="AA685" s="20">
        <f ca="1">IF(C685&lt;NOW(),IF(AND(P685&gt;Q685,W685&gt;X685),S685,IF(AND(P685=Q685,W685=X685),T685,IF(AND(P685&lt;Q685,W685&lt;X685),U685,0))),"")</f>
        <v>0</v>
      </c>
      <c r="AB685" s="20">
        <f ca="1">IF(AND(P685=W685,Q685=X685,NOT(ISBLANK(P685)),NOT(ISBLANK(Q685)),NOT(ISBLANK(W685)),NOT(ISBLANK(AA685))),1,0)</f>
        <v>0</v>
      </c>
      <c r="AC685" s="20" t="str">
        <f ca="1">IF(AB685=0,"",IF(OR(ISBLANK(P685),ISBLANK(Q685)),"",IF(ISBLANK(VLOOKUP(A685,Database!A:AA,22,FALSE)),"",VLOOKUP(A685,Database!A:AA,22,FALSE))))</f>
        <v/>
      </c>
      <c r="AD685" s="20">
        <f ca="1">IFERROR(
   IF(
     OR(ISBLANK(P685),ISBLANK(Q685)),
     "",
     IF(
       AND(AA685&lt;&gt;"",OR(V685="Terminé",V685="En cours")),
       VLOOKUP(AC685,Setup_ScoreExactBonus!A:D,4,FALSE),
       0
     )),
  0)</f>
        <v>0</v>
      </c>
      <c r="AE685" s="21">
        <f ca="1">IFERROR(IF(OR(ISBLANK(P685),ISBLANK(Q685)),0,IF(AA685&lt;&gt;"", AA685 + IF(AB685=1,AD685, 0), "") * (R685+1)),"")</f>
        <v>0</v>
      </c>
      <c r="AF685" s="21">
        <f ca="1">SUMIFS(AE$2:AE685,D$2:D685,D685)</f>
        <v>799</v>
      </c>
    </row>
    <row r="686" spans="1:32" hidden="1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1">
        <v>0</v>
      </c>
      <c r="S686" s="20">
        <f>VLOOKUP($A686,Database!$A:$Y,10,FALSE)</f>
        <v>62</v>
      </c>
      <c r="T686" s="20">
        <f>VLOOKUP($A686,Database!$A:$Y,11,FALSE)</f>
        <v>112</v>
      </c>
      <c r="U686" s="20">
        <f>VLOOKUP($A686,Database!$A:$Y,12,FALSE)</f>
        <v>142</v>
      </c>
      <c r="V686" s="20" t="str">
        <f>VLOOKUP(A686,Database!A:M,13,FALSE)</f>
        <v>Terminé</v>
      </c>
      <c r="W686" s="20">
        <f>VLOOKUP($A686,Database!$A:$Y,20,FALSE)</f>
        <v>1</v>
      </c>
      <c r="X686" s="20">
        <f>VLOOKUP($A686,Database!$A:$Y,21,FALSE)</f>
        <v>1</v>
      </c>
      <c r="Y686" s="20">
        <f>IF(A686=0,0,IF(V686="À venir",0,IF(AND(ISBLANK(P686),ISBLANK(Q686)),1,0)))</f>
        <v>0</v>
      </c>
      <c r="Z686" s="20">
        <f>IF(OR(ISBLANK(P686),ISBLANK(Q686)),"",IF(OR(AND(P686&gt;Q686,W686&gt;X686),AND(P686=Q686,W686=X686),AND(P686&lt;Q686,W686&lt;X686)),1,0))</f>
        <v>0</v>
      </c>
      <c r="AA686" s="20">
        <f ca="1">IF(C686&lt;NOW(),IF(AND(P686&gt;Q686,W686&gt;X686),S686,IF(AND(P686=Q686,W686=X686),T686,IF(AND(P686&lt;Q686,W686&lt;X686),U686,0))),"")</f>
        <v>0</v>
      </c>
      <c r="AB686" s="20">
        <f ca="1">IF(AND(P686=W686,Q686=X686,NOT(ISBLANK(P686)),NOT(ISBLANK(Q686)),NOT(ISBLANK(W686)),NOT(ISBLANK(AA686))),1,0)</f>
        <v>0</v>
      </c>
      <c r="AC686" s="20" t="str">
        <f ca="1">IF(AB686=0,"",IF(OR(ISBLANK(P686),ISBLANK(Q686)),"",IF(ISBLANK(VLOOKUP(A686,Database!A:AA,22,FALSE)),"",VLOOKUP(A686,Database!A:AA,22,FALSE))))</f>
        <v/>
      </c>
      <c r="AD686" s="20">
        <f ca="1">IFERROR(
   IF(
     OR(ISBLANK(P686),ISBLANK(Q686)),
     "",
     IF(
       AND(AA686&lt;&gt;"",OR(V686="Terminé",V686="En cours")),
       VLOOKUP(AC686,Setup_ScoreExactBonus!A:D,4,FALSE),
       0
     )),
  0)</f>
        <v>0</v>
      </c>
      <c r="AE686" s="21">
        <f ca="1">IFERROR(IF(OR(ISBLANK(P686),ISBLANK(Q686)),0,IF(AA686&lt;&gt;"", AA686 + IF(AB686=1,AD686, 0), "") * (R686+1)),"")</f>
        <v>0</v>
      </c>
      <c r="AF686" s="21">
        <f ca="1">SUMIFS(AE$2:AE686,D$2:D686,D686)</f>
        <v>885</v>
      </c>
    </row>
    <row r="687" spans="1:32" hidden="1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1">
        <v>0</v>
      </c>
      <c r="S687" s="20">
        <f>VLOOKUP($A687,Database!$A:$Y,10,FALSE)</f>
        <v>62</v>
      </c>
      <c r="T687" s="20">
        <f>VLOOKUP($A687,Database!$A:$Y,11,FALSE)</f>
        <v>112</v>
      </c>
      <c r="U687" s="20">
        <f>VLOOKUP($A687,Database!$A:$Y,12,FALSE)</f>
        <v>142</v>
      </c>
      <c r="V687" s="20" t="str">
        <f>VLOOKUP(A687,Database!A:M,13,FALSE)</f>
        <v>Terminé</v>
      </c>
      <c r="W687" s="20">
        <f>VLOOKUP($A687,Database!$A:$Y,20,FALSE)</f>
        <v>1</v>
      </c>
      <c r="X687" s="20">
        <f>VLOOKUP($A687,Database!$A:$Y,21,FALSE)</f>
        <v>1</v>
      </c>
      <c r="Y687" s="20">
        <f>IF(A687=0,0,IF(V687="À venir",0,IF(AND(ISBLANK(P687),ISBLANK(Q687)),1,0)))</f>
        <v>0</v>
      </c>
      <c r="Z687" s="20">
        <f>IF(OR(ISBLANK(P687),ISBLANK(Q687)),"",IF(OR(AND(P687&gt;Q687,W687&gt;X687),AND(P687=Q687,W687=X687),AND(P687&lt;Q687,W687&lt;X687)),1,0))</f>
        <v>0</v>
      </c>
      <c r="AA687" s="20">
        <f ca="1">IF(C687&lt;NOW(),IF(AND(P687&gt;Q687,W687&gt;X687),S687,IF(AND(P687=Q687,W687=X687),T687,IF(AND(P687&lt;Q687,W687&lt;X687),U687,0))),"")</f>
        <v>0</v>
      </c>
      <c r="AB687" s="20">
        <f ca="1">IF(AND(P687=W687,Q687=X687,NOT(ISBLANK(P687)),NOT(ISBLANK(Q687)),NOT(ISBLANK(W687)),NOT(ISBLANK(AA687))),1,0)</f>
        <v>0</v>
      </c>
      <c r="AC687" s="20" t="str">
        <f ca="1">IF(AB687=0,"",IF(OR(ISBLANK(P687),ISBLANK(Q687)),"",IF(ISBLANK(VLOOKUP(A687,Database!A:AA,22,FALSE)),"",VLOOKUP(A687,Database!A:AA,22,FALSE))))</f>
        <v/>
      </c>
      <c r="AD687" s="20">
        <f ca="1">IFERROR(
   IF(
     OR(ISBLANK(P687),ISBLANK(Q687)),
     "",
     IF(
       AND(AA687&lt;&gt;"",OR(V687="Terminé",V687="En cours")),
       VLOOKUP(AC687,Setup_ScoreExactBonus!A:D,4,FALSE),
       0
     )),
  0)</f>
        <v>0</v>
      </c>
      <c r="AE687" s="21">
        <f ca="1">IFERROR(IF(OR(ISBLANK(P687),ISBLANK(Q687)),0,IF(AA687&lt;&gt;"", AA687 + IF(AB687=1,AD687, 0), "") * (R687+1)),"")</f>
        <v>0</v>
      </c>
      <c r="AF687" s="21">
        <f ca="1">SUMIFS(AE$2:AE687,D$2:D687,D687)</f>
        <v>920</v>
      </c>
    </row>
    <row r="688" spans="1:32" hidden="1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1">
        <v>0</v>
      </c>
      <c r="S688" s="20">
        <f>VLOOKUP($A688,Database!$A:$Y,10,FALSE)</f>
        <v>62</v>
      </c>
      <c r="T688" s="20">
        <f>VLOOKUP($A688,Database!$A:$Y,11,FALSE)</f>
        <v>112</v>
      </c>
      <c r="U688" s="20">
        <f>VLOOKUP($A688,Database!$A:$Y,12,FALSE)</f>
        <v>142</v>
      </c>
      <c r="V688" s="20" t="str">
        <f>VLOOKUP(A688,Database!A:M,13,FALSE)</f>
        <v>Terminé</v>
      </c>
      <c r="W688" s="20">
        <f>VLOOKUP($A688,Database!$A:$Y,20,FALSE)</f>
        <v>1</v>
      </c>
      <c r="X688" s="20">
        <f>VLOOKUP($A688,Database!$A:$Y,21,FALSE)</f>
        <v>1</v>
      </c>
      <c r="Y688" s="20">
        <f>IF(A688=0,0,IF(V688="À venir",0,IF(AND(ISBLANK(P688),ISBLANK(Q688)),1,0)))</f>
        <v>0</v>
      </c>
      <c r="Z688" s="20">
        <f>IF(OR(ISBLANK(P688),ISBLANK(Q688)),"",IF(OR(AND(P688&gt;Q688,W688&gt;X688),AND(P688=Q688,W688=X688),AND(P688&lt;Q688,W688&lt;X688)),1,0))</f>
        <v>1</v>
      </c>
      <c r="AA688" s="20">
        <f ca="1">IF(C688&lt;NOW(),IF(AND(P688&gt;Q688,W688&gt;X688),S688,IF(AND(P688=Q688,W688=X688),T688,IF(AND(P688&lt;Q688,W688&lt;X688),U688,0))),"")</f>
        <v>112</v>
      </c>
      <c r="AB688" s="20">
        <f ca="1">IF(AND(P688=W688,Q688=X688,NOT(ISBLANK(P688)),NOT(ISBLANK(Q688)),NOT(ISBLANK(W688)),NOT(ISBLANK(AA688))),1,0)</f>
        <v>0</v>
      </c>
      <c r="AC688" s="20" t="str">
        <f ca="1">IF(AB688=0,"",IF(OR(ISBLANK(P688),ISBLANK(Q688)),"",IF(ISBLANK(VLOOKUP(A688,Database!A:AA,22,FALSE)),"",VLOOKUP(A688,Database!A:AA,22,FALSE))))</f>
        <v/>
      </c>
      <c r="AD688" s="20">
        <f ca="1">IFERROR(
   IF(
     OR(ISBLANK(P688),ISBLANK(Q688)),
     "",
     IF(
       AND(AA688&lt;&gt;"",OR(V688="Terminé",V688="En cours")),
       VLOOKUP(AC688,Setup_ScoreExactBonus!A:D,4,FALSE),
       0
     )),
  0)</f>
        <v>0</v>
      </c>
      <c r="AE688" s="21">
        <f ca="1">IFERROR(IF(OR(ISBLANK(P688),ISBLANK(Q688)),0,IF(AA688&lt;&gt;"", AA688 + IF(AB688=1,AD688, 0), "") * (R688+1)),"")</f>
        <v>112</v>
      </c>
      <c r="AF688" s="21">
        <f ca="1">SUMIFS(AE$2:AE688,D$2:D688,D688)</f>
        <v>1171</v>
      </c>
    </row>
    <row r="689" spans="1:32" hidden="1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1">
        <v>0</v>
      </c>
      <c r="S689" s="20">
        <f>VLOOKUP($A689,Database!$A:$Y,10,FALSE)</f>
        <v>62</v>
      </c>
      <c r="T689" s="20">
        <f>VLOOKUP($A689,Database!$A:$Y,11,FALSE)</f>
        <v>112</v>
      </c>
      <c r="U689" s="20">
        <f>VLOOKUP($A689,Database!$A:$Y,12,FALSE)</f>
        <v>142</v>
      </c>
      <c r="V689" s="20" t="str">
        <f>VLOOKUP(A689,Database!A:M,13,FALSE)</f>
        <v>Terminé</v>
      </c>
      <c r="W689" s="20">
        <f>VLOOKUP($A689,Database!$A:$Y,20,FALSE)</f>
        <v>1</v>
      </c>
      <c r="X689" s="20">
        <f>VLOOKUP($A689,Database!$A:$Y,21,FALSE)</f>
        <v>1</v>
      </c>
      <c r="Y689" s="20">
        <f>IF(A689=0,0,IF(V689="À venir",0,IF(AND(ISBLANK(P689),ISBLANK(Q689)),1,0)))</f>
        <v>0</v>
      </c>
      <c r="Z689" s="20">
        <f>IF(OR(ISBLANK(P689),ISBLANK(Q689)),"",IF(OR(AND(P689&gt;Q689,W689&gt;X689),AND(P689=Q689,W689=X689),AND(P689&lt;Q689,W689&lt;X689)),1,0))</f>
        <v>0</v>
      </c>
      <c r="AA689" s="20">
        <f ca="1">IF(C689&lt;NOW(),IF(AND(P689&gt;Q689,W689&gt;X689),S689,IF(AND(P689=Q689,W689=X689),T689,IF(AND(P689&lt;Q689,W689&lt;X689),U689,0))),"")</f>
        <v>0</v>
      </c>
      <c r="AB689" s="20">
        <f ca="1">IF(AND(P689=W689,Q689=X689,NOT(ISBLANK(P689)),NOT(ISBLANK(Q689)),NOT(ISBLANK(W689)),NOT(ISBLANK(AA689))),1,0)</f>
        <v>0</v>
      </c>
      <c r="AC689" s="20" t="str">
        <f ca="1">IF(AB689=0,"",IF(OR(ISBLANK(P689),ISBLANK(Q689)),"",IF(ISBLANK(VLOOKUP(A689,Database!A:AA,22,FALSE)),"",VLOOKUP(A689,Database!A:AA,22,FALSE))))</f>
        <v/>
      </c>
      <c r="AD689" s="20">
        <f ca="1">IFERROR(
   IF(
     OR(ISBLANK(P689),ISBLANK(Q689)),
     "",
     IF(
       AND(AA689&lt;&gt;"",OR(V689="Terminé",V689="En cours")),
       VLOOKUP(AC689,Setup_ScoreExactBonus!A:D,4,FALSE),
       0
     )),
  0)</f>
        <v>0</v>
      </c>
      <c r="AE689" s="21">
        <f ca="1">IFERROR(IF(OR(ISBLANK(P689),ISBLANK(Q689)),0,IF(AA689&lt;&gt;"", AA689 + IF(AB689=1,AD689, 0), "") * (R689+1)),"")</f>
        <v>0</v>
      </c>
      <c r="AF689" s="21">
        <f ca="1">SUMIFS(AE$2:AE689,D$2:D689,D689)</f>
        <v>1247</v>
      </c>
    </row>
    <row r="690" spans="1:32" hidden="1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1">
        <v>0</v>
      </c>
      <c r="S690" s="20">
        <f>VLOOKUP($A690,Database!$A:$Y,10,FALSE)</f>
        <v>62</v>
      </c>
      <c r="T690" s="20">
        <f>VLOOKUP($A690,Database!$A:$Y,11,FALSE)</f>
        <v>112</v>
      </c>
      <c r="U690" s="20">
        <f>VLOOKUP($A690,Database!$A:$Y,12,FALSE)</f>
        <v>142</v>
      </c>
      <c r="V690" s="20" t="str">
        <f>VLOOKUP(A690,Database!A:M,13,FALSE)</f>
        <v>Terminé</v>
      </c>
      <c r="W690" s="20">
        <f>VLOOKUP($A690,Database!$A:$Y,20,FALSE)</f>
        <v>1</v>
      </c>
      <c r="X690" s="20">
        <f>VLOOKUP($A690,Database!$A:$Y,21,FALSE)</f>
        <v>1</v>
      </c>
      <c r="Y690" s="20">
        <f>IF(A690=0,0,IF(V690="À venir",0,IF(AND(ISBLANK(P690),ISBLANK(Q690)),1,0)))</f>
        <v>0</v>
      </c>
      <c r="Z690" s="20">
        <f>IF(OR(ISBLANK(P690),ISBLANK(Q690)),"",IF(OR(AND(P690&gt;Q690,W690&gt;X690),AND(P690=Q690,W690=X690),AND(P690&lt;Q690,W690&lt;X690)),1,0))</f>
        <v>0</v>
      </c>
      <c r="AA690" s="20">
        <f ca="1">IF(C690&lt;NOW(),IF(AND(P690&gt;Q690,W690&gt;X690),S690,IF(AND(P690=Q690,W690=X690),T690,IF(AND(P690&lt;Q690,W690&lt;X690),U690,0))),"")</f>
        <v>0</v>
      </c>
      <c r="AB690" s="20">
        <f ca="1">IF(AND(P690=W690,Q690=X690,NOT(ISBLANK(P690)),NOT(ISBLANK(Q690)),NOT(ISBLANK(W690)),NOT(ISBLANK(AA690))),1,0)</f>
        <v>0</v>
      </c>
      <c r="AC690" s="20" t="str">
        <f ca="1">IF(AB690=0,"",IF(OR(ISBLANK(P690),ISBLANK(Q690)),"",IF(ISBLANK(VLOOKUP(A690,Database!A:AA,22,FALSE)),"",VLOOKUP(A690,Database!A:AA,22,FALSE))))</f>
        <v/>
      </c>
      <c r="AD690" s="20">
        <f ca="1">IFERROR(
   IF(
     OR(ISBLANK(P690),ISBLANK(Q690)),
     "",
     IF(
       AND(AA690&lt;&gt;"",OR(V690="Terminé",V690="En cours")),
       VLOOKUP(AC690,Setup_ScoreExactBonus!A:D,4,FALSE),
       0
     )),
  0)</f>
        <v>0</v>
      </c>
      <c r="AE690" s="21">
        <f ca="1">IFERROR(IF(OR(ISBLANK(P690),ISBLANK(Q690)),0,IF(AA690&lt;&gt;"", AA690 + IF(AB690=1,AD690, 0), "") * (R690+1)),"")</f>
        <v>0</v>
      </c>
      <c r="AF690" s="21">
        <f ca="1">SUMIFS(AE$2:AE690,D$2:D690,D690)</f>
        <v>864</v>
      </c>
    </row>
    <row r="691" spans="1:32" hidden="1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1">
        <v>0</v>
      </c>
      <c r="S691" s="20">
        <f>VLOOKUP($A691,Database!$A:$Y,10,FALSE)</f>
        <v>62</v>
      </c>
      <c r="T691" s="20">
        <f>VLOOKUP($A691,Database!$A:$Y,11,FALSE)</f>
        <v>112</v>
      </c>
      <c r="U691" s="20">
        <f>VLOOKUP($A691,Database!$A:$Y,12,FALSE)</f>
        <v>142</v>
      </c>
      <c r="V691" s="20" t="str">
        <f>VLOOKUP(A691,Database!A:M,13,FALSE)</f>
        <v>Terminé</v>
      </c>
      <c r="W691" s="20">
        <f>VLOOKUP($A691,Database!$A:$Y,20,FALSE)</f>
        <v>1</v>
      </c>
      <c r="X691" s="20">
        <f>VLOOKUP($A691,Database!$A:$Y,21,FALSE)</f>
        <v>1</v>
      </c>
      <c r="Y691" s="20">
        <f>IF(A691=0,0,IF(V691="À venir",0,IF(AND(ISBLANK(P691),ISBLANK(Q691)),1,0)))</f>
        <v>0</v>
      </c>
      <c r="Z691" s="20">
        <f>IF(OR(ISBLANK(P691),ISBLANK(Q691)),"",IF(OR(AND(P691&gt;Q691,W691&gt;X691),AND(P691=Q691,W691=X691),AND(P691&lt;Q691,W691&lt;X691)),1,0))</f>
        <v>1</v>
      </c>
      <c r="AA691" s="20">
        <f ca="1">IF(C691&lt;NOW(),IF(AND(P691&gt;Q691,W691&gt;X691),S691,IF(AND(P691=Q691,W691=X691),T691,IF(AND(P691&lt;Q691,W691&lt;X691),U691,0))),"")</f>
        <v>112</v>
      </c>
      <c r="AB691" s="20">
        <f ca="1">IF(AND(P691=W691,Q691=X691,NOT(ISBLANK(P691)),NOT(ISBLANK(Q691)),NOT(ISBLANK(W691)),NOT(ISBLANK(AA691))),1,0)</f>
        <v>1</v>
      </c>
      <c r="AC691" s="20" t="str">
        <f ca="1">IF(AB691=0,"",IF(OR(ISBLANK(P691),ISBLANK(Q691)),"",IF(ISBLANK(VLOOKUP(A691,Database!A:AA,22,FALSE)),"",VLOOKUP(A691,Database!A:AA,22,FALSE))))</f>
        <v>Exact</v>
      </c>
      <c r="AD691" s="20">
        <f ca="1">IFERROR(
   IF(
     OR(ISBLANK(P691),ISBLANK(Q691)),
     "",
     IF(
       AND(AA691&lt;&gt;"",OR(V691="Terminé",V691="En cours")),
       VLOOKUP(AC691,Setup_ScoreExactBonus!A:D,4,FALSE),
       0
     )),
  0)</f>
        <v>20</v>
      </c>
      <c r="AE691" s="21">
        <f ca="1">IFERROR(IF(OR(ISBLANK(P691),ISBLANK(Q691)),0,IF(AA691&lt;&gt;"", AA691 + IF(AB691=1,AD691, 0), "") * (R691+1)),"")</f>
        <v>132</v>
      </c>
      <c r="AF691" s="21">
        <f ca="1">SUMIFS(AE$2:AE691,D$2:D691,D691)</f>
        <v>861</v>
      </c>
    </row>
    <row r="692" spans="1:32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1">
        <v>0</v>
      </c>
      <c r="S692" s="20">
        <f>VLOOKUP($A692,Database!$A:$Y,10,FALSE)</f>
        <v>62</v>
      </c>
      <c r="T692" s="20">
        <f>VLOOKUP($A692,Database!$A:$Y,11,FALSE)</f>
        <v>112</v>
      </c>
      <c r="U692" s="20">
        <f>VLOOKUP($A692,Database!$A:$Y,12,FALSE)</f>
        <v>142</v>
      </c>
      <c r="V692" s="20" t="str">
        <f>VLOOKUP(A692,Database!A:M,13,FALSE)</f>
        <v>Terminé</v>
      </c>
      <c r="W692" s="20">
        <f>VLOOKUP($A692,Database!$A:$Y,20,FALSE)</f>
        <v>1</v>
      </c>
      <c r="X692" s="20">
        <f>VLOOKUP($A692,Database!$A:$Y,21,FALSE)</f>
        <v>1</v>
      </c>
      <c r="Y692" s="20">
        <f>IF(A692=0,0,IF(V692="À venir",0,IF(AND(ISBLANK(P692),ISBLANK(Q692)),1,0)))</f>
        <v>0</v>
      </c>
      <c r="Z692" s="20">
        <f>IF(OR(ISBLANK(P692),ISBLANK(Q692)),"",IF(OR(AND(P692&gt;Q692,W692&gt;X692),AND(P692=Q692,W692=X692),AND(P692&lt;Q692,W692&lt;X692)),1,0))</f>
        <v>0</v>
      </c>
      <c r="AA692" s="20">
        <f ca="1">IF(C692&lt;NOW(),IF(AND(P692&gt;Q692,W692&gt;X692),S692,IF(AND(P692=Q692,W692=X692),T692,IF(AND(P692&lt;Q692,W692&lt;X692),U692,0))),"")</f>
        <v>0</v>
      </c>
      <c r="AB692" s="20">
        <f ca="1">IF(AND(P692=W692,Q692=X692,NOT(ISBLANK(P692)),NOT(ISBLANK(Q692)),NOT(ISBLANK(W692)),NOT(ISBLANK(AA692))),1,0)</f>
        <v>0</v>
      </c>
      <c r="AC692" s="20" t="str">
        <f ca="1">IF(AB692=0,"",IF(OR(ISBLANK(P692),ISBLANK(Q692)),"",IF(ISBLANK(VLOOKUP(A692,Database!A:AA,22,FALSE)),"",VLOOKUP(A692,Database!A:AA,22,FALSE))))</f>
        <v/>
      </c>
      <c r="AD692" s="20">
        <f ca="1">IFERROR(
   IF(
     OR(ISBLANK(P692),ISBLANK(Q692)),
     "",
     IF(
       AND(AA692&lt;&gt;"",OR(V692="Terminé",V692="En cours")),
       VLOOKUP(AC692,Setup_ScoreExactBonus!A:D,4,FALSE),
       0
     )),
  0)</f>
        <v>0</v>
      </c>
      <c r="AE692" s="21">
        <f ca="1">IFERROR(IF(OR(ISBLANK(P692),ISBLANK(Q692)),0,IF(AA692&lt;&gt;"", AA692 + IF(AB692=1,AD692, 0), "") * (R692+1)),"")</f>
        <v>0</v>
      </c>
      <c r="AF692" s="21">
        <f ca="1">SUMIFS(AE$2:AE692,D$2:D692,D692)</f>
        <v>508</v>
      </c>
    </row>
    <row r="693" spans="1:32" hidden="1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1">
        <v>0</v>
      </c>
      <c r="S693" s="20">
        <f>VLOOKUP($A693,Database!$A:$Y,10,FALSE)</f>
        <v>62</v>
      </c>
      <c r="T693" s="20">
        <f>VLOOKUP($A693,Database!$A:$Y,11,FALSE)</f>
        <v>112</v>
      </c>
      <c r="U693" s="20">
        <f>VLOOKUP($A693,Database!$A:$Y,12,FALSE)</f>
        <v>142</v>
      </c>
      <c r="V693" s="20" t="str">
        <f>VLOOKUP(A693,Database!A:M,13,FALSE)</f>
        <v>Terminé</v>
      </c>
      <c r="W693" s="20">
        <f>VLOOKUP($A693,Database!$A:$Y,20,FALSE)</f>
        <v>1</v>
      </c>
      <c r="X693" s="20">
        <f>VLOOKUP($A693,Database!$A:$Y,21,FALSE)</f>
        <v>1</v>
      </c>
      <c r="Y693" s="20">
        <f>IF(A693=0,0,IF(V693="À venir",0,IF(AND(ISBLANK(P693),ISBLANK(Q693)),1,0)))</f>
        <v>0</v>
      </c>
      <c r="Z693" s="20">
        <f>IF(OR(ISBLANK(P693),ISBLANK(Q693)),"",IF(OR(AND(P693&gt;Q693,W693&gt;X693),AND(P693=Q693,W693=X693),AND(P693&lt;Q693,W693&lt;X693)),1,0))</f>
        <v>1</v>
      </c>
      <c r="AA693" s="20">
        <f ca="1">IF(C693&lt;NOW(),IF(AND(P693&gt;Q693,W693&gt;X693),S693,IF(AND(P693=Q693,W693=X693),T693,IF(AND(P693&lt;Q693,W693&lt;X693),U693,0))),"")</f>
        <v>112</v>
      </c>
      <c r="AB693" s="20">
        <f ca="1">IF(AND(P693=W693,Q693=X693,NOT(ISBLANK(P693)),NOT(ISBLANK(Q693)),NOT(ISBLANK(W693)),NOT(ISBLANK(AA693))),1,0)</f>
        <v>1</v>
      </c>
      <c r="AC693" s="20" t="str">
        <f ca="1">IF(AB693=0,"",IF(OR(ISBLANK(P693),ISBLANK(Q693)),"",IF(ISBLANK(VLOOKUP(A693,Database!A:AA,22,FALSE)),"",VLOOKUP(A693,Database!A:AA,22,FALSE))))</f>
        <v>Exact</v>
      </c>
      <c r="AD693" s="20">
        <f ca="1">IFERROR(
   IF(
     OR(ISBLANK(P693),ISBLANK(Q693)),
     "",
     IF(
       AND(AA693&lt;&gt;"",OR(V693="Terminé",V693="En cours")),
       VLOOKUP(AC693,Setup_ScoreExactBonus!A:D,4,FALSE),
       0
     )),
  0)</f>
        <v>20</v>
      </c>
      <c r="AE693" s="21">
        <f ca="1">IFERROR(IF(OR(ISBLANK(P693),ISBLANK(Q693)),0,IF(AA693&lt;&gt;"", AA693 + IF(AB693=1,AD693, 0), "") * (R693+1)),"")</f>
        <v>132</v>
      </c>
      <c r="AF693" s="21">
        <f ca="1">SUMIFS(AE$2:AE693,D$2:D693,D693)</f>
        <v>923</v>
      </c>
    </row>
    <row r="694" spans="1:32" hidden="1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1">
        <v>0</v>
      </c>
      <c r="S694" s="20">
        <f>VLOOKUP($A694,Database!$A:$Y,10,FALSE)</f>
        <v>62</v>
      </c>
      <c r="T694" s="20">
        <f>VLOOKUP($A694,Database!$A:$Y,11,FALSE)</f>
        <v>112</v>
      </c>
      <c r="U694" s="20">
        <f>VLOOKUP($A694,Database!$A:$Y,12,FALSE)</f>
        <v>142</v>
      </c>
      <c r="V694" s="20" t="str">
        <f>VLOOKUP(A694,Database!A:M,13,FALSE)</f>
        <v>Terminé</v>
      </c>
      <c r="W694" s="20">
        <f>VLOOKUP($A694,Database!$A:$Y,20,FALSE)</f>
        <v>1</v>
      </c>
      <c r="X694" s="20">
        <f>VLOOKUP($A694,Database!$A:$Y,21,FALSE)</f>
        <v>1</v>
      </c>
      <c r="Y694" s="20">
        <f>IF(A694=0,0,IF(V694="À venir",0,IF(AND(ISBLANK(P694),ISBLANK(Q694)),1,0)))</f>
        <v>0</v>
      </c>
      <c r="Z694" s="20">
        <f>IF(OR(ISBLANK(P694),ISBLANK(Q694)),"",IF(OR(AND(P694&gt;Q694,W694&gt;X694),AND(P694=Q694,W694=X694),AND(P694&lt;Q694,W694&lt;X694)),1,0))</f>
        <v>1</v>
      </c>
      <c r="AA694" s="20">
        <f ca="1">IF(C694&lt;NOW(),IF(AND(P694&gt;Q694,W694&gt;X694),S694,IF(AND(P694=Q694,W694=X694),T694,IF(AND(P694&lt;Q694,W694&lt;X694),U694,0))),"")</f>
        <v>112</v>
      </c>
      <c r="AB694" s="20">
        <f ca="1">IF(AND(P694=W694,Q694=X694,NOT(ISBLANK(P694)),NOT(ISBLANK(Q694)),NOT(ISBLANK(W694)),NOT(ISBLANK(AA694))),1,0)</f>
        <v>1</v>
      </c>
      <c r="AC694" s="20" t="str">
        <f ca="1">IF(AB694=0,"",IF(OR(ISBLANK(P694),ISBLANK(Q694)),"",IF(ISBLANK(VLOOKUP(A694,Database!A:AA,22,FALSE)),"",VLOOKUP(A694,Database!A:AA,22,FALSE))))</f>
        <v>Exact</v>
      </c>
      <c r="AD694" s="20">
        <f ca="1">IFERROR(
   IF(
     OR(ISBLANK(P694),ISBLANK(Q694)),
     "",
     IF(
       AND(AA694&lt;&gt;"",OR(V694="Terminé",V694="En cours")),
       VLOOKUP(AC694,Setup_ScoreExactBonus!A:D,4,FALSE),
       0
     )),
  0)</f>
        <v>20</v>
      </c>
      <c r="AE694" s="21">
        <f ca="1">IFERROR(IF(OR(ISBLANK(P694),ISBLANK(Q694)),0,IF(AA694&lt;&gt;"", AA694 + IF(AB694=1,AD694, 0), "") * (R694+1)),"")</f>
        <v>132</v>
      </c>
      <c r="AF694" s="21">
        <f ca="1">SUMIFS(AE$2:AE694,D$2:D694,D694)</f>
        <v>1034</v>
      </c>
    </row>
    <row r="695" spans="1:32" hidden="1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1">
        <v>0</v>
      </c>
      <c r="S695" s="20">
        <f>VLOOKUP($A695,Database!$A:$Y,10,FALSE)</f>
        <v>62</v>
      </c>
      <c r="T695" s="20">
        <f>VLOOKUP($A695,Database!$A:$Y,11,FALSE)</f>
        <v>112</v>
      </c>
      <c r="U695" s="20">
        <f>VLOOKUP($A695,Database!$A:$Y,12,FALSE)</f>
        <v>142</v>
      </c>
      <c r="V695" s="20" t="str">
        <f>VLOOKUP(A695,Database!A:M,13,FALSE)</f>
        <v>Terminé</v>
      </c>
      <c r="W695" s="20">
        <f>VLOOKUP($A695,Database!$A:$Y,20,FALSE)</f>
        <v>1</v>
      </c>
      <c r="X695" s="20">
        <f>VLOOKUP($A695,Database!$A:$Y,21,FALSE)</f>
        <v>1</v>
      </c>
      <c r="Y695" s="20">
        <f>IF(A695=0,0,IF(V695="À venir",0,IF(AND(ISBLANK(P695),ISBLANK(Q695)),1,0)))</f>
        <v>0</v>
      </c>
      <c r="Z695" s="20">
        <f>IF(OR(ISBLANK(P695),ISBLANK(Q695)),"",IF(OR(AND(P695&gt;Q695,W695&gt;X695),AND(P695=Q695,W695=X695),AND(P695&lt;Q695,W695&lt;X695)),1,0))</f>
        <v>0</v>
      </c>
      <c r="AA695" s="20">
        <f ca="1">IF(C695&lt;NOW(),IF(AND(P695&gt;Q695,W695&gt;X695),S695,IF(AND(P695=Q695,W695=X695),T695,IF(AND(P695&lt;Q695,W695&lt;X695),U695,0))),"")</f>
        <v>0</v>
      </c>
      <c r="AB695" s="20">
        <f ca="1">IF(AND(P695=W695,Q695=X695,NOT(ISBLANK(P695)),NOT(ISBLANK(Q695)),NOT(ISBLANK(W695)),NOT(ISBLANK(AA695))),1,0)</f>
        <v>0</v>
      </c>
      <c r="AC695" s="20" t="str">
        <f ca="1">IF(AB695=0,"",IF(OR(ISBLANK(P695),ISBLANK(Q695)),"",IF(ISBLANK(VLOOKUP(A695,Database!A:AA,22,FALSE)),"",VLOOKUP(A695,Database!A:AA,22,FALSE))))</f>
        <v/>
      </c>
      <c r="AD695" s="20">
        <f ca="1">IFERROR(
   IF(
     OR(ISBLANK(P695),ISBLANK(Q695)),
     "",
     IF(
       AND(AA695&lt;&gt;"",OR(V695="Terminé",V695="En cours")),
       VLOOKUP(AC695,Setup_ScoreExactBonus!A:D,4,FALSE),
       0
     )),
  0)</f>
        <v>0</v>
      </c>
      <c r="AE695" s="21">
        <f ca="1">IFERROR(IF(OR(ISBLANK(P695),ISBLANK(Q695)),0,IF(AA695&lt;&gt;"", AA695 + IF(AB695=1,AD695, 0), "") * (R695+1)),"")</f>
        <v>0</v>
      </c>
      <c r="AF695" s="21">
        <f ca="1">SUMIFS(AE$2:AE695,D$2:D695,D695)</f>
        <v>809</v>
      </c>
    </row>
    <row r="696" spans="1:32" hidden="1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1">
        <v>0</v>
      </c>
      <c r="S696" s="20">
        <f>VLOOKUP($A696,Database!$A:$Y,10,FALSE)</f>
        <v>62</v>
      </c>
      <c r="T696" s="20">
        <f>VLOOKUP($A696,Database!$A:$Y,11,FALSE)</f>
        <v>112</v>
      </c>
      <c r="U696" s="20">
        <f>VLOOKUP($A696,Database!$A:$Y,12,FALSE)</f>
        <v>142</v>
      </c>
      <c r="V696" s="20" t="str">
        <f>VLOOKUP(A696,Database!A:M,13,FALSE)</f>
        <v>Terminé</v>
      </c>
      <c r="W696" s="20">
        <f>VLOOKUP($A696,Database!$A:$Y,20,FALSE)</f>
        <v>1</v>
      </c>
      <c r="X696" s="20">
        <f>VLOOKUP($A696,Database!$A:$Y,21,FALSE)</f>
        <v>1</v>
      </c>
      <c r="Y696" s="20">
        <f>IF(A696=0,0,IF(V696="À venir",0,IF(AND(ISBLANK(P696),ISBLANK(Q696)),1,0)))</f>
        <v>0</v>
      </c>
      <c r="Z696" s="20">
        <f>IF(OR(ISBLANK(P696),ISBLANK(Q696)),"",IF(OR(AND(P696&gt;Q696,W696&gt;X696),AND(P696=Q696,W696=X696),AND(P696&lt;Q696,W696&lt;X696)),1,0))</f>
        <v>0</v>
      </c>
      <c r="AA696" s="20">
        <f ca="1">IF(C696&lt;NOW(),IF(AND(P696&gt;Q696,W696&gt;X696),S696,IF(AND(P696=Q696,W696=X696),T696,IF(AND(P696&lt;Q696,W696&lt;X696),U696,0))),"")</f>
        <v>0</v>
      </c>
      <c r="AB696" s="20">
        <f ca="1">IF(AND(P696=W696,Q696=X696,NOT(ISBLANK(P696)),NOT(ISBLANK(Q696)),NOT(ISBLANK(W696)),NOT(ISBLANK(AA696))),1,0)</f>
        <v>0</v>
      </c>
      <c r="AC696" s="20" t="str">
        <f ca="1">IF(AB696=0,"",IF(OR(ISBLANK(P696),ISBLANK(Q696)),"",IF(ISBLANK(VLOOKUP(A696,Database!A:AA,22,FALSE)),"",VLOOKUP(A696,Database!A:AA,22,FALSE))))</f>
        <v/>
      </c>
      <c r="AD696" s="20">
        <f ca="1">IFERROR(
   IF(
     OR(ISBLANK(P696),ISBLANK(Q696)),
     "",
     IF(
       AND(AA696&lt;&gt;"",OR(V696="Terminé",V696="En cours")),
       VLOOKUP(AC696,Setup_ScoreExactBonus!A:D,4,FALSE),
       0
     )),
  0)</f>
        <v>0</v>
      </c>
      <c r="AE696" s="21">
        <f ca="1">IFERROR(IF(OR(ISBLANK(P696),ISBLANK(Q696)),0,IF(AA696&lt;&gt;"", AA696 + IF(AB696=1,AD696, 0), "") * (R696+1)),"")</f>
        <v>0</v>
      </c>
      <c r="AF696" s="21">
        <f ca="1">SUMIFS(AE$2:AE696,D$2:D696,D696)</f>
        <v>828</v>
      </c>
    </row>
    <row r="697" spans="1:32" hidden="1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1">
        <v>0</v>
      </c>
      <c r="S697" s="20">
        <f>VLOOKUP($A697,Database!$A:$Y,10,FALSE)</f>
        <v>62</v>
      </c>
      <c r="T697" s="20">
        <f>VLOOKUP($A697,Database!$A:$Y,11,FALSE)</f>
        <v>112</v>
      </c>
      <c r="U697" s="20">
        <f>VLOOKUP($A697,Database!$A:$Y,12,FALSE)</f>
        <v>142</v>
      </c>
      <c r="V697" s="20" t="str">
        <f>VLOOKUP(A697,Database!A:M,13,FALSE)</f>
        <v>Terminé</v>
      </c>
      <c r="W697" s="20">
        <f>VLOOKUP($A697,Database!$A:$Y,20,FALSE)</f>
        <v>1</v>
      </c>
      <c r="X697" s="20">
        <f>VLOOKUP($A697,Database!$A:$Y,21,FALSE)</f>
        <v>1</v>
      </c>
      <c r="Y697" s="20">
        <f>IF(A697=0,0,IF(V697="À venir",0,IF(AND(ISBLANK(P697),ISBLANK(Q697)),1,0)))</f>
        <v>0</v>
      </c>
      <c r="Z697" s="20">
        <f>IF(OR(ISBLANK(P697),ISBLANK(Q697)),"",IF(OR(AND(P697&gt;Q697,W697&gt;X697),AND(P697=Q697,W697=X697),AND(P697&lt;Q697,W697&lt;X697)),1,0))</f>
        <v>0</v>
      </c>
      <c r="AA697" s="20">
        <f ca="1">IF(C697&lt;NOW(),IF(AND(P697&gt;Q697,W697&gt;X697),S697,IF(AND(P697=Q697,W697=X697),T697,IF(AND(P697&lt;Q697,W697&lt;X697),U697,0))),"")</f>
        <v>0</v>
      </c>
      <c r="AB697" s="20">
        <f ca="1">IF(AND(P697=W697,Q697=X697,NOT(ISBLANK(P697)),NOT(ISBLANK(Q697)),NOT(ISBLANK(W697)),NOT(ISBLANK(AA697))),1,0)</f>
        <v>0</v>
      </c>
      <c r="AC697" s="20" t="str">
        <f ca="1">IF(AB697=0,"",IF(OR(ISBLANK(P697),ISBLANK(Q697)),"",IF(ISBLANK(VLOOKUP(A697,Database!A:AA,22,FALSE)),"",VLOOKUP(A697,Database!A:AA,22,FALSE))))</f>
        <v/>
      </c>
      <c r="AD697" s="20">
        <f ca="1">IFERROR(
   IF(
     OR(ISBLANK(P697),ISBLANK(Q697)),
     "",
     IF(
       AND(AA697&lt;&gt;"",OR(V697="Terminé",V697="En cours")),
       VLOOKUP(AC697,Setup_ScoreExactBonus!A:D,4,FALSE),
       0
     )),
  0)</f>
        <v>0</v>
      </c>
      <c r="AE697" s="21">
        <f ca="1">IFERROR(IF(OR(ISBLANK(P697),ISBLANK(Q697)),0,IF(AA697&lt;&gt;"", AA697 + IF(AB697=1,AD697, 0), "") * (R697+1)),"")</f>
        <v>0</v>
      </c>
      <c r="AF697" s="21">
        <f ca="1">SUMIFS(AE$2:AE697,D$2:D697,D697)</f>
        <v>991</v>
      </c>
    </row>
    <row r="698" spans="1:32" hidden="1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1">
        <v>0</v>
      </c>
      <c r="S698" s="20">
        <f>VLOOKUP($A698,Database!$A:$Y,10,FALSE)</f>
        <v>62</v>
      </c>
      <c r="T698" s="20">
        <f>VLOOKUP($A698,Database!$A:$Y,11,FALSE)</f>
        <v>112</v>
      </c>
      <c r="U698" s="20">
        <f>VLOOKUP($A698,Database!$A:$Y,12,FALSE)</f>
        <v>142</v>
      </c>
      <c r="V698" s="20" t="str">
        <f>VLOOKUP(A698,Database!A:M,13,FALSE)</f>
        <v>Terminé</v>
      </c>
      <c r="W698" s="20">
        <f>VLOOKUP($A698,Database!$A:$Y,20,FALSE)</f>
        <v>1</v>
      </c>
      <c r="X698" s="20">
        <f>VLOOKUP($A698,Database!$A:$Y,21,FALSE)</f>
        <v>1</v>
      </c>
      <c r="Y698" s="20">
        <f>IF(A698=0,0,IF(V698="À venir",0,IF(AND(ISBLANK(P698),ISBLANK(Q698)),1,0)))</f>
        <v>0</v>
      </c>
      <c r="Z698" s="20">
        <f>IF(OR(ISBLANK(P698),ISBLANK(Q698)),"",IF(OR(AND(P698&gt;Q698,W698&gt;X698),AND(P698=Q698,W698=X698),AND(P698&lt;Q698,W698&lt;X698)),1,0))</f>
        <v>0</v>
      </c>
      <c r="AA698" s="20">
        <f ca="1">IF(C698&lt;NOW(),IF(AND(P698&gt;Q698,W698&gt;X698),S698,IF(AND(P698=Q698,W698=X698),T698,IF(AND(P698&lt;Q698,W698&lt;X698),U698,0))),"")</f>
        <v>0</v>
      </c>
      <c r="AB698" s="20">
        <f ca="1">IF(AND(P698=W698,Q698=X698,NOT(ISBLANK(P698)),NOT(ISBLANK(Q698)),NOT(ISBLANK(W698)),NOT(ISBLANK(AA698))),1,0)</f>
        <v>0</v>
      </c>
      <c r="AC698" s="20" t="str">
        <f ca="1">IF(AB698=0,"",IF(OR(ISBLANK(P698),ISBLANK(Q698)),"",IF(ISBLANK(VLOOKUP(A698,Database!A:AA,22,FALSE)),"",VLOOKUP(A698,Database!A:AA,22,FALSE))))</f>
        <v/>
      </c>
      <c r="AD698" s="20">
        <f ca="1">IFERROR(
   IF(
     OR(ISBLANK(P698),ISBLANK(Q698)),
     "",
     IF(
       AND(AA698&lt;&gt;"",OR(V698="Terminé",V698="En cours")),
       VLOOKUP(AC698,Setup_ScoreExactBonus!A:D,4,FALSE),
       0
     )),
  0)</f>
        <v>0</v>
      </c>
      <c r="AE698" s="21">
        <f ca="1">IFERROR(IF(OR(ISBLANK(P698),ISBLANK(Q698)),0,IF(AA698&lt;&gt;"", AA698 + IF(AB698=1,AD698, 0), "") * (R698+1)),"")</f>
        <v>0</v>
      </c>
      <c r="AF698" s="21">
        <f ca="1">SUMIFS(AE$2:AE698,D$2:D698,D698)</f>
        <v>548</v>
      </c>
    </row>
    <row r="699" spans="1:32" hidden="1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1">
        <v>0</v>
      </c>
      <c r="S699" s="20">
        <f>VLOOKUP($A699,Database!$A:$Y,10,FALSE)</f>
        <v>62</v>
      </c>
      <c r="T699" s="20">
        <f>VLOOKUP($A699,Database!$A:$Y,11,FALSE)</f>
        <v>112</v>
      </c>
      <c r="U699" s="20">
        <f>VLOOKUP($A699,Database!$A:$Y,12,FALSE)</f>
        <v>142</v>
      </c>
      <c r="V699" s="20" t="str">
        <f>VLOOKUP(A699,Database!A:M,13,FALSE)</f>
        <v>Terminé</v>
      </c>
      <c r="W699" s="20">
        <f>VLOOKUP($A699,Database!$A:$Y,20,FALSE)</f>
        <v>1</v>
      </c>
      <c r="X699" s="20">
        <f>VLOOKUP($A699,Database!$A:$Y,21,FALSE)</f>
        <v>1</v>
      </c>
      <c r="Y699" s="20">
        <f>IF(A699=0,0,IF(V699="À venir",0,IF(AND(ISBLANK(P699),ISBLANK(Q699)),1,0)))</f>
        <v>0</v>
      </c>
      <c r="Z699" s="20">
        <f>IF(OR(ISBLANK(P699),ISBLANK(Q699)),"",IF(OR(AND(P699&gt;Q699,W699&gt;X699),AND(P699=Q699,W699=X699),AND(P699&lt;Q699,W699&lt;X699)),1,0))</f>
        <v>0</v>
      </c>
      <c r="AA699" s="20">
        <f ca="1">IF(C699&lt;NOW(),IF(AND(P699&gt;Q699,W699&gt;X699),S699,IF(AND(P699=Q699,W699=X699),T699,IF(AND(P699&lt;Q699,W699&lt;X699),U699,0))),"")</f>
        <v>0</v>
      </c>
      <c r="AB699" s="20">
        <f ca="1">IF(AND(P699=W699,Q699=X699,NOT(ISBLANK(P699)),NOT(ISBLANK(Q699)),NOT(ISBLANK(W699)),NOT(ISBLANK(AA699))),1,0)</f>
        <v>0</v>
      </c>
      <c r="AC699" s="20" t="str">
        <f ca="1">IF(AB699=0,"",IF(OR(ISBLANK(P699),ISBLANK(Q699)),"",IF(ISBLANK(VLOOKUP(A699,Database!A:AA,22,FALSE)),"",VLOOKUP(A699,Database!A:AA,22,FALSE))))</f>
        <v/>
      </c>
      <c r="AD699" s="20">
        <f ca="1">IFERROR(
   IF(
     OR(ISBLANK(P699),ISBLANK(Q699)),
     "",
     IF(
       AND(AA699&lt;&gt;"",OR(V699="Terminé",V699="En cours")),
       VLOOKUP(AC699,Setup_ScoreExactBonus!A:D,4,FALSE),
       0
     )),
  0)</f>
        <v>0</v>
      </c>
      <c r="AE699" s="21">
        <f ca="1">IFERROR(IF(OR(ISBLANK(P699),ISBLANK(Q699)),0,IF(AA699&lt;&gt;"", AA699 + IF(AB699=1,AD699, 0), "") * (R699+1)),"")</f>
        <v>0</v>
      </c>
      <c r="AF699" s="21">
        <f ca="1">SUMIFS(AE$2:AE699,D$2:D699,D699)</f>
        <v>482</v>
      </c>
    </row>
    <row r="700" spans="1:32" hidden="1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1">
        <v>0</v>
      </c>
      <c r="S700" s="20">
        <f>VLOOKUP($A700,Database!$A:$Y,10,FALSE)</f>
        <v>62</v>
      </c>
      <c r="T700" s="20">
        <f>VLOOKUP($A700,Database!$A:$Y,11,FALSE)</f>
        <v>112</v>
      </c>
      <c r="U700" s="20">
        <f>VLOOKUP($A700,Database!$A:$Y,12,FALSE)</f>
        <v>142</v>
      </c>
      <c r="V700" s="20" t="str">
        <f>VLOOKUP(A700,Database!A:M,13,FALSE)</f>
        <v>Terminé</v>
      </c>
      <c r="W700" s="20">
        <f>VLOOKUP($A700,Database!$A:$Y,20,FALSE)</f>
        <v>1</v>
      </c>
      <c r="X700" s="20">
        <f>VLOOKUP($A700,Database!$A:$Y,21,FALSE)</f>
        <v>1</v>
      </c>
      <c r="Y700" s="20">
        <f>IF(A700=0,0,IF(V700="À venir",0,IF(AND(ISBLANK(P700),ISBLANK(Q700)),1,0)))</f>
        <v>0</v>
      </c>
      <c r="Z700" s="20">
        <f>IF(OR(ISBLANK(P700),ISBLANK(Q700)),"",IF(OR(AND(P700&gt;Q700,W700&gt;X700),AND(P700=Q700,W700=X700),AND(P700&lt;Q700,W700&lt;X700)),1,0))</f>
        <v>0</v>
      </c>
      <c r="AA700" s="20">
        <f ca="1">IF(C700&lt;NOW(),IF(AND(P700&gt;Q700,W700&gt;X700),S700,IF(AND(P700=Q700,W700=X700),T700,IF(AND(P700&lt;Q700,W700&lt;X700),U700,0))),"")</f>
        <v>0</v>
      </c>
      <c r="AB700" s="20">
        <f ca="1">IF(AND(P700=W700,Q700=X700,NOT(ISBLANK(P700)),NOT(ISBLANK(Q700)),NOT(ISBLANK(W700)),NOT(ISBLANK(AA700))),1,0)</f>
        <v>0</v>
      </c>
      <c r="AC700" s="20" t="str">
        <f ca="1">IF(AB700=0,"",IF(OR(ISBLANK(P700),ISBLANK(Q700)),"",IF(ISBLANK(VLOOKUP(A700,Database!A:AA,22,FALSE)),"",VLOOKUP(A700,Database!A:AA,22,FALSE))))</f>
        <v/>
      </c>
      <c r="AD700" s="20">
        <f ca="1">IFERROR(
   IF(
     OR(ISBLANK(P700),ISBLANK(Q700)),
     "",
     IF(
       AND(AA700&lt;&gt;"",OR(V700="Terminé",V700="En cours")),
       VLOOKUP(AC700,Setup_ScoreExactBonus!A:D,4,FALSE),
       0
     )),
  0)</f>
        <v>0</v>
      </c>
      <c r="AE700" s="21">
        <f ca="1">IFERROR(IF(OR(ISBLANK(P700),ISBLANK(Q700)),0,IF(AA700&lt;&gt;"", AA700 + IF(AB700=1,AD700, 0), "") * (R700+1)),"")</f>
        <v>0</v>
      </c>
      <c r="AF700" s="21">
        <f ca="1">SUMIFS(AE$2:AE700,D$2:D700,D700)</f>
        <v>1020</v>
      </c>
    </row>
    <row r="701" spans="1:32" hidden="1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1">
        <v>0</v>
      </c>
      <c r="S701" s="20">
        <f>VLOOKUP($A701,Database!$A:$Y,10,FALSE)</f>
        <v>62</v>
      </c>
      <c r="T701" s="20">
        <f>VLOOKUP($A701,Database!$A:$Y,11,FALSE)</f>
        <v>112</v>
      </c>
      <c r="U701" s="20">
        <f>VLOOKUP($A701,Database!$A:$Y,12,FALSE)</f>
        <v>142</v>
      </c>
      <c r="V701" s="20" t="str">
        <f>VLOOKUP(A701,Database!A:M,13,FALSE)</f>
        <v>Terminé</v>
      </c>
      <c r="W701" s="20">
        <f>VLOOKUP($A701,Database!$A:$Y,20,FALSE)</f>
        <v>1</v>
      </c>
      <c r="X701" s="20">
        <f>VLOOKUP($A701,Database!$A:$Y,21,FALSE)</f>
        <v>1</v>
      </c>
      <c r="Y701" s="20">
        <f>IF(A701=0,0,IF(V701="À venir",0,IF(AND(ISBLANK(P701),ISBLANK(Q701)),1,0)))</f>
        <v>0</v>
      </c>
      <c r="Z701" s="20">
        <f>IF(OR(ISBLANK(P701),ISBLANK(Q701)),"",IF(OR(AND(P701&gt;Q701,W701&gt;X701),AND(P701=Q701,W701=X701),AND(P701&lt;Q701,W701&lt;X701)),1,0))</f>
        <v>1</v>
      </c>
      <c r="AA701" s="20">
        <f ca="1">IF(C701&lt;NOW(),IF(AND(P701&gt;Q701,W701&gt;X701),S701,IF(AND(P701=Q701,W701=X701),T701,IF(AND(P701&lt;Q701,W701&lt;X701),U701,0))),"")</f>
        <v>112</v>
      </c>
      <c r="AB701" s="20">
        <f ca="1">IF(AND(P701=W701,Q701=X701,NOT(ISBLANK(P701)),NOT(ISBLANK(Q701)),NOT(ISBLANK(W701)),NOT(ISBLANK(AA701))),1,0)</f>
        <v>1</v>
      </c>
      <c r="AC701" s="20" t="str">
        <f ca="1">IF(AB701=0,"",IF(OR(ISBLANK(P701),ISBLANK(Q701)),"",IF(ISBLANK(VLOOKUP(A701,Database!A:AA,22,FALSE)),"",VLOOKUP(A701,Database!A:AA,22,FALSE))))</f>
        <v>Exact</v>
      </c>
      <c r="AD701" s="20">
        <f ca="1">IFERROR(
   IF(
     OR(ISBLANK(P701),ISBLANK(Q701)),
     "",
     IF(
       AND(AA701&lt;&gt;"",OR(V701="Terminé",V701="En cours")),
       VLOOKUP(AC701,Setup_ScoreExactBonus!A:D,4,FALSE),
       0
     )),
  0)</f>
        <v>20</v>
      </c>
      <c r="AE701" s="21">
        <f ca="1">IFERROR(IF(OR(ISBLANK(P701),ISBLANK(Q701)),0,IF(AA701&lt;&gt;"", AA701 + IF(AB701=1,AD701, 0), "") * (R701+1)),"")</f>
        <v>132</v>
      </c>
      <c r="AF701" s="21">
        <f ca="1">SUMIFS(AE$2:AE701,D$2:D701,D701)</f>
        <v>727</v>
      </c>
    </row>
    <row r="702" spans="1:32" hidden="1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1">
        <v>0</v>
      </c>
      <c r="S702" s="20">
        <f>VLOOKUP($A702,Database!$A:$Y,10,FALSE)</f>
        <v>62</v>
      </c>
      <c r="T702" s="20">
        <f>VLOOKUP($A702,Database!$A:$Y,11,FALSE)</f>
        <v>112</v>
      </c>
      <c r="U702" s="20">
        <f>VLOOKUP($A702,Database!$A:$Y,12,FALSE)</f>
        <v>142</v>
      </c>
      <c r="V702" s="20" t="str">
        <f>VLOOKUP(A702,Database!A:M,13,FALSE)</f>
        <v>Terminé</v>
      </c>
      <c r="W702" s="20">
        <f>VLOOKUP($A702,Database!$A:$Y,20,FALSE)</f>
        <v>1</v>
      </c>
      <c r="X702" s="20">
        <f>VLOOKUP($A702,Database!$A:$Y,21,FALSE)</f>
        <v>1</v>
      </c>
      <c r="Y702" s="20">
        <f>IF(A702=0,0,IF(V702="À venir",0,IF(AND(ISBLANK(P702),ISBLANK(Q702)),1,0)))</f>
        <v>0</v>
      </c>
      <c r="Z702" s="20">
        <f>IF(OR(ISBLANK(P702),ISBLANK(Q702)),"",IF(OR(AND(P702&gt;Q702,W702&gt;X702),AND(P702=Q702,W702=X702),AND(P702&lt;Q702,W702&lt;X702)),1,0))</f>
        <v>0</v>
      </c>
      <c r="AA702" s="20">
        <f ca="1">IF(C702&lt;NOW(),IF(AND(P702&gt;Q702,W702&gt;X702),S702,IF(AND(P702=Q702,W702=X702),T702,IF(AND(P702&lt;Q702,W702&lt;X702),U702,0))),"")</f>
        <v>0</v>
      </c>
      <c r="AB702" s="20">
        <f ca="1">IF(AND(P702=W702,Q702=X702,NOT(ISBLANK(P702)),NOT(ISBLANK(Q702)),NOT(ISBLANK(W702)),NOT(ISBLANK(AA702))),1,0)</f>
        <v>0</v>
      </c>
      <c r="AC702" s="20" t="str">
        <f ca="1">IF(AB702=0,"",IF(OR(ISBLANK(P702),ISBLANK(Q702)),"",IF(ISBLANK(VLOOKUP(A702,Database!A:AA,22,FALSE)),"",VLOOKUP(A702,Database!A:AA,22,FALSE))))</f>
        <v/>
      </c>
      <c r="AD702" s="20">
        <f ca="1">IFERROR(
   IF(
     OR(ISBLANK(P702),ISBLANK(Q702)),
     "",
     IF(
       AND(AA702&lt;&gt;"",OR(V702="Terminé",V702="En cours")),
       VLOOKUP(AC702,Setup_ScoreExactBonus!A:D,4,FALSE),
       0
     )),
  0)</f>
        <v>0</v>
      </c>
      <c r="AE702" s="21">
        <f ca="1">IFERROR(IF(OR(ISBLANK(P702),ISBLANK(Q702)),0,IF(AA702&lt;&gt;"", AA702 + IF(AB702=1,AD702, 0), "") * (R702+1)),"")</f>
        <v>0</v>
      </c>
      <c r="AF702" s="21">
        <f ca="1">SUMIFS(AE$2:AE702,D$2:D702,D702)</f>
        <v>498</v>
      </c>
    </row>
    <row r="703" spans="1:32" hidden="1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1">
        <v>0</v>
      </c>
      <c r="S703" s="20">
        <f>VLOOKUP($A703,Database!$A:$Y,10,FALSE)</f>
        <v>62</v>
      </c>
      <c r="T703" s="20">
        <f>VLOOKUP($A703,Database!$A:$Y,11,FALSE)</f>
        <v>112</v>
      </c>
      <c r="U703" s="20">
        <f>VLOOKUP($A703,Database!$A:$Y,12,FALSE)</f>
        <v>142</v>
      </c>
      <c r="V703" s="20" t="str">
        <f>VLOOKUP(A703,Database!A:M,13,FALSE)</f>
        <v>Terminé</v>
      </c>
      <c r="W703" s="20">
        <f>VLOOKUP($A703,Database!$A:$Y,20,FALSE)</f>
        <v>1</v>
      </c>
      <c r="X703" s="20">
        <f>VLOOKUP($A703,Database!$A:$Y,21,FALSE)</f>
        <v>1</v>
      </c>
      <c r="Y703" s="20">
        <f>IF(A703=0,0,IF(V703="À venir",0,IF(AND(ISBLANK(P703),ISBLANK(Q703)),1,0)))</f>
        <v>0</v>
      </c>
      <c r="Z703" s="20">
        <f>IF(OR(ISBLANK(P703),ISBLANK(Q703)),"",IF(OR(AND(P703&gt;Q703,W703&gt;X703),AND(P703=Q703,W703=X703),AND(P703&lt;Q703,W703&lt;X703)),1,0))</f>
        <v>0</v>
      </c>
      <c r="AA703" s="20">
        <f ca="1">IF(C703&lt;NOW(),IF(AND(P703&gt;Q703,W703&gt;X703),S703,IF(AND(P703=Q703,W703=X703),T703,IF(AND(P703&lt;Q703,W703&lt;X703),U703,0))),"")</f>
        <v>0</v>
      </c>
      <c r="AB703" s="20">
        <f ca="1">IF(AND(P703=W703,Q703=X703,NOT(ISBLANK(P703)),NOT(ISBLANK(Q703)),NOT(ISBLANK(W703)),NOT(ISBLANK(AA703))),1,0)</f>
        <v>0</v>
      </c>
      <c r="AC703" s="20" t="str">
        <f ca="1">IF(AB703=0,"",IF(OR(ISBLANK(P703),ISBLANK(Q703)),"",IF(ISBLANK(VLOOKUP(A703,Database!A:AA,22,FALSE)),"",VLOOKUP(A703,Database!A:AA,22,FALSE))))</f>
        <v/>
      </c>
      <c r="AD703" s="20">
        <f ca="1">IFERROR(
   IF(
     OR(ISBLANK(P703),ISBLANK(Q703)),
     "",
     IF(
       AND(AA703&lt;&gt;"",OR(V703="Terminé",V703="En cours")),
       VLOOKUP(AC703,Setup_ScoreExactBonus!A:D,4,FALSE),
       0
     )),
  0)</f>
        <v>0</v>
      </c>
      <c r="AE703" s="21">
        <f ca="1">IFERROR(IF(OR(ISBLANK(P703),ISBLANK(Q703)),0,IF(AA703&lt;&gt;"", AA703 + IF(AB703=1,AD703, 0), "") * (R703+1)),"")</f>
        <v>0</v>
      </c>
      <c r="AF703" s="21">
        <f ca="1">SUMIFS(AE$2:AE703,D$2:D703,D703)</f>
        <v>0</v>
      </c>
    </row>
    <row r="704" spans="1:32" hidden="1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1">
        <v>0</v>
      </c>
      <c r="S704" s="20">
        <f>VLOOKUP($A704,Database!$A:$Y,10,FALSE)</f>
        <v>76</v>
      </c>
      <c r="T704" s="20">
        <f>VLOOKUP($A704,Database!$A:$Y,11,FALSE)</f>
        <v>108</v>
      </c>
      <c r="U704" s="20">
        <f>VLOOKUP($A704,Database!$A:$Y,12,FALSE)</f>
        <v>134</v>
      </c>
      <c r="V704" s="20" t="str">
        <f>VLOOKUP(A704,Database!A:M,13,FALSE)</f>
        <v>Terminé</v>
      </c>
      <c r="W704" s="20">
        <f>VLOOKUP($A704,Database!$A:$Y,20,FALSE)</f>
        <v>4</v>
      </c>
      <c r="X704" s="20">
        <f>VLOOKUP($A704,Database!$A:$Y,21,FALSE)</f>
        <v>1</v>
      </c>
      <c r="Y704" s="20">
        <f>IF(A704=0,0,IF(V704="À venir",0,IF(AND(ISBLANK(P704),ISBLANK(Q704)),1,0)))</f>
        <v>0</v>
      </c>
      <c r="Z704" s="20">
        <f>IF(OR(ISBLANK(P704),ISBLANK(Q704)),"",IF(OR(AND(P704&gt;Q704,W704&gt;X704),AND(P704=Q704,W704=X704),AND(P704&lt;Q704,W704&lt;X704)),1,0))</f>
        <v>1</v>
      </c>
      <c r="AA704" s="20">
        <f ca="1">IF(C704&lt;NOW(),IF(AND(P704&gt;Q704,W704&gt;X704),S704,IF(AND(P704=Q704,W704=X704),T704,IF(AND(P704&lt;Q704,W704&lt;X704),U704,0))),"")</f>
        <v>76</v>
      </c>
      <c r="AB704" s="20">
        <f ca="1">IF(AND(P704=W704,Q704=X704,NOT(ISBLANK(P704)),NOT(ISBLANK(Q704)),NOT(ISBLANK(W704)),NOT(ISBLANK(AA704))),1,0)</f>
        <v>0</v>
      </c>
      <c r="AC704" s="20" t="str">
        <f ca="1">IF(AB704=0,"",IF(OR(ISBLANK(P704),ISBLANK(Q704)),"",IF(ISBLANK(VLOOKUP(A704,Database!A:AA,22,FALSE)),"",VLOOKUP(A704,Database!A:AA,22,FALSE))))</f>
        <v/>
      </c>
      <c r="AD704" s="20">
        <f ca="1">IFERROR(
   IF(
     OR(ISBLANK(P704),ISBLANK(Q704)),
     "",
     IF(
       AND(AA704&lt;&gt;"",OR(V704="Terminé",V704="En cours")),
       VLOOKUP(AC704,Setup_ScoreExactBonus!A:D,4,FALSE),
       0
     )),
  0)</f>
        <v>0</v>
      </c>
      <c r="AE704" s="21">
        <f ca="1">IFERROR(IF(OR(ISBLANK(P704),ISBLANK(Q704)),0,IF(AA704&lt;&gt;"", AA704 + IF(AB704=1,AD704, 0), "") * (R704+1)),"")</f>
        <v>76</v>
      </c>
      <c r="AF704" s="21">
        <f ca="1">SUMIFS(AE$2:AE704,D$2:D704,D704)</f>
        <v>1060</v>
      </c>
    </row>
    <row r="705" spans="1:32" hidden="1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1">
        <v>0</v>
      </c>
      <c r="S705" s="20">
        <f>VLOOKUP($A705,Database!$A:$Y,10,FALSE)</f>
        <v>76</v>
      </c>
      <c r="T705" s="20">
        <f>VLOOKUP($A705,Database!$A:$Y,11,FALSE)</f>
        <v>108</v>
      </c>
      <c r="U705" s="20">
        <f>VLOOKUP($A705,Database!$A:$Y,12,FALSE)</f>
        <v>134</v>
      </c>
      <c r="V705" s="20" t="str">
        <f>VLOOKUP(A705,Database!A:M,13,FALSE)</f>
        <v>Terminé</v>
      </c>
      <c r="W705" s="20">
        <f>VLOOKUP($A705,Database!$A:$Y,20,FALSE)</f>
        <v>4</v>
      </c>
      <c r="X705" s="20">
        <f>VLOOKUP($A705,Database!$A:$Y,21,FALSE)</f>
        <v>1</v>
      </c>
      <c r="Y705" s="20">
        <f>IF(A705=0,0,IF(V705="À venir",0,IF(AND(ISBLANK(P705),ISBLANK(Q705)),1,0)))</f>
        <v>0</v>
      </c>
      <c r="Z705" s="20">
        <f>IF(OR(ISBLANK(P705),ISBLANK(Q705)),"",IF(OR(AND(P705&gt;Q705,W705&gt;X705),AND(P705=Q705,W705=X705),AND(P705&lt;Q705,W705&lt;X705)),1,0))</f>
        <v>1</v>
      </c>
      <c r="AA705" s="20">
        <f ca="1">IF(C705&lt;NOW(),IF(AND(P705&gt;Q705,W705&gt;X705),S705,IF(AND(P705=Q705,W705=X705),T705,IF(AND(P705&lt;Q705,W705&lt;X705),U705,0))),"")</f>
        <v>76</v>
      </c>
      <c r="AB705" s="20">
        <f ca="1">IF(AND(P705=W705,Q705=X705,NOT(ISBLANK(P705)),NOT(ISBLANK(Q705)),NOT(ISBLANK(W705)),NOT(ISBLANK(AA705))),1,0)</f>
        <v>0</v>
      </c>
      <c r="AC705" s="20" t="str">
        <f ca="1">IF(AB705=0,"",IF(OR(ISBLANK(P705),ISBLANK(Q705)),"",IF(ISBLANK(VLOOKUP(A705,Database!A:AA,22,FALSE)),"",VLOOKUP(A705,Database!A:AA,22,FALSE))))</f>
        <v/>
      </c>
      <c r="AD705" s="20">
        <f ca="1">IFERROR(
   IF(
     OR(ISBLANK(P705),ISBLANK(Q705)),
     "",
     IF(
       AND(AA705&lt;&gt;"",OR(V705="Terminé",V705="En cours")),
       VLOOKUP(AC705,Setup_ScoreExactBonus!A:D,4,FALSE),
       0
     )),
  0)</f>
        <v>0</v>
      </c>
      <c r="AE705" s="21">
        <f ca="1">IFERROR(IF(OR(ISBLANK(P705),ISBLANK(Q705)),0,IF(AA705&lt;&gt;"", AA705 + IF(AB705=1,AD705, 0), "") * (R705+1)),"")</f>
        <v>76</v>
      </c>
      <c r="AF705" s="21">
        <f ca="1">SUMIFS(AE$2:AE705,D$2:D705,D705)</f>
        <v>1048</v>
      </c>
    </row>
    <row r="706" spans="1:32" hidden="1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1">
        <v>0</v>
      </c>
      <c r="S706" s="20">
        <f>VLOOKUP($A706,Database!$A:$Y,10,FALSE)</f>
        <v>76</v>
      </c>
      <c r="T706" s="20">
        <f>VLOOKUP($A706,Database!$A:$Y,11,FALSE)</f>
        <v>108</v>
      </c>
      <c r="U706" s="20">
        <f>VLOOKUP($A706,Database!$A:$Y,12,FALSE)</f>
        <v>134</v>
      </c>
      <c r="V706" s="20" t="str">
        <f>VLOOKUP(A706,Database!A:M,13,FALSE)</f>
        <v>Terminé</v>
      </c>
      <c r="W706" s="20">
        <f>VLOOKUP($A706,Database!$A:$Y,20,FALSE)</f>
        <v>4</v>
      </c>
      <c r="X706" s="20">
        <f>VLOOKUP($A706,Database!$A:$Y,21,FALSE)</f>
        <v>1</v>
      </c>
      <c r="Y706" s="20">
        <f>IF(A706=0,0,IF(V706="À venir",0,IF(AND(ISBLANK(P706),ISBLANK(Q706)),1,0)))</f>
        <v>0</v>
      </c>
      <c r="Z706" s="20">
        <f>IF(OR(ISBLANK(P706),ISBLANK(Q706)),"",IF(OR(AND(P706&gt;Q706,W706&gt;X706),AND(P706=Q706,W706=X706),AND(P706&lt;Q706,W706&lt;X706)),1,0))</f>
        <v>1</v>
      </c>
      <c r="AA706" s="20">
        <f ca="1">IF(C706&lt;NOW(),IF(AND(P706&gt;Q706,W706&gt;X706),S706,IF(AND(P706=Q706,W706=X706),T706,IF(AND(P706&lt;Q706,W706&lt;X706),U706,0))),"")</f>
        <v>76</v>
      </c>
      <c r="AB706" s="20">
        <f ca="1">IF(AND(P706=W706,Q706=X706,NOT(ISBLANK(P706)),NOT(ISBLANK(Q706)),NOT(ISBLANK(W706)),NOT(ISBLANK(AA706))),1,0)</f>
        <v>0</v>
      </c>
      <c r="AC706" s="20" t="str">
        <f ca="1">IF(AB706=0,"",IF(OR(ISBLANK(P706),ISBLANK(Q706)),"",IF(ISBLANK(VLOOKUP(A706,Database!A:AA,22,FALSE)),"",VLOOKUP(A706,Database!A:AA,22,FALSE))))</f>
        <v/>
      </c>
      <c r="AD706" s="20">
        <f ca="1">IFERROR(
   IF(
     OR(ISBLANK(P706),ISBLANK(Q706)),
     "",
     IF(
       AND(AA706&lt;&gt;"",OR(V706="Terminé",V706="En cours")),
       VLOOKUP(AC706,Setup_ScoreExactBonus!A:D,4,FALSE),
       0
     )),
  0)</f>
        <v>0</v>
      </c>
      <c r="AE706" s="21">
        <f ca="1">IFERROR(IF(OR(ISBLANK(P706),ISBLANK(Q706)),0,IF(AA706&lt;&gt;"", AA706 + IF(AB706=1,AD706, 0), "") * (R706+1)),"")</f>
        <v>76</v>
      </c>
      <c r="AF706" s="21">
        <f ca="1">SUMIFS(AE$2:AE706,D$2:D706,D706)</f>
        <v>1252</v>
      </c>
    </row>
    <row r="707" spans="1:32" hidden="1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1">
        <v>0</v>
      </c>
      <c r="S707" s="20">
        <f>VLOOKUP($A707,Database!$A:$Y,10,FALSE)</f>
        <v>76</v>
      </c>
      <c r="T707" s="20">
        <f>VLOOKUP($A707,Database!$A:$Y,11,FALSE)</f>
        <v>108</v>
      </c>
      <c r="U707" s="20">
        <f>VLOOKUP($A707,Database!$A:$Y,12,FALSE)</f>
        <v>134</v>
      </c>
      <c r="V707" s="20" t="str">
        <f>VLOOKUP(A707,Database!A:M,13,FALSE)</f>
        <v>Terminé</v>
      </c>
      <c r="W707" s="20">
        <f>VLOOKUP($A707,Database!$A:$Y,20,FALSE)</f>
        <v>4</v>
      </c>
      <c r="X707" s="20">
        <f>VLOOKUP($A707,Database!$A:$Y,21,FALSE)</f>
        <v>1</v>
      </c>
      <c r="Y707" s="20">
        <f>IF(A707=0,0,IF(V707="À venir",0,IF(AND(ISBLANK(P707),ISBLANK(Q707)),1,0)))</f>
        <v>0</v>
      </c>
      <c r="Z707" s="20">
        <f>IF(OR(ISBLANK(P707),ISBLANK(Q707)),"",IF(OR(AND(P707&gt;Q707,W707&gt;X707),AND(P707=Q707,W707=X707),AND(P707&lt;Q707,W707&lt;X707)),1,0))</f>
        <v>0</v>
      </c>
      <c r="AA707" s="20">
        <f ca="1">IF(C707&lt;NOW(),IF(AND(P707&gt;Q707,W707&gt;X707),S707,IF(AND(P707=Q707,W707=X707),T707,IF(AND(P707&lt;Q707,W707&lt;X707),U707,0))),"")</f>
        <v>0</v>
      </c>
      <c r="AB707" s="20">
        <f ca="1">IF(AND(P707=W707,Q707=X707,NOT(ISBLANK(P707)),NOT(ISBLANK(Q707)),NOT(ISBLANK(W707)),NOT(ISBLANK(AA707))),1,0)</f>
        <v>0</v>
      </c>
      <c r="AC707" s="20" t="str">
        <f ca="1">IF(AB707=0,"",IF(OR(ISBLANK(P707),ISBLANK(Q707)),"",IF(ISBLANK(VLOOKUP(A707,Database!A:AA,22,FALSE)),"",VLOOKUP(A707,Database!A:AA,22,FALSE))))</f>
        <v/>
      </c>
      <c r="AD707" s="20">
        <f ca="1">IFERROR(
   IF(
     OR(ISBLANK(P707),ISBLANK(Q707)),
     "",
     IF(
       AND(AA707&lt;&gt;"",OR(V707="Terminé",V707="En cours")),
       VLOOKUP(AC707,Setup_ScoreExactBonus!A:D,4,FALSE),
       0
     )),
  0)</f>
        <v>0</v>
      </c>
      <c r="AE707" s="21">
        <f ca="1">IFERROR(IF(OR(ISBLANK(P707),ISBLANK(Q707)),0,IF(AA707&lt;&gt;"", AA707 + IF(AB707=1,AD707, 0), "") * (R707+1)),"")</f>
        <v>0</v>
      </c>
      <c r="AF707" s="21">
        <f ca="1">SUMIFS(AE$2:AE707,D$2:D707,D707)</f>
        <v>627</v>
      </c>
    </row>
    <row r="708" spans="1:32" hidden="1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1">
        <v>0</v>
      </c>
      <c r="S708" s="20">
        <f>VLOOKUP($A708,Database!$A:$Y,10,FALSE)</f>
        <v>76</v>
      </c>
      <c r="T708" s="20">
        <f>VLOOKUP($A708,Database!$A:$Y,11,FALSE)</f>
        <v>108</v>
      </c>
      <c r="U708" s="20">
        <f>VLOOKUP($A708,Database!$A:$Y,12,FALSE)</f>
        <v>134</v>
      </c>
      <c r="V708" s="20" t="str">
        <f>VLOOKUP(A708,Database!A:M,13,FALSE)</f>
        <v>Terminé</v>
      </c>
      <c r="W708" s="20">
        <f>VLOOKUP($A708,Database!$A:$Y,20,FALSE)</f>
        <v>4</v>
      </c>
      <c r="X708" s="20">
        <f>VLOOKUP($A708,Database!$A:$Y,21,FALSE)</f>
        <v>1</v>
      </c>
      <c r="Y708" s="20">
        <f>IF(A708=0,0,IF(V708="À venir",0,IF(AND(ISBLANK(P708),ISBLANK(Q708)),1,0)))</f>
        <v>0</v>
      </c>
      <c r="Z708" s="20">
        <f>IF(OR(ISBLANK(P708),ISBLANK(Q708)),"",IF(OR(AND(P708&gt;Q708,W708&gt;X708),AND(P708=Q708,W708=X708),AND(P708&lt;Q708,W708&lt;X708)),1,0))</f>
        <v>0</v>
      </c>
      <c r="AA708" s="20">
        <f ca="1">IF(C708&lt;NOW(),IF(AND(P708&gt;Q708,W708&gt;X708),S708,IF(AND(P708=Q708,W708=X708),T708,IF(AND(P708&lt;Q708,W708&lt;X708),U708,0))),"")</f>
        <v>0</v>
      </c>
      <c r="AB708" s="20">
        <f ca="1">IF(AND(P708=W708,Q708=X708,NOT(ISBLANK(P708)),NOT(ISBLANK(Q708)),NOT(ISBLANK(W708)),NOT(ISBLANK(AA708))),1,0)</f>
        <v>0</v>
      </c>
      <c r="AC708" s="20" t="str">
        <f ca="1">IF(AB708=0,"",IF(OR(ISBLANK(P708),ISBLANK(Q708)),"",IF(ISBLANK(VLOOKUP(A708,Database!A:AA,22,FALSE)),"",VLOOKUP(A708,Database!A:AA,22,FALSE))))</f>
        <v/>
      </c>
      <c r="AD708" s="20">
        <f ca="1">IFERROR(
   IF(
     OR(ISBLANK(P708),ISBLANK(Q708)),
     "",
     IF(
       AND(AA708&lt;&gt;"",OR(V708="Terminé",V708="En cours")),
       VLOOKUP(AC708,Setup_ScoreExactBonus!A:D,4,FALSE),
       0
     )),
  0)</f>
        <v>0</v>
      </c>
      <c r="AE708" s="21">
        <f ca="1">IFERROR(IF(OR(ISBLANK(P708),ISBLANK(Q708)),0,IF(AA708&lt;&gt;"", AA708 + IF(AB708=1,AD708, 0), "") * (R708+1)),"")</f>
        <v>0</v>
      </c>
      <c r="AF708" s="21">
        <f ca="1">SUMIFS(AE$2:AE708,D$2:D708,D708)</f>
        <v>572</v>
      </c>
    </row>
    <row r="709" spans="1:32" hidden="1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1">
        <v>0</v>
      </c>
      <c r="S709" s="20">
        <f>VLOOKUP($A709,Database!$A:$Y,10,FALSE)</f>
        <v>76</v>
      </c>
      <c r="T709" s="20">
        <f>VLOOKUP($A709,Database!$A:$Y,11,FALSE)</f>
        <v>108</v>
      </c>
      <c r="U709" s="20">
        <f>VLOOKUP($A709,Database!$A:$Y,12,FALSE)</f>
        <v>134</v>
      </c>
      <c r="V709" s="20" t="str">
        <f>VLOOKUP(A709,Database!A:M,13,FALSE)</f>
        <v>Terminé</v>
      </c>
      <c r="W709" s="20">
        <f>VLOOKUP($A709,Database!$A:$Y,20,FALSE)</f>
        <v>4</v>
      </c>
      <c r="X709" s="20">
        <f>VLOOKUP($A709,Database!$A:$Y,21,FALSE)</f>
        <v>1</v>
      </c>
      <c r="Y709" s="20">
        <f>IF(A709=0,0,IF(V709="À venir",0,IF(AND(ISBLANK(P709),ISBLANK(Q709)),1,0)))</f>
        <v>0</v>
      </c>
      <c r="Z709" s="20">
        <f>IF(OR(ISBLANK(P709),ISBLANK(Q709)),"",IF(OR(AND(P709&gt;Q709,W709&gt;X709),AND(P709=Q709,W709=X709),AND(P709&lt;Q709,W709&lt;X709)),1,0))</f>
        <v>1</v>
      </c>
      <c r="AA709" s="20">
        <f ca="1">IF(C709&lt;NOW(),IF(AND(P709&gt;Q709,W709&gt;X709),S709,IF(AND(P709=Q709,W709=X709),T709,IF(AND(P709&lt;Q709,W709&lt;X709),U709,0))),"")</f>
        <v>76</v>
      </c>
      <c r="AB709" s="20">
        <f ca="1">IF(AND(P709=W709,Q709=X709,NOT(ISBLANK(P709)),NOT(ISBLANK(Q709)),NOT(ISBLANK(W709)),NOT(ISBLANK(AA709))),1,0)</f>
        <v>0</v>
      </c>
      <c r="AC709" s="20" t="str">
        <f ca="1">IF(AB709=0,"",IF(OR(ISBLANK(P709),ISBLANK(Q709)),"",IF(ISBLANK(VLOOKUP(A709,Database!A:AA,22,FALSE)),"",VLOOKUP(A709,Database!A:AA,22,FALSE))))</f>
        <v/>
      </c>
      <c r="AD709" s="20">
        <f ca="1">IFERROR(
   IF(
     OR(ISBLANK(P709),ISBLANK(Q709)),
     "",
     IF(
       AND(AA709&lt;&gt;"",OR(V709="Terminé",V709="En cours")),
       VLOOKUP(AC709,Setup_ScoreExactBonus!A:D,4,FALSE),
       0
     )),
  0)</f>
        <v>0</v>
      </c>
      <c r="AE709" s="21">
        <f ca="1">IFERROR(IF(OR(ISBLANK(P709),ISBLANK(Q709)),0,IF(AA709&lt;&gt;"", AA709 + IF(AB709=1,AD709, 0), "") * (R709+1)),"")</f>
        <v>76</v>
      </c>
      <c r="AF709" s="21">
        <f ca="1">SUMIFS(AE$2:AE709,D$2:D709,D709)</f>
        <v>946</v>
      </c>
    </row>
    <row r="710" spans="1:32" hidden="1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1">
        <v>0</v>
      </c>
      <c r="S710" s="20">
        <f>VLOOKUP($A710,Database!$A:$Y,10,FALSE)</f>
        <v>76</v>
      </c>
      <c r="T710" s="20">
        <f>VLOOKUP($A710,Database!$A:$Y,11,FALSE)</f>
        <v>108</v>
      </c>
      <c r="U710" s="20">
        <f>VLOOKUP($A710,Database!$A:$Y,12,FALSE)</f>
        <v>134</v>
      </c>
      <c r="V710" s="20" t="str">
        <f>VLOOKUP(A710,Database!A:M,13,FALSE)</f>
        <v>Terminé</v>
      </c>
      <c r="W710" s="20">
        <f>VLOOKUP($A710,Database!$A:$Y,20,FALSE)</f>
        <v>4</v>
      </c>
      <c r="X710" s="20">
        <f>VLOOKUP($A710,Database!$A:$Y,21,FALSE)</f>
        <v>1</v>
      </c>
      <c r="Y710" s="20">
        <f>IF(A710=0,0,IF(V710="À venir",0,IF(AND(ISBLANK(P710),ISBLANK(Q710)),1,0)))</f>
        <v>0</v>
      </c>
      <c r="Z710" s="20">
        <f>IF(OR(ISBLANK(P710),ISBLANK(Q710)),"",IF(OR(AND(P710&gt;Q710,W710&gt;X710),AND(P710=Q710,W710=X710),AND(P710&lt;Q710,W710&lt;X710)),1,0))</f>
        <v>1</v>
      </c>
      <c r="AA710" s="20">
        <f ca="1">IF(C710&lt;NOW(),IF(AND(P710&gt;Q710,W710&gt;X710),S710,IF(AND(P710=Q710,W710=X710),T710,IF(AND(P710&lt;Q710,W710&lt;X710),U710,0))),"")</f>
        <v>76</v>
      </c>
      <c r="AB710" s="20">
        <f ca="1">IF(AND(P710=W710,Q710=X710,NOT(ISBLANK(P710)),NOT(ISBLANK(Q710)),NOT(ISBLANK(W710)),NOT(ISBLANK(AA710))),1,0)</f>
        <v>0</v>
      </c>
      <c r="AC710" s="20" t="str">
        <f ca="1">IF(AB710=0,"",IF(OR(ISBLANK(P710),ISBLANK(Q710)),"",IF(ISBLANK(VLOOKUP(A710,Database!A:AA,22,FALSE)),"",VLOOKUP(A710,Database!A:AA,22,FALSE))))</f>
        <v/>
      </c>
      <c r="AD710" s="20">
        <f ca="1">IFERROR(
   IF(
     OR(ISBLANK(P710),ISBLANK(Q710)),
     "",
     IF(
       AND(AA710&lt;&gt;"",OR(V710="Terminé",V710="En cours")),
       VLOOKUP(AC710,Setup_ScoreExactBonus!A:D,4,FALSE),
       0
     )),
  0)</f>
        <v>0</v>
      </c>
      <c r="AE710" s="21">
        <f ca="1">IFERROR(IF(OR(ISBLANK(P710),ISBLANK(Q710)),0,IF(AA710&lt;&gt;"", AA710 + IF(AB710=1,AD710, 0), "") * (R710+1)),"")</f>
        <v>76</v>
      </c>
      <c r="AF710" s="21">
        <f ca="1">SUMIFS(AE$2:AE710,D$2:D710,D710)</f>
        <v>524</v>
      </c>
    </row>
    <row r="711" spans="1:32" hidden="1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1">
        <v>0</v>
      </c>
      <c r="S711" s="20">
        <f>VLOOKUP($A711,Database!$A:$Y,10,FALSE)</f>
        <v>76</v>
      </c>
      <c r="T711" s="20">
        <f>VLOOKUP($A711,Database!$A:$Y,11,FALSE)</f>
        <v>108</v>
      </c>
      <c r="U711" s="20">
        <f>VLOOKUP($A711,Database!$A:$Y,12,FALSE)</f>
        <v>134</v>
      </c>
      <c r="V711" s="20" t="str">
        <f>VLOOKUP(A711,Database!A:M,13,FALSE)</f>
        <v>Terminé</v>
      </c>
      <c r="W711" s="20">
        <f>VLOOKUP($A711,Database!$A:$Y,20,FALSE)</f>
        <v>4</v>
      </c>
      <c r="X711" s="20">
        <f>VLOOKUP($A711,Database!$A:$Y,21,FALSE)</f>
        <v>1</v>
      </c>
      <c r="Y711" s="20">
        <f>IF(A711=0,0,IF(V711="À venir",0,IF(AND(ISBLANK(P711),ISBLANK(Q711)),1,0)))</f>
        <v>0</v>
      </c>
      <c r="Z711" s="20">
        <f>IF(OR(ISBLANK(P711),ISBLANK(Q711)),"",IF(OR(AND(P711&gt;Q711,W711&gt;X711),AND(P711=Q711,W711=X711),AND(P711&lt;Q711,W711&lt;X711)),1,0))</f>
        <v>1</v>
      </c>
      <c r="AA711" s="20">
        <f ca="1">IF(C711&lt;NOW(),IF(AND(P711&gt;Q711,W711&gt;X711),S711,IF(AND(P711=Q711,W711=X711),T711,IF(AND(P711&lt;Q711,W711&lt;X711),U711,0))),"")</f>
        <v>76</v>
      </c>
      <c r="AB711" s="20">
        <f ca="1">IF(AND(P711=W711,Q711=X711,NOT(ISBLANK(P711)),NOT(ISBLANK(Q711)),NOT(ISBLANK(W711)),NOT(ISBLANK(AA711))),1,0)</f>
        <v>0</v>
      </c>
      <c r="AC711" s="20" t="str">
        <f ca="1">IF(AB711=0,"",IF(OR(ISBLANK(P711),ISBLANK(Q711)),"",IF(ISBLANK(VLOOKUP(A711,Database!A:AA,22,FALSE)),"",VLOOKUP(A711,Database!A:AA,22,FALSE))))</f>
        <v/>
      </c>
      <c r="AD711" s="20">
        <f ca="1">IFERROR(
   IF(
     OR(ISBLANK(P711),ISBLANK(Q711)),
     "",
     IF(
       AND(AA711&lt;&gt;"",OR(V711="Terminé",V711="En cours")),
       VLOOKUP(AC711,Setup_ScoreExactBonus!A:D,4,FALSE),
       0
     )),
  0)</f>
        <v>0</v>
      </c>
      <c r="AE711" s="21">
        <f ca="1">IFERROR(IF(OR(ISBLANK(P711),ISBLANK(Q711)),0,IF(AA711&lt;&gt;"", AA711 + IF(AB711=1,AD711, 0), "") * (R711+1)),"")</f>
        <v>76</v>
      </c>
      <c r="AF711" s="21">
        <f ca="1">SUMIFS(AE$2:AE711,D$2:D711,D711)</f>
        <v>1023</v>
      </c>
    </row>
    <row r="712" spans="1:32" hidden="1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1">
        <v>0</v>
      </c>
      <c r="S712" s="20">
        <f>VLOOKUP($A712,Database!$A:$Y,10,FALSE)</f>
        <v>76</v>
      </c>
      <c r="T712" s="20">
        <f>VLOOKUP($A712,Database!$A:$Y,11,FALSE)</f>
        <v>108</v>
      </c>
      <c r="U712" s="20">
        <f>VLOOKUP($A712,Database!$A:$Y,12,FALSE)</f>
        <v>134</v>
      </c>
      <c r="V712" s="20" t="str">
        <f>VLOOKUP(A712,Database!A:M,13,FALSE)</f>
        <v>Terminé</v>
      </c>
      <c r="W712" s="20">
        <f>VLOOKUP($A712,Database!$A:$Y,20,FALSE)</f>
        <v>4</v>
      </c>
      <c r="X712" s="20">
        <f>VLOOKUP($A712,Database!$A:$Y,21,FALSE)</f>
        <v>1</v>
      </c>
      <c r="Y712" s="20">
        <f>IF(A712=0,0,IF(V712="À venir",0,IF(AND(ISBLANK(P712),ISBLANK(Q712)),1,0)))</f>
        <v>0</v>
      </c>
      <c r="Z712" s="20">
        <f>IF(OR(ISBLANK(P712),ISBLANK(Q712)),"",IF(OR(AND(P712&gt;Q712,W712&gt;X712),AND(P712=Q712,W712=X712),AND(P712&lt;Q712,W712&lt;X712)),1,0))</f>
        <v>1</v>
      </c>
      <c r="AA712" s="20">
        <f ca="1">IF(C712&lt;NOW(),IF(AND(P712&gt;Q712,W712&gt;X712),S712,IF(AND(P712=Q712,W712=X712),T712,IF(AND(P712&lt;Q712,W712&lt;X712),U712,0))),"")</f>
        <v>76</v>
      </c>
      <c r="AB712" s="20">
        <f ca="1">IF(AND(P712=W712,Q712=X712,NOT(ISBLANK(P712)),NOT(ISBLANK(Q712)),NOT(ISBLANK(W712)),NOT(ISBLANK(AA712))),1,0)</f>
        <v>0</v>
      </c>
      <c r="AC712" s="20" t="str">
        <f ca="1">IF(AB712=0,"",IF(OR(ISBLANK(P712),ISBLANK(Q712)),"",IF(ISBLANK(VLOOKUP(A712,Database!A:AA,22,FALSE)),"",VLOOKUP(A712,Database!A:AA,22,FALSE))))</f>
        <v/>
      </c>
      <c r="AD712" s="20">
        <f ca="1">IFERROR(
   IF(
     OR(ISBLANK(P712),ISBLANK(Q712)),
     "",
     IF(
       AND(AA712&lt;&gt;"",OR(V712="Terminé",V712="En cours")),
       VLOOKUP(AC712,Setup_ScoreExactBonus!A:D,4,FALSE),
       0
     )),
  0)</f>
        <v>0</v>
      </c>
      <c r="AE712" s="21">
        <f ca="1">IFERROR(IF(OR(ISBLANK(P712),ISBLANK(Q712)),0,IF(AA712&lt;&gt;"", AA712 + IF(AB712=1,AD712, 0), "") * (R712+1)),"")</f>
        <v>76</v>
      </c>
      <c r="AF712" s="21">
        <f ca="1">SUMIFS(AE$2:AE712,D$2:D712,D712)</f>
        <v>875</v>
      </c>
    </row>
    <row r="713" spans="1:32" hidden="1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1">
        <v>0</v>
      </c>
      <c r="S713" s="20">
        <f>VLOOKUP($A713,Database!$A:$Y,10,FALSE)</f>
        <v>76</v>
      </c>
      <c r="T713" s="20">
        <f>VLOOKUP($A713,Database!$A:$Y,11,FALSE)</f>
        <v>108</v>
      </c>
      <c r="U713" s="20">
        <f>VLOOKUP($A713,Database!$A:$Y,12,FALSE)</f>
        <v>134</v>
      </c>
      <c r="V713" s="20" t="str">
        <f>VLOOKUP(A713,Database!A:M,13,FALSE)</f>
        <v>Terminé</v>
      </c>
      <c r="W713" s="20">
        <f>VLOOKUP($A713,Database!$A:$Y,20,FALSE)</f>
        <v>4</v>
      </c>
      <c r="X713" s="20">
        <f>VLOOKUP($A713,Database!$A:$Y,21,FALSE)</f>
        <v>1</v>
      </c>
      <c r="Y713" s="20">
        <f>IF(A713=0,0,IF(V713="À venir",0,IF(AND(ISBLANK(P713),ISBLANK(Q713)),1,0)))</f>
        <v>0</v>
      </c>
      <c r="Z713" s="20">
        <f>IF(OR(ISBLANK(P713),ISBLANK(Q713)),"",IF(OR(AND(P713&gt;Q713,W713&gt;X713),AND(P713=Q713,W713=X713),AND(P713&lt;Q713,W713&lt;X713)),1,0))</f>
        <v>0</v>
      </c>
      <c r="AA713" s="20">
        <f ca="1">IF(C713&lt;NOW(),IF(AND(P713&gt;Q713,W713&gt;X713),S713,IF(AND(P713=Q713,W713=X713),T713,IF(AND(P713&lt;Q713,W713&lt;X713),U713,0))),"")</f>
        <v>0</v>
      </c>
      <c r="AB713" s="20">
        <f ca="1">IF(AND(P713=W713,Q713=X713,NOT(ISBLANK(P713)),NOT(ISBLANK(Q713)),NOT(ISBLANK(W713)),NOT(ISBLANK(AA713))),1,0)</f>
        <v>0</v>
      </c>
      <c r="AC713" s="20" t="str">
        <f ca="1">IF(AB713=0,"",IF(OR(ISBLANK(P713),ISBLANK(Q713)),"",IF(ISBLANK(VLOOKUP(A713,Database!A:AA,22,FALSE)),"",VLOOKUP(A713,Database!A:AA,22,FALSE))))</f>
        <v/>
      </c>
      <c r="AD713" s="20">
        <f ca="1">IFERROR(
   IF(
     OR(ISBLANK(P713),ISBLANK(Q713)),
     "",
     IF(
       AND(AA713&lt;&gt;"",OR(V713="Terminé",V713="En cours")),
       VLOOKUP(AC713,Setup_ScoreExactBonus!A:D,4,FALSE),
       0
     )),
  0)</f>
        <v>0</v>
      </c>
      <c r="AE713" s="21">
        <f ca="1">IFERROR(IF(OR(ISBLANK(P713),ISBLANK(Q713)),0,IF(AA713&lt;&gt;"", AA713 + IF(AB713=1,AD713, 0), "") * (R713+1)),"")</f>
        <v>0</v>
      </c>
      <c r="AF713" s="21">
        <f ca="1">SUMIFS(AE$2:AE713,D$2:D713,D713)</f>
        <v>885</v>
      </c>
    </row>
    <row r="714" spans="1:32" hidden="1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1">
        <v>0</v>
      </c>
      <c r="S714" s="20">
        <f>VLOOKUP($A714,Database!$A:$Y,10,FALSE)</f>
        <v>76</v>
      </c>
      <c r="T714" s="20">
        <f>VLOOKUP($A714,Database!$A:$Y,11,FALSE)</f>
        <v>108</v>
      </c>
      <c r="U714" s="20">
        <f>VLOOKUP($A714,Database!$A:$Y,12,FALSE)</f>
        <v>134</v>
      </c>
      <c r="V714" s="20" t="str">
        <f>VLOOKUP(A714,Database!A:M,13,FALSE)</f>
        <v>Terminé</v>
      </c>
      <c r="W714" s="20">
        <f>VLOOKUP($A714,Database!$A:$Y,20,FALSE)</f>
        <v>4</v>
      </c>
      <c r="X714" s="20">
        <f>VLOOKUP($A714,Database!$A:$Y,21,FALSE)</f>
        <v>1</v>
      </c>
      <c r="Y714" s="20">
        <f>IF(A714=0,0,IF(V714="À venir",0,IF(AND(ISBLANK(P714),ISBLANK(Q714)),1,0)))</f>
        <v>0</v>
      </c>
      <c r="Z714" s="20">
        <f>IF(OR(ISBLANK(P714),ISBLANK(Q714)),"",IF(OR(AND(P714&gt;Q714,W714&gt;X714),AND(P714=Q714,W714=X714),AND(P714&lt;Q714,W714&lt;X714)),1,0))</f>
        <v>1</v>
      </c>
      <c r="AA714" s="20">
        <f ca="1">IF(C714&lt;NOW(),IF(AND(P714&gt;Q714,W714&gt;X714),S714,IF(AND(P714=Q714,W714=X714),T714,IF(AND(P714&lt;Q714,W714&lt;X714),U714,0))),"")</f>
        <v>76</v>
      </c>
      <c r="AB714" s="20">
        <f ca="1">IF(AND(P714=W714,Q714=X714,NOT(ISBLANK(P714)),NOT(ISBLANK(Q714)),NOT(ISBLANK(W714)),NOT(ISBLANK(AA714))),1,0)</f>
        <v>0</v>
      </c>
      <c r="AC714" s="20" t="str">
        <f ca="1">IF(AB714=0,"",IF(OR(ISBLANK(P714),ISBLANK(Q714)),"",IF(ISBLANK(VLOOKUP(A714,Database!A:AA,22,FALSE)),"",VLOOKUP(A714,Database!A:AA,22,FALSE))))</f>
        <v/>
      </c>
      <c r="AD714" s="20">
        <f ca="1">IFERROR(
   IF(
     OR(ISBLANK(P714),ISBLANK(Q714)),
     "",
     IF(
       AND(AA714&lt;&gt;"",OR(V714="Terminé",V714="En cours")),
       VLOOKUP(AC714,Setup_ScoreExactBonus!A:D,4,FALSE),
       0
     )),
  0)</f>
        <v>0</v>
      </c>
      <c r="AE714" s="21">
        <f ca="1">IFERROR(IF(OR(ISBLANK(P714),ISBLANK(Q714)),0,IF(AA714&lt;&gt;"", AA714 + IF(AB714=1,AD714, 0), "") * (R714+1)),"")</f>
        <v>76</v>
      </c>
      <c r="AF714" s="21">
        <f ca="1">SUMIFS(AE$2:AE714,D$2:D714,D714)</f>
        <v>996</v>
      </c>
    </row>
    <row r="715" spans="1:32" hidden="1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1">
        <v>0</v>
      </c>
      <c r="S715" s="20">
        <f>VLOOKUP($A715,Database!$A:$Y,10,FALSE)</f>
        <v>76</v>
      </c>
      <c r="T715" s="20">
        <f>VLOOKUP($A715,Database!$A:$Y,11,FALSE)</f>
        <v>108</v>
      </c>
      <c r="U715" s="20">
        <f>VLOOKUP($A715,Database!$A:$Y,12,FALSE)</f>
        <v>134</v>
      </c>
      <c r="V715" s="20" t="str">
        <f>VLOOKUP(A715,Database!A:M,13,FALSE)</f>
        <v>Terminé</v>
      </c>
      <c r="W715" s="20">
        <f>VLOOKUP($A715,Database!$A:$Y,20,FALSE)</f>
        <v>4</v>
      </c>
      <c r="X715" s="20">
        <f>VLOOKUP($A715,Database!$A:$Y,21,FALSE)</f>
        <v>1</v>
      </c>
      <c r="Y715" s="20">
        <f>IF(A715=0,0,IF(V715="À venir",0,IF(AND(ISBLANK(P715),ISBLANK(Q715)),1,0)))</f>
        <v>0</v>
      </c>
      <c r="Z715" s="20">
        <f>IF(OR(ISBLANK(P715),ISBLANK(Q715)),"",IF(OR(AND(P715&gt;Q715,W715&gt;X715),AND(P715=Q715,W715=X715),AND(P715&lt;Q715,W715&lt;X715)),1,0))</f>
        <v>1</v>
      </c>
      <c r="AA715" s="20">
        <f ca="1">IF(C715&lt;NOW(),IF(AND(P715&gt;Q715,W715&gt;X715),S715,IF(AND(P715=Q715,W715=X715),T715,IF(AND(P715&lt;Q715,W715&lt;X715),U715,0))),"")</f>
        <v>76</v>
      </c>
      <c r="AB715" s="20">
        <f ca="1">IF(AND(P715=W715,Q715=X715,NOT(ISBLANK(P715)),NOT(ISBLANK(Q715)),NOT(ISBLANK(W715)),NOT(ISBLANK(AA715))),1,0)</f>
        <v>0</v>
      </c>
      <c r="AC715" s="20" t="str">
        <f ca="1">IF(AB715=0,"",IF(OR(ISBLANK(P715),ISBLANK(Q715)),"",IF(ISBLANK(VLOOKUP(A715,Database!A:AA,22,FALSE)),"",VLOOKUP(A715,Database!A:AA,22,FALSE))))</f>
        <v/>
      </c>
      <c r="AD715" s="20">
        <f ca="1">IFERROR(
   IF(
     OR(ISBLANK(P715),ISBLANK(Q715)),
     "",
     IF(
       AND(AA715&lt;&gt;"",OR(V715="Terminé",V715="En cours")),
       VLOOKUP(AC715,Setup_ScoreExactBonus!A:D,4,FALSE),
       0
     )),
  0)</f>
        <v>0</v>
      </c>
      <c r="AE715" s="21">
        <f ca="1">IFERROR(IF(OR(ISBLANK(P715),ISBLANK(Q715)),0,IF(AA715&lt;&gt;"", AA715 + IF(AB715=1,AD715, 0), "") * (R715+1)),"")</f>
        <v>76</v>
      </c>
      <c r="AF715" s="21">
        <f ca="1">SUMIFS(AE$2:AE715,D$2:D715,D715)</f>
        <v>1247</v>
      </c>
    </row>
    <row r="716" spans="1:32" hidden="1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1">
        <v>0</v>
      </c>
      <c r="S716" s="20">
        <f>VLOOKUP($A716,Database!$A:$Y,10,FALSE)</f>
        <v>76</v>
      </c>
      <c r="T716" s="20">
        <f>VLOOKUP($A716,Database!$A:$Y,11,FALSE)</f>
        <v>108</v>
      </c>
      <c r="U716" s="20">
        <f>VLOOKUP($A716,Database!$A:$Y,12,FALSE)</f>
        <v>134</v>
      </c>
      <c r="V716" s="20" t="str">
        <f>VLOOKUP(A716,Database!A:M,13,FALSE)</f>
        <v>Terminé</v>
      </c>
      <c r="W716" s="20">
        <f>VLOOKUP($A716,Database!$A:$Y,20,FALSE)</f>
        <v>4</v>
      </c>
      <c r="X716" s="20">
        <f>VLOOKUP($A716,Database!$A:$Y,21,FALSE)</f>
        <v>1</v>
      </c>
      <c r="Y716" s="20">
        <f>IF(A716=0,0,IF(V716="À venir",0,IF(AND(ISBLANK(P716),ISBLANK(Q716)),1,0)))</f>
        <v>0</v>
      </c>
      <c r="Z716" s="20">
        <f>IF(OR(ISBLANK(P716),ISBLANK(Q716)),"",IF(OR(AND(P716&gt;Q716,W716&gt;X716),AND(P716=Q716,W716=X716),AND(P716&lt;Q716,W716&lt;X716)),1,0))</f>
        <v>0</v>
      </c>
      <c r="AA716" s="20">
        <f ca="1">IF(C716&lt;NOW(),IF(AND(P716&gt;Q716,W716&gt;X716),S716,IF(AND(P716=Q716,W716=X716),T716,IF(AND(P716&lt;Q716,W716&lt;X716),U716,0))),"")</f>
        <v>0</v>
      </c>
      <c r="AB716" s="20">
        <f ca="1">IF(AND(P716=W716,Q716=X716,NOT(ISBLANK(P716)),NOT(ISBLANK(Q716)),NOT(ISBLANK(W716)),NOT(ISBLANK(AA716))),1,0)</f>
        <v>0</v>
      </c>
      <c r="AC716" s="20" t="str">
        <f ca="1">IF(AB716=0,"",IF(OR(ISBLANK(P716),ISBLANK(Q716)),"",IF(ISBLANK(VLOOKUP(A716,Database!A:AA,22,FALSE)),"",VLOOKUP(A716,Database!A:AA,22,FALSE))))</f>
        <v/>
      </c>
      <c r="AD716" s="20">
        <f ca="1">IFERROR(
   IF(
     OR(ISBLANK(P716),ISBLANK(Q716)),
     "",
     IF(
       AND(AA716&lt;&gt;"",OR(V716="Terminé",V716="En cours")),
       VLOOKUP(AC716,Setup_ScoreExactBonus!A:D,4,FALSE),
       0
     )),
  0)</f>
        <v>0</v>
      </c>
      <c r="AE716" s="21">
        <f ca="1">IFERROR(IF(OR(ISBLANK(P716),ISBLANK(Q716)),0,IF(AA716&lt;&gt;"", AA716 + IF(AB716=1,AD716, 0), "") * (R716+1)),"")</f>
        <v>0</v>
      </c>
      <c r="AF716" s="21">
        <f ca="1">SUMIFS(AE$2:AE716,D$2:D716,D716)</f>
        <v>1247</v>
      </c>
    </row>
    <row r="717" spans="1:32" hidden="1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1">
        <v>0</v>
      </c>
      <c r="S717" s="20">
        <f>VLOOKUP($A717,Database!$A:$Y,10,FALSE)</f>
        <v>76</v>
      </c>
      <c r="T717" s="20">
        <f>VLOOKUP($A717,Database!$A:$Y,11,FALSE)</f>
        <v>108</v>
      </c>
      <c r="U717" s="20">
        <f>VLOOKUP($A717,Database!$A:$Y,12,FALSE)</f>
        <v>134</v>
      </c>
      <c r="V717" s="20" t="str">
        <f>VLOOKUP(A717,Database!A:M,13,FALSE)</f>
        <v>Terminé</v>
      </c>
      <c r="W717" s="20">
        <f>VLOOKUP($A717,Database!$A:$Y,20,FALSE)</f>
        <v>4</v>
      </c>
      <c r="X717" s="20">
        <f>VLOOKUP($A717,Database!$A:$Y,21,FALSE)</f>
        <v>1</v>
      </c>
      <c r="Y717" s="20">
        <f>IF(A717=0,0,IF(V717="À venir",0,IF(AND(ISBLANK(P717),ISBLANK(Q717)),1,0)))</f>
        <v>0</v>
      </c>
      <c r="Z717" s="20">
        <f>IF(OR(ISBLANK(P717),ISBLANK(Q717)),"",IF(OR(AND(P717&gt;Q717,W717&gt;X717),AND(P717=Q717,W717=X717),AND(P717&lt;Q717,W717&lt;X717)),1,0))</f>
        <v>1</v>
      </c>
      <c r="AA717" s="20">
        <f ca="1">IF(C717&lt;NOW(),IF(AND(P717&gt;Q717,W717&gt;X717),S717,IF(AND(P717=Q717,W717=X717),T717,IF(AND(P717&lt;Q717,W717&lt;X717),U717,0))),"")</f>
        <v>76</v>
      </c>
      <c r="AB717" s="20">
        <f ca="1">IF(AND(P717=W717,Q717=X717,NOT(ISBLANK(P717)),NOT(ISBLANK(Q717)),NOT(ISBLANK(W717)),NOT(ISBLANK(AA717))),1,0)</f>
        <v>0</v>
      </c>
      <c r="AC717" s="20" t="str">
        <f ca="1">IF(AB717=0,"",IF(OR(ISBLANK(P717),ISBLANK(Q717)),"",IF(ISBLANK(VLOOKUP(A717,Database!A:AA,22,FALSE)),"",VLOOKUP(A717,Database!A:AA,22,FALSE))))</f>
        <v/>
      </c>
      <c r="AD717" s="20">
        <f ca="1">IFERROR(
   IF(
     OR(ISBLANK(P717),ISBLANK(Q717)),
     "",
     IF(
       AND(AA717&lt;&gt;"",OR(V717="Terminé",V717="En cours")),
       VLOOKUP(AC717,Setup_ScoreExactBonus!A:D,4,FALSE),
       0
     )),
  0)</f>
        <v>0</v>
      </c>
      <c r="AE717" s="21">
        <f ca="1">IFERROR(IF(OR(ISBLANK(P717),ISBLANK(Q717)),0,IF(AA717&lt;&gt;"", AA717 + IF(AB717=1,AD717, 0), "") * (R717+1)),"")</f>
        <v>76</v>
      </c>
      <c r="AF717" s="21">
        <f ca="1">SUMIFS(AE$2:AE717,D$2:D717,D717)</f>
        <v>940</v>
      </c>
    </row>
    <row r="718" spans="1:32" hidden="1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1">
        <v>0</v>
      </c>
      <c r="S718" s="20">
        <f>VLOOKUP($A718,Database!$A:$Y,10,FALSE)</f>
        <v>76</v>
      </c>
      <c r="T718" s="20">
        <f>VLOOKUP($A718,Database!$A:$Y,11,FALSE)</f>
        <v>108</v>
      </c>
      <c r="U718" s="20">
        <f>VLOOKUP($A718,Database!$A:$Y,12,FALSE)</f>
        <v>134</v>
      </c>
      <c r="V718" s="20" t="str">
        <f>VLOOKUP(A718,Database!A:M,13,FALSE)</f>
        <v>Terminé</v>
      </c>
      <c r="W718" s="20">
        <f>VLOOKUP($A718,Database!$A:$Y,20,FALSE)</f>
        <v>4</v>
      </c>
      <c r="X718" s="20">
        <f>VLOOKUP($A718,Database!$A:$Y,21,FALSE)</f>
        <v>1</v>
      </c>
      <c r="Y718" s="20">
        <f>IF(A718=0,0,IF(V718="À venir",0,IF(AND(ISBLANK(P718),ISBLANK(Q718)),1,0)))</f>
        <v>0</v>
      </c>
      <c r="Z718" s="20">
        <f>IF(OR(ISBLANK(P718),ISBLANK(Q718)),"",IF(OR(AND(P718&gt;Q718,W718&gt;X718),AND(P718=Q718,W718=X718),AND(P718&lt;Q718,W718&lt;X718)),1,0))</f>
        <v>1</v>
      </c>
      <c r="AA718" s="20">
        <f ca="1">IF(C718&lt;NOW(),IF(AND(P718&gt;Q718,W718&gt;X718),S718,IF(AND(P718=Q718,W718=X718),T718,IF(AND(P718&lt;Q718,W718&lt;X718),U718,0))),"")</f>
        <v>76</v>
      </c>
      <c r="AB718" s="20">
        <f ca="1">IF(AND(P718=W718,Q718=X718,NOT(ISBLANK(P718)),NOT(ISBLANK(Q718)),NOT(ISBLANK(W718)),NOT(ISBLANK(AA718))),1,0)</f>
        <v>0</v>
      </c>
      <c r="AC718" s="20" t="str">
        <f ca="1">IF(AB718=0,"",IF(OR(ISBLANK(P718),ISBLANK(Q718)),"",IF(ISBLANK(VLOOKUP(A718,Database!A:AA,22,FALSE)),"",VLOOKUP(A718,Database!A:AA,22,FALSE))))</f>
        <v/>
      </c>
      <c r="AD718" s="20">
        <f ca="1">IFERROR(
   IF(
     OR(ISBLANK(P718),ISBLANK(Q718)),
     "",
     IF(
       AND(AA718&lt;&gt;"",OR(V718="Terminé",V718="En cours")),
       VLOOKUP(AC718,Setup_ScoreExactBonus!A:D,4,FALSE),
       0
     )),
  0)</f>
        <v>0</v>
      </c>
      <c r="AE718" s="21">
        <f ca="1">IFERROR(IF(OR(ISBLANK(P718),ISBLANK(Q718)),0,IF(AA718&lt;&gt;"", AA718 + IF(AB718=1,AD718, 0), "") * (R718+1)),"")</f>
        <v>76</v>
      </c>
      <c r="AF718" s="21">
        <f ca="1">SUMIFS(AE$2:AE718,D$2:D718,D718)</f>
        <v>937</v>
      </c>
    </row>
    <row r="719" spans="1:32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1">
        <v>0</v>
      </c>
      <c r="S719" s="20">
        <f>VLOOKUP($A719,Database!$A:$Y,10,FALSE)</f>
        <v>76</v>
      </c>
      <c r="T719" s="20">
        <f>VLOOKUP($A719,Database!$A:$Y,11,FALSE)</f>
        <v>108</v>
      </c>
      <c r="U719" s="20">
        <f>VLOOKUP($A719,Database!$A:$Y,12,FALSE)</f>
        <v>134</v>
      </c>
      <c r="V719" s="20" t="str">
        <f>VLOOKUP(A719,Database!A:M,13,FALSE)</f>
        <v>Terminé</v>
      </c>
      <c r="W719" s="20">
        <f>VLOOKUP($A719,Database!$A:$Y,20,FALSE)</f>
        <v>4</v>
      </c>
      <c r="X719" s="20">
        <f>VLOOKUP($A719,Database!$A:$Y,21,FALSE)</f>
        <v>1</v>
      </c>
      <c r="Y719" s="20">
        <f>IF(A719=0,0,IF(V719="À venir",0,IF(AND(ISBLANK(P719),ISBLANK(Q719)),1,0)))</f>
        <v>0</v>
      </c>
      <c r="Z719" s="20">
        <f>IF(OR(ISBLANK(P719),ISBLANK(Q719)),"",IF(OR(AND(P719&gt;Q719,W719&gt;X719),AND(P719=Q719,W719=X719),AND(P719&lt;Q719,W719&lt;X719)),1,0))</f>
        <v>0</v>
      </c>
      <c r="AA719" s="20">
        <f ca="1">IF(C719&lt;NOW(),IF(AND(P719&gt;Q719,W719&gt;X719),S719,IF(AND(P719=Q719,W719=X719),T719,IF(AND(P719&lt;Q719,W719&lt;X719),U719,0))),"")</f>
        <v>0</v>
      </c>
      <c r="AB719" s="20">
        <f ca="1">IF(AND(P719=W719,Q719=X719,NOT(ISBLANK(P719)),NOT(ISBLANK(Q719)),NOT(ISBLANK(W719)),NOT(ISBLANK(AA719))),1,0)</f>
        <v>0</v>
      </c>
      <c r="AC719" s="20" t="str">
        <f ca="1">IF(AB719=0,"",IF(OR(ISBLANK(P719),ISBLANK(Q719)),"",IF(ISBLANK(VLOOKUP(A719,Database!A:AA,22,FALSE)),"",VLOOKUP(A719,Database!A:AA,22,FALSE))))</f>
        <v/>
      </c>
      <c r="AD719" s="20">
        <f ca="1">IFERROR(
   IF(
     OR(ISBLANK(P719),ISBLANK(Q719)),
     "",
     IF(
       AND(AA719&lt;&gt;"",OR(V719="Terminé",V719="En cours")),
       VLOOKUP(AC719,Setup_ScoreExactBonus!A:D,4,FALSE),
       0
     )),
  0)</f>
        <v>0</v>
      </c>
      <c r="AE719" s="21">
        <f ca="1">IFERROR(IF(OR(ISBLANK(P719),ISBLANK(Q719)),0,IF(AA719&lt;&gt;"", AA719 + IF(AB719=1,AD719, 0), "") * (R719+1)),"")</f>
        <v>0</v>
      </c>
      <c r="AF719" s="21">
        <f ca="1">SUMIFS(AE$2:AE719,D$2:D719,D719)</f>
        <v>508</v>
      </c>
    </row>
    <row r="720" spans="1:32" hidden="1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1">
        <v>0</v>
      </c>
      <c r="S720" s="20">
        <f>VLOOKUP($A720,Database!$A:$Y,10,FALSE)</f>
        <v>76</v>
      </c>
      <c r="T720" s="20">
        <f>VLOOKUP($A720,Database!$A:$Y,11,FALSE)</f>
        <v>108</v>
      </c>
      <c r="U720" s="20">
        <f>VLOOKUP($A720,Database!$A:$Y,12,FALSE)</f>
        <v>134</v>
      </c>
      <c r="V720" s="20" t="str">
        <f>VLOOKUP(A720,Database!A:M,13,FALSE)</f>
        <v>Terminé</v>
      </c>
      <c r="W720" s="20">
        <f>VLOOKUP($A720,Database!$A:$Y,20,FALSE)</f>
        <v>4</v>
      </c>
      <c r="X720" s="20">
        <f>VLOOKUP($A720,Database!$A:$Y,21,FALSE)</f>
        <v>1</v>
      </c>
      <c r="Y720" s="20">
        <f>IF(A720=0,0,IF(V720="À venir",0,IF(AND(ISBLANK(P720),ISBLANK(Q720)),1,0)))</f>
        <v>0</v>
      </c>
      <c r="Z720" s="20">
        <f>IF(OR(ISBLANK(P720),ISBLANK(Q720)),"",IF(OR(AND(P720&gt;Q720,W720&gt;X720),AND(P720=Q720,W720=X720),AND(P720&lt;Q720,W720&lt;X720)),1,0))</f>
        <v>0</v>
      </c>
      <c r="AA720" s="20">
        <f ca="1">IF(C720&lt;NOW(),IF(AND(P720&gt;Q720,W720&gt;X720),S720,IF(AND(P720=Q720,W720=X720),T720,IF(AND(P720&lt;Q720,W720&lt;X720),U720,0))),"")</f>
        <v>0</v>
      </c>
      <c r="AB720" s="20">
        <f ca="1">IF(AND(P720=W720,Q720=X720,NOT(ISBLANK(P720)),NOT(ISBLANK(Q720)),NOT(ISBLANK(W720)),NOT(ISBLANK(AA720))),1,0)</f>
        <v>0</v>
      </c>
      <c r="AC720" s="20" t="str">
        <f ca="1">IF(AB720=0,"",IF(OR(ISBLANK(P720),ISBLANK(Q720)),"",IF(ISBLANK(VLOOKUP(A720,Database!A:AA,22,FALSE)),"",VLOOKUP(A720,Database!A:AA,22,FALSE))))</f>
        <v/>
      </c>
      <c r="AD720" s="20">
        <f ca="1">IFERROR(
   IF(
     OR(ISBLANK(P720),ISBLANK(Q720)),
     "",
     IF(
       AND(AA720&lt;&gt;"",OR(V720="Terminé",V720="En cours")),
       VLOOKUP(AC720,Setup_ScoreExactBonus!A:D,4,FALSE),
       0
     )),
  0)</f>
        <v>0</v>
      </c>
      <c r="AE720" s="21">
        <f ca="1">IFERROR(IF(OR(ISBLANK(P720),ISBLANK(Q720)),0,IF(AA720&lt;&gt;"", AA720 + IF(AB720=1,AD720, 0), "") * (R720+1)),"")</f>
        <v>0</v>
      </c>
      <c r="AF720" s="21">
        <f ca="1">SUMIFS(AE$2:AE720,D$2:D720,D720)</f>
        <v>923</v>
      </c>
    </row>
    <row r="721" spans="1:32" hidden="1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1">
        <v>0</v>
      </c>
      <c r="S721" s="20">
        <f>VLOOKUP($A721,Database!$A:$Y,10,FALSE)</f>
        <v>76</v>
      </c>
      <c r="T721" s="20">
        <f>VLOOKUP($A721,Database!$A:$Y,11,FALSE)</f>
        <v>108</v>
      </c>
      <c r="U721" s="20">
        <f>VLOOKUP($A721,Database!$A:$Y,12,FALSE)</f>
        <v>134</v>
      </c>
      <c r="V721" s="20" t="str">
        <f>VLOOKUP(A721,Database!A:M,13,FALSE)</f>
        <v>Terminé</v>
      </c>
      <c r="W721" s="20">
        <f>VLOOKUP($A721,Database!$A:$Y,20,FALSE)</f>
        <v>4</v>
      </c>
      <c r="X721" s="20">
        <f>VLOOKUP($A721,Database!$A:$Y,21,FALSE)</f>
        <v>1</v>
      </c>
      <c r="Y721" s="20">
        <f>IF(A721=0,0,IF(V721="À venir",0,IF(AND(ISBLANK(P721),ISBLANK(Q721)),1,0)))</f>
        <v>0</v>
      </c>
      <c r="Z721" s="20">
        <f>IF(OR(ISBLANK(P721),ISBLANK(Q721)),"",IF(OR(AND(P721&gt;Q721,W721&gt;X721),AND(P721=Q721,W721=X721),AND(P721&lt;Q721,W721&lt;X721)),1,0))</f>
        <v>0</v>
      </c>
      <c r="AA721" s="20">
        <f ca="1">IF(C721&lt;NOW(),IF(AND(P721&gt;Q721,W721&gt;X721),S721,IF(AND(P721=Q721,W721=X721),T721,IF(AND(P721&lt;Q721,W721&lt;X721),U721,0))),"")</f>
        <v>0</v>
      </c>
      <c r="AB721" s="20">
        <f ca="1">IF(AND(P721=W721,Q721=X721,NOT(ISBLANK(P721)),NOT(ISBLANK(Q721)),NOT(ISBLANK(W721)),NOT(ISBLANK(AA721))),1,0)</f>
        <v>0</v>
      </c>
      <c r="AC721" s="20" t="str">
        <f ca="1">IF(AB721=0,"",IF(OR(ISBLANK(P721),ISBLANK(Q721)),"",IF(ISBLANK(VLOOKUP(A721,Database!A:AA,22,FALSE)),"",VLOOKUP(A721,Database!A:AA,22,FALSE))))</f>
        <v/>
      </c>
      <c r="AD721" s="20">
        <f ca="1">IFERROR(
   IF(
     OR(ISBLANK(P721),ISBLANK(Q721)),
     "",
     IF(
       AND(AA721&lt;&gt;"",OR(V721="Terminé",V721="En cours")),
       VLOOKUP(AC721,Setup_ScoreExactBonus!A:D,4,FALSE),
       0
     )),
  0)</f>
        <v>0</v>
      </c>
      <c r="AE721" s="21">
        <f ca="1">IFERROR(IF(OR(ISBLANK(P721),ISBLANK(Q721)),0,IF(AA721&lt;&gt;"", AA721 + IF(AB721=1,AD721, 0), "") * (R721+1)),"")</f>
        <v>0</v>
      </c>
      <c r="AF721" s="21">
        <f ca="1">SUMIFS(AE$2:AE721,D$2:D721,D721)</f>
        <v>1034</v>
      </c>
    </row>
    <row r="722" spans="1:32" hidden="1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1">
        <v>0</v>
      </c>
      <c r="S722" s="20">
        <f>VLOOKUP($A722,Database!$A:$Y,10,FALSE)</f>
        <v>76</v>
      </c>
      <c r="T722" s="20">
        <f>VLOOKUP($A722,Database!$A:$Y,11,FALSE)</f>
        <v>108</v>
      </c>
      <c r="U722" s="20">
        <f>VLOOKUP($A722,Database!$A:$Y,12,FALSE)</f>
        <v>134</v>
      </c>
      <c r="V722" s="20" t="str">
        <f>VLOOKUP(A722,Database!A:M,13,FALSE)</f>
        <v>Terminé</v>
      </c>
      <c r="W722" s="20">
        <f>VLOOKUP($A722,Database!$A:$Y,20,FALSE)</f>
        <v>4</v>
      </c>
      <c r="X722" s="20">
        <f>VLOOKUP($A722,Database!$A:$Y,21,FALSE)</f>
        <v>1</v>
      </c>
      <c r="Y722" s="20">
        <f>IF(A722=0,0,IF(V722="À venir",0,IF(AND(ISBLANK(P722),ISBLANK(Q722)),1,0)))</f>
        <v>0</v>
      </c>
      <c r="Z722" s="20">
        <f>IF(OR(ISBLANK(P722),ISBLANK(Q722)),"",IF(OR(AND(P722&gt;Q722,W722&gt;X722),AND(P722=Q722,W722=X722),AND(P722&lt;Q722,W722&lt;X722)),1,0))</f>
        <v>1</v>
      </c>
      <c r="AA722" s="20">
        <f ca="1">IF(C722&lt;NOW(),IF(AND(P722&gt;Q722,W722&gt;X722),S722,IF(AND(P722=Q722,W722=X722),T722,IF(AND(P722&lt;Q722,W722&lt;X722),U722,0))),"")</f>
        <v>76</v>
      </c>
      <c r="AB722" s="20">
        <f ca="1">IF(AND(P722=W722,Q722=X722,NOT(ISBLANK(P722)),NOT(ISBLANK(Q722)),NOT(ISBLANK(W722)),NOT(ISBLANK(AA722))),1,0)</f>
        <v>0</v>
      </c>
      <c r="AC722" s="20" t="str">
        <f ca="1">IF(AB722=0,"",IF(OR(ISBLANK(P722),ISBLANK(Q722)),"",IF(ISBLANK(VLOOKUP(A722,Database!A:AA,22,FALSE)),"",VLOOKUP(A722,Database!A:AA,22,FALSE))))</f>
        <v/>
      </c>
      <c r="AD722" s="20">
        <f ca="1">IFERROR(
   IF(
     OR(ISBLANK(P722),ISBLANK(Q722)),
     "",
     IF(
       AND(AA722&lt;&gt;"",OR(V722="Terminé",V722="En cours")),
       VLOOKUP(AC722,Setup_ScoreExactBonus!A:D,4,FALSE),
       0
     )),
  0)</f>
        <v>0</v>
      </c>
      <c r="AE722" s="21">
        <f ca="1">IFERROR(IF(OR(ISBLANK(P722),ISBLANK(Q722)),0,IF(AA722&lt;&gt;"", AA722 + IF(AB722=1,AD722, 0), "") * (R722+1)),"")</f>
        <v>76</v>
      </c>
      <c r="AF722" s="21">
        <f ca="1">SUMIFS(AE$2:AE722,D$2:D722,D722)</f>
        <v>885</v>
      </c>
    </row>
    <row r="723" spans="1:32" hidden="1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1">
        <v>0</v>
      </c>
      <c r="S723" s="20">
        <f>VLOOKUP($A723,Database!$A:$Y,10,FALSE)</f>
        <v>76</v>
      </c>
      <c r="T723" s="20">
        <f>VLOOKUP($A723,Database!$A:$Y,11,FALSE)</f>
        <v>108</v>
      </c>
      <c r="U723" s="20">
        <f>VLOOKUP($A723,Database!$A:$Y,12,FALSE)</f>
        <v>134</v>
      </c>
      <c r="V723" s="20" t="str">
        <f>VLOOKUP(A723,Database!A:M,13,FALSE)</f>
        <v>Terminé</v>
      </c>
      <c r="W723" s="20">
        <f>VLOOKUP($A723,Database!$A:$Y,20,FALSE)</f>
        <v>4</v>
      </c>
      <c r="X723" s="20">
        <f>VLOOKUP($A723,Database!$A:$Y,21,FALSE)</f>
        <v>1</v>
      </c>
      <c r="Y723" s="20">
        <f>IF(A723=0,0,IF(V723="À venir",0,IF(AND(ISBLANK(P723),ISBLANK(Q723)),1,0)))</f>
        <v>0</v>
      </c>
      <c r="Z723" s="20">
        <f>IF(OR(ISBLANK(P723),ISBLANK(Q723)),"",IF(OR(AND(P723&gt;Q723,W723&gt;X723),AND(P723=Q723,W723=X723),AND(P723&lt;Q723,W723&lt;X723)),1,0))</f>
        <v>1</v>
      </c>
      <c r="AA723" s="20">
        <f ca="1">IF(C723&lt;NOW(),IF(AND(P723&gt;Q723,W723&gt;X723),S723,IF(AND(P723=Q723,W723=X723),T723,IF(AND(P723&lt;Q723,W723&lt;X723),U723,0))),"")</f>
        <v>76</v>
      </c>
      <c r="AB723" s="20">
        <f ca="1">IF(AND(P723=W723,Q723=X723,NOT(ISBLANK(P723)),NOT(ISBLANK(Q723)),NOT(ISBLANK(W723)),NOT(ISBLANK(AA723))),1,0)</f>
        <v>0</v>
      </c>
      <c r="AC723" s="20" t="str">
        <f ca="1">IF(AB723=0,"",IF(OR(ISBLANK(P723),ISBLANK(Q723)),"",IF(ISBLANK(VLOOKUP(A723,Database!A:AA,22,FALSE)),"",VLOOKUP(A723,Database!A:AA,22,FALSE))))</f>
        <v/>
      </c>
      <c r="AD723" s="20">
        <f ca="1">IFERROR(
   IF(
     OR(ISBLANK(P723),ISBLANK(Q723)),
     "",
     IF(
       AND(AA723&lt;&gt;"",OR(V723="Terminé",V723="En cours")),
       VLOOKUP(AC723,Setup_ScoreExactBonus!A:D,4,FALSE),
       0
     )),
  0)</f>
        <v>0</v>
      </c>
      <c r="AE723" s="21">
        <f ca="1">IFERROR(IF(OR(ISBLANK(P723),ISBLANK(Q723)),0,IF(AA723&lt;&gt;"", AA723 + IF(AB723=1,AD723, 0), "") * (R723+1)),"")</f>
        <v>76</v>
      </c>
      <c r="AF723" s="21">
        <f ca="1">SUMIFS(AE$2:AE723,D$2:D723,D723)</f>
        <v>904</v>
      </c>
    </row>
    <row r="724" spans="1:32" hidden="1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1">
        <v>0</v>
      </c>
      <c r="S724" s="20">
        <f>VLOOKUP($A724,Database!$A:$Y,10,FALSE)</f>
        <v>76</v>
      </c>
      <c r="T724" s="20">
        <f>VLOOKUP($A724,Database!$A:$Y,11,FALSE)</f>
        <v>108</v>
      </c>
      <c r="U724" s="20">
        <f>VLOOKUP($A724,Database!$A:$Y,12,FALSE)</f>
        <v>134</v>
      </c>
      <c r="V724" s="20" t="str">
        <f>VLOOKUP(A724,Database!A:M,13,FALSE)</f>
        <v>Terminé</v>
      </c>
      <c r="W724" s="20">
        <f>VLOOKUP($A724,Database!$A:$Y,20,FALSE)</f>
        <v>4</v>
      </c>
      <c r="X724" s="20">
        <f>VLOOKUP($A724,Database!$A:$Y,21,FALSE)</f>
        <v>1</v>
      </c>
      <c r="Y724" s="20">
        <f>IF(A724=0,0,IF(V724="À venir",0,IF(AND(ISBLANK(P724),ISBLANK(Q724)),1,0)))</f>
        <v>0</v>
      </c>
      <c r="Z724" s="20">
        <f>IF(OR(ISBLANK(P724),ISBLANK(Q724)),"",IF(OR(AND(P724&gt;Q724,W724&gt;X724),AND(P724=Q724,W724=X724),AND(P724&lt;Q724,W724&lt;X724)),1,0))</f>
        <v>1</v>
      </c>
      <c r="AA724" s="20">
        <f ca="1">IF(C724&lt;NOW(),IF(AND(P724&gt;Q724,W724&gt;X724),S724,IF(AND(P724=Q724,W724=X724),T724,IF(AND(P724&lt;Q724,W724&lt;X724),U724,0))),"")</f>
        <v>76</v>
      </c>
      <c r="AB724" s="20">
        <f ca="1">IF(AND(P724=W724,Q724=X724,NOT(ISBLANK(P724)),NOT(ISBLANK(Q724)),NOT(ISBLANK(W724)),NOT(ISBLANK(AA724))),1,0)</f>
        <v>0</v>
      </c>
      <c r="AC724" s="20" t="str">
        <f ca="1">IF(AB724=0,"",IF(OR(ISBLANK(P724),ISBLANK(Q724)),"",IF(ISBLANK(VLOOKUP(A724,Database!A:AA,22,FALSE)),"",VLOOKUP(A724,Database!A:AA,22,FALSE))))</f>
        <v/>
      </c>
      <c r="AD724" s="20">
        <f ca="1">IFERROR(
   IF(
     OR(ISBLANK(P724),ISBLANK(Q724)),
     "",
     IF(
       AND(AA724&lt;&gt;"",OR(V724="Terminé",V724="En cours")),
       VLOOKUP(AC724,Setup_ScoreExactBonus!A:D,4,FALSE),
       0
     )),
  0)</f>
        <v>0</v>
      </c>
      <c r="AE724" s="21">
        <f ca="1">IFERROR(IF(OR(ISBLANK(P724),ISBLANK(Q724)),0,IF(AA724&lt;&gt;"", AA724 + IF(AB724=1,AD724, 0), "") * (R724+1)),"")</f>
        <v>76</v>
      </c>
      <c r="AF724" s="21">
        <f ca="1">SUMIFS(AE$2:AE724,D$2:D724,D724)</f>
        <v>1067</v>
      </c>
    </row>
    <row r="725" spans="1:32" hidden="1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1">
        <v>0</v>
      </c>
      <c r="S725" s="20">
        <f>VLOOKUP($A725,Database!$A:$Y,10,FALSE)</f>
        <v>76</v>
      </c>
      <c r="T725" s="20">
        <f>VLOOKUP($A725,Database!$A:$Y,11,FALSE)</f>
        <v>108</v>
      </c>
      <c r="U725" s="20">
        <f>VLOOKUP($A725,Database!$A:$Y,12,FALSE)</f>
        <v>134</v>
      </c>
      <c r="V725" s="20" t="str">
        <f>VLOOKUP(A725,Database!A:M,13,FALSE)</f>
        <v>Terminé</v>
      </c>
      <c r="W725" s="20">
        <f>VLOOKUP($A725,Database!$A:$Y,20,FALSE)</f>
        <v>4</v>
      </c>
      <c r="X725" s="20">
        <f>VLOOKUP($A725,Database!$A:$Y,21,FALSE)</f>
        <v>1</v>
      </c>
      <c r="Y725" s="20">
        <f>IF(A725=0,0,IF(V725="À venir",0,IF(AND(ISBLANK(P725),ISBLANK(Q725)),1,0)))</f>
        <v>0</v>
      </c>
      <c r="Z725" s="20">
        <f>IF(OR(ISBLANK(P725),ISBLANK(Q725)),"",IF(OR(AND(P725&gt;Q725,W725&gt;X725),AND(P725=Q725,W725=X725),AND(P725&lt;Q725,W725&lt;X725)),1,0))</f>
        <v>0</v>
      </c>
      <c r="AA725" s="20">
        <f ca="1">IF(C725&lt;NOW(),IF(AND(P725&gt;Q725,W725&gt;X725),S725,IF(AND(P725=Q725,W725=X725),T725,IF(AND(P725&lt;Q725,W725&lt;X725),U725,0))),"")</f>
        <v>0</v>
      </c>
      <c r="AB725" s="20">
        <f ca="1">IF(AND(P725=W725,Q725=X725,NOT(ISBLANK(P725)),NOT(ISBLANK(Q725)),NOT(ISBLANK(W725)),NOT(ISBLANK(AA725))),1,0)</f>
        <v>0</v>
      </c>
      <c r="AC725" s="20" t="str">
        <f ca="1">IF(AB725=0,"",IF(OR(ISBLANK(P725),ISBLANK(Q725)),"",IF(ISBLANK(VLOOKUP(A725,Database!A:AA,22,FALSE)),"",VLOOKUP(A725,Database!A:AA,22,FALSE))))</f>
        <v/>
      </c>
      <c r="AD725" s="20">
        <f ca="1">IFERROR(
   IF(
     OR(ISBLANK(P725),ISBLANK(Q725)),
     "",
     IF(
       AND(AA725&lt;&gt;"",OR(V725="Terminé",V725="En cours")),
       VLOOKUP(AC725,Setup_ScoreExactBonus!A:D,4,FALSE),
       0
     )),
  0)</f>
        <v>0</v>
      </c>
      <c r="AE725" s="21">
        <f ca="1">IFERROR(IF(OR(ISBLANK(P725),ISBLANK(Q725)),0,IF(AA725&lt;&gt;"", AA725 + IF(AB725=1,AD725, 0), "") * (R725+1)),"")</f>
        <v>0</v>
      </c>
      <c r="AF725" s="21">
        <f ca="1">SUMIFS(AE$2:AE725,D$2:D725,D725)</f>
        <v>548</v>
      </c>
    </row>
    <row r="726" spans="1:32" hidden="1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1">
        <v>0</v>
      </c>
      <c r="S726" s="20">
        <f>VLOOKUP($A726,Database!$A:$Y,10,FALSE)</f>
        <v>76</v>
      </c>
      <c r="T726" s="20">
        <f>VLOOKUP($A726,Database!$A:$Y,11,FALSE)</f>
        <v>108</v>
      </c>
      <c r="U726" s="20">
        <f>VLOOKUP($A726,Database!$A:$Y,12,FALSE)</f>
        <v>134</v>
      </c>
      <c r="V726" s="20" t="str">
        <f>VLOOKUP(A726,Database!A:M,13,FALSE)</f>
        <v>Terminé</v>
      </c>
      <c r="W726" s="20">
        <f>VLOOKUP($A726,Database!$A:$Y,20,FALSE)</f>
        <v>4</v>
      </c>
      <c r="X726" s="20">
        <f>VLOOKUP($A726,Database!$A:$Y,21,FALSE)</f>
        <v>1</v>
      </c>
      <c r="Y726" s="20">
        <f>IF(A726=0,0,IF(V726="À venir",0,IF(AND(ISBLANK(P726),ISBLANK(Q726)),1,0)))</f>
        <v>0</v>
      </c>
      <c r="Z726" s="20">
        <f>IF(OR(ISBLANK(P726),ISBLANK(Q726)),"",IF(OR(AND(P726&gt;Q726,W726&gt;X726),AND(P726=Q726,W726=X726),AND(P726&lt;Q726,W726&lt;X726)),1,0))</f>
        <v>1</v>
      </c>
      <c r="AA726" s="20">
        <f ca="1">IF(C726&lt;NOW(),IF(AND(P726&gt;Q726,W726&gt;X726),S726,IF(AND(P726=Q726,W726=X726),T726,IF(AND(P726&lt;Q726,W726&lt;X726),U726,0))),"")</f>
        <v>76</v>
      </c>
      <c r="AB726" s="20">
        <f ca="1">IF(AND(P726=W726,Q726=X726,NOT(ISBLANK(P726)),NOT(ISBLANK(Q726)),NOT(ISBLANK(W726)),NOT(ISBLANK(AA726))),1,0)</f>
        <v>0</v>
      </c>
      <c r="AC726" s="20" t="str">
        <f ca="1">IF(AB726=0,"",IF(OR(ISBLANK(P726),ISBLANK(Q726)),"",IF(ISBLANK(VLOOKUP(A726,Database!A:AA,22,FALSE)),"",VLOOKUP(A726,Database!A:AA,22,FALSE))))</f>
        <v/>
      </c>
      <c r="AD726" s="20">
        <f ca="1">IFERROR(
   IF(
     OR(ISBLANK(P726),ISBLANK(Q726)),
     "",
     IF(
       AND(AA726&lt;&gt;"",OR(V726="Terminé",V726="En cours")),
       VLOOKUP(AC726,Setup_ScoreExactBonus!A:D,4,FALSE),
       0
     )),
  0)</f>
        <v>0</v>
      </c>
      <c r="AE726" s="21">
        <f ca="1">IFERROR(IF(OR(ISBLANK(P726),ISBLANK(Q726)),0,IF(AA726&lt;&gt;"", AA726 + IF(AB726=1,AD726, 0), "") * (R726+1)),"")</f>
        <v>76</v>
      </c>
      <c r="AF726" s="21">
        <f ca="1">SUMIFS(AE$2:AE726,D$2:D726,D726)</f>
        <v>558</v>
      </c>
    </row>
    <row r="727" spans="1:32" hidden="1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1">
        <v>0</v>
      </c>
      <c r="S727" s="20">
        <f>VLOOKUP($A727,Database!$A:$Y,10,FALSE)</f>
        <v>76</v>
      </c>
      <c r="T727" s="20">
        <f>VLOOKUP($A727,Database!$A:$Y,11,FALSE)</f>
        <v>108</v>
      </c>
      <c r="U727" s="20">
        <f>VLOOKUP($A727,Database!$A:$Y,12,FALSE)</f>
        <v>134</v>
      </c>
      <c r="V727" s="20" t="str">
        <f>VLOOKUP(A727,Database!A:M,13,FALSE)</f>
        <v>Terminé</v>
      </c>
      <c r="W727" s="20">
        <f>VLOOKUP($A727,Database!$A:$Y,20,FALSE)</f>
        <v>4</v>
      </c>
      <c r="X727" s="20">
        <f>VLOOKUP($A727,Database!$A:$Y,21,FALSE)</f>
        <v>1</v>
      </c>
      <c r="Y727" s="20">
        <f>IF(A727=0,0,IF(V727="À venir",0,IF(AND(ISBLANK(P727),ISBLANK(Q727)),1,0)))</f>
        <v>0</v>
      </c>
      <c r="Z727" s="20">
        <f>IF(OR(ISBLANK(P727),ISBLANK(Q727)),"",IF(OR(AND(P727&gt;Q727,W727&gt;X727),AND(P727=Q727,W727=X727),AND(P727&lt;Q727,W727&lt;X727)),1,0))</f>
        <v>1</v>
      </c>
      <c r="AA727" s="20">
        <f ca="1">IF(C727&lt;NOW(),IF(AND(P727&gt;Q727,W727&gt;X727),S727,IF(AND(P727=Q727,W727=X727),T727,IF(AND(P727&lt;Q727,W727&lt;X727),U727,0))),"")</f>
        <v>76</v>
      </c>
      <c r="AB727" s="20">
        <f ca="1">IF(AND(P727=W727,Q727=X727,NOT(ISBLANK(P727)),NOT(ISBLANK(Q727)),NOT(ISBLANK(W727)),NOT(ISBLANK(AA727))),1,0)</f>
        <v>0</v>
      </c>
      <c r="AC727" s="20" t="str">
        <f ca="1">IF(AB727=0,"",IF(OR(ISBLANK(P727),ISBLANK(Q727)),"",IF(ISBLANK(VLOOKUP(A727,Database!A:AA,22,FALSE)),"",VLOOKUP(A727,Database!A:AA,22,FALSE))))</f>
        <v/>
      </c>
      <c r="AD727" s="20">
        <f ca="1">IFERROR(
   IF(
     OR(ISBLANK(P727),ISBLANK(Q727)),
     "",
     IF(
       AND(AA727&lt;&gt;"",OR(V727="Terminé",V727="En cours")),
       VLOOKUP(AC727,Setup_ScoreExactBonus!A:D,4,FALSE),
       0
     )),
  0)</f>
        <v>0</v>
      </c>
      <c r="AE727" s="21">
        <f ca="1">IFERROR(IF(OR(ISBLANK(P727),ISBLANK(Q727)),0,IF(AA727&lt;&gt;"", AA727 + IF(AB727=1,AD727, 0), "") * (R727+1)),"")</f>
        <v>76</v>
      </c>
      <c r="AF727" s="21">
        <f ca="1">SUMIFS(AE$2:AE727,D$2:D727,D727)</f>
        <v>1096</v>
      </c>
    </row>
    <row r="728" spans="1:32" hidden="1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1">
        <v>0</v>
      </c>
      <c r="S728" s="20">
        <f>VLOOKUP($A728,Database!$A:$Y,10,FALSE)</f>
        <v>76</v>
      </c>
      <c r="T728" s="20">
        <f>VLOOKUP($A728,Database!$A:$Y,11,FALSE)</f>
        <v>108</v>
      </c>
      <c r="U728" s="20">
        <f>VLOOKUP($A728,Database!$A:$Y,12,FALSE)</f>
        <v>134</v>
      </c>
      <c r="V728" s="20" t="str">
        <f>VLOOKUP(A728,Database!A:M,13,FALSE)</f>
        <v>Terminé</v>
      </c>
      <c r="W728" s="20">
        <f>VLOOKUP($A728,Database!$A:$Y,20,FALSE)</f>
        <v>4</v>
      </c>
      <c r="X728" s="20">
        <f>VLOOKUP($A728,Database!$A:$Y,21,FALSE)</f>
        <v>1</v>
      </c>
      <c r="Y728" s="20">
        <f>IF(A728=0,0,IF(V728="À venir",0,IF(AND(ISBLANK(P728),ISBLANK(Q728)),1,0)))</f>
        <v>0</v>
      </c>
      <c r="Z728" s="20">
        <f>IF(OR(ISBLANK(P728),ISBLANK(Q728)),"",IF(OR(AND(P728&gt;Q728,W728&gt;X728),AND(P728=Q728,W728=X728),AND(P728&lt;Q728,W728&lt;X728)),1,0))</f>
        <v>1</v>
      </c>
      <c r="AA728" s="20">
        <f ca="1">IF(C728&lt;NOW(),IF(AND(P728&gt;Q728,W728&gt;X728),S728,IF(AND(P728=Q728,W728=X728),T728,IF(AND(P728&lt;Q728,W728&lt;X728),U728,0))),"")</f>
        <v>76</v>
      </c>
      <c r="AB728" s="20">
        <f ca="1">IF(AND(P728=W728,Q728=X728,NOT(ISBLANK(P728)),NOT(ISBLANK(Q728)),NOT(ISBLANK(W728)),NOT(ISBLANK(AA728))),1,0)</f>
        <v>0</v>
      </c>
      <c r="AC728" s="20" t="str">
        <f ca="1">IF(AB728=0,"",IF(OR(ISBLANK(P728),ISBLANK(Q728)),"",IF(ISBLANK(VLOOKUP(A728,Database!A:AA,22,FALSE)),"",VLOOKUP(A728,Database!A:AA,22,FALSE))))</f>
        <v/>
      </c>
      <c r="AD728" s="20">
        <f ca="1">IFERROR(
   IF(
     OR(ISBLANK(P728),ISBLANK(Q728)),
     "",
     IF(
       AND(AA728&lt;&gt;"",OR(V728="Terminé",V728="En cours")),
       VLOOKUP(AC728,Setup_ScoreExactBonus!A:D,4,FALSE),
       0
     )),
  0)</f>
        <v>0</v>
      </c>
      <c r="AE728" s="21">
        <f ca="1">IFERROR(IF(OR(ISBLANK(P728),ISBLANK(Q728)),0,IF(AA728&lt;&gt;"", AA728 + IF(AB728=1,AD728, 0), "") * (R728+1)),"")</f>
        <v>76</v>
      </c>
      <c r="AF728" s="21">
        <f ca="1">SUMIFS(AE$2:AE728,D$2:D728,D728)</f>
        <v>803</v>
      </c>
    </row>
    <row r="729" spans="1:32" hidden="1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1">
        <v>0</v>
      </c>
      <c r="S729" s="20">
        <f>VLOOKUP($A729,Database!$A:$Y,10,FALSE)</f>
        <v>76</v>
      </c>
      <c r="T729" s="20">
        <f>VLOOKUP($A729,Database!$A:$Y,11,FALSE)</f>
        <v>108</v>
      </c>
      <c r="U729" s="20">
        <f>VLOOKUP($A729,Database!$A:$Y,12,FALSE)</f>
        <v>134</v>
      </c>
      <c r="V729" s="20" t="str">
        <f>VLOOKUP(A729,Database!A:M,13,FALSE)</f>
        <v>Terminé</v>
      </c>
      <c r="W729" s="20">
        <f>VLOOKUP($A729,Database!$A:$Y,20,FALSE)</f>
        <v>4</v>
      </c>
      <c r="X729" s="20">
        <f>VLOOKUP($A729,Database!$A:$Y,21,FALSE)</f>
        <v>1</v>
      </c>
      <c r="Y729" s="20">
        <f>IF(A729=0,0,IF(V729="À venir",0,IF(AND(ISBLANK(P729),ISBLANK(Q729)),1,0)))</f>
        <v>0</v>
      </c>
      <c r="Z729" s="20">
        <f>IF(OR(ISBLANK(P729),ISBLANK(Q729)),"",IF(OR(AND(P729&gt;Q729,W729&gt;X729),AND(P729=Q729,W729=X729),AND(P729&lt;Q729,W729&lt;X729)),1,0))</f>
        <v>1</v>
      </c>
      <c r="AA729" s="20">
        <f ca="1">IF(C729&lt;NOW(),IF(AND(P729&gt;Q729,W729&gt;X729),S729,IF(AND(P729=Q729,W729=X729),T729,IF(AND(P729&lt;Q729,W729&lt;X729),U729,0))),"")</f>
        <v>76</v>
      </c>
      <c r="AB729" s="20">
        <f ca="1">IF(AND(P729=W729,Q729=X729,NOT(ISBLANK(P729)),NOT(ISBLANK(Q729)),NOT(ISBLANK(W729)),NOT(ISBLANK(AA729))),1,0)</f>
        <v>0</v>
      </c>
      <c r="AC729" s="20" t="str">
        <f ca="1">IF(AB729=0,"",IF(OR(ISBLANK(P729),ISBLANK(Q729)),"",IF(ISBLANK(VLOOKUP(A729,Database!A:AA,22,FALSE)),"",VLOOKUP(A729,Database!A:AA,22,FALSE))))</f>
        <v/>
      </c>
      <c r="AD729" s="20">
        <f ca="1">IFERROR(
   IF(
     OR(ISBLANK(P729),ISBLANK(Q729)),
     "",
     IF(
       AND(AA729&lt;&gt;"",OR(V729="Terminé",V729="En cours")),
       VLOOKUP(AC729,Setup_ScoreExactBonus!A:D,4,FALSE),
       0
     )),
  0)</f>
        <v>0</v>
      </c>
      <c r="AE729" s="21">
        <f ca="1">IFERROR(IF(OR(ISBLANK(P729),ISBLANK(Q729)),0,IF(AA729&lt;&gt;"", AA729 + IF(AB729=1,AD729, 0), "") * (R729+1)),"")</f>
        <v>76</v>
      </c>
      <c r="AF729" s="21">
        <f ca="1">SUMIFS(AE$2:AE729,D$2:D729,D729)</f>
        <v>574</v>
      </c>
    </row>
    <row r="730" spans="1:32" hidden="1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1">
        <v>0</v>
      </c>
      <c r="S730" s="20">
        <f>VLOOKUP($A730,Database!$A:$Y,10,FALSE)</f>
        <v>76</v>
      </c>
      <c r="T730" s="20">
        <f>VLOOKUP($A730,Database!$A:$Y,11,FALSE)</f>
        <v>108</v>
      </c>
      <c r="U730" s="20">
        <f>VLOOKUP($A730,Database!$A:$Y,12,FALSE)</f>
        <v>134</v>
      </c>
      <c r="V730" s="20" t="str">
        <f>VLOOKUP(A730,Database!A:M,13,FALSE)</f>
        <v>Terminé</v>
      </c>
      <c r="W730" s="20">
        <f>VLOOKUP($A730,Database!$A:$Y,20,FALSE)</f>
        <v>4</v>
      </c>
      <c r="X730" s="20">
        <f>VLOOKUP($A730,Database!$A:$Y,21,FALSE)</f>
        <v>1</v>
      </c>
      <c r="Y730" s="20">
        <f>IF(A730=0,0,IF(V730="À venir",0,IF(AND(ISBLANK(P730),ISBLANK(Q730)),1,0)))</f>
        <v>0</v>
      </c>
      <c r="Z730" s="20">
        <f>IF(OR(ISBLANK(P730),ISBLANK(Q730)),"",IF(OR(AND(P730&gt;Q730,W730&gt;X730),AND(P730=Q730,W730=X730),AND(P730&lt;Q730,W730&lt;X730)),1,0))</f>
        <v>1</v>
      </c>
      <c r="AA730" s="20">
        <f ca="1">IF(C730&lt;NOW(),IF(AND(P730&gt;Q730,W730&gt;X730),S730,IF(AND(P730=Q730,W730=X730),T730,IF(AND(P730&lt;Q730,W730&lt;X730),U730,0))),"")</f>
        <v>76</v>
      </c>
      <c r="AB730" s="20">
        <f ca="1">IF(AND(P730=W730,Q730=X730,NOT(ISBLANK(P730)),NOT(ISBLANK(Q730)),NOT(ISBLANK(W730)),NOT(ISBLANK(AA730))),1,0)</f>
        <v>0</v>
      </c>
      <c r="AC730" s="20" t="str">
        <f ca="1">IF(AB730=0,"",IF(OR(ISBLANK(P730),ISBLANK(Q730)),"",IF(ISBLANK(VLOOKUP(A730,Database!A:AA,22,FALSE)),"",VLOOKUP(A730,Database!A:AA,22,FALSE))))</f>
        <v/>
      </c>
      <c r="AD730" s="20">
        <f ca="1">IFERROR(
   IF(
     OR(ISBLANK(P730),ISBLANK(Q730)),
     "",
     IF(
       AND(AA730&lt;&gt;"",OR(V730="Terminé",V730="En cours")),
       VLOOKUP(AC730,Setup_ScoreExactBonus!A:D,4,FALSE),
       0
     )),
  0)</f>
        <v>0</v>
      </c>
      <c r="AE730" s="21">
        <f ca="1">IFERROR(IF(OR(ISBLANK(P730),ISBLANK(Q730)),0,IF(AA730&lt;&gt;"", AA730 + IF(AB730=1,AD730, 0), "") * (R730+1)),"")</f>
        <v>76</v>
      </c>
      <c r="AF730" s="21">
        <f ca="1">SUMIFS(AE$2:AE730,D$2:D730,D730)</f>
        <v>76</v>
      </c>
    </row>
    <row r="731" spans="1:32" hidden="1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1">
        <v>0</v>
      </c>
      <c r="S731" s="20">
        <f>VLOOKUP($A731,Database!$A:$Y,10,FALSE)</f>
        <v>71</v>
      </c>
      <c r="T731" s="20">
        <f>VLOOKUP($A731,Database!$A:$Y,11,FALSE)</f>
        <v>104</v>
      </c>
      <c r="U731" s="20">
        <f>VLOOKUP($A731,Database!$A:$Y,12,FALSE)</f>
        <v>148</v>
      </c>
      <c r="V731" s="20" t="str">
        <f>VLOOKUP(A731,Database!A:M,13,FALSE)</f>
        <v>Terminé</v>
      </c>
      <c r="W731" s="20">
        <f>VLOOKUP($A731,Database!$A:$Y,20,FALSE)</f>
        <v>6</v>
      </c>
      <c r="X731" s="20">
        <f>VLOOKUP($A731,Database!$A:$Y,21,FALSE)</f>
        <v>0</v>
      </c>
      <c r="Y731" s="20">
        <f>IF(A731=0,0,IF(V731="À venir",0,IF(AND(ISBLANK(P731),ISBLANK(Q731)),1,0)))</f>
        <v>0</v>
      </c>
      <c r="Z731" s="20">
        <f>IF(OR(ISBLANK(P731),ISBLANK(Q731)),"",IF(OR(AND(P731&gt;Q731,W731&gt;X731),AND(P731=Q731,W731=X731),AND(P731&lt;Q731,W731&lt;X731)),1,0))</f>
        <v>0</v>
      </c>
      <c r="AA731" s="20">
        <f ca="1">IF(C731&lt;NOW(),IF(AND(P731&gt;Q731,W731&gt;X731),S731,IF(AND(P731=Q731,W731=X731),T731,IF(AND(P731&lt;Q731,W731&lt;X731),U731,0))),"")</f>
        <v>0</v>
      </c>
      <c r="AB731" s="20">
        <f ca="1">IF(AND(P731=W731,Q731=X731,NOT(ISBLANK(P731)),NOT(ISBLANK(Q731)),NOT(ISBLANK(W731)),NOT(ISBLANK(AA731))),1,0)</f>
        <v>0</v>
      </c>
      <c r="AC731" s="20" t="str">
        <f ca="1">IF(AB731=0,"",IF(OR(ISBLANK(P731),ISBLANK(Q731)),"",IF(ISBLANK(VLOOKUP(A731,Database!A:AA,22,FALSE)),"",VLOOKUP(A731,Database!A:AA,22,FALSE))))</f>
        <v/>
      </c>
      <c r="AD731" s="20">
        <f ca="1">IFERROR(
   IF(
     OR(ISBLANK(P731),ISBLANK(Q731)),
     "",
     IF(
       AND(AA731&lt;&gt;"",OR(V731="Terminé",V731="En cours")),
       VLOOKUP(AC731,Setup_ScoreExactBonus!A:D,4,FALSE),
       0
     )),
  0)</f>
        <v>0</v>
      </c>
      <c r="AE731" s="21">
        <f ca="1">IFERROR(IF(OR(ISBLANK(P731),ISBLANK(Q731)),0,IF(AA731&lt;&gt;"", AA731 + IF(AB731=1,AD731, 0), "") * (R731+1)),"")</f>
        <v>0</v>
      </c>
      <c r="AF731" s="21">
        <f ca="1">SUMIFS(AE$2:AE731,D$2:D731,D731)</f>
        <v>1060</v>
      </c>
    </row>
    <row r="732" spans="1:32" hidden="1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1">
        <v>0</v>
      </c>
      <c r="S732" s="20">
        <f>VLOOKUP($A732,Database!$A:$Y,10,FALSE)</f>
        <v>71</v>
      </c>
      <c r="T732" s="20">
        <f>VLOOKUP($A732,Database!$A:$Y,11,FALSE)</f>
        <v>104</v>
      </c>
      <c r="U732" s="20">
        <f>VLOOKUP($A732,Database!$A:$Y,12,FALSE)</f>
        <v>148</v>
      </c>
      <c r="V732" s="20" t="str">
        <f>VLOOKUP(A732,Database!A:M,13,FALSE)</f>
        <v>Terminé</v>
      </c>
      <c r="W732" s="20">
        <f>VLOOKUP($A732,Database!$A:$Y,20,FALSE)</f>
        <v>6</v>
      </c>
      <c r="X732" s="20">
        <f>VLOOKUP($A732,Database!$A:$Y,21,FALSE)</f>
        <v>0</v>
      </c>
      <c r="Y732" s="20">
        <f>IF(A732=0,0,IF(V732="À venir",0,IF(AND(ISBLANK(P732),ISBLANK(Q732)),1,0)))</f>
        <v>0</v>
      </c>
      <c r="Z732" s="20">
        <f>IF(OR(ISBLANK(P732),ISBLANK(Q732)),"",IF(OR(AND(P732&gt;Q732,W732&gt;X732),AND(P732=Q732,W732=X732),AND(P732&lt;Q732,W732&lt;X732)),1,0))</f>
        <v>1</v>
      </c>
      <c r="AA732" s="20">
        <f ca="1">IF(C732&lt;NOW(),IF(AND(P732&gt;Q732,W732&gt;X732),S732,IF(AND(P732=Q732,W732=X732),T732,IF(AND(P732&lt;Q732,W732&lt;X732),U732,0))),"")</f>
        <v>71</v>
      </c>
      <c r="AB732" s="20">
        <f ca="1">IF(AND(P732=W732,Q732=X732,NOT(ISBLANK(P732)),NOT(ISBLANK(Q732)),NOT(ISBLANK(W732)),NOT(ISBLANK(AA732))),1,0)</f>
        <v>0</v>
      </c>
      <c r="AC732" s="20" t="str">
        <f ca="1">IF(AB732=0,"",IF(OR(ISBLANK(P732),ISBLANK(Q732)),"",IF(ISBLANK(VLOOKUP(A732,Database!A:AA,22,FALSE)),"",VLOOKUP(A732,Database!A:AA,22,FALSE))))</f>
        <v/>
      </c>
      <c r="AD732" s="20">
        <f ca="1">IFERROR(
   IF(
     OR(ISBLANK(P732),ISBLANK(Q732)),
     "",
     IF(
       AND(AA732&lt;&gt;"",OR(V732="Terminé",V732="En cours")),
       VLOOKUP(AC732,Setup_ScoreExactBonus!A:D,4,FALSE),
       0
     )),
  0)</f>
        <v>0</v>
      </c>
      <c r="AE732" s="21">
        <f ca="1">IFERROR(IF(OR(ISBLANK(P732),ISBLANK(Q732)),0,IF(AA732&lt;&gt;"", AA732 + IF(AB732=1,AD732, 0), "") * (R732+1)),"")</f>
        <v>71</v>
      </c>
      <c r="AF732" s="21">
        <f ca="1">SUMIFS(AE$2:AE732,D$2:D732,D732)</f>
        <v>1119</v>
      </c>
    </row>
    <row r="733" spans="1:32" hidden="1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1">
        <v>0</v>
      </c>
      <c r="S733" s="20">
        <f>VLOOKUP($A733,Database!$A:$Y,10,FALSE)</f>
        <v>71</v>
      </c>
      <c r="T733" s="20">
        <f>VLOOKUP($A733,Database!$A:$Y,11,FALSE)</f>
        <v>104</v>
      </c>
      <c r="U733" s="20">
        <f>VLOOKUP($A733,Database!$A:$Y,12,FALSE)</f>
        <v>148</v>
      </c>
      <c r="V733" s="20" t="str">
        <f>VLOOKUP(A733,Database!A:M,13,FALSE)</f>
        <v>Terminé</v>
      </c>
      <c r="W733" s="20">
        <f>VLOOKUP($A733,Database!$A:$Y,20,FALSE)</f>
        <v>6</v>
      </c>
      <c r="X733" s="20">
        <f>VLOOKUP($A733,Database!$A:$Y,21,FALSE)</f>
        <v>0</v>
      </c>
      <c r="Y733" s="20">
        <f>IF(A733=0,0,IF(V733="À venir",0,IF(AND(ISBLANK(P733),ISBLANK(Q733)),1,0)))</f>
        <v>0</v>
      </c>
      <c r="Z733" s="20">
        <f>IF(OR(ISBLANK(P733),ISBLANK(Q733)),"",IF(OR(AND(P733&gt;Q733,W733&gt;X733),AND(P733=Q733,W733=X733),AND(P733&lt;Q733,W733&lt;X733)),1,0))</f>
        <v>0</v>
      </c>
      <c r="AA733" s="20">
        <f ca="1">IF(C733&lt;NOW(),IF(AND(P733&gt;Q733,W733&gt;X733),S733,IF(AND(P733=Q733,W733=X733),T733,IF(AND(P733&lt;Q733,W733&lt;X733),U733,0))),"")</f>
        <v>0</v>
      </c>
      <c r="AB733" s="20">
        <f ca="1">IF(AND(P733=W733,Q733=X733,NOT(ISBLANK(P733)),NOT(ISBLANK(Q733)),NOT(ISBLANK(W733)),NOT(ISBLANK(AA733))),1,0)</f>
        <v>0</v>
      </c>
      <c r="AC733" s="20" t="str">
        <f ca="1">IF(AB733=0,"",IF(OR(ISBLANK(P733),ISBLANK(Q733)),"",IF(ISBLANK(VLOOKUP(A733,Database!A:AA,22,FALSE)),"",VLOOKUP(A733,Database!A:AA,22,FALSE))))</f>
        <v/>
      </c>
      <c r="AD733" s="20">
        <f ca="1">IFERROR(
   IF(
     OR(ISBLANK(P733),ISBLANK(Q733)),
     "",
     IF(
       AND(AA733&lt;&gt;"",OR(V733="Terminé",V733="En cours")),
       VLOOKUP(AC733,Setup_ScoreExactBonus!A:D,4,FALSE),
       0
     )),
  0)</f>
        <v>0</v>
      </c>
      <c r="AE733" s="21">
        <f ca="1">IFERROR(IF(OR(ISBLANK(P733),ISBLANK(Q733)),0,IF(AA733&lt;&gt;"", AA733 + IF(AB733=1,AD733, 0), "") * (R733+1)),"")</f>
        <v>0</v>
      </c>
      <c r="AF733" s="21">
        <f ca="1">SUMIFS(AE$2:AE733,D$2:D733,D733)</f>
        <v>1252</v>
      </c>
    </row>
    <row r="734" spans="1:32" hidden="1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1">
        <v>0</v>
      </c>
      <c r="S734" s="20">
        <f>VLOOKUP($A734,Database!$A:$Y,10,FALSE)</f>
        <v>71</v>
      </c>
      <c r="T734" s="20">
        <f>VLOOKUP($A734,Database!$A:$Y,11,FALSE)</f>
        <v>104</v>
      </c>
      <c r="U734" s="20">
        <f>VLOOKUP($A734,Database!$A:$Y,12,FALSE)</f>
        <v>148</v>
      </c>
      <c r="V734" s="20" t="str">
        <f>VLOOKUP(A734,Database!A:M,13,FALSE)</f>
        <v>Terminé</v>
      </c>
      <c r="W734" s="20">
        <f>VLOOKUP($A734,Database!$A:$Y,20,FALSE)</f>
        <v>6</v>
      </c>
      <c r="X734" s="20">
        <f>VLOOKUP($A734,Database!$A:$Y,21,FALSE)</f>
        <v>0</v>
      </c>
      <c r="Y734" s="20">
        <f>IF(A734=0,0,IF(V734="À venir",0,IF(AND(ISBLANK(P734),ISBLANK(Q734)),1,0)))</f>
        <v>0</v>
      </c>
      <c r="Z734" s="20">
        <f>IF(OR(ISBLANK(P734),ISBLANK(Q734)),"",IF(OR(AND(P734&gt;Q734,W734&gt;X734),AND(P734=Q734,W734=X734),AND(P734&lt;Q734,W734&lt;X734)),1,0))</f>
        <v>1</v>
      </c>
      <c r="AA734" s="20">
        <f ca="1">IF(C734&lt;NOW(),IF(AND(P734&gt;Q734,W734&gt;X734),S734,IF(AND(P734=Q734,W734=X734),T734,IF(AND(P734&lt;Q734,W734&lt;X734),U734,0))),"")</f>
        <v>71</v>
      </c>
      <c r="AB734" s="20">
        <f ca="1">IF(AND(P734=W734,Q734=X734,NOT(ISBLANK(P734)),NOT(ISBLANK(Q734)),NOT(ISBLANK(W734)),NOT(ISBLANK(AA734))),1,0)</f>
        <v>0</v>
      </c>
      <c r="AC734" s="20" t="str">
        <f ca="1">IF(AB734=0,"",IF(OR(ISBLANK(P734),ISBLANK(Q734)),"",IF(ISBLANK(VLOOKUP(A734,Database!A:AA,22,FALSE)),"",VLOOKUP(A734,Database!A:AA,22,FALSE))))</f>
        <v/>
      </c>
      <c r="AD734" s="20">
        <f ca="1">IFERROR(
   IF(
     OR(ISBLANK(P734),ISBLANK(Q734)),
     "",
     IF(
       AND(AA734&lt;&gt;"",OR(V734="Terminé",V734="En cours")),
       VLOOKUP(AC734,Setup_ScoreExactBonus!A:D,4,FALSE),
       0
     )),
  0)</f>
        <v>0</v>
      </c>
      <c r="AE734" s="21">
        <f ca="1">IFERROR(IF(OR(ISBLANK(P734),ISBLANK(Q734)),0,IF(AA734&lt;&gt;"", AA734 + IF(AB734=1,AD734, 0), "") * (R734+1)),"")</f>
        <v>71</v>
      </c>
      <c r="AF734" s="21">
        <f ca="1">SUMIFS(AE$2:AE734,D$2:D734,D734)</f>
        <v>698</v>
      </c>
    </row>
    <row r="735" spans="1:32" hidden="1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1">
        <v>0</v>
      </c>
      <c r="S735" s="20">
        <f>VLOOKUP($A735,Database!$A:$Y,10,FALSE)</f>
        <v>71</v>
      </c>
      <c r="T735" s="20">
        <f>VLOOKUP($A735,Database!$A:$Y,11,FALSE)</f>
        <v>104</v>
      </c>
      <c r="U735" s="20">
        <f>VLOOKUP($A735,Database!$A:$Y,12,FALSE)</f>
        <v>148</v>
      </c>
      <c r="V735" s="20" t="str">
        <f>VLOOKUP(A735,Database!A:M,13,FALSE)</f>
        <v>Terminé</v>
      </c>
      <c r="W735" s="20">
        <f>VLOOKUP($A735,Database!$A:$Y,20,FALSE)</f>
        <v>6</v>
      </c>
      <c r="X735" s="20">
        <f>VLOOKUP($A735,Database!$A:$Y,21,FALSE)</f>
        <v>0</v>
      </c>
      <c r="Y735" s="20">
        <f>IF(A735=0,0,IF(V735="À venir",0,IF(AND(ISBLANK(P735),ISBLANK(Q735)),1,0)))</f>
        <v>0</v>
      </c>
      <c r="Z735" s="20">
        <f>IF(OR(ISBLANK(P735),ISBLANK(Q735)),"",IF(OR(AND(P735&gt;Q735,W735&gt;X735),AND(P735=Q735,W735=X735),AND(P735&lt;Q735,W735&lt;X735)),1,0))</f>
        <v>0</v>
      </c>
      <c r="AA735" s="20">
        <f ca="1">IF(C735&lt;NOW(),IF(AND(P735&gt;Q735,W735&gt;X735),S735,IF(AND(P735=Q735,W735=X735),T735,IF(AND(P735&lt;Q735,W735&lt;X735),U735,0))),"")</f>
        <v>0</v>
      </c>
      <c r="AB735" s="20">
        <f ca="1">IF(AND(P735=W735,Q735=X735,NOT(ISBLANK(P735)),NOT(ISBLANK(Q735)),NOT(ISBLANK(W735)),NOT(ISBLANK(AA735))),1,0)</f>
        <v>0</v>
      </c>
      <c r="AC735" s="20" t="str">
        <f ca="1">IF(AB735=0,"",IF(OR(ISBLANK(P735),ISBLANK(Q735)),"",IF(ISBLANK(VLOOKUP(A735,Database!A:AA,22,FALSE)),"",VLOOKUP(A735,Database!A:AA,22,FALSE))))</f>
        <v/>
      </c>
      <c r="AD735" s="20">
        <f ca="1">IFERROR(
   IF(
     OR(ISBLANK(P735),ISBLANK(Q735)),
     "",
     IF(
       AND(AA735&lt;&gt;"",OR(V735="Terminé",V735="En cours")),
       VLOOKUP(AC735,Setup_ScoreExactBonus!A:D,4,FALSE),
       0
     )),
  0)</f>
        <v>0</v>
      </c>
      <c r="AE735" s="21">
        <f ca="1">IFERROR(IF(OR(ISBLANK(P735),ISBLANK(Q735)),0,IF(AA735&lt;&gt;"", AA735 + IF(AB735=1,AD735, 0), "") * (R735+1)),"")</f>
        <v>0</v>
      </c>
      <c r="AF735" s="21">
        <f ca="1">SUMIFS(AE$2:AE735,D$2:D735,D735)</f>
        <v>572</v>
      </c>
    </row>
    <row r="736" spans="1:32" hidden="1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1">
        <v>0</v>
      </c>
      <c r="S736" s="20">
        <f>VLOOKUP($A736,Database!$A:$Y,10,FALSE)</f>
        <v>71</v>
      </c>
      <c r="T736" s="20">
        <f>VLOOKUP($A736,Database!$A:$Y,11,FALSE)</f>
        <v>104</v>
      </c>
      <c r="U736" s="20">
        <f>VLOOKUP($A736,Database!$A:$Y,12,FALSE)</f>
        <v>148</v>
      </c>
      <c r="V736" s="20" t="str">
        <f>VLOOKUP(A736,Database!A:M,13,FALSE)</f>
        <v>Terminé</v>
      </c>
      <c r="W736" s="20">
        <f>VLOOKUP($A736,Database!$A:$Y,20,FALSE)</f>
        <v>6</v>
      </c>
      <c r="X736" s="20">
        <f>VLOOKUP($A736,Database!$A:$Y,21,FALSE)</f>
        <v>0</v>
      </c>
      <c r="Y736" s="20">
        <f>IF(A736=0,0,IF(V736="À venir",0,IF(AND(ISBLANK(P736),ISBLANK(Q736)),1,0)))</f>
        <v>0</v>
      </c>
      <c r="Z736" s="20">
        <f>IF(OR(ISBLANK(P736),ISBLANK(Q736)),"",IF(OR(AND(P736&gt;Q736,W736&gt;X736),AND(P736=Q736,W736=X736),AND(P736&lt;Q736,W736&lt;X736)),1,0))</f>
        <v>1</v>
      </c>
      <c r="AA736" s="20">
        <f ca="1">IF(C736&lt;NOW(),IF(AND(P736&gt;Q736,W736&gt;X736),S736,IF(AND(P736=Q736,W736=X736),T736,IF(AND(P736&lt;Q736,W736&lt;X736),U736,0))),"")</f>
        <v>71</v>
      </c>
      <c r="AB736" s="20">
        <f ca="1">IF(AND(P736=W736,Q736=X736,NOT(ISBLANK(P736)),NOT(ISBLANK(Q736)),NOT(ISBLANK(W736)),NOT(ISBLANK(AA736))),1,0)</f>
        <v>0</v>
      </c>
      <c r="AC736" s="20" t="str">
        <f ca="1">IF(AB736=0,"",IF(OR(ISBLANK(P736),ISBLANK(Q736)),"",IF(ISBLANK(VLOOKUP(A736,Database!A:AA,22,FALSE)),"",VLOOKUP(A736,Database!A:AA,22,FALSE))))</f>
        <v/>
      </c>
      <c r="AD736" s="20">
        <f ca="1">IFERROR(
   IF(
     OR(ISBLANK(P736),ISBLANK(Q736)),
     "",
     IF(
       AND(AA736&lt;&gt;"",OR(V736="Terminé",V736="En cours")),
       VLOOKUP(AC736,Setup_ScoreExactBonus!A:D,4,FALSE),
       0
     )),
  0)</f>
        <v>0</v>
      </c>
      <c r="AE736" s="21">
        <f ca="1">IFERROR(IF(OR(ISBLANK(P736),ISBLANK(Q736)),0,IF(AA736&lt;&gt;"", AA736 + IF(AB736=1,AD736, 0), "") * (R736+1)),"")</f>
        <v>71</v>
      </c>
      <c r="AF736" s="21">
        <f ca="1">SUMIFS(AE$2:AE736,D$2:D736,D736)</f>
        <v>1017</v>
      </c>
    </row>
    <row r="737" spans="1:32" hidden="1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1">
        <v>0</v>
      </c>
      <c r="S737" s="20">
        <f>VLOOKUP($A737,Database!$A:$Y,10,FALSE)</f>
        <v>71</v>
      </c>
      <c r="T737" s="20">
        <f>VLOOKUP($A737,Database!$A:$Y,11,FALSE)</f>
        <v>104</v>
      </c>
      <c r="U737" s="20">
        <f>VLOOKUP($A737,Database!$A:$Y,12,FALSE)</f>
        <v>148</v>
      </c>
      <c r="V737" s="20" t="str">
        <f>VLOOKUP(A737,Database!A:M,13,FALSE)</f>
        <v>Terminé</v>
      </c>
      <c r="W737" s="20">
        <f>VLOOKUP($A737,Database!$A:$Y,20,FALSE)</f>
        <v>6</v>
      </c>
      <c r="X737" s="20">
        <f>VLOOKUP($A737,Database!$A:$Y,21,FALSE)</f>
        <v>0</v>
      </c>
      <c r="Y737" s="20">
        <f>IF(A737=0,0,IF(V737="À venir",0,IF(AND(ISBLANK(P737),ISBLANK(Q737)),1,0)))</f>
        <v>0</v>
      </c>
      <c r="Z737" s="20">
        <f>IF(OR(ISBLANK(P737),ISBLANK(Q737)),"",IF(OR(AND(P737&gt;Q737,W737&gt;X737),AND(P737=Q737,W737=X737),AND(P737&lt;Q737,W737&lt;X737)),1,0))</f>
        <v>1</v>
      </c>
      <c r="AA737" s="20">
        <f ca="1">IF(C737&lt;NOW(),IF(AND(P737&gt;Q737,W737&gt;X737),S737,IF(AND(P737=Q737,W737=X737),T737,IF(AND(P737&lt;Q737,W737&lt;X737),U737,0))),"")</f>
        <v>71</v>
      </c>
      <c r="AB737" s="20">
        <f ca="1">IF(AND(P737=W737,Q737=X737,NOT(ISBLANK(P737)),NOT(ISBLANK(Q737)),NOT(ISBLANK(W737)),NOT(ISBLANK(AA737))),1,0)</f>
        <v>0</v>
      </c>
      <c r="AC737" s="20" t="str">
        <f ca="1">IF(AB737=0,"",IF(OR(ISBLANK(P737),ISBLANK(Q737)),"",IF(ISBLANK(VLOOKUP(A737,Database!A:AA,22,FALSE)),"",VLOOKUP(A737,Database!A:AA,22,FALSE))))</f>
        <v/>
      </c>
      <c r="AD737" s="20">
        <f ca="1">IFERROR(
   IF(
     OR(ISBLANK(P737),ISBLANK(Q737)),
     "",
     IF(
       AND(AA737&lt;&gt;"",OR(V737="Terminé",V737="En cours")),
       VLOOKUP(AC737,Setup_ScoreExactBonus!A:D,4,FALSE),
       0
     )),
  0)</f>
        <v>0</v>
      </c>
      <c r="AE737" s="21">
        <f ca="1">IFERROR(IF(OR(ISBLANK(P737),ISBLANK(Q737)),0,IF(AA737&lt;&gt;"", AA737 + IF(AB737=1,AD737, 0), "") * (R737+1)),"")</f>
        <v>71</v>
      </c>
      <c r="AF737" s="21">
        <f ca="1">SUMIFS(AE$2:AE737,D$2:D737,D737)</f>
        <v>595</v>
      </c>
    </row>
    <row r="738" spans="1:32" hidden="1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1">
        <v>0</v>
      </c>
      <c r="S738" s="20">
        <f>VLOOKUP($A738,Database!$A:$Y,10,FALSE)</f>
        <v>71</v>
      </c>
      <c r="T738" s="20">
        <f>VLOOKUP($A738,Database!$A:$Y,11,FALSE)</f>
        <v>104</v>
      </c>
      <c r="U738" s="20">
        <f>VLOOKUP($A738,Database!$A:$Y,12,FALSE)</f>
        <v>148</v>
      </c>
      <c r="V738" s="20" t="str">
        <f>VLOOKUP(A738,Database!A:M,13,FALSE)</f>
        <v>Terminé</v>
      </c>
      <c r="W738" s="20">
        <f>VLOOKUP($A738,Database!$A:$Y,20,FALSE)</f>
        <v>6</v>
      </c>
      <c r="X738" s="20">
        <f>VLOOKUP($A738,Database!$A:$Y,21,FALSE)</f>
        <v>0</v>
      </c>
      <c r="Y738" s="20">
        <f>IF(A738=0,0,IF(V738="À venir",0,IF(AND(ISBLANK(P738),ISBLANK(Q738)),1,0)))</f>
        <v>0</v>
      </c>
      <c r="Z738" s="20">
        <f>IF(OR(ISBLANK(P738),ISBLANK(Q738)),"",IF(OR(AND(P738&gt;Q738,W738&gt;X738),AND(P738=Q738,W738=X738),AND(P738&lt;Q738,W738&lt;X738)),1,0))</f>
        <v>0</v>
      </c>
      <c r="AA738" s="20">
        <f ca="1">IF(C738&lt;NOW(),IF(AND(P738&gt;Q738,W738&gt;X738),S738,IF(AND(P738=Q738,W738=X738),T738,IF(AND(P738&lt;Q738,W738&lt;X738),U738,0))),"")</f>
        <v>0</v>
      </c>
      <c r="AB738" s="20">
        <f ca="1">IF(AND(P738=W738,Q738=X738,NOT(ISBLANK(P738)),NOT(ISBLANK(Q738)),NOT(ISBLANK(W738)),NOT(ISBLANK(AA738))),1,0)</f>
        <v>0</v>
      </c>
      <c r="AC738" s="20" t="str">
        <f ca="1">IF(AB738=0,"",IF(OR(ISBLANK(P738),ISBLANK(Q738)),"",IF(ISBLANK(VLOOKUP(A738,Database!A:AA,22,FALSE)),"",VLOOKUP(A738,Database!A:AA,22,FALSE))))</f>
        <v/>
      </c>
      <c r="AD738" s="20">
        <f ca="1">IFERROR(
   IF(
     OR(ISBLANK(P738),ISBLANK(Q738)),
     "",
     IF(
       AND(AA738&lt;&gt;"",OR(V738="Terminé",V738="En cours")),
       VLOOKUP(AC738,Setup_ScoreExactBonus!A:D,4,FALSE),
       0
     )),
  0)</f>
        <v>0</v>
      </c>
      <c r="AE738" s="21">
        <f ca="1">IFERROR(IF(OR(ISBLANK(P738),ISBLANK(Q738)),0,IF(AA738&lt;&gt;"", AA738 + IF(AB738=1,AD738, 0), "") * (R738+1)),"")</f>
        <v>0</v>
      </c>
      <c r="AF738" s="21">
        <f ca="1">SUMIFS(AE$2:AE738,D$2:D738,D738)</f>
        <v>1023</v>
      </c>
    </row>
    <row r="739" spans="1:32" hidden="1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1">
        <v>0</v>
      </c>
      <c r="S739" s="20">
        <f>VLOOKUP($A739,Database!$A:$Y,10,FALSE)</f>
        <v>71</v>
      </c>
      <c r="T739" s="20">
        <f>VLOOKUP($A739,Database!$A:$Y,11,FALSE)</f>
        <v>104</v>
      </c>
      <c r="U739" s="20">
        <f>VLOOKUP($A739,Database!$A:$Y,12,FALSE)</f>
        <v>148</v>
      </c>
      <c r="V739" s="20" t="str">
        <f>VLOOKUP(A739,Database!A:M,13,FALSE)</f>
        <v>Terminé</v>
      </c>
      <c r="W739" s="20">
        <f>VLOOKUP($A739,Database!$A:$Y,20,FALSE)</f>
        <v>6</v>
      </c>
      <c r="X739" s="20">
        <f>VLOOKUP($A739,Database!$A:$Y,21,FALSE)</f>
        <v>0</v>
      </c>
      <c r="Y739" s="20">
        <f>IF(A739=0,0,IF(V739="À venir",0,IF(AND(ISBLANK(P739),ISBLANK(Q739)),1,0)))</f>
        <v>0</v>
      </c>
      <c r="Z739" s="20">
        <f>IF(OR(ISBLANK(P739),ISBLANK(Q739)),"",IF(OR(AND(P739&gt;Q739,W739&gt;X739),AND(P739=Q739,W739=X739),AND(P739&lt;Q739,W739&lt;X739)),1,0))</f>
        <v>1</v>
      </c>
      <c r="AA739" s="20">
        <f ca="1">IF(C739&lt;NOW(),IF(AND(P739&gt;Q739,W739&gt;X739),S739,IF(AND(P739=Q739,W739=X739),T739,IF(AND(P739&lt;Q739,W739&lt;X739),U739,0))),"")</f>
        <v>71</v>
      </c>
      <c r="AB739" s="20">
        <f ca="1">IF(AND(P739=W739,Q739=X739,NOT(ISBLANK(P739)),NOT(ISBLANK(Q739)),NOT(ISBLANK(W739)),NOT(ISBLANK(AA739))),1,0)</f>
        <v>0</v>
      </c>
      <c r="AC739" s="20" t="str">
        <f ca="1">IF(AB739=0,"",IF(OR(ISBLANK(P739),ISBLANK(Q739)),"",IF(ISBLANK(VLOOKUP(A739,Database!A:AA,22,FALSE)),"",VLOOKUP(A739,Database!A:AA,22,FALSE))))</f>
        <v/>
      </c>
      <c r="AD739" s="20">
        <f ca="1">IFERROR(
   IF(
     OR(ISBLANK(P739),ISBLANK(Q739)),
     "",
     IF(
       AND(AA739&lt;&gt;"",OR(V739="Terminé",V739="En cours")),
       VLOOKUP(AC739,Setup_ScoreExactBonus!A:D,4,FALSE),
       0
     )),
  0)</f>
        <v>0</v>
      </c>
      <c r="AE739" s="21">
        <f ca="1">IFERROR(IF(OR(ISBLANK(P739),ISBLANK(Q739)),0,IF(AA739&lt;&gt;"", AA739 + IF(AB739=1,AD739, 0), "") * (R739+1)),"")</f>
        <v>71</v>
      </c>
      <c r="AF739" s="21">
        <f ca="1">SUMIFS(AE$2:AE739,D$2:D739,D739)</f>
        <v>946</v>
      </c>
    </row>
    <row r="740" spans="1:32" hidden="1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1">
        <v>0</v>
      </c>
      <c r="S740" s="20">
        <f>VLOOKUP($A740,Database!$A:$Y,10,FALSE)</f>
        <v>71</v>
      </c>
      <c r="T740" s="20">
        <f>VLOOKUP($A740,Database!$A:$Y,11,FALSE)</f>
        <v>104</v>
      </c>
      <c r="U740" s="20">
        <f>VLOOKUP($A740,Database!$A:$Y,12,FALSE)</f>
        <v>148</v>
      </c>
      <c r="V740" s="20" t="str">
        <f>VLOOKUP(A740,Database!A:M,13,FALSE)</f>
        <v>Terminé</v>
      </c>
      <c r="W740" s="20">
        <f>VLOOKUP($A740,Database!$A:$Y,20,FALSE)</f>
        <v>6</v>
      </c>
      <c r="X740" s="20">
        <f>VLOOKUP($A740,Database!$A:$Y,21,FALSE)</f>
        <v>0</v>
      </c>
      <c r="Y740" s="20">
        <f>IF(A740=0,0,IF(V740="À venir",0,IF(AND(ISBLANK(P740),ISBLANK(Q740)),1,0)))</f>
        <v>0</v>
      </c>
      <c r="Z740" s="20">
        <f>IF(OR(ISBLANK(P740),ISBLANK(Q740)),"",IF(OR(AND(P740&gt;Q740,W740&gt;X740),AND(P740=Q740,W740=X740),AND(P740&lt;Q740,W740&lt;X740)),1,0))</f>
        <v>0</v>
      </c>
      <c r="AA740" s="20">
        <f ca="1">IF(C740&lt;NOW(),IF(AND(P740&gt;Q740,W740&gt;X740),S740,IF(AND(P740=Q740,W740=X740),T740,IF(AND(P740&lt;Q740,W740&lt;X740),U740,0))),"")</f>
        <v>0</v>
      </c>
      <c r="AB740" s="20">
        <f ca="1">IF(AND(P740=W740,Q740=X740,NOT(ISBLANK(P740)),NOT(ISBLANK(Q740)),NOT(ISBLANK(W740)),NOT(ISBLANK(AA740))),1,0)</f>
        <v>0</v>
      </c>
      <c r="AC740" s="20" t="str">
        <f ca="1">IF(AB740=0,"",IF(OR(ISBLANK(P740),ISBLANK(Q740)),"",IF(ISBLANK(VLOOKUP(A740,Database!A:AA,22,FALSE)),"",VLOOKUP(A740,Database!A:AA,22,FALSE))))</f>
        <v/>
      </c>
      <c r="AD740" s="20">
        <f ca="1">IFERROR(
   IF(
     OR(ISBLANK(P740),ISBLANK(Q740)),
     "",
     IF(
       AND(AA740&lt;&gt;"",OR(V740="Terminé",V740="En cours")),
       VLOOKUP(AC740,Setup_ScoreExactBonus!A:D,4,FALSE),
       0
     )),
  0)</f>
        <v>0</v>
      </c>
      <c r="AE740" s="21">
        <f ca="1">IFERROR(IF(OR(ISBLANK(P740),ISBLANK(Q740)),0,IF(AA740&lt;&gt;"", AA740 + IF(AB740=1,AD740, 0), "") * (R740+1)),"")</f>
        <v>0</v>
      </c>
      <c r="AF740" s="21">
        <f ca="1">SUMIFS(AE$2:AE740,D$2:D740,D740)</f>
        <v>885</v>
      </c>
    </row>
    <row r="741" spans="1:32" hidden="1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1">
        <v>0</v>
      </c>
      <c r="S741" s="20">
        <f>VLOOKUP($A741,Database!$A:$Y,10,FALSE)</f>
        <v>71</v>
      </c>
      <c r="T741" s="20">
        <f>VLOOKUP($A741,Database!$A:$Y,11,FALSE)</f>
        <v>104</v>
      </c>
      <c r="U741" s="20">
        <f>VLOOKUP($A741,Database!$A:$Y,12,FALSE)</f>
        <v>148</v>
      </c>
      <c r="V741" s="20" t="str">
        <f>VLOOKUP(A741,Database!A:M,13,FALSE)</f>
        <v>Terminé</v>
      </c>
      <c r="W741" s="20">
        <f>VLOOKUP($A741,Database!$A:$Y,20,FALSE)</f>
        <v>6</v>
      </c>
      <c r="X741" s="20">
        <f>VLOOKUP($A741,Database!$A:$Y,21,FALSE)</f>
        <v>0</v>
      </c>
      <c r="Y741" s="20">
        <f>IF(A741=0,0,IF(V741="À venir",0,IF(AND(ISBLANK(P741),ISBLANK(Q741)),1,0)))</f>
        <v>0</v>
      </c>
      <c r="Z741" s="20">
        <f>IF(OR(ISBLANK(P741),ISBLANK(Q741)),"",IF(OR(AND(P741&gt;Q741,W741&gt;X741),AND(P741=Q741,W741=X741),AND(P741&lt;Q741,W741&lt;X741)),1,0))</f>
        <v>0</v>
      </c>
      <c r="AA741" s="20">
        <f ca="1">IF(C741&lt;NOW(),IF(AND(P741&gt;Q741,W741&gt;X741),S741,IF(AND(P741=Q741,W741=X741),T741,IF(AND(P741&lt;Q741,W741&lt;X741),U741,0))),"")</f>
        <v>0</v>
      </c>
      <c r="AB741" s="20">
        <f ca="1">IF(AND(P741=W741,Q741=X741,NOT(ISBLANK(P741)),NOT(ISBLANK(Q741)),NOT(ISBLANK(W741)),NOT(ISBLANK(AA741))),1,0)</f>
        <v>0</v>
      </c>
      <c r="AC741" s="20" t="str">
        <f ca="1">IF(AB741=0,"",IF(OR(ISBLANK(P741),ISBLANK(Q741)),"",IF(ISBLANK(VLOOKUP(A741,Database!A:AA,22,FALSE)),"",VLOOKUP(A741,Database!A:AA,22,FALSE))))</f>
        <v/>
      </c>
      <c r="AD741" s="20">
        <f ca="1">IFERROR(
   IF(
     OR(ISBLANK(P741),ISBLANK(Q741)),
     "",
     IF(
       AND(AA741&lt;&gt;"",OR(V741="Terminé",V741="En cours")),
       VLOOKUP(AC741,Setup_ScoreExactBonus!A:D,4,FALSE),
       0
     )),
  0)</f>
        <v>0</v>
      </c>
      <c r="AE741" s="21">
        <f ca="1">IFERROR(IF(OR(ISBLANK(P741),ISBLANK(Q741)),0,IF(AA741&lt;&gt;"", AA741 + IF(AB741=1,AD741, 0), "") * (R741+1)),"")</f>
        <v>0</v>
      </c>
      <c r="AF741" s="21">
        <f ca="1">SUMIFS(AE$2:AE741,D$2:D741,D741)</f>
        <v>996</v>
      </c>
    </row>
    <row r="742" spans="1:32" hidden="1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1">
        <v>0</v>
      </c>
      <c r="S742" s="20">
        <f>VLOOKUP($A742,Database!$A:$Y,10,FALSE)</f>
        <v>71</v>
      </c>
      <c r="T742" s="20">
        <f>VLOOKUP($A742,Database!$A:$Y,11,FALSE)</f>
        <v>104</v>
      </c>
      <c r="U742" s="20">
        <f>VLOOKUP($A742,Database!$A:$Y,12,FALSE)</f>
        <v>148</v>
      </c>
      <c r="V742" s="20" t="str">
        <f>VLOOKUP(A742,Database!A:M,13,FALSE)</f>
        <v>Terminé</v>
      </c>
      <c r="W742" s="20">
        <f>VLOOKUP($A742,Database!$A:$Y,20,FALSE)</f>
        <v>6</v>
      </c>
      <c r="X742" s="20">
        <f>VLOOKUP($A742,Database!$A:$Y,21,FALSE)</f>
        <v>0</v>
      </c>
      <c r="Y742" s="20">
        <f>IF(A742=0,0,IF(V742="À venir",0,IF(AND(ISBLANK(P742),ISBLANK(Q742)),1,0)))</f>
        <v>0</v>
      </c>
      <c r="Z742" s="20">
        <f>IF(OR(ISBLANK(P742),ISBLANK(Q742)),"",IF(OR(AND(P742&gt;Q742,W742&gt;X742),AND(P742=Q742,W742=X742),AND(P742&lt;Q742,W742&lt;X742)),1,0))</f>
        <v>1</v>
      </c>
      <c r="AA742" s="20">
        <f ca="1">IF(C742&lt;NOW(),IF(AND(P742&gt;Q742,W742&gt;X742),S742,IF(AND(P742=Q742,W742=X742),T742,IF(AND(P742&lt;Q742,W742&lt;X742),U742,0))),"")</f>
        <v>71</v>
      </c>
      <c r="AB742" s="20">
        <f ca="1">IF(AND(P742=W742,Q742=X742,NOT(ISBLANK(P742)),NOT(ISBLANK(Q742)),NOT(ISBLANK(W742)),NOT(ISBLANK(AA742))),1,0)</f>
        <v>0</v>
      </c>
      <c r="AC742" s="20" t="str">
        <f ca="1">IF(AB742=0,"",IF(OR(ISBLANK(P742),ISBLANK(Q742)),"",IF(ISBLANK(VLOOKUP(A742,Database!A:AA,22,FALSE)),"",VLOOKUP(A742,Database!A:AA,22,FALSE))))</f>
        <v/>
      </c>
      <c r="AD742" s="20">
        <f ca="1">IFERROR(
   IF(
     OR(ISBLANK(P742),ISBLANK(Q742)),
     "",
     IF(
       AND(AA742&lt;&gt;"",OR(V742="Terminé",V742="En cours")),
       VLOOKUP(AC742,Setup_ScoreExactBonus!A:D,4,FALSE),
       0
     )),
  0)</f>
        <v>0</v>
      </c>
      <c r="AE742" s="21">
        <f ca="1">IFERROR(IF(OR(ISBLANK(P742),ISBLANK(Q742)),0,IF(AA742&lt;&gt;"", AA742 + IF(AB742=1,AD742, 0), "") * (R742+1)),"")</f>
        <v>71</v>
      </c>
      <c r="AF742" s="21">
        <f ca="1">SUMIFS(AE$2:AE742,D$2:D742,D742)</f>
        <v>1318</v>
      </c>
    </row>
    <row r="743" spans="1:32" hidden="1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1">
        <v>0</v>
      </c>
      <c r="S743" s="20">
        <f>VLOOKUP($A743,Database!$A:$Y,10,FALSE)</f>
        <v>71</v>
      </c>
      <c r="T743" s="20">
        <f>VLOOKUP($A743,Database!$A:$Y,11,FALSE)</f>
        <v>104</v>
      </c>
      <c r="U743" s="20">
        <f>VLOOKUP($A743,Database!$A:$Y,12,FALSE)</f>
        <v>148</v>
      </c>
      <c r="V743" s="20" t="str">
        <f>VLOOKUP(A743,Database!A:M,13,FALSE)</f>
        <v>Terminé</v>
      </c>
      <c r="W743" s="20">
        <f>VLOOKUP($A743,Database!$A:$Y,20,FALSE)</f>
        <v>6</v>
      </c>
      <c r="X743" s="20">
        <f>VLOOKUP($A743,Database!$A:$Y,21,FALSE)</f>
        <v>0</v>
      </c>
      <c r="Y743" s="20">
        <f>IF(A743=0,0,IF(V743="À venir",0,IF(AND(ISBLANK(P743),ISBLANK(Q743)),1,0)))</f>
        <v>0</v>
      </c>
      <c r="Z743" s="20">
        <f>IF(OR(ISBLANK(P743),ISBLANK(Q743)),"",IF(OR(AND(P743&gt;Q743,W743&gt;X743),AND(P743=Q743,W743=X743),AND(P743&lt;Q743,W743&lt;X743)),1,0))</f>
        <v>1</v>
      </c>
      <c r="AA743" s="20">
        <f ca="1">IF(C743&lt;NOW(),IF(AND(P743&gt;Q743,W743&gt;X743),S743,IF(AND(P743=Q743,W743=X743),T743,IF(AND(P743&lt;Q743,W743&lt;X743),U743,0))),"")</f>
        <v>71</v>
      </c>
      <c r="AB743" s="20">
        <f ca="1">IF(AND(P743=W743,Q743=X743,NOT(ISBLANK(P743)),NOT(ISBLANK(Q743)),NOT(ISBLANK(W743)),NOT(ISBLANK(AA743))),1,0)</f>
        <v>0</v>
      </c>
      <c r="AC743" s="20" t="str">
        <f ca="1">IF(AB743=0,"",IF(OR(ISBLANK(P743),ISBLANK(Q743)),"",IF(ISBLANK(VLOOKUP(A743,Database!A:AA,22,FALSE)),"",VLOOKUP(A743,Database!A:AA,22,FALSE))))</f>
        <v/>
      </c>
      <c r="AD743" s="20">
        <f ca="1">IFERROR(
   IF(
     OR(ISBLANK(P743),ISBLANK(Q743)),
     "",
     IF(
       AND(AA743&lt;&gt;"",OR(V743="Terminé",V743="En cours")),
       VLOOKUP(AC743,Setup_ScoreExactBonus!A:D,4,FALSE),
       0
     )),
  0)</f>
        <v>0</v>
      </c>
      <c r="AE743" s="21">
        <f ca="1">IFERROR(IF(OR(ISBLANK(P743),ISBLANK(Q743)),0,IF(AA743&lt;&gt;"", AA743 + IF(AB743=1,AD743, 0), "") * (R743+1)),"")</f>
        <v>71</v>
      </c>
      <c r="AF743" s="21">
        <f ca="1">SUMIFS(AE$2:AE743,D$2:D743,D743)</f>
        <v>1318</v>
      </c>
    </row>
    <row r="744" spans="1:32" hidden="1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1">
        <v>0</v>
      </c>
      <c r="S744" s="20">
        <f>VLOOKUP($A744,Database!$A:$Y,10,FALSE)</f>
        <v>71</v>
      </c>
      <c r="T744" s="20">
        <f>VLOOKUP($A744,Database!$A:$Y,11,FALSE)</f>
        <v>104</v>
      </c>
      <c r="U744" s="20">
        <f>VLOOKUP($A744,Database!$A:$Y,12,FALSE)</f>
        <v>148</v>
      </c>
      <c r="V744" s="20" t="str">
        <f>VLOOKUP(A744,Database!A:M,13,FALSE)</f>
        <v>Terminé</v>
      </c>
      <c r="W744" s="20">
        <f>VLOOKUP($A744,Database!$A:$Y,20,FALSE)</f>
        <v>6</v>
      </c>
      <c r="X744" s="20">
        <f>VLOOKUP($A744,Database!$A:$Y,21,FALSE)</f>
        <v>0</v>
      </c>
      <c r="Y744" s="20">
        <f>IF(A744=0,0,IF(V744="À venir",0,IF(AND(ISBLANK(P744),ISBLANK(Q744)),1,0)))</f>
        <v>0</v>
      </c>
      <c r="Z744" s="20">
        <f>IF(OR(ISBLANK(P744),ISBLANK(Q744)),"",IF(OR(AND(P744&gt;Q744,W744&gt;X744),AND(P744=Q744,W744=X744),AND(P744&lt;Q744,W744&lt;X744)),1,0))</f>
        <v>1</v>
      </c>
      <c r="AA744" s="20">
        <f ca="1">IF(C744&lt;NOW(),IF(AND(P744&gt;Q744,W744&gt;X744),S744,IF(AND(P744=Q744,W744=X744),T744,IF(AND(P744&lt;Q744,W744&lt;X744),U744,0))),"")</f>
        <v>71</v>
      </c>
      <c r="AB744" s="20">
        <f ca="1">IF(AND(P744=W744,Q744=X744,NOT(ISBLANK(P744)),NOT(ISBLANK(Q744)),NOT(ISBLANK(W744)),NOT(ISBLANK(AA744))),1,0)</f>
        <v>0</v>
      </c>
      <c r="AC744" s="20" t="str">
        <f ca="1">IF(AB744=0,"",IF(OR(ISBLANK(P744),ISBLANK(Q744)),"",IF(ISBLANK(VLOOKUP(A744,Database!A:AA,22,FALSE)),"",VLOOKUP(A744,Database!A:AA,22,FALSE))))</f>
        <v/>
      </c>
      <c r="AD744" s="20">
        <f ca="1">IFERROR(
   IF(
     OR(ISBLANK(P744),ISBLANK(Q744)),
     "",
     IF(
       AND(AA744&lt;&gt;"",OR(V744="Terminé",V744="En cours")),
       VLOOKUP(AC744,Setup_ScoreExactBonus!A:D,4,FALSE),
       0
     )),
  0)</f>
        <v>0</v>
      </c>
      <c r="AE744" s="21">
        <f ca="1">IFERROR(IF(OR(ISBLANK(P744),ISBLANK(Q744)),0,IF(AA744&lt;&gt;"", AA744 + IF(AB744=1,AD744, 0), "") * (R744+1)),"")</f>
        <v>71</v>
      </c>
      <c r="AF744" s="21">
        <f ca="1">SUMIFS(AE$2:AE744,D$2:D744,D744)</f>
        <v>1011</v>
      </c>
    </row>
    <row r="745" spans="1:32" hidden="1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1">
        <v>0</v>
      </c>
      <c r="S745" s="20">
        <f>VLOOKUP($A745,Database!$A:$Y,10,FALSE)</f>
        <v>71</v>
      </c>
      <c r="T745" s="20">
        <f>VLOOKUP($A745,Database!$A:$Y,11,FALSE)</f>
        <v>104</v>
      </c>
      <c r="U745" s="20">
        <f>VLOOKUP($A745,Database!$A:$Y,12,FALSE)</f>
        <v>148</v>
      </c>
      <c r="V745" s="20" t="str">
        <f>VLOOKUP(A745,Database!A:M,13,FALSE)</f>
        <v>Terminé</v>
      </c>
      <c r="W745" s="20">
        <f>VLOOKUP($A745,Database!$A:$Y,20,FALSE)</f>
        <v>6</v>
      </c>
      <c r="X745" s="20">
        <f>VLOOKUP($A745,Database!$A:$Y,21,FALSE)</f>
        <v>0</v>
      </c>
      <c r="Y745" s="20">
        <f>IF(A745=0,0,IF(V745="À venir",0,IF(AND(ISBLANK(P745),ISBLANK(Q745)),1,0)))</f>
        <v>0</v>
      </c>
      <c r="Z745" s="20">
        <f>IF(OR(ISBLANK(P745),ISBLANK(Q745)),"",IF(OR(AND(P745&gt;Q745,W745&gt;X745),AND(P745=Q745,W745=X745),AND(P745&lt;Q745,W745&lt;X745)),1,0))</f>
        <v>1</v>
      </c>
      <c r="AA745" s="20">
        <f ca="1">IF(C745&lt;NOW(),IF(AND(P745&gt;Q745,W745&gt;X745),S745,IF(AND(P745=Q745,W745=X745),T745,IF(AND(P745&lt;Q745,W745&lt;X745),U745,0))),"")</f>
        <v>71</v>
      </c>
      <c r="AB745" s="20">
        <f ca="1">IF(AND(P745=W745,Q745=X745,NOT(ISBLANK(P745)),NOT(ISBLANK(Q745)),NOT(ISBLANK(W745)),NOT(ISBLANK(AA745))),1,0)</f>
        <v>0</v>
      </c>
      <c r="AC745" s="20" t="str">
        <f ca="1">IF(AB745=0,"",IF(OR(ISBLANK(P745),ISBLANK(Q745)),"",IF(ISBLANK(VLOOKUP(A745,Database!A:AA,22,FALSE)),"",VLOOKUP(A745,Database!A:AA,22,FALSE))))</f>
        <v/>
      </c>
      <c r="AD745" s="20">
        <f ca="1">IFERROR(
   IF(
     OR(ISBLANK(P745),ISBLANK(Q745)),
     "",
     IF(
       AND(AA745&lt;&gt;"",OR(V745="Terminé",V745="En cours")),
       VLOOKUP(AC745,Setup_ScoreExactBonus!A:D,4,FALSE),
       0
     )),
  0)</f>
        <v>0</v>
      </c>
      <c r="AE745" s="21">
        <f ca="1">IFERROR(IF(OR(ISBLANK(P745),ISBLANK(Q745)),0,IF(AA745&lt;&gt;"", AA745 + IF(AB745=1,AD745, 0), "") * (R745+1)),"")</f>
        <v>71</v>
      </c>
      <c r="AF745" s="21">
        <f ca="1">SUMIFS(AE$2:AE745,D$2:D745,D745)</f>
        <v>1008</v>
      </c>
    </row>
    <row r="746" spans="1:32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1">
        <v>0</v>
      </c>
      <c r="S746" s="20">
        <f>VLOOKUP($A746,Database!$A:$Y,10,FALSE)</f>
        <v>71</v>
      </c>
      <c r="T746" s="20">
        <f>VLOOKUP($A746,Database!$A:$Y,11,FALSE)</f>
        <v>104</v>
      </c>
      <c r="U746" s="20">
        <f>VLOOKUP($A746,Database!$A:$Y,12,FALSE)</f>
        <v>148</v>
      </c>
      <c r="V746" s="20" t="str">
        <f>VLOOKUP(A746,Database!A:M,13,FALSE)</f>
        <v>Terminé</v>
      </c>
      <c r="W746" s="20">
        <f>VLOOKUP($A746,Database!$A:$Y,20,FALSE)</f>
        <v>6</v>
      </c>
      <c r="X746" s="20">
        <f>VLOOKUP($A746,Database!$A:$Y,21,FALSE)</f>
        <v>0</v>
      </c>
      <c r="Y746" s="20">
        <f>IF(A746=0,0,IF(V746="À venir",0,IF(AND(ISBLANK(P746),ISBLANK(Q746)),1,0)))</f>
        <v>0</v>
      </c>
      <c r="Z746" s="20">
        <f>IF(OR(ISBLANK(P746),ISBLANK(Q746)),"",IF(OR(AND(P746&gt;Q746,W746&gt;X746),AND(P746=Q746,W746=X746),AND(P746&lt;Q746,W746&lt;X746)),1,0))</f>
        <v>1</v>
      </c>
      <c r="AA746" s="20">
        <f ca="1">IF(C746&lt;NOW(),IF(AND(P746&gt;Q746,W746&gt;X746),S746,IF(AND(P746=Q746,W746=X746),T746,IF(AND(P746&lt;Q746,W746&lt;X746),U746,0))),"")</f>
        <v>71</v>
      </c>
      <c r="AB746" s="20">
        <f ca="1">IF(AND(P746=W746,Q746=X746,NOT(ISBLANK(P746)),NOT(ISBLANK(Q746)),NOT(ISBLANK(W746)),NOT(ISBLANK(AA746))),1,0)</f>
        <v>0</v>
      </c>
      <c r="AC746" s="20" t="str">
        <f ca="1">IF(AB746=0,"",IF(OR(ISBLANK(P746),ISBLANK(Q746)),"",IF(ISBLANK(VLOOKUP(A746,Database!A:AA,22,FALSE)),"",VLOOKUP(A746,Database!A:AA,22,FALSE))))</f>
        <v/>
      </c>
      <c r="AD746" s="20">
        <f ca="1">IFERROR(
   IF(
     OR(ISBLANK(P746),ISBLANK(Q746)),
     "",
     IF(
       AND(AA746&lt;&gt;"",OR(V746="Terminé",V746="En cours")),
       VLOOKUP(AC746,Setup_ScoreExactBonus!A:D,4,FALSE),
       0
     )),
  0)</f>
        <v>0</v>
      </c>
      <c r="AE746" s="21">
        <f ca="1">IFERROR(IF(OR(ISBLANK(P746),ISBLANK(Q746)),0,IF(AA746&lt;&gt;"", AA746 + IF(AB746=1,AD746, 0), "") * (R746+1)),"")</f>
        <v>71</v>
      </c>
      <c r="AF746" s="21">
        <f ca="1">SUMIFS(AE$2:AE746,D$2:D746,D746)</f>
        <v>579</v>
      </c>
    </row>
    <row r="747" spans="1:32" hidden="1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1">
        <v>0</v>
      </c>
      <c r="S747" s="20">
        <f>VLOOKUP($A747,Database!$A:$Y,10,FALSE)</f>
        <v>71</v>
      </c>
      <c r="T747" s="20">
        <f>VLOOKUP($A747,Database!$A:$Y,11,FALSE)</f>
        <v>104</v>
      </c>
      <c r="U747" s="20">
        <f>VLOOKUP($A747,Database!$A:$Y,12,FALSE)</f>
        <v>148</v>
      </c>
      <c r="V747" s="20" t="str">
        <f>VLOOKUP(A747,Database!A:M,13,FALSE)</f>
        <v>Terminé</v>
      </c>
      <c r="W747" s="20">
        <f>VLOOKUP($A747,Database!$A:$Y,20,FALSE)</f>
        <v>6</v>
      </c>
      <c r="X747" s="20">
        <f>VLOOKUP($A747,Database!$A:$Y,21,FALSE)</f>
        <v>0</v>
      </c>
      <c r="Y747" s="20">
        <f>IF(A747=0,0,IF(V747="À venir",0,IF(AND(ISBLANK(P747),ISBLANK(Q747)),1,0)))</f>
        <v>0</v>
      </c>
      <c r="Z747" s="20">
        <f>IF(OR(ISBLANK(P747),ISBLANK(Q747)),"",IF(OR(AND(P747&gt;Q747,W747&gt;X747),AND(P747=Q747,W747=X747),AND(P747&lt;Q747,W747&lt;X747)),1,0))</f>
        <v>1</v>
      </c>
      <c r="AA747" s="20">
        <f ca="1">IF(C747&lt;NOW(),IF(AND(P747&gt;Q747,W747&gt;X747),S747,IF(AND(P747=Q747,W747=X747),T747,IF(AND(P747&lt;Q747,W747&lt;X747),U747,0))),"")</f>
        <v>71</v>
      </c>
      <c r="AB747" s="20">
        <f ca="1">IF(AND(P747=W747,Q747=X747,NOT(ISBLANK(P747)),NOT(ISBLANK(Q747)),NOT(ISBLANK(W747)),NOT(ISBLANK(AA747))),1,0)</f>
        <v>0</v>
      </c>
      <c r="AC747" s="20" t="str">
        <f ca="1">IF(AB747=0,"",IF(OR(ISBLANK(P747),ISBLANK(Q747)),"",IF(ISBLANK(VLOOKUP(A747,Database!A:AA,22,FALSE)),"",VLOOKUP(A747,Database!A:AA,22,FALSE))))</f>
        <v/>
      </c>
      <c r="AD747" s="20">
        <f ca="1">IFERROR(
   IF(
     OR(ISBLANK(P747),ISBLANK(Q747)),
     "",
     IF(
       AND(AA747&lt;&gt;"",OR(V747="Terminé",V747="En cours")),
       VLOOKUP(AC747,Setup_ScoreExactBonus!A:D,4,FALSE),
       0
     )),
  0)</f>
        <v>0</v>
      </c>
      <c r="AE747" s="21">
        <f ca="1">IFERROR(IF(OR(ISBLANK(P747),ISBLANK(Q747)),0,IF(AA747&lt;&gt;"", AA747 + IF(AB747=1,AD747, 0), "") * (R747+1)),"")</f>
        <v>71</v>
      </c>
      <c r="AF747" s="21">
        <f ca="1">SUMIFS(AE$2:AE747,D$2:D747,D747)</f>
        <v>994</v>
      </c>
    </row>
    <row r="748" spans="1:32" hidden="1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1">
        <v>0</v>
      </c>
      <c r="S748" s="20">
        <f>VLOOKUP($A748,Database!$A:$Y,10,FALSE)</f>
        <v>71</v>
      </c>
      <c r="T748" s="20">
        <f>VLOOKUP($A748,Database!$A:$Y,11,FALSE)</f>
        <v>104</v>
      </c>
      <c r="U748" s="20">
        <f>VLOOKUP($A748,Database!$A:$Y,12,FALSE)</f>
        <v>148</v>
      </c>
      <c r="V748" s="20" t="str">
        <f>VLOOKUP(A748,Database!A:M,13,FALSE)</f>
        <v>Terminé</v>
      </c>
      <c r="W748" s="20">
        <f>VLOOKUP($A748,Database!$A:$Y,20,FALSE)</f>
        <v>6</v>
      </c>
      <c r="X748" s="20">
        <f>VLOOKUP($A748,Database!$A:$Y,21,FALSE)</f>
        <v>0</v>
      </c>
      <c r="Y748" s="20">
        <f>IF(A748=0,0,IF(V748="À venir",0,IF(AND(ISBLANK(P748),ISBLANK(Q748)),1,0)))</f>
        <v>0</v>
      </c>
      <c r="Z748" s="20">
        <f>IF(OR(ISBLANK(P748),ISBLANK(Q748)),"",IF(OR(AND(P748&gt;Q748,W748&gt;X748),AND(P748=Q748,W748=X748),AND(P748&lt;Q748,W748&lt;X748)),1,0))</f>
        <v>1</v>
      </c>
      <c r="AA748" s="20">
        <f ca="1">IF(C748&lt;NOW(),IF(AND(P748&gt;Q748,W748&gt;X748),S748,IF(AND(P748=Q748,W748=X748),T748,IF(AND(P748&lt;Q748,W748&lt;X748),U748,0))),"")</f>
        <v>71</v>
      </c>
      <c r="AB748" s="20">
        <f ca="1">IF(AND(P748=W748,Q748=X748,NOT(ISBLANK(P748)),NOT(ISBLANK(Q748)),NOT(ISBLANK(W748)),NOT(ISBLANK(AA748))),1,0)</f>
        <v>0</v>
      </c>
      <c r="AC748" s="20" t="str">
        <f ca="1">IF(AB748=0,"",IF(OR(ISBLANK(P748),ISBLANK(Q748)),"",IF(ISBLANK(VLOOKUP(A748,Database!A:AA,22,FALSE)),"",VLOOKUP(A748,Database!A:AA,22,FALSE))))</f>
        <v/>
      </c>
      <c r="AD748" s="20">
        <f ca="1">IFERROR(
   IF(
     OR(ISBLANK(P748),ISBLANK(Q748)),
     "",
     IF(
       AND(AA748&lt;&gt;"",OR(V748="Terminé",V748="En cours")),
       VLOOKUP(AC748,Setup_ScoreExactBonus!A:D,4,FALSE),
       0
     )),
  0)</f>
        <v>0</v>
      </c>
      <c r="AE748" s="21">
        <f ca="1">IFERROR(IF(OR(ISBLANK(P748),ISBLANK(Q748)),0,IF(AA748&lt;&gt;"", AA748 + IF(AB748=1,AD748, 0), "") * (R748+1)),"")</f>
        <v>71</v>
      </c>
      <c r="AF748" s="21">
        <f ca="1">SUMIFS(AE$2:AE748,D$2:D748,D748)</f>
        <v>1105</v>
      </c>
    </row>
    <row r="749" spans="1:32" hidden="1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1">
        <v>0</v>
      </c>
      <c r="S749" s="20">
        <f>VLOOKUP($A749,Database!$A:$Y,10,FALSE)</f>
        <v>71</v>
      </c>
      <c r="T749" s="20">
        <f>VLOOKUP($A749,Database!$A:$Y,11,FALSE)</f>
        <v>104</v>
      </c>
      <c r="U749" s="20">
        <f>VLOOKUP($A749,Database!$A:$Y,12,FALSE)</f>
        <v>148</v>
      </c>
      <c r="V749" s="20" t="str">
        <f>VLOOKUP(A749,Database!A:M,13,FALSE)</f>
        <v>Terminé</v>
      </c>
      <c r="W749" s="20">
        <f>VLOOKUP($A749,Database!$A:$Y,20,FALSE)</f>
        <v>6</v>
      </c>
      <c r="X749" s="20">
        <f>VLOOKUP($A749,Database!$A:$Y,21,FALSE)</f>
        <v>0</v>
      </c>
      <c r="Y749" s="20">
        <f>IF(A749=0,0,IF(V749="À venir",0,IF(AND(ISBLANK(P749),ISBLANK(Q749)),1,0)))</f>
        <v>0</v>
      </c>
      <c r="Z749" s="20">
        <f>IF(OR(ISBLANK(P749),ISBLANK(Q749)),"",IF(OR(AND(P749&gt;Q749,W749&gt;X749),AND(P749=Q749,W749=X749),AND(P749&lt;Q749,W749&lt;X749)),1,0))</f>
        <v>1</v>
      </c>
      <c r="AA749" s="20">
        <f ca="1">IF(C749&lt;NOW(),IF(AND(P749&gt;Q749,W749&gt;X749),S749,IF(AND(P749=Q749,W749=X749),T749,IF(AND(P749&lt;Q749,W749&lt;X749),U749,0))),"")</f>
        <v>71</v>
      </c>
      <c r="AB749" s="20">
        <f ca="1">IF(AND(P749=W749,Q749=X749,NOT(ISBLANK(P749)),NOT(ISBLANK(Q749)),NOT(ISBLANK(W749)),NOT(ISBLANK(AA749))),1,0)</f>
        <v>0</v>
      </c>
      <c r="AC749" s="20" t="str">
        <f ca="1">IF(AB749=0,"",IF(OR(ISBLANK(P749),ISBLANK(Q749)),"",IF(ISBLANK(VLOOKUP(A749,Database!A:AA,22,FALSE)),"",VLOOKUP(A749,Database!A:AA,22,FALSE))))</f>
        <v/>
      </c>
      <c r="AD749" s="20">
        <f ca="1">IFERROR(
   IF(
     OR(ISBLANK(P749),ISBLANK(Q749)),
     "",
     IF(
       AND(AA749&lt;&gt;"",OR(V749="Terminé",V749="En cours")),
       VLOOKUP(AC749,Setup_ScoreExactBonus!A:D,4,FALSE),
       0
     )),
  0)</f>
        <v>0</v>
      </c>
      <c r="AE749" s="21">
        <f ca="1">IFERROR(IF(OR(ISBLANK(P749),ISBLANK(Q749)),0,IF(AA749&lt;&gt;"", AA749 + IF(AB749=1,AD749, 0), "") * (R749+1)),"")</f>
        <v>71</v>
      </c>
      <c r="AF749" s="21">
        <f ca="1">SUMIFS(AE$2:AE749,D$2:D749,D749)</f>
        <v>956</v>
      </c>
    </row>
    <row r="750" spans="1:32" hidden="1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1">
        <v>0</v>
      </c>
      <c r="S750" s="20">
        <f>VLOOKUP($A750,Database!$A:$Y,10,FALSE)</f>
        <v>71</v>
      </c>
      <c r="T750" s="20">
        <f>VLOOKUP($A750,Database!$A:$Y,11,FALSE)</f>
        <v>104</v>
      </c>
      <c r="U750" s="20">
        <f>VLOOKUP($A750,Database!$A:$Y,12,FALSE)</f>
        <v>148</v>
      </c>
      <c r="V750" s="20" t="str">
        <f>VLOOKUP(A750,Database!A:M,13,FALSE)</f>
        <v>Terminé</v>
      </c>
      <c r="W750" s="20">
        <f>VLOOKUP($A750,Database!$A:$Y,20,FALSE)</f>
        <v>6</v>
      </c>
      <c r="X750" s="20">
        <f>VLOOKUP($A750,Database!$A:$Y,21,FALSE)</f>
        <v>0</v>
      </c>
      <c r="Y750" s="20">
        <f>IF(A750=0,0,IF(V750="À venir",0,IF(AND(ISBLANK(P750),ISBLANK(Q750)),1,0)))</f>
        <v>0</v>
      </c>
      <c r="Z750" s="20">
        <f>IF(OR(ISBLANK(P750),ISBLANK(Q750)),"",IF(OR(AND(P750&gt;Q750,W750&gt;X750),AND(P750=Q750,W750=X750),AND(P750&lt;Q750,W750&lt;X750)),1,0))</f>
        <v>1</v>
      </c>
      <c r="AA750" s="20">
        <f ca="1">IF(C750&lt;NOW(),IF(AND(P750&gt;Q750,W750&gt;X750),S750,IF(AND(P750=Q750,W750=X750),T750,IF(AND(P750&lt;Q750,W750&lt;X750),U750,0))),"")</f>
        <v>71</v>
      </c>
      <c r="AB750" s="20">
        <f ca="1">IF(AND(P750=W750,Q750=X750,NOT(ISBLANK(P750)),NOT(ISBLANK(Q750)),NOT(ISBLANK(W750)),NOT(ISBLANK(AA750))),1,0)</f>
        <v>0</v>
      </c>
      <c r="AC750" s="20" t="str">
        <f ca="1">IF(AB750=0,"",IF(OR(ISBLANK(P750),ISBLANK(Q750)),"",IF(ISBLANK(VLOOKUP(A750,Database!A:AA,22,FALSE)),"",VLOOKUP(A750,Database!A:AA,22,FALSE))))</f>
        <v/>
      </c>
      <c r="AD750" s="20">
        <f ca="1">IFERROR(
   IF(
     OR(ISBLANK(P750),ISBLANK(Q750)),
     "",
     IF(
       AND(AA750&lt;&gt;"",OR(V750="Terminé",V750="En cours")),
       VLOOKUP(AC750,Setup_ScoreExactBonus!A:D,4,FALSE),
       0
     )),
  0)</f>
        <v>0</v>
      </c>
      <c r="AE750" s="21">
        <f ca="1">IFERROR(IF(OR(ISBLANK(P750),ISBLANK(Q750)),0,IF(AA750&lt;&gt;"", AA750 + IF(AB750=1,AD750, 0), "") * (R750+1)),"")</f>
        <v>71</v>
      </c>
      <c r="AF750" s="21">
        <f ca="1">SUMIFS(AE$2:AE750,D$2:D750,D750)</f>
        <v>975</v>
      </c>
    </row>
    <row r="751" spans="1:32" hidden="1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1">
        <v>0</v>
      </c>
      <c r="S751" s="20">
        <f>VLOOKUP($A751,Database!$A:$Y,10,FALSE)</f>
        <v>71</v>
      </c>
      <c r="T751" s="20">
        <f>VLOOKUP($A751,Database!$A:$Y,11,FALSE)</f>
        <v>104</v>
      </c>
      <c r="U751" s="20">
        <f>VLOOKUP($A751,Database!$A:$Y,12,FALSE)</f>
        <v>148</v>
      </c>
      <c r="V751" s="20" t="str">
        <f>VLOOKUP(A751,Database!A:M,13,FALSE)</f>
        <v>Terminé</v>
      </c>
      <c r="W751" s="20">
        <f>VLOOKUP($A751,Database!$A:$Y,20,FALSE)</f>
        <v>6</v>
      </c>
      <c r="X751" s="20">
        <f>VLOOKUP($A751,Database!$A:$Y,21,FALSE)</f>
        <v>0</v>
      </c>
      <c r="Y751" s="20">
        <f>IF(A751=0,0,IF(V751="À venir",0,IF(AND(ISBLANK(P751),ISBLANK(Q751)),1,0)))</f>
        <v>0</v>
      </c>
      <c r="Z751" s="20">
        <f>IF(OR(ISBLANK(P751),ISBLANK(Q751)),"",IF(OR(AND(P751&gt;Q751,W751&gt;X751),AND(P751=Q751,W751=X751),AND(P751&lt;Q751,W751&lt;X751)),1,0))</f>
        <v>0</v>
      </c>
      <c r="AA751" s="20">
        <f ca="1">IF(C751&lt;NOW(),IF(AND(P751&gt;Q751,W751&gt;X751),S751,IF(AND(P751=Q751,W751=X751),T751,IF(AND(P751&lt;Q751,W751&lt;X751),U751,0))),"")</f>
        <v>0</v>
      </c>
      <c r="AB751" s="20">
        <f ca="1">IF(AND(P751=W751,Q751=X751,NOT(ISBLANK(P751)),NOT(ISBLANK(Q751)),NOT(ISBLANK(W751)),NOT(ISBLANK(AA751))),1,0)</f>
        <v>0</v>
      </c>
      <c r="AC751" s="20" t="str">
        <f ca="1">IF(AB751=0,"",IF(OR(ISBLANK(P751),ISBLANK(Q751)),"",IF(ISBLANK(VLOOKUP(A751,Database!A:AA,22,FALSE)),"",VLOOKUP(A751,Database!A:AA,22,FALSE))))</f>
        <v/>
      </c>
      <c r="AD751" s="20">
        <f ca="1">IFERROR(
   IF(
     OR(ISBLANK(P751),ISBLANK(Q751)),
     "",
     IF(
       AND(AA751&lt;&gt;"",OR(V751="Terminé",V751="En cours")),
       VLOOKUP(AC751,Setup_ScoreExactBonus!A:D,4,FALSE),
       0
     )),
  0)</f>
        <v>0</v>
      </c>
      <c r="AE751" s="21">
        <f ca="1">IFERROR(IF(OR(ISBLANK(P751),ISBLANK(Q751)),0,IF(AA751&lt;&gt;"", AA751 + IF(AB751=1,AD751, 0), "") * (R751+1)),"")</f>
        <v>0</v>
      </c>
      <c r="AF751" s="21">
        <f ca="1">SUMIFS(AE$2:AE751,D$2:D751,D751)</f>
        <v>1067</v>
      </c>
    </row>
    <row r="752" spans="1:32" hidden="1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1">
        <v>0</v>
      </c>
      <c r="S752" s="20">
        <f>VLOOKUP($A752,Database!$A:$Y,10,FALSE)</f>
        <v>71</v>
      </c>
      <c r="T752" s="20">
        <f>VLOOKUP($A752,Database!$A:$Y,11,FALSE)</f>
        <v>104</v>
      </c>
      <c r="U752" s="20">
        <f>VLOOKUP($A752,Database!$A:$Y,12,FALSE)</f>
        <v>148</v>
      </c>
      <c r="V752" s="20" t="str">
        <f>VLOOKUP(A752,Database!A:M,13,FALSE)</f>
        <v>Terminé</v>
      </c>
      <c r="W752" s="20">
        <f>VLOOKUP($A752,Database!$A:$Y,20,FALSE)</f>
        <v>6</v>
      </c>
      <c r="X752" s="20">
        <f>VLOOKUP($A752,Database!$A:$Y,21,FALSE)</f>
        <v>0</v>
      </c>
      <c r="Y752" s="20">
        <f>IF(A752=0,0,IF(V752="À venir",0,IF(AND(ISBLANK(P752),ISBLANK(Q752)),1,0)))</f>
        <v>0</v>
      </c>
      <c r="Z752" s="20">
        <f>IF(OR(ISBLANK(P752),ISBLANK(Q752)),"",IF(OR(AND(P752&gt;Q752,W752&gt;X752),AND(P752=Q752,W752=X752),AND(P752&lt;Q752,W752&lt;X752)),1,0))</f>
        <v>0</v>
      </c>
      <c r="AA752" s="20">
        <f ca="1">IF(C752&lt;NOW(),IF(AND(P752&gt;Q752,W752&gt;X752),S752,IF(AND(P752=Q752,W752=X752),T752,IF(AND(P752&lt;Q752,W752&lt;X752),U752,0))),"")</f>
        <v>0</v>
      </c>
      <c r="AB752" s="20">
        <f ca="1">IF(AND(P752=W752,Q752=X752,NOT(ISBLANK(P752)),NOT(ISBLANK(Q752)),NOT(ISBLANK(W752)),NOT(ISBLANK(AA752))),1,0)</f>
        <v>0</v>
      </c>
      <c r="AC752" s="20" t="str">
        <f ca="1">IF(AB752=0,"",IF(OR(ISBLANK(P752),ISBLANK(Q752)),"",IF(ISBLANK(VLOOKUP(A752,Database!A:AA,22,FALSE)),"",VLOOKUP(A752,Database!A:AA,22,FALSE))))</f>
        <v/>
      </c>
      <c r="AD752" s="20">
        <f ca="1">IFERROR(
   IF(
     OR(ISBLANK(P752),ISBLANK(Q752)),
     "",
     IF(
       AND(AA752&lt;&gt;"",OR(V752="Terminé",V752="En cours")),
       VLOOKUP(AC752,Setup_ScoreExactBonus!A:D,4,FALSE),
       0
     )),
  0)</f>
        <v>0</v>
      </c>
      <c r="AE752" s="21">
        <f ca="1">IFERROR(IF(OR(ISBLANK(P752),ISBLANK(Q752)),0,IF(AA752&lt;&gt;"", AA752 + IF(AB752=1,AD752, 0), "") * (R752+1)),"")</f>
        <v>0</v>
      </c>
      <c r="AF752" s="21">
        <f ca="1">SUMIFS(AE$2:AE752,D$2:D752,D752)</f>
        <v>548</v>
      </c>
    </row>
    <row r="753" spans="1:32" hidden="1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1">
        <v>0</v>
      </c>
      <c r="S753" s="20">
        <f>VLOOKUP($A753,Database!$A:$Y,10,FALSE)</f>
        <v>71</v>
      </c>
      <c r="T753" s="20">
        <f>VLOOKUP($A753,Database!$A:$Y,11,FALSE)</f>
        <v>104</v>
      </c>
      <c r="U753" s="20">
        <f>VLOOKUP($A753,Database!$A:$Y,12,FALSE)</f>
        <v>148</v>
      </c>
      <c r="V753" s="20" t="str">
        <f>VLOOKUP(A753,Database!A:M,13,FALSE)</f>
        <v>Terminé</v>
      </c>
      <c r="W753" s="20">
        <f>VLOOKUP($A753,Database!$A:$Y,20,FALSE)</f>
        <v>6</v>
      </c>
      <c r="X753" s="20">
        <f>VLOOKUP($A753,Database!$A:$Y,21,FALSE)</f>
        <v>0</v>
      </c>
      <c r="Y753" s="20">
        <f>IF(A753=0,0,IF(V753="À venir",0,IF(AND(ISBLANK(P753),ISBLANK(Q753)),1,0)))</f>
        <v>0</v>
      </c>
      <c r="Z753" s="20">
        <f>IF(OR(ISBLANK(P753),ISBLANK(Q753)),"",IF(OR(AND(P753&gt;Q753,W753&gt;X753),AND(P753=Q753,W753=X753),AND(P753&lt;Q753,W753&lt;X753)),1,0))</f>
        <v>1</v>
      </c>
      <c r="AA753" s="20">
        <f ca="1">IF(C753&lt;NOW(),IF(AND(P753&gt;Q753,W753&gt;X753),S753,IF(AND(P753=Q753,W753=X753),T753,IF(AND(P753&lt;Q753,W753&lt;X753),U753,0))),"")</f>
        <v>71</v>
      </c>
      <c r="AB753" s="20">
        <f ca="1">IF(AND(P753=W753,Q753=X753,NOT(ISBLANK(P753)),NOT(ISBLANK(Q753)),NOT(ISBLANK(W753)),NOT(ISBLANK(AA753))),1,0)</f>
        <v>0</v>
      </c>
      <c r="AC753" s="20" t="str">
        <f ca="1">IF(AB753=0,"",IF(OR(ISBLANK(P753),ISBLANK(Q753)),"",IF(ISBLANK(VLOOKUP(A753,Database!A:AA,22,FALSE)),"",VLOOKUP(A753,Database!A:AA,22,FALSE))))</f>
        <v/>
      </c>
      <c r="AD753" s="20">
        <f ca="1">IFERROR(
   IF(
     OR(ISBLANK(P753),ISBLANK(Q753)),
     "",
     IF(
       AND(AA753&lt;&gt;"",OR(V753="Terminé",V753="En cours")),
       VLOOKUP(AC753,Setup_ScoreExactBonus!A:D,4,FALSE),
       0
     )),
  0)</f>
        <v>0</v>
      </c>
      <c r="AE753" s="21">
        <f ca="1">IFERROR(IF(OR(ISBLANK(P753),ISBLANK(Q753)),0,IF(AA753&lt;&gt;"", AA753 + IF(AB753=1,AD753, 0), "") * (R753+1)),"")</f>
        <v>71</v>
      </c>
      <c r="AF753" s="21">
        <f ca="1">SUMIFS(AE$2:AE753,D$2:D753,D753)</f>
        <v>629</v>
      </c>
    </row>
    <row r="754" spans="1:32" hidden="1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1">
        <v>0</v>
      </c>
      <c r="S754" s="20">
        <f>VLOOKUP($A754,Database!$A:$Y,10,FALSE)</f>
        <v>71</v>
      </c>
      <c r="T754" s="20">
        <f>VLOOKUP($A754,Database!$A:$Y,11,FALSE)</f>
        <v>104</v>
      </c>
      <c r="U754" s="20">
        <f>VLOOKUP($A754,Database!$A:$Y,12,FALSE)</f>
        <v>148</v>
      </c>
      <c r="V754" s="20" t="str">
        <f>VLOOKUP(A754,Database!A:M,13,FALSE)</f>
        <v>Terminé</v>
      </c>
      <c r="W754" s="20">
        <f>VLOOKUP($A754,Database!$A:$Y,20,FALSE)</f>
        <v>6</v>
      </c>
      <c r="X754" s="20">
        <f>VLOOKUP($A754,Database!$A:$Y,21,FALSE)</f>
        <v>0</v>
      </c>
      <c r="Y754" s="20">
        <f>IF(A754=0,0,IF(V754="À venir",0,IF(AND(ISBLANK(P754),ISBLANK(Q754)),1,0)))</f>
        <v>0</v>
      </c>
      <c r="Z754" s="20">
        <f>IF(OR(ISBLANK(P754),ISBLANK(Q754)),"",IF(OR(AND(P754&gt;Q754,W754&gt;X754),AND(P754=Q754,W754=X754),AND(P754&lt;Q754,W754&lt;X754)),1,0))</f>
        <v>0</v>
      </c>
      <c r="AA754" s="20">
        <f ca="1">IF(C754&lt;NOW(),IF(AND(P754&gt;Q754,W754&gt;X754),S754,IF(AND(P754=Q754,W754=X754),T754,IF(AND(P754&lt;Q754,W754&lt;X754),U754,0))),"")</f>
        <v>0</v>
      </c>
      <c r="AB754" s="20">
        <f ca="1">IF(AND(P754=W754,Q754=X754,NOT(ISBLANK(P754)),NOT(ISBLANK(Q754)),NOT(ISBLANK(W754)),NOT(ISBLANK(AA754))),1,0)</f>
        <v>0</v>
      </c>
      <c r="AC754" s="20" t="str">
        <f ca="1">IF(AB754=0,"",IF(OR(ISBLANK(P754),ISBLANK(Q754)),"",IF(ISBLANK(VLOOKUP(A754,Database!A:AA,22,FALSE)),"",VLOOKUP(A754,Database!A:AA,22,FALSE))))</f>
        <v/>
      </c>
      <c r="AD754" s="20">
        <f ca="1">IFERROR(
   IF(
     OR(ISBLANK(P754),ISBLANK(Q754)),
     "",
     IF(
       AND(AA754&lt;&gt;"",OR(V754="Terminé",V754="En cours")),
       VLOOKUP(AC754,Setup_ScoreExactBonus!A:D,4,FALSE),
       0
     )),
  0)</f>
        <v>0</v>
      </c>
      <c r="AE754" s="21">
        <f ca="1">IFERROR(IF(OR(ISBLANK(P754),ISBLANK(Q754)),0,IF(AA754&lt;&gt;"", AA754 + IF(AB754=1,AD754, 0), "") * (R754+1)),"")</f>
        <v>0</v>
      </c>
      <c r="AF754" s="21">
        <f ca="1">SUMIFS(AE$2:AE754,D$2:D754,D754)</f>
        <v>1096</v>
      </c>
    </row>
    <row r="755" spans="1:32" hidden="1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1">
        <v>0</v>
      </c>
      <c r="S755" s="20">
        <f>VLOOKUP($A755,Database!$A:$Y,10,FALSE)</f>
        <v>71</v>
      </c>
      <c r="T755" s="20">
        <f>VLOOKUP($A755,Database!$A:$Y,11,FALSE)</f>
        <v>104</v>
      </c>
      <c r="U755" s="20">
        <f>VLOOKUP($A755,Database!$A:$Y,12,FALSE)</f>
        <v>148</v>
      </c>
      <c r="V755" s="20" t="str">
        <f>VLOOKUP(A755,Database!A:M,13,FALSE)</f>
        <v>Terminé</v>
      </c>
      <c r="W755" s="20">
        <f>VLOOKUP($A755,Database!$A:$Y,20,FALSE)</f>
        <v>6</v>
      </c>
      <c r="X755" s="20">
        <f>VLOOKUP($A755,Database!$A:$Y,21,FALSE)</f>
        <v>0</v>
      </c>
      <c r="Y755" s="20">
        <f>IF(A755=0,0,IF(V755="À venir",0,IF(AND(ISBLANK(P755),ISBLANK(Q755)),1,0)))</f>
        <v>0</v>
      </c>
      <c r="Z755" s="20">
        <f>IF(OR(ISBLANK(P755),ISBLANK(Q755)),"",IF(OR(AND(P755&gt;Q755,W755&gt;X755),AND(P755=Q755,W755=X755),AND(P755&lt;Q755,W755&lt;X755)),1,0))</f>
        <v>1</v>
      </c>
      <c r="AA755" s="20">
        <f ca="1">IF(C755&lt;NOW(),IF(AND(P755&gt;Q755,W755&gt;X755),S755,IF(AND(P755=Q755,W755=X755),T755,IF(AND(P755&lt;Q755,W755&lt;X755),U755,0))),"")</f>
        <v>71</v>
      </c>
      <c r="AB755" s="20">
        <f ca="1">IF(AND(P755=W755,Q755=X755,NOT(ISBLANK(P755)),NOT(ISBLANK(Q755)),NOT(ISBLANK(W755)),NOT(ISBLANK(AA755))),1,0)</f>
        <v>0</v>
      </c>
      <c r="AC755" s="20" t="str">
        <f ca="1">IF(AB755=0,"",IF(OR(ISBLANK(P755),ISBLANK(Q755)),"",IF(ISBLANK(VLOOKUP(A755,Database!A:AA,22,FALSE)),"",VLOOKUP(A755,Database!A:AA,22,FALSE))))</f>
        <v/>
      </c>
      <c r="AD755" s="20">
        <f ca="1">IFERROR(
   IF(
     OR(ISBLANK(P755),ISBLANK(Q755)),
     "",
     IF(
       AND(AA755&lt;&gt;"",OR(V755="Terminé",V755="En cours")),
       VLOOKUP(AC755,Setup_ScoreExactBonus!A:D,4,FALSE),
       0
     )),
  0)</f>
        <v>0</v>
      </c>
      <c r="AE755" s="21">
        <f ca="1">IFERROR(IF(OR(ISBLANK(P755),ISBLANK(Q755)),0,IF(AA755&lt;&gt;"", AA755 + IF(AB755=1,AD755, 0), "") * (R755+1)),"")</f>
        <v>71</v>
      </c>
      <c r="AF755" s="21">
        <f ca="1">SUMIFS(AE$2:AE755,D$2:D755,D755)</f>
        <v>874</v>
      </c>
    </row>
    <row r="756" spans="1:32" hidden="1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1">
        <v>0</v>
      </c>
      <c r="S756" s="20">
        <f>VLOOKUP($A756,Database!$A:$Y,10,FALSE)</f>
        <v>71</v>
      </c>
      <c r="T756" s="20">
        <f>VLOOKUP($A756,Database!$A:$Y,11,FALSE)</f>
        <v>104</v>
      </c>
      <c r="U756" s="20">
        <f>VLOOKUP($A756,Database!$A:$Y,12,FALSE)</f>
        <v>148</v>
      </c>
      <c r="V756" s="20" t="str">
        <f>VLOOKUP(A756,Database!A:M,13,FALSE)</f>
        <v>Terminé</v>
      </c>
      <c r="W756" s="20">
        <f>VLOOKUP($A756,Database!$A:$Y,20,FALSE)</f>
        <v>6</v>
      </c>
      <c r="X756" s="20">
        <f>VLOOKUP($A756,Database!$A:$Y,21,FALSE)</f>
        <v>0</v>
      </c>
      <c r="Y756" s="20">
        <f>IF(A756=0,0,IF(V756="À venir",0,IF(AND(ISBLANK(P756),ISBLANK(Q756)),1,0)))</f>
        <v>0</v>
      </c>
      <c r="Z756" s="20">
        <f>IF(OR(ISBLANK(P756),ISBLANK(Q756)),"",IF(OR(AND(P756&gt;Q756,W756&gt;X756),AND(P756=Q756,W756=X756),AND(P756&lt;Q756,W756&lt;X756)),1,0))</f>
        <v>0</v>
      </c>
      <c r="AA756" s="20">
        <f ca="1">IF(C756&lt;NOW(),IF(AND(P756&gt;Q756,W756&gt;X756),S756,IF(AND(P756=Q756,W756=X756),T756,IF(AND(P756&lt;Q756,W756&lt;X756),U756,0))),"")</f>
        <v>0</v>
      </c>
      <c r="AB756" s="20">
        <f ca="1">IF(AND(P756=W756,Q756=X756,NOT(ISBLANK(P756)),NOT(ISBLANK(Q756)),NOT(ISBLANK(W756)),NOT(ISBLANK(AA756))),1,0)</f>
        <v>0</v>
      </c>
      <c r="AC756" s="20" t="str">
        <f ca="1">IF(AB756=0,"",IF(OR(ISBLANK(P756),ISBLANK(Q756)),"",IF(ISBLANK(VLOOKUP(A756,Database!A:AA,22,FALSE)),"",VLOOKUP(A756,Database!A:AA,22,FALSE))))</f>
        <v/>
      </c>
      <c r="AD756" s="20">
        <f ca="1">IFERROR(
   IF(
     OR(ISBLANK(P756),ISBLANK(Q756)),
     "",
     IF(
       AND(AA756&lt;&gt;"",OR(V756="Terminé",V756="En cours")),
       VLOOKUP(AC756,Setup_ScoreExactBonus!A:D,4,FALSE),
       0
     )),
  0)</f>
        <v>0</v>
      </c>
      <c r="AE756" s="21">
        <f ca="1">IFERROR(IF(OR(ISBLANK(P756),ISBLANK(Q756)),0,IF(AA756&lt;&gt;"", AA756 + IF(AB756=1,AD756, 0), "") * (R756+1)),"")</f>
        <v>0</v>
      </c>
      <c r="AF756" s="21">
        <f ca="1">SUMIFS(AE$2:AE756,D$2:D756,D756)</f>
        <v>574</v>
      </c>
    </row>
    <row r="757" spans="1:32" hidden="1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1">
        <v>0</v>
      </c>
      <c r="S757" s="20">
        <f>VLOOKUP($A757,Database!$A:$Y,10,FALSE)</f>
        <v>71</v>
      </c>
      <c r="T757" s="20">
        <f>VLOOKUP($A757,Database!$A:$Y,11,FALSE)</f>
        <v>104</v>
      </c>
      <c r="U757" s="20">
        <f>VLOOKUP($A757,Database!$A:$Y,12,FALSE)</f>
        <v>148</v>
      </c>
      <c r="V757" s="20" t="str">
        <f>VLOOKUP(A757,Database!A:M,13,FALSE)</f>
        <v>Terminé</v>
      </c>
      <c r="W757" s="20">
        <f>VLOOKUP($A757,Database!$A:$Y,20,FALSE)</f>
        <v>6</v>
      </c>
      <c r="X757" s="20">
        <f>VLOOKUP($A757,Database!$A:$Y,21,FALSE)</f>
        <v>0</v>
      </c>
      <c r="Y757" s="20">
        <f>IF(A757=0,0,IF(V757="À venir",0,IF(AND(ISBLANK(P757),ISBLANK(Q757)),1,0)))</f>
        <v>0</v>
      </c>
      <c r="Z757" s="20">
        <f>IF(OR(ISBLANK(P757),ISBLANK(Q757)),"",IF(OR(AND(P757&gt;Q757,W757&gt;X757),AND(P757=Q757,W757=X757),AND(P757&lt;Q757,W757&lt;X757)),1,0))</f>
        <v>1</v>
      </c>
      <c r="AA757" s="20">
        <f ca="1">IF(C757&lt;NOW(),IF(AND(P757&gt;Q757,W757&gt;X757),S757,IF(AND(P757=Q757,W757=X757),T757,IF(AND(P757&lt;Q757,W757&lt;X757),U757,0))),"")</f>
        <v>71</v>
      </c>
      <c r="AB757" s="20">
        <f ca="1">IF(AND(P757=W757,Q757=X757,NOT(ISBLANK(P757)),NOT(ISBLANK(Q757)),NOT(ISBLANK(W757)),NOT(ISBLANK(AA757))),1,0)</f>
        <v>0</v>
      </c>
      <c r="AC757" s="20" t="str">
        <f ca="1">IF(AB757=0,"",IF(OR(ISBLANK(P757),ISBLANK(Q757)),"",IF(ISBLANK(VLOOKUP(A757,Database!A:AA,22,FALSE)),"",VLOOKUP(A757,Database!A:AA,22,FALSE))))</f>
        <v/>
      </c>
      <c r="AD757" s="20">
        <f ca="1">IFERROR(
   IF(
     OR(ISBLANK(P757),ISBLANK(Q757)),
     "",
     IF(
       AND(AA757&lt;&gt;"",OR(V757="Terminé",V757="En cours")),
       VLOOKUP(AC757,Setup_ScoreExactBonus!A:D,4,FALSE),
       0
     )),
  0)</f>
        <v>0</v>
      </c>
      <c r="AE757" s="21">
        <f ca="1">IFERROR(IF(OR(ISBLANK(P757),ISBLANK(Q757)),0,IF(AA757&lt;&gt;"", AA757 + IF(AB757=1,AD757, 0), "") * (R757+1)),"")</f>
        <v>71</v>
      </c>
      <c r="AF757" s="21">
        <f ca="1">SUMIFS(AE$2:AE757,D$2:D757,D757)</f>
        <v>147</v>
      </c>
    </row>
    <row r="758" spans="1:32" hidden="1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1">
        <v>0</v>
      </c>
      <c r="S758" s="20">
        <f>VLOOKUP($A758,Database!$A:$Y,10,FALSE)</f>
        <v>69</v>
      </c>
      <c r="T758" s="20">
        <f>VLOOKUP($A758,Database!$A:$Y,11,FALSE)</f>
        <v>117</v>
      </c>
      <c r="U758" s="20">
        <f>VLOOKUP($A758,Database!$A:$Y,12,FALSE)</f>
        <v>129</v>
      </c>
      <c r="V758" s="20" t="str">
        <f>VLOOKUP(A758,Database!A:M,13,FALSE)</f>
        <v>Terminé</v>
      </c>
      <c r="W758" s="20">
        <f>VLOOKUP($A758,Database!$A:$Y,20,FALSE)</f>
        <v>1</v>
      </c>
      <c r="X758" s="20">
        <f>VLOOKUP($A758,Database!$A:$Y,21,FALSE)</f>
        <v>0</v>
      </c>
      <c r="Y758" s="20">
        <f>IF(A758=0,0,IF(V758="À venir",0,IF(AND(ISBLANK(P758),ISBLANK(Q758)),1,0)))</f>
        <v>0</v>
      </c>
      <c r="Z758" s="20">
        <f>IF(OR(ISBLANK(P758),ISBLANK(Q758)),"",IF(OR(AND(P758&gt;Q758,W758&gt;X758),AND(P758=Q758,W758=X758),AND(P758&lt;Q758,W758&lt;X758)),1,0))</f>
        <v>1</v>
      </c>
      <c r="AA758" s="20">
        <f ca="1">IF(C758&lt;NOW(),IF(AND(P758&gt;Q758,W758&gt;X758),S758,IF(AND(P758=Q758,W758=X758),T758,IF(AND(P758&lt;Q758,W758&lt;X758),U758,0))),"")</f>
        <v>69</v>
      </c>
      <c r="AB758" s="20">
        <f ca="1">IF(AND(P758=W758,Q758=X758,NOT(ISBLANK(P758)),NOT(ISBLANK(Q758)),NOT(ISBLANK(W758)),NOT(ISBLANK(AA758))),1,0)</f>
        <v>0</v>
      </c>
      <c r="AC758" s="20" t="str">
        <f ca="1">IF(AB758=0,"",IF(OR(ISBLANK(P758),ISBLANK(Q758)),"",IF(ISBLANK(VLOOKUP(A758,Database!A:AA,22,FALSE)),"",VLOOKUP(A758,Database!A:AA,22,FALSE))))</f>
        <v/>
      </c>
      <c r="AD758" s="20">
        <f ca="1">IFERROR(
   IF(
     OR(ISBLANK(P758),ISBLANK(Q758)),
     "",
     IF(
       AND(AA758&lt;&gt;"",OR(V758="Terminé",V758="En cours")),
       VLOOKUP(AC758,Setup_ScoreExactBonus!A:D,4,FALSE),
       0
     )),
  0)</f>
        <v>0</v>
      </c>
      <c r="AE758" s="21">
        <f ca="1">IFERROR(IF(OR(ISBLANK(P758),ISBLANK(Q758)),0,IF(AA758&lt;&gt;"", AA758 + IF(AB758=1,AD758, 0), "") * (R758+1)),"")</f>
        <v>69</v>
      </c>
      <c r="AF758" s="21">
        <f ca="1">SUMIFS(AE$2:AE758,D$2:D758,D758)</f>
        <v>1129</v>
      </c>
    </row>
    <row r="759" spans="1:32" hidden="1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1">
        <v>0</v>
      </c>
      <c r="S759" s="20">
        <f>VLOOKUP($A759,Database!$A:$Y,10,FALSE)</f>
        <v>69</v>
      </c>
      <c r="T759" s="20">
        <f>VLOOKUP($A759,Database!$A:$Y,11,FALSE)</f>
        <v>117</v>
      </c>
      <c r="U759" s="20">
        <f>VLOOKUP($A759,Database!$A:$Y,12,FALSE)</f>
        <v>129</v>
      </c>
      <c r="V759" s="20" t="str">
        <f>VLOOKUP(A759,Database!A:M,13,FALSE)</f>
        <v>Terminé</v>
      </c>
      <c r="W759" s="20">
        <f>VLOOKUP($A759,Database!$A:$Y,20,FALSE)</f>
        <v>1</v>
      </c>
      <c r="X759" s="20">
        <f>VLOOKUP($A759,Database!$A:$Y,21,FALSE)</f>
        <v>0</v>
      </c>
      <c r="Y759" s="20">
        <f>IF(A759=0,0,IF(V759="À venir",0,IF(AND(ISBLANK(P759),ISBLANK(Q759)),1,0)))</f>
        <v>0</v>
      </c>
      <c r="Z759" s="20">
        <f>IF(OR(ISBLANK(P759),ISBLANK(Q759)),"",IF(OR(AND(P759&gt;Q759,W759&gt;X759),AND(P759=Q759,W759=X759),AND(P759&lt;Q759,W759&lt;X759)),1,0))</f>
        <v>1</v>
      </c>
      <c r="AA759" s="20">
        <f ca="1">IF(C759&lt;NOW(),IF(AND(P759&gt;Q759,W759&gt;X759),S759,IF(AND(P759=Q759,W759=X759),T759,IF(AND(P759&lt;Q759,W759&lt;X759),U759,0))),"")</f>
        <v>69</v>
      </c>
      <c r="AB759" s="20">
        <f ca="1">IF(AND(P759=W759,Q759=X759,NOT(ISBLANK(P759)),NOT(ISBLANK(Q759)),NOT(ISBLANK(W759)),NOT(ISBLANK(AA759))),1,0)</f>
        <v>0</v>
      </c>
      <c r="AC759" s="20" t="str">
        <f ca="1">IF(AB759=0,"",IF(OR(ISBLANK(P759),ISBLANK(Q759)),"",IF(ISBLANK(VLOOKUP(A759,Database!A:AA,22,FALSE)),"",VLOOKUP(A759,Database!A:AA,22,FALSE))))</f>
        <v/>
      </c>
      <c r="AD759" s="20">
        <f ca="1">IFERROR(
   IF(
     OR(ISBLANK(P759),ISBLANK(Q759)),
     "",
     IF(
       AND(AA759&lt;&gt;"",OR(V759="Terminé",V759="En cours")),
       VLOOKUP(AC759,Setup_ScoreExactBonus!A:D,4,FALSE),
       0
     )),
  0)</f>
        <v>0</v>
      </c>
      <c r="AE759" s="21">
        <f ca="1">IFERROR(IF(OR(ISBLANK(P759),ISBLANK(Q759)),0,IF(AA759&lt;&gt;"", AA759 + IF(AB759=1,AD759, 0), "") * (R759+1)),"")</f>
        <v>69</v>
      </c>
      <c r="AF759" s="21">
        <f ca="1">SUMIFS(AE$2:AE759,D$2:D759,D759)</f>
        <v>1188</v>
      </c>
    </row>
    <row r="760" spans="1:32" hidden="1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1">
        <v>0</v>
      </c>
      <c r="S760" s="20">
        <f>VLOOKUP($A760,Database!$A:$Y,10,FALSE)</f>
        <v>69</v>
      </c>
      <c r="T760" s="20">
        <f>VLOOKUP($A760,Database!$A:$Y,11,FALSE)</f>
        <v>117</v>
      </c>
      <c r="U760" s="20">
        <f>VLOOKUP($A760,Database!$A:$Y,12,FALSE)</f>
        <v>129</v>
      </c>
      <c r="V760" s="20" t="str">
        <f>VLOOKUP(A760,Database!A:M,13,FALSE)</f>
        <v>Terminé</v>
      </c>
      <c r="W760" s="20">
        <f>VLOOKUP($A760,Database!$A:$Y,20,FALSE)</f>
        <v>1</v>
      </c>
      <c r="X760" s="20">
        <f>VLOOKUP($A760,Database!$A:$Y,21,FALSE)</f>
        <v>0</v>
      </c>
      <c r="Y760" s="20">
        <f>IF(A760=0,0,IF(V760="À venir",0,IF(AND(ISBLANK(P760),ISBLANK(Q760)),1,0)))</f>
        <v>0</v>
      </c>
      <c r="Z760" s="20">
        <f>IF(OR(ISBLANK(P760),ISBLANK(Q760)),"",IF(OR(AND(P760&gt;Q760,W760&gt;X760),AND(P760=Q760,W760=X760),AND(P760&lt;Q760,W760&lt;X760)),1,0))</f>
        <v>1</v>
      </c>
      <c r="AA760" s="20">
        <f ca="1">IF(C760&lt;NOW(),IF(AND(P760&gt;Q760,W760&gt;X760),S760,IF(AND(P760=Q760,W760=X760),T760,IF(AND(P760&lt;Q760,W760&lt;X760),U760,0))),"")</f>
        <v>69</v>
      </c>
      <c r="AB760" s="20">
        <f ca="1">IF(AND(P760=W760,Q760=X760,NOT(ISBLANK(P760)),NOT(ISBLANK(Q760)),NOT(ISBLANK(W760)),NOT(ISBLANK(AA760))),1,0)</f>
        <v>0</v>
      </c>
      <c r="AC760" s="20" t="str">
        <f ca="1">IF(AB760=0,"",IF(OR(ISBLANK(P760),ISBLANK(Q760)),"",IF(ISBLANK(VLOOKUP(A760,Database!A:AA,22,FALSE)),"",VLOOKUP(A760,Database!A:AA,22,FALSE))))</f>
        <v/>
      </c>
      <c r="AD760" s="20">
        <f ca="1">IFERROR(
   IF(
     OR(ISBLANK(P760),ISBLANK(Q760)),
     "",
     IF(
       AND(AA760&lt;&gt;"",OR(V760="Terminé",V760="En cours")),
       VLOOKUP(AC760,Setup_ScoreExactBonus!A:D,4,FALSE),
       0
     )),
  0)</f>
        <v>0</v>
      </c>
      <c r="AE760" s="21">
        <f ca="1">IFERROR(IF(OR(ISBLANK(P760),ISBLANK(Q760)),0,IF(AA760&lt;&gt;"", AA760 + IF(AB760=1,AD760, 0), "") * (R760+1)),"")</f>
        <v>69</v>
      </c>
      <c r="AF760" s="21">
        <f ca="1">SUMIFS(AE$2:AE760,D$2:D760,D760)</f>
        <v>1321</v>
      </c>
    </row>
    <row r="761" spans="1:32" hidden="1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1">
        <v>0</v>
      </c>
      <c r="S761" s="20">
        <f>VLOOKUP($A761,Database!$A:$Y,10,FALSE)</f>
        <v>69</v>
      </c>
      <c r="T761" s="20">
        <f>VLOOKUP($A761,Database!$A:$Y,11,FALSE)</f>
        <v>117</v>
      </c>
      <c r="U761" s="20">
        <f>VLOOKUP($A761,Database!$A:$Y,12,FALSE)</f>
        <v>129</v>
      </c>
      <c r="V761" s="20" t="str">
        <f>VLOOKUP(A761,Database!A:M,13,FALSE)</f>
        <v>Terminé</v>
      </c>
      <c r="W761" s="20">
        <f>VLOOKUP($A761,Database!$A:$Y,20,FALSE)</f>
        <v>1</v>
      </c>
      <c r="X761" s="20">
        <f>VLOOKUP($A761,Database!$A:$Y,21,FALSE)</f>
        <v>0</v>
      </c>
      <c r="Y761" s="20">
        <f>IF(A761=0,0,IF(V761="À venir",0,IF(AND(ISBLANK(P761),ISBLANK(Q761)),1,0)))</f>
        <v>0</v>
      </c>
      <c r="Z761" s="20">
        <f>IF(OR(ISBLANK(P761),ISBLANK(Q761)),"",IF(OR(AND(P761&gt;Q761,W761&gt;X761),AND(P761=Q761,W761=X761),AND(P761&lt;Q761,W761&lt;X761)),1,0))</f>
        <v>1</v>
      </c>
      <c r="AA761" s="20">
        <f ca="1">IF(C761&lt;NOW(),IF(AND(P761&gt;Q761,W761&gt;X761),S761,IF(AND(P761=Q761,W761=X761),T761,IF(AND(P761&lt;Q761,W761&lt;X761),U761,0))),"")</f>
        <v>69</v>
      </c>
      <c r="AB761" s="20">
        <f ca="1">IF(AND(P761=W761,Q761=X761,NOT(ISBLANK(P761)),NOT(ISBLANK(Q761)),NOT(ISBLANK(W761)),NOT(ISBLANK(AA761))),1,0)</f>
        <v>0</v>
      </c>
      <c r="AC761" s="20" t="str">
        <f ca="1">IF(AB761=0,"",IF(OR(ISBLANK(P761),ISBLANK(Q761)),"",IF(ISBLANK(VLOOKUP(A761,Database!A:AA,22,FALSE)),"",VLOOKUP(A761,Database!A:AA,22,FALSE))))</f>
        <v/>
      </c>
      <c r="AD761" s="20">
        <f ca="1">IFERROR(
   IF(
     OR(ISBLANK(P761),ISBLANK(Q761)),
     "",
     IF(
       AND(AA761&lt;&gt;"",OR(V761="Terminé",V761="En cours")),
       VLOOKUP(AC761,Setup_ScoreExactBonus!A:D,4,FALSE),
       0
     )),
  0)</f>
        <v>0</v>
      </c>
      <c r="AE761" s="21">
        <f ca="1">IFERROR(IF(OR(ISBLANK(P761),ISBLANK(Q761)),0,IF(AA761&lt;&gt;"", AA761 + IF(AB761=1,AD761, 0), "") * (R761+1)),"")</f>
        <v>69</v>
      </c>
      <c r="AF761" s="21">
        <f ca="1">SUMIFS(AE$2:AE761,D$2:D761,D761)</f>
        <v>767</v>
      </c>
    </row>
    <row r="762" spans="1:32" hidden="1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1">
        <v>0</v>
      </c>
      <c r="S762" s="20">
        <f>VLOOKUP($A762,Database!$A:$Y,10,FALSE)</f>
        <v>69</v>
      </c>
      <c r="T762" s="20">
        <f>VLOOKUP($A762,Database!$A:$Y,11,FALSE)</f>
        <v>117</v>
      </c>
      <c r="U762" s="20">
        <f>VLOOKUP($A762,Database!$A:$Y,12,FALSE)</f>
        <v>129</v>
      </c>
      <c r="V762" s="20" t="str">
        <f>VLOOKUP(A762,Database!A:M,13,FALSE)</f>
        <v>Terminé</v>
      </c>
      <c r="W762" s="20">
        <f>VLOOKUP($A762,Database!$A:$Y,20,FALSE)</f>
        <v>1</v>
      </c>
      <c r="X762" s="20">
        <f>VLOOKUP($A762,Database!$A:$Y,21,FALSE)</f>
        <v>0</v>
      </c>
      <c r="Y762" s="20">
        <f>IF(A762=0,0,IF(V762="À venir",0,IF(AND(ISBLANK(P762),ISBLANK(Q762)),1,0)))</f>
        <v>0</v>
      </c>
      <c r="Z762" s="20">
        <f>IF(OR(ISBLANK(P762),ISBLANK(Q762)),"",IF(OR(AND(P762&gt;Q762,W762&gt;X762),AND(P762=Q762,W762=X762),AND(P762&lt;Q762,W762&lt;X762)),1,0))</f>
        <v>0</v>
      </c>
      <c r="AA762" s="20">
        <f ca="1">IF(C762&lt;NOW(),IF(AND(P762&gt;Q762,W762&gt;X762),S762,IF(AND(P762=Q762,W762=X762),T762,IF(AND(P762&lt;Q762,W762&lt;X762),U762,0))),"")</f>
        <v>0</v>
      </c>
      <c r="AB762" s="20">
        <f ca="1">IF(AND(P762=W762,Q762=X762,NOT(ISBLANK(P762)),NOT(ISBLANK(Q762)),NOT(ISBLANK(W762)),NOT(ISBLANK(AA762))),1,0)</f>
        <v>0</v>
      </c>
      <c r="AC762" s="20" t="str">
        <f ca="1">IF(AB762=0,"",IF(OR(ISBLANK(P762),ISBLANK(Q762)),"",IF(ISBLANK(VLOOKUP(A762,Database!A:AA,22,FALSE)),"",VLOOKUP(A762,Database!A:AA,22,FALSE))))</f>
        <v/>
      </c>
      <c r="AD762" s="20">
        <f ca="1">IFERROR(
   IF(
     OR(ISBLANK(P762),ISBLANK(Q762)),
     "",
     IF(
       AND(AA762&lt;&gt;"",OR(V762="Terminé",V762="En cours")),
       VLOOKUP(AC762,Setup_ScoreExactBonus!A:D,4,FALSE),
       0
     )),
  0)</f>
        <v>0</v>
      </c>
      <c r="AE762" s="21">
        <f ca="1">IFERROR(IF(OR(ISBLANK(P762),ISBLANK(Q762)),0,IF(AA762&lt;&gt;"", AA762 + IF(AB762=1,AD762, 0), "") * (R762+1)),"")</f>
        <v>0</v>
      </c>
      <c r="AF762" s="21">
        <f ca="1">SUMIFS(AE$2:AE762,D$2:D762,D762)</f>
        <v>572</v>
      </c>
    </row>
    <row r="763" spans="1:32" hidden="1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1">
        <v>0</v>
      </c>
      <c r="S763" s="20">
        <f>VLOOKUP($A763,Database!$A:$Y,10,FALSE)</f>
        <v>69</v>
      </c>
      <c r="T763" s="20">
        <f>VLOOKUP($A763,Database!$A:$Y,11,FALSE)</f>
        <v>117</v>
      </c>
      <c r="U763" s="20">
        <f>VLOOKUP($A763,Database!$A:$Y,12,FALSE)</f>
        <v>129</v>
      </c>
      <c r="V763" s="20" t="str">
        <f>VLOOKUP(A763,Database!A:M,13,FALSE)</f>
        <v>Terminé</v>
      </c>
      <c r="W763" s="20">
        <f>VLOOKUP($A763,Database!$A:$Y,20,FALSE)</f>
        <v>1</v>
      </c>
      <c r="X763" s="20">
        <f>VLOOKUP($A763,Database!$A:$Y,21,FALSE)</f>
        <v>0</v>
      </c>
      <c r="Y763" s="20">
        <f>IF(A763=0,0,IF(V763="À venir",0,IF(AND(ISBLANK(P763),ISBLANK(Q763)),1,0)))</f>
        <v>0</v>
      </c>
      <c r="Z763" s="20">
        <f>IF(OR(ISBLANK(P763),ISBLANK(Q763)),"",IF(OR(AND(P763&gt;Q763,W763&gt;X763),AND(P763=Q763,W763=X763),AND(P763&lt;Q763,W763&lt;X763)),1,0))</f>
        <v>1</v>
      </c>
      <c r="AA763" s="20">
        <f ca="1">IF(C763&lt;NOW(),IF(AND(P763&gt;Q763,W763&gt;X763),S763,IF(AND(P763=Q763,W763=X763),T763,IF(AND(P763&lt;Q763,W763&lt;X763),U763,0))),"")</f>
        <v>69</v>
      </c>
      <c r="AB763" s="20">
        <f ca="1">IF(AND(P763=W763,Q763=X763,NOT(ISBLANK(P763)),NOT(ISBLANK(Q763)),NOT(ISBLANK(W763)),NOT(ISBLANK(AA763))),1,0)</f>
        <v>0</v>
      </c>
      <c r="AC763" s="20" t="str">
        <f ca="1">IF(AB763=0,"",IF(OR(ISBLANK(P763),ISBLANK(Q763)),"",IF(ISBLANK(VLOOKUP(A763,Database!A:AA,22,FALSE)),"",VLOOKUP(A763,Database!A:AA,22,FALSE))))</f>
        <v/>
      </c>
      <c r="AD763" s="20">
        <f ca="1">IFERROR(
   IF(
     OR(ISBLANK(P763),ISBLANK(Q763)),
     "",
     IF(
       AND(AA763&lt;&gt;"",OR(V763="Terminé",V763="En cours")),
       VLOOKUP(AC763,Setup_ScoreExactBonus!A:D,4,FALSE),
       0
     )),
  0)</f>
        <v>0</v>
      </c>
      <c r="AE763" s="21">
        <f ca="1">IFERROR(IF(OR(ISBLANK(P763),ISBLANK(Q763)),0,IF(AA763&lt;&gt;"", AA763 + IF(AB763=1,AD763, 0), "") * (R763+1)),"")</f>
        <v>69</v>
      </c>
      <c r="AF763" s="21">
        <f ca="1">SUMIFS(AE$2:AE763,D$2:D763,D763)</f>
        <v>1086</v>
      </c>
    </row>
    <row r="764" spans="1:32" hidden="1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1">
        <v>0</v>
      </c>
      <c r="S764" s="20">
        <f>VLOOKUP($A764,Database!$A:$Y,10,FALSE)</f>
        <v>69</v>
      </c>
      <c r="T764" s="20">
        <f>VLOOKUP($A764,Database!$A:$Y,11,FALSE)</f>
        <v>117</v>
      </c>
      <c r="U764" s="20">
        <f>VLOOKUP($A764,Database!$A:$Y,12,FALSE)</f>
        <v>129</v>
      </c>
      <c r="V764" s="20" t="str">
        <f>VLOOKUP(A764,Database!A:M,13,FALSE)</f>
        <v>Terminé</v>
      </c>
      <c r="W764" s="20">
        <f>VLOOKUP($A764,Database!$A:$Y,20,FALSE)</f>
        <v>1</v>
      </c>
      <c r="X764" s="20">
        <f>VLOOKUP($A764,Database!$A:$Y,21,FALSE)</f>
        <v>0</v>
      </c>
      <c r="Y764" s="20">
        <f>IF(A764=0,0,IF(V764="À venir",0,IF(AND(ISBLANK(P764),ISBLANK(Q764)),1,0)))</f>
        <v>0</v>
      </c>
      <c r="Z764" s="20">
        <f>IF(OR(ISBLANK(P764),ISBLANK(Q764)),"",IF(OR(AND(P764&gt;Q764,W764&gt;X764),AND(P764=Q764,W764=X764),AND(P764&lt;Q764,W764&lt;X764)),1,0))</f>
        <v>1</v>
      </c>
      <c r="AA764" s="20">
        <f ca="1">IF(C764&lt;NOW(),IF(AND(P764&gt;Q764,W764&gt;X764),S764,IF(AND(P764=Q764,W764=X764),T764,IF(AND(P764&lt;Q764,W764&lt;X764),U764,0))),"")</f>
        <v>69</v>
      </c>
      <c r="AB764" s="20">
        <f ca="1">IF(AND(P764=W764,Q764=X764,NOT(ISBLANK(P764)),NOT(ISBLANK(Q764)),NOT(ISBLANK(W764)),NOT(ISBLANK(AA764))),1,0)</f>
        <v>0</v>
      </c>
      <c r="AC764" s="20" t="str">
        <f ca="1">IF(AB764=0,"",IF(OR(ISBLANK(P764),ISBLANK(Q764)),"",IF(ISBLANK(VLOOKUP(A764,Database!A:AA,22,FALSE)),"",VLOOKUP(A764,Database!A:AA,22,FALSE))))</f>
        <v/>
      </c>
      <c r="AD764" s="20">
        <f ca="1">IFERROR(
   IF(
     OR(ISBLANK(P764),ISBLANK(Q764)),
     "",
     IF(
       AND(AA764&lt;&gt;"",OR(V764="Terminé",V764="En cours")),
       VLOOKUP(AC764,Setup_ScoreExactBonus!A:D,4,FALSE),
       0
     )),
  0)</f>
        <v>0</v>
      </c>
      <c r="AE764" s="21">
        <f ca="1">IFERROR(IF(OR(ISBLANK(P764),ISBLANK(Q764)),0,IF(AA764&lt;&gt;"", AA764 + IF(AB764=1,AD764, 0), "") * (R764+1)),"")</f>
        <v>69</v>
      </c>
      <c r="AF764" s="21">
        <f ca="1">SUMIFS(AE$2:AE764,D$2:D764,D764)</f>
        <v>664</v>
      </c>
    </row>
    <row r="765" spans="1:32" hidden="1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1">
        <v>0</v>
      </c>
      <c r="S765" s="20">
        <f>VLOOKUP($A765,Database!$A:$Y,10,FALSE)</f>
        <v>69</v>
      </c>
      <c r="T765" s="20">
        <f>VLOOKUP($A765,Database!$A:$Y,11,FALSE)</f>
        <v>117</v>
      </c>
      <c r="U765" s="20">
        <f>VLOOKUP($A765,Database!$A:$Y,12,FALSE)</f>
        <v>129</v>
      </c>
      <c r="V765" s="20" t="str">
        <f>VLOOKUP(A765,Database!A:M,13,FALSE)</f>
        <v>Terminé</v>
      </c>
      <c r="W765" s="20">
        <f>VLOOKUP($A765,Database!$A:$Y,20,FALSE)</f>
        <v>1</v>
      </c>
      <c r="X765" s="20">
        <f>VLOOKUP($A765,Database!$A:$Y,21,FALSE)</f>
        <v>0</v>
      </c>
      <c r="Y765" s="20">
        <f>IF(A765=0,0,IF(V765="À venir",0,IF(AND(ISBLANK(P765),ISBLANK(Q765)),1,0)))</f>
        <v>0</v>
      </c>
      <c r="Z765" s="20">
        <f>IF(OR(ISBLANK(P765),ISBLANK(Q765)),"",IF(OR(AND(P765&gt;Q765,W765&gt;X765),AND(P765=Q765,W765=X765),AND(P765&lt;Q765,W765&lt;X765)),1,0))</f>
        <v>0</v>
      </c>
      <c r="AA765" s="20">
        <f ca="1">IF(C765&lt;NOW(),IF(AND(P765&gt;Q765,W765&gt;X765),S765,IF(AND(P765=Q765,W765=X765),T765,IF(AND(P765&lt;Q765,W765&lt;X765),U765,0))),"")</f>
        <v>0</v>
      </c>
      <c r="AB765" s="20">
        <f ca="1">IF(AND(P765=W765,Q765=X765,NOT(ISBLANK(P765)),NOT(ISBLANK(Q765)),NOT(ISBLANK(W765)),NOT(ISBLANK(AA765))),1,0)</f>
        <v>0</v>
      </c>
      <c r="AC765" s="20" t="str">
        <f ca="1">IF(AB765=0,"",IF(OR(ISBLANK(P765),ISBLANK(Q765)),"",IF(ISBLANK(VLOOKUP(A765,Database!A:AA,22,FALSE)),"",VLOOKUP(A765,Database!A:AA,22,FALSE))))</f>
        <v/>
      </c>
      <c r="AD765" s="20">
        <f ca="1">IFERROR(
   IF(
     OR(ISBLANK(P765),ISBLANK(Q765)),
     "",
     IF(
       AND(AA765&lt;&gt;"",OR(V765="Terminé",V765="En cours")),
       VLOOKUP(AC765,Setup_ScoreExactBonus!A:D,4,FALSE),
       0
     )),
  0)</f>
        <v>0</v>
      </c>
      <c r="AE765" s="21">
        <f ca="1">IFERROR(IF(OR(ISBLANK(P765),ISBLANK(Q765)),0,IF(AA765&lt;&gt;"", AA765 + IF(AB765=1,AD765, 0), "") * (R765+1)),"")</f>
        <v>0</v>
      </c>
      <c r="AF765" s="21">
        <f ca="1">SUMIFS(AE$2:AE765,D$2:D765,D765)</f>
        <v>1023</v>
      </c>
    </row>
    <row r="766" spans="1:32" hidden="1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1">
        <v>0</v>
      </c>
      <c r="S766" s="20">
        <f>VLOOKUP($A766,Database!$A:$Y,10,FALSE)</f>
        <v>69</v>
      </c>
      <c r="T766" s="20">
        <f>VLOOKUP($A766,Database!$A:$Y,11,FALSE)</f>
        <v>117</v>
      </c>
      <c r="U766" s="20">
        <f>VLOOKUP($A766,Database!$A:$Y,12,FALSE)</f>
        <v>129</v>
      </c>
      <c r="V766" s="20" t="str">
        <f>VLOOKUP(A766,Database!A:M,13,FALSE)</f>
        <v>Terminé</v>
      </c>
      <c r="W766" s="20">
        <f>VLOOKUP($A766,Database!$A:$Y,20,FALSE)</f>
        <v>1</v>
      </c>
      <c r="X766" s="20">
        <f>VLOOKUP($A766,Database!$A:$Y,21,FALSE)</f>
        <v>0</v>
      </c>
      <c r="Y766" s="20">
        <f>IF(A766=0,0,IF(V766="À venir",0,IF(AND(ISBLANK(P766),ISBLANK(Q766)),1,0)))</f>
        <v>0</v>
      </c>
      <c r="Z766" s="20">
        <f>IF(OR(ISBLANK(P766),ISBLANK(Q766)),"",IF(OR(AND(P766&gt;Q766,W766&gt;X766),AND(P766=Q766,W766=X766),AND(P766&lt;Q766,W766&lt;X766)),1,0))</f>
        <v>0</v>
      </c>
      <c r="AA766" s="20">
        <f ca="1">IF(C766&lt;NOW(),IF(AND(P766&gt;Q766,W766&gt;X766),S766,IF(AND(P766=Q766,W766=X766),T766,IF(AND(P766&lt;Q766,W766&lt;X766),U766,0))),"")</f>
        <v>0</v>
      </c>
      <c r="AB766" s="20">
        <f ca="1">IF(AND(P766=W766,Q766=X766,NOT(ISBLANK(P766)),NOT(ISBLANK(Q766)),NOT(ISBLANK(W766)),NOT(ISBLANK(AA766))),1,0)</f>
        <v>0</v>
      </c>
      <c r="AC766" s="20" t="str">
        <f ca="1">IF(AB766=0,"",IF(OR(ISBLANK(P766),ISBLANK(Q766)),"",IF(ISBLANK(VLOOKUP(A766,Database!A:AA,22,FALSE)),"",VLOOKUP(A766,Database!A:AA,22,FALSE))))</f>
        <v/>
      </c>
      <c r="AD766" s="20">
        <f ca="1">IFERROR(
   IF(
     OR(ISBLANK(P766),ISBLANK(Q766)),
     "",
     IF(
       AND(AA766&lt;&gt;"",OR(V766="Terminé",V766="En cours")),
       VLOOKUP(AC766,Setup_ScoreExactBonus!A:D,4,FALSE),
       0
     )),
  0)</f>
        <v>0</v>
      </c>
      <c r="AE766" s="21">
        <f ca="1">IFERROR(IF(OR(ISBLANK(P766),ISBLANK(Q766)),0,IF(AA766&lt;&gt;"", AA766 + IF(AB766=1,AD766, 0), "") * (R766+1)),"")</f>
        <v>0</v>
      </c>
      <c r="AF766" s="21">
        <f ca="1">SUMIFS(AE$2:AE766,D$2:D766,D766)</f>
        <v>946</v>
      </c>
    </row>
    <row r="767" spans="1:32" hidden="1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1">
        <v>0</v>
      </c>
      <c r="S767" s="20">
        <f>VLOOKUP($A767,Database!$A:$Y,10,FALSE)</f>
        <v>69</v>
      </c>
      <c r="T767" s="20">
        <f>VLOOKUP($A767,Database!$A:$Y,11,FALSE)</f>
        <v>117</v>
      </c>
      <c r="U767" s="20">
        <f>VLOOKUP($A767,Database!$A:$Y,12,FALSE)</f>
        <v>129</v>
      </c>
      <c r="V767" s="20" t="str">
        <f>VLOOKUP(A767,Database!A:M,13,FALSE)</f>
        <v>Terminé</v>
      </c>
      <c r="W767" s="20">
        <f>VLOOKUP($A767,Database!$A:$Y,20,FALSE)</f>
        <v>1</v>
      </c>
      <c r="X767" s="20">
        <f>VLOOKUP($A767,Database!$A:$Y,21,FALSE)</f>
        <v>0</v>
      </c>
      <c r="Y767" s="20">
        <f>IF(A767=0,0,IF(V767="À venir",0,IF(AND(ISBLANK(P767),ISBLANK(Q767)),1,0)))</f>
        <v>0</v>
      </c>
      <c r="Z767" s="20">
        <f>IF(OR(ISBLANK(P767),ISBLANK(Q767)),"",IF(OR(AND(P767&gt;Q767,W767&gt;X767),AND(P767=Q767,W767=X767),AND(P767&lt;Q767,W767&lt;X767)),1,0))</f>
        <v>1</v>
      </c>
      <c r="AA767" s="20">
        <f ca="1">IF(C767&lt;NOW(),IF(AND(P767&gt;Q767,W767&gt;X767),S767,IF(AND(P767=Q767,W767=X767),T767,IF(AND(P767&lt;Q767,W767&lt;X767),U767,0))),"")</f>
        <v>69</v>
      </c>
      <c r="AB767" s="20">
        <f ca="1">IF(AND(P767=W767,Q767=X767,NOT(ISBLANK(P767)),NOT(ISBLANK(Q767)),NOT(ISBLANK(W767)),NOT(ISBLANK(AA767))),1,0)</f>
        <v>0</v>
      </c>
      <c r="AC767" s="20" t="str">
        <f ca="1">IF(AB767=0,"",IF(OR(ISBLANK(P767),ISBLANK(Q767)),"",IF(ISBLANK(VLOOKUP(A767,Database!A:AA,22,FALSE)),"",VLOOKUP(A767,Database!A:AA,22,FALSE))))</f>
        <v/>
      </c>
      <c r="AD767" s="20">
        <f ca="1">IFERROR(
   IF(
     OR(ISBLANK(P767),ISBLANK(Q767)),
     "",
     IF(
       AND(AA767&lt;&gt;"",OR(V767="Terminé",V767="En cours")),
       VLOOKUP(AC767,Setup_ScoreExactBonus!A:D,4,FALSE),
       0
     )),
  0)</f>
        <v>0</v>
      </c>
      <c r="AE767" s="21">
        <f ca="1">IFERROR(IF(OR(ISBLANK(P767),ISBLANK(Q767)),0,IF(AA767&lt;&gt;"", AA767 + IF(AB767=1,AD767, 0), "") * (R767+1)),"")</f>
        <v>69</v>
      </c>
      <c r="AF767" s="21">
        <f ca="1">SUMIFS(AE$2:AE767,D$2:D767,D767)</f>
        <v>954</v>
      </c>
    </row>
    <row r="768" spans="1:32" hidden="1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1">
        <v>0</v>
      </c>
      <c r="S768" s="20">
        <f>VLOOKUP($A768,Database!$A:$Y,10,FALSE)</f>
        <v>69</v>
      </c>
      <c r="T768" s="20">
        <f>VLOOKUP($A768,Database!$A:$Y,11,FALSE)</f>
        <v>117</v>
      </c>
      <c r="U768" s="20">
        <f>VLOOKUP($A768,Database!$A:$Y,12,FALSE)</f>
        <v>129</v>
      </c>
      <c r="V768" s="20" t="str">
        <f>VLOOKUP(A768,Database!A:M,13,FALSE)</f>
        <v>Terminé</v>
      </c>
      <c r="W768" s="20">
        <f>VLOOKUP($A768,Database!$A:$Y,20,FALSE)</f>
        <v>1</v>
      </c>
      <c r="X768" s="20">
        <f>VLOOKUP($A768,Database!$A:$Y,21,FALSE)</f>
        <v>0</v>
      </c>
      <c r="Y768" s="20">
        <f>IF(A768=0,0,IF(V768="À venir",0,IF(AND(ISBLANK(P768),ISBLANK(Q768)),1,0)))</f>
        <v>0</v>
      </c>
      <c r="Z768" s="20">
        <f>IF(OR(ISBLANK(P768),ISBLANK(Q768)),"",IF(OR(AND(P768&gt;Q768,W768&gt;X768),AND(P768=Q768,W768=X768),AND(P768&lt;Q768,W768&lt;X768)),1,0))</f>
        <v>0</v>
      </c>
      <c r="AA768" s="20">
        <f ca="1">IF(C768&lt;NOW(),IF(AND(P768&gt;Q768,W768&gt;X768),S768,IF(AND(P768=Q768,W768=X768),T768,IF(AND(P768&lt;Q768,W768&lt;X768),U768,0))),"")</f>
        <v>0</v>
      </c>
      <c r="AB768" s="20">
        <f ca="1">IF(AND(P768=W768,Q768=X768,NOT(ISBLANK(P768)),NOT(ISBLANK(Q768)),NOT(ISBLANK(W768)),NOT(ISBLANK(AA768))),1,0)</f>
        <v>0</v>
      </c>
      <c r="AC768" s="20" t="str">
        <f ca="1">IF(AB768=0,"",IF(OR(ISBLANK(P768),ISBLANK(Q768)),"",IF(ISBLANK(VLOOKUP(A768,Database!A:AA,22,FALSE)),"",VLOOKUP(A768,Database!A:AA,22,FALSE))))</f>
        <v/>
      </c>
      <c r="AD768" s="20">
        <f ca="1">IFERROR(
   IF(
     OR(ISBLANK(P768),ISBLANK(Q768)),
     "",
     IF(
       AND(AA768&lt;&gt;"",OR(V768="Terminé",V768="En cours")),
       VLOOKUP(AC768,Setup_ScoreExactBonus!A:D,4,FALSE),
       0
     )),
  0)</f>
        <v>0</v>
      </c>
      <c r="AE768" s="21">
        <f ca="1">IFERROR(IF(OR(ISBLANK(P768),ISBLANK(Q768)),0,IF(AA768&lt;&gt;"", AA768 + IF(AB768=1,AD768, 0), "") * (R768+1)),"")</f>
        <v>0</v>
      </c>
      <c r="AF768" s="21">
        <f ca="1">SUMIFS(AE$2:AE768,D$2:D768,D768)</f>
        <v>996</v>
      </c>
    </row>
    <row r="769" spans="1:32" hidden="1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1">
        <v>0</v>
      </c>
      <c r="S769" s="20">
        <f>VLOOKUP($A769,Database!$A:$Y,10,FALSE)</f>
        <v>69</v>
      </c>
      <c r="T769" s="20">
        <f>VLOOKUP($A769,Database!$A:$Y,11,FALSE)</f>
        <v>117</v>
      </c>
      <c r="U769" s="20">
        <f>VLOOKUP($A769,Database!$A:$Y,12,FALSE)</f>
        <v>129</v>
      </c>
      <c r="V769" s="20" t="str">
        <f>VLOOKUP(A769,Database!A:M,13,FALSE)</f>
        <v>Terminé</v>
      </c>
      <c r="W769" s="20">
        <f>VLOOKUP($A769,Database!$A:$Y,20,FALSE)</f>
        <v>1</v>
      </c>
      <c r="X769" s="20">
        <f>VLOOKUP($A769,Database!$A:$Y,21,FALSE)</f>
        <v>0</v>
      </c>
      <c r="Y769" s="20">
        <f>IF(A769=0,0,IF(V769="À venir",0,IF(AND(ISBLANK(P769),ISBLANK(Q769)),1,0)))</f>
        <v>0</v>
      </c>
      <c r="Z769" s="20">
        <f>IF(OR(ISBLANK(P769),ISBLANK(Q769)),"",IF(OR(AND(P769&gt;Q769,W769&gt;X769),AND(P769=Q769,W769=X769),AND(P769&lt;Q769,W769&lt;X769)),1,0))</f>
        <v>0</v>
      </c>
      <c r="AA769" s="20">
        <f ca="1">IF(C769&lt;NOW(),IF(AND(P769&gt;Q769,W769&gt;X769),S769,IF(AND(P769=Q769,W769=X769),T769,IF(AND(P769&lt;Q769,W769&lt;X769),U769,0))),"")</f>
        <v>0</v>
      </c>
      <c r="AB769" s="20">
        <f ca="1">IF(AND(P769=W769,Q769=X769,NOT(ISBLANK(P769)),NOT(ISBLANK(Q769)),NOT(ISBLANK(W769)),NOT(ISBLANK(AA769))),1,0)</f>
        <v>0</v>
      </c>
      <c r="AC769" s="20" t="str">
        <f ca="1">IF(AB769=0,"",IF(OR(ISBLANK(P769),ISBLANK(Q769)),"",IF(ISBLANK(VLOOKUP(A769,Database!A:AA,22,FALSE)),"",VLOOKUP(A769,Database!A:AA,22,FALSE))))</f>
        <v/>
      </c>
      <c r="AD769" s="20">
        <f ca="1">IFERROR(
   IF(
     OR(ISBLANK(P769),ISBLANK(Q769)),
     "",
     IF(
       AND(AA769&lt;&gt;"",OR(V769="Terminé",V769="En cours")),
       VLOOKUP(AC769,Setup_ScoreExactBonus!A:D,4,FALSE),
       0
     )),
  0)</f>
        <v>0</v>
      </c>
      <c r="AE769" s="21">
        <f ca="1">IFERROR(IF(OR(ISBLANK(P769),ISBLANK(Q769)),0,IF(AA769&lt;&gt;"", AA769 + IF(AB769=1,AD769, 0), "") * (R769+1)),"")</f>
        <v>0</v>
      </c>
      <c r="AF769" s="21">
        <f ca="1">SUMIFS(AE$2:AE769,D$2:D769,D769)</f>
        <v>1318</v>
      </c>
    </row>
    <row r="770" spans="1:32" hidden="1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1">
        <v>0</v>
      </c>
      <c r="S770" s="20">
        <f>VLOOKUP($A770,Database!$A:$Y,10,FALSE)</f>
        <v>69</v>
      </c>
      <c r="T770" s="20">
        <f>VLOOKUP($A770,Database!$A:$Y,11,FALSE)</f>
        <v>117</v>
      </c>
      <c r="U770" s="20">
        <f>VLOOKUP($A770,Database!$A:$Y,12,FALSE)</f>
        <v>129</v>
      </c>
      <c r="V770" s="20" t="str">
        <f>VLOOKUP(A770,Database!A:M,13,FALSE)</f>
        <v>Terminé</v>
      </c>
      <c r="W770" s="20">
        <f>VLOOKUP($A770,Database!$A:$Y,20,FALSE)</f>
        <v>1</v>
      </c>
      <c r="X770" s="20">
        <f>VLOOKUP($A770,Database!$A:$Y,21,FALSE)</f>
        <v>0</v>
      </c>
      <c r="Y770" s="20">
        <f>IF(A770=0,0,IF(V770="À venir",0,IF(AND(ISBLANK(P770),ISBLANK(Q770)),1,0)))</f>
        <v>0</v>
      </c>
      <c r="Z770" s="20">
        <f>IF(OR(ISBLANK(P770),ISBLANK(Q770)),"",IF(OR(AND(P770&gt;Q770,W770&gt;X770),AND(P770=Q770,W770=X770),AND(P770&lt;Q770,W770&lt;X770)),1,0))</f>
        <v>1</v>
      </c>
      <c r="AA770" s="20">
        <f ca="1">IF(C770&lt;NOW(),IF(AND(P770&gt;Q770,W770&gt;X770),S770,IF(AND(P770=Q770,W770=X770),T770,IF(AND(P770&lt;Q770,W770&lt;X770),U770,0))),"")</f>
        <v>69</v>
      </c>
      <c r="AB770" s="20">
        <f ca="1">IF(AND(P770=W770,Q770=X770,NOT(ISBLANK(P770)),NOT(ISBLANK(Q770)),NOT(ISBLANK(W770)),NOT(ISBLANK(AA770))),1,0)</f>
        <v>0</v>
      </c>
      <c r="AC770" s="20" t="str">
        <f ca="1">IF(AB770=0,"",IF(OR(ISBLANK(P770),ISBLANK(Q770)),"",IF(ISBLANK(VLOOKUP(A770,Database!A:AA,22,FALSE)),"",VLOOKUP(A770,Database!A:AA,22,FALSE))))</f>
        <v/>
      </c>
      <c r="AD770" s="20">
        <f ca="1">IFERROR(
   IF(
     OR(ISBLANK(P770),ISBLANK(Q770)),
     "",
     IF(
       AND(AA770&lt;&gt;"",OR(V770="Terminé",V770="En cours")),
       VLOOKUP(AC770,Setup_ScoreExactBonus!A:D,4,FALSE),
       0
     )),
  0)</f>
        <v>0</v>
      </c>
      <c r="AE770" s="21">
        <f ca="1">IFERROR(IF(OR(ISBLANK(P770),ISBLANK(Q770)),0,IF(AA770&lt;&gt;"", AA770 + IF(AB770=1,AD770, 0), "") * (R770+1)),"")</f>
        <v>69</v>
      </c>
      <c r="AF770" s="21">
        <f ca="1">SUMIFS(AE$2:AE770,D$2:D770,D770)</f>
        <v>1387</v>
      </c>
    </row>
    <row r="771" spans="1:32" hidden="1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1">
        <v>0</v>
      </c>
      <c r="S771" s="20">
        <f>VLOOKUP($A771,Database!$A:$Y,10,FALSE)</f>
        <v>69</v>
      </c>
      <c r="T771" s="20">
        <f>VLOOKUP($A771,Database!$A:$Y,11,FALSE)</f>
        <v>117</v>
      </c>
      <c r="U771" s="20">
        <f>VLOOKUP($A771,Database!$A:$Y,12,FALSE)</f>
        <v>129</v>
      </c>
      <c r="V771" s="20" t="str">
        <f>VLOOKUP(A771,Database!A:M,13,FALSE)</f>
        <v>Terminé</v>
      </c>
      <c r="W771" s="20">
        <f>VLOOKUP($A771,Database!$A:$Y,20,FALSE)</f>
        <v>1</v>
      </c>
      <c r="X771" s="20">
        <f>VLOOKUP($A771,Database!$A:$Y,21,FALSE)</f>
        <v>0</v>
      </c>
      <c r="Y771" s="20">
        <f>IF(A771=0,0,IF(V771="À venir",0,IF(AND(ISBLANK(P771),ISBLANK(Q771)),1,0)))</f>
        <v>0</v>
      </c>
      <c r="Z771" s="20">
        <f>IF(OR(ISBLANK(P771),ISBLANK(Q771)),"",IF(OR(AND(P771&gt;Q771,W771&gt;X771),AND(P771=Q771,W771=X771),AND(P771&lt;Q771,W771&lt;X771)),1,0))</f>
        <v>0</v>
      </c>
      <c r="AA771" s="20">
        <f ca="1">IF(C771&lt;NOW(),IF(AND(P771&gt;Q771,W771&gt;X771),S771,IF(AND(P771=Q771,W771=X771),T771,IF(AND(P771&lt;Q771,W771&lt;X771),U771,0))),"")</f>
        <v>0</v>
      </c>
      <c r="AB771" s="20">
        <f ca="1">IF(AND(P771=W771,Q771=X771,NOT(ISBLANK(P771)),NOT(ISBLANK(Q771)),NOT(ISBLANK(W771)),NOT(ISBLANK(AA771))),1,0)</f>
        <v>0</v>
      </c>
      <c r="AC771" s="20" t="str">
        <f ca="1">IF(AB771=0,"",IF(OR(ISBLANK(P771),ISBLANK(Q771)),"",IF(ISBLANK(VLOOKUP(A771,Database!A:AA,22,FALSE)),"",VLOOKUP(A771,Database!A:AA,22,FALSE))))</f>
        <v/>
      </c>
      <c r="AD771" s="20">
        <f ca="1">IFERROR(
   IF(
     OR(ISBLANK(P771),ISBLANK(Q771)),
     "",
     IF(
       AND(AA771&lt;&gt;"",OR(V771="Terminé",V771="En cours")),
       VLOOKUP(AC771,Setup_ScoreExactBonus!A:D,4,FALSE),
       0
     )),
  0)</f>
        <v>0</v>
      </c>
      <c r="AE771" s="21">
        <f ca="1">IFERROR(IF(OR(ISBLANK(P771),ISBLANK(Q771)),0,IF(AA771&lt;&gt;"", AA771 + IF(AB771=1,AD771, 0), "") * (R771+1)),"")</f>
        <v>0</v>
      </c>
      <c r="AF771" s="21">
        <f ca="1">SUMIFS(AE$2:AE771,D$2:D771,D771)</f>
        <v>1011</v>
      </c>
    </row>
    <row r="772" spans="1:32" hidden="1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1">
        <v>0</v>
      </c>
      <c r="S772" s="20">
        <f>VLOOKUP($A772,Database!$A:$Y,10,FALSE)</f>
        <v>69</v>
      </c>
      <c r="T772" s="20">
        <f>VLOOKUP($A772,Database!$A:$Y,11,FALSE)</f>
        <v>117</v>
      </c>
      <c r="U772" s="20">
        <f>VLOOKUP($A772,Database!$A:$Y,12,FALSE)</f>
        <v>129</v>
      </c>
      <c r="V772" s="20" t="str">
        <f>VLOOKUP(A772,Database!A:M,13,FALSE)</f>
        <v>Terminé</v>
      </c>
      <c r="W772" s="20">
        <f>VLOOKUP($A772,Database!$A:$Y,20,FALSE)</f>
        <v>1</v>
      </c>
      <c r="X772" s="20">
        <f>VLOOKUP($A772,Database!$A:$Y,21,FALSE)</f>
        <v>0</v>
      </c>
      <c r="Y772" s="20">
        <f>IF(A772=0,0,IF(V772="À venir",0,IF(AND(ISBLANK(P772),ISBLANK(Q772)),1,0)))</f>
        <v>0</v>
      </c>
      <c r="Z772" s="20">
        <f>IF(OR(ISBLANK(P772),ISBLANK(Q772)),"",IF(OR(AND(P772&gt;Q772,W772&gt;X772),AND(P772=Q772,W772=X772),AND(P772&lt;Q772,W772&lt;X772)),1,0))</f>
        <v>1</v>
      </c>
      <c r="AA772" s="20">
        <f ca="1">IF(C772&lt;NOW(),IF(AND(P772&gt;Q772,W772&gt;X772),S772,IF(AND(P772=Q772,W772=X772),T772,IF(AND(P772&lt;Q772,W772&lt;X772),U772,0))),"")</f>
        <v>69</v>
      </c>
      <c r="AB772" s="20">
        <f ca="1">IF(AND(P772=W772,Q772=X772,NOT(ISBLANK(P772)),NOT(ISBLANK(Q772)),NOT(ISBLANK(W772)),NOT(ISBLANK(AA772))),1,0)</f>
        <v>0</v>
      </c>
      <c r="AC772" s="20" t="str">
        <f ca="1">IF(AB772=0,"",IF(OR(ISBLANK(P772),ISBLANK(Q772)),"",IF(ISBLANK(VLOOKUP(A772,Database!A:AA,22,FALSE)),"",VLOOKUP(A772,Database!A:AA,22,FALSE))))</f>
        <v/>
      </c>
      <c r="AD772" s="20">
        <f ca="1">IFERROR(
   IF(
     OR(ISBLANK(P772),ISBLANK(Q772)),
     "",
     IF(
       AND(AA772&lt;&gt;"",OR(V772="Terminé",V772="En cours")),
       VLOOKUP(AC772,Setup_ScoreExactBonus!A:D,4,FALSE),
       0
     )),
  0)</f>
        <v>0</v>
      </c>
      <c r="AE772" s="21">
        <f ca="1">IFERROR(IF(OR(ISBLANK(P772),ISBLANK(Q772)),0,IF(AA772&lt;&gt;"", AA772 + IF(AB772=1,AD772, 0), "") * (R772+1)),"")</f>
        <v>69</v>
      </c>
      <c r="AF772" s="21">
        <f ca="1">SUMIFS(AE$2:AE772,D$2:D772,D772)</f>
        <v>1077</v>
      </c>
    </row>
    <row r="773" spans="1:32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1">
        <v>0</v>
      </c>
      <c r="S773" s="20">
        <f>VLOOKUP($A773,Database!$A:$Y,10,FALSE)</f>
        <v>69</v>
      </c>
      <c r="T773" s="20">
        <f>VLOOKUP($A773,Database!$A:$Y,11,FALSE)</f>
        <v>117</v>
      </c>
      <c r="U773" s="20">
        <f>VLOOKUP($A773,Database!$A:$Y,12,FALSE)</f>
        <v>129</v>
      </c>
      <c r="V773" s="20" t="str">
        <f>VLOOKUP(A773,Database!A:M,13,FALSE)</f>
        <v>Terminé</v>
      </c>
      <c r="W773" s="20">
        <f>VLOOKUP($A773,Database!$A:$Y,20,FALSE)</f>
        <v>1</v>
      </c>
      <c r="X773" s="20">
        <f>VLOOKUP($A773,Database!$A:$Y,21,FALSE)</f>
        <v>0</v>
      </c>
      <c r="Y773" s="20">
        <f>IF(A773=0,0,IF(V773="À venir",0,IF(AND(ISBLANK(P773),ISBLANK(Q773)),1,0)))</f>
        <v>0</v>
      </c>
      <c r="Z773" s="20">
        <f>IF(OR(ISBLANK(P773),ISBLANK(Q773)),"",IF(OR(AND(P773&gt;Q773,W773&gt;X773),AND(P773=Q773,W773=X773),AND(P773&lt;Q773,W773&lt;X773)),1,0))</f>
        <v>1</v>
      </c>
      <c r="AA773" s="20">
        <f ca="1">IF(C773&lt;NOW(),IF(AND(P773&gt;Q773,W773&gt;X773),S773,IF(AND(P773=Q773,W773=X773),T773,IF(AND(P773&lt;Q773,W773&lt;X773),U773,0))),"")</f>
        <v>69</v>
      </c>
      <c r="AB773" s="20">
        <f ca="1">IF(AND(P773=W773,Q773=X773,NOT(ISBLANK(P773)),NOT(ISBLANK(Q773)),NOT(ISBLANK(W773)),NOT(ISBLANK(AA773))),1,0)</f>
        <v>0</v>
      </c>
      <c r="AC773" s="20" t="str">
        <f ca="1">IF(AB773=0,"",IF(OR(ISBLANK(P773),ISBLANK(Q773)),"",IF(ISBLANK(VLOOKUP(A773,Database!A:AA,22,FALSE)),"",VLOOKUP(A773,Database!A:AA,22,FALSE))))</f>
        <v/>
      </c>
      <c r="AD773" s="20">
        <f ca="1">IFERROR(
   IF(
     OR(ISBLANK(P773),ISBLANK(Q773)),
     "",
     IF(
       AND(AA773&lt;&gt;"",OR(V773="Terminé",V773="En cours")),
       VLOOKUP(AC773,Setup_ScoreExactBonus!A:D,4,FALSE),
       0
     )),
  0)</f>
        <v>0</v>
      </c>
      <c r="AE773" s="21">
        <f ca="1">IFERROR(IF(OR(ISBLANK(P773),ISBLANK(Q773)),0,IF(AA773&lt;&gt;"", AA773 + IF(AB773=1,AD773, 0), "") * (R773+1)),"")</f>
        <v>69</v>
      </c>
      <c r="AF773" s="21">
        <f ca="1">SUMIFS(AE$2:AE773,D$2:D773,D773)</f>
        <v>648</v>
      </c>
    </row>
    <row r="774" spans="1:32" hidden="1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1">
        <v>0</v>
      </c>
      <c r="S774" s="20">
        <f>VLOOKUP($A774,Database!$A:$Y,10,FALSE)</f>
        <v>69</v>
      </c>
      <c r="T774" s="20">
        <f>VLOOKUP($A774,Database!$A:$Y,11,FALSE)</f>
        <v>117</v>
      </c>
      <c r="U774" s="20">
        <f>VLOOKUP($A774,Database!$A:$Y,12,FALSE)</f>
        <v>129</v>
      </c>
      <c r="V774" s="20" t="str">
        <f>VLOOKUP(A774,Database!A:M,13,FALSE)</f>
        <v>Terminé</v>
      </c>
      <c r="W774" s="20">
        <f>VLOOKUP($A774,Database!$A:$Y,20,FALSE)</f>
        <v>1</v>
      </c>
      <c r="X774" s="20">
        <f>VLOOKUP($A774,Database!$A:$Y,21,FALSE)</f>
        <v>0</v>
      </c>
      <c r="Y774" s="20">
        <f>IF(A774=0,0,IF(V774="À venir",0,IF(AND(ISBLANK(P774),ISBLANK(Q774)),1,0)))</f>
        <v>0</v>
      </c>
      <c r="Z774" s="20">
        <f>IF(OR(ISBLANK(P774),ISBLANK(Q774)),"",IF(OR(AND(P774&gt;Q774,W774&gt;X774),AND(P774=Q774,W774=X774),AND(P774&lt;Q774,W774&lt;X774)),1,0))</f>
        <v>1</v>
      </c>
      <c r="AA774" s="20">
        <f ca="1">IF(C774&lt;NOW(),IF(AND(P774&gt;Q774,W774&gt;X774),S774,IF(AND(P774=Q774,W774=X774),T774,IF(AND(P774&lt;Q774,W774&lt;X774),U774,0))),"")</f>
        <v>69</v>
      </c>
      <c r="AB774" s="20">
        <f ca="1">IF(AND(P774=W774,Q774=X774,NOT(ISBLANK(P774)),NOT(ISBLANK(Q774)),NOT(ISBLANK(W774)),NOT(ISBLANK(AA774))),1,0)</f>
        <v>0</v>
      </c>
      <c r="AC774" s="20" t="str">
        <f ca="1">IF(AB774=0,"",IF(OR(ISBLANK(P774),ISBLANK(Q774)),"",IF(ISBLANK(VLOOKUP(A774,Database!A:AA,22,FALSE)),"",VLOOKUP(A774,Database!A:AA,22,FALSE))))</f>
        <v/>
      </c>
      <c r="AD774" s="20">
        <f ca="1">IFERROR(
   IF(
     OR(ISBLANK(P774),ISBLANK(Q774)),
     "",
     IF(
       AND(AA774&lt;&gt;"",OR(V774="Terminé",V774="En cours")),
       VLOOKUP(AC774,Setup_ScoreExactBonus!A:D,4,FALSE),
       0
     )),
  0)</f>
        <v>0</v>
      </c>
      <c r="AE774" s="21">
        <f ca="1">IFERROR(IF(OR(ISBLANK(P774),ISBLANK(Q774)),0,IF(AA774&lt;&gt;"", AA774 + IF(AB774=1,AD774, 0), "") * (R774+1)),"")</f>
        <v>69</v>
      </c>
      <c r="AF774" s="21">
        <f ca="1">SUMIFS(AE$2:AE774,D$2:D774,D774)</f>
        <v>1063</v>
      </c>
    </row>
    <row r="775" spans="1:32" hidden="1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1">
        <v>0</v>
      </c>
      <c r="S775" s="20">
        <f>VLOOKUP($A775,Database!$A:$Y,10,FALSE)</f>
        <v>69</v>
      </c>
      <c r="T775" s="20">
        <f>VLOOKUP($A775,Database!$A:$Y,11,FALSE)</f>
        <v>117</v>
      </c>
      <c r="U775" s="20">
        <f>VLOOKUP($A775,Database!$A:$Y,12,FALSE)</f>
        <v>129</v>
      </c>
      <c r="V775" s="20" t="str">
        <f>VLOOKUP(A775,Database!A:M,13,FALSE)</f>
        <v>Terminé</v>
      </c>
      <c r="W775" s="20">
        <f>VLOOKUP($A775,Database!$A:$Y,20,FALSE)</f>
        <v>1</v>
      </c>
      <c r="X775" s="20">
        <f>VLOOKUP($A775,Database!$A:$Y,21,FALSE)</f>
        <v>0</v>
      </c>
      <c r="Y775" s="20">
        <f>IF(A775=0,0,IF(V775="À venir",0,IF(AND(ISBLANK(P775),ISBLANK(Q775)),1,0)))</f>
        <v>0</v>
      </c>
      <c r="Z775" s="20">
        <f>IF(OR(ISBLANK(P775),ISBLANK(Q775)),"",IF(OR(AND(P775&gt;Q775,W775&gt;X775),AND(P775=Q775,W775=X775),AND(P775&lt;Q775,W775&lt;X775)),1,0))</f>
        <v>1</v>
      </c>
      <c r="AA775" s="20">
        <f ca="1">IF(C775&lt;NOW(),IF(AND(P775&gt;Q775,W775&gt;X775),S775,IF(AND(P775=Q775,W775=X775),T775,IF(AND(P775&lt;Q775,W775&lt;X775),U775,0))),"")</f>
        <v>69</v>
      </c>
      <c r="AB775" s="20">
        <f ca="1">IF(AND(P775=W775,Q775=X775,NOT(ISBLANK(P775)),NOT(ISBLANK(Q775)),NOT(ISBLANK(W775)),NOT(ISBLANK(AA775))),1,0)</f>
        <v>0</v>
      </c>
      <c r="AC775" s="20" t="str">
        <f ca="1">IF(AB775=0,"",IF(OR(ISBLANK(P775),ISBLANK(Q775)),"",IF(ISBLANK(VLOOKUP(A775,Database!A:AA,22,FALSE)),"",VLOOKUP(A775,Database!A:AA,22,FALSE))))</f>
        <v/>
      </c>
      <c r="AD775" s="20">
        <f ca="1">IFERROR(
   IF(
     OR(ISBLANK(P775),ISBLANK(Q775)),
     "",
     IF(
       AND(AA775&lt;&gt;"",OR(V775="Terminé",V775="En cours")),
       VLOOKUP(AC775,Setup_ScoreExactBonus!A:D,4,FALSE),
       0
     )),
  0)</f>
        <v>0</v>
      </c>
      <c r="AE775" s="21">
        <f ca="1">IFERROR(IF(OR(ISBLANK(P775),ISBLANK(Q775)),0,IF(AA775&lt;&gt;"", AA775 + IF(AB775=1,AD775, 0), "") * (R775+1)),"")</f>
        <v>69</v>
      </c>
      <c r="AF775" s="21">
        <f ca="1">SUMIFS(AE$2:AE775,D$2:D775,D775)</f>
        <v>1174</v>
      </c>
    </row>
    <row r="776" spans="1:32" hidden="1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1">
        <v>0</v>
      </c>
      <c r="S776" s="20">
        <f>VLOOKUP($A776,Database!$A:$Y,10,FALSE)</f>
        <v>69</v>
      </c>
      <c r="T776" s="20">
        <f>VLOOKUP($A776,Database!$A:$Y,11,FALSE)</f>
        <v>117</v>
      </c>
      <c r="U776" s="20">
        <f>VLOOKUP($A776,Database!$A:$Y,12,FALSE)</f>
        <v>129</v>
      </c>
      <c r="V776" s="20" t="str">
        <f>VLOOKUP(A776,Database!A:M,13,FALSE)</f>
        <v>Terminé</v>
      </c>
      <c r="W776" s="20">
        <f>VLOOKUP($A776,Database!$A:$Y,20,FALSE)</f>
        <v>1</v>
      </c>
      <c r="X776" s="20">
        <f>VLOOKUP($A776,Database!$A:$Y,21,FALSE)</f>
        <v>0</v>
      </c>
      <c r="Y776" s="20">
        <f>IF(A776=0,0,IF(V776="À venir",0,IF(AND(ISBLANK(P776),ISBLANK(Q776)),1,0)))</f>
        <v>0</v>
      </c>
      <c r="Z776" s="20">
        <f>IF(OR(ISBLANK(P776),ISBLANK(Q776)),"",IF(OR(AND(P776&gt;Q776,W776&gt;X776),AND(P776=Q776,W776=X776),AND(P776&lt;Q776,W776&lt;X776)),1,0))</f>
        <v>0</v>
      </c>
      <c r="AA776" s="20">
        <f ca="1">IF(C776&lt;NOW(),IF(AND(P776&gt;Q776,W776&gt;X776),S776,IF(AND(P776=Q776,W776=X776),T776,IF(AND(P776&lt;Q776,W776&lt;X776),U776,0))),"")</f>
        <v>0</v>
      </c>
      <c r="AB776" s="20">
        <f ca="1">IF(AND(P776=W776,Q776=X776,NOT(ISBLANK(P776)),NOT(ISBLANK(Q776)),NOT(ISBLANK(W776)),NOT(ISBLANK(AA776))),1,0)</f>
        <v>0</v>
      </c>
      <c r="AC776" s="20" t="str">
        <f ca="1">IF(AB776=0,"",IF(OR(ISBLANK(P776),ISBLANK(Q776)),"",IF(ISBLANK(VLOOKUP(A776,Database!A:AA,22,FALSE)),"",VLOOKUP(A776,Database!A:AA,22,FALSE))))</f>
        <v/>
      </c>
      <c r="AD776" s="20">
        <f ca="1">IFERROR(
   IF(
     OR(ISBLANK(P776),ISBLANK(Q776)),
     "",
     IF(
       AND(AA776&lt;&gt;"",OR(V776="Terminé",V776="En cours")),
       VLOOKUP(AC776,Setup_ScoreExactBonus!A:D,4,FALSE),
       0
     )),
  0)</f>
        <v>0</v>
      </c>
      <c r="AE776" s="21">
        <f ca="1">IFERROR(IF(OR(ISBLANK(P776),ISBLANK(Q776)),0,IF(AA776&lt;&gt;"", AA776 + IF(AB776=1,AD776, 0), "") * (R776+1)),"")</f>
        <v>0</v>
      </c>
      <c r="AF776" s="21">
        <f ca="1">SUMIFS(AE$2:AE776,D$2:D776,D776)</f>
        <v>956</v>
      </c>
    </row>
    <row r="777" spans="1:32" hidden="1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1">
        <v>0</v>
      </c>
      <c r="S777" s="20">
        <f>VLOOKUP($A777,Database!$A:$Y,10,FALSE)</f>
        <v>69</v>
      </c>
      <c r="T777" s="20">
        <f>VLOOKUP($A777,Database!$A:$Y,11,FALSE)</f>
        <v>117</v>
      </c>
      <c r="U777" s="20">
        <f>VLOOKUP($A777,Database!$A:$Y,12,FALSE)</f>
        <v>129</v>
      </c>
      <c r="V777" s="20" t="str">
        <f>VLOOKUP(A777,Database!A:M,13,FALSE)</f>
        <v>Terminé</v>
      </c>
      <c r="W777" s="20">
        <f>VLOOKUP($A777,Database!$A:$Y,20,FALSE)</f>
        <v>1</v>
      </c>
      <c r="X777" s="20">
        <f>VLOOKUP($A777,Database!$A:$Y,21,FALSE)</f>
        <v>0</v>
      </c>
      <c r="Y777" s="20">
        <f>IF(A777=0,0,IF(V777="À venir",0,IF(AND(ISBLANK(P777),ISBLANK(Q777)),1,0)))</f>
        <v>0</v>
      </c>
      <c r="Z777" s="20">
        <f>IF(OR(ISBLANK(P777),ISBLANK(Q777)),"",IF(OR(AND(P777&gt;Q777,W777&gt;X777),AND(P777=Q777,W777=X777),AND(P777&lt;Q777,W777&lt;X777)),1,0))</f>
        <v>0</v>
      </c>
      <c r="AA777" s="20">
        <f ca="1">IF(C777&lt;NOW(),IF(AND(P777&gt;Q777,W777&gt;X777),S777,IF(AND(P777=Q777,W777=X777),T777,IF(AND(P777&lt;Q777,W777&lt;X777),U777,0))),"")</f>
        <v>0</v>
      </c>
      <c r="AB777" s="20">
        <f ca="1">IF(AND(P777=W777,Q777=X777,NOT(ISBLANK(P777)),NOT(ISBLANK(Q777)),NOT(ISBLANK(W777)),NOT(ISBLANK(AA777))),1,0)</f>
        <v>0</v>
      </c>
      <c r="AC777" s="20" t="str">
        <f ca="1">IF(AB777=0,"",IF(OR(ISBLANK(P777),ISBLANK(Q777)),"",IF(ISBLANK(VLOOKUP(A777,Database!A:AA,22,FALSE)),"",VLOOKUP(A777,Database!A:AA,22,FALSE))))</f>
        <v/>
      </c>
      <c r="AD777" s="20">
        <f ca="1">IFERROR(
   IF(
     OR(ISBLANK(P777),ISBLANK(Q777)),
     "",
     IF(
       AND(AA777&lt;&gt;"",OR(V777="Terminé",V777="En cours")),
       VLOOKUP(AC777,Setup_ScoreExactBonus!A:D,4,FALSE),
       0
     )),
  0)</f>
        <v>0</v>
      </c>
      <c r="AE777" s="21">
        <f ca="1">IFERROR(IF(OR(ISBLANK(P777),ISBLANK(Q777)),0,IF(AA777&lt;&gt;"", AA777 + IF(AB777=1,AD777, 0), "") * (R777+1)),"")</f>
        <v>0</v>
      </c>
      <c r="AF777" s="21">
        <f ca="1">SUMIFS(AE$2:AE777,D$2:D777,D777)</f>
        <v>975</v>
      </c>
    </row>
    <row r="778" spans="1:32" hidden="1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1">
        <v>0</v>
      </c>
      <c r="S778" s="20">
        <f>VLOOKUP($A778,Database!$A:$Y,10,FALSE)</f>
        <v>69</v>
      </c>
      <c r="T778" s="20">
        <f>VLOOKUP($A778,Database!$A:$Y,11,FALSE)</f>
        <v>117</v>
      </c>
      <c r="U778" s="20">
        <f>VLOOKUP($A778,Database!$A:$Y,12,FALSE)</f>
        <v>129</v>
      </c>
      <c r="V778" s="20" t="str">
        <f>VLOOKUP(A778,Database!A:M,13,FALSE)</f>
        <v>Terminé</v>
      </c>
      <c r="W778" s="20">
        <f>VLOOKUP($A778,Database!$A:$Y,20,FALSE)</f>
        <v>1</v>
      </c>
      <c r="X778" s="20">
        <f>VLOOKUP($A778,Database!$A:$Y,21,FALSE)</f>
        <v>0</v>
      </c>
      <c r="Y778" s="20">
        <f>IF(A778=0,0,IF(V778="À venir",0,IF(AND(ISBLANK(P778),ISBLANK(Q778)),1,0)))</f>
        <v>0</v>
      </c>
      <c r="Z778" s="20">
        <f>IF(OR(ISBLANK(P778),ISBLANK(Q778)),"",IF(OR(AND(P778&gt;Q778,W778&gt;X778),AND(P778=Q778,W778=X778),AND(P778&lt;Q778,W778&lt;X778)),1,0))</f>
        <v>0</v>
      </c>
      <c r="AA778" s="20">
        <f ca="1">IF(C778&lt;NOW(),IF(AND(P778&gt;Q778,W778&gt;X778),S778,IF(AND(P778=Q778,W778=X778),T778,IF(AND(P778&lt;Q778,W778&lt;X778),U778,0))),"")</f>
        <v>0</v>
      </c>
      <c r="AB778" s="20">
        <f ca="1">IF(AND(P778=W778,Q778=X778,NOT(ISBLANK(P778)),NOT(ISBLANK(Q778)),NOT(ISBLANK(W778)),NOT(ISBLANK(AA778))),1,0)</f>
        <v>0</v>
      </c>
      <c r="AC778" s="20" t="str">
        <f ca="1">IF(AB778=0,"",IF(OR(ISBLANK(P778),ISBLANK(Q778)),"",IF(ISBLANK(VLOOKUP(A778,Database!A:AA,22,FALSE)),"",VLOOKUP(A778,Database!A:AA,22,FALSE))))</f>
        <v/>
      </c>
      <c r="AD778" s="20">
        <f ca="1">IFERROR(
   IF(
     OR(ISBLANK(P778),ISBLANK(Q778)),
     "",
     IF(
       AND(AA778&lt;&gt;"",OR(V778="Terminé",V778="En cours")),
       VLOOKUP(AC778,Setup_ScoreExactBonus!A:D,4,FALSE),
       0
     )),
  0)</f>
        <v>0</v>
      </c>
      <c r="AE778" s="21">
        <f ca="1">IFERROR(IF(OR(ISBLANK(P778),ISBLANK(Q778)),0,IF(AA778&lt;&gt;"", AA778 + IF(AB778=1,AD778, 0), "") * (R778+1)),"")</f>
        <v>0</v>
      </c>
      <c r="AF778" s="21">
        <f ca="1">SUMIFS(AE$2:AE778,D$2:D778,D778)</f>
        <v>1067</v>
      </c>
    </row>
    <row r="779" spans="1:32" hidden="1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1">
        <v>0</v>
      </c>
      <c r="S779" s="20">
        <f>VLOOKUP($A779,Database!$A:$Y,10,FALSE)</f>
        <v>69</v>
      </c>
      <c r="T779" s="20">
        <f>VLOOKUP($A779,Database!$A:$Y,11,FALSE)</f>
        <v>117</v>
      </c>
      <c r="U779" s="20">
        <f>VLOOKUP($A779,Database!$A:$Y,12,FALSE)</f>
        <v>129</v>
      </c>
      <c r="V779" s="20" t="str">
        <f>VLOOKUP(A779,Database!A:M,13,FALSE)</f>
        <v>Terminé</v>
      </c>
      <c r="W779" s="20">
        <f>VLOOKUP($A779,Database!$A:$Y,20,FALSE)</f>
        <v>1</v>
      </c>
      <c r="X779" s="20">
        <f>VLOOKUP($A779,Database!$A:$Y,21,FALSE)</f>
        <v>0</v>
      </c>
      <c r="Y779" s="20">
        <f>IF(A779=0,0,IF(V779="À venir",0,IF(AND(ISBLANK(P779),ISBLANK(Q779)),1,0)))</f>
        <v>0</v>
      </c>
      <c r="Z779" s="20">
        <f>IF(OR(ISBLANK(P779),ISBLANK(Q779)),"",IF(OR(AND(P779&gt;Q779,W779&gt;X779),AND(P779=Q779,W779=X779),AND(P779&lt;Q779,W779&lt;X779)),1,0))</f>
        <v>0</v>
      </c>
      <c r="AA779" s="20">
        <f ca="1">IF(C779&lt;NOW(),IF(AND(P779&gt;Q779,W779&gt;X779),S779,IF(AND(P779=Q779,W779=X779),T779,IF(AND(P779&lt;Q779,W779&lt;X779),U779,0))),"")</f>
        <v>0</v>
      </c>
      <c r="AB779" s="20">
        <f ca="1">IF(AND(P779=W779,Q779=X779,NOT(ISBLANK(P779)),NOT(ISBLANK(Q779)),NOT(ISBLANK(W779)),NOT(ISBLANK(AA779))),1,0)</f>
        <v>0</v>
      </c>
      <c r="AC779" s="20" t="str">
        <f ca="1">IF(AB779=0,"",IF(OR(ISBLANK(P779),ISBLANK(Q779)),"",IF(ISBLANK(VLOOKUP(A779,Database!A:AA,22,FALSE)),"",VLOOKUP(A779,Database!A:AA,22,FALSE))))</f>
        <v/>
      </c>
      <c r="AD779" s="20">
        <f ca="1">IFERROR(
   IF(
     OR(ISBLANK(P779),ISBLANK(Q779)),
     "",
     IF(
       AND(AA779&lt;&gt;"",OR(V779="Terminé",V779="En cours")),
       VLOOKUP(AC779,Setup_ScoreExactBonus!A:D,4,FALSE),
       0
     )),
  0)</f>
        <v>0</v>
      </c>
      <c r="AE779" s="21">
        <f ca="1">IFERROR(IF(OR(ISBLANK(P779),ISBLANK(Q779)),0,IF(AA779&lt;&gt;"", AA779 + IF(AB779=1,AD779, 0), "") * (R779+1)),"")</f>
        <v>0</v>
      </c>
      <c r="AF779" s="21">
        <f ca="1">SUMIFS(AE$2:AE779,D$2:D779,D779)</f>
        <v>548</v>
      </c>
    </row>
    <row r="780" spans="1:32" hidden="1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1">
        <v>0</v>
      </c>
      <c r="S780" s="20">
        <f>VLOOKUP($A780,Database!$A:$Y,10,FALSE)</f>
        <v>69</v>
      </c>
      <c r="T780" s="20">
        <f>VLOOKUP($A780,Database!$A:$Y,11,FALSE)</f>
        <v>117</v>
      </c>
      <c r="U780" s="20">
        <f>VLOOKUP($A780,Database!$A:$Y,12,FALSE)</f>
        <v>129</v>
      </c>
      <c r="V780" s="20" t="str">
        <f>VLOOKUP(A780,Database!A:M,13,FALSE)</f>
        <v>Terminé</v>
      </c>
      <c r="W780" s="20">
        <f>VLOOKUP($A780,Database!$A:$Y,20,FALSE)</f>
        <v>1</v>
      </c>
      <c r="X780" s="20">
        <f>VLOOKUP($A780,Database!$A:$Y,21,FALSE)</f>
        <v>0</v>
      </c>
      <c r="Y780" s="20">
        <f>IF(A780=0,0,IF(V780="À venir",0,IF(AND(ISBLANK(P780),ISBLANK(Q780)),1,0)))</f>
        <v>0</v>
      </c>
      <c r="Z780" s="20">
        <f>IF(OR(ISBLANK(P780),ISBLANK(Q780)),"",IF(OR(AND(P780&gt;Q780,W780&gt;X780),AND(P780=Q780,W780=X780),AND(P780&lt;Q780,W780&lt;X780)),1,0))</f>
        <v>1</v>
      </c>
      <c r="AA780" s="20">
        <f ca="1">IF(C780&lt;NOW(),IF(AND(P780&gt;Q780,W780&gt;X780),S780,IF(AND(P780=Q780,W780=X780),T780,IF(AND(P780&lt;Q780,W780&lt;X780),U780,0))),"")</f>
        <v>69</v>
      </c>
      <c r="AB780" s="20">
        <f ca="1">IF(AND(P780=W780,Q780=X780,NOT(ISBLANK(P780)),NOT(ISBLANK(Q780)),NOT(ISBLANK(W780)),NOT(ISBLANK(AA780))),1,0)</f>
        <v>0</v>
      </c>
      <c r="AC780" s="20" t="str">
        <f ca="1">IF(AB780=0,"",IF(OR(ISBLANK(P780),ISBLANK(Q780)),"",IF(ISBLANK(VLOOKUP(A780,Database!A:AA,22,FALSE)),"",VLOOKUP(A780,Database!A:AA,22,FALSE))))</f>
        <v/>
      </c>
      <c r="AD780" s="20">
        <f ca="1">IFERROR(
   IF(
     OR(ISBLANK(P780),ISBLANK(Q780)),
     "",
     IF(
       AND(AA780&lt;&gt;"",OR(V780="Terminé",V780="En cours")),
       VLOOKUP(AC780,Setup_ScoreExactBonus!A:D,4,FALSE),
       0
     )),
  0)</f>
        <v>0</v>
      </c>
      <c r="AE780" s="21">
        <f ca="1">IFERROR(IF(OR(ISBLANK(P780),ISBLANK(Q780)),0,IF(AA780&lt;&gt;"", AA780 + IF(AB780=1,AD780, 0), "") * (R780+1)),"")</f>
        <v>69</v>
      </c>
      <c r="AF780" s="21">
        <f ca="1">SUMIFS(AE$2:AE780,D$2:D780,D780)</f>
        <v>698</v>
      </c>
    </row>
    <row r="781" spans="1:32" hidden="1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1">
        <v>0</v>
      </c>
      <c r="S781" s="20">
        <f>VLOOKUP($A781,Database!$A:$Y,10,FALSE)</f>
        <v>69</v>
      </c>
      <c r="T781" s="20">
        <f>VLOOKUP($A781,Database!$A:$Y,11,FALSE)</f>
        <v>117</v>
      </c>
      <c r="U781" s="20">
        <f>VLOOKUP($A781,Database!$A:$Y,12,FALSE)</f>
        <v>129</v>
      </c>
      <c r="V781" s="20" t="str">
        <f>VLOOKUP(A781,Database!A:M,13,FALSE)</f>
        <v>Terminé</v>
      </c>
      <c r="W781" s="20">
        <f>VLOOKUP($A781,Database!$A:$Y,20,FALSE)</f>
        <v>1</v>
      </c>
      <c r="X781" s="20">
        <f>VLOOKUP($A781,Database!$A:$Y,21,FALSE)</f>
        <v>0</v>
      </c>
      <c r="Y781" s="20">
        <f>IF(A781=0,0,IF(V781="À venir",0,IF(AND(ISBLANK(P781),ISBLANK(Q781)),1,0)))</f>
        <v>0</v>
      </c>
      <c r="Z781" s="20">
        <f>IF(OR(ISBLANK(P781),ISBLANK(Q781)),"",IF(OR(AND(P781&gt;Q781,W781&gt;X781),AND(P781=Q781,W781=X781),AND(P781&lt;Q781,W781&lt;X781)),1,0))</f>
        <v>0</v>
      </c>
      <c r="AA781" s="20">
        <f ca="1">IF(C781&lt;NOW(),IF(AND(P781&gt;Q781,W781&gt;X781),S781,IF(AND(P781=Q781,W781=X781),T781,IF(AND(P781&lt;Q781,W781&lt;X781),U781,0))),"")</f>
        <v>0</v>
      </c>
      <c r="AB781" s="20">
        <f ca="1">IF(AND(P781=W781,Q781=X781,NOT(ISBLANK(P781)),NOT(ISBLANK(Q781)),NOT(ISBLANK(W781)),NOT(ISBLANK(AA781))),1,0)</f>
        <v>0</v>
      </c>
      <c r="AC781" s="20" t="str">
        <f ca="1">IF(AB781=0,"",IF(OR(ISBLANK(P781),ISBLANK(Q781)),"",IF(ISBLANK(VLOOKUP(A781,Database!A:AA,22,FALSE)),"",VLOOKUP(A781,Database!A:AA,22,FALSE))))</f>
        <v/>
      </c>
      <c r="AD781" s="20">
        <f ca="1">IFERROR(
   IF(
     OR(ISBLANK(P781),ISBLANK(Q781)),
     "",
     IF(
       AND(AA781&lt;&gt;"",OR(V781="Terminé",V781="En cours")),
       VLOOKUP(AC781,Setup_ScoreExactBonus!A:D,4,FALSE),
       0
     )),
  0)</f>
        <v>0</v>
      </c>
      <c r="AE781" s="21">
        <f ca="1">IFERROR(IF(OR(ISBLANK(P781),ISBLANK(Q781)),0,IF(AA781&lt;&gt;"", AA781 + IF(AB781=1,AD781, 0), "") * (R781+1)),"")</f>
        <v>0</v>
      </c>
      <c r="AF781" s="21">
        <f ca="1">SUMIFS(AE$2:AE781,D$2:D781,D781)</f>
        <v>1096</v>
      </c>
    </row>
    <row r="782" spans="1:32" hidden="1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1">
        <v>0</v>
      </c>
      <c r="S782" s="20">
        <f>VLOOKUP($A782,Database!$A:$Y,10,FALSE)</f>
        <v>69</v>
      </c>
      <c r="T782" s="20">
        <f>VLOOKUP($A782,Database!$A:$Y,11,FALSE)</f>
        <v>117</v>
      </c>
      <c r="U782" s="20">
        <f>VLOOKUP($A782,Database!$A:$Y,12,FALSE)</f>
        <v>129</v>
      </c>
      <c r="V782" s="20" t="str">
        <f>VLOOKUP(A782,Database!A:M,13,FALSE)</f>
        <v>Terminé</v>
      </c>
      <c r="W782" s="20">
        <f>VLOOKUP($A782,Database!$A:$Y,20,FALSE)</f>
        <v>1</v>
      </c>
      <c r="X782" s="20">
        <f>VLOOKUP($A782,Database!$A:$Y,21,FALSE)</f>
        <v>0</v>
      </c>
      <c r="Y782" s="20">
        <f>IF(A782=0,0,IF(V782="À venir",0,IF(AND(ISBLANK(P782),ISBLANK(Q782)),1,0)))</f>
        <v>0</v>
      </c>
      <c r="Z782" s="20">
        <f>IF(OR(ISBLANK(P782),ISBLANK(Q782)),"",IF(OR(AND(P782&gt;Q782,W782&gt;X782),AND(P782=Q782,W782=X782),AND(P782&lt;Q782,W782&lt;X782)),1,0))</f>
        <v>0</v>
      </c>
      <c r="AA782" s="20">
        <f ca="1">IF(C782&lt;NOW(),IF(AND(P782&gt;Q782,W782&gt;X782),S782,IF(AND(P782=Q782,W782=X782),T782,IF(AND(P782&lt;Q782,W782&lt;X782),U782,0))),"")</f>
        <v>0</v>
      </c>
      <c r="AB782" s="20">
        <f ca="1">IF(AND(P782=W782,Q782=X782,NOT(ISBLANK(P782)),NOT(ISBLANK(Q782)),NOT(ISBLANK(W782)),NOT(ISBLANK(AA782))),1,0)</f>
        <v>0</v>
      </c>
      <c r="AC782" s="20" t="str">
        <f ca="1">IF(AB782=0,"",IF(OR(ISBLANK(P782),ISBLANK(Q782)),"",IF(ISBLANK(VLOOKUP(A782,Database!A:AA,22,FALSE)),"",VLOOKUP(A782,Database!A:AA,22,FALSE))))</f>
        <v/>
      </c>
      <c r="AD782" s="20">
        <f ca="1">IFERROR(
   IF(
     OR(ISBLANK(P782),ISBLANK(Q782)),
     "",
     IF(
       AND(AA782&lt;&gt;"",OR(V782="Terminé",V782="En cours")),
       VLOOKUP(AC782,Setup_ScoreExactBonus!A:D,4,FALSE),
       0
     )),
  0)</f>
        <v>0</v>
      </c>
      <c r="AE782" s="21">
        <f ca="1">IFERROR(IF(OR(ISBLANK(P782),ISBLANK(Q782)),0,IF(AA782&lt;&gt;"", AA782 + IF(AB782=1,AD782, 0), "") * (R782+1)),"")</f>
        <v>0</v>
      </c>
      <c r="AF782" s="21">
        <f ca="1">SUMIFS(AE$2:AE782,D$2:D782,D782)</f>
        <v>874</v>
      </c>
    </row>
    <row r="783" spans="1:32" hidden="1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1">
        <v>0</v>
      </c>
      <c r="S783" s="20">
        <f>VLOOKUP($A783,Database!$A:$Y,10,FALSE)</f>
        <v>69</v>
      </c>
      <c r="T783" s="20">
        <f>VLOOKUP($A783,Database!$A:$Y,11,FALSE)</f>
        <v>117</v>
      </c>
      <c r="U783" s="20">
        <f>VLOOKUP($A783,Database!$A:$Y,12,FALSE)</f>
        <v>129</v>
      </c>
      <c r="V783" s="20" t="str">
        <f>VLOOKUP(A783,Database!A:M,13,FALSE)</f>
        <v>Terminé</v>
      </c>
      <c r="W783" s="20">
        <f>VLOOKUP($A783,Database!$A:$Y,20,FALSE)</f>
        <v>1</v>
      </c>
      <c r="X783" s="20">
        <f>VLOOKUP($A783,Database!$A:$Y,21,FALSE)</f>
        <v>0</v>
      </c>
      <c r="Y783" s="20">
        <f>IF(A783=0,0,IF(V783="À venir",0,IF(AND(ISBLANK(P783),ISBLANK(Q783)),1,0)))</f>
        <v>0</v>
      </c>
      <c r="Z783" s="20">
        <f>IF(OR(ISBLANK(P783),ISBLANK(Q783)),"",IF(OR(AND(P783&gt;Q783,W783&gt;X783),AND(P783=Q783,W783=X783),AND(P783&lt;Q783,W783&lt;X783)),1,0))</f>
        <v>0</v>
      </c>
      <c r="AA783" s="20">
        <f ca="1">IF(C783&lt;NOW(),IF(AND(P783&gt;Q783,W783&gt;X783),S783,IF(AND(P783=Q783,W783=X783),T783,IF(AND(P783&lt;Q783,W783&lt;X783),U783,0))),"")</f>
        <v>0</v>
      </c>
      <c r="AB783" s="20">
        <f ca="1">IF(AND(P783=W783,Q783=X783,NOT(ISBLANK(P783)),NOT(ISBLANK(Q783)),NOT(ISBLANK(W783)),NOT(ISBLANK(AA783))),1,0)</f>
        <v>0</v>
      </c>
      <c r="AC783" s="20" t="str">
        <f ca="1">IF(AB783=0,"",IF(OR(ISBLANK(P783),ISBLANK(Q783)),"",IF(ISBLANK(VLOOKUP(A783,Database!A:AA,22,FALSE)),"",VLOOKUP(A783,Database!A:AA,22,FALSE))))</f>
        <v/>
      </c>
      <c r="AD783" s="20">
        <f ca="1">IFERROR(
   IF(
     OR(ISBLANK(P783),ISBLANK(Q783)),
     "",
     IF(
       AND(AA783&lt;&gt;"",OR(V783="Terminé",V783="En cours")),
       VLOOKUP(AC783,Setup_ScoreExactBonus!A:D,4,FALSE),
       0
     )),
  0)</f>
        <v>0</v>
      </c>
      <c r="AE783" s="21">
        <f ca="1">IFERROR(IF(OR(ISBLANK(P783),ISBLANK(Q783)),0,IF(AA783&lt;&gt;"", AA783 + IF(AB783=1,AD783, 0), "") * (R783+1)),"")</f>
        <v>0</v>
      </c>
      <c r="AF783" s="21">
        <f ca="1">SUMIFS(AE$2:AE783,D$2:D783,D783)</f>
        <v>574</v>
      </c>
    </row>
    <row r="784" spans="1:32" hidden="1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1">
        <v>0</v>
      </c>
      <c r="S784" s="20">
        <f>VLOOKUP($A784,Database!$A:$Y,10,FALSE)</f>
        <v>69</v>
      </c>
      <c r="T784" s="20">
        <f>VLOOKUP($A784,Database!$A:$Y,11,FALSE)</f>
        <v>117</v>
      </c>
      <c r="U784" s="20">
        <f>VLOOKUP($A784,Database!$A:$Y,12,FALSE)</f>
        <v>129</v>
      </c>
      <c r="V784" s="20" t="str">
        <f>VLOOKUP(A784,Database!A:M,13,FALSE)</f>
        <v>Terminé</v>
      </c>
      <c r="W784" s="20">
        <f>VLOOKUP($A784,Database!$A:$Y,20,FALSE)</f>
        <v>1</v>
      </c>
      <c r="X784" s="20">
        <f>VLOOKUP($A784,Database!$A:$Y,21,FALSE)</f>
        <v>0</v>
      </c>
      <c r="Y784" s="20">
        <f>IF(A784=0,0,IF(V784="À venir",0,IF(AND(ISBLANK(P784),ISBLANK(Q784)),1,0)))</f>
        <v>0</v>
      </c>
      <c r="Z784" s="20">
        <f>IF(OR(ISBLANK(P784),ISBLANK(Q784)),"",IF(OR(AND(P784&gt;Q784,W784&gt;X784),AND(P784=Q784,W784=X784),AND(P784&lt;Q784,W784&lt;X784)),1,0))</f>
        <v>1</v>
      </c>
      <c r="AA784" s="20">
        <f ca="1">IF(C784&lt;NOW(),IF(AND(P784&gt;Q784,W784&gt;X784),S784,IF(AND(P784=Q784,W784=X784),T784,IF(AND(P784&lt;Q784,W784&lt;X784),U784,0))),"")</f>
        <v>69</v>
      </c>
      <c r="AB784" s="20">
        <f ca="1">IF(AND(P784=W784,Q784=X784,NOT(ISBLANK(P784)),NOT(ISBLANK(Q784)),NOT(ISBLANK(W784)),NOT(ISBLANK(AA784))),1,0)</f>
        <v>0</v>
      </c>
      <c r="AC784" s="20" t="str">
        <f ca="1">IF(AB784=0,"",IF(OR(ISBLANK(P784),ISBLANK(Q784)),"",IF(ISBLANK(VLOOKUP(A784,Database!A:AA,22,FALSE)),"",VLOOKUP(A784,Database!A:AA,22,FALSE))))</f>
        <v/>
      </c>
      <c r="AD784" s="20">
        <f ca="1">IFERROR(
   IF(
     OR(ISBLANK(P784),ISBLANK(Q784)),
     "",
     IF(
       AND(AA784&lt;&gt;"",OR(V784="Terminé",V784="En cours")),
       VLOOKUP(AC784,Setup_ScoreExactBonus!A:D,4,FALSE),
       0
     )),
  0)</f>
        <v>0</v>
      </c>
      <c r="AE784" s="21">
        <f ca="1">IFERROR(IF(OR(ISBLANK(P784),ISBLANK(Q784)),0,IF(AA784&lt;&gt;"", AA784 + IF(AB784=1,AD784, 0), "") * (R784+1)),"")</f>
        <v>69</v>
      </c>
      <c r="AF784" s="21">
        <f ca="1">SUMIFS(AE$2:AE784,D$2:D784,D784)</f>
        <v>216</v>
      </c>
    </row>
    <row r="785" spans="1:32" hidden="1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1">
        <v>0</v>
      </c>
      <c r="S785" s="20">
        <f>VLOOKUP($A785,Database!$A:$Y,10,FALSE)</f>
        <v>58</v>
      </c>
      <c r="T785" s="20">
        <f>VLOOKUP($A785,Database!$A:$Y,11,FALSE)</f>
        <v>119</v>
      </c>
      <c r="U785" s="20">
        <f>VLOOKUP($A785,Database!$A:$Y,12,FALSE)</f>
        <v>153</v>
      </c>
      <c r="V785" s="20" t="str">
        <f>VLOOKUP(A785,Database!A:M,13,FALSE)</f>
        <v>Terminé</v>
      </c>
      <c r="W785" s="20">
        <f>VLOOKUP($A785,Database!$A:$Y,20,FALSE)</f>
        <v>2</v>
      </c>
      <c r="X785" s="20">
        <f>VLOOKUP($A785,Database!$A:$Y,21,FALSE)</f>
        <v>0</v>
      </c>
      <c r="Y785" s="20">
        <f>IF(A785=0,0,IF(V785="À venir",0,IF(AND(ISBLANK(P785),ISBLANK(Q785)),1,0)))</f>
        <v>0</v>
      </c>
      <c r="Z785" s="20">
        <f>IF(OR(ISBLANK(P785),ISBLANK(Q785)),"",IF(OR(AND(P785&gt;Q785,W785&gt;X785),AND(P785=Q785,W785=X785),AND(P785&lt;Q785,W785&lt;X785)),1,0))</f>
        <v>0</v>
      </c>
      <c r="AA785" s="20">
        <f ca="1">IF(C785&lt;NOW(),IF(AND(P785&gt;Q785,W785&gt;X785),S785,IF(AND(P785=Q785,W785=X785),T785,IF(AND(P785&lt;Q785,W785&lt;X785),U785,0))),"")</f>
        <v>0</v>
      </c>
      <c r="AB785" s="20">
        <f ca="1">IF(AND(P785=W785,Q785=X785,NOT(ISBLANK(P785)),NOT(ISBLANK(Q785)),NOT(ISBLANK(W785)),NOT(ISBLANK(AA785))),1,0)</f>
        <v>0</v>
      </c>
      <c r="AC785" s="20" t="str">
        <f ca="1">IF(AB785=0,"",IF(OR(ISBLANK(P785),ISBLANK(Q785)),"",IF(ISBLANK(VLOOKUP(A785,Database!A:AA,22,FALSE)),"",VLOOKUP(A785,Database!A:AA,22,FALSE))))</f>
        <v/>
      </c>
      <c r="AD785" s="20">
        <f ca="1">IFERROR(
   IF(
     OR(ISBLANK(P785),ISBLANK(Q785)),
     "",
     IF(
       AND(AA785&lt;&gt;"",OR(V785="Terminé",V785="En cours")),
       VLOOKUP(AC785,Setup_ScoreExactBonus!A:D,4,FALSE),
       0
     )),
  0)</f>
        <v>0</v>
      </c>
      <c r="AE785" s="21">
        <f ca="1">IFERROR(IF(OR(ISBLANK(P785),ISBLANK(Q785)),0,IF(AA785&lt;&gt;"", AA785 + IF(AB785=1,AD785, 0), "") * (R785+1)),"")</f>
        <v>0</v>
      </c>
      <c r="AF785" s="21">
        <f ca="1">SUMIFS(AE$2:AE785,D$2:D785,D785)</f>
        <v>1129</v>
      </c>
    </row>
    <row r="786" spans="1:32" hidden="1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1">
        <v>0</v>
      </c>
      <c r="S786" s="20">
        <f>VLOOKUP($A786,Database!$A:$Y,10,FALSE)</f>
        <v>58</v>
      </c>
      <c r="T786" s="20">
        <f>VLOOKUP($A786,Database!$A:$Y,11,FALSE)</f>
        <v>119</v>
      </c>
      <c r="U786" s="20">
        <f>VLOOKUP($A786,Database!$A:$Y,12,FALSE)</f>
        <v>153</v>
      </c>
      <c r="V786" s="20" t="str">
        <f>VLOOKUP(A786,Database!A:M,13,FALSE)</f>
        <v>Terminé</v>
      </c>
      <c r="W786" s="20">
        <f>VLOOKUP($A786,Database!$A:$Y,20,FALSE)</f>
        <v>2</v>
      </c>
      <c r="X786" s="20">
        <f>VLOOKUP($A786,Database!$A:$Y,21,FALSE)</f>
        <v>0</v>
      </c>
      <c r="Y786" s="20">
        <f>IF(A786=0,0,IF(V786="À venir",0,IF(AND(ISBLANK(P786),ISBLANK(Q786)),1,0)))</f>
        <v>0</v>
      </c>
      <c r="Z786" s="20">
        <f>IF(OR(ISBLANK(P786),ISBLANK(Q786)),"",IF(OR(AND(P786&gt;Q786,W786&gt;X786),AND(P786=Q786,W786=X786),AND(P786&lt;Q786,W786&lt;X786)),1,0))</f>
        <v>1</v>
      </c>
      <c r="AA786" s="20">
        <f ca="1">IF(C786&lt;NOW(),IF(AND(P786&gt;Q786,W786&gt;X786),S786,IF(AND(P786=Q786,W786=X786),T786,IF(AND(P786&lt;Q786,W786&lt;X786),U786,0))),"")</f>
        <v>58</v>
      </c>
      <c r="AB786" s="20">
        <f ca="1">IF(AND(P786=W786,Q786=X786,NOT(ISBLANK(P786)),NOT(ISBLANK(Q786)),NOT(ISBLANK(W786)),NOT(ISBLANK(AA786))),1,0)</f>
        <v>0</v>
      </c>
      <c r="AC786" s="20" t="str">
        <f ca="1">IF(AB786=0,"",IF(OR(ISBLANK(P786),ISBLANK(Q786)),"",IF(ISBLANK(VLOOKUP(A786,Database!A:AA,22,FALSE)),"",VLOOKUP(A786,Database!A:AA,22,FALSE))))</f>
        <v/>
      </c>
      <c r="AD786" s="20">
        <f ca="1">IFERROR(
   IF(
     OR(ISBLANK(P786),ISBLANK(Q786)),
     "",
     IF(
       AND(AA786&lt;&gt;"",OR(V786="Terminé",V786="En cours")),
       VLOOKUP(AC786,Setup_ScoreExactBonus!A:D,4,FALSE),
       0
     )),
  0)</f>
        <v>0</v>
      </c>
      <c r="AE786" s="21">
        <f ca="1">IFERROR(IF(OR(ISBLANK(P786),ISBLANK(Q786)),0,IF(AA786&lt;&gt;"", AA786 + IF(AB786=1,AD786, 0), "") * (R786+1)),"")</f>
        <v>58</v>
      </c>
      <c r="AF786" s="21">
        <f ca="1">SUMIFS(AE$2:AE786,D$2:D786,D786)</f>
        <v>1246</v>
      </c>
    </row>
    <row r="787" spans="1:32" hidden="1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1">
        <v>0</v>
      </c>
      <c r="S787" s="20">
        <f>VLOOKUP($A787,Database!$A:$Y,10,FALSE)</f>
        <v>58</v>
      </c>
      <c r="T787" s="20">
        <f>VLOOKUP($A787,Database!$A:$Y,11,FALSE)</f>
        <v>119</v>
      </c>
      <c r="U787" s="20">
        <f>VLOOKUP($A787,Database!$A:$Y,12,FALSE)</f>
        <v>153</v>
      </c>
      <c r="V787" s="20" t="str">
        <f>VLOOKUP(A787,Database!A:M,13,FALSE)</f>
        <v>Terminé</v>
      </c>
      <c r="W787" s="20">
        <f>VLOOKUP($A787,Database!$A:$Y,20,FALSE)</f>
        <v>2</v>
      </c>
      <c r="X787" s="20">
        <f>VLOOKUP($A787,Database!$A:$Y,21,FALSE)</f>
        <v>0</v>
      </c>
      <c r="Y787" s="20">
        <f>IF(A787=0,0,IF(V787="À venir",0,IF(AND(ISBLANK(P787),ISBLANK(Q787)),1,0)))</f>
        <v>0</v>
      </c>
      <c r="Z787" s="20">
        <f>IF(OR(ISBLANK(P787),ISBLANK(Q787)),"",IF(OR(AND(P787&gt;Q787,W787&gt;X787),AND(P787=Q787,W787=X787),AND(P787&lt;Q787,W787&lt;X787)),1,0))</f>
        <v>1</v>
      </c>
      <c r="AA787" s="20">
        <f ca="1">IF(C787&lt;NOW(),IF(AND(P787&gt;Q787,W787&gt;X787),S787,IF(AND(P787=Q787,W787=X787),T787,IF(AND(P787&lt;Q787,W787&lt;X787),U787,0))),"")</f>
        <v>58</v>
      </c>
      <c r="AB787" s="20">
        <f ca="1">IF(AND(P787=W787,Q787=X787,NOT(ISBLANK(P787)),NOT(ISBLANK(Q787)),NOT(ISBLANK(W787)),NOT(ISBLANK(AA787))),1,0)</f>
        <v>0</v>
      </c>
      <c r="AC787" s="20" t="str">
        <f ca="1">IF(AB787=0,"",IF(OR(ISBLANK(P787),ISBLANK(Q787)),"",IF(ISBLANK(VLOOKUP(A787,Database!A:AA,22,FALSE)),"",VLOOKUP(A787,Database!A:AA,22,FALSE))))</f>
        <v/>
      </c>
      <c r="AD787" s="20">
        <f ca="1">IFERROR(
   IF(
     OR(ISBLANK(P787),ISBLANK(Q787)),
     "",
     IF(
       AND(AA787&lt;&gt;"",OR(V787="Terminé",V787="En cours")),
       VLOOKUP(AC787,Setup_ScoreExactBonus!A:D,4,FALSE),
       0
     )),
  0)</f>
        <v>0</v>
      </c>
      <c r="AE787" s="21">
        <f ca="1">IFERROR(IF(OR(ISBLANK(P787),ISBLANK(Q787)),0,IF(AA787&lt;&gt;"", AA787 + IF(AB787=1,AD787, 0), "") * (R787+1)),"")</f>
        <v>58</v>
      </c>
      <c r="AF787" s="21">
        <f ca="1">SUMIFS(AE$2:AE787,D$2:D787,D787)</f>
        <v>1379</v>
      </c>
    </row>
    <row r="788" spans="1:32" hidden="1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1">
        <v>0</v>
      </c>
      <c r="S788" s="20">
        <f>VLOOKUP($A788,Database!$A:$Y,10,FALSE)</f>
        <v>58</v>
      </c>
      <c r="T788" s="20">
        <f>VLOOKUP($A788,Database!$A:$Y,11,FALSE)</f>
        <v>119</v>
      </c>
      <c r="U788" s="20">
        <f>VLOOKUP($A788,Database!$A:$Y,12,FALSE)</f>
        <v>153</v>
      </c>
      <c r="V788" s="20" t="str">
        <f>VLOOKUP(A788,Database!A:M,13,FALSE)</f>
        <v>Terminé</v>
      </c>
      <c r="W788" s="20">
        <f>VLOOKUP($A788,Database!$A:$Y,20,FALSE)</f>
        <v>2</v>
      </c>
      <c r="X788" s="20">
        <f>VLOOKUP($A788,Database!$A:$Y,21,FALSE)</f>
        <v>0</v>
      </c>
      <c r="Y788" s="20">
        <f>IF(A788=0,0,IF(V788="À venir",0,IF(AND(ISBLANK(P788),ISBLANK(Q788)),1,0)))</f>
        <v>0</v>
      </c>
      <c r="Z788" s="20">
        <f>IF(OR(ISBLANK(P788),ISBLANK(Q788)),"",IF(OR(AND(P788&gt;Q788,W788&gt;X788),AND(P788=Q788,W788=X788),AND(P788&lt;Q788,W788&lt;X788)),1,0))</f>
        <v>1</v>
      </c>
      <c r="AA788" s="20">
        <f ca="1">IF(C788&lt;NOW(),IF(AND(P788&gt;Q788,W788&gt;X788),S788,IF(AND(P788=Q788,W788=X788),T788,IF(AND(P788&lt;Q788,W788&lt;X788),U788,0))),"")</f>
        <v>58</v>
      </c>
      <c r="AB788" s="20">
        <f ca="1">IF(AND(P788=W788,Q788=X788,NOT(ISBLANK(P788)),NOT(ISBLANK(Q788)),NOT(ISBLANK(W788)),NOT(ISBLANK(AA788))),1,0)</f>
        <v>0</v>
      </c>
      <c r="AC788" s="20" t="str">
        <f ca="1">IF(AB788=0,"",IF(OR(ISBLANK(P788),ISBLANK(Q788)),"",IF(ISBLANK(VLOOKUP(A788,Database!A:AA,22,FALSE)),"",VLOOKUP(A788,Database!A:AA,22,FALSE))))</f>
        <v/>
      </c>
      <c r="AD788" s="20">
        <f ca="1">IFERROR(
   IF(
     OR(ISBLANK(P788),ISBLANK(Q788)),
     "",
     IF(
       AND(AA788&lt;&gt;"",OR(V788="Terminé",V788="En cours")),
       VLOOKUP(AC788,Setup_ScoreExactBonus!A:D,4,FALSE),
       0
     )),
  0)</f>
        <v>0</v>
      </c>
      <c r="AE788" s="21">
        <f ca="1">IFERROR(IF(OR(ISBLANK(P788),ISBLANK(Q788)),0,IF(AA788&lt;&gt;"", AA788 + IF(AB788=1,AD788, 0), "") * (R788+1)),"")</f>
        <v>58</v>
      </c>
      <c r="AF788" s="21">
        <f ca="1">SUMIFS(AE$2:AE788,D$2:D788,D788)</f>
        <v>825</v>
      </c>
    </row>
    <row r="789" spans="1:32" hidden="1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1">
        <v>0</v>
      </c>
      <c r="S789" s="20">
        <f>VLOOKUP($A789,Database!$A:$Y,10,FALSE)</f>
        <v>58</v>
      </c>
      <c r="T789" s="20">
        <f>VLOOKUP($A789,Database!$A:$Y,11,FALSE)</f>
        <v>119</v>
      </c>
      <c r="U789" s="20">
        <f>VLOOKUP($A789,Database!$A:$Y,12,FALSE)</f>
        <v>153</v>
      </c>
      <c r="V789" s="20" t="str">
        <f>VLOOKUP(A789,Database!A:M,13,FALSE)</f>
        <v>Terminé</v>
      </c>
      <c r="W789" s="20">
        <f>VLOOKUP($A789,Database!$A:$Y,20,FALSE)</f>
        <v>2</v>
      </c>
      <c r="X789" s="20">
        <f>VLOOKUP($A789,Database!$A:$Y,21,FALSE)</f>
        <v>0</v>
      </c>
      <c r="Y789" s="20">
        <f>IF(A789=0,0,IF(V789="À venir",0,IF(AND(ISBLANK(P789),ISBLANK(Q789)),1,0)))</f>
        <v>0</v>
      </c>
      <c r="Z789" s="20">
        <f>IF(OR(ISBLANK(P789),ISBLANK(Q789)),"",IF(OR(AND(P789&gt;Q789,W789&gt;X789),AND(P789=Q789,W789=X789),AND(P789&lt;Q789,W789&lt;X789)),1,0))</f>
        <v>1</v>
      </c>
      <c r="AA789" s="20">
        <f ca="1">IF(C789&lt;NOW(),IF(AND(P789&gt;Q789,W789&gt;X789),S789,IF(AND(P789=Q789,W789=X789),T789,IF(AND(P789&lt;Q789,W789&lt;X789),U789,0))),"")</f>
        <v>58</v>
      </c>
      <c r="AB789" s="20">
        <f ca="1">IF(AND(P789=W789,Q789=X789,NOT(ISBLANK(P789)),NOT(ISBLANK(Q789)),NOT(ISBLANK(W789)),NOT(ISBLANK(AA789))),1,0)</f>
        <v>0</v>
      </c>
      <c r="AC789" s="20" t="str">
        <f ca="1">IF(AB789=0,"",IF(OR(ISBLANK(P789),ISBLANK(Q789)),"",IF(ISBLANK(VLOOKUP(A789,Database!A:AA,22,FALSE)),"",VLOOKUP(A789,Database!A:AA,22,FALSE))))</f>
        <v/>
      </c>
      <c r="AD789" s="20">
        <f ca="1">IFERROR(
   IF(
     OR(ISBLANK(P789),ISBLANK(Q789)),
     "",
     IF(
       AND(AA789&lt;&gt;"",OR(V789="Terminé",V789="En cours")),
       VLOOKUP(AC789,Setup_ScoreExactBonus!A:D,4,FALSE),
       0
     )),
  0)</f>
        <v>0</v>
      </c>
      <c r="AE789" s="21">
        <f ca="1">IFERROR(IF(OR(ISBLANK(P789),ISBLANK(Q789)),0,IF(AA789&lt;&gt;"", AA789 + IF(AB789=1,AD789, 0), "") * (R789+1)),"")</f>
        <v>58</v>
      </c>
      <c r="AF789" s="21">
        <f ca="1">SUMIFS(AE$2:AE789,D$2:D789,D789)</f>
        <v>630</v>
      </c>
    </row>
    <row r="790" spans="1:32" hidden="1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1">
        <v>0</v>
      </c>
      <c r="S790" s="20">
        <f>VLOOKUP($A790,Database!$A:$Y,10,FALSE)</f>
        <v>58</v>
      </c>
      <c r="T790" s="20">
        <f>VLOOKUP($A790,Database!$A:$Y,11,FALSE)</f>
        <v>119</v>
      </c>
      <c r="U790" s="20">
        <f>VLOOKUP($A790,Database!$A:$Y,12,FALSE)</f>
        <v>153</v>
      </c>
      <c r="V790" s="20" t="str">
        <f>VLOOKUP(A790,Database!A:M,13,FALSE)</f>
        <v>Terminé</v>
      </c>
      <c r="W790" s="20">
        <f>VLOOKUP($A790,Database!$A:$Y,20,FALSE)</f>
        <v>2</v>
      </c>
      <c r="X790" s="20">
        <f>VLOOKUP($A790,Database!$A:$Y,21,FALSE)</f>
        <v>0</v>
      </c>
      <c r="Y790" s="20">
        <f>IF(A790=0,0,IF(V790="À venir",0,IF(AND(ISBLANK(P790),ISBLANK(Q790)),1,0)))</f>
        <v>0</v>
      </c>
      <c r="Z790" s="20">
        <f>IF(OR(ISBLANK(P790),ISBLANK(Q790)),"",IF(OR(AND(P790&gt;Q790,W790&gt;X790),AND(P790=Q790,W790=X790),AND(P790&lt;Q790,W790&lt;X790)),1,0))</f>
        <v>0</v>
      </c>
      <c r="AA790" s="20">
        <f ca="1">IF(C790&lt;NOW(),IF(AND(P790&gt;Q790,W790&gt;X790),S790,IF(AND(P790=Q790,W790=X790),T790,IF(AND(P790&lt;Q790,W790&lt;X790),U790,0))),"")</f>
        <v>0</v>
      </c>
      <c r="AB790" s="20">
        <f ca="1">IF(AND(P790=W790,Q790=X790,NOT(ISBLANK(P790)),NOT(ISBLANK(Q790)),NOT(ISBLANK(W790)),NOT(ISBLANK(AA790))),1,0)</f>
        <v>0</v>
      </c>
      <c r="AC790" s="20" t="str">
        <f ca="1">IF(AB790=0,"",IF(OR(ISBLANK(P790),ISBLANK(Q790)),"",IF(ISBLANK(VLOOKUP(A790,Database!A:AA,22,FALSE)),"",VLOOKUP(A790,Database!A:AA,22,FALSE))))</f>
        <v/>
      </c>
      <c r="AD790" s="20">
        <f ca="1">IFERROR(
   IF(
     OR(ISBLANK(P790),ISBLANK(Q790)),
     "",
     IF(
       AND(AA790&lt;&gt;"",OR(V790="Terminé",V790="En cours")),
       VLOOKUP(AC790,Setup_ScoreExactBonus!A:D,4,FALSE),
       0
     )),
  0)</f>
        <v>0</v>
      </c>
      <c r="AE790" s="21">
        <f ca="1">IFERROR(IF(OR(ISBLANK(P790),ISBLANK(Q790)),0,IF(AA790&lt;&gt;"", AA790 + IF(AB790=1,AD790, 0), "") * (R790+1)),"")</f>
        <v>0</v>
      </c>
      <c r="AF790" s="21">
        <f ca="1">SUMIFS(AE$2:AE790,D$2:D790,D790)</f>
        <v>1086</v>
      </c>
    </row>
    <row r="791" spans="1:32" hidden="1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1">
        <v>0</v>
      </c>
      <c r="S791" s="20">
        <f>VLOOKUP($A791,Database!$A:$Y,10,FALSE)</f>
        <v>58</v>
      </c>
      <c r="T791" s="20">
        <f>VLOOKUP($A791,Database!$A:$Y,11,FALSE)</f>
        <v>119</v>
      </c>
      <c r="U791" s="20">
        <f>VLOOKUP($A791,Database!$A:$Y,12,FALSE)</f>
        <v>153</v>
      </c>
      <c r="V791" s="20" t="str">
        <f>VLOOKUP(A791,Database!A:M,13,FALSE)</f>
        <v>Terminé</v>
      </c>
      <c r="W791" s="20">
        <f>VLOOKUP($A791,Database!$A:$Y,20,FALSE)</f>
        <v>2</v>
      </c>
      <c r="X791" s="20">
        <f>VLOOKUP($A791,Database!$A:$Y,21,FALSE)</f>
        <v>0</v>
      </c>
      <c r="Y791" s="20">
        <f>IF(A791=0,0,IF(V791="À venir",0,IF(AND(ISBLANK(P791),ISBLANK(Q791)),1,0)))</f>
        <v>0</v>
      </c>
      <c r="Z791" s="20">
        <f>IF(OR(ISBLANK(P791),ISBLANK(Q791)),"",IF(OR(AND(P791&gt;Q791,W791&gt;X791),AND(P791=Q791,W791=X791),AND(P791&lt;Q791,W791&lt;X791)),1,0))</f>
        <v>1</v>
      </c>
      <c r="AA791" s="20">
        <f ca="1">IF(C791&lt;NOW(),IF(AND(P791&gt;Q791,W791&gt;X791),S791,IF(AND(P791=Q791,W791=X791),T791,IF(AND(P791&lt;Q791,W791&lt;X791),U791,0))),"")</f>
        <v>58</v>
      </c>
      <c r="AB791" s="20">
        <f ca="1">IF(AND(P791=W791,Q791=X791,NOT(ISBLANK(P791)),NOT(ISBLANK(Q791)),NOT(ISBLANK(W791)),NOT(ISBLANK(AA791))),1,0)</f>
        <v>0</v>
      </c>
      <c r="AC791" s="20" t="str">
        <f ca="1">IF(AB791=0,"",IF(OR(ISBLANK(P791),ISBLANK(Q791)),"",IF(ISBLANK(VLOOKUP(A791,Database!A:AA,22,FALSE)),"",VLOOKUP(A791,Database!A:AA,22,FALSE))))</f>
        <v/>
      </c>
      <c r="AD791" s="20">
        <f ca="1">IFERROR(
   IF(
     OR(ISBLANK(P791),ISBLANK(Q791)),
     "",
     IF(
       AND(AA791&lt;&gt;"",OR(V791="Terminé",V791="En cours")),
       VLOOKUP(AC791,Setup_ScoreExactBonus!A:D,4,FALSE),
       0
     )),
  0)</f>
        <v>0</v>
      </c>
      <c r="AE791" s="21">
        <f ca="1">IFERROR(IF(OR(ISBLANK(P791),ISBLANK(Q791)),0,IF(AA791&lt;&gt;"", AA791 + IF(AB791=1,AD791, 0), "") * (R791+1)),"")</f>
        <v>58</v>
      </c>
      <c r="AF791" s="21">
        <f ca="1">SUMIFS(AE$2:AE791,D$2:D791,D791)</f>
        <v>722</v>
      </c>
    </row>
    <row r="792" spans="1:32" hidden="1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1">
        <v>0</v>
      </c>
      <c r="S792" s="20">
        <f>VLOOKUP($A792,Database!$A:$Y,10,FALSE)</f>
        <v>58</v>
      </c>
      <c r="T792" s="20">
        <f>VLOOKUP($A792,Database!$A:$Y,11,FALSE)</f>
        <v>119</v>
      </c>
      <c r="U792" s="20">
        <f>VLOOKUP($A792,Database!$A:$Y,12,FALSE)</f>
        <v>153</v>
      </c>
      <c r="V792" s="20" t="str">
        <f>VLOOKUP(A792,Database!A:M,13,FALSE)</f>
        <v>Terminé</v>
      </c>
      <c r="W792" s="20">
        <f>VLOOKUP($A792,Database!$A:$Y,20,FALSE)</f>
        <v>2</v>
      </c>
      <c r="X792" s="20">
        <f>VLOOKUP($A792,Database!$A:$Y,21,FALSE)</f>
        <v>0</v>
      </c>
      <c r="Y792" s="20">
        <f>IF(A792=0,0,IF(V792="À venir",0,IF(AND(ISBLANK(P792),ISBLANK(Q792)),1,0)))</f>
        <v>0</v>
      </c>
      <c r="Z792" s="20">
        <f>IF(OR(ISBLANK(P792),ISBLANK(Q792)),"",IF(OR(AND(P792&gt;Q792,W792&gt;X792),AND(P792=Q792,W792=X792),AND(P792&lt;Q792,W792&lt;X792)),1,0))</f>
        <v>0</v>
      </c>
      <c r="AA792" s="20">
        <f ca="1">IF(C792&lt;NOW(),IF(AND(P792&gt;Q792,W792&gt;X792),S792,IF(AND(P792=Q792,W792=X792),T792,IF(AND(P792&lt;Q792,W792&lt;X792),U792,0))),"")</f>
        <v>0</v>
      </c>
      <c r="AB792" s="20">
        <f ca="1">IF(AND(P792=W792,Q792=X792,NOT(ISBLANK(P792)),NOT(ISBLANK(Q792)),NOT(ISBLANK(W792)),NOT(ISBLANK(AA792))),1,0)</f>
        <v>0</v>
      </c>
      <c r="AC792" s="20" t="str">
        <f ca="1">IF(AB792=0,"",IF(OR(ISBLANK(P792),ISBLANK(Q792)),"",IF(ISBLANK(VLOOKUP(A792,Database!A:AA,22,FALSE)),"",VLOOKUP(A792,Database!A:AA,22,FALSE))))</f>
        <v/>
      </c>
      <c r="AD792" s="20">
        <f ca="1">IFERROR(
   IF(
     OR(ISBLANK(P792),ISBLANK(Q792)),
     "",
     IF(
       AND(AA792&lt;&gt;"",OR(V792="Terminé",V792="En cours")),
       VLOOKUP(AC792,Setup_ScoreExactBonus!A:D,4,FALSE),
       0
     )),
  0)</f>
        <v>0</v>
      </c>
      <c r="AE792" s="21">
        <f ca="1">IFERROR(IF(OR(ISBLANK(P792),ISBLANK(Q792)),0,IF(AA792&lt;&gt;"", AA792 + IF(AB792=1,AD792, 0), "") * (R792+1)),"")</f>
        <v>0</v>
      </c>
      <c r="AF792" s="21">
        <f ca="1">SUMIFS(AE$2:AE792,D$2:D792,D792)</f>
        <v>1023</v>
      </c>
    </row>
    <row r="793" spans="1:32" hidden="1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1">
        <v>0</v>
      </c>
      <c r="S793" s="20">
        <f>VLOOKUP($A793,Database!$A:$Y,10,FALSE)</f>
        <v>58</v>
      </c>
      <c r="T793" s="20">
        <f>VLOOKUP($A793,Database!$A:$Y,11,FALSE)</f>
        <v>119</v>
      </c>
      <c r="U793" s="20">
        <f>VLOOKUP($A793,Database!$A:$Y,12,FALSE)</f>
        <v>153</v>
      </c>
      <c r="V793" s="20" t="str">
        <f>VLOOKUP(A793,Database!A:M,13,FALSE)</f>
        <v>Terminé</v>
      </c>
      <c r="W793" s="20">
        <f>VLOOKUP($A793,Database!$A:$Y,20,FALSE)</f>
        <v>2</v>
      </c>
      <c r="X793" s="20">
        <f>VLOOKUP($A793,Database!$A:$Y,21,FALSE)</f>
        <v>0</v>
      </c>
      <c r="Y793" s="20">
        <f>IF(A793=0,0,IF(V793="À venir",0,IF(AND(ISBLANK(P793),ISBLANK(Q793)),1,0)))</f>
        <v>0</v>
      </c>
      <c r="Z793" s="20">
        <f>IF(OR(ISBLANK(P793),ISBLANK(Q793)),"",IF(OR(AND(P793&gt;Q793,W793&gt;X793),AND(P793=Q793,W793=X793),AND(P793&lt;Q793,W793&lt;X793)),1,0))</f>
        <v>1</v>
      </c>
      <c r="AA793" s="20">
        <f ca="1">IF(C793&lt;NOW(),IF(AND(P793&gt;Q793,W793&gt;X793),S793,IF(AND(P793=Q793,W793=X793),T793,IF(AND(P793&lt;Q793,W793&lt;X793),U793,0))),"")</f>
        <v>58</v>
      </c>
      <c r="AB793" s="20">
        <f ca="1">IF(AND(P793=W793,Q793=X793,NOT(ISBLANK(P793)),NOT(ISBLANK(Q793)),NOT(ISBLANK(W793)),NOT(ISBLANK(AA793))),1,0)</f>
        <v>0</v>
      </c>
      <c r="AC793" s="20" t="str">
        <f ca="1">IF(AB793=0,"",IF(OR(ISBLANK(P793),ISBLANK(Q793)),"",IF(ISBLANK(VLOOKUP(A793,Database!A:AA,22,FALSE)),"",VLOOKUP(A793,Database!A:AA,22,FALSE))))</f>
        <v/>
      </c>
      <c r="AD793" s="20">
        <f ca="1">IFERROR(
   IF(
     OR(ISBLANK(P793),ISBLANK(Q793)),
     "",
     IF(
       AND(AA793&lt;&gt;"",OR(V793="Terminé",V793="En cours")),
       VLOOKUP(AC793,Setup_ScoreExactBonus!A:D,4,FALSE),
       0
     )),
  0)</f>
        <v>0</v>
      </c>
      <c r="AE793" s="21">
        <f ca="1">IFERROR(IF(OR(ISBLANK(P793),ISBLANK(Q793)),0,IF(AA793&lt;&gt;"", AA793 + IF(AB793=1,AD793, 0), "") * (R793+1)),"")</f>
        <v>58</v>
      </c>
      <c r="AF793" s="21">
        <f ca="1">SUMIFS(AE$2:AE793,D$2:D793,D793)</f>
        <v>1004</v>
      </c>
    </row>
    <row r="794" spans="1:32" hidden="1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1">
        <v>0</v>
      </c>
      <c r="S794" s="20">
        <f>VLOOKUP($A794,Database!$A:$Y,10,FALSE)</f>
        <v>58</v>
      </c>
      <c r="T794" s="20">
        <f>VLOOKUP($A794,Database!$A:$Y,11,FALSE)</f>
        <v>119</v>
      </c>
      <c r="U794" s="20">
        <f>VLOOKUP($A794,Database!$A:$Y,12,FALSE)</f>
        <v>153</v>
      </c>
      <c r="V794" s="20" t="str">
        <f>VLOOKUP(A794,Database!A:M,13,FALSE)</f>
        <v>Terminé</v>
      </c>
      <c r="W794" s="20">
        <f>VLOOKUP($A794,Database!$A:$Y,20,FALSE)</f>
        <v>2</v>
      </c>
      <c r="X794" s="20">
        <f>VLOOKUP($A794,Database!$A:$Y,21,FALSE)</f>
        <v>0</v>
      </c>
      <c r="Y794" s="20">
        <f>IF(A794=0,0,IF(V794="À venir",0,IF(AND(ISBLANK(P794),ISBLANK(Q794)),1,0)))</f>
        <v>0</v>
      </c>
      <c r="Z794" s="20">
        <f>IF(OR(ISBLANK(P794),ISBLANK(Q794)),"",IF(OR(AND(P794&gt;Q794,W794&gt;X794),AND(P794=Q794,W794=X794),AND(P794&lt;Q794,W794&lt;X794)),1,0))</f>
        <v>0</v>
      </c>
      <c r="AA794" s="20">
        <f ca="1">IF(C794&lt;NOW(),IF(AND(P794&gt;Q794,W794&gt;X794),S794,IF(AND(P794=Q794,W794=X794),T794,IF(AND(P794&lt;Q794,W794&lt;X794),U794,0))),"")</f>
        <v>0</v>
      </c>
      <c r="AB794" s="20">
        <f ca="1">IF(AND(P794=W794,Q794=X794,NOT(ISBLANK(P794)),NOT(ISBLANK(Q794)),NOT(ISBLANK(W794)),NOT(ISBLANK(AA794))),1,0)</f>
        <v>0</v>
      </c>
      <c r="AC794" s="20" t="str">
        <f ca="1">IF(AB794=0,"",IF(OR(ISBLANK(P794),ISBLANK(Q794)),"",IF(ISBLANK(VLOOKUP(A794,Database!A:AA,22,FALSE)),"",VLOOKUP(A794,Database!A:AA,22,FALSE))))</f>
        <v/>
      </c>
      <c r="AD794" s="20">
        <f ca="1">IFERROR(
   IF(
     OR(ISBLANK(P794),ISBLANK(Q794)),
     "",
     IF(
       AND(AA794&lt;&gt;"",OR(V794="Terminé",V794="En cours")),
       VLOOKUP(AC794,Setup_ScoreExactBonus!A:D,4,FALSE),
       0
     )),
  0)</f>
        <v>0</v>
      </c>
      <c r="AE794" s="21">
        <f ca="1">IFERROR(IF(OR(ISBLANK(P794),ISBLANK(Q794)),0,IF(AA794&lt;&gt;"", AA794 + IF(AB794=1,AD794, 0), "") * (R794+1)),"")</f>
        <v>0</v>
      </c>
      <c r="AF794" s="21">
        <f ca="1">SUMIFS(AE$2:AE794,D$2:D794,D794)</f>
        <v>954</v>
      </c>
    </row>
    <row r="795" spans="1:32" hidden="1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1">
        <v>0</v>
      </c>
      <c r="S795" s="20">
        <f>VLOOKUP($A795,Database!$A:$Y,10,FALSE)</f>
        <v>58</v>
      </c>
      <c r="T795" s="20">
        <f>VLOOKUP($A795,Database!$A:$Y,11,FALSE)</f>
        <v>119</v>
      </c>
      <c r="U795" s="20">
        <f>VLOOKUP($A795,Database!$A:$Y,12,FALSE)</f>
        <v>153</v>
      </c>
      <c r="V795" s="20" t="str">
        <f>VLOOKUP(A795,Database!A:M,13,FALSE)</f>
        <v>Terminé</v>
      </c>
      <c r="W795" s="20">
        <f>VLOOKUP($A795,Database!$A:$Y,20,FALSE)</f>
        <v>2</v>
      </c>
      <c r="X795" s="20">
        <f>VLOOKUP($A795,Database!$A:$Y,21,FALSE)</f>
        <v>0</v>
      </c>
      <c r="Y795" s="20">
        <f>IF(A795=0,0,IF(V795="À venir",0,IF(AND(ISBLANK(P795),ISBLANK(Q795)),1,0)))</f>
        <v>0</v>
      </c>
      <c r="Z795" s="20">
        <f>IF(OR(ISBLANK(P795),ISBLANK(Q795)),"",IF(OR(AND(P795&gt;Q795,W795&gt;X795),AND(P795=Q795,W795=X795),AND(P795&lt;Q795,W795&lt;X795)),1,0))</f>
        <v>0</v>
      </c>
      <c r="AA795" s="20">
        <f ca="1">IF(C795&lt;NOW(),IF(AND(P795&gt;Q795,W795&gt;X795),S795,IF(AND(P795=Q795,W795=X795),T795,IF(AND(P795&lt;Q795,W795&lt;X795),U795,0))),"")</f>
        <v>0</v>
      </c>
      <c r="AB795" s="20">
        <f ca="1">IF(AND(P795=W795,Q795=X795,NOT(ISBLANK(P795)),NOT(ISBLANK(Q795)),NOT(ISBLANK(W795)),NOT(ISBLANK(AA795))),1,0)</f>
        <v>0</v>
      </c>
      <c r="AC795" s="20" t="str">
        <f ca="1">IF(AB795=0,"",IF(OR(ISBLANK(P795),ISBLANK(Q795)),"",IF(ISBLANK(VLOOKUP(A795,Database!A:AA,22,FALSE)),"",VLOOKUP(A795,Database!A:AA,22,FALSE))))</f>
        <v/>
      </c>
      <c r="AD795" s="20">
        <f ca="1">IFERROR(
   IF(
     OR(ISBLANK(P795),ISBLANK(Q795)),
     "",
     IF(
       AND(AA795&lt;&gt;"",OR(V795="Terminé",V795="En cours")),
       VLOOKUP(AC795,Setup_ScoreExactBonus!A:D,4,FALSE),
       0
     )),
  0)</f>
        <v>0</v>
      </c>
      <c r="AE795" s="21">
        <f ca="1">IFERROR(IF(OR(ISBLANK(P795),ISBLANK(Q795)),0,IF(AA795&lt;&gt;"", AA795 + IF(AB795=1,AD795, 0), "") * (R795+1)),"")</f>
        <v>0</v>
      </c>
      <c r="AF795" s="21">
        <f ca="1">SUMIFS(AE$2:AE795,D$2:D795,D795)</f>
        <v>996</v>
      </c>
    </row>
    <row r="796" spans="1:32" hidden="1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1">
        <v>0</v>
      </c>
      <c r="S796" s="20">
        <f>VLOOKUP($A796,Database!$A:$Y,10,FALSE)</f>
        <v>58</v>
      </c>
      <c r="T796" s="20">
        <f>VLOOKUP($A796,Database!$A:$Y,11,FALSE)</f>
        <v>119</v>
      </c>
      <c r="U796" s="20">
        <f>VLOOKUP($A796,Database!$A:$Y,12,FALSE)</f>
        <v>153</v>
      </c>
      <c r="V796" s="20" t="str">
        <f>VLOOKUP(A796,Database!A:M,13,FALSE)</f>
        <v>Terminé</v>
      </c>
      <c r="W796" s="20">
        <f>VLOOKUP($A796,Database!$A:$Y,20,FALSE)</f>
        <v>2</v>
      </c>
      <c r="X796" s="20">
        <f>VLOOKUP($A796,Database!$A:$Y,21,FALSE)</f>
        <v>0</v>
      </c>
      <c r="Y796" s="20">
        <f>IF(A796=0,0,IF(V796="À venir",0,IF(AND(ISBLANK(P796),ISBLANK(Q796)),1,0)))</f>
        <v>0</v>
      </c>
      <c r="Z796" s="20">
        <f>IF(OR(ISBLANK(P796),ISBLANK(Q796)),"",IF(OR(AND(P796&gt;Q796,W796&gt;X796),AND(P796=Q796,W796=X796),AND(P796&lt;Q796,W796&lt;X796)),1,0))</f>
        <v>1</v>
      </c>
      <c r="AA796" s="20">
        <f ca="1">IF(C796&lt;NOW(),IF(AND(P796&gt;Q796,W796&gt;X796),S796,IF(AND(P796=Q796,W796=X796),T796,IF(AND(P796&lt;Q796,W796&lt;X796),U796,0))),"")</f>
        <v>58</v>
      </c>
      <c r="AB796" s="20">
        <f ca="1">IF(AND(P796=W796,Q796=X796,NOT(ISBLANK(P796)),NOT(ISBLANK(Q796)),NOT(ISBLANK(W796)),NOT(ISBLANK(AA796))),1,0)</f>
        <v>0</v>
      </c>
      <c r="AC796" s="20" t="str">
        <f ca="1">IF(AB796=0,"",IF(OR(ISBLANK(P796),ISBLANK(Q796)),"",IF(ISBLANK(VLOOKUP(A796,Database!A:AA,22,FALSE)),"",VLOOKUP(A796,Database!A:AA,22,FALSE))))</f>
        <v/>
      </c>
      <c r="AD796" s="20">
        <f ca="1">IFERROR(
   IF(
     OR(ISBLANK(P796),ISBLANK(Q796)),
     "",
     IF(
       AND(AA796&lt;&gt;"",OR(V796="Terminé",V796="En cours")),
       VLOOKUP(AC796,Setup_ScoreExactBonus!A:D,4,FALSE),
       0
     )),
  0)</f>
        <v>0</v>
      </c>
      <c r="AE796" s="21">
        <f ca="1">IFERROR(IF(OR(ISBLANK(P796),ISBLANK(Q796)),0,IF(AA796&lt;&gt;"", AA796 + IF(AB796=1,AD796, 0), "") * (R796+1)),"")</f>
        <v>58</v>
      </c>
      <c r="AF796" s="21">
        <f ca="1">SUMIFS(AE$2:AE796,D$2:D796,D796)</f>
        <v>1376</v>
      </c>
    </row>
    <row r="797" spans="1:32" hidden="1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1">
        <v>0</v>
      </c>
      <c r="S797" s="20">
        <f>VLOOKUP($A797,Database!$A:$Y,10,FALSE)</f>
        <v>58</v>
      </c>
      <c r="T797" s="20">
        <f>VLOOKUP($A797,Database!$A:$Y,11,FALSE)</f>
        <v>119</v>
      </c>
      <c r="U797" s="20">
        <f>VLOOKUP($A797,Database!$A:$Y,12,FALSE)</f>
        <v>153</v>
      </c>
      <c r="V797" s="20" t="str">
        <f>VLOOKUP(A797,Database!A:M,13,FALSE)</f>
        <v>Terminé</v>
      </c>
      <c r="W797" s="20">
        <f>VLOOKUP($A797,Database!$A:$Y,20,FALSE)</f>
        <v>2</v>
      </c>
      <c r="X797" s="20">
        <f>VLOOKUP($A797,Database!$A:$Y,21,FALSE)</f>
        <v>0</v>
      </c>
      <c r="Y797" s="20">
        <f>IF(A797=0,0,IF(V797="À venir",0,IF(AND(ISBLANK(P797),ISBLANK(Q797)),1,0)))</f>
        <v>0</v>
      </c>
      <c r="Z797" s="20">
        <f>IF(OR(ISBLANK(P797),ISBLANK(Q797)),"",IF(OR(AND(P797&gt;Q797,W797&gt;X797),AND(P797=Q797,W797=X797),AND(P797&lt;Q797,W797&lt;X797)),1,0))</f>
        <v>0</v>
      </c>
      <c r="AA797" s="20">
        <f ca="1">IF(C797&lt;NOW(),IF(AND(P797&gt;Q797,W797&gt;X797),S797,IF(AND(P797=Q797,W797=X797),T797,IF(AND(P797&lt;Q797,W797&lt;X797),U797,0))),"")</f>
        <v>0</v>
      </c>
      <c r="AB797" s="20">
        <f ca="1">IF(AND(P797=W797,Q797=X797,NOT(ISBLANK(P797)),NOT(ISBLANK(Q797)),NOT(ISBLANK(W797)),NOT(ISBLANK(AA797))),1,0)</f>
        <v>0</v>
      </c>
      <c r="AC797" s="20" t="str">
        <f ca="1">IF(AB797=0,"",IF(OR(ISBLANK(P797),ISBLANK(Q797)),"",IF(ISBLANK(VLOOKUP(A797,Database!A:AA,22,FALSE)),"",VLOOKUP(A797,Database!A:AA,22,FALSE))))</f>
        <v/>
      </c>
      <c r="AD797" s="20">
        <f ca="1">IFERROR(
   IF(
     OR(ISBLANK(P797),ISBLANK(Q797)),
     "",
     IF(
       AND(AA797&lt;&gt;"",OR(V797="Terminé",V797="En cours")),
       VLOOKUP(AC797,Setup_ScoreExactBonus!A:D,4,FALSE),
       0
     )),
  0)</f>
        <v>0</v>
      </c>
      <c r="AE797" s="21">
        <f ca="1">IFERROR(IF(OR(ISBLANK(P797),ISBLANK(Q797)),0,IF(AA797&lt;&gt;"", AA797 + IF(AB797=1,AD797, 0), "") * (R797+1)),"")</f>
        <v>0</v>
      </c>
      <c r="AF797" s="21">
        <f ca="1">SUMIFS(AE$2:AE797,D$2:D797,D797)</f>
        <v>1387</v>
      </c>
    </row>
    <row r="798" spans="1:32" hidden="1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1">
        <v>0</v>
      </c>
      <c r="S798" s="20">
        <f>VLOOKUP($A798,Database!$A:$Y,10,FALSE)</f>
        <v>58</v>
      </c>
      <c r="T798" s="20">
        <f>VLOOKUP($A798,Database!$A:$Y,11,FALSE)</f>
        <v>119</v>
      </c>
      <c r="U798" s="20">
        <f>VLOOKUP($A798,Database!$A:$Y,12,FALSE)</f>
        <v>153</v>
      </c>
      <c r="V798" s="20" t="str">
        <f>VLOOKUP(A798,Database!A:M,13,FALSE)</f>
        <v>Terminé</v>
      </c>
      <c r="W798" s="20">
        <f>VLOOKUP($A798,Database!$A:$Y,20,FALSE)</f>
        <v>2</v>
      </c>
      <c r="X798" s="20">
        <f>VLOOKUP($A798,Database!$A:$Y,21,FALSE)</f>
        <v>0</v>
      </c>
      <c r="Y798" s="20">
        <f>IF(A798=0,0,IF(V798="À venir",0,IF(AND(ISBLANK(P798),ISBLANK(Q798)),1,0)))</f>
        <v>0</v>
      </c>
      <c r="Z798" s="20">
        <f>IF(OR(ISBLANK(P798),ISBLANK(Q798)),"",IF(OR(AND(P798&gt;Q798,W798&gt;X798),AND(P798=Q798,W798=X798),AND(P798&lt;Q798,W798&lt;X798)),1,0))</f>
        <v>1</v>
      </c>
      <c r="AA798" s="20">
        <f ca="1">IF(C798&lt;NOW(),IF(AND(P798&gt;Q798,W798&gt;X798),S798,IF(AND(P798=Q798,W798=X798),T798,IF(AND(P798&lt;Q798,W798&lt;X798),U798,0))),"")</f>
        <v>58</v>
      </c>
      <c r="AB798" s="20">
        <f ca="1">IF(AND(P798=W798,Q798=X798,NOT(ISBLANK(P798)),NOT(ISBLANK(Q798)),NOT(ISBLANK(W798)),NOT(ISBLANK(AA798))),1,0)</f>
        <v>0</v>
      </c>
      <c r="AC798" s="20" t="str">
        <f ca="1">IF(AB798=0,"",IF(OR(ISBLANK(P798),ISBLANK(Q798)),"",IF(ISBLANK(VLOOKUP(A798,Database!A:AA,22,FALSE)),"",VLOOKUP(A798,Database!A:AA,22,FALSE))))</f>
        <v/>
      </c>
      <c r="AD798" s="20">
        <f ca="1">IFERROR(
   IF(
     OR(ISBLANK(P798),ISBLANK(Q798)),
     "",
     IF(
       AND(AA798&lt;&gt;"",OR(V798="Terminé",V798="En cours")),
       VLOOKUP(AC798,Setup_ScoreExactBonus!A:D,4,FALSE),
       0
     )),
  0)</f>
        <v>0</v>
      </c>
      <c r="AE798" s="21">
        <f ca="1">IFERROR(IF(OR(ISBLANK(P798),ISBLANK(Q798)),0,IF(AA798&lt;&gt;"", AA798 + IF(AB798=1,AD798, 0), "") * (R798+1)),"")</f>
        <v>58</v>
      </c>
      <c r="AF798" s="21">
        <f ca="1">SUMIFS(AE$2:AE798,D$2:D798,D798)</f>
        <v>1069</v>
      </c>
    </row>
    <row r="799" spans="1:32" hidden="1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1">
        <v>0</v>
      </c>
      <c r="S799" s="20">
        <f>VLOOKUP($A799,Database!$A:$Y,10,FALSE)</f>
        <v>58</v>
      </c>
      <c r="T799" s="20">
        <f>VLOOKUP($A799,Database!$A:$Y,11,FALSE)</f>
        <v>119</v>
      </c>
      <c r="U799" s="20">
        <f>VLOOKUP($A799,Database!$A:$Y,12,FALSE)</f>
        <v>153</v>
      </c>
      <c r="V799" s="20" t="str">
        <f>VLOOKUP(A799,Database!A:M,13,FALSE)</f>
        <v>Terminé</v>
      </c>
      <c r="W799" s="20">
        <f>VLOOKUP($A799,Database!$A:$Y,20,FALSE)</f>
        <v>2</v>
      </c>
      <c r="X799" s="20">
        <f>VLOOKUP($A799,Database!$A:$Y,21,FALSE)</f>
        <v>0</v>
      </c>
      <c r="Y799" s="20">
        <f>IF(A799=0,0,IF(V799="À venir",0,IF(AND(ISBLANK(P799),ISBLANK(Q799)),1,0)))</f>
        <v>0</v>
      </c>
      <c r="Z799" s="20">
        <f>IF(OR(ISBLANK(P799),ISBLANK(Q799)),"",IF(OR(AND(P799&gt;Q799,W799&gt;X799),AND(P799=Q799,W799=X799),AND(P799&lt;Q799,W799&lt;X799)),1,0))</f>
        <v>1</v>
      </c>
      <c r="AA799" s="20">
        <f ca="1">IF(C799&lt;NOW(),IF(AND(P799&gt;Q799,W799&gt;X799),S799,IF(AND(P799=Q799,W799=X799),T799,IF(AND(P799&lt;Q799,W799&lt;X799),U799,0))),"")</f>
        <v>58</v>
      </c>
      <c r="AB799" s="20">
        <f ca="1">IF(AND(P799=W799,Q799=X799,NOT(ISBLANK(P799)),NOT(ISBLANK(Q799)),NOT(ISBLANK(W799)),NOT(ISBLANK(AA799))),1,0)</f>
        <v>0</v>
      </c>
      <c r="AC799" s="20" t="str">
        <f ca="1">IF(AB799=0,"",IF(OR(ISBLANK(P799),ISBLANK(Q799)),"",IF(ISBLANK(VLOOKUP(A799,Database!A:AA,22,FALSE)),"",VLOOKUP(A799,Database!A:AA,22,FALSE))))</f>
        <v/>
      </c>
      <c r="AD799" s="20">
        <f ca="1">IFERROR(
   IF(
     OR(ISBLANK(P799),ISBLANK(Q799)),
     "",
     IF(
       AND(AA799&lt;&gt;"",OR(V799="Terminé",V799="En cours")),
       VLOOKUP(AC799,Setup_ScoreExactBonus!A:D,4,FALSE),
       0
     )),
  0)</f>
        <v>0</v>
      </c>
      <c r="AE799" s="21">
        <f ca="1">IFERROR(IF(OR(ISBLANK(P799),ISBLANK(Q799)),0,IF(AA799&lt;&gt;"", AA799 + IF(AB799=1,AD799, 0), "") * (R799+1)),"")</f>
        <v>58</v>
      </c>
      <c r="AF799" s="21">
        <f ca="1">SUMIFS(AE$2:AE799,D$2:D799,D799)</f>
        <v>1135</v>
      </c>
    </row>
    <row r="800" spans="1:32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1">
        <v>0</v>
      </c>
      <c r="S800" s="20">
        <f>VLOOKUP($A800,Database!$A:$Y,10,FALSE)</f>
        <v>58</v>
      </c>
      <c r="T800" s="20">
        <f>VLOOKUP($A800,Database!$A:$Y,11,FALSE)</f>
        <v>119</v>
      </c>
      <c r="U800" s="20">
        <f>VLOOKUP($A800,Database!$A:$Y,12,FALSE)</f>
        <v>153</v>
      </c>
      <c r="V800" s="20" t="str">
        <f>VLOOKUP(A800,Database!A:M,13,FALSE)</f>
        <v>Terminé</v>
      </c>
      <c r="W800" s="20">
        <f>VLOOKUP($A800,Database!$A:$Y,20,FALSE)</f>
        <v>2</v>
      </c>
      <c r="X800" s="20">
        <f>VLOOKUP($A800,Database!$A:$Y,21,FALSE)</f>
        <v>0</v>
      </c>
      <c r="Y800" s="20">
        <f>IF(A800=0,0,IF(V800="À venir",0,IF(AND(ISBLANK(P800),ISBLANK(Q800)),1,0)))</f>
        <v>0</v>
      </c>
      <c r="Z800" s="20">
        <f>IF(OR(ISBLANK(P800),ISBLANK(Q800)),"",IF(OR(AND(P800&gt;Q800,W800&gt;X800),AND(P800=Q800,W800=X800),AND(P800&lt;Q800,W800&lt;X800)),1,0))</f>
        <v>1</v>
      </c>
      <c r="AA800" s="20">
        <f ca="1">IF(C800&lt;NOW(),IF(AND(P800&gt;Q800,W800&gt;X800),S800,IF(AND(P800=Q800,W800=X800),T800,IF(AND(P800&lt;Q800,W800&lt;X800),U800,0))),"")</f>
        <v>58</v>
      </c>
      <c r="AB800" s="20">
        <f ca="1">IF(AND(P800=W800,Q800=X800,NOT(ISBLANK(P800)),NOT(ISBLANK(Q800)),NOT(ISBLANK(W800)),NOT(ISBLANK(AA800))),1,0)</f>
        <v>0</v>
      </c>
      <c r="AC800" s="20" t="str">
        <f ca="1">IF(AB800=0,"",IF(OR(ISBLANK(P800),ISBLANK(Q800)),"",IF(ISBLANK(VLOOKUP(A800,Database!A:AA,22,FALSE)),"",VLOOKUP(A800,Database!A:AA,22,FALSE))))</f>
        <v/>
      </c>
      <c r="AD800" s="20">
        <f ca="1">IFERROR(
   IF(
     OR(ISBLANK(P800),ISBLANK(Q800)),
     "",
     IF(
       AND(AA800&lt;&gt;"",OR(V800="Terminé",V800="En cours")),
       VLOOKUP(AC800,Setup_ScoreExactBonus!A:D,4,FALSE),
       0
     )),
  0)</f>
        <v>0</v>
      </c>
      <c r="AE800" s="21">
        <f ca="1">IFERROR(IF(OR(ISBLANK(P800),ISBLANK(Q800)),0,IF(AA800&lt;&gt;"", AA800 + IF(AB800=1,AD800, 0), "") * (R800+1)),"")</f>
        <v>58</v>
      </c>
      <c r="AF800" s="21">
        <f ca="1">SUMIFS(AE$2:AE800,D$2:D800,D800)</f>
        <v>706</v>
      </c>
    </row>
    <row r="801" spans="1:32" hidden="1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1">
        <v>0</v>
      </c>
      <c r="S801" s="20">
        <f>VLOOKUP($A801,Database!$A:$Y,10,FALSE)</f>
        <v>58</v>
      </c>
      <c r="T801" s="20">
        <f>VLOOKUP($A801,Database!$A:$Y,11,FALSE)</f>
        <v>119</v>
      </c>
      <c r="U801" s="20">
        <f>VLOOKUP($A801,Database!$A:$Y,12,FALSE)</f>
        <v>153</v>
      </c>
      <c r="V801" s="20" t="str">
        <f>VLOOKUP(A801,Database!A:M,13,FALSE)</f>
        <v>Terminé</v>
      </c>
      <c r="W801" s="20">
        <f>VLOOKUP($A801,Database!$A:$Y,20,FALSE)</f>
        <v>2</v>
      </c>
      <c r="X801" s="20">
        <f>VLOOKUP($A801,Database!$A:$Y,21,FALSE)</f>
        <v>0</v>
      </c>
      <c r="Y801" s="20">
        <f>IF(A801=0,0,IF(V801="À venir",0,IF(AND(ISBLANK(P801),ISBLANK(Q801)),1,0)))</f>
        <v>0</v>
      </c>
      <c r="Z801" s="20">
        <f>IF(OR(ISBLANK(P801),ISBLANK(Q801)),"",IF(OR(AND(P801&gt;Q801,W801&gt;X801),AND(P801=Q801,W801=X801),AND(P801&lt;Q801,W801&lt;X801)),1,0))</f>
        <v>1</v>
      </c>
      <c r="AA801" s="20">
        <f ca="1">IF(C801&lt;NOW(),IF(AND(P801&gt;Q801,W801&gt;X801),S801,IF(AND(P801=Q801,W801=X801),T801,IF(AND(P801&lt;Q801,W801&lt;X801),U801,0))),"")</f>
        <v>58</v>
      </c>
      <c r="AB801" s="20">
        <f ca="1">IF(AND(P801=W801,Q801=X801,NOT(ISBLANK(P801)),NOT(ISBLANK(Q801)),NOT(ISBLANK(W801)),NOT(ISBLANK(AA801))),1,0)</f>
        <v>0</v>
      </c>
      <c r="AC801" s="20" t="str">
        <f ca="1">IF(AB801=0,"",IF(OR(ISBLANK(P801),ISBLANK(Q801)),"",IF(ISBLANK(VLOOKUP(A801,Database!A:AA,22,FALSE)),"",VLOOKUP(A801,Database!A:AA,22,FALSE))))</f>
        <v/>
      </c>
      <c r="AD801" s="20">
        <f ca="1">IFERROR(
   IF(
     OR(ISBLANK(P801),ISBLANK(Q801)),
     "",
     IF(
       AND(AA801&lt;&gt;"",OR(V801="Terminé",V801="En cours")),
       VLOOKUP(AC801,Setup_ScoreExactBonus!A:D,4,FALSE),
       0
     )),
  0)</f>
        <v>0</v>
      </c>
      <c r="AE801" s="21">
        <f ca="1">IFERROR(IF(OR(ISBLANK(P801),ISBLANK(Q801)),0,IF(AA801&lt;&gt;"", AA801 + IF(AB801=1,AD801, 0), "") * (R801+1)),"")</f>
        <v>58</v>
      </c>
      <c r="AF801" s="21">
        <f ca="1">SUMIFS(AE$2:AE801,D$2:D801,D801)</f>
        <v>1121</v>
      </c>
    </row>
    <row r="802" spans="1:32" hidden="1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1">
        <v>0</v>
      </c>
      <c r="S802" s="20">
        <f>VLOOKUP($A802,Database!$A:$Y,10,FALSE)</f>
        <v>58</v>
      </c>
      <c r="T802" s="20">
        <f>VLOOKUP($A802,Database!$A:$Y,11,FALSE)</f>
        <v>119</v>
      </c>
      <c r="U802" s="20">
        <f>VLOOKUP($A802,Database!$A:$Y,12,FALSE)</f>
        <v>153</v>
      </c>
      <c r="V802" s="20" t="str">
        <f>VLOOKUP(A802,Database!A:M,13,FALSE)</f>
        <v>Terminé</v>
      </c>
      <c r="W802" s="20">
        <f>VLOOKUP($A802,Database!$A:$Y,20,FALSE)</f>
        <v>2</v>
      </c>
      <c r="X802" s="20">
        <f>VLOOKUP($A802,Database!$A:$Y,21,FALSE)</f>
        <v>0</v>
      </c>
      <c r="Y802" s="20">
        <f>IF(A802=0,0,IF(V802="À venir",0,IF(AND(ISBLANK(P802),ISBLANK(Q802)),1,0)))</f>
        <v>0</v>
      </c>
      <c r="Z802" s="20">
        <f>IF(OR(ISBLANK(P802),ISBLANK(Q802)),"",IF(OR(AND(P802&gt;Q802,W802&gt;X802),AND(P802=Q802,W802=X802),AND(P802&lt;Q802,W802&lt;X802)),1,0))</f>
        <v>0</v>
      </c>
      <c r="AA802" s="20">
        <f ca="1">IF(C802&lt;NOW(),IF(AND(P802&gt;Q802,W802&gt;X802),S802,IF(AND(P802=Q802,W802=X802),T802,IF(AND(P802&lt;Q802,W802&lt;X802),U802,0))),"")</f>
        <v>0</v>
      </c>
      <c r="AB802" s="20">
        <f ca="1">IF(AND(P802=W802,Q802=X802,NOT(ISBLANK(P802)),NOT(ISBLANK(Q802)),NOT(ISBLANK(W802)),NOT(ISBLANK(AA802))),1,0)</f>
        <v>0</v>
      </c>
      <c r="AC802" s="20" t="str">
        <f ca="1">IF(AB802=0,"",IF(OR(ISBLANK(P802),ISBLANK(Q802)),"",IF(ISBLANK(VLOOKUP(A802,Database!A:AA,22,FALSE)),"",VLOOKUP(A802,Database!A:AA,22,FALSE))))</f>
        <v/>
      </c>
      <c r="AD802" s="20">
        <f ca="1">IFERROR(
   IF(
     OR(ISBLANK(P802),ISBLANK(Q802)),
     "",
     IF(
       AND(AA802&lt;&gt;"",OR(V802="Terminé",V802="En cours")),
       VLOOKUP(AC802,Setup_ScoreExactBonus!A:D,4,FALSE),
       0
     )),
  0)</f>
        <v>0</v>
      </c>
      <c r="AE802" s="21">
        <f ca="1">IFERROR(IF(OR(ISBLANK(P802),ISBLANK(Q802)),0,IF(AA802&lt;&gt;"", AA802 + IF(AB802=1,AD802, 0), "") * (R802+1)),"")</f>
        <v>0</v>
      </c>
      <c r="AF802" s="21">
        <f ca="1">SUMIFS(AE$2:AE802,D$2:D802,D802)</f>
        <v>1174</v>
      </c>
    </row>
    <row r="803" spans="1:32" hidden="1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1">
        <v>0</v>
      </c>
      <c r="S803" s="20">
        <f>VLOOKUP($A803,Database!$A:$Y,10,FALSE)</f>
        <v>58</v>
      </c>
      <c r="T803" s="20">
        <f>VLOOKUP($A803,Database!$A:$Y,11,FALSE)</f>
        <v>119</v>
      </c>
      <c r="U803" s="20">
        <f>VLOOKUP($A803,Database!$A:$Y,12,FALSE)</f>
        <v>153</v>
      </c>
      <c r="V803" s="20" t="str">
        <f>VLOOKUP(A803,Database!A:M,13,FALSE)</f>
        <v>Terminé</v>
      </c>
      <c r="W803" s="20">
        <f>VLOOKUP($A803,Database!$A:$Y,20,FALSE)</f>
        <v>2</v>
      </c>
      <c r="X803" s="20">
        <f>VLOOKUP($A803,Database!$A:$Y,21,FALSE)</f>
        <v>0</v>
      </c>
      <c r="Y803" s="20">
        <f>IF(A803=0,0,IF(V803="À venir",0,IF(AND(ISBLANK(P803),ISBLANK(Q803)),1,0)))</f>
        <v>0</v>
      </c>
      <c r="Z803" s="20">
        <f>IF(OR(ISBLANK(P803),ISBLANK(Q803)),"",IF(OR(AND(P803&gt;Q803,W803&gt;X803),AND(P803=Q803,W803=X803),AND(P803&lt;Q803,W803&lt;X803)),1,0))</f>
        <v>1</v>
      </c>
      <c r="AA803" s="20">
        <f ca="1">IF(C803&lt;NOW(),IF(AND(P803&gt;Q803,W803&gt;X803),S803,IF(AND(P803=Q803,W803=X803),T803,IF(AND(P803&lt;Q803,W803&lt;X803),U803,0))),"")</f>
        <v>58</v>
      </c>
      <c r="AB803" s="20">
        <f ca="1">IF(AND(P803=W803,Q803=X803,NOT(ISBLANK(P803)),NOT(ISBLANK(Q803)),NOT(ISBLANK(W803)),NOT(ISBLANK(AA803))),1,0)</f>
        <v>1</v>
      </c>
      <c r="AC803" s="20" t="str">
        <f ca="1">IF(AB803=0,"",IF(OR(ISBLANK(P803),ISBLANK(Q803)),"",IF(ISBLANK(VLOOKUP(A803,Database!A:AA,22,FALSE)),"",VLOOKUP(A803,Database!A:AA,22,FALSE))))</f>
        <v>Rare</v>
      </c>
      <c r="AD803" s="20">
        <f ca="1">IFERROR(
   IF(
     OR(ISBLANK(P803),ISBLANK(Q803)),
     "",
     IF(
       AND(AA803&lt;&gt;"",OR(V803="Terminé",V803="En cours")),
       VLOOKUP(AC803,Setup_ScoreExactBonus!A:D,4,FALSE),
       0
     )),
  0)</f>
        <v>30</v>
      </c>
      <c r="AE803" s="21">
        <f ca="1">IFERROR(IF(OR(ISBLANK(P803),ISBLANK(Q803)),0,IF(AA803&lt;&gt;"", AA803 + IF(AB803=1,AD803, 0), "") * (R803+1)),"")</f>
        <v>88</v>
      </c>
      <c r="AF803" s="21">
        <f ca="1">SUMIFS(AE$2:AE803,D$2:D803,D803)</f>
        <v>1044</v>
      </c>
    </row>
    <row r="804" spans="1:32" hidden="1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1">
        <v>0</v>
      </c>
      <c r="S804" s="20">
        <f>VLOOKUP($A804,Database!$A:$Y,10,FALSE)</f>
        <v>58</v>
      </c>
      <c r="T804" s="20">
        <f>VLOOKUP($A804,Database!$A:$Y,11,FALSE)</f>
        <v>119</v>
      </c>
      <c r="U804" s="20">
        <f>VLOOKUP($A804,Database!$A:$Y,12,FALSE)</f>
        <v>153</v>
      </c>
      <c r="V804" s="20" t="str">
        <f>VLOOKUP(A804,Database!A:M,13,FALSE)</f>
        <v>Terminé</v>
      </c>
      <c r="W804" s="20">
        <f>VLOOKUP($A804,Database!$A:$Y,20,FALSE)</f>
        <v>2</v>
      </c>
      <c r="X804" s="20">
        <f>VLOOKUP($A804,Database!$A:$Y,21,FALSE)</f>
        <v>0</v>
      </c>
      <c r="Y804" s="20">
        <f>IF(A804=0,0,IF(V804="À venir",0,IF(AND(ISBLANK(P804),ISBLANK(Q804)),1,0)))</f>
        <v>0</v>
      </c>
      <c r="Z804" s="20">
        <f>IF(OR(ISBLANK(P804),ISBLANK(Q804)),"",IF(OR(AND(P804&gt;Q804,W804&gt;X804),AND(P804=Q804,W804=X804),AND(P804&lt;Q804,W804&lt;X804)),1,0))</f>
        <v>1</v>
      </c>
      <c r="AA804" s="20">
        <f ca="1">IF(C804&lt;NOW(),IF(AND(P804&gt;Q804,W804&gt;X804),S804,IF(AND(P804=Q804,W804=X804),T804,IF(AND(P804&lt;Q804,W804&lt;X804),U804,0))),"")</f>
        <v>58</v>
      </c>
      <c r="AB804" s="20">
        <f ca="1">IF(AND(P804=W804,Q804=X804,NOT(ISBLANK(P804)),NOT(ISBLANK(Q804)),NOT(ISBLANK(W804)),NOT(ISBLANK(AA804))),1,0)</f>
        <v>0</v>
      </c>
      <c r="AC804" s="20" t="str">
        <f ca="1">IF(AB804=0,"",IF(OR(ISBLANK(P804),ISBLANK(Q804)),"",IF(ISBLANK(VLOOKUP(A804,Database!A:AA,22,FALSE)),"",VLOOKUP(A804,Database!A:AA,22,FALSE))))</f>
        <v/>
      </c>
      <c r="AD804" s="20">
        <f ca="1">IFERROR(
   IF(
     OR(ISBLANK(P804),ISBLANK(Q804)),
     "",
     IF(
       AND(AA804&lt;&gt;"",OR(V804="Terminé",V804="En cours")),
       VLOOKUP(AC804,Setup_ScoreExactBonus!A:D,4,FALSE),
       0
     )),
  0)</f>
        <v>0</v>
      </c>
      <c r="AE804" s="21">
        <f ca="1">IFERROR(IF(OR(ISBLANK(P804),ISBLANK(Q804)),0,IF(AA804&lt;&gt;"", AA804 + IF(AB804=1,AD804, 0), "") * (R804+1)),"")</f>
        <v>58</v>
      </c>
      <c r="AF804" s="21">
        <f ca="1">SUMIFS(AE$2:AE804,D$2:D804,D804)</f>
        <v>1033</v>
      </c>
    </row>
    <row r="805" spans="1:32" hidden="1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1">
        <v>0</v>
      </c>
      <c r="S805" s="20">
        <f>VLOOKUP($A805,Database!$A:$Y,10,FALSE)</f>
        <v>58</v>
      </c>
      <c r="T805" s="20">
        <f>VLOOKUP($A805,Database!$A:$Y,11,FALSE)</f>
        <v>119</v>
      </c>
      <c r="U805" s="20">
        <f>VLOOKUP($A805,Database!$A:$Y,12,FALSE)</f>
        <v>153</v>
      </c>
      <c r="V805" s="20" t="str">
        <f>VLOOKUP(A805,Database!A:M,13,FALSE)</f>
        <v>Terminé</v>
      </c>
      <c r="W805" s="20">
        <f>VLOOKUP($A805,Database!$A:$Y,20,FALSE)</f>
        <v>2</v>
      </c>
      <c r="X805" s="20">
        <f>VLOOKUP($A805,Database!$A:$Y,21,FALSE)</f>
        <v>0</v>
      </c>
      <c r="Y805" s="20">
        <f>IF(A805=0,0,IF(V805="À venir",0,IF(AND(ISBLANK(P805),ISBLANK(Q805)),1,0)))</f>
        <v>0</v>
      </c>
      <c r="Z805" s="20">
        <f>IF(OR(ISBLANK(P805),ISBLANK(Q805)),"",IF(OR(AND(P805&gt;Q805,W805&gt;X805),AND(P805=Q805,W805=X805),AND(P805&lt;Q805,W805&lt;X805)),1,0))</f>
        <v>0</v>
      </c>
      <c r="AA805" s="20">
        <f ca="1">IF(C805&lt;NOW(),IF(AND(P805&gt;Q805,W805&gt;X805),S805,IF(AND(P805=Q805,W805=X805),T805,IF(AND(P805&lt;Q805,W805&lt;X805),U805,0))),"")</f>
        <v>0</v>
      </c>
      <c r="AB805" s="20">
        <f ca="1">IF(AND(P805=W805,Q805=X805,NOT(ISBLANK(P805)),NOT(ISBLANK(Q805)),NOT(ISBLANK(W805)),NOT(ISBLANK(AA805))),1,0)</f>
        <v>0</v>
      </c>
      <c r="AC805" s="20" t="str">
        <f ca="1">IF(AB805=0,"",IF(OR(ISBLANK(P805),ISBLANK(Q805)),"",IF(ISBLANK(VLOOKUP(A805,Database!A:AA,22,FALSE)),"",VLOOKUP(A805,Database!A:AA,22,FALSE))))</f>
        <v/>
      </c>
      <c r="AD805" s="20">
        <f ca="1">IFERROR(
   IF(
     OR(ISBLANK(P805),ISBLANK(Q805)),
     "",
     IF(
       AND(AA805&lt;&gt;"",OR(V805="Terminé",V805="En cours")),
       VLOOKUP(AC805,Setup_ScoreExactBonus!A:D,4,FALSE),
       0
     )),
  0)</f>
        <v>0</v>
      </c>
      <c r="AE805" s="21">
        <f ca="1">IFERROR(IF(OR(ISBLANK(P805),ISBLANK(Q805)),0,IF(AA805&lt;&gt;"", AA805 + IF(AB805=1,AD805, 0), "") * (R805+1)),"")</f>
        <v>0</v>
      </c>
      <c r="AF805" s="21">
        <f ca="1">SUMIFS(AE$2:AE805,D$2:D805,D805)</f>
        <v>1067</v>
      </c>
    </row>
    <row r="806" spans="1:32" hidden="1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1">
        <v>0</v>
      </c>
      <c r="S806" s="20">
        <f>VLOOKUP($A806,Database!$A:$Y,10,FALSE)</f>
        <v>58</v>
      </c>
      <c r="T806" s="20">
        <f>VLOOKUP($A806,Database!$A:$Y,11,FALSE)</f>
        <v>119</v>
      </c>
      <c r="U806" s="20">
        <f>VLOOKUP($A806,Database!$A:$Y,12,FALSE)</f>
        <v>153</v>
      </c>
      <c r="V806" s="20" t="str">
        <f>VLOOKUP(A806,Database!A:M,13,FALSE)</f>
        <v>Terminé</v>
      </c>
      <c r="W806" s="20">
        <f>VLOOKUP($A806,Database!$A:$Y,20,FALSE)</f>
        <v>2</v>
      </c>
      <c r="X806" s="20">
        <f>VLOOKUP($A806,Database!$A:$Y,21,FALSE)</f>
        <v>0</v>
      </c>
      <c r="Y806" s="20">
        <f>IF(A806=0,0,IF(V806="À venir",0,IF(AND(ISBLANK(P806),ISBLANK(Q806)),1,0)))</f>
        <v>0</v>
      </c>
      <c r="Z806" s="20">
        <f>IF(OR(ISBLANK(P806),ISBLANK(Q806)),"",IF(OR(AND(P806&gt;Q806,W806&gt;X806),AND(P806=Q806,W806=X806),AND(P806&lt;Q806,W806&lt;X806)),1,0))</f>
        <v>0</v>
      </c>
      <c r="AA806" s="20">
        <f ca="1">IF(C806&lt;NOW(),IF(AND(P806&gt;Q806,W806&gt;X806),S806,IF(AND(P806=Q806,W806=X806),T806,IF(AND(P806&lt;Q806,W806&lt;X806),U806,0))),"")</f>
        <v>0</v>
      </c>
      <c r="AB806" s="20">
        <f ca="1">IF(AND(P806=W806,Q806=X806,NOT(ISBLANK(P806)),NOT(ISBLANK(Q806)),NOT(ISBLANK(W806)),NOT(ISBLANK(AA806))),1,0)</f>
        <v>0</v>
      </c>
      <c r="AC806" s="20" t="str">
        <f ca="1">IF(AB806=0,"",IF(OR(ISBLANK(P806),ISBLANK(Q806)),"",IF(ISBLANK(VLOOKUP(A806,Database!A:AA,22,FALSE)),"",VLOOKUP(A806,Database!A:AA,22,FALSE))))</f>
        <v/>
      </c>
      <c r="AD806" s="20">
        <f ca="1">IFERROR(
   IF(
     OR(ISBLANK(P806),ISBLANK(Q806)),
     "",
     IF(
       AND(AA806&lt;&gt;"",OR(V806="Terminé",V806="En cours")),
       VLOOKUP(AC806,Setup_ScoreExactBonus!A:D,4,FALSE),
       0
     )),
  0)</f>
        <v>0</v>
      </c>
      <c r="AE806" s="21">
        <f ca="1">IFERROR(IF(OR(ISBLANK(P806),ISBLANK(Q806)),0,IF(AA806&lt;&gt;"", AA806 + IF(AB806=1,AD806, 0), "") * (R806+1)),"")</f>
        <v>0</v>
      </c>
      <c r="AF806" s="21">
        <f ca="1">SUMIFS(AE$2:AE806,D$2:D806,D806)</f>
        <v>548</v>
      </c>
    </row>
    <row r="807" spans="1:32" hidden="1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1">
        <v>0</v>
      </c>
      <c r="S807" s="20">
        <f>VLOOKUP($A807,Database!$A:$Y,10,FALSE)</f>
        <v>58</v>
      </c>
      <c r="T807" s="20">
        <f>VLOOKUP($A807,Database!$A:$Y,11,FALSE)</f>
        <v>119</v>
      </c>
      <c r="U807" s="20">
        <f>VLOOKUP($A807,Database!$A:$Y,12,FALSE)</f>
        <v>153</v>
      </c>
      <c r="V807" s="20" t="str">
        <f>VLOOKUP(A807,Database!A:M,13,FALSE)</f>
        <v>Terminé</v>
      </c>
      <c r="W807" s="20">
        <f>VLOOKUP($A807,Database!$A:$Y,20,FALSE)</f>
        <v>2</v>
      </c>
      <c r="X807" s="20">
        <f>VLOOKUP($A807,Database!$A:$Y,21,FALSE)</f>
        <v>0</v>
      </c>
      <c r="Y807" s="20">
        <f>IF(A807=0,0,IF(V807="À venir",0,IF(AND(ISBLANK(P807),ISBLANK(Q807)),1,0)))</f>
        <v>0</v>
      </c>
      <c r="Z807" s="20">
        <f>IF(OR(ISBLANK(P807),ISBLANK(Q807)),"",IF(OR(AND(P807&gt;Q807,W807&gt;X807),AND(P807=Q807,W807=X807),AND(P807&lt;Q807,W807&lt;X807)),1,0))</f>
        <v>0</v>
      </c>
      <c r="AA807" s="20">
        <f ca="1">IF(C807&lt;NOW(),IF(AND(P807&gt;Q807,W807&gt;X807),S807,IF(AND(P807=Q807,W807=X807),T807,IF(AND(P807&lt;Q807,W807&lt;X807),U807,0))),"")</f>
        <v>0</v>
      </c>
      <c r="AB807" s="20">
        <f ca="1">IF(AND(P807=W807,Q807=X807,NOT(ISBLANK(P807)),NOT(ISBLANK(Q807)),NOT(ISBLANK(W807)),NOT(ISBLANK(AA807))),1,0)</f>
        <v>0</v>
      </c>
      <c r="AC807" s="20" t="str">
        <f ca="1">IF(AB807=0,"",IF(OR(ISBLANK(P807),ISBLANK(Q807)),"",IF(ISBLANK(VLOOKUP(A807,Database!A:AA,22,FALSE)),"",VLOOKUP(A807,Database!A:AA,22,FALSE))))</f>
        <v/>
      </c>
      <c r="AD807" s="20">
        <f ca="1">IFERROR(
   IF(
     OR(ISBLANK(P807),ISBLANK(Q807)),
     "",
     IF(
       AND(AA807&lt;&gt;"",OR(V807="Terminé",V807="En cours")),
       VLOOKUP(AC807,Setup_ScoreExactBonus!A:D,4,FALSE),
       0
     )),
  0)</f>
        <v>0</v>
      </c>
      <c r="AE807" s="21">
        <f ca="1">IFERROR(IF(OR(ISBLANK(P807),ISBLANK(Q807)),0,IF(AA807&lt;&gt;"", AA807 + IF(AB807=1,AD807, 0), "") * (R807+1)),"")</f>
        <v>0</v>
      </c>
      <c r="AF807" s="21">
        <f ca="1">SUMIFS(AE$2:AE807,D$2:D807,D807)</f>
        <v>698</v>
      </c>
    </row>
    <row r="808" spans="1:32" hidden="1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1">
        <v>0</v>
      </c>
      <c r="S808" s="20">
        <f>VLOOKUP($A808,Database!$A:$Y,10,FALSE)</f>
        <v>58</v>
      </c>
      <c r="T808" s="20">
        <f>VLOOKUP($A808,Database!$A:$Y,11,FALSE)</f>
        <v>119</v>
      </c>
      <c r="U808" s="20">
        <f>VLOOKUP($A808,Database!$A:$Y,12,FALSE)</f>
        <v>153</v>
      </c>
      <c r="V808" s="20" t="str">
        <f>VLOOKUP(A808,Database!A:M,13,FALSE)</f>
        <v>Terminé</v>
      </c>
      <c r="W808" s="20">
        <f>VLOOKUP($A808,Database!$A:$Y,20,FALSE)</f>
        <v>2</v>
      </c>
      <c r="X808" s="20">
        <f>VLOOKUP($A808,Database!$A:$Y,21,FALSE)</f>
        <v>0</v>
      </c>
      <c r="Y808" s="20">
        <f>IF(A808=0,0,IF(V808="À venir",0,IF(AND(ISBLANK(P808),ISBLANK(Q808)),1,0)))</f>
        <v>0</v>
      </c>
      <c r="Z808" s="20">
        <f>IF(OR(ISBLANK(P808),ISBLANK(Q808)),"",IF(OR(AND(P808&gt;Q808,W808&gt;X808),AND(P808=Q808,W808=X808),AND(P808&lt;Q808,W808&lt;X808)),1,0))</f>
        <v>0</v>
      </c>
      <c r="AA808" s="20">
        <f ca="1">IF(C808&lt;NOW(),IF(AND(P808&gt;Q808,W808&gt;X808),S808,IF(AND(P808=Q808,W808=X808),T808,IF(AND(P808&lt;Q808,W808&lt;X808),U808,0))),"")</f>
        <v>0</v>
      </c>
      <c r="AB808" s="20">
        <f ca="1">IF(AND(P808=W808,Q808=X808,NOT(ISBLANK(P808)),NOT(ISBLANK(Q808)),NOT(ISBLANK(W808)),NOT(ISBLANK(AA808))),1,0)</f>
        <v>0</v>
      </c>
      <c r="AC808" s="20" t="str">
        <f ca="1">IF(AB808=0,"",IF(OR(ISBLANK(P808),ISBLANK(Q808)),"",IF(ISBLANK(VLOOKUP(A808,Database!A:AA,22,FALSE)),"",VLOOKUP(A808,Database!A:AA,22,FALSE))))</f>
        <v/>
      </c>
      <c r="AD808" s="20">
        <f ca="1">IFERROR(
   IF(
     OR(ISBLANK(P808),ISBLANK(Q808)),
     "",
     IF(
       AND(AA808&lt;&gt;"",OR(V808="Terminé",V808="En cours")),
       VLOOKUP(AC808,Setup_ScoreExactBonus!A:D,4,FALSE),
       0
     )),
  0)</f>
        <v>0</v>
      </c>
      <c r="AE808" s="21">
        <f ca="1">IFERROR(IF(OR(ISBLANK(P808),ISBLANK(Q808)),0,IF(AA808&lt;&gt;"", AA808 + IF(AB808=1,AD808, 0), "") * (R808+1)),"")</f>
        <v>0</v>
      </c>
      <c r="AF808" s="21">
        <f ca="1">SUMIFS(AE$2:AE808,D$2:D808,D808)</f>
        <v>1096</v>
      </c>
    </row>
    <row r="809" spans="1:32" hidden="1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1">
        <v>0</v>
      </c>
      <c r="S809" s="20">
        <f>VLOOKUP($A809,Database!$A:$Y,10,FALSE)</f>
        <v>58</v>
      </c>
      <c r="T809" s="20">
        <f>VLOOKUP($A809,Database!$A:$Y,11,FALSE)</f>
        <v>119</v>
      </c>
      <c r="U809" s="20">
        <f>VLOOKUP($A809,Database!$A:$Y,12,FALSE)</f>
        <v>153</v>
      </c>
      <c r="V809" s="20" t="str">
        <f>VLOOKUP(A809,Database!A:M,13,FALSE)</f>
        <v>Terminé</v>
      </c>
      <c r="W809" s="20">
        <f>VLOOKUP($A809,Database!$A:$Y,20,FALSE)</f>
        <v>2</v>
      </c>
      <c r="X809" s="20">
        <f>VLOOKUP($A809,Database!$A:$Y,21,FALSE)</f>
        <v>0</v>
      </c>
      <c r="Y809" s="20">
        <f>IF(A809=0,0,IF(V809="À venir",0,IF(AND(ISBLANK(P809),ISBLANK(Q809)),1,0)))</f>
        <v>0</v>
      </c>
      <c r="Z809" s="20">
        <f>IF(OR(ISBLANK(P809),ISBLANK(Q809)),"",IF(OR(AND(P809&gt;Q809,W809&gt;X809),AND(P809=Q809,W809=X809),AND(P809&lt;Q809,W809&lt;X809)),1,0))</f>
        <v>0</v>
      </c>
      <c r="AA809" s="20">
        <f ca="1">IF(C809&lt;NOW(),IF(AND(P809&gt;Q809,W809&gt;X809),S809,IF(AND(P809=Q809,W809=X809),T809,IF(AND(P809&lt;Q809,W809&lt;X809),U809,0))),"")</f>
        <v>0</v>
      </c>
      <c r="AB809" s="20">
        <f ca="1">IF(AND(P809=W809,Q809=X809,NOT(ISBLANK(P809)),NOT(ISBLANK(Q809)),NOT(ISBLANK(W809)),NOT(ISBLANK(AA809))),1,0)</f>
        <v>0</v>
      </c>
      <c r="AC809" s="20" t="str">
        <f ca="1">IF(AB809=0,"",IF(OR(ISBLANK(P809),ISBLANK(Q809)),"",IF(ISBLANK(VLOOKUP(A809,Database!A:AA,22,FALSE)),"",VLOOKUP(A809,Database!A:AA,22,FALSE))))</f>
        <v/>
      </c>
      <c r="AD809" s="20">
        <f ca="1">IFERROR(
   IF(
     OR(ISBLANK(P809),ISBLANK(Q809)),
     "",
     IF(
       AND(AA809&lt;&gt;"",OR(V809="Terminé",V809="En cours")),
       VLOOKUP(AC809,Setup_ScoreExactBonus!A:D,4,FALSE),
       0
     )),
  0)</f>
        <v>0</v>
      </c>
      <c r="AE809" s="21">
        <f ca="1">IFERROR(IF(OR(ISBLANK(P809),ISBLANK(Q809)),0,IF(AA809&lt;&gt;"", AA809 + IF(AB809=1,AD809, 0), "") * (R809+1)),"")</f>
        <v>0</v>
      </c>
      <c r="AF809" s="21">
        <f ca="1">SUMIFS(AE$2:AE809,D$2:D809,D809)</f>
        <v>874</v>
      </c>
    </row>
    <row r="810" spans="1:32" hidden="1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1">
        <v>0</v>
      </c>
      <c r="S810" s="20">
        <f>VLOOKUP($A810,Database!$A:$Y,10,FALSE)</f>
        <v>58</v>
      </c>
      <c r="T810" s="20">
        <f>VLOOKUP($A810,Database!$A:$Y,11,FALSE)</f>
        <v>119</v>
      </c>
      <c r="U810" s="20">
        <f>VLOOKUP($A810,Database!$A:$Y,12,FALSE)</f>
        <v>153</v>
      </c>
      <c r="V810" s="20" t="str">
        <f>VLOOKUP(A810,Database!A:M,13,FALSE)</f>
        <v>Terminé</v>
      </c>
      <c r="W810" s="20">
        <f>VLOOKUP($A810,Database!$A:$Y,20,FALSE)</f>
        <v>2</v>
      </c>
      <c r="X810" s="20">
        <f>VLOOKUP($A810,Database!$A:$Y,21,FALSE)</f>
        <v>0</v>
      </c>
      <c r="Y810" s="20">
        <f>IF(A810=0,0,IF(V810="À venir",0,IF(AND(ISBLANK(P810),ISBLANK(Q810)),1,0)))</f>
        <v>0</v>
      </c>
      <c r="Z810" s="20">
        <f>IF(OR(ISBLANK(P810),ISBLANK(Q810)),"",IF(OR(AND(P810&gt;Q810,W810&gt;X810),AND(P810=Q810,W810=X810),AND(P810&lt;Q810,W810&lt;X810)),1,0))</f>
        <v>1</v>
      </c>
      <c r="AA810" s="20">
        <f ca="1">IF(C810&lt;NOW(),IF(AND(P810&gt;Q810,W810&gt;X810),S810,IF(AND(P810=Q810,W810=X810),T810,IF(AND(P810&lt;Q810,W810&lt;X810),U810,0))),"")</f>
        <v>58</v>
      </c>
      <c r="AB810" s="20">
        <f ca="1">IF(AND(P810=W810,Q810=X810,NOT(ISBLANK(P810)),NOT(ISBLANK(Q810)),NOT(ISBLANK(W810)),NOT(ISBLANK(AA810))),1,0)</f>
        <v>0</v>
      </c>
      <c r="AC810" s="20" t="str">
        <f ca="1">IF(AB810=0,"",IF(OR(ISBLANK(P810),ISBLANK(Q810)),"",IF(ISBLANK(VLOOKUP(A810,Database!A:AA,22,FALSE)),"",VLOOKUP(A810,Database!A:AA,22,FALSE))))</f>
        <v/>
      </c>
      <c r="AD810" s="20">
        <f ca="1">IFERROR(
   IF(
     OR(ISBLANK(P810),ISBLANK(Q810)),
     "",
     IF(
       AND(AA810&lt;&gt;"",OR(V810="Terminé",V810="En cours")),
       VLOOKUP(AC810,Setup_ScoreExactBonus!A:D,4,FALSE),
       0
     )),
  0)</f>
        <v>0</v>
      </c>
      <c r="AE810" s="21">
        <f ca="1">IFERROR(IF(OR(ISBLANK(P810),ISBLANK(Q810)),0,IF(AA810&lt;&gt;"", AA810 + IF(AB810=1,AD810, 0), "") * (R810+1)),"")</f>
        <v>58</v>
      </c>
      <c r="AF810" s="21">
        <f ca="1">SUMIFS(AE$2:AE810,D$2:D810,D810)</f>
        <v>632</v>
      </c>
    </row>
    <row r="811" spans="1:32" hidden="1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1">
        <v>0</v>
      </c>
      <c r="S811" s="20">
        <f>VLOOKUP($A811,Database!$A:$Y,10,FALSE)</f>
        <v>58</v>
      </c>
      <c r="T811" s="20">
        <f>VLOOKUP($A811,Database!$A:$Y,11,FALSE)</f>
        <v>119</v>
      </c>
      <c r="U811" s="20">
        <f>VLOOKUP($A811,Database!$A:$Y,12,FALSE)</f>
        <v>153</v>
      </c>
      <c r="V811" s="20" t="str">
        <f>VLOOKUP(A811,Database!A:M,13,FALSE)</f>
        <v>Terminé</v>
      </c>
      <c r="W811" s="20">
        <f>VLOOKUP($A811,Database!$A:$Y,20,FALSE)</f>
        <v>2</v>
      </c>
      <c r="X811" s="20">
        <f>VLOOKUP($A811,Database!$A:$Y,21,FALSE)</f>
        <v>0</v>
      </c>
      <c r="Y811" s="20">
        <f>IF(A811=0,0,IF(V811="À venir",0,IF(AND(ISBLANK(P811),ISBLANK(Q811)),1,0)))</f>
        <v>0</v>
      </c>
      <c r="Z811" s="20">
        <f>IF(OR(ISBLANK(P811),ISBLANK(Q811)),"",IF(OR(AND(P811&gt;Q811,W811&gt;X811),AND(P811=Q811,W811=X811),AND(P811&lt;Q811,W811&lt;X811)),1,0))</f>
        <v>0</v>
      </c>
      <c r="AA811" s="20">
        <f ca="1">IF(C811&lt;NOW(),IF(AND(P811&gt;Q811,W811&gt;X811),S811,IF(AND(P811=Q811,W811=X811),T811,IF(AND(P811&lt;Q811,W811&lt;X811),U811,0))),"")</f>
        <v>0</v>
      </c>
      <c r="AB811" s="20">
        <f ca="1">IF(AND(P811=W811,Q811=X811,NOT(ISBLANK(P811)),NOT(ISBLANK(Q811)),NOT(ISBLANK(W811)),NOT(ISBLANK(AA811))),1,0)</f>
        <v>0</v>
      </c>
      <c r="AC811" s="20" t="str">
        <f ca="1">IF(AB811=0,"",IF(OR(ISBLANK(P811),ISBLANK(Q811)),"",IF(ISBLANK(VLOOKUP(A811,Database!A:AA,22,FALSE)),"",VLOOKUP(A811,Database!A:AA,22,FALSE))))</f>
        <v/>
      </c>
      <c r="AD811" s="20">
        <f ca="1">IFERROR(
   IF(
     OR(ISBLANK(P811),ISBLANK(Q811)),
     "",
     IF(
       AND(AA811&lt;&gt;"",OR(V811="Terminé",V811="En cours")),
       VLOOKUP(AC811,Setup_ScoreExactBonus!A:D,4,FALSE),
       0
     )),
  0)</f>
        <v>0</v>
      </c>
      <c r="AE811" s="21">
        <f ca="1">IFERROR(IF(OR(ISBLANK(P811),ISBLANK(Q811)),0,IF(AA811&lt;&gt;"", AA811 + IF(AB811=1,AD811, 0), "") * (R811+1)),"")</f>
        <v>0</v>
      </c>
      <c r="AF811" s="21">
        <f ca="1">SUMIFS(AE$2:AE811,D$2:D811,D811)</f>
        <v>216</v>
      </c>
    </row>
    <row r="812" spans="1:32" hidden="1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1">
        <v>0</v>
      </c>
      <c r="S812" s="20">
        <f>VLOOKUP($A812,Database!$A:$Y,10,FALSE)</f>
        <v>99</v>
      </c>
      <c r="T812" s="20">
        <f>VLOOKUP($A812,Database!$A:$Y,11,FALSE)</f>
        <v>112</v>
      </c>
      <c r="U812" s="20">
        <f>VLOOKUP($A812,Database!$A:$Y,12,FALSE)</f>
        <v>91</v>
      </c>
      <c r="V812" s="20" t="str">
        <f>VLOOKUP(A812,Database!A:M,13,FALSE)</f>
        <v>Terminé</v>
      </c>
      <c r="W812" s="20">
        <f>VLOOKUP($A812,Database!$A:$Y,20,FALSE)</f>
        <v>0</v>
      </c>
      <c r="X812" s="20">
        <f>VLOOKUP($A812,Database!$A:$Y,21,FALSE)</f>
        <v>1</v>
      </c>
      <c r="Y812" s="20">
        <f>IF(A812=0,0,IF(V812="À venir",0,IF(AND(ISBLANK(P812),ISBLANK(Q812)),1,0)))</f>
        <v>0</v>
      </c>
      <c r="Z812" s="20">
        <f>IF(OR(ISBLANK(P812),ISBLANK(Q812)),"",IF(OR(AND(P812&gt;Q812,W812&gt;X812),AND(P812=Q812,W812=X812),AND(P812&lt;Q812,W812&lt;X812)),1,0))</f>
        <v>0</v>
      </c>
      <c r="AA812" s="20">
        <f ca="1">IF(C812&lt;NOW(),IF(AND(P812&gt;Q812,W812&gt;X812),S812,IF(AND(P812=Q812,W812=X812),T812,IF(AND(P812&lt;Q812,W812&lt;X812),U812,0))),"")</f>
        <v>0</v>
      </c>
      <c r="AB812" s="20">
        <f ca="1">IF(AND(P812=W812,Q812=X812,NOT(ISBLANK(P812)),NOT(ISBLANK(Q812)),NOT(ISBLANK(W812)),NOT(ISBLANK(AA812))),1,0)</f>
        <v>0</v>
      </c>
      <c r="AC812" s="20" t="str">
        <f ca="1">IF(AB812=0,"",IF(OR(ISBLANK(P812),ISBLANK(Q812)),"",IF(ISBLANK(VLOOKUP(A812,Database!A:AA,22,FALSE)),"",VLOOKUP(A812,Database!A:AA,22,FALSE))))</f>
        <v/>
      </c>
      <c r="AD812" s="20">
        <f ca="1">IFERROR(
   IF(
     OR(ISBLANK(P812),ISBLANK(Q812)),
     "",
     IF(
       AND(AA812&lt;&gt;"",OR(V812="Terminé",V812="En cours")),
       VLOOKUP(AC812,Setup_ScoreExactBonus!A:D,4,FALSE),
       0
     )),
  0)</f>
        <v>0</v>
      </c>
      <c r="AE812" s="21">
        <f ca="1">IFERROR(IF(OR(ISBLANK(P812),ISBLANK(Q812)),0,IF(AA812&lt;&gt;"", AA812 + IF(AB812=1,AD812, 0), "") * (R812+1)),"")</f>
        <v>0</v>
      </c>
      <c r="AF812" s="21">
        <f ca="1">SUMIFS(AE$2:AE812,D$2:D812,D812)</f>
        <v>1129</v>
      </c>
    </row>
    <row r="813" spans="1:32" hidden="1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1">
        <v>0</v>
      </c>
      <c r="S813" s="20">
        <f>VLOOKUP($A813,Database!$A:$Y,10,FALSE)</f>
        <v>99</v>
      </c>
      <c r="T813" s="20">
        <f>VLOOKUP($A813,Database!$A:$Y,11,FALSE)</f>
        <v>112</v>
      </c>
      <c r="U813" s="20">
        <f>VLOOKUP($A813,Database!$A:$Y,12,FALSE)</f>
        <v>91</v>
      </c>
      <c r="V813" s="20" t="str">
        <f>VLOOKUP(A813,Database!A:M,13,FALSE)</f>
        <v>Terminé</v>
      </c>
      <c r="W813" s="20">
        <f>VLOOKUP($A813,Database!$A:$Y,20,FALSE)</f>
        <v>0</v>
      </c>
      <c r="X813" s="20">
        <f>VLOOKUP($A813,Database!$A:$Y,21,FALSE)</f>
        <v>1</v>
      </c>
      <c r="Y813" s="20">
        <f>IF(A813=0,0,IF(V813="À venir",0,IF(AND(ISBLANK(P813),ISBLANK(Q813)),1,0)))</f>
        <v>0</v>
      </c>
      <c r="Z813" s="20">
        <f>IF(OR(ISBLANK(P813),ISBLANK(Q813)),"",IF(OR(AND(P813&gt;Q813,W813&gt;X813),AND(P813=Q813,W813=X813),AND(P813&lt;Q813,W813&lt;X813)),1,0))</f>
        <v>1</v>
      </c>
      <c r="AA813" s="20">
        <f ca="1">IF(C813&lt;NOW(),IF(AND(P813&gt;Q813,W813&gt;X813),S813,IF(AND(P813=Q813,W813=X813),T813,IF(AND(P813&lt;Q813,W813&lt;X813),U813,0))),"")</f>
        <v>91</v>
      </c>
      <c r="AB813" s="20">
        <f ca="1">IF(AND(P813=W813,Q813=X813,NOT(ISBLANK(P813)),NOT(ISBLANK(Q813)),NOT(ISBLANK(W813)),NOT(ISBLANK(AA813))),1,0)</f>
        <v>0</v>
      </c>
      <c r="AC813" s="20" t="str">
        <f ca="1">IF(AB813=0,"",IF(OR(ISBLANK(P813),ISBLANK(Q813)),"",IF(ISBLANK(VLOOKUP(A813,Database!A:AA,22,FALSE)),"",VLOOKUP(A813,Database!A:AA,22,FALSE))))</f>
        <v/>
      </c>
      <c r="AD813" s="20">
        <f ca="1">IFERROR(
   IF(
     OR(ISBLANK(P813),ISBLANK(Q813)),
     "",
     IF(
       AND(AA813&lt;&gt;"",OR(V813="Terminé",V813="En cours")),
       VLOOKUP(AC813,Setup_ScoreExactBonus!A:D,4,FALSE),
       0
     )),
  0)</f>
        <v>0</v>
      </c>
      <c r="AE813" s="21">
        <f ca="1">IFERROR(IF(OR(ISBLANK(P813),ISBLANK(Q813)),0,IF(AA813&lt;&gt;"", AA813 + IF(AB813=1,AD813, 0), "") * (R813+1)),"")</f>
        <v>91</v>
      </c>
      <c r="AF813" s="21">
        <f ca="1">SUMIFS(AE$2:AE813,D$2:D813,D813)</f>
        <v>1337</v>
      </c>
    </row>
    <row r="814" spans="1:32" hidden="1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1">
        <v>0</v>
      </c>
      <c r="S814" s="20">
        <f>VLOOKUP($A814,Database!$A:$Y,10,FALSE)</f>
        <v>99</v>
      </c>
      <c r="T814" s="20">
        <f>VLOOKUP($A814,Database!$A:$Y,11,FALSE)</f>
        <v>112</v>
      </c>
      <c r="U814" s="20">
        <f>VLOOKUP($A814,Database!$A:$Y,12,FALSE)</f>
        <v>91</v>
      </c>
      <c r="V814" s="20" t="str">
        <f>VLOOKUP(A814,Database!A:M,13,FALSE)</f>
        <v>Terminé</v>
      </c>
      <c r="W814" s="20">
        <f>VLOOKUP($A814,Database!$A:$Y,20,FALSE)</f>
        <v>0</v>
      </c>
      <c r="X814" s="20">
        <f>VLOOKUP($A814,Database!$A:$Y,21,FALSE)</f>
        <v>1</v>
      </c>
      <c r="Y814" s="20">
        <f>IF(A814=0,0,IF(V814="À venir",0,IF(AND(ISBLANK(P814),ISBLANK(Q814)),1,0)))</f>
        <v>0</v>
      </c>
      <c r="Z814" s="20">
        <f>IF(OR(ISBLANK(P814),ISBLANK(Q814)),"",IF(OR(AND(P814&gt;Q814,W814&gt;X814),AND(P814=Q814,W814=X814),AND(P814&lt;Q814,W814&lt;X814)),1,0))</f>
        <v>1</v>
      </c>
      <c r="AA814" s="20">
        <f ca="1">IF(C814&lt;NOW(),IF(AND(P814&gt;Q814,W814&gt;X814),S814,IF(AND(P814=Q814,W814=X814),T814,IF(AND(P814&lt;Q814,W814&lt;X814),U814,0))),"")</f>
        <v>91</v>
      </c>
      <c r="AB814" s="20">
        <f ca="1">IF(AND(P814=W814,Q814=X814,NOT(ISBLANK(P814)),NOT(ISBLANK(Q814)),NOT(ISBLANK(W814)),NOT(ISBLANK(AA814))),1,0)</f>
        <v>0</v>
      </c>
      <c r="AC814" s="20" t="str">
        <f ca="1">IF(AB814=0,"",IF(OR(ISBLANK(P814),ISBLANK(Q814)),"",IF(ISBLANK(VLOOKUP(A814,Database!A:AA,22,FALSE)),"",VLOOKUP(A814,Database!A:AA,22,FALSE))))</f>
        <v/>
      </c>
      <c r="AD814" s="20">
        <f ca="1">IFERROR(
   IF(
     OR(ISBLANK(P814),ISBLANK(Q814)),
     "",
     IF(
       AND(AA814&lt;&gt;"",OR(V814="Terminé",V814="En cours")),
       VLOOKUP(AC814,Setup_ScoreExactBonus!A:D,4,FALSE),
       0
     )),
  0)</f>
        <v>0</v>
      </c>
      <c r="AE814" s="21">
        <f ca="1">IFERROR(IF(OR(ISBLANK(P814),ISBLANK(Q814)),0,IF(AA814&lt;&gt;"", AA814 + IF(AB814=1,AD814, 0), "") * (R814+1)),"")</f>
        <v>91</v>
      </c>
      <c r="AF814" s="21">
        <f ca="1">SUMIFS(AE$2:AE814,D$2:D814,D814)</f>
        <v>1470</v>
      </c>
    </row>
    <row r="815" spans="1:32" hidden="1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1">
        <v>0</v>
      </c>
      <c r="S815" s="20">
        <f>VLOOKUP($A815,Database!$A:$Y,10,FALSE)</f>
        <v>99</v>
      </c>
      <c r="T815" s="20">
        <f>VLOOKUP($A815,Database!$A:$Y,11,FALSE)</f>
        <v>112</v>
      </c>
      <c r="U815" s="20">
        <f>VLOOKUP($A815,Database!$A:$Y,12,FALSE)</f>
        <v>91</v>
      </c>
      <c r="V815" s="20" t="str">
        <f>VLOOKUP(A815,Database!A:M,13,FALSE)</f>
        <v>Terminé</v>
      </c>
      <c r="W815" s="20">
        <f>VLOOKUP($A815,Database!$A:$Y,20,FALSE)</f>
        <v>0</v>
      </c>
      <c r="X815" s="20">
        <f>VLOOKUP($A815,Database!$A:$Y,21,FALSE)</f>
        <v>1</v>
      </c>
      <c r="Y815" s="20">
        <f>IF(A815=0,0,IF(V815="À venir",0,IF(AND(ISBLANK(P815),ISBLANK(Q815)),1,0)))</f>
        <v>0</v>
      </c>
      <c r="Z815" s="20">
        <f>IF(OR(ISBLANK(P815),ISBLANK(Q815)),"",IF(OR(AND(P815&gt;Q815,W815&gt;X815),AND(P815=Q815,W815=X815),AND(P815&lt;Q815,W815&lt;X815)),1,0))</f>
        <v>1</v>
      </c>
      <c r="AA815" s="20">
        <f ca="1">IF(C815&lt;NOW(),IF(AND(P815&gt;Q815,W815&gt;X815),S815,IF(AND(P815=Q815,W815=X815),T815,IF(AND(P815&lt;Q815,W815&lt;X815),U815,0))),"")</f>
        <v>91</v>
      </c>
      <c r="AB815" s="20">
        <f ca="1">IF(AND(P815=W815,Q815=X815,NOT(ISBLANK(P815)),NOT(ISBLANK(Q815)),NOT(ISBLANK(W815)),NOT(ISBLANK(AA815))),1,0)</f>
        <v>1</v>
      </c>
      <c r="AC815" s="20" t="str">
        <f ca="1">IF(AB815=0,"",IF(OR(ISBLANK(P815),ISBLANK(Q815)),"",IF(ISBLANK(VLOOKUP(A815,Database!A:AA,22,FALSE)),"",VLOOKUP(A815,Database!A:AA,22,FALSE))))</f>
        <v>Très rare</v>
      </c>
      <c r="AD815" s="20">
        <f ca="1">IFERROR(
   IF(
     OR(ISBLANK(P815),ISBLANK(Q815)),
     "",
     IF(
       AND(AA815&lt;&gt;"",OR(V815="Terminé",V815="En cours")),
       VLOOKUP(AC815,Setup_ScoreExactBonus!A:D,4,FALSE),
       0
     )),
  0)</f>
        <v>50</v>
      </c>
      <c r="AE815" s="21">
        <f ca="1">IFERROR(IF(OR(ISBLANK(P815),ISBLANK(Q815)),0,IF(AA815&lt;&gt;"", AA815 + IF(AB815=1,AD815, 0), "") * (R815+1)),"")</f>
        <v>141</v>
      </c>
      <c r="AF815" s="21">
        <f ca="1">SUMIFS(AE$2:AE815,D$2:D815,D815)</f>
        <v>966</v>
      </c>
    </row>
    <row r="816" spans="1:32" hidden="1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1">
        <v>0</v>
      </c>
      <c r="S816" s="20">
        <f>VLOOKUP($A816,Database!$A:$Y,10,FALSE)</f>
        <v>99</v>
      </c>
      <c r="T816" s="20">
        <f>VLOOKUP($A816,Database!$A:$Y,11,FALSE)</f>
        <v>112</v>
      </c>
      <c r="U816" s="20">
        <f>VLOOKUP($A816,Database!$A:$Y,12,FALSE)</f>
        <v>91</v>
      </c>
      <c r="V816" s="20" t="str">
        <f>VLOOKUP(A816,Database!A:M,13,FALSE)</f>
        <v>Terminé</v>
      </c>
      <c r="W816" s="20">
        <f>VLOOKUP($A816,Database!$A:$Y,20,FALSE)</f>
        <v>0</v>
      </c>
      <c r="X816" s="20">
        <f>VLOOKUP($A816,Database!$A:$Y,21,FALSE)</f>
        <v>1</v>
      </c>
      <c r="Y816" s="20">
        <f>IF(A816=0,0,IF(V816="À venir",0,IF(AND(ISBLANK(P816),ISBLANK(Q816)),1,0)))</f>
        <v>0</v>
      </c>
      <c r="Z816" s="20">
        <f>IF(OR(ISBLANK(P816),ISBLANK(Q816)),"",IF(OR(AND(P816&gt;Q816,W816&gt;X816),AND(P816=Q816,W816=X816),AND(P816&lt;Q816,W816&lt;X816)),1,0))</f>
        <v>0</v>
      </c>
      <c r="AA816" s="20">
        <f ca="1">IF(C816&lt;NOW(),IF(AND(P816&gt;Q816,W816&gt;X816),S816,IF(AND(P816=Q816,W816=X816),T816,IF(AND(P816&lt;Q816,W816&lt;X816),U816,0))),"")</f>
        <v>0</v>
      </c>
      <c r="AB816" s="20">
        <f ca="1">IF(AND(P816=W816,Q816=X816,NOT(ISBLANK(P816)),NOT(ISBLANK(Q816)),NOT(ISBLANK(W816)),NOT(ISBLANK(AA816))),1,0)</f>
        <v>0</v>
      </c>
      <c r="AC816" s="20" t="str">
        <f ca="1">IF(AB816=0,"",IF(OR(ISBLANK(P816),ISBLANK(Q816)),"",IF(ISBLANK(VLOOKUP(A816,Database!A:AA,22,FALSE)),"",VLOOKUP(A816,Database!A:AA,22,FALSE))))</f>
        <v/>
      </c>
      <c r="AD816" s="20">
        <f ca="1">IFERROR(
   IF(
     OR(ISBLANK(P816),ISBLANK(Q816)),
     "",
     IF(
       AND(AA816&lt;&gt;"",OR(V816="Terminé",V816="En cours")),
       VLOOKUP(AC816,Setup_ScoreExactBonus!A:D,4,FALSE),
       0
     )),
  0)</f>
        <v>0</v>
      </c>
      <c r="AE816" s="21">
        <f ca="1">IFERROR(IF(OR(ISBLANK(P816),ISBLANK(Q816)),0,IF(AA816&lt;&gt;"", AA816 + IF(AB816=1,AD816, 0), "") * (R816+1)),"")</f>
        <v>0</v>
      </c>
      <c r="AF816" s="21">
        <f ca="1">SUMIFS(AE$2:AE816,D$2:D816,D816)</f>
        <v>630</v>
      </c>
    </row>
    <row r="817" spans="1:32" hidden="1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1">
        <v>0</v>
      </c>
      <c r="S817" s="20">
        <f>VLOOKUP($A817,Database!$A:$Y,10,FALSE)</f>
        <v>99</v>
      </c>
      <c r="T817" s="20">
        <f>VLOOKUP($A817,Database!$A:$Y,11,FALSE)</f>
        <v>112</v>
      </c>
      <c r="U817" s="20">
        <f>VLOOKUP($A817,Database!$A:$Y,12,FALSE)</f>
        <v>91</v>
      </c>
      <c r="V817" s="20" t="str">
        <f>VLOOKUP(A817,Database!A:M,13,FALSE)</f>
        <v>Terminé</v>
      </c>
      <c r="W817" s="20">
        <f>VLOOKUP($A817,Database!$A:$Y,20,FALSE)</f>
        <v>0</v>
      </c>
      <c r="X817" s="20">
        <f>VLOOKUP($A817,Database!$A:$Y,21,FALSE)</f>
        <v>1</v>
      </c>
      <c r="Y817" s="20">
        <f>IF(A817=0,0,IF(V817="À venir",0,IF(AND(ISBLANK(P817),ISBLANK(Q817)),1,0)))</f>
        <v>0</v>
      </c>
      <c r="Z817" s="20">
        <f>IF(OR(ISBLANK(P817),ISBLANK(Q817)),"",IF(OR(AND(P817&gt;Q817,W817&gt;X817),AND(P817=Q817,W817=X817),AND(P817&lt;Q817,W817&lt;X817)),1,0))</f>
        <v>1</v>
      </c>
      <c r="AA817" s="20">
        <f ca="1">IF(C817&lt;NOW(),IF(AND(P817&gt;Q817,W817&gt;X817),S817,IF(AND(P817=Q817,W817=X817),T817,IF(AND(P817&lt;Q817,W817&lt;X817),U817,0))),"")</f>
        <v>91</v>
      </c>
      <c r="AB817" s="20">
        <f ca="1">IF(AND(P817=W817,Q817=X817,NOT(ISBLANK(P817)),NOT(ISBLANK(Q817)),NOT(ISBLANK(W817)),NOT(ISBLANK(AA817))),1,0)</f>
        <v>1</v>
      </c>
      <c r="AC817" s="20" t="str">
        <f ca="1">IF(AB817=0,"",IF(OR(ISBLANK(P817),ISBLANK(Q817)),"",IF(ISBLANK(VLOOKUP(A817,Database!A:AA,22,FALSE)),"",VLOOKUP(A817,Database!A:AA,22,FALSE))))</f>
        <v>Très rare</v>
      </c>
      <c r="AD817" s="20">
        <f ca="1">IFERROR(
   IF(
     OR(ISBLANK(P817),ISBLANK(Q817)),
     "",
     IF(
       AND(AA817&lt;&gt;"",OR(V817="Terminé",V817="En cours")),
       VLOOKUP(AC817,Setup_ScoreExactBonus!A:D,4,FALSE),
       0
     )),
  0)</f>
        <v>50</v>
      </c>
      <c r="AE817" s="21">
        <f ca="1">IFERROR(IF(OR(ISBLANK(P817),ISBLANK(Q817)),0,IF(AA817&lt;&gt;"", AA817 + IF(AB817=1,AD817, 0), "") * (R817+1)),"")</f>
        <v>141</v>
      </c>
      <c r="AF817" s="21">
        <f ca="1">SUMIFS(AE$2:AE817,D$2:D817,D817)</f>
        <v>1227</v>
      </c>
    </row>
    <row r="818" spans="1:32" hidden="1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1">
        <v>0</v>
      </c>
      <c r="S818" s="20">
        <f>VLOOKUP($A818,Database!$A:$Y,10,FALSE)</f>
        <v>99</v>
      </c>
      <c r="T818" s="20">
        <f>VLOOKUP($A818,Database!$A:$Y,11,FALSE)</f>
        <v>112</v>
      </c>
      <c r="U818" s="20">
        <f>VLOOKUP($A818,Database!$A:$Y,12,FALSE)</f>
        <v>91</v>
      </c>
      <c r="V818" s="20" t="str">
        <f>VLOOKUP(A818,Database!A:M,13,FALSE)</f>
        <v>Terminé</v>
      </c>
      <c r="W818" s="20">
        <f>VLOOKUP($A818,Database!$A:$Y,20,FALSE)</f>
        <v>0</v>
      </c>
      <c r="X818" s="20">
        <f>VLOOKUP($A818,Database!$A:$Y,21,FALSE)</f>
        <v>1</v>
      </c>
      <c r="Y818" s="20">
        <f>IF(A818=0,0,IF(V818="À venir",0,IF(AND(ISBLANK(P818),ISBLANK(Q818)),1,0)))</f>
        <v>0</v>
      </c>
      <c r="Z818" s="20">
        <f>IF(OR(ISBLANK(P818),ISBLANK(Q818)),"",IF(OR(AND(P818&gt;Q818,W818&gt;X818),AND(P818=Q818,W818=X818),AND(P818&lt;Q818,W818&lt;X818)),1,0))</f>
        <v>1</v>
      </c>
      <c r="AA818" s="20">
        <f ca="1">IF(C818&lt;NOW(),IF(AND(P818&gt;Q818,W818&gt;X818),S818,IF(AND(P818=Q818,W818=X818),T818,IF(AND(P818&lt;Q818,W818&lt;X818),U818,0))),"")</f>
        <v>91</v>
      </c>
      <c r="AB818" s="20">
        <f ca="1">IF(AND(P818=W818,Q818=X818,NOT(ISBLANK(P818)),NOT(ISBLANK(Q818)),NOT(ISBLANK(W818)),NOT(ISBLANK(AA818))),1,0)</f>
        <v>0</v>
      </c>
      <c r="AC818" s="20" t="str">
        <f ca="1">IF(AB818=0,"",IF(OR(ISBLANK(P818),ISBLANK(Q818)),"",IF(ISBLANK(VLOOKUP(A818,Database!A:AA,22,FALSE)),"",VLOOKUP(A818,Database!A:AA,22,FALSE))))</f>
        <v/>
      </c>
      <c r="AD818" s="20">
        <f ca="1">IFERROR(
   IF(
     OR(ISBLANK(P818),ISBLANK(Q818)),
     "",
     IF(
       AND(AA818&lt;&gt;"",OR(V818="Terminé",V818="En cours")),
       VLOOKUP(AC818,Setup_ScoreExactBonus!A:D,4,FALSE),
       0
     )),
  0)</f>
        <v>0</v>
      </c>
      <c r="AE818" s="21">
        <f ca="1">IFERROR(IF(OR(ISBLANK(P818),ISBLANK(Q818)),0,IF(AA818&lt;&gt;"", AA818 + IF(AB818=1,AD818, 0), "") * (R818+1)),"")</f>
        <v>91</v>
      </c>
      <c r="AF818" s="21">
        <f ca="1">SUMIFS(AE$2:AE818,D$2:D818,D818)</f>
        <v>813</v>
      </c>
    </row>
    <row r="819" spans="1:32" hidden="1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1">
        <v>0</v>
      </c>
      <c r="S819" s="20">
        <f>VLOOKUP($A819,Database!$A:$Y,10,FALSE)</f>
        <v>99</v>
      </c>
      <c r="T819" s="20">
        <f>VLOOKUP($A819,Database!$A:$Y,11,FALSE)</f>
        <v>112</v>
      </c>
      <c r="U819" s="20">
        <f>VLOOKUP($A819,Database!$A:$Y,12,FALSE)</f>
        <v>91</v>
      </c>
      <c r="V819" s="20" t="str">
        <f>VLOOKUP(A819,Database!A:M,13,FALSE)</f>
        <v>Terminé</v>
      </c>
      <c r="W819" s="20">
        <f>VLOOKUP($A819,Database!$A:$Y,20,FALSE)</f>
        <v>0</v>
      </c>
      <c r="X819" s="20">
        <f>VLOOKUP($A819,Database!$A:$Y,21,FALSE)</f>
        <v>1</v>
      </c>
      <c r="Y819" s="20">
        <f>IF(A819=0,0,IF(V819="À venir",0,IF(AND(ISBLANK(P819),ISBLANK(Q819)),1,0)))</f>
        <v>0</v>
      </c>
      <c r="Z819" s="20">
        <f>IF(OR(ISBLANK(P819),ISBLANK(Q819)),"",IF(OR(AND(P819&gt;Q819,W819&gt;X819),AND(P819=Q819,W819=X819),AND(P819&lt;Q819,W819&lt;X819)),1,0))</f>
        <v>1</v>
      </c>
      <c r="AA819" s="20">
        <f ca="1">IF(C819&lt;NOW(),IF(AND(P819&gt;Q819,W819&gt;X819),S819,IF(AND(P819=Q819,W819=X819),T819,IF(AND(P819&lt;Q819,W819&lt;X819),U819,0))),"")</f>
        <v>91</v>
      </c>
      <c r="AB819" s="20">
        <f ca="1">IF(AND(P819=W819,Q819=X819,NOT(ISBLANK(P819)),NOT(ISBLANK(Q819)),NOT(ISBLANK(W819)),NOT(ISBLANK(AA819))),1,0)</f>
        <v>0</v>
      </c>
      <c r="AC819" s="20" t="str">
        <f ca="1">IF(AB819=0,"",IF(OR(ISBLANK(P819),ISBLANK(Q819)),"",IF(ISBLANK(VLOOKUP(A819,Database!A:AA,22,FALSE)),"",VLOOKUP(A819,Database!A:AA,22,FALSE))))</f>
        <v/>
      </c>
      <c r="AD819" s="20">
        <f ca="1">IFERROR(
   IF(
     OR(ISBLANK(P819),ISBLANK(Q819)),
     "",
     IF(
       AND(AA819&lt;&gt;"",OR(V819="Terminé",V819="En cours")),
       VLOOKUP(AC819,Setup_ScoreExactBonus!A:D,4,FALSE),
       0
     )),
  0)</f>
        <v>0</v>
      </c>
      <c r="AE819" s="21">
        <f ca="1">IFERROR(IF(OR(ISBLANK(P819),ISBLANK(Q819)),0,IF(AA819&lt;&gt;"", AA819 + IF(AB819=1,AD819, 0), "") * (R819+1)),"")</f>
        <v>91</v>
      </c>
      <c r="AF819" s="21">
        <f ca="1">SUMIFS(AE$2:AE819,D$2:D819,D819)</f>
        <v>1114</v>
      </c>
    </row>
    <row r="820" spans="1:32" hidden="1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1">
        <v>0</v>
      </c>
      <c r="S820" s="20">
        <f>VLOOKUP($A820,Database!$A:$Y,10,FALSE)</f>
        <v>99</v>
      </c>
      <c r="T820" s="20">
        <f>VLOOKUP($A820,Database!$A:$Y,11,FALSE)</f>
        <v>112</v>
      </c>
      <c r="U820" s="20">
        <f>VLOOKUP($A820,Database!$A:$Y,12,FALSE)</f>
        <v>91</v>
      </c>
      <c r="V820" s="20" t="str">
        <f>VLOOKUP(A820,Database!A:M,13,FALSE)</f>
        <v>Terminé</v>
      </c>
      <c r="W820" s="20">
        <f>VLOOKUP($A820,Database!$A:$Y,20,FALSE)</f>
        <v>0</v>
      </c>
      <c r="X820" s="20">
        <f>VLOOKUP($A820,Database!$A:$Y,21,FALSE)</f>
        <v>1</v>
      </c>
      <c r="Y820" s="20">
        <f>IF(A820=0,0,IF(V820="À venir",0,IF(AND(ISBLANK(P820),ISBLANK(Q820)),1,0)))</f>
        <v>0</v>
      </c>
      <c r="Z820" s="20">
        <f>IF(OR(ISBLANK(P820),ISBLANK(Q820)),"",IF(OR(AND(P820&gt;Q820,W820&gt;X820),AND(P820=Q820,W820=X820),AND(P820&lt;Q820,W820&lt;X820)),1,0))</f>
        <v>1</v>
      </c>
      <c r="AA820" s="20">
        <f ca="1">IF(C820&lt;NOW(),IF(AND(P820&gt;Q820,W820&gt;X820),S820,IF(AND(P820=Q820,W820=X820),T820,IF(AND(P820&lt;Q820,W820&lt;X820),U820,0))),"")</f>
        <v>91</v>
      </c>
      <c r="AB820" s="20">
        <f ca="1">IF(AND(P820=W820,Q820=X820,NOT(ISBLANK(P820)),NOT(ISBLANK(Q820)),NOT(ISBLANK(W820)),NOT(ISBLANK(AA820))),1,0)</f>
        <v>0</v>
      </c>
      <c r="AC820" s="20" t="str">
        <f ca="1">IF(AB820=0,"",IF(OR(ISBLANK(P820),ISBLANK(Q820)),"",IF(ISBLANK(VLOOKUP(A820,Database!A:AA,22,FALSE)),"",VLOOKUP(A820,Database!A:AA,22,FALSE))))</f>
        <v/>
      </c>
      <c r="AD820" s="20">
        <f ca="1">IFERROR(
   IF(
     OR(ISBLANK(P820),ISBLANK(Q820)),
     "",
     IF(
       AND(AA820&lt;&gt;"",OR(V820="Terminé",V820="En cours")),
       VLOOKUP(AC820,Setup_ScoreExactBonus!A:D,4,FALSE),
       0
     )),
  0)</f>
        <v>0</v>
      </c>
      <c r="AE820" s="21">
        <f ca="1">IFERROR(IF(OR(ISBLANK(P820),ISBLANK(Q820)),0,IF(AA820&lt;&gt;"", AA820 + IF(AB820=1,AD820, 0), "") * (R820+1)),"")</f>
        <v>91</v>
      </c>
      <c r="AF820" s="21">
        <f ca="1">SUMIFS(AE$2:AE820,D$2:D820,D820)</f>
        <v>1095</v>
      </c>
    </row>
    <row r="821" spans="1:32" hidden="1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1">
        <v>0</v>
      </c>
      <c r="S821" s="20">
        <f>VLOOKUP($A821,Database!$A:$Y,10,FALSE)</f>
        <v>99</v>
      </c>
      <c r="T821" s="20">
        <f>VLOOKUP($A821,Database!$A:$Y,11,FALSE)</f>
        <v>112</v>
      </c>
      <c r="U821" s="20">
        <f>VLOOKUP($A821,Database!$A:$Y,12,FALSE)</f>
        <v>91</v>
      </c>
      <c r="V821" s="20" t="str">
        <f>VLOOKUP(A821,Database!A:M,13,FALSE)</f>
        <v>Terminé</v>
      </c>
      <c r="W821" s="20">
        <f>VLOOKUP($A821,Database!$A:$Y,20,FALSE)</f>
        <v>0</v>
      </c>
      <c r="X821" s="20">
        <f>VLOOKUP($A821,Database!$A:$Y,21,FALSE)</f>
        <v>1</v>
      </c>
      <c r="Y821" s="20">
        <f>IF(A821=0,0,IF(V821="À venir",0,IF(AND(ISBLANK(P821),ISBLANK(Q821)),1,0)))</f>
        <v>0</v>
      </c>
      <c r="Z821" s="20">
        <f>IF(OR(ISBLANK(P821),ISBLANK(Q821)),"",IF(OR(AND(P821&gt;Q821,W821&gt;X821),AND(P821=Q821,W821=X821),AND(P821&lt;Q821,W821&lt;X821)),1,0))</f>
        <v>1</v>
      </c>
      <c r="AA821" s="20">
        <f ca="1">IF(C821&lt;NOW(),IF(AND(P821&gt;Q821,W821&gt;X821),S821,IF(AND(P821=Q821,W821=X821),T821,IF(AND(P821&lt;Q821,W821&lt;X821),U821,0))),"")</f>
        <v>91</v>
      </c>
      <c r="AB821" s="20">
        <f ca="1">IF(AND(P821=W821,Q821=X821,NOT(ISBLANK(P821)),NOT(ISBLANK(Q821)),NOT(ISBLANK(W821)),NOT(ISBLANK(AA821))),1,0)</f>
        <v>0</v>
      </c>
      <c r="AC821" s="20" t="str">
        <f ca="1">IF(AB821=0,"",IF(OR(ISBLANK(P821),ISBLANK(Q821)),"",IF(ISBLANK(VLOOKUP(A821,Database!A:AA,22,FALSE)),"",VLOOKUP(A821,Database!A:AA,22,FALSE))))</f>
        <v/>
      </c>
      <c r="AD821" s="20">
        <f ca="1">IFERROR(
   IF(
     OR(ISBLANK(P821),ISBLANK(Q821)),
     "",
     IF(
       AND(AA821&lt;&gt;"",OR(V821="Terminé",V821="En cours")),
       VLOOKUP(AC821,Setup_ScoreExactBonus!A:D,4,FALSE),
       0
     )),
  0)</f>
        <v>0</v>
      </c>
      <c r="AE821" s="21">
        <f ca="1">IFERROR(IF(OR(ISBLANK(P821),ISBLANK(Q821)),0,IF(AA821&lt;&gt;"", AA821 + IF(AB821=1,AD821, 0), "") * (R821+1)),"")</f>
        <v>91</v>
      </c>
      <c r="AF821" s="21">
        <f ca="1">SUMIFS(AE$2:AE821,D$2:D821,D821)</f>
        <v>1045</v>
      </c>
    </row>
    <row r="822" spans="1:32" hidden="1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1">
        <v>0</v>
      </c>
      <c r="S822" s="20">
        <f>VLOOKUP($A822,Database!$A:$Y,10,FALSE)</f>
        <v>99</v>
      </c>
      <c r="T822" s="20">
        <f>VLOOKUP($A822,Database!$A:$Y,11,FALSE)</f>
        <v>112</v>
      </c>
      <c r="U822" s="20">
        <f>VLOOKUP($A822,Database!$A:$Y,12,FALSE)</f>
        <v>91</v>
      </c>
      <c r="V822" s="20" t="str">
        <f>VLOOKUP(A822,Database!A:M,13,FALSE)</f>
        <v>Terminé</v>
      </c>
      <c r="W822" s="20">
        <f>VLOOKUP($A822,Database!$A:$Y,20,FALSE)</f>
        <v>0</v>
      </c>
      <c r="X822" s="20">
        <f>VLOOKUP($A822,Database!$A:$Y,21,FALSE)</f>
        <v>1</v>
      </c>
      <c r="Y822" s="20">
        <f>IF(A822=0,0,IF(V822="À venir",0,IF(AND(ISBLANK(P822),ISBLANK(Q822)),1,0)))</f>
        <v>0</v>
      </c>
      <c r="Z822" s="20">
        <f>IF(OR(ISBLANK(P822),ISBLANK(Q822)),"",IF(OR(AND(P822&gt;Q822,W822&gt;X822),AND(P822=Q822,W822=X822),AND(P822&lt;Q822,W822&lt;X822)),1,0))</f>
        <v>1</v>
      </c>
      <c r="AA822" s="20">
        <f ca="1">IF(C822&lt;NOW(),IF(AND(P822&gt;Q822,W822&gt;X822),S822,IF(AND(P822=Q822,W822=X822),T822,IF(AND(P822&lt;Q822,W822&lt;X822),U822,0))),"")</f>
        <v>91</v>
      </c>
      <c r="AB822" s="20">
        <f ca="1">IF(AND(P822=W822,Q822=X822,NOT(ISBLANK(P822)),NOT(ISBLANK(Q822)),NOT(ISBLANK(W822)),NOT(ISBLANK(AA822))),1,0)</f>
        <v>0</v>
      </c>
      <c r="AC822" s="20" t="str">
        <f ca="1">IF(AB822=0,"",IF(OR(ISBLANK(P822),ISBLANK(Q822)),"",IF(ISBLANK(VLOOKUP(A822,Database!A:AA,22,FALSE)),"",VLOOKUP(A822,Database!A:AA,22,FALSE))))</f>
        <v/>
      </c>
      <c r="AD822" s="20">
        <f ca="1">IFERROR(
   IF(
     OR(ISBLANK(P822),ISBLANK(Q822)),
     "",
     IF(
       AND(AA822&lt;&gt;"",OR(V822="Terminé",V822="En cours")),
       VLOOKUP(AC822,Setup_ScoreExactBonus!A:D,4,FALSE),
       0
     )),
  0)</f>
        <v>0</v>
      </c>
      <c r="AE822" s="21">
        <f ca="1">IFERROR(IF(OR(ISBLANK(P822),ISBLANK(Q822)),0,IF(AA822&lt;&gt;"", AA822 + IF(AB822=1,AD822, 0), "") * (R822+1)),"")</f>
        <v>91</v>
      </c>
      <c r="AF822" s="21">
        <f ca="1">SUMIFS(AE$2:AE822,D$2:D822,D822)</f>
        <v>1087</v>
      </c>
    </row>
    <row r="823" spans="1:32" hidden="1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1">
        <v>1</v>
      </c>
      <c r="S823" s="20">
        <f>VLOOKUP($A823,Database!$A:$Y,10,FALSE)</f>
        <v>99</v>
      </c>
      <c r="T823" s="20">
        <f>VLOOKUP($A823,Database!$A:$Y,11,FALSE)</f>
        <v>112</v>
      </c>
      <c r="U823" s="20">
        <f>VLOOKUP($A823,Database!$A:$Y,12,FALSE)</f>
        <v>91</v>
      </c>
      <c r="V823" s="20" t="str">
        <f>VLOOKUP(A823,Database!A:M,13,FALSE)</f>
        <v>Terminé</v>
      </c>
      <c r="W823" s="20">
        <f>VLOOKUP($A823,Database!$A:$Y,20,FALSE)</f>
        <v>0</v>
      </c>
      <c r="X823" s="20">
        <f>VLOOKUP($A823,Database!$A:$Y,21,FALSE)</f>
        <v>1</v>
      </c>
      <c r="Y823" s="20">
        <f>IF(A823=0,0,IF(V823="À venir",0,IF(AND(ISBLANK(P823),ISBLANK(Q823)),1,0)))</f>
        <v>0</v>
      </c>
      <c r="Z823" s="20">
        <f>IF(OR(ISBLANK(P823),ISBLANK(Q823)),"",IF(OR(AND(P823&gt;Q823,W823&gt;X823),AND(P823=Q823,W823=X823),AND(P823&lt;Q823,W823&lt;X823)),1,0))</f>
        <v>1</v>
      </c>
      <c r="AA823" s="20">
        <f ca="1">IF(C823&lt;NOW(),IF(AND(P823&gt;Q823,W823&gt;X823),S823,IF(AND(P823=Q823,W823=X823),T823,IF(AND(P823&lt;Q823,W823&lt;X823),U823,0))),"")</f>
        <v>91</v>
      </c>
      <c r="AB823" s="20">
        <f ca="1">IF(AND(P823=W823,Q823=X823,NOT(ISBLANK(P823)),NOT(ISBLANK(Q823)),NOT(ISBLANK(W823)),NOT(ISBLANK(AA823))),1,0)</f>
        <v>0</v>
      </c>
      <c r="AC823" s="20" t="str">
        <f ca="1">IF(AB823=0,"",IF(OR(ISBLANK(P823),ISBLANK(Q823)),"",IF(ISBLANK(VLOOKUP(A823,Database!A:AA,22,FALSE)),"",VLOOKUP(A823,Database!A:AA,22,FALSE))))</f>
        <v/>
      </c>
      <c r="AD823" s="20">
        <f ca="1">IFERROR(
   IF(
     OR(ISBLANK(P823),ISBLANK(Q823)),
     "",
     IF(
       AND(AA823&lt;&gt;"",OR(V823="Terminé",V823="En cours")),
       VLOOKUP(AC823,Setup_ScoreExactBonus!A:D,4,FALSE),
       0
     )),
  0)</f>
        <v>0</v>
      </c>
      <c r="AE823" s="21">
        <f ca="1">IFERROR(IF(OR(ISBLANK(P823),ISBLANK(Q823)),0,IF(AA823&lt;&gt;"", AA823 + IF(AB823=1,AD823, 0), "") * (R823+1)),"")</f>
        <v>182</v>
      </c>
      <c r="AF823" s="21">
        <f ca="1">SUMIFS(AE$2:AE823,D$2:D823,D823)</f>
        <v>1558</v>
      </c>
    </row>
    <row r="824" spans="1:32" hidden="1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1">
        <v>0</v>
      </c>
      <c r="S824" s="20">
        <f>VLOOKUP($A824,Database!$A:$Y,10,FALSE)</f>
        <v>99</v>
      </c>
      <c r="T824" s="20">
        <f>VLOOKUP($A824,Database!$A:$Y,11,FALSE)</f>
        <v>112</v>
      </c>
      <c r="U824" s="20">
        <f>VLOOKUP($A824,Database!$A:$Y,12,FALSE)</f>
        <v>91</v>
      </c>
      <c r="V824" s="20" t="str">
        <f>VLOOKUP(A824,Database!A:M,13,FALSE)</f>
        <v>Terminé</v>
      </c>
      <c r="W824" s="20">
        <f>VLOOKUP($A824,Database!$A:$Y,20,FALSE)</f>
        <v>0</v>
      </c>
      <c r="X824" s="20">
        <f>VLOOKUP($A824,Database!$A:$Y,21,FALSE)</f>
        <v>1</v>
      </c>
      <c r="Y824" s="20">
        <f>IF(A824=0,0,IF(V824="À venir",0,IF(AND(ISBLANK(P824),ISBLANK(Q824)),1,0)))</f>
        <v>0</v>
      </c>
      <c r="Z824" s="20">
        <f>IF(OR(ISBLANK(P824),ISBLANK(Q824)),"",IF(OR(AND(P824&gt;Q824,W824&gt;X824),AND(P824=Q824,W824=X824),AND(P824&lt;Q824,W824&lt;X824)),1,0))</f>
        <v>1</v>
      </c>
      <c r="AA824" s="20">
        <f ca="1">IF(C824&lt;NOW(),IF(AND(P824&gt;Q824,W824&gt;X824),S824,IF(AND(P824=Q824,W824=X824),T824,IF(AND(P824&lt;Q824,W824&lt;X824),U824,0))),"")</f>
        <v>91</v>
      </c>
      <c r="AB824" s="20">
        <f ca="1">IF(AND(P824=W824,Q824=X824,NOT(ISBLANK(P824)),NOT(ISBLANK(Q824)),NOT(ISBLANK(W824)),NOT(ISBLANK(AA824))),1,0)</f>
        <v>1</v>
      </c>
      <c r="AC824" s="20" t="str">
        <f ca="1">IF(AB824=0,"",IF(OR(ISBLANK(P824),ISBLANK(Q824)),"",IF(ISBLANK(VLOOKUP(A824,Database!A:AA,22,FALSE)),"",VLOOKUP(A824,Database!A:AA,22,FALSE))))</f>
        <v>Très rare</v>
      </c>
      <c r="AD824" s="20">
        <f ca="1">IFERROR(
   IF(
     OR(ISBLANK(P824),ISBLANK(Q824)),
     "",
     IF(
       AND(AA824&lt;&gt;"",OR(V824="Terminé",V824="En cours")),
       VLOOKUP(AC824,Setup_ScoreExactBonus!A:D,4,FALSE),
       0
     )),
  0)</f>
        <v>50</v>
      </c>
      <c r="AE824" s="21">
        <f ca="1">IFERROR(IF(OR(ISBLANK(P824),ISBLANK(Q824)),0,IF(AA824&lt;&gt;"", AA824 + IF(AB824=1,AD824, 0), "") * (R824+1)),"")</f>
        <v>141</v>
      </c>
      <c r="AF824" s="21">
        <f ca="1">SUMIFS(AE$2:AE824,D$2:D824,D824)</f>
        <v>1528</v>
      </c>
    </row>
    <row r="825" spans="1:32" hidden="1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1">
        <v>0</v>
      </c>
      <c r="S825" s="20">
        <f>VLOOKUP($A825,Database!$A:$Y,10,FALSE)</f>
        <v>99</v>
      </c>
      <c r="T825" s="20">
        <f>VLOOKUP($A825,Database!$A:$Y,11,FALSE)</f>
        <v>112</v>
      </c>
      <c r="U825" s="20">
        <f>VLOOKUP($A825,Database!$A:$Y,12,FALSE)</f>
        <v>91</v>
      </c>
      <c r="V825" s="20" t="str">
        <f>VLOOKUP(A825,Database!A:M,13,FALSE)</f>
        <v>Terminé</v>
      </c>
      <c r="W825" s="20">
        <f>VLOOKUP($A825,Database!$A:$Y,20,FALSE)</f>
        <v>0</v>
      </c>
      <c r="X825" s="20">
        <f>VLOOKUP($A825,Database!$A:$Y,21,FALSE)</f>
        <v>1</v>
      </c>
      <c r="Y825" s="20">
        <f>IF(A825=0,0,IF(V825="À venir",0,IF(AND(ISBLANK(P825),ISBLANK(Q825)),1,0)))</f>
        <v>0</v>
      </c>
      <c r="Z825" s="20">
        <f>IF(OR(ISBLANK(P825),ISBLANK(Q825)),"",IF(OR(AND(P825&gt;Q825,W825&gt;X825),AND(P825=Q825,W825=X825),AND(P825&lt;Q825,W825&lt;X825)),1,0))</f>
        <v>1</v>
      </c>
      <c r="AA825" s="20">
        <f ca="1">IF(C825&lt;NOW(),IF(AND(P825&gt;Q825,W825&gt;X825),S825,IF(AND(P825=Q825,W825=X825),T825,IF(AND(P825&lt;Q825,W825&lt;X825),U825,0))),"")</f>
        <v>91</v>
      </c>
      <c r="AB825" s="20">
        <f ca="1">IF(AND(P825=W825,Q825=X825,NOT(ISBLANK(P825)),NOT(ISBLANK(Q825)),NOT(ISBLANK(W825)),NOT(ISBLANK(AA825))),1,0)</f>
        <v>0</v>
      </c>
      <c r="AC825" s="20" t="str">
        <f ca="1">IF(AB825=0,"",IF(OR(ISBLANK(P825),ISBLANK(Q825)),"",IF(ISBLANK(VLOOKUP(A825,Database!A:AA,22,FALSE)),"",VLOOKUP(A825,Database!A:AA,22,FALSE))))</f>
        <v/>
      </c>
      <c r="AD825" s="20">
        <f ca="1">IFERROR(
   IF(
     OR(ISBLANK(P825),ISBLANK(Q825)),
     "",
     IF(
       AND(AA825&lt;&gt;"",OR(V825="Terminé",V825="En cours")),
       VLOOKUP(AC825,Setup_ScoreExactBonus!A:D,4,FALSE),
       0
     )),
  0)</f>
        <v>0</v>
      </c>
      <c r="AE825" s="21">
        <f ca="1">IFERROR(IF(OR(ISBLANK(P825),ISBLANK(Q825)),0,IF(AA825&lt;&gt;"", AA825 + IF(AB825=1,AD825, 0), "") * (R825+1)),"")</f>
        <v>91</v>
      </c>
      <c r="AF825" s="21">
        <f ca="1">SUMIFS(AE$2:AE825,D$2:D825,D825)</f>
        <v>1160</v>
      </c>
    </row>
    <row r="826" spans="1:32" hidden="1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1">
        <v>0</v>
      </c>
      <c r="S826" s="20">
        <f>VLOOKUP($A826,Database!$A:$Y,10,FALSE)</f>
        <v>99</v>
      </c>
      <c r="T826" s="20">
        <f>VLOOKUP($A826,Database!$A:$Y,11,FALSE)</f>
        <v>112</v>
      </c>
      <c r="U826" s="20">
        <f>VLOOKUP($A826,Database!$A:$Y,12,FALSE)</f>
        <v>91</v>
      </c>
      <c r="V826" s="20" t="str">
        <f>VLOOKUP(A826,Database!A:M,13,FALSE)</f>
        <v>Terminé</v>
      </c>
      <c r="W826" s="20">
        <f>VLOOKUP($A826,Database!$A:$Y,20,FALSE)</f>
        <v>0</v>
      </c>
      <c r="X826" s="20">
        <f>VLOOKUP($A826,Database!$A:$Y,21,FALSE)</f>
        <v>1</v>
      </c>
      <c r="Y826" s="20">
        <f>IF(A826=0,0,IF(V826="À venir",0,IF(AND(ISBLANK(P826),ISBLANK(Q826)),1,0)))</f>
        <v>0</v>
      </c>
      <c r="Z826" s="20">
        <f>IF(OR(ISBLANK(P826),ISBLANK(Q826)),"",IF(OR(AND(P826&gt;Q826,W826&gt;X826),AND(P826=Q826,W826=X826),AND(P826&lt;Q826,W826&lt;X826)),1,0))</f>
        <v>1</v>
      </c>
      <c r="AA826" s="20">
        <f ca="1">IF(C826&lt;NOW(),IF(AND(P826&gt;Q826,W826&gt;X826),S826,IF(AND(P826=Q826,W826=X826),T826,IF(AND(P826&lt;Q826,W826&lt;X826),U826,0))),"")</f>
        <v>91</v>
      </c>
      <c r="AB826" s="20">
        <f ca="1">IF(AND(P826=W826,Q826=X826,NOT(ISBLANK(P826)),NOT(ISBLANK(Q826)),NOT(ISBLANK(W826)),NOT(ISBLANK(AA826))),1,0)</f>
        <v>0</v>
      </c>
      <c r="AC826" s="20" t="str">
        <f ca="1">IF(AB826=0,"",IF(OR(ISBLANK(P826),ISBLANK(Q826)),"",IF(ISBLANK(VLOOKUP(A826,Database!A:AA,22,FALSE)),"",VLOOKUP(A826,Database!A:AA,22,FALSE))))</f>
        <v/>
      </c>
      <c r="AD826" s="20">
        <f ca="1">IFERROR(
   IF(
     OR(ISBLANK(P826),ISBLANK(Q826)),
     "",
     IF(
       AND(AA826&lt;&gt;"",OR(V826="Terminé",V826="En cours")),
       VLOOKUP(AC826,Setup_ScoreExactBonus!A:D,4,FALSE),
       0
     )),
  0)</f>
        <v>0</v>
      </c>
      <c r="AE826" s="21">
        <f ca="1">IFERROR(IF(OR(ISBLANK(P826),ISBLANK(Q826)),0,IF(AA826&lt;&gt;"", AA826 + IF(AB826=1,AD826, 0), "") * (R826+1)),"")</f>
        <v>91</v>
      </c>
      <c r="AF826" s="21">
        <f ca="1">SUMIFS(AE$2:AE826,D$2:D826,D826)</f>
        <v>1226</v>
      </c>
    </row>
    <row r="827" spans="1:32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1">
        <v>0</v>
      </c>
      <c r="S827" s="20">
        <f>VLOOKUP($A827,Database!$A:$Y,10,FALSE)</f>
        <v>99</v>
      </c>
      <c r="T827" s="20">
        <f>VLOOKUP($A827,Database!$A:$Y,11,FALSE)</f>
        <v>112</v>
      </c>
      <c r="U827" s="20">
        <f>VLOOKUP($A827,Database!$A:$Y,12,FALSE)</f>
        <v>91</v>
      </c>
      <c r="V827" s="20" t="str">
        <f>VLOOKUP(A827,Database!A:M,13,FALSE)</f>
        <v>Terminé</v>
      </c>
      <c r="W827" s="20">
        <f>VLOOKUP($A827,Database!$A:$Y,20,FALSE)</f>
        <v>0</v>
      </c>
      <c r="X827" s="20">
        <f>VLOOKUP($A827,Database!$A:$Y,21,FALSE)</f>
        <v>1</v>
      </c>
      <c r="Y827" s="20">
        <f>IF(A827=0,0,IF(V827="À venir",0,IF(AND(ISBLANK(P827),ISBLANK(Q827)),1,0)))</f>
        <v>0</v>
      </c>
      <c r="Z827" s="20">
        <f>IF(OR(ISBLANK(P827),ISBLANK(Q827)),"",IF(OR(AND(P827&gt;Q827,W827&gt;X827),AND(P827=Q827,W827=X827),AND(P827&lt;Q827,W827&lt;X827)),1,0))</f>
        <v>1</v>
      </c>
      <c r="AA827" s="20">
        <f ca="1">IF(C827&lt;NOW(),IF(AND(P827&gt;Q827,W827&gt;X827),S827,IF(AND(P827=Q827,W827=X827),T827,IF(AND(P827&lt;Q827,W827&lt;X827),U827,0))),"")</f>
        <v>91</v>
      </c>
      <c r="AB827" s="20">
        <f ca="1">IF(AND(P827=W827,Q827=X827,NOT(ISBLANK(P827)),NOT(ISBLANK(Q827)),NOT(ISBLANK(W827)),NOT(ISBLANK(AA827))),1,0)</f>
        <v>1</v>
      </c>
      <c r="AC827" s="20" t="str">
        <f ca="1">IF(AB827=0,"",IF(OR(ISBLANK(P827),ISBLANK(Q827)),"",IF(ISBLANK(VLOOKUP(A827,Database!A:AA,22,FALSE)),"",VLOOKUP(A827,Database!A:AA,22,FALSE))))</f>
        <v>Très rare</v>
      </c>
      <c r="AD827" s="20">
        <f ca="1">IFERROR(
   IF(
     OR(ISBLANK(P827),ISBLANK(Q827)),
     "",
     IF(
       AND(AA827&lt;&gt;"",OR(V827="Terminé",V827="En cours")),
       VLOOKUP(AC827,Setup_ScoreExactBonus!A:D,4,FALSE),
       0
     )),
  0)</f>
        <v>50</v>
      </c>
      <c r="AE827" s="21">
        <f ca="1">IFERROR(IF(OR(ISBLANK(P827),ISBLANK(Q827)),0,IF(AA827&lt;&gt;"", AA827 + IF(AB827=1,AD827, 0), "") * (R827+1)),"")</f>
        <v>141</v>
      </c>
      <c r="AF827" s="21">
        <f ca="1">SUMIFS(AE$2:AE827,D$2:D827,D827)</f>
        <v>847</v>
      </c>
    </row>
    <row r="828" spans="1:32" hidden="1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1">
        <v>1</v>
      </c>
      <c r="S828" s="20">
        <f>VLOOKUP($A828,Database!$A:$Y,10,FALSE)</f>
        <v>99</v>
      </c>
      <c r="T828" s="20">
        <f>VLOOKUP($A828,Database!$A:$Y,11,FALSE)</f>
        <v>112</v>
      </c>
      <c r="U828" s="20">
        <f>VLOOKUP($A828,Database!$A:$Y,12,FALSE)</f>
        <v>91</v>
      </c>
      <c r="V828" s="20" t="str">
        <f>VLOOKUP(A828,Database!A:M,13,FALSE)</f>
        <v>Terminé</v>
      </c>
      <c r="W828" s="20">
        <f>VLOOKUP($A828,Database!$A:$Y,20,FALSE)</f>
        <v>0</v>
      </c>
      <c r="X828" s="20">
        <f>VLOOKUP($A828,Database!$A:$Y,21,FALSE)</f>
        <v>1</v>
      </c>
      <c r="Y828" s="20">
        <f>IF(A828=0,0,IF(V828="À venir",0,IF(AND(ISBLANK(P828),ISBLANK(Q828)),1,0)))</f>
        <v>0</v>
      </c>
      <c r="Z828" s="20">
        <f>IF(OR(ISBLANK(P828),ISBLANK(Q828)),"",IF(OR(AND(P828&gt;Q828,W828&gt;X828),AND(P828=Q828,W828=X828),AND(P828&lt;Q828,W828&lt;X828)),1,0))</f>
        <v>0</v>
      </c>
      <c r="AA828" s="20">
        <f ca="1">IF(C828&lt;NOW(),IF(AND(P828&gt;Q828,W828&gt;X828),S828,IF(AND(P828=Q828,W828=X828),T828,IF(AND(P828&lt;Q828,W828&lt;X828),U828,0))),"")</f>
        <v>0</v>
      </c>
      <c r="AB828" s="20">
        <f ca="1">IF(AND(P828=W828,Q828=X828,NOT(ISBLANK(P828)),NOT(ISBLANK(Q828)),NOT(ISBLANK(W828)),NOT(ISBLANK(AA828))),1,0)</f>
        <v>0</v>
      </c>
      <c r="AC828" s="20" t="str">
        <f ca="1">IF(AB828=0,"",IF(OR(ISBLANK(P828),ISBLANK(Q828)),"",IF(ISBLANK(VLOOKUP(A828,Database!A:AA,22,FALSE)),"",VLOOKUP(A828,Database!A:AA,22,FALSE))))</f>
        <v/>
      </c>
      <c r="AD828" s="20">
        <f ca="1">IFERROR(
   IF(
     OR(ISBLANK(P828),ISBLANK(Q828)),
     "",
     IF(
       AND(AA828&lt;&gt;"",OR(V828="Terminé",V828="En cours")),
       VLOOKUP(AC828,Setup_ScoreExactBonus!A:D,4,FALSE),
       0
     )),
  0)</f>
        <v>0</v>
      </c>
      <c r="AE828" s="21">
        <f ca="1">IFERROR(IF(OR(ISBLANK(P828),ISBLANK(Q828)),0,IF(AA828&lt;&gt;"", AA828 + IF(AB828=1,AD828, 0), "") * (R828+1)),"")</f>
        <v>0</v>
      </c>
      <c r="AF828" s="21">
        <f ca="1">SUMIFS(AE$2:AE828,D$2:D828,D828)</f>
        <v>1121</v>
      </c>
    </row>
    <row r="829" spans="1:32" hidden="1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1">
        <v>0</v>
      </c>
      <c r="S829" s="20">
        <f>VLOOKUP($A829,Database!$A:$Y,10,FALSE)</f>
        <v>99</v>
      </c>
      <c r="T829" s="20">
        <f>VLOOKUP($A829,Database!$A:$Y,11,FALSE)</f>
        <v>112</v>
      </c>
      <c r="U829" s="20">
        <f>VLOOKUP($A829,Database!$A:$Y,12,FALSE)</f>
        <v>91</v>
      </c>
      <c r="V829" s="20" t="str">
        <f>VLOOKUP(A829,Database!A:M,13,FALSE)</f>
        <v>Terminé</v>
      </c>
      <c r="W829" s="20">
        <f>VLOOKUP($A829,Database!$A:$Y,20,FALSE)</f>
        <v>0</v>
      </c>
      <c r="X829" s="20">
        <f>VLOOKUP($A829,Database!$A:$Y,21,FALSE)</f>
        <v>1</v>
      </c>
      <c r="Y829" s="20">
        <f>IF(A829=0,0,IF(V829="À venir",0,IF(AND(ISBLANK(P829),ISBLANK(Q829)),1,0)))</f>
        <v>0</v>
      </c>
      <c r="Z829" s="20">
        <f>IF(OR(ISBLANK(P829),ISBLANK(Q829)),"",IF(OR(AND(P829&gt;Q829,W829&gt;X829),AND(P829=Q829,W829=X829),AND(P829&lt;Q829,W829&lt;X829)),1,0))</f>
        <v>1</v>
      </c>
      <c r="AA829" s="20">
        <f ca="1">IF(C829&lt;NOW(),IF(AND(P829&gt;Q829,W829&gt;X829),S829,IF(AND(P829=Q829,W829=X829),T829,IF(AND(P829&lt;Q829,W829&lt;X829),U829,0))),"")</f>
        <v>91</v>
      </c>
      <c r="AB829" s="20">
        <f ca="1">IF(AND(P829=W829,Q829=X829,NOT(ISBLANK(P829)),NOT(ISBLANK(Q829)),NOT(ISBLANK(W829)),NOT(ISBLANK(AA829))),1,0)</f>
        <v>0</v>
      </c>
      <c r="AC829" s="20" t="str">
        <f ca="1">IF(AB829=0,"",IF(OR(ISBLANK(P829),ISBLANK(Q829)),"",IF(ISBLANK(VLOOKUP(A829,Database!A:AA,22,FALSE)),"",VLOOKUP(A829,Database!A:AA,22,FALSE))))</f>
        <v/>
      </c>
      <c r="AD829" s="20">
        <f ca="1">IFERROR(
   IF(
     OR(ISBLANK(P829),ISBLANK(Q829)),
     "",
     IF(
       AND(AA829&lt;&gt;"",OR(V829="Terminé",V829="En cours")),
       VLOOKUP(AC829,Setup_ScoreExactBonus!A:D,4,FALSE),
       0
     )),
  0)</f>
        <v>0</v>
      </c>
      <c r="AE829" s="21">
        <f ca="1">IFERROR(IF(OR(ISBLANK(P829),ISBLANK(Q829)),0,IF(AA829&lt;&gt;"", AA829 + IF(AB829=1,AD829, 0), "") * (R829+1)),"")</f>
        <v>91</v>
      </c>
      <c r="AF829" s="21">
        <f ca="1">SUMIFS(AE$2:AE829,D$2:D829,D829)</f>
        <v>1265</v>
      </c>
    </row>
    <row r="830" spans="1:32" hidden="1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1">
        <v>0</v>
      </c>
      <c r="S830" s="20">
        <f>VLOOKUP($A830,Database!$A:$Y,10,FALSE)</f>
        <v>99</v>
      </c>
      <c r="T830" s="20">
        <f>VLOOKUP($A830,Database!$A:$Y,11,FALSE)</f>
        <v>112</v>
      </c>
      <c r="U830" s="20">
        <f>VLOOKUP($A830,Database!$A:$Y,12,FALSE)</f>
        <v>91</v>
      </c>
      <c r="V830" s="20" t="str">
        <f>VLOOKUP(A830,Database!A:M,13,FALSE)</f>
        <v>Terminé</v>
      </c>
      <c r="W830" s="20">
        <f>VLOOKUP($A830,Database!$A:$Y,20,FALSE)</f>
        <v>0</v>
      </c>
      <c r="X830" s="20">
        <f>VLOOKUP($A830,Database!$A:$Y,21,FALSE)</f>
        <v>1</v>
      </c>
      <c r="Y830" s="20">
        <f>IF(A830=0,0,IF(V830="À venir",0,IF(AND(ISBLANK(P830),ISBLANK(Q830)),1,0)))</f>
        <v>0</v>
      </c>
      <c r="Z830" s="20">
        <f>IF(OR(ISBLANK(P830),ISBLANK(Q830)),"",IF(OR(AND(P830&gt;Q830,W830&gt;X830),AND(P830=Q830,W830=X830),AND(P830&lt;Q830,W830&lt;X830)),1,0))</f>
        <v>1</v>
      </c>
      <c r="AA830" s="20">
        <f ca="1">IF(C830&lt;NOW(),IF(AND(P830&gt;Q830,W830&gt;X830),S830,IF(AND(P830=Q830,W830=X830),T830,IF(AND(P830&lt;Q830,W830&lt;X830),U830,0))),"")</f>
        <v>91</v>
      </c>
      <c r="AB830" s="20">
        <f ca="1">IF(AND(P830=W830,Q830=X830,NOT(ISBLANK(P830)),NOT(ISBLANK(Q830)),NOT(ISBLANK(W830)),NOT(ISBLANK(AA830))),1,0)</f>
        <v>0</v>
      </c>
      <c r="AC830" s="20" t="str">
        <f ca="1">IF(AB830=0,"",IF(OR(ISBLANK(P830),ISBLANK(Q830)),"",IF(ISBLANK(VLOOKUP(A830,Database!A:AA,22,FALSE)),"",VLOOKUP(A830,Database!A:AA,22,FALSE))))</f>
        <v/>
      </c>
      <c r="AD830" s="20">
        <f ca="1">IFERROR(
   IF(
     OR(ISBLANK(P830),ISBLANK(Q830)),
     "",
     IF(
       AND(AA830&lt;&gt;"",OR(V830="Terminé",V830="En cours")),
       VLOOKUP(AC830,Setup_ScoreExactBonus!A:D,4,FALSE),
       0
     )),
  0)</f>
        <v>0</v>
      </c>
      <c r="AE830" s="21">
        <f ca="1">IFERROR(IF(OR(ISBLANK(P830),ISBLANK(Q830)),0,IF(AA830&lt;&gt;"", AA830 + IF(AB830=1,AD830, 0), "") * (R830+1)),"")</f>
        <v>91</v>
      </c>
      <c r="AF830" s="21">
        <f ca="1">SUMIFS(AE$2:AE830,D$2:D830,D830)</f>
        <v>1135</v>
      </c>
    </row>
    <row r="831" spans="1:32" hidden="1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1">
        <v>0</v>
      </c>
      <c r="S831" s="20">
        <f>VLOOKUP($A831,Database!$A:$Y,10,FALSE)</f>
        <v>99</v>
      </c>
      <c r="T831" s="20">
        <f>VLOOKUP($A831,Database!$A:$Y,11,FALSE)</f>
        <v>112</v>
      </c>
      <c r="U831" s="20">
        <f>VLOOKUP($A831,Database!$A:$Y,12,FALSE)</f>
        <v>91</v>
      </c>
      <c r="V831" s="20" t="str">
        <f>VLOOKUP(A831,Database!A:M,13,FALSE)</f>
        <v>Terminé</v>
      </c>
      <c r="W831" s="20">
        <f>VLOOKUP($A831,Database!$A:$Y,20,FALSE)</f>
        <v>0</v>
      </c>
      <c r="X831" s="20">
        <f>VLOOKUP($A831,Database!$A:$Y,21,FALSE)</f>
        <v>1</v>
      </c>
      <c r="Y831" s="20">
        <f>IF(A831=0,0,IF(V831="À venir",0,IF(AND(ISBLANK(P831),ISBLANK(Q831)),1,0)))</f>
        <v>0</v>
      </c>
      <c r="Z831" s="20">
        <f>IF(OR(ISBLANK(P831),ISBLANK(Q831)),"",IF(OR(AND(P831&gt;Q831,W831&gt;X831),AND(P831=Q831,W831=X831),AND(P831&lt;Q831,W831&lt;X831)),1,0))</f>
        <v>0</v>
      </c>
      <c r="AA831" s="20">
        <f ca="1">IF(C831&lt;NOW(),IF(AND(P831&gt;Q831,W831&gt;X831),S831,IF(AND(P831=Q831,W831=X831),T831,IF(AND(P831&lt;Q831,W831&lt;X831),U831,0))),"")</f>
        <v>0</v>
      </c>
      <c r="AB831" s="20">
        <f ca="1">IF(AND(P831=W831,Q831=X831,NOT(ISBLANK(P831)),NOT(ISBLANK(Q831)),NOT(ISBLANK(W831)),NOT(ISBLANK(AA831))),1,0)</f>
        <v>0</v>
      </c>
      <c r="AC831" s="20" t="str">
        <f ca="1">IF(AB831=0,"",IF(OR(ISBLANK(P831),ISBLANK(Q831)),"",IF(ISBLANK(VLOOKUP(A831,Database!A:AA,22,FALSE)),"",VLOOKUP(A831,Database!A:AA,22,FALSE))))</f>
        <v/>
      </c>
      <c r="AD831" s="20">
        <f ca="1">IFERROR(
   IF(
     OR(ISBLANK(P831),ISBLANK(Q831)),
     "",
     IF(
       AND(AA831&lt;&gt;"",OR(V831="Terminé",V831="En cours")),
       VLOOKUP(AC831,Setup_ScoreExactBonus!A:D,4,FALSE),
       0
     )),
  0)</f>
        <v>0</v>
      </c>
      <c r="AE831" s="21">
        <f ca="1">IFERROR(IF(OR(ISBLANK(P831),ISBLANK(Q831)),0,IF(AA831&lt;&gt;"", AA831 + IF(AB831=1,AD831, 0), "") * (R831+1)),"")</f>
        <v>0</v>
      </c>
      <c r="AF831" s="21">
        <f ca="1">SUMIFS(AE$2:AE831,D$2:D831,D831)</f>
        <v>1033</v>
      </c>
    </row>
    <row r="832" spans="1:32" hidden="1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1">
        <v>0</v>
      </c>
      <c r="S832" s="20">
        <f>VLOOKUP($A832,Database!$A:$Y,10,FALSE)</f>
        <v>99</v>
      </c>
      <c r="T832" s="20">
        <f>VLOOKUP($A832,Database!$A:$Y,11,FALSE)</f>
        <v>112</v>
      </c>
      <c r="U832" s="20">
        <f>VLOOKUP($A832,Database!$A:$Y,12,FALSE)</f>
        <v>91</v>
      </c>
      <c r="V832" s="20" t="str">
        <f>VLOOKUP(A832,Database!A:M,13,FALSE)</f>
        <v>Terminé</v>
      </c>
      <c r="W832" s="20">
        <f>VLOOKUP($A832,Database!$A:$Y,20,FALSE)</f>
        <v>0</v>
      </c>
      <c r="X832" s="20">
        <f>VLOOKUP($A832,Database!$A:$Y,21,FALSE)</f>
        <v>1</v>
      </c>
      <c r="Y832" s="20">
        <f>IF(A832=0,0,IF(V832="À venir",0,IF(AND(ISBLANK(P832),ISBLANK(Q832)),1,0)))</f>
        <v>0</v>
      </c>
      <c r="Z832" s="20">
        <f>IF(OR(ISBLANK(P832),ISBLANK(Q832)),"",IF(OR(AND(P832&gt;Q832,W832&gt;X832),AND(P832=Q832,W832=X832),AND(P832&lt;Q832,W832&lt;X832)),1,0))</f>
        <v>0</v>
      </c>
      <c r="AA832" s="20">
        <f ca="1">IF(C832&lt;NOW(),IF(AND(P832&gt;Q832,W832&gt;X832),S832,IF(AND(P832=Q832,W832=X832),T832,IF(AND(P832&lt;Q832,W832&lt;X832),U832,0))),"")</f>
        <v>0</v>
      </c>
      <c r="AB832" s="20">
        <f ca="1">IF(AND(P832=W832,Q832=X832,NOT(ISBLANK(P832)),NOT(ISBLANK(Q832)),NOT(ISBLANK(W832)),NOT(ISBLANK(AA832))),1,0)</f>
        <v>0</v>
      </c>
      <c r="AC832" s="20" t="str">
        <f ca="1">IF(AB832=0,"",IF(OR(ISBLANK(P832),ISBLANK(Q832)),"",IF(ISBLANK(VLOOKUP(A832,Database!A:AA,22,FALSE)),"",VLOOKUP(A832,Database!A:AA,22,FALSE))))</f>
        <v/>
      </c>
      <c r="AD832" s="20">
        <f ca="1">IFERROR(
   IF(
     OR(ISBLANK(P832),ISBLANK(Q832)),
     "",
     IF(
       AND(AA832&lt;&gt;"",OR(V832="Terminé",V832="En cours")),
       VLOOKUP(AC832,Setup_ScoreExactBonus!A:D,4,FALSE),
       0
     )),
  0)</f>
        <v>0</v>
      </c>
      <c r="AE832" s="21">
        <f ca="1">IFERROR(IF(OR(ISBLANK(P832),ISBLANK(Q832)),0,IF(AA832&lt;&gt;"", AA832 + IF(AB832=1,AD832, 0), "") * (R832+1)),"")</f>
        <v>0</v>
      </c>
      <c r="AF832" s="21">
        <f ca="1">SUMIFS(AE$2:AE832,D$2:D832,D832)</f>
        <v>1067</v>
      </c>
    </row>
    <row r="833" spans="1:32" hidden="1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1">
        <v>0</v>
      </c>
      <c r="S833" s="20">
        <f>VLOOKUP($A833,Database!$A:$Y,10,FALSE)</f>
        <v>99</v>
      </c>
      <c r="T833" s="20">
        <f>VLOOKUP($A833,Database!$A:$Y,11,FALSE)</f>
        <v>112</v>
      </c>
      <c r="U833" s="20">
        <f>VLOOKUP($A833,Database!$A:$Y,12,FALSE)</f>
        <v>91</v>
      </c>
      <c r="V833" s="20" t="str">
        <f>VLOOKUP(A833,Database!A:M,13,FALSE)</f>
        <v>Terminé</v>
      </c>
      <c r="W833" s="20">
        <f>VLOOKUP($A833,Database!$A:$Y,20,FALSE)</f>
        <v>0</v>
      </c>
      <c r="X833" s="20">
        <f>VLOOKUP($A833,Database!$A:$Y,21,FALSE)</f>
        <v>1</v>
      </c>
      <c r="Y833" s="20">
        <f>IF(A833=0,0,IF(V833="À venir",0,IF(AND(ISBLANK(P833),ISBLANK(Q833)),1,0)))</f>
        <v>0</v>
      </c>
      <c r="Z833" s="20">
        <f>IF(OR(ISBLANK(P833),ISBLANK(Q833)),"",IF(OR(AND(P833&gt;Q833,W833&gt;X833),AND(P833=Q833,W833=X833),AND(P833&lt;Q833,W833&lt;X833)),1,0))</f>
        <v>1</v>
      </c>
      <c r="AA833" s="20">
        <f ca="1">IF(C833&lt;NOW(),IF(AND(P833&gt;Q833,W833&gt;X833),S833,IF(AND(P833=Q833,W833=X833),T833,IF(AND(P833&lt;Q833,W833&lt;X833),U833,0))),"")</f>
        <v>91</v>
      </c>
      <c r="AB833" s="20">
        <f ca="1">IF(AND(P833=W833,Q833=X833,NOT(ISBLANK(P833)),NOT(ISBLANK(Q833)),NOT(ISBLANK(W833)),NOT(ISBLANK(AA833))),1,0)</f>
        <v>0</v>
      </c>
      <c r="AC833" s="20" t="str">
        <f ca="1">IF(AB833=0,"",IF(OR(ISBLANK(P833),ISBLANK(Q833)),"",IF(ISBLANK(VLOOKUP(A833,Database!A:AA,22,FALSE)),"",VLOOKUP(A833,Database!A:AA,22,FALSE))))</f>
        <v/>
      </c>
      <c r="AD833" s="20">
        <f ca="1">IFERROR(
   IF(
     OR(ISBLANK(P833),ISBLANK(Q833)),
     "",
     IF(
       AND(AA833&lt;&gt;"",OR(V833="Terminé",V833="En cours")),
       VLOOKUP(AC833,Setup_ScoreExactBonus!A:D,4,FALSE),
       0
     )),
  0)</f>
        <v>0</v>
      </c>
      <c r="AE833" s="21">
        <f ca="1">IFERROR(IF(OR(ISBLANK(P833),ISBLANK(Q833)),0,IF(AA833&lt;&gt;"", AA833 + IF(AB833=1,AD833, 0), "") * (R833+1)),"")</f>
        <v>91</v>
      </c>
      <c r="AF833" s="21">
        <f ca="1">SUMIFS(AE$2:AE833,D$2:D833,D833)</f>
        <v>639</v>
      </c>
    </row>
    <row r="834" spans="1:32" hidden="1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1">
        <v>0</v>
      </c>
      <c r="S834" s="20">
        <f>VLOOKUP($A834,Database!$A:$Y,10,FALSE)</f>
        <v>99</v>
      </c>
      <c r="T834" s="20">
        <f>VLOOKUP($A834,Database!$A:$Y,11,FALSE)</f>
        <v>112</v>
      </c>
      <c r="U834" s="20">
        <f>VLOOKUP($A834,Database!$A:$Y,12,FALSE)</f>
        <v>91</v>
      </c>
      <c r="V834" s="20" t="str">
        <f>VLOOKUP(A834,Database!A:M,13,FALSE)</f>
        <v>Terminé</v>
      </c>
      <c r="W834" s="20">
        <f>VLOOKUP($A834,Database!$A:$Y,20,FALSE)</f>
        <v>0</v>
      </c>
      <c r="X834" s="20">
        <f>VLOOKUP($A834,Database!$A:$Y,21,FALSE)</f>
        <v>1</v>
      </c>
      <c r="Y834" s="20">
        <f>IF(A834=0,0,IF(V834="À venir",0,IF(AND(ISBLANK(P834),ISBLANK(Q834)),1,0)))</f>
        <v>0</v>
      </c>
      <c r="Z834" s="20">
        <f>IF(OR(ISBLANK(P834),ISBLANK(Q834)),"",IF(OR(AND(P834&gt;Q834,W834&gt;X834),AND(P834=Q834,W834=X834),AND(P834&lt;Q834,W834&lt;X834)),1,0))</f>
        <v>1</v>
      </c>
      <c r="AA834" s="20">
        <f ca="1">IF(C834&lt;NOW(),IF(AND(P834&gt;Q834,W834&gt;X834),S834,IF(AND(P834=Q834,W834=X834),T834,IF(AND(P834&lt;Q834,W834&lt;X834),U834,0))),"")</f>
        <v>91</v>
      </c>
      <c r="AB834" s="20">
        <f ca="1">IF(AND(P834=W834,Q834=X834,NOT(ISBLANK(P834)),NOT(ISBLANK(Q834)),NOT(ISBLANK(W834)),NOT(ISBLANK(AA834))),1,0)</f>
        <v>0</v>
      </c>
      <c r="AC834" s="20" t="str">
        <f ca="1">IF(AB834=0,"",IF(OR(ISBLANK(P834),ISBLANK(Q834)),"",IF(ISBLANK(VLOOKUP(A834,Database!A:AA,22,FALSE)),"",VLOOKUP(A834,Database!A:AA,22,FALSE))))</f>
        <v/>
      </c>
      <c r="AD834" s="20">
        <f ca="1">IFERROR(
   IF(
     OR(ISBLANK(P834),ISBLANK(Q834)),
     "",
     IF(
       AND(AA834&lt;&gt;"",OR(V834="Terminé",V834="En cours")),
       VLOOKUP(AC834,Setup_ScoreExactBonus!A:D,4,FALSE),
       0
     )),
  0)</f>
        <v>0</v>
      </c>
      <c r="AE834" s="21">
        <f ca="1">IFERROR(IF(OR(ISBLANK(P834),ISBLANK(Q834)),0,IF(AA834&lt;&gt;"", AA834 + IF(AB834=1,AD834, 0), "") * (R834+1)),"")</f>
        <v>91</v>
      </c>
      <c r="AF834" s="21">
        <f ca="1">SUMIFS(AE$2:AE834,D$2:D834,D834)</f>
        <v>789</v>
      </c>
    </row>
    <row r="835" spans="1:32" hidden="1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1">
        <v>0</v>
      </c>
      <c r="S835" s="20">
        <f>VLOOKUP($A835,Database!$A:$Y,10,FALSE)</f>
        <v>99</v>
      </c>
      <c r="T835" s="20">
        <f>VLOOKUP($A835,Database!$A:$Y,11,FALSE)</f>
        <v>112</v>
      </c>
      <c r="U835" s="20">
        <f>VLOOKUP($A835,Database!$A:$Y,12,FALSE)</f>
        <v>91</v>
      </c>
      <c r="V835" s="20" t="str">
        <f>VLOOKUP(A835,Database!A:M,13,FALSE)</f>
        <v>Terminé</v>
      </c>
      <c r="W835" s="20">
        <f>VLOOKUP($A835,Database!$A:$Y,20,FALSE)</f>
        <v>0</v>
      </c>
      <c r="X835" s="20">
        <f>VLOOKUP($A835,Database!$A:$Y,21,FALSE)</f>
        <v>1</v>
      </c>
      <c r="Y835" s="20">
        <f>IF(A835=0,0,IF(V835="À venir",0,IF(AND(ISBLANK(P835),ISBLANK(Q835)),1,0)))</f>
        <v>0</v>
      </c>
      <c r="Z835" s="20">
        <f>IF(OR(ISBLANK(P835),ISBLANK(Q835)),"",IF(OR(AND(P835&gt;Q835,W835&gt;X835),AND(P835=Q835,W835=X835),AND(P835&lt;Q835,W835&lt;X835)),1,0))</f>
        <v>1</v>
      </c>
      <c r="AA835" s="20">
        <f ca="1">IF(C835&lt;NOW(),IF(AND(P835&gt;Q835,W835&gt;X835),S835,IF(AND(P835=Q835,W835=X835),T835,IF(AND(P835&lt;Q835,W835&lt;X835),U835,0))),"")</f>
        <v>91</v>
      </c>
      <c r="AB835" s="20">
        <f ca="1">IF(AND(P835=W835,Q835=X835,NOT(ISBLANK(P835)),NOT(ISBLANK(Q835)),NOT(ISBLANK(W835)),NOT(ISBLANK(AA835))),1,0)</f>
        <v>0</v>
      </c>
      <c r="AC835" s="20" t="str">
        <f ca="1">IF(AB835=0,"",IF(OR(ISBLANK(P835),ISBLANK(Q835)),"",IF(ISBLANK(VLOOKUP(A835,Database!A:AA,22,FALSE)),"",VLOOKUP(A835,Database!A:AA,22,FALSE))))</f>
        <v/>
      </c>
      <c r="AD835" s="20">
        <f ca="1">IFERROR(
   IF(
     OR(ISBLANK(P835),ISBLANK(Q835)),
     "",
     IF(
       AND(AA835&lt;&gt;"",OR(V835="Terminé",V835="En cours")),
       VLOOKUP(AC835,Setup_ScoreExactBonus!A:D,4,FALSE),
       0
     )),
  0)</f>
        <v>0</v>
      </c>
      <c r="AE835" s="21">
        <f ca="1">IFERROR(IF(OR(ISBLANK(P835),ISBLANK(Q835)),0,IF(AA835&lt;&gt;"", AA835 + IF(AB835=1,AD835, 0), "") * (R835+1)),"")</f>
        <v>91</v>
      </c>
      <c r="AF835" s="21">
        <f ca="1">SUMIFS(AE$2:AE835,D$2:D835,D835)</f>
        <v>1187</v>
      </c>
    </row>
    <row r="836" spans="1:32" hidden="1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1">
        <v>0</v>
      </c>
      <c r="S836" s="20">
        <f>VLOOKUP($A836,Database!$A:$Y,10,FALSE)</f>
        <v>99</v>
      </c>
      <c r="T836" s="20">
        <f>VLOOKUP($A836,Database!$A:$Y,11,FALSE)</f>
        <v>112</v>
      </c>
      <c r="U836" s="20">
        <f>VLOOKUP($A836,Database!$A:$Y,12,FALSE)</f>
        <v>91</v>
      </c>
      <c r="V836" s="20" t="str">
        <f>VLOOKUP(A836,Database!A:M,13,FALSE)</f>
        <v>Terminé</v>
      </c>
      <c r="W836" s="20">
        <f>VLOOKUP($A836,Database!$A:$Y,20,FALSE)</f>
        <v>0</v>
      </c>
      <c r="X836" s="20">
        <f>VLOOKUP($A836,Database!$A:$Y,21,FALSE)</f>
        <v>1</v>
      </c>
      <c r="Y836" s="20">
        <f>IF(A836=0,0,IF(V836="À venir",0,IF(AND(ISBLANK(P836),ISBLANK(Q836)),1,0)))</f>
        <v>0</v>
      </c>
      <c r="Z836" s="20">
        <f>IF(OR(ISBLANK(P836),ISBLANK(Q836)),"",IF(OR(AND(P836&gt;Q836,W836&gt;X836),AND(P836=Q836,W836=X836),AND(P836&lt;Q836,W836&lt;X836)),1,0))</f>
        <v>1</v>
      </c>
      <c r="AA836" s="20">
        <f ca="1">IF(C836&lt;NOW(),IF(AND(P836&gt;Q836,W836&gt;X836),S836,IF(AND(P836=Q836,W836=X836),T836,IF(AND(P836&lt;Q836,W836&lt;X836),U836,0))),"")</f>
        <v>91</v>
      </c>
      <c r="AB836" s="20">
        <f ca="1">IF(AND(P836=W836,Q836=X836,NOT(ISBLANK(P836)),NOT(ISBLANK(Q836)),NOT(ISBLANK(W836)),NOT(ISBLANK(AA836))),1,0)</f>
        <v>0</v>
      </c>
      <c r="AC836" s="20" t="str">
        <f ca="1">IF(AB836=0,"",IF(OR(ISBLANK(P836),ISBLANK(Q836)),"",IF(ISBLANK(VLOOKUP(A836,Database!A:AA,22,FALSE)),"",VLOOKUP(A836,Database!A:AA,22,FALSE))))</f>
        <v/>
      </c>
      <c r="AD836" s="20">
        <f ca="1">IFERROR(
   IF(
     OR(ISBLANK(P836),ISBLANK(Q836)),
     "",
     IF(
       AND(AA836&lt;&gt;"",OR(V836="Terminé",V836="En cours")),
       VLOOKUP(AC836,Setup_ScoreExactBonus!A:D,4,FALSE),
       0
     )),
  0)</f>
        <v>0</v>
      </c>
      <c r="AE836" s="21">
        <f ca="1">IFERROR(IF(OR(ISBLANK(P836),ISBLANK(Q836)),0,IF(AA836&lt;&gt;"", AA836 + IF(AB836=1,AD836, 0), "") * (R836+1)),"")</f>
        <v>91</v>
      </c>
      <c r="AF836" s="21">
        <f ca="1">SUMIFS(AE$2:AE836,D$2:D836,D836)</f>
        <v>965</v>
      </c>
    </row>
    <row r="837" spans="1:32" hidden="1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1">
        <v>0</v>
      </c>
      <c r="S837" s="20">
        <f>VLOOKUP($A837,Database!$A:$Y,10,FALSE)</f>
        <v>99</v>
      </c>
      <c r="T837" s="20">
        <f>VLOOKUP($A837,Database!$A:$Y,11,FALSE)</f>
        <v>112</v>
      </c>
      <c r="U837" s="20">
        <f>VLOOKUP($A837,Database!$A:$Y,12,FALSE)</f>
        <v>91</v>
      </c>
      <c r="V837" s="20" t="str">
        <f>VLOOKUP(A837,Database!A:M,13,FALSE)</f>
        <v>Terminé</v>
      </c>
      <c r="W837" s="20">
        <f>VLOOKUP($A837,Database!$A:$Y,20,FALSE)</f>
        <v>0</v>
      </c>
      <c r="X837" s="20">
        <f>VLOOKUP($A837,Database!$A:$Y,21,FALSE)</f>
        <v>1</v>
      </c>
      <c r="Y837" s="20">
        <f>IF(A837=0,0,IF(V837="À venir",0,IF(AND(ISBLANK(P837),ISBLANK(Q837)),1,0)))</f>
        <v>0</v>
      </c>
      <c r="Z837" s="20">
        <f>IF(OR(ISBLANK(P837),ISBLANK(Q837)),"",IF(OR(AND(P837&gt;Q837,W837&gt;X837),AND(P837=Q837,W837=X837),AND(P837&lt;Q837,W837&lt;X837)),1,0))</f>
        <v>1</v>
      </c>
      <c r="AA837" s="20">
        <f ca="1">IF(C837&lt;NOW(),IF(AND(P837&gt;Q837,W837&gt;X837),S837,IF(AND(P837=Q837,W837=X837),T837,IF(AND(P837&lt;Q837,W837&lt;X837),U837,0))),"")</f>
        <v>91</v>
      </c>
      <c r="AB837" s="20">
        <f ca="1">IF(AND(P837=W837,Q837=X837,NOT(ISBLANK(P837)),NOT(ISBLANK(Q837)),NOT(ISBLANK(W837)),NOT(ISBLANK(AA837))),1,0)</f>
        <v>0</v>
      </c>
      <c r="AC837" s="20" t="str">
        <f ca="1">IF(AB837=0,"",IF(OR(ISBLANK(P837),ISBLANK(Q837)),"",IF(ISBLANK(VLOOKUP(A837,Database!A:AA,22,FALSE)),"",VLOOKUP(A837,Database!A:AA,22,FALSE))))</f>
        <v/>
      </c>
      <c r="AD837" s="20">
        <f ca="1">IFERROR(
   IF(
     OR(ISBLANK(P837),ISBLANK(Q837)),
     "",
     IF(
       AND(AA837&lt;&gt;"",OR(V837="Terminé",V837="En cours")),
       VLOOKUP(AC837,Setup_ScoreExactBonus!A:D,4,FALSE),
       0
     )),
  0)</f>
        <v>0</v>
      </c>
      <c r="AE837" s="21">
        <f ca="1">IFERROR(IF(OR(ISBLANK(P837),ISBLANK(Q837)),0,IF(AA837&lt;&gt;"", AA837 + IF(AB837=1,AD837, 0), "") * (R837+1)),"")</f>
        <v>91</v>
      </c>
      <c r="AF837" s="21">
        <f ca="1">SUMIFS(AE$2:AE837,D$2:D837,D837)</f>
        <v>723</v>
      </c>
    </row>
    <row r="838" spans="1:32" hidden="1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1">
        <v>0</v>
      </c>
      <c r="S838" s="20">
        <f>VLOOKUP($A838,Database!$A:$Y,10,FALSE)</f>
        <v>99</v>
      </c>
      <c r="T838" s="20">
        <f>VLOOKUP($A838,Database!$A:$Y,11,FALSE)</f>
        <v>112</v>
      </c>
      <c r="U838" s="20">
        <f>VLOOKUP($A838,Database!$A:$Y,12,FALSE)</f>
        <v>91</v>
      </c>
      <c r="V838" s="20" t="str">
        <f>VLOOKUP(A838,Database!A:M,13,FALSE)</f>
        <v>Terminé</v>
      </c>
      <c r="W838" s="20">
        <f>VLOOKUP($A838,Database!$A:$Y,20,FALSE)</f>
        <v>0</v>
      </c>
      <c r="X838" s="20">
        <f>VLOOKUP($A838,Database!$A:$Y,21,FALSE)</f>
        <v>1</v>
      </c>
      <c r="Y838" s="20">
        <f>IF(A838=0,0,IF(V838="À venir",0,IF(AND(ISBLANK(P838),ISBLANK(Q838)),1,0)))</f>
        <v>0</v>
      </c>
      <c r="Z838" s="20">
        <f>IF(OR(ISBLANK(P838),ISBLANK(Q838)),"",IF(OR(AND(P838&gt;Q838,W838&gt;X838),AND(P838=Q838,W838=X838),AND(P838&lt;Q838,W838&lt;X838)),1,0))</f>
        <v>1</v>
      </c>
      <c r="AA838" s="20">
        <f ca="1">IF(C838&lt;NOW(),IF(AND(P838&gt;Q838,W838&gt;X838),S838,IF(AND(P838=Q838,W838=X838),T838,IF(AND(P838&lt;Q838,W838&lt;X838),U838,0))),"")</f>
        <v>91</v>
      </c>
      <c r="AB838" s="20">
        <f ca="1">IF(AND(P838=W838,Q838=X838,NOT(ISBLANK(P838)),NOT(ISBLANK(Q838)),NOT(ISBLANK(W838)),NOT(ISBLANK(AA838))),1,0)</f>
        <v>0</v>
      </c>
      <c r="AC838" s="20" t="str">
        <f ca="1">IF(AB838=0,"",IF(OR(ISBLANK(P838),ISBLANK(Q838)),"",IF(ISBLANK(VLOOKUP(A838,Database!A:AA,22,FALSE)),"",VLOOKUP(A838,Database!A:AA,22,FALSE))))</f>
        <v/>
      </c>
      <c r="AD838" s="20">
        <f ca="1">IFERROR(
   IF(
     OR(ISBLANK(P838),ISBLANK(Q838)),
     "",
     IF(
       AND(AA838&lt;&gt;"",OR(V838="Terminé",V838="En cours")),
       VLOOKUP(AC838,Setup_ScoreExactBonus!A:D,4,FALSE),
       0
     )),
  0)</f>
        <v>0</v>
      </c>
      <c r="AE838" s="21">
        <f ca="1">IFERROR(IF(OR(ISBLANK(P838),ISBLANK(Q838)),0,IF(AA838&lt;&gt;"", AA838 + IF(AB838=1,AD838, 0), "") * (R838+1)),"")</f>
        <v>91</v>
      </c>
      <c r="AF838" s="21">
        <f ca="1">SUMIFS(AE$2:AE838,D$2:D838,D838)</f>
        <v>307</v>
      </c>
    </row>
    <row r="839" spans="1:32" hidden="1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1">
        <v>0</v>
      </c>
      <c r="S839" s="20">
        <f>VLOOKUP($A839,Database!$A:$Y,10,FALSE)</f>
        <v>21</v>
      </c>
      <c r="T839" s="20">
        <f>VLOOKUP($A839,Database!$A:$Y,11,FALSE)</f>
        <v>167</v>
      </c>
      <c r="U839" s="20">
        <f>VLOOKUP($A839,Database!$A:$Y,12,FALSE)</f>
        <v>198</v>
      </c>
      <c r="V839" s="20" t="str">
        <f>VLOOKUP(A839,Database!A:M,13,FALSE)</f>
        <v>Terminé</v>
      </c>
      <c r="W839" s="20">
        <f>VLOOKUP($A839,Database!$A:$Y,20,FALSE)</f>
        <v>3</v>
      </c>
      <c r="X839" s="20">
        <f>VLOOKUP($A839,Database!$A:$Y,21,FALSE)</f>
        <v>0</v>
      </c>
      <c r="Y839" s="20">
        <f>IF(A839=0,0,IF(V839="À venir",0,IF(AND(ISBLANK(P839),ISBLANK(Q839)),1,0)))</f>
        <v>0</v>
      </c>
      <c r="Z839" s="20">
        <f>IF(OR(ISBLANK(P839),ISBLANK(Q839)),"",IF(OR(AND(P839&gt;Q839,W839&gt;X839),AND(P839=Q839,W839=X839),AND(P839&lt;Q839,W839&lt;X839)),1,0))</f>
        <v>0</v>
      </c>
      <c r="AA839" s="20">
        <f ca="1">IF(C839&lt;NOW(),IF(AND(P839&gt;Q839,W839&gt;X839),S839,IF(AND(P839=Q839,W839=X839),T839,IF(AND(P839&lt;Q839,W839&lt;X839),U839,0))),"")</f>
        <v>0</v>
      </c>
      <c r="AB839" s="20">
        <f ca="1">IF(AND(P839=W839,Q839=X839,NOT(ISBLANK(P839)),NOT(ISBLANK(Q839)),NOT(ISBLANK(W839)),NOT(ISBLANK(AA839))),1,0)</f>
        <v>0</v>
      </c>
      <c r="AC839" s="20" t="str">
        <f ca="1">IF(AB839=0,"",IF(OR(ISBLANK(P839),ISBLANK(Q839)),"",IF(ISBLANK(VLOOKUP(A839,Database!A:AA,22,FALSE)),"",VLOOKUP(A839,Database!A:AA,22,FALSE))))</f>
        <v/>
      </c>
      <c r="AD839" s="20">
        <f ca="1">IFERROR(
   IF(
     OR(ISBLANK(P839),ISBLANK(Q839)),
     "",
     IF(
       AND(AA839&lt;&gt;"",OR(V839="Terminé",V839="En cours")),
       VLOOKUP(AC839,Setup_ScoreExactBonus!A:D,4,FALSE),
       0
     )),
  0)</f>
        <v>0</v>
      </c>
      <c r="AE839" s="21">
        <f ca="1">IFERROR(IF(OR(ISBLANK(P839),ISBLANK(Q839)),0,IF(AA839&lt;&gt;"", AA839 + IF(AB839=1,AD839, 0), "") * (R839+1)),"")</f>
        <v>0</v>
      </c>
      <c r="AF839" s="21">
        <f ca="1">SUMIFS(AE$2:AE839,D$2:D839,D839)</f>
        <v>1129</v>
      </c>
    </row>
    <row r="840" spans="1:32" hidden="1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1">
        <v>0</v>
      </c>
      <c r="S840" s="20">
        <f>VLOOKUP($A840,Database!$A:$Y,10,FALSE)</f>
        <v>21</v>
      </c>
      <c r="T840" s="20">
        <f>VLOOKUP($A840,Database!$A:$Y,11,FALSE)</f>
        <v>167</v>
      </c>
      <c r="U840" s="20">
        <f>VLOOKUP($A840,Database!$A:$Y,12,FALSE)</f>
        <v>198</v>
      </c>
      <c r="V840" s="20" t="str">
        <f>VLOOKUP(A840,Database!A:M,13,FALSE)</f>
        <v>Terminé</v>
      </c>
      <c r="W840" s="20">
        <f>VLOOKUP($A840,Database!$A:$Y,20,FALSE)</f>
        <v>3</v>
      </c>
      <c r="X840" s="20">
        <f>VLOOKUP($A840,Database!$A:$Y,21,FALSE)</f>
        <v>0</v>
      </c>
      <c r="Y840" s="20">
        <f>IF(A840=0,0,IF(V840="À venir",0,IF(AND(ISBLANK(P840),ISBLANK(Q840)),1,0)))</f>
        <v>0</v>
      </c>
      <c r="Z840" s="20">
        <f>IF(OR(ISBLANK(P840),ISBLANK(Q840)),"",IF(OR(AND(P840&gt;Q840,W840&gt;X840),AND(P840=Q840,W840=X840),AND(P840&lt;Q840,W840&lt;X840)),1,0))</f>
        <v>1</v>
      </c>
      <c r="AA840" s="20">
        <f ca="1">IF(C840&lt;NOW(),IF(AND(P840&gt;Q840,W840&gt;X840),S840,IF(AND(P840=Q840,W840=X840),T840,IF(AND(P840&lt;Q840,W840&lt;X840),U840,0))),"")</f>
        <v>21</v>
      </c>
      <c r="AB840" s="20">
        <f ca="1">IF(AND(P840=W840,Q840=X840,NOT(ISBLANK(P840)),NOT(ISBLANK(Q840)),NOT(ISBLANK(W840)),NOT(ISBLANK(AA840))),1,0)</f>
        <v>0</v>
      </c>
      <c r="AC840" s="20" t="str">
        <f ca="1">IF(AB840=0,"",IF(OR(ISBLANK(P840),ISBLANK(Q840)),"",IF(ISBLANK(VLOOKUP(A840,Database!A:AA,22,FALSE)),"",VLOOKUP(A840,Database!A:AA,22,FALSE))))</f>
        <v/>
      </c>
      <c r="AD840" s="20">
        <f ca="1">IFERROR(
   IF(
     OR(ISBLANK(P840),ISBLANK(Q840)),
     "",
     IF(
       AND(AA840&lt;&gt;"",OR(V840="Terminé",V840="En cours")),
       VLOOKUP(AC840,Setup_ScoreExactBonus!A:D,4,FALSE),
       0
     )),
  0)</f>
        <v>0</v>
      </c>
      <c r="AE840" s="21">
        <f ca="1">IFERROR(IF(OR(ISBLANK(P840),ISBLANK(Q840)),0,IF(AA840&lt;&gt;"", AA840 + IF(AB840=1,AD840, 0), "") * (R840+1)),"")</f>
        <v>21</v>
      </c>
      <c r="AF840" s="21">
        <f ca="1">SUMIFS(AE$2:AE840,D$2:D840,D840)</f>
        <v>1358</v>
      </c>
    </row>
    <row r="841" spans="1:32" hidden="1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1">
        <v>0</v>
      </c>
      <c r="S841" s="20">
        <f>VLOOKUP($A841,Database!$A:$Y,10,FALSE)</f>
        <v>21</v>
      </c>
      <c r="T841" s="20">
        <f>VLOOKUP($A841,Database!$A:$Y,11,FALSE)</f>
        <v>167</v>
      </c>
      <c r="U841" s="20">
        <f>VLOOKUP($A841,Database!$A:$Y,12,FALSE)</f>
        <v>198</v>
      </c>
      <c r="V841" s="20" t="str">
        <f>VLOOKUP(A841,Database!A:M,13,FALSE)</f>
        <v>Terminé</v>
      </c>
      <c r="W841" s="20">
        <f>VLOOKUP($A841,Database!$A:$Y,20,FALSE)</f>
        <v>3</v>
      </c>
      <c r="X841" s="20">
        <f>VLOOKUP($A841,Database!$A:$Y,21,FALSE)</f>
        <v>0</v>
      </c>
      <c r="Y841" s="20">
        <f>IF(A841=0,0,IF(V841="À venir",0,IF(AND(ISBLANK(P841),ISBLANK(Q841)),1,0)))</f>
        <v>0</v>
      </c>
      <c r="Z841" s="20">
        <f>IF(OR(ISBLANK(P841),ISBLANK(Q841)),"",IF(OR(AND(P841&gt;Q841,W841&gt;X841),AND(P841=Q841,W841=X841),AND(P841&lt;Q841,W841&lt;X841)),1,0))</f>
        <v>1</v>
      </c>
      <c r="AA841" s="20">
        <f ca="1">IF(C841&lt;NOW(),IF(AND(P841&gt;Q841,W841&gt;X841),S841,IF(AND(P841=Q841,W841=X841),T841,IF(AND(P841&lt;Q841,W841&lt;X841),U841,0))),"")</f>
        <v>21</v>
      </c>
      <c r="AB841" s="20">
        <f ca="1">IF(AND(P841=W841,Q841=X841,NOT(ISBLANK(P841)),NOT(ISBLANK(Q841)),NOT(ISBLANK(W841)),NOT(ISBLANK(AA841))),1,0)</f>
        <v>0</v>
      </c>
      <c r="AC841" s="20" t="str">
        <f ca="1">IF(AB841=0,"",IF(OR(ISBLANK(P841),ISBLANK(Q841)),"",IF(ISBLANK(VLOOKUP(A841,Database!A:AA,22,FALSE)),"",VLOOKUP(A841,Database!A:AA,22,FALSE))))</f>
        <v/>
      </c>
      <c r="AD841" s="20">
        <f ca="1">IFERROR(
   IF(
     OR(ISBLANK(P841),ISBLANK(Q841)),
     "",
     IF(
       AND(AA841&lt;&gt;"",OR(V841="Terminé",V841="En cours")),
       VLOOKUP(AC841,Setup_ScoreExactBonus!A:D,4,FALSE),
       0
     )),
  0)</f>
        <v>0</v>
      </c>
      <c r="AE841" s="21">
        <f ca="1">IFERROR(IF(OR(ISBLANK(P841),ISBLANK(Q841)),0,IF(AA841&lt;&gt;"", AA841 + IF(AB841=1,AD841, 0), "") * (R841+1)),"")</f>
        <v>21</v>
      </c>
      <c r="AF841" s="21">
        <f ca="1">SUMIFS(AE$2:AE841,D$2:D841,D841)</f>
        <v>1491</v>
      </c>
    </row>
    <row r="842" spans="1:32" hidden="1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1">
        <v>0</v>
      </c>
      <c r="S842" s="20">
        <f>VLOOKUP($A842,Database!$A:$Y,10,FALSE)</f>
        <v>21</v>
      </c>
      <c r="T842" s="20">
        <f>VLOOKUP($A842,Database!$A:$Y,11,FALSE)</f>
        <v>167</v>
      </c>
      <c r="U842" s="20">
        <f>VLOOKUP($A842,Database!$A:$Y,12,FALSE)</f>
        <v>198</v>
      </c>
      <c r="V842" s="20" t="str">
        <f>VLOOKUP(A842,Database!A:M,13,FALSE)</f>
        <v>Terminé</v>
      </c>
      <c r="W842" s="20">
        <f>VLOOKUP($A842,Database!$A:$Y,20,FALSE)</f>
        <v>3</v>
      </c>
      <c r="X842" s="20">
        <f>VLOOKUP($A842,Database!$A:$Y,21,FALSE)</f>
        <v>0</v>
      </c>
      <c r="Y842" s="20">
        <f>IF(A842=0,0,IF(V842="À venir",0,IF(AND(ISBLANK(P842),ISBLANK(Q842)),1,0)))</f>
        <v>0</v>
      </c>
      <c r="Z842" s="20">
        <f>IF(OR(ISBLANK(P842),ISBLANK(Q842)),"",IF(OR(AND(P842&gt;Q842,W842&gt;X842),AND(P842=Q842,W842=X842),AND(P842&lt;Q842,W842&lt;X842)),1,0))</f>
        <v>1</v>
      </c>
      <c r="AA842" s="20">
        <f ca="1">IF(C842&lt;NOW(),IF(AND(P842&gt;Q842,W842&gt;X842),S842,IF(AND(P842=Q842,W842=X842),T842,IF(AND(P842&lt;Q842,W842&lt;X842),U842,0))),"")</f>
        <v>21</v>
      </c>
      <c r="AB842" s="20">
        <f ca="1">IF(AND(P842=W842,Q842=X842,NOT(ISBLANK(P842)),NOT(ISBLANK(Q842)),NOT(ISBLANK(W842)),NOT(ISBLANK(AA842))),1,0)</f>
        <v>0</v>
      </c>
      <c r="AC842" s="20" t="str">
        <f ca="1">IF(AB842=0,"",IF(OR(ISBLANK(P842),ISBLANK(Q842)),"",IF(ISBLANK(VLOOKUP(A842,Database!A:AA,22,FALSE)),"",VLOOKUP(A842,Database!A:AA,22,FALSE))))</f>
        <v/>
      </c>
      <c r="AD842" s="20">
        <f ca="1">IFERROR(
   IF(
     OR(ISBLANK(P842),ISBLANK(Q842)),
     "",
     IF(
       AND(AA842&lt;&gt;"",OR(V842="Terminé",V842="En cours")),
       VLOOKUP(AC842,Setup_ScoreExactBonus!A:D,4,FALSE),
       0
     )),
  0)</f>
        <v>0</v>
      </c>
      <c r="AE842" s="21">
        <f ca="1">IFERROR(IF(OR(ISBLANK(P842),ISBLANK(Q842)),0,IF(AA842&lt;&gt;"", AA842 + IF(AB842=1,AD842, 0), "") * (R842+1)),"")</f>
        <v>21</v>
      </c>
      <c r="AF842" s="21">
        <f ca="1">SUMIFS(AE$2:AE842,D$2:D842,D842)</f>
        <v>987</v>
      </c>
    </row>
    <row r="843" spans="1:32" hidden="1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1">
        <v>0</v>
      </c>
      <c r="S843" s="20">
        <f>VLOOKUP($A843,Database!$A:$Y,10,FALSE)</f>
        <v>21</v>
      </c>
      <c r="T843" s="20">
        <f>VLOOKUP($A843,Database!$A:$Y,11,FALSE)</f>
        <v>167</v>
      </c>
      <c r="U843" s="20">
        <f>VLOOKUP($A843,Database!$A:$Y,12,FALSE)</f>
        <v>198</v>
      </c>
      <c r="V843" s="20" t="str">
        <f>VLOOKUP(A843,Database!A:M,13,FALSE)</f>
        <v>Terminé</v>
      </c>
      <c r="W843" s="20">
        <f>VLOOKUP($A843,Database!$A:$Y,20,FALSE)</f>
        <v>3</v>
      </c>
      <c r="X843" s="20">
        <f>VLOOKUP($A843,Database!$A:$Y,21,FALSE)</f>
        <v>0</v>
      </c>
      <c r="Y843" s="20">
        <f>IF(A843=0,0,IF(V843="À venir",0,IF(AND(ISBLANK(P843),ISBLANK(Q843)),1,0)))</f>
        <v>0</v>
      </c>
      <c r="Z843" s="20">
        <f>IF(OR(ISBLANK(P843),ISBLANK(Q843)),"",IF(OR(AND(P843&gt;Q843,W843&gt;X843),AND(P843=Q843,W843=X843),AND(P843&lt;Q843,W843&lt;X843)),1,0))</f>
        <v>1</v>
      </c>
      <c r="AA843" s="20">
        <f ca="1">IF(C843&lt;NOW(),IF(AND(P843&gt;Q843,W843&gt;X843),S843,IF(AND(P843=Q843,W843=X843),T843,IF(AND(P843&lt;Q843,W843&lt;X843),U843,0))),"")</f>
        <v>21</v>
      </c>
      <c r="AB843" s="20">
        <f ca="1">IF(AND(P843=W843,Q843=X843,NOT(ISBLANK(P843)),NOT(ISBLANK(Q843)),NOT(ISBLANK(W843)),NOT(ISBLANK(AA843))),1,0)</f>
        <v>0</v>
      </c>
      <c r="AC843" s="20" t="str">
        <f ca="1">IF(AB843=0,"",IF(OR(ISBLANK(P843),ISBLANK(Q843)),"",IF(ISBLANK(VLOOKUP(A843,Database!A:AA,22,FALSE)),"",VLOOKUP(A843,Database!A:AA,22,FALSE))))</f>
        <v/>
      </c>
      <c r="AD843" s="20">
        <f ca="1">IFERROR(
   IF(
     OR(ISBLANK(P843),ISBLANK(Q843)),
     "",
     IF(
       AND(AA843&lt;&gt;"",OR(V843="Terminé",V843="En cours")),
       VLOOKUP(AC843,Setup_ScoreExactBonus!A:D,4,FALSE),
       0
     )),
  0)</f>
        <v>0</v>
      </c>
      <c r="AE843" s="21">
        <f ca="1">IFERROR(IF(OR(ISBLANK(P843),ISBLANK(Q843)),0,IF(AA843&lt;&gt;"", AA843 + IF(AB843=1,AD843, 0), "") * (R843+1)),"")</f>
        <v>21</v>
      </c>
      <c r="AF843" s="21">
        <f ca="1">SUMIFS(AE$2:AE843,D$2:D843,D843)</f>
        <v>651</v>
      </c>
    </row>
    <row r="844" spans="1:32" hidden="1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1">
        <v>0</v>
      </c>
      <c r="S844" s="20">
        <f>VLOOKUP($A844,Database!$A:$Y,10,FALSE)</f>
        <v>21</v>
      </c>
      <c r="T844" s="20">
        <f>VLOOKUP($A844,Database!$A:$Y,11,FALSE)</f>
        <v>167</v>
      </c>
      <c r="U844" s="20">
        <f>VLOOKUP($A844,Database!$A:$Y,12,FALSE)</f>
        <v>198</v>
      </c>
      <c r="V844" s="20" t="str">
        <f>VLOOKUP(A844,Database!A:M,13,FALSE)</f>
        <v>Terminé</v>
      </c>
      <c r="W844" s="20">
        <f>VLOOKUP($A844,Database!$A:$Y,20,FALSE)</f>
        <v>3</v>
      </c>
      <c r="X844" s="20">
        <f>VLOOKUP($A844,Database!$A:$Y,21,FALSE)</f>
        <v>0</v>
      </c>
      <c r="Y844" s="20">
        <f>IF(A844=0,0,IF(V844="À venir",0,IF(AND(ISBLANK(P844),ISBLANK(Q844)),1,0)))</f>
        <v>0</v>
      </c>
      <c r="Z844" s="20">
        <f>IF(OR(ISBLANK(P844),ISBLANK(Q844)),"",IF(OR(AND(P844&gt;Q844,W844&gt;X844),AND(P844=Q844,W844=X844),AND(P844&lt;Q844,W844&lt;X844)),1,0))</f>
        <v>1</v>
      </c>
      <c r="AA844" s="20">
        <f ca="1">IF(C844&lt;NOW(),IF(AND(P844&gt;Q844,W844&gt;X844),S844,IF(AND(P844=Q844,W844=X844),T844,IF(AND(P844&lt;Q844,W844&lt;X844),U844,0))),"")</f>
        <v>21</v>
      </c>
      <c r="AB844" s="20">
        <f ca="1">IF(AND(P844=W844,Q844=X844,NOT(ISBLANK(P844)),NOT(ISBLANK(Q844)),NOT(ISBLANK(W844)),NOT(ISBLANK(AA844))),1,0)</f>
        <v>0</v>
      </c>
      <c r="AC844" s="20" t="str">
        <f ca="1">IF(AB844=0,"",IF(OR(ISBLANK(P844),ISBLANK(Q844)),"",IF(ISBLANK(VLOOKUP(A844,Database!A:AA,22,FALSE)),"",VLOOKUP(A844,Database!A:AA,22,FALSE))))</f>
        <v/>
      </c>
      <c r="AD844" s="20">
        <f ca="1">IFERROR(
   IF(
     OR(ISBLANK(P844),ISBLANK(Q844)),
     "",
     IF(
       AND(AA844&lt;&gt;"",OR(V844="Terminé",V844="En cours")),
       VLOOKUP(AC844,Setup_ScoreExactBonus!A:D,4,FALSE),
       0
     )),
  0)</f>
        <v>0</v>
      </c>
      <c r="AE844" s="21">
        <f ca="1">IFERROR(IF(OR(ISBLANK(P844),ISBLANK(Q844)),0,IF(AA844&lt;&gt;"", AA844 + IF(AB844=1,AD844, 0), "") * (R844+1)),"")</f>
        <v>21</v>
      </c>
      <c r="AF844" s="21">
        <f ca="1">SUMIFS(AE$2:AE844,D$2:D844,D844)</f>
        <v>1248</v>
      </c>
    </row>
    <row r="845" spans="1:32" hidden="1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1">
        <v>0</v>
      </c>
      <c r="S845" s="20">
        <f>VLOOKUP($A845,Database!$A:$Y,10,FALSE)</f>
        <v>21</v>
      </c>
      <c r="T845" s="20">
        <f>VLOOKUP($A845,Database!$A:$Y,11,FALSE)</f>
        <v>167</v>
      </c>
      <c r="U845" s="20">
        <f>VLOOKUP($A845,Database!$A:$Y,12,FALSE)</f>
        <v>198</v>
      </c>
      <c r="V845" s="20" t="str">
        <f>VLOOKUP(A845,Database!A:M,13,FALSE)</f>
        <v>Terminé</v>
      </c>
      <c r="W845" s="20">
        <f>VLOOKUP($A845,Database!$A:$Y,20,FALSE)</f>
        <v>3</v>
      </c>
      <c r="X845" s="20">
        <f>VLOOKUP($A845,Database!$A:$Y,21,FALSE)</f>
        <v>0</v>
      </c>
      <c r="Y845" s="20">
        <f>IF(A845=0,0,IF(V845="À venir",0,IF(AND(ISBLANK(P845),ISBLANK(Q845)),1,0)))</f>
        <v>0</v>
      </c>
      <c r="Z845" s="20">
        <f>IF(OR(ISBLANK(P845),ISBLANK(Q845)),"",IF(OR(AND(P845&gt;Q845,W845&gt;X845),AND(P845=Q845,W845=X845),AND(P845&lt;Q845,W845&lt;X845)),1,0))</f>
        <v>1</v>
      </c>
      <c r="AA845" s="20">
        <f ca="1">IF(C845&lt;NOW(),IF(AND(P845&gt;Q845,W845&gt;X845),S845,IF(AND(P845=Q845,W845=X845),T845,IF(AND(P845&lt;Q845,W845&lt;X845),U845,0))),"")</f>
        <v>21</v>
      </c>
      <c r="AB845" s="20">
        <f ca="1">IF(AND(P845=W845,Q845=X845,NOT(ISBLANK(P845)),NOT(ISBLANK(Q845)),NOT(ISBLANK(W845)),NOT(ISBLANK(AA845))),1,0)</f>
        <v>0</v>
      </c>
      <c r="AC845" s="20" t="str">
        <f ca="1">IF(AB845=0,"",IF(OR(ISBLANK(P845),ISBLANK(Q845)),"",IF(ISBLANK(VLOOKUP(A845,Database!A:AA,22,FALSE)),"",VLOOKUP(A845,Database!A:AA,22,FALSE))))</f>
        <v/>
      </c>
      <c r="AD845" s="20">
        <f ca="1">IFERROR(
   IF(
     OR(ISBLANK(P845),ISBLANK(Q845)),
     "",
     IF(
       AND(AA845&lt;&gt;"",OR(V845="Terminé",V845="En cours")),
       VLOOKUP(AC845,Setup_ScoreExactBonus!A:D,4,FALSE),
       0
     )),
  0)</f>
        <v>0</v>
      </c>
      <c r="AE845" s="21">
        <f ca="1">IFERROR(IF(OR(ISBLANK(P845),ISBLANK(Q845)),0,IF(AA845&lt;&gt;"", AA845 + IF(AB845=1,AD845, 0), "") * (R845+1)),"")</f>
        <v>21</v>
      </c>
      <c r="AF845" s="21">
        <f ca="1">SUMIFS(AE$2:AE845,D$2:D845,D845)</f>
        <v>834</v>
      </c>
    </row>
    <row r="846" spans="1:32" hidden="1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1">
        <v>0</v>
      </c>
      <c r="S846" s="20">
        <f>VLOOKUP($A846,Database!$A:$Y,10,FALSE)</f>
        <v>21</v>
      </c>
      <c r="T846" s="20">
        <f>VLOOKUP($A846,Database!$A:$Y,11,FALSE)</f>
        <v>167</v>
      </c>
      <c r="U846" s="20">
        <f>VLOOKUP($A846,Database!$A:$Y,12,FALSE)</f>
        <v>198</v>
      </c>
      <c r="V846" s="20" t="str">
        <f>VLOOKUP(A846,Database!A:M,13,FALSE)</f>
        <v>Terminé</v>
      </c>
      <c r="W846" s="20">
        <f>VLOOKUP($A846,Database!$A:$Y,20,FALSE)</f>
        <v>3</v>
      </c>
      <c r="X846" s="20">
        <f>VLOOKUP($A846,Database!$A:$Y,21,FALSE)</f>
        <v>0</v>
      </c>
      <c r="Y846" s="20">
        <f>IF(A846=0,0,IF(V846="À venir",0,IF(AND(ISBLANK(P846),ISBLANK(Q846)),1,0)))</f>
        <v>0</v>
      </c>
      <c r="Z846" s="20">
        <f>IF(OR(ISBLANK(P846),ISBLANK(Q846)),"",IF(OR(AND(P846&gt;Q846,W846&gt;X846),AND(P846=Q846,W846=X846),AND(P846&lt;Q846,W846&lt;X846)),1,0))</f>
        <v>1</v>
      </c>
      <c r="AA846" s="20">
        <f ca="1">IF(C846&lt;NOW(),IF(AND(P846&gt;Q846,W846&gt;X846),S846,IF(AND(P846=Q846,W846=X846),T846,IF(AND(P846&lt;Q846,W846&lt;X846),U846,0))),"")</f>
        <v>21</v>
      </c>
      <c r="AB846" s="20">
        <f ca="1">IF(AND(P846=W846,Q846=X846,NOT(ISBLANK(P846)),NOT(ISBLANK(Q846)),NOT(ISBLANK(W846)),NOT(ISBLANK(AA846))),1,0)</f>
        <v>0</v>
      </c>
      <c r="AC846" s="20" t="str">
        <f ca="1">IF(AB846=0,"",IF(OR(ISBLANK(P846),ISBLANK(Q846)),"",IF(ISBLANK(VLOOKUP(A846,Database!A:AA,22,FALSE)),"",VLOOKUP(A846,Database!A:AA,22,FALSE))))</f>
        <v/>
      </c>
      <c r="AD846" s="20">
        <f ca="1">IFERROR(
   IF(
     OR(ISBLANK(P846),ISBLANK(Q846)),
     "",
     IF(
       AND(AA846&lt;&gt;"",OR(V846="Terminé",V846="En cours")),
       VLOOKUP(AC846,Setup_ScoreExactBonus!A:D,4,FALSE),
       0
     )),
  0)</f>
        <v>0</v>
      </c>
      <c r="AE846" s="21">
        <f ca="1">IFERROR(IF(OR(ISBLANK(P846),ISBLANK(Q846)),0,IF(AA846&lt;&gt;"", AA846 + IF(AB846=1,AD846, 0), "") * (R846+1)),"")</f>
        <v>21</v>
      </c>
      <c r="AF846" s="21">
        <f ca="1">SUMIFS(AE$2:AE846,D$2:D846,D846)</f>
        <v>1135</v>
      </c>
    </row>
    <row r="847" spans="1:32" hidden="1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1">
        <v>0</v>
      </c>
      <c r="S847" s="20">
        <f>VLOOKUP($A847,Database!$A:$Y,10,FALSE)</f>
        <v>21</v>
      </c>
      <c r="T847" s="20">
        <f>VLOOKUP($A847,Database!$A:$Y,11,FALSE)</f>
        <v>167</v>
      </c>
      <c r="U847" s="20">
        <f>VLOOKUP($A847,Database!$A:$Y,12,FALSE)</f>
        <v>198</v>
      </c>
      <c r="V847" s="20" t="str">
        <f>VLOOKUP(A847,Database!A:M,13,FALSE)</f>
        <v>Terminé</v>
      </c>
      <c r="W847" s="20">
        <f>VLOOKUP($A847,Database!$A:$Y,20,FALSE)</f>
        <v>3</v>
      </c>
      <c r="X847" s="20">
        <f>VLOOKUP($A847,Database!$A:$Y,21,FALSE)</f>
        <v>0</v>
      </c>
      <c r="Y847" s="20">
        <f>IF(A847=0,0,IF(V847="À venir",0,IF(AND(ISBLANK(P847),ISBLANK(Q847)),1,0)))</f>
        <v>0</v>
      </c>
      <c r="Z847" s="20">
        <f>IF(OR(ISBLANK(P847),ISBLANK(Q847)),"",IF(OR(AND(P847&gt;Q847,W847&gt;X847),AND(P847=Q847,W847=X847),AND(P847&lt;Q847,W847&lt;X847)),1,0))</f>
        <v>1</v>
      </c>
      <c r="AA847" s="20">
        <f ca="1">IF(C847&lt;NOW(),IF(AND(P847&gt;Q847,W847&gt;X847),S847,IF(AND(P847=Q847,W847=X847),T847,IF(AND(P847&lt;Q847,W847&lt;X847),U847,0))),"")</f>
        <v>21</v>
      </c>
      <c r="AB847" s="20">
        <f ca="1">IF(AND(P847=W847,Q847=X847,NOT(ISBLANK(P847)),NOT(ISBLANK(Q847)),NOT(ISBLANK(W847)),NOT(ISBLANK(AA847))),1,0)</f>
        <v>1</v>
      </c>
      <c r="AC847" s="20" t="str">
        <f ca="1">IF(AB847=0,"",IF(OR(ISBLANK(P847),ISBLANK(Q847)),"",IF(ISBLANK(VLOOKUP(A847,Database!A:AA,22,FALSE)),"",VLOOKUP(A847,Database!A:AA,22,FALSE))))</f>
        <v>Exact</v>
      </c>
      <c r="AD847" s="20">
        <f ca="1">IFERROR(
   IF(
     OR(ISBLANK(P847),ISBLANK(Q847)),
     "",
     IF(
       AND(AA847&lt;&gt;"",OR(V847="Terminé",V847="En cours")),
       VLOOKUP(AC847,Setup_ScoreExactBonus!A:D,4,FALSE),
       0
     )),
  0)</f>
        <v>20</v>
      </c>
      <c r="AE847" s="21">
        <f ca="1">IFERROR(IF(OR(ISBLANK(P847),ISBLANK(Q847)),0,IF(AA847&lt;&gt;"", AA847 + IF(AB847=1,AD847, 0), "") * (R847+1)),"")</f>
        <v>41</v>
      </c>
      <c r="AF847" s="21">
        <f ca="1">SUMIFS(AE$2:AE847,D$2:D847,D847)</f>
        <v>1136</v>
      </c>
    </row>
    <row r="848" spans="1:32" hidden="1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1">
        <v>0</v>
      </c>
      <c r="S848" s="20">
        <f>VLOOKUP($A848,Database!$A:$Y,10,FALSE)</f>
        <v>21</v>
      </c>
      <c r="T848" s="20">
        <f>VLOOKUP($A848,Database!$A:$Y,11,FALSE)</f>
        <v>167</v>
      </c>
      <c r="U848" s="20">
        <f>VLOOKUP($A848,Database!$A:$Y,12,FALSE)</f>
        <v>198</v>
      </c>
      <c r="V848" s="20" t="str">
        <f>VLOOKUP(A848,Database!A:M,13,FALSE)</f>
        <v>Terminé</v>
      </c>
      <c r="W848" s="20">
        <f>VLOOKUP($A848,Database!$A:$Y,20,FALSE)</f>
        <v>3</v>
      </c>
      <c r="X848" s="20">
        <f>VLOOKUP($A848,Database!$A:$Y,21,FALSE)</f>
        <v>0</v>
      </c>
      <c r="Y848" s="20">
        <f>IF(A848=0,0,IF(V848="À venir",0,IF(AND(ISBLANK(P848),ISBLANK(Q848)),1,0)))</f>
        <v>0</v>
      </c>
      <c r="Z848" s="20">
        <f>IF(OR(ISBLANK(P848),ISBLANK(Q848)),"",IF(OR(AND(P848&gt;Q848,W848&gt;X848),AND(P848=Q848,W848=X848),AND(P848&lt;Q848,W848&lt;X848)),1,0))</f>
        <v>1</v>
      </c>
      <c r="AA848" s="20">
        <f ca="1">IF(C848&lt;NOW(),IF(AND(P848&gt;Q848,W848&gt;X848),S848,IF(AND(P848=Q848,W848=X848),T848,IF(AND(P848&lt;Q848,W848&lt;X848),U848,0))),"")</f>
        <v>21</v>
      </c>
      <c r="AB848" s="20">
        <f ca="1">IF(AND(P848=W848,Q848=X848,NOT(ISBLANK(P848)),NOT(ISBLANK(Q848)),NOT(ISBLANK(W848)),NOT(ISBLANK(AA848))),1,0)</f>
        <v>0</v>
      </c>
      <c r="AC848" s="20" t="str">
        <f ca="1">IF(AB848=0,"",IF(OR(ISBLANK(P848),ISBLANK(Q848)),"",IF(ISBLANK(VLOOKUP(A848,Database!A:AA,22,FALSE)),"",VLOOKUP(A848,Database!A:AA,22,FALSE))))</f>
        <v/>
      </c>
      <c r="AD848" s="20">
        <f ca="1">IFERROR(
   IF(
     OR(ISBLANK(P848),ISBLANK(Q848)),
     "",
     IF(
       AND(AA848&lt;&gt;"",OR(V848="Terminé",V848="En cours")),
       VLOOKUP(AC848,Setup_ScoreExactBonus!A:D,4,FALSE),
       0
     )),
  0)</f>
        <v>0</v>
      </c>
      <c r="AE848" s="21">
        <f ca="1">IFERROR(IF(OR(ISBLANK(P848),ISBLANK(Q848)),0,IF(AA848&lt;&gt;"", AA848 + IF(AB848=1,AD848, 0), "") * (R848+1)),"")</f>
        <v>21</v>
      </c>
      <c r="AF848" s="21">
        <f ca="1">SUMIFS(AE$2:AE848,D$2:D848,D848)</f>
        <v>1066</v>
      </c>
    </row>
    <row r="849" spans="1:32" hidden="1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1">
        <v>0</v>
      </c>
      <c r="S849" s="20">
        <f>VLOOKUP($A849,Database!$A:$Y,10,FALSE)</f>
        <v>21</v>
      </c>
      <c r="T849" s="20">
        <f>VLOOKUP($A849,Database!$A:$Y,11,FALSE)</f>
        <v>167</v>
      </c>
      <c r="U849" s="20">
        <f>VLOOKUP($A849,Database!$A:$Y,12,FALSE)</f>
        <v>198</v>
      </c>
      <c r="V849" s="20" t="str">
        <f>VLOOKUP(A849,Database!A:M,13,FALSE)</f>
        <v>Terminé</v>
      </c>
      <c r="W849" s="20">
        <f>VLOOKUP($A849,Database!$A:$Y,20,FALSE)</f>
        <v>3</v>
      </c>
      <c r="X849" s="20">
        <f>VLOOKUP($A849,Database!$A:$Y,21,FALSE)</f>
        <v>0</v>
      </c>
      <c r="Y849" s="20">
        <f>IF(A849=0,0,IF(V849="À venir",0,IF(AND(ISBLANK(P849),ISBLANK(Q849)),1,0)))</f>
        <v>0</v>
      </c>
      <c r="Z849" s="20">
        <f>IF(OR(ISBLANK(P849),ISBLANK(Q849)),"",IF(OR(AND(P849&gt;Q849,W849&gt;X849),AND(P849=Q849,W849=X849),AND(P849&lt;Q849,W849&lt;X849)),1,0))</f>
        <v>1</v>
      </c>
      <c r="AA849" s="20">
        <f ca="1">IF(C849&lt;NOW(),IF(AND(P849&gt;Q849,W849&gt;X849),S849,IF(AND(P849=Q849,W849=X849),T849,IF(AND(P849&lt;Q849,W849&lt;X849),U849,0))),"")</f>
        <v>21</v>
      </c>
      <c r="AB849" s="20">
        <f ca="1">IF(AND(P849=W849,Q849=X849,NOT(ISBLANK(P849)),NOT(ISBLANK(Q849)),NOT(ISBLANK(W849)),NOT(ISBLANK(AA849))),1,0)</f>
        <v>0</v>
      </c>
      <c r="AC849" s="20" t="str">
        <f ca="1">IF(AB849=0,"",IF(OR(ISBLANK(P849),ISBLANK(Q849)),"",IF(ISBLANK(VLOOKUP(A849,Database!A:AA,22,FALSE)),"",VLOOKUP(A849,Database!A:AA,22,FALSE))))</f>
        <v/>
      </c>
      <c r="AD849" s="20">
        <f ca="1">IFERROR(
   IF(
     OR(ISBLANK(P849),ISBLANK(Q849)),
     "",
     IF(
       AND(AA849&lt;&gt;"",OR(V849="Terminé",V849="En cours")),
       VLOOKUP(AC849,Setup_ScoreExactBonus!A:D,4,FALSE),
       0
     )),
  0)</f>
        <v>0</v>
      </c>
      <c r="AE849" s="21">
        <f ca="1">IFERROR(IF(OR(ISBLANK(P849),ISBLANK(Q849)),0,IF(AA849&lt;&gt;"", AA849 + IF(AB849=1,AD849, 0), "") * (R849+1)),"")</f>
        <v>21</v>
      </c>
      <c r="AF849" s="21">
        <f ca="1">SUMIFS(AE$2:AE849,D$2:D849,D849)</f>
        <v>1108</v>
      </c>
    </row>
    <row r="850" spans="1:32" hidden="1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1">
        <v>0</v>
      </c>
      <c r="S850" s="20">
        <f>VLOOKUP($A850,Database!$A:$Y,10,FALSE)</f>
        <v>21</v>
      </c>
      <c r="T850" s="20">
        <f>VLOOKUP($A850,Database!$A:$Y,11,FALSE)</f>
        <v>167</v>
      </c>
      <c r="U850" s="20">
        <f>VLOOKUP($A850,Database!$A:$Y,12,FALSE)</f>
        <v>198</v>
      </c>
      <c r="V850" s="20" t="str">
        <f>VLOOKUP(A850,Database!A:M,13,FALSE)</f>
        <v>Terminé</v>
      </c>
      <c r="W850" s="20">
        <f>VLOOKUP($A850,Database!$A:$Y,20,FALSE)</f>
        <v>3</v>
      </c>
      <c r="X850" s="20">
        <f>VLOOKUP($A850,Database!$A:$Y,21,FALSE)</f>
        <v>0</v>
      </c>
      <c r="Y850" s="20">
        <f>IF(A850=0,0,IF(V850="À venir",0,IF(AND(ISBLANK(P850),ISBLANK(Q850)),1,0)))</f>
        <v>0</v>
      </c>
      <c r="Z850" s="20">
        <f>IF(OR(ISBLANK(P850),ISBLANK(Q850)),"",IF(OR(AND(P850&gt;Q850,W850&gt;X850),AND(P850=Q850,W850=X850),AND(P850&lt;Q850,W850&lt;X850)),1,0))</f>
        <v>1</v>
      </c>
      <c r="AA850" s="20">
        <f ca="1">IF(C850&lt;NOW(),IF(AND(P850&gt;Q850,W850&gt;X850),S850,IF(AND(P850=Q850,W850=X850),T850,IF(AND(P850&lt;Q850,W850&lt;X850),U850,0))),"")</f>
        <v>21</v>
      </c>
      <c r="AB850" s="20">
        <f ca="1">IF(AND(P850=W850,Q850=X850,NOT(ISBLANK(P850)),NOT(ISBLANK(Q850)),NOT(ISBLANK(W850)),NOT(ISBLANK(AA850))),1,0)</f>
        <v>1</v>
      </c>
      <c r="AC850" s="20" t="str">
        <f ca="1">IF(AB850=0,"",IF(OR(ISBLANK(P850),ISBLANK(Q850)),"",IF(ISBLANK(VLOOKUP(A850,Database!A:AA,22,FALSE)),"",VLOOKUP(A850,Database!A:AA,22,FALSE))))</f>
        <v>Exact</v>
      </c>
      <c r="AD850" s="20">
        <f ca="1">IFERROR(
   IF(
     OR(ISBLANK(P850),ISBLANK(Q850)),
     "",
     IF(
       AND(AA850&lt;&gt;"",OR(V850="Terminé",V850="En cours")),
       VLOOKUP(AC850,Setup_ScoreExactBonus!A:D,4,FALSE),
       0
     )),
  0)</f>
        <v>20</v>
      </c>
      <c r="AE850" s="21">
        <f ca="1">IFERROR(IF(OR(ISBLANK(P850),ISBLANK(Q850)),0,IF(AA850&lt;&gt;"", AA850 + IF(AB850=1,AD850, 0), "") * (R850+1)),"")</f>
        <v>41</v>
      </c>
      <c r="AF850" s="21">
        <f ca="1">SUMIFS(AE$2:AE850,D$2:D850,D850)</f>
        <v>1599</v>
      </c>
    </row>
    <row r="851" spans="1:32" hidden="1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1">
        <v>0</v>
      </c>
      <c r="S851" s="20">
        <f>VLOOKUP($A851,Database!$A:$Y,10,FALSE)</f>
        <v>21</v>
      </c>
      <c r="T851" s="20">
        <f>VLOOKUP($A851,Database!$A:$Y,11,FALSE)</f>
        <v>167</v>
      </c>
      <c r="U851" s="20">
        <f>VLOOKUP($A851,Database!$A:$Y,12,FALSE)</f>
        <v>198</v>
      </c>
      <c r="V851" s="20" t="str">
        <f>VLOOKUP(A851,Database!A:M,13,FALSE)</f>
        <v>Terminé</v>
      </c>
      <c r="W851" s="20">
        <f>VLOOKUP($A851,Database!$A:$Y,20,FALSE)</f>
        <v>3</v>
      </c>
      <c r="X851" s="20">
        <f>VLOOKUP($A851,Database!$A:$Y,21,FALSE)</f>
        <v>0</v>
      </c>
      <c r="Y851" s="20">
        <f>IF(A851=0,0,IF(V851="À venir",0,IF(AND(ISBLANK(P851),ISBLANK(Q851)),1,0)))</f>
        <v>0</v>
      </c>
      <c r="Z851" s="20">
        <f>IF(OR(ISBLANK(P851),ISBLANK(Q851)),"",IF(OR(AND(P851&gt;Q851,W851&gt;X851),AND(P851=Q851,W851=X851),AND(P851&lt;Q851,W851&lt;X851)),1,0))</f>
        <v>1</v>
      </c>
      <c r="AA851" s="20">
        <f ca="1">IF(C851&lt;NOW(),IF(AND(P851&gt;Q851,W851&gt;X851),S851,IF(AND(P851=Q851,W851=X851),T851,IF(AND(P851&lt;Q851,W851&lt;X851),U851,0))),"")</f>
        <v>21</v>
      </c>
      <c r="AB851" s="20">
        <f ca="1">IF(AND(P851=W851,Q851=X851,NOT(ISBLANK(P851)),NOT(ISBLANK(Q851)),NOT(ISBLANK(W851)),NOT(ISBLANK(AA851))),1,0)</f>
        <v>0</v>
      </c>
      <c r="AC851" s="20" t="str">
        <f ca="1">IF(AB851=0,"",IF(OR(ISBLANK(P851),ISBLANK(Q851)),"",IF(ISBLANK(VLOOKUP(A851,Database!A:AA,22,FALSE)),"",VLOOKUP(A851,Database!A:AA,22,FALSE))))</f>
        <v/>
      </c>
      <c r="AD851" s="20">
        <f ca="1">IFERROR(
   IF(
     OR(ISBLANK(P851),ISBLANK(Q851)),
     "",
     IF(
       AND(AA851&lt;&gt;"",OR(V851="Terminé",V851="En cours")),
       VLOOKUP(AC851,Setup_ScoreExactBonus!A:D,4,FALSE),
       0
     )),
  0)</f>
        <v>0</v>
      </c>
      <c r="AE851" s="21">
        <f ca="1">IFERROR(IF(OR(ISBLANK(P851),ISBLANK(Q851)),0,IF(AA851&lt;&gt;"", AA851 + IF(AB851=1,AD851, 0), "") * (R851+1)),"")</f>
        <v>21</v>
      </c>
      <c r="AF851" s="21">
        <f ca="1">SUMIFS(AE$2:AE851,D$2:D851,D851)</f>
        <v>1549</v>
      </c>
    </row>
    <row r="852" spans="1:32" hidden="1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1">
        <v>0</v>
      </c>
      <c r="S852" s="20">
        <f>VLOOKUP($A852,Database!$A:$Y,10,FALSE)</f>
        <v>21</v>
      </c>
      <c r="T852" s="20">
        <f>VLOOKUP($A852,Database!$A:$Y,11,FALSE)</f>
        <v>167</v>
      </c>
      <c r="U852" s="20">
        <f>VLOOKUP($A852,Database!$A:$Y,12,FALSE)</f>
        <v>198</v>
      </c>
      <c r="V852" s="20" t="str">
        <f>VLOOKUP(A852,Database!A:M,13,FALSE)</f>
        <v>Terminé</v>
      </c>
      <c r="W852" s="20">
        <f>VLOOKUP($A852,Database!$A:$Y,20,FALSE)</f>
        <v>3</v>
      </c>
      <c r="X852" s="20">
        <f>VLOOKUP($A852,Database!$A:$Y,21,FALSE)</f>
        <v>0</v>
      </c>
      <c r="Y852" s="20">
        <f>IF(A852=0,0,IF(V852="À venir",0,IF(AND(ISBLANK(P852),ISBLANK(Q852)),1,0)))</f>
        <v>0</v>
      </c>
      <c r="Z852" s="20">
        <f>IF(OR(ISBLANK(P852),ISBLANK(Q852)),"",IF(OR(AND(P852&gt;Q852,W852&gt;X852),AND(P852=Q852,W852=X852),AND(P852&lt;Q852,W852&lt;X852)),1,0))</f>
        <v>1</v>
      </c>
      <c r="AA852" s="20">
        <f ca="1">IF(C852&lt;NOW(),IF(AND(P852&gt;Q852,W852&gt;X852),S852,IF(AND(P852=Q852,W852=X852),T852,IF(AND(P852&lt;Q852,W852&lt;X852),U852,0))),"")</f>
        <v>21</v>
      </c>
      <c r="AB852" s="20">
        <f ca="1">IF(AND(P852=W852,Q852=X852,NOT(ISBLANK(P852)),NOT(ISBLANK(Q852)),NOT(ISBLANK(W852)),NOT(ISBLANK(AA852))),1,0)</f>
        <v>0</v>
      </c>
      <c r="AC852" s="20" t="str">
        <f ca="1">IF(AB852=0,"",IF(OR(ISBLANK(P852),ISBLANK(Q852)),"",IF(ISBLANK(VLOOKUP(A852,Database!A:AA,22,FALSE)),"",VLOOKUP(A852,Database!A:AA,22,FALSE))))</f>
        <v/>
      </c>
      <c r="AD852" s="20">
        <f ca="1">IFERROR(
   IF(
     OR(ISBLANK(P852),ISBLANK(Q852)),
     "",
     IF(
       AND(AA852&lt;&gt;"",OR(V852="Terminé",V852="En cours")),
       VLOOKUP(AC852,Setup_ScoreExactBonus!A:D,4,FALSE),
       0
     )),
  0)</f>
        <v>0</v>
      </c>
      <c r="AE852" s="21">
        <f ca="1">IFERROR(IF(OR(ISBLANK(P852),ISBLANK(Q852)),0,IF(AA852&lt;&gt;"", AA852 + IF(AB852=1,AD852, 0), "") * (R852+1)),"")</f>
        <v>21</v>
      </c>
      <c r="AF852" s="21">
        <f ca="1">SUMIFS(AE$2:AE852,D$2:D852,D852)</f>
        <v>1181</v>
      </c>
    </row>
    <row r="853" spans="1:32" hidden="1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1">
        <v>0</v>
      </c>
      <c r="S853" s="20">
        <f>VLOOKUP($A853,Database!$A:$Y,10,FALSE)</f>
        <v>21</v>
      </c>
      <c r="T853" s="20">
        <f>VLOOKUP($A853,Database!$A:$Y,11,FALSE)</f>
        <v>167</v>
      </c>
      <c r="U853" s="20">
        <f>VLOOKUP($A853,Database!$A:$Y,12,FALSE)</f>
        <v>198</v>
      </c>
      <c r="V853" s="20" t="str">
        <f>VLOOKUP(A853,Database!A:M,13,FALSE)</f>
        <v>Terminé</v>
      </c>
      <c r="W853" s="20">
        <f>VLOOKUP($A853,Database!$A:$Y,20,FALSE)</f>
        <v>3</v>
      </c>
      <c r="X853" s="20">
        <f>VLOOKUP($A853,Database!$A:$Y,21,FALSE)</f>
        <v>0</v>
      </c>
      <c r="Y853" s="20">
        <f>IF(A853=0,0,IF(V853="À venir",0,IF(AND(ISBLANK(P853),ISBLANK(Q853)),1,0)))</f>
        <v>0</v>
      </c>
      <c r="Z853" s="20">
        <f>IF(OR(ISBLANK(P853),ISBLANK(Q853)),"",IF(OR(AND(P853&gt;Q853,W853&gt;X853),AND(P853=Q853,W853=X853),AND(P853&lt;Q853,W853&lt;X853)),1,0))</f>
        <v>1</v>
      </c>
      <c r="AA853" s="20">
        <f ca="1">IF(C853&lt;NOW(),IF(AND(P853&gt;Q853,W853&gt;X853),S853,IF(AND(P853=Q853,W853=X853),T853,IF(AND(P853&lt;Q853,W853&lt;X853),U853,0))),"")</f>
        <v>21</v>
      </c>
      <c r="AB853" s="20">
        <f ca="1">IF(AND(P853=W853,Q853=X853,NOT(ISBLANK(P853)),NOT(ISBLANK(Q853)),NOT(ISBLANK(W853)),NOT(ISBLANK(AA853))),1,0)</f>
        <v>0</v>
      </c>
      <c r="AC853" s="20" t="str">
        <f ca="1">IF(AB853=0,"",IF(OR(ISBLANK(P853),ISBLANK(Q853)),"",IF(ISBLANK(VLOOKUP(A853,Database!A:AA,22,FALSE)),"",VLOOKUP(A853,Database!A:AA,22,FALSE))))</f>
        <v/>
      </c>
      <c r="AD853" s="20">
        <f ca="1">IFERROR(
   IF(
     OR(ISBLANK(P853),ISBLANK(Q853)),
     "",
     IF(
       AND(AA853&lt;&gt;"",OR(V853="Terminé",V853="En cours")),
       VLOOKUP(AC853,Setup_ScoreExactBonus!A:D,4,FALSE),
       0
     )),
  0)</f>
        <v>0</v>
      </c>
      <c r="AE853" s="21">
        <f ca="1">IFERROR(IF(OR(ISBLANK(P853),ISBLANK(Q853)),0,IF(AA853&lt;&gt;"", AA853 + IF(AB853=1,AD853, 0), "") * (R853+1)),"")</f>
        <v>21</v>
      </c>
      <c r="AF853" s="21">
        <f ca="1">SUMIFS(AE$2:AE853,D$2:D853,D853)</f>
        <v>1247</v>
      </c>
    </row>
    <row r="854" spans="1:32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1">
        <v>0</v>
      </c>
      <c r="S854" s="20">
        <f>VLOOKUP($A854,Database!$A:$Y,10,FALSE)</f>
        <v>21</v>
      </c>
      <c r="T854" s="20">
        <f>VLOOKUP($A854,Database!$A:$Y,11,FALSE)</f>
        <v>167</v>
      </c>
      <c r="U854" s="20">
        <f>VLOOKUP($A854,Database!$A:$Y,12,FALSE)</f>
        <v>198</v>
      </c>
      <c r="V854" s="20" t="str">
        <f>VLOOKUP(A854,Database!A:M,13,FALSE)</f>
        <v>Terminé</v>
      </c>
      <c r="W854" s="20">
        <f>VLOOKUP($A854,Database!$A:$Y,20,FALSE)</f>
        <v>3</v>
      </c>
      <c r="X854" s="20">
        <f>VLOOKUP($A854,Database!$A:$Y,21,FALSE)</f>
        <v>0</v>
      </c>
      <c r="Y854" s="20">
        <f>IF(A854=0,0,IF(V854="À venir",0,IF(AND(ISBLANK(P854),ISBLANK(Q854)),1,0)))</f>
        <v>0</v>
      </c>
      <c r="Z854" s="20">
        <f>IF(OR(ISBLANK(P854),ISBLANK(Q854)),"",IF(OR(AND(P854&gt;Q854,W854&gt;X854),AND(P854=Q854,W854=X854),AND(P854&lt;Q854,W854&lt;X854)),1,0))</f>
        <v>1</v>
      </c>
      <c r="AA854" s="20">
        <f ca="1">IF(C854&lt;NOW(),IF(AND(P854&gt;Q854,W854&gt;X854),S854,IF(AND(P854=Q854,W854=X854),T854,IF(AND(P854&lt;Q854,W854&lt;X854),U854,0))),"")</f>
        <v>21</v>
      </c>
      <c r="AB854" s="20">
        <f ca="1">IF(AND(P854=W854,Q854=X854,NOT(ISBLANK(P854)),NOT(ISBLANK(Q854)),NOT(ISBLANK(W854)),NOT(ISBLANK(AA854))),1,0)</f>
        <v>0</v>
      </c>
      <c r="AC854" s="20" t="str">
        <f ca="1">IF(AB854=0,"",IF(OR(ISBLANK(P854),ISBLANK(Q854)),"",IF(ISBLANK(VLOOKUP(A854,Database!A:AA,22,FALSE)),"",VLOOKUP(A854,Database!A:AA,22,FALSE))))</f>
        <v/>
      </c>
      <c r="AD854" s="20">
        <f ca="1">IFERROR(
   IF(
     OR(ISBLANK(P854),ISBLANK(Q854)),
     "",
     IF(
       AND(AA854&lt;&gt;"",OR(V854="Terminé",V854="En cours")),
       VLOOKUP(AC854,Setup_ScoreExactBonus!A:D,4,FALSE),
       0
     )),
  0)</f>
        <v>0</v>
      </c>
      <c r="AE854" s="21">
        <f ca="1">IFERROR(IF(OR(ISBLANK(P854),ISBLANK(Q854)),0,IF(AA854&lt;&gt;"", AA854 + IF(AB854=1,AD854, 0), "") * (R854+1)),"")</f>
        <v>21</v>
      </c>
      <c r="AF854" s="21">
        <f ca="1">SUMIFS(AE$2:AE854,D$2:D854,D854)</f>
        <v>868</v>
      </c>
    </row>
    <row r="855" spans="1:32" hidden="1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1">
        <v>0</v>
      </c>
      <c r="S855" s="20">
        <f>VLOOKUP($A855,Database!$A:$Y,10,FALSE)</f>
        <v>21</v>
      </c>
      <c r="T855" s="20">
        <f>VLOOKUP($A855,Database!$A:$Y,11,FALSE)</f>
        <v>167</v>
      </c>
      <c r="U855" s="20">
        <f>VLOOKUP($A855,Database!$A:$Y,12,FALSE)</f>
        <v>198</v>
      </c>
      <c r="V855" s="20" t="str">
        <f>VLOOKUP(A855,Database!A:M,13,FALSE)</f>
        <v>Terminé</v>
      </c>
      <c r="W855" s="20">
        <f>VLOOKUP($A855,Database!$A:$Y,20,FALSE)</f>
        <v>3</v>
      </c>
      <c r="X855" s="20">
        <f>VLOOKUP($A855,Database!$A:$Y,21,FALSE)</f>
        <v>0</v>
      </c>
      <c r="Y855" s="20">
        <f>IF(A855=0,0,IF(V855="À venir",0,IF(AND(ISBLANK(P855),ISBLANK(Q855)),1,0)))</f>
        <v>0</v>
      </c>
      <c r="Z855" s="20">
        <f>IF(OR(ISBLANK(P855),ISBLANK(Q855)),"",IF(OR(AND(P855&gt;Q855,W855&gt;X855),AND(P855=Q855,W855=X855),AND(P855&lt;Q855,W855&lt;X855)),1,0))</f>
        <v>1</v>
      </c>
      <c r="AA855" s="20">
        <f ca="1">IF(C855&lt;NOW(),IF(AND(P855&gt;Q855,W855&gt;X855),S855,IF(AND(P855=Q855,W855=X855),T855,IF(AND(P855&lt;Q855,W855&lt;X855),U855,0))),"")</f>
        <v>21</v>
      </c>
      <c r="AB855" s="20">
        <f ca="1">IF(AND(P855=W855,Q855=X855,NOT(ISBLANK(P855)),NOT(ISBLANK(Q855)),NOT(ISBLANK(W855)),NOT(ISBLANK(AA855))),1,0)</f>
        <v>0</v>
      </c>
      <c r="AC855" s="20" t="str">
        <f ca="1">IF(AB855=0,"",IF(OR(ISBLANK(P855),ISBLANK(Q855)),"",IF(ISBLANK(VLOOKUP(A855,Database!A:AA,22,FALSE)),"",VLOOKUP(A855,Database!A:AA,22,FALSE))))</f>
        <v/>
      </c>
      <c r="AD855" s="20">
        <f ca="1">IFERROR(
   IF(
     OR(ISBLANK(P855),ISBLANK(Q855)),
     "",
     IF(
       AND(AA855&lt;&gt;"",OR(V855="Terminé",V855="En cours")),
       VLOOKUP(AC855,Setup_ScoreExactBonus!A:D,4,FALSE),
       0
     )),
  0)</f>
        <v>0</v>
      </c>
      <c r="AE855" s="21">
        <f ca="1">IFERROR(IF(OR(ISBLANK(P855),ISBLANK(Q855)),0,IF(AA855&lt;&gt;"", AA855 + IF(AB855=1,AD855, 0), "") * (R855+1)),"")</f>
        <v>21</v>
      </c>
      <c r="AF855" s="21">
        <f ca="1">SUMIFS(AE$2:AE855,D$2:D855,D855)</f>
        <v>1142</v>
      </c>
    </row>
    <row r="856" spans="1:32" hidden="1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1">
        <v>0</v>
      </c>
      <c r="S856" s="20">
        <f>VLOOKUP($A856,Database!$A:$Y,10,FALSE)</f>
        <v>21</v>
      </c>
      <c r="T856" s="20">
        <f>VLOOKUP($A856,Database!$A:$Y,11,FALSE)</f>
        <v>167</v>
      </c>
      <c r="U856" s="20">
        <f>VLOOKUP($A856,Database!$A:$Y,12,FALSE)</f>
        <v>198</v>
      </c>
      <c r="V856" s="20" t="str">
        <f>VLOOKUP(A856,Database!A:M,13,FALSE)</f>
        <v>Terminé</v>
      </c>
      <c r="W856" s="20">
        <f>VLOOKUP($A856,Database!$A:$Y,20,FALSE)</f>
        <v>3</v>
      </c>
      <c r="X856" s="20">
        <f>VLOOKUP($A856,Database!$A:$Y,21,FALSE)</f>
        <v>0</v>
      </c>
      <c r="Y856" s="20">
        <f>IF(A856=0,0,IF(V856="À venir",0,IF(AND(ISBLANK(P856),ISBLANK(Q856)),1,0)))</f>
        <v>0</v>
      </c>
      <c r="Z856" s="20">
        <f>IF(OR(ISBLANK(P856),ISBLANK(Q856)),"",IF(OR(AND(P856&gt;Q856,W856&gt;X856),AND(P856=Q856,W856=X856),AND(P856&lt;Q856,W856&lt;X856)),1,0))</f>
        <v>0</v>
      </c>
      <c r="AA856" s="20">
        <f ca="1">IF(C856&lt;NOW(),IF(AND(P856&gt;Q856,W856&gt;X856),S856,IF(AND(P856=Q856,W856=X856),T856,IF(AND(P856&lt;Q856,W856&lt;X856),U856,0))),"")</f>
        <v>0</v>
      </c>
      <c r="AB856" s="20">
        <f ca="1">IF(AND(P856=W856,Q856=X856,NOT(ISBLANK(P856)),NOT(ISBLANK(Q856)),NOT(ISBLANK(W856)),NOT(ISBLANK(AA856))),1,0)</f>
        <v>0</v>
      </c>
      <c r="AC856" s="20" t="str">
        <f ca="1">IF(AB856=0,"",IF(OR(ISBLANK(P856),ISBLANK(Q856)),"",IF(ISBLANK(VLOOKUP(A856,Database!A:AA,22,FALSE)),"",VLOOKUP(A856,Database!A:AA,22,FALSE))))</f>
        <v/>
      </c>
      <c r="AD856" s="20">
        <f ca="1">IFERROR(
   IF(
     OR(ISBLANK(P856),ISBLANK(Q856)),
     "",
     IF(
       AND(AA856&lt;&gt;"",OR(V856="Terminé",V856="En cours")),
       VLOOKUP(AC856,Setup_ScoreExactBonus!A:D,4,FALSE),
       0
     )),
  0)</f>
        <v>0</v>
      </c>
      <c r="AE856" s="21">
        <f ca="1">IFERROR(IF(OR(ISBLANK(P856),ISBLANK(Q856)),0,IF(AA856&lt;&gt;"", AA856 + IF(AB856=1,AD856, 0), "") * (R856+1)),"")</f>
        <v>0</v>
      </c>
      <c r="AF856" s="21">
        <f ca="1">SUMIFS(AE$2:AE856,D$2:D856,D856)</f>
        <v>1265</v>
      </c>
    </row>
    <row r="857" spans="1:32" hidden="1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1">
        <v>0</v>
      </c>
      <c r="S857" s="20">
        <f>VLOOKUP($A857,Database!$A:$Y,10,FALSE)</f>
        <v>21</v>
      </c>
      <c r="T857" s="20">
        <f>VLOOKUP($A857,Database!$A:$Y,11,FALSE)</f>
        <v>167</v>
      </c>
      <c r="U857" s="20">
        <f>VLOOKUP($A857,Database!$A:$Y,12,FALSE)</f>
        <v>198</v>
      </c>
      <c r="V857" s="20" t="str">
        <f>VLOOKUP(A857,Database!A:M,13,FALSE)</f>
        <v>Terminé</v>
      </c>
      <c r="W857" s="20">
        <f>VLOOKUP($A857,Database!$A:$Y,20,FALSE)</f>
        <v>3</v>
      </c>
      <c r="X857" s="20">
        <f>VLOOKUP($A857,Database!$A:$Y,21,FALSE)</f>
        <v>0</v>
      </c>
      <c r="Y857" s="20">
        <f>IF(A857=0,0,IF(V857="À venir",0,IF(AND(ISBLANK(P857),ISBLANK(Q857)),1,0)))</f>
        <v>0</v>
      </c>
      <c r="Z857" s="20">
        <f>IF(OR(ISBLANK(P857),ISBLANK(Q857)),"",IF(OR(AND(P857&gt;Q857,W857&gt;X857),AND(P857=Q857,W857=X857),AND(P857&lt;Q857,W857&lt;X857)),1,0))</f>
        <v>1</v>
      </c>
      <c r="AA857" s="20">
        <f ca="1">IF(C857&lt;NOW(),IF(AND(P857&gt;Q857,W857&gt;X857),S857,IF(AND(P857=Q857,W857=X857),T857,IF(AND(P857&lt;Q857,W857&lt;X857),U857,0))),"")</f>
        <v>21</v>
      </c>
      <c r="AB857" s="20">
        <f ca="1">IF(AND(P857=W857,Q857=X857,NOT(ISBLANK(P857)),NOT(ISBLANK(Q857)),NOT(ISBLANK(W857)),NOT(ISBLANK(AA857))),1,0)</f>
        <v>0</v>
      </c>
      <c r="AC857" s="20" t="str">
        <f ca="1">IF(AB857=0,"",IF(OR(ISBLANK(P857),ISBLANK(Q857)),"",IF(ISBLANK(VLOOKUP(A857,Database!A:AA,22,FALSE)),"",VLOOKUP(A857,Database!A:AA,22,FALSE))))</f>
        <v/>
      </c>
      <c r="AD857" s="20">
        <f ca="1">IFERROR(
   IF(
     OR(ISBLANK(P857),ISBLANK(Q857)),
     "",
     IF(
       AND(AA857&lt;&gt;"",OR(V857="Terminé",V857="En cours")),
       VLOOKUP(AC857,Setup_ScoreExactBonus!A:D,4,FALSE),
       0
     )),
  0)</f>
        <v>0</v>
      </c>
      <c r="AE857" s="21">
        <f ca="1">IFERROR(IF(OR(ISBLANK(P857),ISBLANK(Q857)),0,IF(AA857&lt;&gt;"", AA857 + IF(AB857=1,AD857, 0), "") * (R857+1)),"")</f>
        <v>21</v>
      </c>
      <c r="AF857" s="21">
        <f ca="1">SUMIFS(AE$2:AE857,D$2:D857,D857)</f>
        <v>1156</v>
      </c>
    </row>
    <row r="858" spans="1:32" hidden="1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1">
        <v>0</v>
      </c>
      <c r="S858" s="20">
        <f>VLOOKUP($A858,Database!$A:$Y,10,FALSE)</f>
        <v>21</v>
      </c>
      <c r="T858" s="20">
        <f>VLOOKUP($A858,Database!$A:$Y,11,FALSE)</f>
        <v>167</v>
      </c>
      <c r="U858" s="20">
        <f>VLOOKUP($A858,Database!$A:$Y,12,FALSE)</f>
        <v>198</v>
      </c>
      <c r="V858" s="20" t="str">
        <f>VLOOKUP(A858,Database!A:M,13,FALSE)</f>
        <v>Terminé</v>
      </c>
      <c r="W858" s="20">
        <f>VLOOKUP($A858,Database!$A:$Y,20,FALSE)</f>
        <v>3</v>
      </c>
      <c r="X858" s="20">
        <f>VLOOKUP($A858,Database!$A:$Y,21,FALSE)</f>
        <v>0</v>
      </c>
      <c r="Y858" s="20">
        <f>IF(A858=0,0,IF(V858="À venir",0,IF(AND(ISBLANK(P858),ISBLANK(Q858)),1,0)))</f>
        <v>0</v>
      </c>
      <c r="Z858" s="20">
        <f>IF(OR(ISBLANK(P858),ISBLANK(Q858)),"",IF(OR(AND(P858&gt;Q858,W858&gt;X858),AND(P858=Q858,W858=X858),AND(P858&lt;Q858,W858&lt;X858)),1,0))</f>
        <v>1</v>
      </c>
      <c r="AA858" s="20">
        <f ca="1">IF(C858&lt;NOW(),IF(AND(P858&gt;Q858,W858&gt;X858),S858,IF(AND(P858=Q858,W858=X858),T858,IF(AND(P858&lt;Q858,W858&lt;X858),U858,0))),"")</f>
        <v>21</v>
      </c>
      <c r="AB858" s="20">
        <f ca="1">IF(AND(P858=W858,Q858=X858,NOT(ISBLANK(P858)),NOT(ISBLANK(Q858)),NOT(ISBLANK(W858)),NOT(ISBLANK(AA858))),1,0)</f>
        <v>0</v>
      </c>
      <c r="AC858" s="20" t="str">
        <f ca="1">IF(AB858=0,"",IF(OR(ISBLANK(P858),ISBLANK(Q858)),"",IF(ISBLANK(VLOOKUP(A858,Database!A:AA,22,FALSE)),"",VLOOKUP(A858,Database!A:AA,22,FALSE))))</f>
        <v/>
      </c>
      <c r="AD858" s="20">
        <f ca="1">IFERROR(
   IF(
     OR(ISBLANK(P858),ISBLANK(Q858)),
     "",
     IF(
       AND(AA858&lt;&gt;"",OR(V858="Terminé",V858="En cours")),
       VLOOKUP(AC858,Setup_ScoreExactBonus!A:D,4,FALSE),
       0
     )),
  0)</f>
        <v>0</v>
      </c>
      <c r="AE858" s="21">
        <f ca="1">IFERROR(IF(OR(ISBLANK(P858),ISBLANK(Q858)),0,IF(AA858&lt;&gt;"", AA858 + IF(AB858=1,AD858, 0), "") * (R858+1)),"")</f>
        <v>21</v>
      </c>
      <c r="AF858" s="21">
        <f ca="1">SUMIFS(AE$2:AE858,D$2:D858,D858)</f>
        <v>1054</v>
      </c>
    </row>
    <row r="859" spans="1:32" hidden="1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1">
        <v>0</v>
      </c>
      <c r="S859" s="20">
        <f>VLOOKUP($A859,Database!$A:$Y,10,FALSE)</f>
        <v>21</v>
      </c>
      <c r="T859" s="20">
        <f>VLOOKUP($A859,Database!$A:$Y,11,FALSE)</f>
        <v>167</v>
      </c>
      <c r="U859" s="20">
        <f>VLOOKUP($A859,Database!$A:$Y,12,FALSE)</f>
        <v>198</v>
      </c>
      <c r="V859" s="20" t="str">
        <f>VLOOKUP(A859,Database!A:M,13,FALSE)</f>
        <v>Terminé</v>
      </c>
      <c r="W859" s="20">
        <f>VLOOKUP($A859,Database!$A:$Y,20,FALSE)</f>
        <v>3</v>
      </c>
      <c r="X859" s="20">
        <f>VLOOKUP($A859,Database!$A:$Y,21,FALSE)</f>
        <v>0</v>
      </c>
      <c r="Y859" s="20">
        <f>IF(A859=0,0,IF(V859="À venir",0,IF(AND(ISBLANK(P859),ISBLANK(Q859)),1,0)))</f>
        <v>0</v>
      </c>
      <c r="Z859" s="20">
        <f>IF(OR(ISBLANK(P859),ISBLANK(Q859)),"",IF(OR(AND(P859&gt;Q859,W859&gt;X859),AND(P859=Q859,W859=X859),AND(P859&lt;Q859,W859&lt;X859)),1,0))</f>
        <v>1</v>
      </c>
      <c r="AA859" s="20">
        <f ca="1">IF(C859&lt;NOW(),IF(AND(P859&gt;Q859,W859&gt;X859),S859,IF(AND(P859=Q859,W859=X859),T859,IF(AND(P859&lt;Q859,W859&lt;X859),U859,0))),"")</f>
        <v>21</v>
      </c>
      <c r="AB859" s="20">
        <f ca="1">IF(AND(P859=W859,Q859=X859,NOT(ISBLANK(P859)),NOT(ISBLANK(Q859)),NOT(ISBLANK(W859)),NOT(ISBLANK(AA859))),1,0)</f>
        <v>0</v>
      </c>
      <c r="AC859" s="20" t="str">
        <f ca="1">IF(AB859=0,"",IF(OR(ISBLANK(P859),ISBLANK(Q859)),"",IF(ISBLANK(VLOOKUP(A859,Database!A:AA,22,FALSE)),"",VLOOKUP(A859,Database!A:AA,22,FALSE))))</f>
        <v/>
      </c>
      <c r="AD859" s="20">
        <f ca="1">IFERROR(
   IF(
     OR(ISBLANK(P859),ISBLANK(Q859)),
     "",
     IF(
       AND(AA859&lt;&gt;"",OR(V859="Terminé",V859="En cours")),
       VLOOKUP(AC859,Setup_ScoreExactBonus!A:D,4,FALSE),
       0
     )),
  0)</f>
        <v>0</v>
      </c>
      <c r="AE859" s="21">
        <f ca="1">IFERROR(IF(OR(ISBLANK(P859),ISBLANK(Q859)),0,IF(AA859&lt;&gt;"", AA859 + IF(AB859=1,AD859, 0), "") * (R859+1)),"")</f>
        <v>21</v>
      </c>
      <c r="AF859" s="21">
        <f ca="1">SUMIFS(AE$2:AE859,D$2:D859,D859)</f>
        <v>1088</v>
      </c>
    </row>
    <row r="860" spans="1:32" hidden="1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1">
        <v>0</v>
      </c>
      <c r="S860" s="20">
        <f>VLOOKUP($A860,Database!$A:$Y,10,FALSE)</f>
        <v>21</v>
      </c>
      <c r="T860" s="20">
        <f>VLOOKUP($A860,Database!$A:$Y,11,FALSE)</f>
        <v>167</v>
      </c>
      <c r="U860" s="20">
        <f>VLOOKUP($A860,Database!$A:$Y,12,FALSE)</f>
        <v>198</v>
      </c>
      <c r="V860" s="20" t="str">
        <f>VLOOKUP(A860,Database!A:M,13,FALSE)</f>
        <v>Terminé</v>
      </c>
      <c r="W860" s="20">
        <f>VLOOKUP($A860,Database!$A:$Y,20,FALSE)</f>
        <v>3</v>
      </c>
      <c r="X860" s="20">
        <f>VLOOKUP($A860,Database!$A:$Y,21,FALSE)</f>
        <v>0</v>
      </c>
      <c r="Y860" s="20">
        <f>IF(A860=0,0,IF(V860="À venir",0,IF(AND(ISBLANK(P860),ISBLANK(Q860)),1,0)))</f>
        <v>0</v>
      </c>
      <c r="Z860" s="20">
        <f>IF(OR(ISBLANK(P860),ISBLANK(Q860)),"",IF(OR(AND(P860&gt;Q860,W860&gt;X860),AND(P860=Q860,W860=X860),AND(P860&lt;Q860,W860&lt;X860)),1,0))</f>
        <v>1</v>
      </c>
      <c r="AA860" s="20">
        <f ca="1">IF(C860&lt;NOW(),IF(AND(P860&gt;Q860,W860&gt;X860),S860,IF(AND(P860=Q860,W860=X860),T860,IF(AND(P860&lt;Q860,W860&lt;X860),U860,0))),"")</f>
        <v>21</v>
      </c>
      <c r="AB860" s="20">
        <f ca="1">IF(AND(P860=W860,Q860=X860,NOT(ISBLANK(P860)),NOT(ISBLANK(Q860)),NOT(ISBLANK(W860)),NOT(ISBLANK(AA860))),1,0)</f>
        <v>0</v>
      </c>
      <c r="AC860" s="20" t="str">
        <f ca="1">IF(AB860=0,"",IF(OR(ISBLANK(P860),ISBLANK(Q860)),"",IF(ISBLANK(VLOOKUP(A860,Database!A:AA,22,FALSE)),"",VLOOKUP(A860,Database!A:AA,22,FALSE))))</f>
        <v/>
      </c>
      <c r="AD860" s="20">
        <f ca="1">IFERROR(
   IF(
     OR(ISBLANK(P860),ISBLANK(Q860)),
     "",
     IF(
       AND(AA860&lt;&gt;"",OR(V860="Terminé",V860="En cours")),
       VLOOKUP(AC860,Setup_ScoreExactBonus!A:D,4,FALSE),
       0
     )),
  0)</f>
        <v>0</v>
      </c>
      <c r="AE860" s="21">
        <f ca="1">IFERROR(IF(OR(ISBLANK(P860),ISBLANK(Q860)),0,IF(AA860&lt;&gt;"", AA860 + IF(AB860=1,AD860, 0), "") * (R860+1)),"")</f>
        <v>21</v>
      </c>
      <c r="AF860" s="21">
        <f ca="1">SUMIFS(AE$2:AE860,D$2:D860,D860)</f>
        <v>660</v>
      </c>
    </row>
    <row r="861" spans="1:32" hidden="1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1">
        <v>0</v>
      </c>
      <c r="S861" s="20">
        <f>VLOOKUP($A861,Database!$A:$Y,10,FALSE)</f>
        <v>21</v>
      </c>
      <c r="T861" s="20">
        <f>VLOOKUP($A861,Database!$A:$Y,11,FALSE)</f>
        <v>167</v>
      </c>
      <c r="U861" s="20">
        <f>VLOOKUP($A861,Database!$A:$Y,12,FALSE)</f>
        <v>198</v>
      </c>
      <c r="V861" s="20" t="str">
        <f>VLOOKUP(A861,Database!A:M,13,FALSE)</f>
        <v>Terminé</v>
      </c>
      <c r="W861" s="20">
        <f>VLOOKUP($A861,Database!$A:$Y,20,FALSE)</f>
        <v>3</v>
      </c>
      <c r="X861" s="20">
        <f>VLOOKUP($A861,Database!$A:$Y,21,FALSE)</f>
        <v>0</v>
      </c>
      <c r="Y861" s="20">
        <f>IF(A861=0,0,IF(V861="À venir",0,IF(AND(ISBLANK(P861),ISBLANK(Q861)),1,0)))</f>
        <v>0</v>
      </c>
      <c r="Z861" s="20">
        <f>IF(OR(ISBLANK(P861),ISBLANK(Q861)),"",IF(OR(AND(P861&gt;Q861,W861&gt;X861),AND(P861=Q861,W861=X861),AND(P861&lt;Q861,W861&lt;X861)),1,0))</f>
        <v>1</v>
      </c>
      <c r="AA861" s="20">
        <f ca="1">IF(C861&lt;NOW(),IF(AND(P861&gt;Q861,W861&gt;X861),S861,IF(AND(P861=Q861,W861=X861),T861,IF(AND(P861&lt;Q861,W861&lt;X861),U861,0))),"")</f>
        <v>21</v>
      </c>
      <c r="AB861" s="20">
        <f ca="1">IF(AND(P861=W861,Q861=X861,NOT(ISBLANK(P861)),NOT(ISBLANK(Q861)),NOT(ISBLANK(W861)),NOT(ISBLANK(AA861))),1,0)</f>
        <v>1</v>
      </c>
      <c r="AC861" s="20" t="str">
        <f ca="1">IF(AB861=0,"",IF(OR(ISBLANK(P861),ISBLANK(Q861)),"",IF(ISBLANK(VLOOKUP(A861,Database!A:AA,22,FALSE)),"",VLOOKUP(A861,Database!A:AA,22,FALSE))))</f>
        <v>Exact</v>
      </c>
      <c r="AD861" s="20">
        <f ca="1">IFERROR(
   IF(
     OR(ISBLANK(P861),ISBLANK(Q861)),
     "",
     IF(
       AND(AA861&lt;&gt;"",OR(V861="Terminé",V861="En cours")),
       VLOOKUP(AC861,Setup_ScoreExactBonus!A:D,4,FALSE),
       0
     )),
  0)</f>
        <v>20</v>
      </c>
      <c r="AE861" s="21">
        <f ca="1">IFERROR(IF(OR(ISBLANK(P861),ISBLANK(Q861)),0,IF(AA861&lt;&gt;"", AA861 + IF(AB861=1,AD861, 0), "") * (R861+1)),"")</f>
        <v>41</v>
      </c>
      <c r="AF861" s="21">
        <f ca="1">SUMIFS(AE$2:AE861,D$2:D861,D861)</f>
        <v>830</v>
      </c>
    </row>
    <row r="862" spans="1:32" hidden="1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1">
        <v>0</v>
      </c>
      <c r="S862" s="20">
        <f>VLOOKUP($A862,Database!$A:$Y,10,FALSE)</f>
        <v>21</v>
      </c>
      <c r="T862" s="20">
        <f>VLOOKUP($A862,Database!$A:$Y,11,FALSE)</f>
        <v>167</v>
      </c>
      <c r="U862" s="20">
        <f>VLOOKUP($A862,Database!$A:$Y,12,FALSE)</f>
        <v>198</v>
      </c>
      <c r="V862" s="20" t="str">
        <f>VLOOKUP(A862,Database!A:M,13,FALSE)</f>
        <v>Terminé</v>
      </c>
      <c r="W862" s="20">
        <f>VLOOKUP($A862,Database!$A:$Y,20,FALSE)</f>
        <v>3</v>
      </c>
      <c r="X862" s="20">
        <f>VLOOKUP($A862,Database!$A:$Y,21,FALSE)</f>
        <v>0</v>
      </c>
      <c r="Y862" s="20">
        <f>IF(A862=0,0,IF(V862="À venir",0,IF(AND(ISBLANK(P862),ISBLANK(Q862)),1,0)))</f>
        <v>0</v>
      </c>
      <c r="Z862" s="20">
        <f>IF(OR(ISBLANK(P862),ISBLANK(Q862)),"",IF(OR(AND(P862&gt;Q862,W862&gt;X862),AND(P862=Q862,W862=X862),AND(P862&lt;Q862,W862&lt;X862)),1,0))</f>
        <v>1</v>
      </c>
      <c r="AA862" s="20">
        <f ca="1">IF(C862&lt;NOW(),IF(AND(P862&gt;Q862,W862&gt;X862),S862,IF(AND(P862=Q862,W862=X862),T862,IF(AND(P862&lt;Q862,W862&lt;X862),U862,0))),"")</f>
        <v>21</v>
      </c>
      <c r="AB862" s="20">
        <f ca="1">IF(AND(P862=W862,Q862=X862,NOT(ISBLANK(P862)),NOT(ISBLANK(Q862)),NOT(ISBLANK(W862)),NOT(ISBLANK(AA862))),1,0)</f>
        <v>0</v>
      </c>
      <c r="AC862" s="20" t="str">
        <f ca="1">IF(AB862=0,"",IF(OR(ISBLANK(P862),ISBLANK(Q862)),"",IF(ISBLANK(VLOOKUP(A862,Database!A:AA,22,FALSE)),"",VLOOKUP(A862,Database!A:AA,22,FALSE))))</f>
        <v/>
      </c>
      <c r="AD862" s="20">
        <f ca="1">IFERROR(
   IF(
     OR(ISBLANK(P862),ISBLANK(Q862)),
     "",
     IF(
       AND(AA862&lt;&gt;"",OR(V862="Terminé",V862="En cours")),
       VLOOKUP(AC862,Setup_ScoreExactBonus!A:D,4,FALSE),
       0
     )),
  0)</f>
        <v>0</v>
      </c>
      <c r="AE862" s="21">
        <f ca="1">IFERROR(IF(OR(ISBLANK(P862),ISBLANK(Q862)),0,IF(AA862&lt;&gt;"", AA862 + IF(AB862=1,AD862, 0), "") * (R862+1)),"")</f>
        <v>21</v>
      </c>
      <c r="AF862" s="21">
        <f ca="1">SUMIFS(AE$2:AE862,D$2:D862,D862)</f>
        <v>1208</v>
      </c>
    </row>
    <row r="863" spans="1:32" hidden="1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1">
        <v>0</v>
      </c>
      <c r="S863" s="20">
        <f>VLOOKUP($A863,Database!$A:$Y,10,FALSE)</f>
        <v>21</v>
      </c>
      <c r="T863" s="20">
        <f>VLOOKUP($A863,Database!$A:$Y,11,FALSE)</f>
        <v>167</v>
      </c>
      <c r="U863" s="20">
        <f>VLOOKUP($A863,Database!$A:$Y,12,FALSE)</f>
        <v>198</v>
      </c>
      <c r="V863" s="20" t="str">
        <f>VLOOKUP(A863,Database!A:M,13,FALSE)</f>
        <v>Terminé</v>
      </c>
      <c r="W863" s="20">
        <f>VLOOKUP($A863,Database!$A:$Y,20,FALSE)</f>
        <v>3</v>
      </c>
      <c r="X863" s="20">
        <f>VLOOKUP($A863,Database!$A:$Y,21,FALSE)</f>
        <v>0</v>
      </c>
      <c r="Y863" s="20">
        <f>IF(A863=0,0,IF(V863="À venir",0,IF(AND(ISBLANK(P863),ISBLANK(Q863)),1,0)))</f>
        <v>0</v>
      </c>
      <c r="Z863" s="20">
        <f>IF(OR(ISBLANK(P863),ISBLANK(Q863)),"",IF(OR(AND(P863&gt;Q863,W863&gt;X863),AND(P863=Q863,W863=X863),AND(P863&lt;Q863,W863&lt;X863)),1,0))</f>
        <v>1</v>
      </c>
      <c r="AA863" s="20">
        <f ca="1">IF(C863&lt;NOW(),IF(AND(P863&gt;Q863,W863&gt;X863),S863,IF(AND(P863=Q863,W863=X863),T863,IF(AND(P863&lt;Q863,W863&lt;X863),U863,0))),"")</f>
        <v>21</v>
      </c>
      <c r="AB863" s="20">
        <f ca="1">IF(AND(P863=W863,Q863=X863,NOT(ISBLANK(P863)),NOT(ISBLANK(Q863)),NOT(ISBLANK(W863)),NOT(ISBLANK(AA863))),1,0)</f>
        <v>1</v>
      </c>
      <c r="AC863" s="20" t="str">
        <f ca="1">IF(AB863=0,"",IF(OR(ISBLANK(P863),ISBLANK(Q863)),"",IF(ISBLANK(VLOOKUP(A863,Database!A:AA,22,FALSE)),"",VLOOKUP(A863,Database!A:AA,22,FALSE))))</f>
        <v>Exact</v>
      </c>
      <c r="AD863" s="20">
        <f ca="1">IFERROR(
   IF(
     OR(ISBLANK(P863),ISBLANK(Q863)),
     "",
     IF(
       AND(AA863&lt;&gt;"",OR(V863="Terminé",V863="En cours")),
       VLOOKUP(AC863,Setup_ScoreExactBonus!A:D,4,FALSE),
       0
     )),
  0)</f>
        <v>20</v>
      </c>
      <c r="AE863" s="21">
        <f ca="1">IFERROR(IF(OR(ISBLANK(P863),ISBLANK(Q863)),0,IF(AA863&lt;&gt;"", AA863 + IF(AB863=1,AD863, 0), "") * (R863+1)),"")</f>
        <v>41</v>
      </c>
      <c r="AF863" s="21">
        <f ca="1">SUMIFS(AE$2:AE863,D$2:D863,D863)</f>
        <v>1006</v>
      </c>
    </row>
    <row r="864" spans="1:32" hidden="1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1">
        <v>0</v>
      </c>
      <c r="S864" s="20">
        <f>VLOOKUP($A864,Database!$A:$Y,10,FALSE)</f>
        <v>21</v>
      </c>
      <c r="T864" s="20">
        <f>VLOOKUP($A864,Database!$A:$Y,11,FALSE)</f>
        <v>167</v>
      </c>
      <c r="U864" s="20">
        <f>VLOOKUP($A864,Database!$A:$Y,12,FALSE)</f>
        <v>198</v>
      </c>
      <c r="V864" s="20" t="str">
        <f>VLOOKUP(A864,Database!A:M,13,FALSE)</f>
        <v>Terminé</v>
      </c>
      <c r="W864" s="20">
        <f>VLOOKUP($A864,Database!$A:$Y,20,FALSE)</f>
        <v>3</v>
      </c>
      <c r="X864" s="20">
        <f>VLOOKUP($A864,Database!$A:$Y,21,FALSE)</f>
        <v>0</v>
      </c>
      <c r="Y864" s="20">
        <f>IF(A864=0,0,IF(V864="À venir",0,IF(AND(ISBLANK(P864),ISBLANK(Q864)),1,0)))</f>
        <v>0</v>
      </c>
      <c r="Z864" s="20">
        <f>IF(OR(ISBLANK(P864),ISBLANK(Q864)),"",IF(OR(AND(P864&gt;Q864,W864&gt;X864),AND(P864=Q864,W864=X864),AND(P864&lt;Q864,W864&lt;X864)),1,0))</f>
        <v>1</v>
      </c>
      <c r="AA864" s="20">
        <f ca="1">IF(C864&lt;NOW(),IF(AND(P864&gt;Q864,W864&gt;X864),S864,IF(AND(P864=Q864,W864=X864),T864,IF(AND(P864&lt;Q864,W864&lt;X864),U864,0))),"")</f>
        <v>21</v>
      </c>
      <c r="AB864" s="20">
        <f ca="1">IF(AND(P864=W864,Q864=X864,NOT(ISBLANK(P864)),NOT(ISBLANK(Q864)),NOT(ISBLANK(W864)),NOT(ISBLANK(AA864))),1,0)</f>
        <v>0</v>
      </c>
      <c r="AC864" s="20" t="str">
        <f ca="1">IF(AB864=0,"",IF(OR(ISBLANK(P864),ISBLANK(Q864)),"",IF(ISBLANK(VLOOKUP(A864,Database!A:AA,22,FALSE)),"",VLOOKUP(A864,Database!A:AA,22,FALSE))))</f>
        <v/>
      </c>
      <c r="AD864" s="20">
        <f ca="1">IFERROR(
   IF(
     OR(ISBLANK(P864),ISBLANK(Q864)),
     "",
     IF(
       AND(AA864&lt;&gt;"",OR(V864="Terminé",V864="En cours")),
       VLOOKUP(AC864,Setup_ScoreExactBonus!A:D,4,FALSE),
       0
     )),
  0)</f>
        <v>0</v>
      </c>
      <c r="AE864" s="21">
        <f ca="1">IFERROR(IF(OR(ISBLANK(P864),ISBLANK(Q864)),0,IF(AA864&lt;&gt;"", AA864 + IF(AB864=1,AD864, 0), "") * (R864+1)),"")</f>
        <v>21</v>
      </c>
      <c r="AF864" s="21">
        <f ca="1">SUMIFS(AE$2:AE864,D$2:D864,D864)</f>
        <v>744</v>
      </c>
    </row>
    <row r="865" spans="1:32" hidden="1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1">
        <v>0</v>
      </c>
      <c r="S865" s="20">
        <f>VLOOKUP($A865,Database!$A:$Y,10,FALSE)</f>
        <v>21</v>
      </c>
      <c r="T865" s="20">
        <f>VLOOKUP($A865,Database!$A:$Y,11,FALSE)</f>
        <v>167</v>
      </c>
      <c r="U865" s="20">
        <f>VLOOKUP($A865,Database!$A:$Y,12,FALSE)</f>
        <v>198</v>
      </c>
      <c r="V865" s="20" t="str">
        <f>VLOOKUP(A865,Database!A:M,13,FALSE)</f>
        <v>Terminé</v>
      </c>
      <c r="W865" s="20">
        <f>VLOOKUP($A865,Database!$A:$Y,20,FALSE)</f>
        <v>3</v>
      </c>
      <c r="X865" s="20">
        <f>VLOOKUP($A865,Database!$A:$Y,21,FALSE)</f>
        <v>0</v>
      </c>
      <c r="Y865" s="20">
        <f>IF(A865=0,0,IF(V865="À venir",0,IF(AND(ISBLANK(P865),ISBLANK(Q865)),1,0)))</f>
        <v>1</v>
      </c>
      <c r="Z865" s="20" t="str">
        <f>IF(OR(ISBLANK(P865),ISBLANK(Q865)),"",IF(OR(AND(P865&gt;Q865,W865&gt;X865),AND(P865=Q865,W865=X865),AND(P865&lt;Q865,W865&lt;X865)),1,0))</f>
        <v/>
      </c>
      <c r="AA865" s="20">
        <f ca="1">IF(C865&lt;NOW(),IF(AND(P865&gt;Q865,W865&gt;X865),S865,IF(AND(P865=Q865,W865=X865),T865,IF(AND(P865&lt;Q865,W865&lt;X865),U865,0))),"")</f>
        <v>0</v>
      </c>
      <c r="AB865" s="20">
        <f ca="1">IF(AND(P865=W865,Q865=X865,NOT(ISBLANK(P865)),NOT(ISBLANK(Q865)),NOT(ISBLANK(W865)),NOT(ISBLANK(AA865))),1,0)</f>
        <v>0</v>
      </c>
      <c r="AC865" s="20" t="str">
        <f ca="1">IF(AB865=0,"",IF(OR(ISBLANK(P865),ISBLANK(Q865)),"",IF(ISBLANK(VLOOKUP(A865,Database!A:AA,22,FALSE)),"",VLOOKUP(A865,Database!A:AA,22,FALSE))))</f>
        <v/>
      </c>
      <c r="AD865" s="20" t="str">
        <f>IFERROR(
   IF(
     OR(ISBLANK(P865),ISBLANK(Q865)),
     "",
     IF(
       AND(AA865&lt;&gt;"",OR(V865="Terminé",V865="En cours")),
       VLOOKUP(AC865,Setup_ScoreExactBonus!A:D,4,FALSE),
       0
     )),
  0)</f>
        <v/>
      </c>
      <c r="AE865" s="21">
        <f>IFERROR(IF(OR(ISBLANK(P865),ISBLANK(Q865)),0,IF(AA865&lt;&gt;"", AA865 + IF(AB865=1,AD865, 0), "") * (R865+1)),"")</f>
        <v>0</v>
      </c>
      <c r="AF865" s="21">
        <f ca="1">SUMIFS(AE$2:AE865,D$2:D865,D865)</f>
        <v>307</v>
      </c>
    </row>
    <row r="866" spans="1:32" hidden="1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1">
        <v>0</v>
      </c>
      <c r="S866" s="20">
        <f>VLOOKUP($A866,Database!$A:$Y,10,FALSE)</f>
        <v>84</v>
      </c>
      <c r="T866" s="20">
        <f>VLOOKUP($A866,Database!$A:$Y,11,FALSE)</f>
        <v>113</v>
      </c>
      <c r="U866" s="20">
        <f>VLOOKUP($A866,Database!$A:$Y,12,FALSE)</f>
        <v>126</v>
      </c>
      <c r="V866" s="20" t="str">
        <f>VLOOKUP(A866,Database!A:M,13,FALSE)</f>
        <v>Terminé</v>
      </c>
      <c r="W866" s="20">
        <f>VLOOKUP($A866,Database!$A:$Y,20,FALSE)</f>
        <v>0</v>
      </c>
      <c r="X866" s="20">
        <f>VLOOKUP($A866,Database!$A:$Y,21,FALSE)</f>
        <v>1</v>
      </c>
      <c r="Y866" s="20">
        <f>IF(A866=0,0,IF(V866="À venir",0,IF(AND(ISBLANK(P866),ISBLANK(Q866)),1,0)))</f>
        <v>0</v>
      </c>
      <c r="Z866" s="20">
        <f>IF(OR(ISBLANK(P866),ISBLANK(Q866)),"",IF(OR(AND(P866&gt;Q866,W866&gt;X866),AND(P866=Q866,W866=X866),AND(P866&lt;Q866,W866&lt;X866)),1,0))</f>
        <v>0</v>
      </c>
      <c r="AA866" s="20">
        <f ca="1">IF(C866&lt;NOW(),IF(AND(P866&gt;Q866,W866&gt;X866),S866,IF(AND(P866=Q866,W866=X866),T866,IF(AND(P866&lt;Q866,W866&lt;X866),U866,0))),"")</f>
        <v>0</v>
      </c>
      <c r="AB866" s="20">
        <f ca="1">IF(AND(P866=W866,Q866=X866,NOT(ISBLANK(P866)),NOT(ISBLANK(Q866)),NOT(ISBLANK(W866)),NOT(ISBLANK(AA866))),1,0)</f>
        <v>0</v>
      </c>
      <c r="AC866" s="20" t="str">
        <f ca="1">IF(AB866=0,"",IF(OR(ISBLANK(P866),ISBLANK(Q866)),"",IF(ISBLANK(VLOOKUP(A866,Database!A:AA,22,FALSE)),"",VLOOKUP(A866,Database!A:AA,22,FALSE))))</f>
        <v/>
      </c>
      <c r="AD866" s="20">
        <f ca="1">IFERROR(
   IF(
     OR(ISBLANK(P866),ISBLANK(Q866)),
     "",
     IF(
       AND(AA866&lt;&gt;"",OR(V866="Terminé",V866="En cours")),
       VLOOKUP(AC866,Setup_ScoreExactBonus!A:D,4,FALSE),
       0
     )),
  0)</f>
        <v>0</v>
      </c>
      <c r="AE866" s="21">
        <f ca="1">IFERROR(IF(OR(ISBLANK(P866),ISBLANK(Q866)),0,IF(AA866&lt;&gt;"", AA866 + IF(AB866=1,AD866, 0), "") * (R866+1)),"")</f>
        <v>0</v>
      </c>
      <c r="AF866" s="21">
        <f ca="1">SUMIFS(AE$2:AE866,D$2:D866,D866)</f>
        <v>1129</v>
      </c>
    </row>
    <row r="867" spans="1:32" hidden="1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1">
        <v>0</v>
      </c>
      <c r="S867" s="20">
        <f>VLOOKUP($A867,Database!$A:$Y,10,FALSE)</f>
        <v>84</v>
      </c>
      <c r="T867" s="20">
        <f>VLOOKUP($A867,Database!$A:$Y,11,FALSE)</f>
        <v>113</v>
      </c>
      <c r="U867" s="20">
        <f>VLOOKUP($A867,Database!$A:$Y,12,FALSE)</f>
        <v>126</v>
      </c>
      <c r="V867" s="20" t="str">
        <f>VLOOKUP(A867,Database!A:M,13,FALSE)</f>
        <v>Terminé</v>
      </c>
      <c r="W867" s="20">
        <f>VLOOKUP($A867,Database!$A:$Y,20,FALSE)</f>
        <v>0</v>
      </c>
      <c r="X867" s="20">
        <f>VLOOKUP($A867,Database!$A:$Y,21,FALSE)</f>
        <v>1</v>
      </c>
      <c r="Y867" s="20">
        <f>IF(A867=0,0,IF(V867="À venir",0,IF(AND(ISBLANK(P867),ISBLANK(Q867)),1,0)))</f>
        <v>0</v>
      </c>
      <c r="Z867" s="20">
        <f>IF(OR(ISBLANK(P867),ISBLANK(Q867)),"",IF(OR(AND(P867&gt;Q867,W867&gt;X867),AND(P867=Q867,W867=X867),AND(P867&lt;Q867,W867&lt;X867)),1,0))</f>
        <v>0</v>
      </c>
      <c r="AA867" s="20">
        <f ca="1">IF(C867&lt;NOW(),IF(AND(P867&gt;Q867,W867&gt;X867),S867,IF(AND(P867=Q867,W867=X867),T867,IF(AND(P867&lt;Q867,W867&lt;X867),U867,0))),"")</f>
        <v>0</v>
      </c>
      <c r="AB867" s="20">
        <f ca="1">IF(AND(P867=W867,Q867=X867,NOT(ISBLANK(P867)),NOT(ISBLANK(Q867)),NOT(ISBLANK(W867)),NOT(ISBLANK(AA867))),1,0)</f>
        <v>0</v>
      </c>
      <c r="AC867" s="20" t="str">
        <f ca="1">IF(AB867=0,"",IF(OR(ISBLANK(P867),ISBLANK(Q867)),"",IF(ISBLANK(VLOOKUP(A867,Database!A:AA,22,FALSE)),"",VLOOKUP(A867,Database!A:AA,22,FALSE))))</f>
        <v/>
      </c>
      <c r="AD867" s="20">
        <f ca="1">IFERROR(
   IF(
     OR(ISBLANK(P867),ISBLANK(Q867)),
     "",
     IF(
       AND(AA867&lt;&gt;"",OR(V867="Terminé",V867="En cours")),
       VLOOKUP(AC867,Setup_ScoreExactBonus!A:D,4,FALSE),
       0
     )),
  0)</f>
        <v>0</v>
      </c>
      <c r="AE867" s="21">
        <f ca="1">IFERROR(IF(OR(ISBLANK(P867),ISBLANK(Q867)),0,IF(AA867&lt;&gt;"", AA867 + IF(AB867=1,AD867, 0), "") * (R867+1)),"")</f>
        <v>0</v>
      </c>
      <c r="AF867" s="21">
        <f ca="1">SUMIFS(AE$2:AE867,D$2:D867,D867)</f>
        <v>1358</v>
      </c>
    </row>
    <row r="868" spans="1:32" hidden="1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1">
        <v>0</v>
      </c>
      <c r="S868" s="20">
        <f>VLOOKUP($A868,Database!$A:$Y,10,FALSE)</f>
        <v>84</v>
      </c>
      <c r="T868" s="20">
        <f>VLOOKUP($A868,Database!$A:$Y,11,FALSE)</f>
        <v>113</v>
      </c>
      <c r="U868" s="20">
        <f>VLOOKUP($A868,Database!$A:$Y,12,FALSE)</f>
        <v>126</v>
      </c>
      <c r="V868" s="20" t="str">
        <f>VLOOKUP(A868,Database!A:M,13,FALSE)</f>
        <v>Terminé</v>
      </c>
      <c r="W868" s="20">
        <f>VLOOKUP($A868,Database!$A:$Y,20,FALSE)</f>
        <v>0</v>
      </c>
      <c r="X868" s="20">
        <f>VLOOKUP($A868,Database!$A:$Y,21,FALSE)</f>
        <v>1</v>
      </c>
      <c r="Y868" s="20">
        <f>IF(A868=0,0,IF(V868="À venir",0,IF(AND(ISBLANK(P868),ISBLANK(Q868)),1,0)))</f>
        <v>0</v>
      </c>
      <c r="Z868" s="20">
        <f>IF(OR(ISBLANK(P868),ISBLANK(Q868)),"",IF(OR(AND(P868&gt;Q868,W868&gt;X868),AND(P868=Q868,W868=X868),AND(P868&lt;Q868,W868&lt;X868)),1,0))</f>
        <v>0</v>
      </c>
      <c r="AA868" s="20">
        <f ca="1">IF(C868&lt;NOW(),IF(AND(P868&gt;Q868,W868&gt;X868),S868,IF(AND(P868=Q868,W868=X868),T868,IF(AND(P868&lt;Q868,W868&lt;X868),U868,0))),"")</f>
        <v>0</v>
      </c>
      <c r="AB868" s="20">
        <f ca="1">IF(AND(P868=W868,Q868=X868,NOT(ISBLANK(P868)),NOT(ISBLANK(Q868)),NOT(ISBLANK(W868)),NOT(ISBLANK(AA868))),1,0)</f>
        <v>0</v>
      </c>
      <c r="AC868" s="20" t="str">
        <f ca="1">IF(AB868=0,"",IF(OR(ISBLANK(P868),ISBLANK(Q868)),"",IF(ISBLANK(VLOOKUP(A868,Database!A:AA,22,FALSE)),"",VLOOKUP(A868,Database!A:AA,22,FALSE))))</f>
        <v/>
      </c>
      <c r="AD868" s="20">
        <f ca="1">IFERROR(
   IF(
     OR(ISBLANK(P868),ISBLANK(Q868)),
     "",
     IF(
       AND(AA868&lt;&gt;"",OR(V868="Terminé",V868="En cours")),
       VLOOKUP(AC868,Setup_ScoreExactBonus!A:D,4,FALSE),
       0
     )),
  0)</f>
        <v>0</v>
      </c>
      <c r="AE868" s="21">
        <f ca="1">IFERROR(IF(OR(ISBLANK(P868),ISBLANK(Q868)),0,IF(AA868&lt;&gt;"", AA868 + IF(AB868=1,AD868, 0), "") * (R868+1)),"")</f>
        <v>0</v>
      </c>
      <c r="AF868" s="21">
        <f ca="1">SUMIFS(AE$2:AE868,D$2:D868,D868)</f>
        <v>1491</v>
      </c>
    </row>
    <row r="869" spans="1:32" hidden="1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1">
        <v>0</v>
      </c>
      <c r="S869" s="20">
        <f>VLOOKUP($A869,Database!$A:$Y,10,FALSE)</f>
        <v>84</v>
      </c>
      <c r="T869" s="20">
        <f>VLOOKUP($A869,Database!$A:$Y,11,FALSE)</f>
        <v>113</v>
      </c>
      <c r="U869" s="20">
        <f>VLOOKUP($A869,Database!$A:$Y,12,FALSE)</f>
        <v>126</v>
      </c>
      <c r="V869" s="20" t="str">
        <f>VLOOKUP(A869,Database!A:M,13,FALSE)</f>
        <v>Terminé</v>
      </c>
      <c r="W869" s="20">
        <f>VLOOKUP($A869,Database!$A:$Y,20,FALSE)</f>
        <v>0</v>
      </c>
      <c r="X869" s="20">
        <f>VLOOKUP($A869,Database!$A:$Y,21,FALSE)</f>
        <v>1</v>
      </c>
      <c r="Y869" s="20">
        <f>IF(A869=0,0,IF(V869="À venir",0,IF(AND(ISBLANK(P869),ISBLANK(Q869)),1,0)))</f>
        <v>0</v>
      </c>
      <c r="Z869" s="20">
        <f>IF(OR(ISBLANK(P869),ISBLANK(Q869)),"",IF(OR(AND(P869&gt;Q869,W869&gt;X869),AND(P869=Q869,W869=X869),AND(P869&lt;Q869,W869&lt;X869)),1,0))</f>
        <v>0</v>
      </c>
      <c r="AA869" s="20">
        <f ca="1">IF(C869&lt;NOW(),IF(AND(P869&gt;Q869,W869&gt;X869),S869,IF(AND(P869=Q869,W869=X869),T869,IF(AND(P869&lt;Q869,W869&lt;X869),U869,0))),"")</f>
        <v>0</v>
      </c>
      <c r="AB869" s="20">
        <f ca="1">IF(AND(P869=W869,Q869=X869,NOT(ISBLANK(P869)),NOT(ISBLANK(Q869)),NOT(ISBLANK(W869)),NOT(ISBLANK(AA869))),1,0)</f>
        <v>0</v>
      </c>
      <c r="AC869" s="20" t="str">
        <f ca="1">IF(AB869=0,"",IF(OR(ISBLANK(P869),ISBLANK(Q869)),"",IF(ISBLANK(VLOOKUP(A869,Database!A:AA,22,FALSE)),"",VLOOKUP(A869,Database!A:AA,22,FALSE))))</f>
        <v/>
      </c>
      <c r="AD869" s="20">
        <f ca="1">IFERROR(
   IF(
     OR(ISBLANK(P869),ISBLANK(Q869)),
     "",
     IF(
       AND(AA869&lt;&gt;"",OR(V869="Terminé",V869="En cours")),
       VLOOKUP(AC869,Setup_ScoreExactBonus!A:D,4,FALSE),
       0
     )),
  0)</f>
        <v>0</v>
      </c>
      <c r="AE869" s="21">
        <f ca="1">IFERROR(IF(OR(ISBLANK(P869),ISBLANK(Q869)),0,IF(AA869&lt;&gt;"", AA869 + IF(AB869=1,AD869, 0), "") * (R869+1)),"")</f>
        <v>0</v>
      </c>
      <c r="AF869" s="21">
        <f ca="1">SUMIFS(AE$2:AE869,D$2:D869,D869)</f>
        <v>987</v>
      </c>
    </row>
    <row r="870" spans="1:32" hidden="1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1">
        <v>0</v>
      </c>
      <c r="S870" s="20">
        <f>VLOOKUP($A870,Database!$A:$Y,10,FALSE)</f>
        <v>84</v>
      </c>
      <c r="T870" s="20">
        <f>VLOOKUP($A870,Database!$A:$Y,11,FALSE)</f>
        <v>113</v>
      </c>
      <c r="U870" s="20">
        <f>VLOOKUP($A870,Database!$A:$Y,12,FALSE)</f>
        <v>126</v>
      </c>
      <c r="V870" s="20" t="str">
        <f>VLOOKUP(A870,Database!A:M,13,FALSE)</f>
        <v>Terminé</v>
      </c>
      <c r="W870" s="20">
        <f>VLOOKUP($A870,Database!$A:$Y,20,FALSE)</f>
        <v>0</v>
      </c>
      <c r="X870" s="20">
        <f>VLOOKUP($A870,Database!$A:$Y,21,FALSE)</f>
        <v>1</v>
      </c>
      <c r="Y870" s="20">
        <f>IF(A870=0,0,IF(V870="À venir",0,IF(AND(ISBLANK(P870),ISBLANK(Q870)),1,0)))</f>
        <v>0</v>
      </c>
      <c r="Z870" s="20">
        <f>IF(OR(ISBLANK(P870),ISBLANK(Q870)),"",IF(OR(AND(P870&gt;Q870,W870&gt;X870),AND(P870=Q870,W870=X870),AND(P870&lt;Q870,W870&lt;X870)),1,0))</f>
        <v>0</v>
      </c>
      <c r="AA870" s="20">
        <f ca="1">IF(C870&lt;NOW(),IF(AND(P870&gt;Q870,W870&gt;X870),S870,IF(AND(P870=Q870,W870=X870),T870,IF(AND(P870&lt;Q870,W870&lt;X870),U870,0))),"")</f>
        <v>0</v>
      </c>
      <c r="AB870" s="20">
        <f ca="1">IF(AND(P870=W870,Q870=X870,NOT(ISBLANK(P870)),NOT(ISBLANK(Q870)),NOT(ISBLANK(W870)),NOT(ISBLANK(AA870))),1,0)</f>
        <v>0</v>
      </c>
      <c r="AC870" s="20" t="str">
        <f ca="1">IF(AB870=0,"",IF(OR(ISBLANK(P870),ISBLANK(Q870)),"",IF(ISBLANK(VLOOKUP(A870,Database!A:AA,22,FALSE)),"",VLOOKUP(A870,Database!A:AA,22,FALSE))))</f>
        <v/>
      </c>
      <c r="AD870" s="20">
        <f ca="1">IFERROR(
   IF(
     OR(ISBLANK(P870),ISBLANK(Q870)),
     "",
     IF(
       AND(AA870&lt;&gt;"",OR(V870="Terminé",V870="En cours")),
       VLOOKUP(AC870,Setup_ScoreExactBonus!A:D,4,FALSE),
       0
     )),
  0)</f>
        <v>0</v>
      </c>
      <c r="AE870" s="21">
        <f ca="1">IFERROR(IF(OR(ISBLANK(P870),ISBLANK(Q870)),0,IF(AA870&lt;&gt;"", AA870 + IF(AB870=1,AD870, 0), "") * (R870+1)),"")</f>
        <v>0</v>
      </c>
      <c r="AF870" s="21">
        <f ca="1">SUMIFS(AE$2:AE870,D$2:D870,D870)</f>
        <v>651</v>
      </c>
    </row>
    <row r="871" spans="1:32" hidden="1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1">
        <v>0</v>
      </c>
      <c r="S871" s="20">
        <f>VLOOKUP($A871,Database!$A:$Y,10,FALSE)</f>
        <v>84</v>
      </c>
      <c r="T871" s="20">
        <f>VLOOKUP($A871,Database!$A:$Y,11,FALSE)</f>
        <v>113</v>
      </c>
      <c r="U871" s="20">
        <f>VLOOKUP($A871,Database!$A:$Y,12,FALSE)</f>
        <v>126</v>
      </c>
      <c r="V871" s="20" t="str">
        <f>VLOOKUP(A871,Database!A:M,13,FALSE)</f>
        <v>Terminé</v>
      </c>
      <c r="W871" s="20">
        <f>VLOOKUP($A871,Database!$A:$Y,20,FALSE)</f>
        <v>0</v>
      </c>
      <c r="X871" s="20">
        <f>VLOOKUP($A871,Database!$A:$Y,21,FALSE)</f>
        <v>1</v>
      </c>
      <c r="Y871" s="20">
        <f>IF(A871=0,0,IF(V871="À venir",0,IF(AND(ISBLANK(P871),ISBLANK(Q871)),1,0)))</f>
        <v>0</v>
      </c>
      <c r="Z871" s="20">
        <f>IF(OR(ISBLANK(P871),ISBLANK(Q871)),"",IF(OR(AND(P871&gt;Q871,W871&gt;X871),AND(P871=Q871,W871=X871),AND(P871&lt;Q871,W871&lt;X871)),1,0))</f>
        <v>0</v>
      </c>
      <c r="AA871" s="20">
        <f ca="1">IF(C871&lt;NOW(),IF(AND(P871&gt;Q871,W871&gt;X871),S871,IF(AND(P871=Q871,W871=X871),T871,IF(AND(P871&lt;Q871,W871&lt;X871),U871,0))),"")</f>
        <v>0</v>
      </c>
      <c r="AB871" s="20">
        <f ca="1">IF(AND(P871=W871,Q871=X871,NOT(ISBLANK(P871)),NOT(ISBLANK(Q871)),NOT(ISBLANK(W871)),NOT(ISBLANK(AA871))),1,0)</f>
        <v>0</v>
      </c>
      <c r="AC871" s="20" t="str">
        <f ca="1">IF(AB871=0,"",IF(OR(ISBLANK(P871),ISBLANK(Q871)),"",IF(ISBLANK(VLOOKUP(A871,Database!A:AA,22,FALSE)),"",VLOOKUP(A871,Database!A:AA,22,FALSE))))</f>
        <v/>
      </c>
      <c r="AD871" s="20">
        <f ca="1">IFERROR(
   IF(
     OR(ISBLANK(P871),ISBLANK(Q871)),
     "",
     IF(
       AND(AA871&lt;&gt;"",OR(V871="Terminé",V871="En cours")),
       VLOOKUP(AC871,Setup_ScoreExactBonus!A:D,4,FALSE),
       0
     )),
  0)</f>
        <v>0</v>
      </c>
      <c r="AE871" s="21">
        <f ca="1">IFERROR(IF(OR(ISBLANK(P871),ISBLANK(Q871)),0,IF(AA871&lt;&gt;"", AA871 + IF(AB871=1,AD871, 0), "") * (R871+1)),"")</f>
        <v>0</v>
      </c>
      <c r="AF871" s="21">
        <f ca="1">SUMIFS(AE$2:AE871,D$2:D871,D871)</f>
        <v>1248</v>
      </c>
    </row>
    <row r="872" spans="1:32" hidden="1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1">
        <v>0</v>
      </c>
      <c r="S872" s="20">
        <f>VLOOKUP($A872,Database!$A:$Y,10,FALSE)</f>
        <v>84</v>
      </c>
      <c r="T872" s="20">
        <f>VLOOKUP($A872,Database!$A:$Y,11,FALSE)</f>
        <v>113</v>
      </c>
      <c r="U872" s="20">
        <f>VLOOKUP($A872,Database!$A:$Y,12,FALSE)</f>
        <v>126</v>
      </c>
      <c r="V872" s="20" t="str">
        <f>VLOOKUP(A872,Database!A:M,13,FALSE)</f>
        <v>Terminé</v>
      </c>
      <c r="W872" s="20">
        <f>VLOOKUP($A872,Database!$A:$Y,20,FALSE)</f>
        <v>0</v>
      </c>
      <c r="X872" s="20">
        <f>VLOOKUP($A872,Database!$A:$Y,21,FALSE)</f>
        <v>1</v>
      </c>
      <c r="Y872" s="20">
        <f>IF(A872=0,0,IF(V872="À venir",0,IF(AND(ISBLANK(P872),ISBLANK(Q872)),1,0)))</f>
        <v>0</v>
      </c>
      <c r="Z872" s="20">
        <f>IF(OR(ISBLANK(P872),ISBLANK(Q872)),"",IF(OR(AND(P872&gt;Q872,W872&gt;X872),AND(P872=Q872,W872=X872),AND(P872&lt;Q872,W872&lt;X872)),1,0))</f>
        <v>0</v>
      </c>
      <c r="AA872" s="20">
        <f ca="1">IF(C872&lt;NOW(),IF(AND(P872&gt;Q872,W872&gt;X872),S872,IF(AND(P872=Q872,W872=X872),T872,IF(AND(P872&lt;Q872,W872&lt;X872),U872,0))),"")</f>
        <v>0</v>
      </c>
      <c r="AB872" s="20">
        <f ca="1">IF(AND(P872=W872,Q872=X872,NOT(ISBLANK(P872)),NOT(ISBLANK(Q872)),NOT(ISBLANK(W872)),NOT(ISBLANK(AA872))),1,0)</f>
        <v>0</v>
      </c>
      <c r="AC872" s="20" t="str">
        <f ca="1">IF(AB872=0,"",IF(OR(ISBLANK(P872),ISBLANK(Q872)),"",IF(ISBLANK(VLOOKUP(A872,Database!A:AA,22,FALSE)),"",VLOOKUP(A872,Database!A:AA,22,FALSE))))</f>
        <v/>
      </c>
      <c r="AD872" s="20">
        <f ca="1">IFERROR(
   IF(
     OR(ISBLANK(P872),ISBLANK(Q872)),
     "",
     IF(
       AND(AA872&lt;&gt;"",OR(V872="Terminé",V872="En cours")),
       VLOOKUP(AC872,Setup_ScoreExactBonus!A:D,4,FALSE),
       0
     )),
  0)</f>
        <v>0</v>
      </c>
      <c r="AE872" s="21">
        <f ca="1">IFERROR(IF(OR(ISBLANK(P872),ISBLANK(Q872)),0,IF(AA872&lt;&gt;"", AA872 + IF(AB872=1,AD872, 0), "") * (R872+1)),"")</f>
        <v>0</v>
      </c>
      <c r="AF872" s="21">
        <f ca="1">SUMIFS(AE$2:AE872,D$2:D872,D872)</f>
        <v>834</v>
      </c>
    </row>
    <row r="873" spans="1:32" hidden="1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1">
        <v>0</v>
      </c>
      <c r="S873" s="20">
        <f>VLOOKUP($A873,Database!$A:$Y,10,FALSE)</f>
        <v>84</v>
      </c>
      <c r="T873" s="20">
        <f>VLOOKUP($A873,Database!$A:$Y,11,FALSE)</f>
        <v>113</v>
      </c>
      <c r="U873" s="20">
        <f>VLOOKUP($A873,Database!$A:$Y,12,FALSE)</f>
        <v>126</v>
      </c>
      <c r="V873" s="20" t="str">
        <f>VLOOKUP(A873,Database!A:M,13,FALSE)</f>
        <v>Terminé</v>
      </c>
      <c r="W873" s="20">
        <f>VLOOKUP($A873,Database!$A:$Y,20,FALSE)</f>
        <v>0</v>
      </c>
      <c r="X873" s="20">
        <f>VLOOKUP($A873,Database!$A:$Y,21,FALSE)</f>
        <v>1</v>
      </c>
      <c r="Y873" s="20">
        <f>IF(A873=0,0,IF(V873="À venir",0,IF(AND(ISBLANK(P873),ISBLANK(Q873)),1,0)))</f>
        <v>0</v>
      </c>
      <c r="Z873" s="20">
        <f>IF(OR(ISBLANK(P873),ISBLANK(Q873)),"",IF(OR(AND(P873&gt;Q873,W873&gt;X873),AND(P873=Q873,W873=X873),AND(P873&lt;Q873,W873&lt;X873)),1,0))</f>
        <v>0</v>
      </c>
      <c r="AA873" s="20">
        <f ca="1">IF(C873&lt;NOW(),IF(AND(P873&gt;Q873,W873&gt;X873),S873,IF(AND(P873=Q873,W873=X873),T873,IF(AND(P873&lt;Q873,W873&lt;X873),U873,0))),"")</f>
        <v>0</v>
      </c>
      <c r="AB873" s="20">
        <f ca="1">IF(AND(P873=W873,Q873=X873,NOT(ISBLANK(P873)),NOT(ISBLANK(Q873)),NOT(ISBLANK(W873)),NOT(ISBLANK(AA873))),1,0)</f>
        <v>0</v>
      </c>
      <c r="AC873" s="20" t="str">
        <f ca="1">IF(AB873=0,"",IF(OR(ISBLANK(P873),ISBLANK(Q873)),"",IF(ISBLANK(VLOOKUP(A873,Database!A:AA,22,FALSE)),"",VLOOKUP(A873,Database!A:AA,22,FALSE))))</f>
        <v/>
      </c>
      <c r="AD873" s="20">
        <f ca="1">IFERROR(
   IF(
     OR(ISBLANK(P873),ISBLANK(Q873)),
     "",
     IF(
       AND(AA873&lt;&gt;"",OR(V873="Terminé",V873="En cours")),
       VLOOKUP(AC873,Setup_ScoreExactBonus!A:D,4,FALSE),
       0
     )),
  0)</f>
        <v>0</v>
      </c>
      <c r="AE873" s="21">
        <f ca="1">IFERROR(IF(OR(ISBLANK(P873),ISBLANK(Q873)),0,IF(AA873&lt;&gt;"", AA873 + IF(AB873=1,AD873, 0), "") * (R873+1)),"")</f>
        <v>0</v>
      </c>
      <c r="AF873" s="21">
        <f ca="1">SUMIFS(AE$2:AE873,D$2:D873,D873)</f>
        <v>1135</v>
      </c>
    </row>
    <row r="874" spans="1:32" hidden="1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1">
        <v>0</v>
      </c>
      <c r="S874" s="20">
        <f>VLOOKUP($A874,Database!$A:$Y,10,FALSE)</f>
        <v>84</v>
      </c>
      <c r="T874" s="20">
        <f>VLOOKUP($A874,Database!$A:$Y,11,FALSE)</f>
        <v>113</v>
      </c>
      <c r="U874" s="20">
        <f>VLOOKUP($A874,Database!$A:$Y,12,FALSE)</f>
        <v>126</v>
      </c>
      <c r="V874" s="20" t="str">
        <f>VLOOKUP(A874,Database!A:M,13,FALSE)</f>
        <v>Terminé</v>
      </c>
      <c r="W874" s="20">
        <f>VLOOKUP($A874,Database!$A:$Y,20,FALSE)</f>
        <v>0</v>
      </c>
      <c r="X874" s="20">
        <f>VLOOKUP($A874,Database!$A:$Y,21,FALSE)</f>
        <v>1</v>
      </c>
      <c r="Y874" s="20">
        <f>IF(A874=0,0,IF(V874="À venir",0,IF(AND(ISBLANK(P874),ISBLANK(Q874)),1,0)))</f>
        <v>0</v>
      </c>
      <c r="Z874" s="20">
        <f>IF(OR(ISBLANK(P874),ISBLANK(Q874)),"",IF(OR(AND(P874&gt;Q874,W874&gt;X874),AND(P874=Q874,W874=X874),AND(P874&lt;Q874,W874&lt;X874)),1,0))</f>
        <v>0</v>
      </c>
      <c r="AA874" s="20">
        <f ca="1">IF(C874&lt;NOW(),IF(AND(P874&gt;Q874,W874&gt;X874),S874,IF(AND(P874=Q874,W874=X874),T874,IF(AND(P874&lt;Q874,W874&lt;X874),U874,0))),"")</f>
        <v>0</v>
      </c>
      <c r="AB874" s="20">
        <f ca="1">IF(AND(P874=W874,Q874=X874,NOT(ISBLANK(P874)),NOT(ISBLANK(Q874)),NOT(ISBLANK(W874)),NOT(ISBLANK(AA874))),1,0)</f>
        <v>0</v>
      </c>
      <c r="AC874" s="20" t="str">
        <f ca="1">IF(AB874=0,"",IF(OR(ISBLANK(P874),ISBLANK(Q874)),"",IF(ISBLANK(VLOOKUP(A874,Database!A:AA,22,FALSE)),"",VLOOKUP(A874,Database!A:AA,22,FALSE))))</f>
        <v/>
      </c>
      <c r="AD874" s="20">
        <f ca="1">IFERROR(
   IF(
     OR(ISBLANK(P874),ISBLANK(Q874)),
     "",
     IF(
       AND(AA874&lt;&gt;"",OR(V874="Terminé",V874="En cours")),
       VLOOKUP(AC874,Setup_ScoreExactBonus!A:D,4,FALSE),
       0
     )),
  0)</f>
        <v>0</v>
      </c>
      <c r="AE874" s="21">
        <f ca="1">IFERROR(IF(OR(ISBLANK(P874),ISBLANK(Q874)),0,IF(AA874&lt;&gt;"", AA874 + IF(AB874=1,AD874, 0), "") * (R874+1)),"")</f>
        <v>0</v>
      </c>
      <c r="AF874" s="21">
        <f ca="1">SUMIFS(AE$2:AE874,D$2:D874,D874)</f>
        <v>1136</v>
      </c>
    </row>
    <row r="875" spans="1:32" hidden="1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1">
        <v>0</v>
      </c>
      <c r="S875" s="20">
        <f>VLOOKUP($A875,Database!$A:$Y,10,FALSE)</f>
        <v>84</v>
      </c>
      <c r="T875" s="20">
        <f>VLOOKUP($A875,Database!$A:$Y,11,FALSE)</f>
        <v>113</v>
      </c>
      <c r="U875" s="20">
        <f>VLOOKUP($A875,Database!$A:$Y,12,FALSE)</f>
        <v>126</v>
      </c>
      <c r="V875" s="20" t="str">
        <f>VLOOKUP(A875,Database!A:M,13,FALSE)</f>
        <v>Terminé</v>
      </c>
      <c r="W875" s="20">
        <f>VLOOKUP($A875,Database!$A:$Y,20,FALSE)</f>
        <v>0</v>
      </c>
      <c r="X875" s="20">
        <f>VLOOKUP($A875,Database!$A:$Y,21,FALSE)</f>
        <v>1</v>
      </c>
      <c r="Y875" s="20">
        <f>IF(A875=0,0,IF(V875="À venir",0,IF(AND(ISBLANK(P875),ISBLANK(Q875)),1,0)))</f>
        <v>0</v>
      </c>
      <c r="Z875" s="20">
        <f>IF(OR(ISBLANK(P875),ISBLANK(Q875)),"",IF(OR(AND(P875&gt;Q875,W875&gt;X875),AND(P875=Q875,W875=X875),AND(P875&lt;Q875,W875&lt;X875)),1,0))</f>
        <v>1</v>
      </c>
      <c r="AA875" s="20">
        <f ca="1">IF(C875&lt;NOW(),IF(AND(P875&gt;Q875,W875&gt;X875),S875,IF(AND(P875=Q875,W875=X875),T875,IF(AND(P875&lt;Q875,W875&lt;X875),U875,0))),"")</f>
        <v>126</v>
      </c>
      <c r="AB875" s="20">
        <f ca="1">IF(AND(P875=W875,Q875=X875,NOT(ISBLANK(P875)),NOT(ISBLANK(Q875)),NOT(ISBLANK(W875)),NOT(ISBLANK(AA875))),1,0)</f>
        <v>0</v>
      </c>
      <c r="AC875" s="20" t="str">
        <f ca="1">IF(AB875=0,"",IF(OR(ISBLANK(P875),ISBLANK(Q875)),"",IF(ISBLANK(VLOOKUP(A875,Database!A:AA,22,FALSE)),"",VLOOKUP(A875,Database!A:AA,22,FALSE))))</f>
        <v/>
      </c>
      <c r="AD875" s="20">
        <f ca="1">IFERROR(
   IF(
     OR(ISBLANK(P875),ISBLANK(Q875)),
     "",
     IF(
       AND(AA875&lt;&gt;"",OR(V875="Terminé",V875="En cours")),
       VLOOKUP(AC875,Setup_ScoreExactBonus!A:D,4,FALSE),
       0
     )),
  0)</f>
        <v>0</v>
      </c>
      <c r="AE875" s="21">
        <f ca="1">IFERROR(IF(OR(ISBLANK(P875),ISBLANK(Q875)),0,IF(AA875&lt;&gt;"", AA875 + IF(AB875=1,AD875, 0), "") * (R875+1)),"")</f>
        <v>126</v>
      </c>
      <c r="AF875" s="21">
        <f ca="1">SUMIFS(AE$2:AE875,D$2:D875,D875)</f>
        <v>1192</v>
      </c>
    </row>
    <row r="876" spans="1:32" hidden="1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1">
        <v>0</v>
      </c>
      <c r="S876" s="20">
        <f>VLOOKUP($A876,Database!$A:$Y,10,FALSE)</f>
        <v>84</v>
      </c>
      <c r="T876" s="20">
        <f>VLOOKUP($A876,Database!$A:$Y,11,FALSE)</f>
        <v>113</v>
      </c>
      <c r="U876" s="20">
        <f>VLOOKUP($A876,Database!$A:$Y,12,FALSE)</f>
        <v>126</v>
      </c>
      <c r="V876" s="20" t="str">
        <f>VLOOKUP(A876,Database!A:M,13,FALSE)</f>
        <v>Terminé</v>
      </c>
      <c r="W876" s="20">
        <f>VLOOKUP($A876,Database!$A:$Y,20,FALSE)</f>
        <v>0</v>
      </c>
      <c r="X876" s="20">
        <f>VLOOKUP($A876,Database!$A:$Y,21,FALSE)</f>
        <v>1</v>
      </c>
      <c r="Y876" s="20">
        <f>IF(A876=0,0,IF(V876="À venir",0,IF(AND(ISBLANK(P876),ISBLANK(Q876)),1,0)))</f>
        <v>0</v>
      </c>
      <c r="Z876" s="20">
        <f>IF(OR(ISBLANK(P876),ISBLANK(Q876)),"",IF(OR(AND(P876&gt;Q876,W876&gt;X876),AND(P876=Q876,W876=X876),AND(P876&lt;Q876,W876&lt;X876)),1,0))</f>
        <v>0</v>
      </c>
      <c r="AA876" s="20">
        <f ca="1">IF(C876&lt;NOW(),IF(AND(P876&gt;Q876,W876&gt;X876),S876,IF(AND(P876=Q876,W876=X876),T876,IF(AND(P876&lt;Q876,W876&lt;X876),U876,0))),"")</f>
        <v>0</v>
      </c>
      <c r="AB876" s="20">
        <f ca="1">IF(AND(P876=W876,Q876=X876,NOT(ISBLANK(P876)),NOT(ISBLANK(Q876)),NOT(ISBLANK(W876)),NOT(ISBLANK(AA876))),1,0)</f>
        <v>0</v>
      </c>
      <c r="AC876" s="20" t="str">
        <f ca="1">IF(AB876=0,"",IF(OR(ISBLANK(P876),ISBLANK(Q876)),"",IF(ISBLANK(VLOOKUP(A876,Database!A:AA,22,FALSE)),"",VLOOKUP(A876,Database!A:AA,22,FALSE))))</f>
        <v/>
      </c>
      <c r="AD876" s="20">
        <f ca="1">IFERROR(
   IF(
     OR(ISBLANK(P876),ISBLANK(Q876)),
     "",
     IF(
       AND(AA876&lt;&gt;"",OR(V876="Terminé",V876="En cours")),
       VLOOKUP(AC876,Setup_ScoreExactBonus!A:D,4,FALSE),
       0
     )),
  0)</f>
        <v>0</v>
      </c>
      <c r="AE876" s="21">
        <f ca="1">IFERROR(IF(OR(ISBLANK(P876),ISBLANK(Q876)),0,IF(AA876&lt;&gt;"", AA876 + IF(AB876=1,AD876, 0), "") * (R876+1)),"")</f>
        <v>0</v>
      </c>
      <c r="AF876" s="21">
        <f ca="1">SUMIFS(AE$2:AE876,D$2:D876,D876)</f>
        <v>1108</v>
      </c>
    </row>
    <row r="877" spans="1:32" hidden="1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1">
        <v>0</v>
      </c>
      <c r="S877" s="20">
        <f>VLOOKUP($A877,Database!$A:$Y,10,FALSE)</f>
        <v>84</v>
      </c>
      <c r="T877" s="20">
        <f>VLOOKUP($A877,Database!$A:$Y,11,FALSE)</f>
        <v>113</v>
      </c>
      <c r="U877" s="20">
        <f>VLOOKUP($A877,Database!$A:$Y,12,FALSE)</f>
        <v>126</v>
      </c>
      <c r="V877" s="20" t="str">
        <f>VLOOKUP(A877,Database!A:M,13,FALSE)</f>
        <v>Terminé</v>
      </c>
      <c r="W877" s="20">
        <f>VLOOKUP($A877,Database!$A:$Y,20,FALSE)</f>
        <v>0</v>
      </c>
      <c r="X877" s="20">
        <f>VLOOKUP($A877,Database!$A:$Y,21,FALSE)</f>
        <v>1</v>
      </c>
      <c r="Y877" s="20">
        <f>IF(A877=0,0,IF(V877="À venir",0,IF(AND(ISBLANK(P877),ISBLANK(Q877)),1,0)))</f>
        <v>0</v>
      </c>
      <c r="Z877" s="20">
        <f>IF(OR(ISBLANK(P877),ISBLANK(Q877)),"",IF(OR(AND(P877&gt;Q877,W877&gt;X877),AND(P877=Q877,W877=X877),AND(P877&lt;Q877,W877&lt;X877)),1,0))</f>
        <v>0</v>
      </c>
      <c r="AA877" s="20">
        <f ca="1">IF(C877&lt;NOW(),IF(AND(P877&gt;Q877,W877&gt;X877),S877,IF(AND(P877=Q877,W877=X877),T877,IF(AND(P877&lt;Q877,W877&lt;X877),U877,0))),"")</f>
        <v>0</v>
      </c>
      <c r="AB877" s="20">
        <f ca="1">IF(AND(P877=W877,Q877=X877,NOT(ISBLANK(P877)),NOT(ISBLANK(Q877)),NOT(ISBLANK(W877)),NOT(ISBLANK(AA877))),1,0)</f>
        <v>0</v>
      </c>
      <c r="AC877" s="20" t="str">
        <f ca="1">IF(AB877=0,"",IF(OR(ISBLANK(P877),ISBLANK(Q877)),"",IF(ISBLANK(VLOOKUP(A877,Database!A:AA,22,FALSE)),"",VLOOKUP(A877,Database!A:AA,22,FALSE))))</f>
        <v/>
      </c>
      <c r="AD877" s="20">
        <f ca="1">IFERROR(
   IF(
     OR(ISBLANK(P877),ISBLANK(Q877)),
     "",
     IF(
       AND(AA877&lt;&gt;"",OR(V877="Terminé",V877="En cours")),
       VLOOKUP(AC877,Setup_ScoreExactBonus!A:D,4,FALSE),
       0
     )),
  0)</f>
        <v>0</v>
      </c>
      <c r="AE877" s="21">
        <f ca="1">IFERROR(IF(OR(ISBLANK(P877),ISBLANK(Q877)),0,IF(AA877&lt;&gt;"", AA877 + IF(AB877=1,AD877, 0), "") * (R877+1)),"")</f>
        <v>0</v>
      </c>
      <c r="AF877" s="21">
        <f ca="1">SUMIFS(AE$2:AE877,D$2:D877,D877)</f>
        <v>1599</v>
      </c>
    </row>
    <row r="878" spans="1:32" hidden="1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1">
        <v>0</v>
      </c>
      <c r="S878" s="20">
        <f>VLOOKUP($A878,Database!$A:$Y,10,FALSE)</f>
        <v>84</v>
      </c>
      <c r="T878" s="20">
        <f>VLOOKUP($A878,Database!$A:$Y,11,FALSE)</f>
        <v>113</v>
      </c>
      <c r="U878" s="20">
        <f>VLOOKUP($A878,Database!$A:$Y,12,FALSE)</f>
        <v>126</v>
      </c>
      <c r="V878" s="20" t="str">
        <f>VLOOKUP(A878,Database!A:M,13,FALSE)</f>
        <v>Terminé</v>
      </c>
      <c r="W878" s="20">
        <f>VLOOKUP($A878,Database!$A:$Y,20,FALSE)</f>
        <v>0</v>
      </c>
      <c r="X878" s="20">
        <f>VLOOKUP($A878,Database!$A:$Y,21,FALSE)</f>
        <v>1</v>
      </c>
      <c r="Y878" s="20">
        <f>IF(A878=0,0,IF(V878="À venir",0,IF(AND(ISBLANK(P878),ISBLANK(Q878)),1,0)))</f>
        <v>0</v>
      </c>
      <c r="Z878" s="20">
        <f>IF(OR(ISBLANK(P878),ISBLANK(Q878)),"",IF(OR(AND(P878&gt;Q878,W878&gt;X878),AND(P878=Q878,W878=X878),AND(P878&lt;Q878,W878&lt;X878)),1,0))</f>
        <v>1</v>
      </c>
      <c r="AA878" s="20">
        <f ca="1">IF(C878&lt;NOW(),IF(AND(P878&gt;Q878,W878&gt;X878),S878,IF(AND(P878=Q878,W878=X878),T878,IF(AND(P878&lt;Q878,W878&lt;X878),U878,0))),"")</f>
        <v>126</v>
      </c>
      <c r="AB878" s="20">
        <f ca="1">IF(AND(P878=W878,Q878=X878,NOT(ISBLANK(P878)),NOT(ISBLANK(Q878)),NOT(ISBLANK(W878)),NOT(ISBLANK(AA878))),1,0)</f>
        <v>0</v>
      </c>
      <c r="AC878" s="20" t="str">
        <f ca="1">IF(AB878=0,"",IF(OR(ISBLANK(P878),ISBLANK(Q878)),"",IF(ISBLANK(VLOOKUP(A878,Database!A:AA,22,FALSE)),"",VLOOKUP(A878,Database!A:AA,22,FALSE))))</f>
        <v/>
      </c>
      <c r="AD878" s="20">
        <f ca="1">IFERROR(
   IF(
     OR(ISBLANK(P878),ISBLANK(Q878)),
     "",
     IF(
       AND(AA878&lt;&gt;"",OR(V878="Terminé",V878="En cours")),
       VLOOKUP(AC878,Setup_ScoreExactBonus!A:D,4,FALSE),
       0
     )),
  0)</f>
        <v>0</v>
      </c>
      <c r="AE878" s="21">
        <f ca="1">IFERROR(IF(OR(ISBLANK(P878),ISBLANK(Q878)),0,IF(AA878&lt;&gt;"", AA878 + IF(AB878=1,AD878, 0), "") * (R878+1)),"")</f>
        <v>126</v>
      </c>
      <c r="AF878" s="21">
        <f ca="1">SUMIFS(AE$2:AE878,D$2:D878,D878)</f>
        <v>1675</v>
      </c>
    </row>
    <row r="879" spans="1:32" hidden="1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1">
        <v>0</v>
      </c>
      <c r="S879" s="20">
        <f>VLOOKUP($A879,Database!$A:$Y,10,FALSE)</f>
        <v>84</v>
      </c>
      <c r="T879" s="20">
        <f>VLOOKUP($A879,Database!$A:$Y,11,FALSE)</f>
        <v>113</v>
      </c>
      <c r="U879" s="20">
        <f>VLOOKUP($A879,Database!$A:$Y,12,FALSE)</f>
        <v>126</v>
      </c>
      <c r="V879" s="20" t="str">
        <f>VLOOKUP(A879,Database!A:M,13,FALSE)</f>
        <v>Terminé</v>
      </c>
      <c r="W879" s="20">
        <f>VLOOKUP($A879,Database!$A:$Y,20,FALSE)</f>
        <v>0</v>
      </c>
      <c r="X879" s="20">
        <f>VLOOKUP($A879,Database!$A:$Y,21,FALSE)</f>
        <v>1</v>
      </c>
      <c r="Y879" s="20">
        <f>IF(A879=0,0,IF(V879="À venir",0,IF(AND(ISBLANK(P879),ISBLANK(Q879)),1,0)))</f>
        <v>0</v>
      </c>
      <c r="Z879" s="20">
        <f>IF(OR(ISBLANK(P879),ISBLANK(Q879)),"",IF(OR(AND(P879&gt;Q879,W879&gt;X879),AND(P879=Q879,W879=X879),AND(P879&lt;Q879,W879&lt;X879)),1,0))</f>
        <v>0</v>
      </c>
      <c r="AA879" s="20">
        <f ca="1">IF(C879&lt;NOW(),IF(AND(P879&gt;Q879,W879&gt;X879),S879,IF(AND(P879=Q879,W879=X879),T879,IF(AND(P879&lt;Q879,W879&lt;X879),U879,0))),"")</f>
        <v>0</v>
      </c>
      <c r="AB879" s="20">
        <f ca="1">IF(AND(P879=W879,Q879=X879,NOT(ISBLANK(P879)),NOT(ISBLANK(Q879)),NOT(ISBLANK(W879)),NOT(ISBLANK(AA879))),1,0)</f>
        <v>0</v>
      </c>
      <c r="AC879" s="20" t="str">
        <f ca="1">IF(AB879=0,"",IF(OR(ISBLANK(P879),ISBLANK(Q879)),"",IF(ISBLANK(VLOOKUP(A879,Database!A:AA,22,FALSE)),"",VLOOKUP(A879,Database!A:AA,22,FALSE))))</f>
        <v/>
      </c>
      <c r="AD879" s="20">
        <f ca="1">IFERROR(
   IF(
     OR(ISBLANK(P879),ISBLANK(Q879)),
     "",
     IF(
       AND(AA879&lt;&gt;"",OR(V879="Terminé",V879="En cours")),
       VLOOKUP(AC879,Setup_ScoreExactBonus!A:D,4,FALSE),
       0
     )),
  0)</f>
        <v>0</v>
      </c>
      <c r="AE879" s="21">
        <f ca="1">IFERROR(IF(OR(ISBLANK(P879),ISBLANK(Q879)),0,IF(AA879&lt;&gt;"", AA879 + IF(AB879=1,AD879, 0), "") * (R879+1)),"")</f>
        <v>0</v>
      </c>
      <c r="AF879" s="21">
        <f ca="1">SUMIFS(AE$2:AE879,D$2:D879,D879)</f>
        <v>1181</v>
      </c>
    </row>
    <row r="880" spans="1:32" hidden="1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1">
        <v>0</v>
      </c>
      <c r="S880" s="20">
        <f>VLOOKUP($A880,Database!$A:$Y,10,FALSE)</f>
        <v>84</v>
      </c>
      <c r="T880" s="20">
        <f>VLOOKUP($A880,Database!$A:$Y,11,FALSE)</f>
        <v>113</v>
      </c>
      <c r="U880" s="20">
        <f>VLOOKUP($A880,Database!$A:$Y,12,FALSE)</f>
        <v>126</v>
      </c>
      <c r="V880" s="20" t="str">
        <f>VLOOKUP(A880,Database!A:M,13,FALSE)</f>
        <v>Terminé</v>
      </c>
      <c r="W880" s="20">
        <f>VLOOKUP($A880,Database!$A:$Y,20,FALSE)</f>
        <v>0</v>
      </c>
      <c r="X880" s="20">
        <f>VLOOKUP($A880,Database!$A:$Y,21,FALSE)</f>
        <v>1</v>
      </c>
      <c r="Y880" s="20">
        <f>IF(A880=0,0,IF(V880="À venir",0,IF(AND(ISBLANK(P880),ISBLANK(Q880)),1,0)))</f>
        <v>0</v>
      </c>
      <c r="Z880" s="20">
        <f>IF(OR(ISBLANK(P880),ISBLANK(Q880)),"",IF(OR(AND(P880&gt;Q880,W880&gt;X880),AND(P880=Q880,W880=X880),AND(P880&lt;Q880,W880&lt;X880)),1,0))</f>
        <v>0</v>
      </c>
      <c r="AA880" s="20">
        <f ca="1">IF(C880&lt;NOW(),IF(AND(P880&gt;Q880,W880&gt;X880),S880,IF(AND(P880=Q880,W880=X880),T880,IF(AND(P880&lt;Q880,W880&lt;X880),U880,0))),"")</f>
        <v>0</v>
      </c>
      <c r="AB880" s="20">
        <f ca="1">IF(AND(P880=W880,Q880=X880,NOT(ISBLANK(P880)),NOT(ISBLANK(Q880)),NOT(ISBLANK(W880)),NOT(ISBLANK(AA880))),1,0)</f>
        <v>0</v>
      </c>
      <c r="AC880" s="20" t="str">
        <f ca="1">IF(AB880=0,"",IF(OR(ISBLANK(P880),ISBLANK(Q880)),"",IF(ISBLANK(VLOOKUP(A880,Database!A:AA,22,FALSE)),"",VLOOKUP(A880,Database!A:AA,22,FALSE))))</f>
        <v/>
      </c>
      <c r="AD880" s="20">
        <f ca="1">IFERROR(
   IF(
     OR(ISBLANK(P880),ISBLANK(Q880)),
     "",
     IF(
       AND(AA880&lt;&gt;"",OR(V880="Terminé",V880="En cours")),
       VLOOKUP(AC880,Setup_ScoreExactBonus!A:D,4,FALSE),
       0
     )),
  0)</f>
        <v>0</v>
      </c>
      <c r="AE880" s="21">
        <f ca="1">IFERROR(IF(OR(ISBLANK(P880),ISBLANK(Q880)),0,IF(AA880&lt;&gt;"", AA880 + IF(AB880=1,AD880, 0), "") * (R880+1)),"")</f>
        <v>0</v>
      </c>
      <c r="AF880" s="21">
        <f ca="1">SUMIFS(AE$2:AE880,D$2:D880,D880)</f>
        <v>1247</v>
      </c>
    </row>
    <row r="881" spans="1:32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1">
        <v>0</v>
      </c>
      <c r="S881" s="20">
        <f>VLOOKUP($A881,Database!$A:$Y,10,FALSE)</f>
        <v>84</v>
      </c>
      <c r="T881" s="20">
        <f>VLOOKUP($A881,Database!$A:$Y,11,FALSE)</f>
        <v>113</v>
      </c>
      <c r="U881" s="20">
        <f>VLOOKUP($A881,Database!$A:$Y,12,FALSE)</f>
        <v>126</v>
      </c>
      <c r="V881" s="20" t="str">
        <f>VLOOKUP(A881,Database!A:M,13,FALSE)</f>
        <v>Terminé</v>
      </c>
      <c r="W881" s="20">
        <f>VLOOKUP($A881,Database!$A:$Y,20,FALSE)</f>
        <v>0</v>
      </c>
      <c r="X881" s="20">
        <f>VLOOKUP($A881,Database!$A:$Y,21,FALSE)</f>
        <v>1</v>
      </c>
      <c r="Y881" s="20">
        <f>IF(A881=0,0,IF(V881="À venir",0,IF(AND(ISBLANK(P881),ISBLANK(Q881)),1,0)))</f>
        <v>0</v>
      </c>
      <c r="Z881" s="20">
        <f>IF(OR(ISBLANK(P881),ISBLANK(Q881)),"",IF(OR(AND(P881&gt;Q881,W881&gt;X881),AND(P881=Q881,W881=X881),AND(P881&lt;Q881,W881&lt;X881)),1,0))</f>
        <v>0</v>
      </c>
      <c r="AA881" s="20">
        <f ca="1">IF(C881&lt;NOW(),IF(AND(P881&gt;Q881,W881&gt;X881),S881,IF(AND(P881=Q881,W881=X881),T881,IF(AND(P881&lt;Q881,W881&lt;X881),U881,0))),"")</f>
        <v>0</v>
      </c>
      <c r="AB881" s="20">
        <f ca="1">IF(AND(P881=W881,Q881=X881,NOT(ISBLANK(P881)),NOT(ISBLANK(Q881)),NOT(ISBLANK(W881)),NOT(ISBLANK(AA881))),1,0)</f>
        <v>0</v>
      </c>
      <c r="AC881" s="20" t="str">
        <f ca="1">IF(AB881=0,"",IF(OR(ISBLANK(P881),ISBLANK(Q881)),"",IF(ISBLANK(VLOOKUP(A881,Database!A:AA,22,FALSE)),"",VLOOKUP(A881,Database!A:AA,22,FALSE))))</f>
        <v/>
      </c>
      <c r="AD881" s="20">
        <f ca="1">IFERROR(
   IF(
     OR(ISBLANK(P881),ISBLANK(Q881)),
     "",
     IF(
       AND(AA881&lt;&gt;"",OR(V881="Terminé",V881="En cours")),
       VLOOKUP(AC881,Setup_ScoreExactBonus!A:D,4,FALSE),
       0
     )),
  0)</f>
        <v>0</v>
      </c>
      <c r="AE881" s="21">
        <f ca="1">IFERROR(IF(OR(ISBLANK(P881),ISBLANK(Q881)),0,IF(AA881&lt;&gt;"", AA881 + IF(AB881=1,AD881, 0), "") * (R881+1)),"")</f>
        <v>0</v>
      </c>
      <c r="AF881" s="21">
        <f ca="1">SUMIFS(AE$2:AE881,D$2:D881,D881)</f>
        <v>868</v>
      </c>
    </row>
    <row r="882" spans="1:32" hidden="1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1">
        <v>0</v>
      </c>
      <c r="S882" s="20">
        <f>VLOOKUP($A882,Database!$A:$Y,10,FALSE)</f>
        <v>84</v>
      </c>
      <c r="T882" s="20">
        <f>VLOOKUP($A882,Database!$A:$Y,11,FALSE)</f>
        <v>113</v>
      </c>
      <c r="U882" s="20">
        <f>VLOOKUP($A882,Database!$A:$Y,12,FALSE)</f>
        <v>126</v>
      </c>
      <c r="V882" s="20" t="str">
        <f>VLOOKUP(A882,Database!A:M,13,FALSE)</f>
        <v>Terminé</v>
      </c>
      <c r="W882" s="20">
        <f>VLOOKUP($A882,Database!$A:$Y,20,FALSE)</f>
        <v>0</v>
      </c>
      <c r="X882" s="20">
        <f>VLOOKUP($A882,Database!$A:$Y,21,FALSE)</f>
        <v>1</v>
      </c>
      <c r="Y882" s="20">
        <f>IF(A882=0,0,IF(V882="À venir",0,IF(AND(ISBLANK(P882),ISBLANK(Q882)),1,0)))</f>
        <v>0</v>
      </c>
      <c r="Z882" s="20">
        <f>IF(OR(ISBLANK(P882),ISBLANK(Q882)),"",IF(OR(AND(P882&gt;Q882,W882&gt;X882),AND(P882=Q882,W882=X882),AND(P882&lt;Q882,W882&lt;X882)),1,0))</f>
        <v>0</v>
      </c>
      <c r="AA882" s="20">
        <f ca="1">IF(C882&lt;NOW(),IF(AND(P882&gt;Q882,W882&gt;X882),S882,IF(AND(P882=Q882,W882=X882),T882,IF(AND(P882&lt;Q882,W882&lt;X882),U882,0))),"")</f>
        <v>0</v>
      </c>
      <c r="AB882" s="20">
        <f ca="1">IF(AND(P882=W882,Q882=X882,NOT(ISBLANK(P882)),NOT(ISBLANK(Q882)),NOT(ISBLANK(W882)),NOT(ISBLANK(AA882))),1,0)</f>
        <v>0</v>
      </c>
      <c r="AC882" s="20" t="str">
        <f ca="1">IF(AB882=0,"",IF(OR(ISBLANK(P882),ISBLANK(Q882)),"",IF(ISBLANK(VLOOKUP(A882,Database!A:AA,22,FALSE)),"",VLOOKUP(A882,Database!A:AA,22,FALSE))))</f>
        <v/>
      </c>
      <c r="AD882" s="20">
        <f ca="1">IFERROR(
   IF(
     OR(ISBLANK(P882),ISBLANK(Q882)),
     "",
     IF(
       AND(AA882&lt;&gt;"",OR(V882="Terminé",V882="En cours")),
       VLOOKUP(AC882,Setup_ScoreExactBonus!A:D,4,FALSE),
       0
     )),
  0)</f>
        <v>0</v>
      </c>
      <c r="AE882" s="21">
        <f ca="1">IFERROR(IF(OR(ISBLANK(P882),ISBLANK(Q882)),0,IF(AA882&lt;&gt;"", AA882 + IF(AB882=1,AD882, 0), "") * (R882+1)),"")</f>
        <v>0</v>
      </c>
      <c r="AF882" s="21">
        <f ca="1">SUMIFS(AE$2:AE882,D$2:D882,D882)</f>
        <v>1142</v>
      </c>
    </row>
    <row r="883" spans="1:32" hidden="1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1">
        <v>0</v>
      </c>
      <c r="S883" s="20">
        <f>VLOOKUP($A883,Database!$A:$Y,10,FALSE)</f>
        <v>84</v>
      </c>
      <c r="T883" s="20">
        <f>VLOOKUP($A883,Database!$A:$Y,11,FALSE)</f>
        <v>113</v>
      </c>
      <c r="U883" s="20">
        <f>VLOOKUP($A883,Database!$A:$Y,12,FALSE)</f>
        <v>126</v>
      </c>
      <c r="V883" s="20" t="str">
        <f>VLOOKUP(A883,Database!A:M,13,FALSE)</f>
        <v>Terminé</v>
      </c>
      <c r="W883" s="20">
        <f>VLOOKUP($A883,Database!$A:$Y,20,FALSE)</f>
        <v>0</v>
      </c>
      <c r="X883" s="20">
        <f>VLOOKUP($A883,Database!$A:$Y,21,FALSE)</f>
        <v>1</v>
      </c>
      <c r="Y883" s="20">
        <f>IF(A883=0,0,IF(V883="À venir",0,IF(AND(ISBLANK(P883),ISBLANK(Q883)),1,0)))</f>
        <v>0</v>
      </c>
      <c r="Z883" s="20">
        <f>IF(OR(ISBLANK(P883),ISBLANK(Q883)),"",IF(OR(AND(P883&gt;Q883,W883&gt;X883),AND(P883=Q883,W883=X883),AND(P883&lt;Q883,W883&lt;X883)),1,0))</f>
        <v>0</v>
      </c>
      <c r="AA883" s="20">
        <f ca="1">IF(C883&lt;NOW(),IF(AND(P883&gt;Q883,W883&gt;X883),S883,IF(AND(P883=Q883,W883=X883),T883,IF(AND(P883&lt;Q883,W883&lt;X883),U883,0))),"")</f>
        <v>0</v>
      </c>
      <c r="AB883" s="20">
        <f ca="1">IF(AND(P883=W883,Q883=X883,NOT(ISBLANK(P883)),NOT(ISBLANK(Q883)),NOT(ISBLANK(W883)),NOT(ISBLANK(AA883))),1,0)</f>
        <v>0</v>
      </c>
      <c r="AC883" s="20" t="str">
        <f ca="1">IF(AB883=0,"",IF(OR(ISBLANK(P883),ISBLANK(Q883)),"",IF(ISBLANK(VLOOKUP(A883,Database!A:AA,22,FALSE)),"",VLOOKUP(A883,Database!A:AA,22,FALSE))))</f>
        <v/>
      </c>
      <c r="AD883" s="20">
        <f ca="1">IFERROR(
   IF(
     OR(ISBLANK(P883),ISBLANK(Q883)),
     "",
     IF(
       AND(AA883&lt;&gt;"",OR(V883="Terminé",V883="En cours")),
       VLOOKUP(AC883,Setup_ScoreExactBonus!A:D,4,FALSE),
       0
     )),
  0)</f>
        <v>0</v>
      </c>
      <c r="AE883" s="21">
        <f ca="1">IFERROR(IF(OR(ISBLANK(P883),ISBLANK(Q883)),0,IF(AA883&lt;&gt;"", AA883 + IF(AB883=1,AD883, 0), "") * (R883+1)),"")</f>
        <v>0</v>
      </c>
      <c r="AF883" s="21">
        <f ca="1">SUMIFS(AE$2:AE883,D$2:D883,D883)</f>
        <v>1265</v>
      </c>
    </row>
    <row r="884" spans="1:32" hidden="1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1">
        <v>0</v>
      </c>
      <c r="S884" s="20">
        <f>VLOOKUP($A884,Database!$A:$Y,10,FALSE)</f>
        <v>84</v>
      </c>
      <c r="T884" s="20">
        <f>VLOOKUP($A884,Database!$A:$Y,11,FALSE)</f>
        <v>113</v>
      </c>
      <c r="U884" s="20">
        <f>VLOOKUP($A884,Database!$A:$Y,12,FALSE)</f>
        <v>126</v>
      </c>
      <c r="V884" s="20" t="str">
        <f>VLOOKUP(A884,Database!A:M,13,FALSE)</f>
        <v>Terminé</v>
      </c>
      <c r="W884" s="20">
        <f>VLOOKUP($A884,Database!$A:$Y,20,FALSE)</f>
        <v>0</v>
      </c>
      <c r="X884" s="20">
        <f>VLOOKUP($A884,Database!$A:$Y,21,FALSE)</f>
        <v>1</v>
      </c>
      <c r="Y884" s="20">
        <f>IF(A884=0,0,IF(V884="À venir",0,IF(AND(ISBLANK(P884),ISBLANK(Q884)),1,0)))</f>
        <v>0</v>
      </c>
      <c r="Z884" s="20">
        <f>IF(OR(ISBLANK(P884),ISBLANK(Q884)),"",IF(OR(AND(P884&gt;Q884,W884&gt;X884),AND(P884=Q884,W884=X884),AND(P884&lt;Q884,W884&lt;X884)),1,0))</f>
        <v>0</v>
      </c>
      <c r="AA884" s="20">
        <f ca="1">IF(C884&lt;NOW(),IF(AND(P884&gt;Q884,W884&gt;X884),S884,IF(AND(P884=Q884,W884=X884),T884,IF(AND(P884&lt;Q884,W884&lt;X884),U884,0))),"")</f>
        <v>0</v>
      </c>
      <c r="AB884" s="20">
        <f ca="1">IF(AND(P884=W884,Q884=X884,NOT(ISBLANK(P884)),NOT(ISBLANK(Q884)),NOT(ISBLANK(W884)),NOT(ISBLANK(AA884))),1,0)</f>
        <v>0</v>
      </c>
      <c r="AC884" s="20" t="str">
        <f ca="1">IF(AB884=0,"",IF(OR(ISBLANK(P884),ISBLANK(Q884)),"",IF(ISBLANK(VLOOKUP(A884,Database!A:AA,22,FALSE)),"",VLOOKUP(A884,Database!A:AA,22,FALSE))))</f>
        <v/>
      </c>
      <c r="AD884" s="20">
        <f ca="1">IFERROR(
   IF(
     OR(ISBLANK(P884),ISBLANK(Q884)),
     "",
     IF(
       AND(AA884&lt;&gt;"",OR(V884="Terminé",V884="En cours")),
       VLOOKUP(AC884,Setup_ScoreExactBonus!A:D,4,FALSE),
       0
     )),
  0)</f>
        <v>0</v>
      </c>
      <c r="AE884" s="21">
        <f ca="1">IFERROR(IF(OR(ISBLANK(P884),ISBLANK(Q884)),0,IF(AA884&lt;&gt;"", AA884 + IF(AB884=1,AD884, 0), "") * (R884+1)),"")</f>
        <v>0</v>
      </c>
      <c r="AF884" s="21">
        <f ca="1">SUMIFS(AE$2:AE884,D$2:D884,D884)</f>
        <v>1156</v>
      </c>
    </row>
    <row r="885" spans="1:32" hidden="1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1">
        <v>0</v>
      </c>
      <c r="S885" s="20">
        <f>VLOOKUP($A885,Database!$A:$Y,10,FALSE)</f>
        <v>84</v>
      </c>
      <c r="T885" s="20">
        <f>VLOOKUP($A885,Database!$A:$Y,11,FALSE)</f>
        <v>113</v>
      </c>
      <c r="U885" s="20">
        <f>VLOOKUP($A885,Database!$A:$Y,12,FALSE)</f>
        <v>126</v>
      </c>
      <c r="V885" s="20" t="str">
        <f>VLOOKUP(A885,Database!A:M,13,FALSE)</f>
        <v>Terminé</v>
      </c>
      <c r="W885" s="20">
        <f>VLOOKUP($A885,Database!$A:$Y,20,FALSE)</f>
        <v>0</v>
      </c>
      <c r="X885" s="20">
        <f>VLOOKUP($A885,Database!$A:$Y,21,FALSE)</f>
        <v>1</v>
      </c>
      <c r="Y885" s="20">
        <f>IF(A885=0,0,IF(V885="À venir",0,IF(AND(ISBLANK(P885),ISBLANK(Q885)),1,0)))</f>
        <v>0</v>
      </c>
      <c r="Z885" s="20">
        <f>IF(OR(ISBLANK(P885),ISBLANK(Q885)),"",IF(OR(AND(P885&gt;Q885,W885&gt;X885),AND(P885=Q885,W885=X885),AND(P885&lt;Q885,W885&lt;X885)),1,0))</f>
        <v>1</v>
      </c>
      <c r="AA885" s="20">
        <f ca="1">IF(C885&lt;NOW(),IF(AND(P885&gt;Q885,W885&gt;X885),S885,IF(AND(P885=Q885,W885=X885),T885,IF(AND(P885&lt;Q885,W885&lt;X885),U885,0))),"")</f>
        <v>126</v>
      </c>
      <c r="AB885" s="20">
        <f ca="1">IF(AND(P885=W885,Q885=X885,NOT(ISBLANK(P885)),NOT(ISBLANK(Q885)),NOT(ISBLANK(W885)),NOT(ISBLANK(AA885))),1,0)</f>
        <v>1</v>
      </c>
      <c r="AC885" s="20" t="str">
        <f ca="1">IF(AB885=0,"",IF(OR(ISBLANK(P885),ISBLANK(Q885)),"",IF(ISBLANK(VLOOKUP(A885,Database!A:AA,22,FALSE)),"",VLOOKUP(A885,Database!A:AA,22,FALSE))))</f>
        <v>Exact</v>
      </c>
      <c r="AD885" s="20">
        <f ca="1">IFERROR(
   IF(
     OR(ISBLANK(P885),ISBLANK(Q885)),
     "",
     IF(
       AND(AA885&lt;&gt;"",OR(V885="Terminé",V885="En cours")),
       VLOOKUP(AC885,Setup_ScoreExactBonus!A:D,4,FALSE),
       0
     )),
  0)</f>
        <v>20</v>
      </c>
      <c r="AE885" s="21">
        <f ca="1">IFERROR(IF(OR(ISBLANK(P885),ISBLANK(Q885)),0,IF(AA885&lt;&gt;"", AA885 + IF(AB885=1,AD885, 0), "") * (R885+1)),"")</f>
        <v>146</v>
      </c>
      <c r="AF885" s="21">
        <f ca="1">SUMIFS(AE$2:AE885,D$2:D885,D885)</f>
        <v>1200</v>
      </c>
    </row>
    <row r="886" spans="1:32" hidden="1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1">
        <v>0</v>
      </c>
      <c r="S886" s="20">
        <f>VLOOKUP($A886,Database!$A:$Y,10,FALSE)</f>
        <v>84</v>
      </c>
      <c r="T886" s="20">
        <f>VLOOKUP($A886,Database!$A:$Y,11,FALSE)</f>
        <v>113</v>
      </c>
      <c r="U886" s="20">
        <f>VLOOKUP($A886,Database!$A:$Y,12,FALSE)</f>
        <v>126</v>
      </c>
      <c r="V886" s="20" t="str">
        <f>VLOOKUP(A886,Database!A:M,13,FALSE)</f>
        <v>Terminé</v>
      </c>
      <c r="W886" s="20">
        <f>VLOOKUP($A886,Database!$A:$Y,20,FALSE)</f>
        <v>0</v>
      </c>
      <c r="X886" s="20">
        <f>VLOOKUP($A886,Database!$A:$Y,21,FALSE)</f>
        <v>1</v>
      </c>
      <c r="Y886" s="20">
        <f>IF(A886=0,0,IF(V886="À venir",0,IF(AND(ISBLANK(P886),ISBLANK(Q886)),1,0)))</f>
        <v>0</v>
      </c>
      <c r="Z886" s="20">
        <f>IF(OR(ISBLANK(P886),ISBLANK(Q886)),"",IF(OR(AND(P886&gt;Q886,W886&gt;X886),AND(P886=Q886,W886=X886),AND(P886&lt;Q886,W886&lt;X886)),1,0))</f>
        <v>0</v>
      </c>
      <c r="AA886" s="20">
        <f ca="1">IF(C886&lt;NOW(),IF(AND(P886&gt;Q886,W886&gt;X886),S886,IF(AND(P886=Q886,W886=X886),T886,IF(AND(P886&lt;Q886,W886&lt;X886),U886,0))),"")</f>
        <v>0</v>
      </c>
      <c r="AB886" s="20">
        <f ca="1">IF(AND(P886=W886,Q886=X886,NOT(ISBLANK(P886)),NOT(ISBLANK(Q886)),NOT(ISBLANK(W886)),NOT(ISBLANK(AA886))),1,0)</f>
        <v>0</v>
      </c>
      <c r="AC886" s="20" t="str">
        <f ca="1">IF(AB886=0,"",IF(OR(ISBLANK(P886),ISBLANK(Q886)),"",IF(ISBLANK(VLOOKUP(A886,Database!A:AA,22,FALSE)),"",VLOOKUP(A886,Database!A:AA,22,FALSE))))</f>
        <v/>
      </c>
      <c r="AD886" s="20">
        <f ca="1">IFERROR(
   IF(
     OR(ISBLANK(P886),ISBLANK(Q886)),
     "",
     IF(
       AND(AA886&lt;&gt;"",OR(V886="Terminé",V886="En cours")),
       VLOOKUP(AC886,Setup_ScoreExactBonus!A:D,4,FALSE),
       0
     )),
  0)</f>
        <v>0</v>
      </c>
      <c r="AE886" s="21">
        <f ca="1">IFERROR(IF(OR(ISBLANK(P886),ISBLANK(Q886)),0,IF(AA886&lt;&gt;"", AA886 + IF(AB886=1,AD886, 0), "") * (R886+1)),"")</f>
        <v>0</v>
      </c>
      <c r="AF886" s="21">
        <f ca="1">SUMIFS(AE$2:AE886,D$2:D886,D886)</f>
        <v>1088</v>
      </c>
    </row>
    <row r="887" spans="1:32" hidden="1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1">
        <v>0</v>
      </c>
      <c r="S887" s="20">
        <f>VLOOKUP($A887,Database!$A:$Y,10,FALSE)</f>
        <v>84</v>
      </c>
      <c r="T887" s="20">
        <f>VLOOKUP($A887,Database!$A:$Y,11,FALSE)</f>
        <v>113</v>
      </c>
      <c r="U887" s="20">
        <f>VLOOKUP($A887,Database!$A:$Y,12,FALSE)</f>
        <v>126</v>
      </c>
      <c r="V887" s="20" t="str">
        <f>VLOOKUP(A887,Database!A:M,13,FALSE)</f>
        <v>Terminé</v>
      </c>
      <c r="W887" s="20">
        <f>VLOOKUP($A887,Database!$A:$Y,20,FALSE)</f>
        <v>0</v>
      </c>
      <c r="X887" s="20">
        <f>VLOOKUP($A887,Database!$A:$Y,21,FALSE)</f>
        <v>1</v>
      </c>
      <c r="Y887" s="20">
        <f>IF(A887=0,0,IF(V887="À venir",0,IF(AND(ISBLANK(P887),ISBLANK(Q887)),1,0)))</f>
        <v>0</v>
      </c>
      <c r="Z887" s="20">
        <f>IF(OR(ISBLANK(P887),ISBLANK(Q887)),"",IF(OR(AND(P887&gt;Q887,W887&gt;X887),AND(P887=Q887,W887=X887),AND(P887&lt;Q887,W887&lt;X887)),1,0))</f>
        <v>0</v>
      </c>
      <c r="AA887" s="20">
        <f ca="1">IF(C887&lt;NOW(),IF(AND(P887&gt;Q887,W887&gt;X887),S887,IF(AND(P887=Q887,W887=X887),T887,IF(AND(P887&lt;Q887,W887&lt;X887),U887,0))),"")</f>
        <v>0</v>
      </c>
      <c r="AB887" s="20">
        <f ca="1">IF(AND(P887=W887,Q887=X887,NOT(ISBLANK(P887)),NOT(ISBLANK(Q887)),NOT(ISBLANK(W887)),NOT(ISBLANK(AA887))),1,0)</f>
        <v>0</v>
      </c>
      <c r="AC887" s="20" t="str">
        <f ca="1">IF(AB887=0,"",IF(OR(ISBLANK(P887),ISBLANK(Q887)),"",IF(ISBLANK(VLOOKUP(A887,Database!A:AA,22,FALSE)),"",VLOOKUP(A887,Database!A:AA,22,FALSE))))</f>
        <v/>
      </c>
      <c r="AD887" s="20">
        <f ca="1">IFERROR(
   IF(
     OR(ISBLANK(P887),ISBLANK(Q887)),
     "",
     IF(
       AND(AA887&lt;&gt;"",OR(V887="Terminé",V887="En cours")),
       VLOOKUP(AC887,Setup_ScoreExactBonus!A:D,4,FALSE),
       0
     )),
  0)</f>
        <v>0</v>
      </c>
      <c r="AE887" s="21">
        <f ca="1">IFERROR(IF(OR(ISBLANK(P887),ISBLANK(Q887)),0,IF(AA887&lt;&gt;"", AA887 + IF(AB887=1,AD887, 0), "") * (R887+1)),"")</f>
        <v>0</v>
      </c>
      <c r="AF887" s="21">
        <f ca="1">SUMIFS(AE$2:AE887,D$2:D887,D887)</f>
        <v>660</v>
      </c>
    </row>
    <row r="888" spans="1:32" hidden="1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1">
        <v>0</v>
      </c>
      <c r="S888" s="20">
        <f>VLOOKUP($A888,Database!$A:$Y,10,FALSE)</f>
        <v>84</v>
      </c>
      <c r="T888" s="20">
        <f>VLOOKUP($A888,Database!$A:$Y,11,FALSE)</f>
        <v>113</v>
      </c>
      <c r="U888" s="20">
        <f>VLOOKUP($A888,Database!$A:$Y,12,FALSE)</f>
        <v>126</v>
      </c>
      <c r="V888" s="20" t="str">
        <f>VLOOKUP(A888,Database!A:M,13,FALSE)</f>
        <v>Terminé</v>
      </c>
      <c r="W888" s="20">
        <f>VLOOKUP($A888,Database!$A:$Y,20,FALSE)</f>
        <v>0</v>
      </c>
      <c r="X888" s="20">
        <f>VLOOKUP($A888,Database!$A:$Y,21,FALSE)</f>
        <v>1</v>
      </c>
      <c r="Y888" s="20">
        <f>IF(A888=0,0,IF(V888="À venir",0,IF(AND(ISBLANK(P888),ISBLANK(Q888)),1,0)))</f>
        <v>0</v>
      </c>
      <c r="Z888" s="20">
        <f>IF(OR(ISBLANK(P888),ISBLANK(Q888)),"",IF(OR(AND(P888&gt;Q888,W888&gt;X888),AND(P888=Q888,W888=X888),AND(P888&lt;Q888,W888&lt;X888)),1,0))</f>
        <v>0</v>
      </c>
      <c r="AA888" s="20">
        <f ca="1">IF(C888&lt;NOW(),IF(AND(P888&gt;Q888,W888&gt;X888),S888,IF(AND(P888=Q888,W888=X888),T888,IF(AND(P888&lt;Q888,W888&lt;X888),U888,0))),"")</f>
        <v>0</v>
      </c>
      <c r="AB888" s="20">
        <f ca="1">IF(AND(P888=W888,Q888=X888,NOT(ISBLANK(P888)),NOT(ISBLANK(Q888)),NOT(ISBLANK(W888)),NOT(ISBLANK(AA888))),1,0)</f>
        <v>0</v>
      </c>
      <c r="AC888" s="20" t="str">
        <f ca="1">IF(AB888=0,"",IF(OR(ISBLANK(P888),ISBLANK(Q888)),"",IF(ISBLANK(VLOOKUP(A888,Database!A:AA,22,FALSE)),"",VLOOKUP(A888,Database!A:AA,22,FALSE))))</f>
        <v/>
      </c>
      <c r="AD888" s="20">
        <f ca="1">IFERROR(
   IF(
     OR(ISBLANK(P888),ISBLANK(Q888)),
     "",
     IF(
       AND(AA888&lt;&gt;"",OR(V888="Terminé",V888="En cours")),
       VLOOKUP(AC888,Setup_ScoreExactBonus!A:D,4,FALSE),
       0
     )),
  0)</f>
        <v>0</v>
      </c>
      <c r="AE888" s="21">
        <f ca="1">IFERROR(IF(OR(ISBLANK(P888),ISBLANK(Q888)),0,IF(AA888&lt;&gt;"", AA888 + IF(AB888=1,AD888, 0), "") * (R888+1)),"")</f>
        <v>0</v>
      </c>
      <c r="AF888" s="21">
        <f ca="1">SUMIFS(AE$2:AE888,D$2:D888,D888)</f>
        <v>830</v>
      </c>
    </row>
    <row r="889" spans="1:32" hidden="1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1">
        <v>0</v>
      </c>
      <c r="S889" s="20">
        <f>VLOOKUP($A889,Database!$A:$Y,10,FALSE)</f>
        <v>84</v>
      </c>
      <c r="T889" s="20">
        <f>VLOOKUP($A889,Database!$A:$Y,11,FALSE)</f>
        <v>113</v>
      </c>
      <c r="U889" s="20">
        <f>VLOOKUP($A889,Database!$A:$Y,12,FALSE)</f>
        <v>126</v>
      </c>
      <c r="V889" s="20" t="str">
        <f>VLOOKUP(A889,Database!A:M,13,FALSE)</f>
        <v>Terminé</v>
      </c>
      <c r="W889" s="20">
        <f>VLOOKUP($A889,Database!$A:$Y,20,FALSE)</f>
        <v>0</v>
      </c>
      <c r="X889" s="20">
        <f>VLOOKUP($A889,Database!$A:$Y,21,FALSE)</f>
        <v>1</v>
      </c>
      <c r="Y889" s="20">
        <f>IF(A889=0,0,IF(V889="À venir",0,IF(AND(ISBLANK(P889),ISBLANK(Q889)),1,0)))</f>
        <v>0</v>
      </c>
      <c r="Z889" s="20">
        <f>IF(OR(ISBLANK(P889),ISBLANK(Q889)),"",IF(OR(AND(P889&gt;Q889,W889&gt;X889),AND(P889=Q889,W889=X889),AND(P889&lt;Q889,W889&lt;X889)),1,0))</f>
        <v>1</v>
      </c>
      <c r="AA889" s="20">
        <f ca="1">IF(C889&lt;NOW(),IF(AND(P889&gt;Q889,W889&gt;X889),S889,IF(AND(P889=Q889,W889=X889),T889,IF(AND(P889&lt;Q889,W889&lt;X889),U889,0))),"")</f>
        <v>126</v>
      </c>
      <c r="AB889" s="20">
        <f ca="1">IF(AND(P889=W889,Q889=X889,NOT(ISBLANK(P889)),NOT(ISBLANK(Q889)),NOT(ISBLANK(W889)),NOT(ISBLANK(AA889))),1,0)</f>
        <v>0</v>
      </c>
      <c r="AC889" s="20" t="str">
        <f ca="1">IF(AB889=0,"",IF(OR(ISBLANK(P889),ISBLANK(Q889)),"",IF(ISBLANK(VLOOKUP(A889,Database!A:AA,22,FALSE)),"",VLOOKUP(A889,Database!A:AA,22,FALSE))))</f>
        <v/>
      </c>
      <c r="AD889" s="20">
        <f ca="1">IFERROR(
   IF(
     OR(ISBLANK(P889),ISBLANK(Q889)),
     "",
     IF(
       AND(AA889&lt;&gt;"",OR(V889="Terminé",V889="En cours")),
       VLOOKUP(AC889,Setup_ScoreExactBonus!A:D,4,FALSE),
       0
     )),
  0)</f>
        <v>0</v>
      </c>
      <c r="AE889" s="21">
        <f ca="1">IFERROR(IF(OR(ISBLANK(P889),ISBLANK(Q889)),0,IF(AA889&lt;&gt;"", AA889 + IF(AB889=1,AD889, 0), "") * (R889+1)),"")</f>
        <v>126</v>
      </c>
      <c r="AF889" s="21">
        <f ca="1">SUMIFS(AE$2:AE889,D$2:D889,D889)</f>
        <v>1334</v>
      </c>
    </row>
    <row r="890" spans="1:32" hidden="1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1">
        <v>0</v>
      </c>
      <c r="S890" s="20">
        <f>VLOOKUP($A890,Database!$A:$Y,10,FALSE)</f>
        <v>84</v>
      </c>
      <c r="T890" s="20">
        <f>VLOOKUP($A890,Database!$A:$Y,11,FALSE)</f>
        <v>113</v>
      </c>
      <c r="U890" s="20">
        <f>VLOOKUP($A890,Database!$A:$Y,12,FALSE)</f>
        <v>126</v>
      </c>
      <c r="V890" s="20" t="str">
        <f>VLOOKUP(A890,Database!A:M,13,FALSE)</f>
        <v>Terminé</v>
      </c>
      <c r="W890" s="20">
        <f>VLOOKUP($A890,Database!$A:$Y,20,FALSE)</f>
        <v>0</v>
      </c>
      <c r="X890" s="20">
        <f>VLOOKUP($A890,Database!$A:$Y,21,FALSE)</f>
        <v>1</v>
      </c>
      <c r="Y890" s="20">
        <f>IF(A890=0,0,IF(V890="À venir",0,IF(AND(ISBLANK(P890),ISBLANK(Q890)),1,0)))</f>
        <v>0</v>
      </c>
      <c r="Z890" s="20">
        <f>IF(OR(ISBLANK(P890),ISBLANK(Q890)),"",IF(OR(AND(P890&gt;Q890,W890&gt;X890),AND(P890=Q890,W890=X890),AND(P890&lt;Q890,W890&lt;X890)),1,0))</f>
        <v>0</v>
      </c>
      <c r="AA890" s="20">
        <f ca="1">IF(C890&lt;NOW(),IF(AND(P890&gt;Q890,W890&gt;X890),S890,IF(AND(P890=Q890,W890=X890),T890,IF(AND(P890&lt;Q890,W890&lt;X890),U890,0))),"")</f>
        <v>0</v>
      </c>
      <c r="AB890" s="20">
        <f ca="1">IF(AND(P890=W890,Q890=X890,NOT(ISBLANK(P890)),NOT(ISBLANK(Q890)),NOT(ISBLANK(W890)),NOT(ISBLANK(AA890))),1,0)</f>
        <v>0</v>
      </c>
      <c r="AC890" s="20" t="str">
        <f ca="1">IF(AB890=0,"",IF(OR(ISBLANK(P890),ISBLANK(Q890)),"",IF(ISBLANK(VLOOKUP(A890,Database!A:AA,22,FALSE)),"",VLOOKUP(A890,Database!A:AA,22,FALSE))))</f>
        <v/>
      </c>
      <c r="AD890" s="20">
        <f ca="1">IFERROR(
   IF(
     OR(ISBLANK(P890),ISBLANK(Q890)),
     "",
     IF(
       AND(AA890&lt;&gt;"",OR(V890="Terminé",V890="En cours")),
       VLOOKUP(AC890,Setup_ScoreExactBonus!A:D,4,FALSE),
       0
     )),
  0)</f>
        <v>0</v>
      </c>
      <c r="AE890" s="21">
        <f ca="1">IFERROR(IF(OR(ISBLANK(P890),ISBLANK(Q890)),0,IF(AA890&lt;&gt;"", AA890 + IF(AB890=1,AD890, 0), "") * (R890+1)),"")</f>
        <v>0</v>
      </c>
      <c r="AF890" s="21">
        <f ca="1">SUMIFS(AE$2:AE890,D$2:D890,D890)</f>
        <v>1006</v>
      </c>
    </row>
    <row r="891" spans="1:32" hidden="1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1">
        <v>0</v>
      </c>
      <c r="S891" s="20">
        <f>VLOOKUP($A891,Database!$A:$Y,10,FALSE)</f>
        <v>84</v>
      </c>
      <c r="T891" s="20">
        <f>VLOOKUP($A891,Database!$A:$Y,11,FALSE)</f>
        <v>113</v>
      </c>
      <c r="U891" s="20">
        <f>VLOOKUP($A891,Database!$A:$Y,12,FALSE)</f>
        <v>126</v>
      </c>
      <c r="V891" s="20" t="str">
        <f>VLOOKUP(A891,Database!A:M,13,FALSE)</f>
        <v>Terminé</v>
      </c>
      <c r="W891" s="20">
        <f>VLOOKUP($A891,Database!$A:$Y,20,FALSE)</f>
        <v>0</v>
      </c>
      <c r="X891" s="20">
        <f>VLOOKUP($A891,Database!$A:$Y,21,FALSE)</f>
        <v>1</v>
      </c>
      <c r="Y891" s="20">
        <f>IF(A891=0,0,IF(V891="À venir",0,IF(AND(ISBLANK(P891),ISBLANK(Q891)),1,0)))</f>
        <v>0</v>
      </c>
      <c r="Z891" s="20">
        <f>IF(OR(ISBLANK(P891),ISBLANK(Q891)),"",IF(OR(AND(P891&gt;Q891,W891&gt;X891),AND(P891=Q891,W891=X891),AND(P891&lt;Q891,W891&lt;X891)),1,0))</f>
        <v>0</v>
      </c>
      <c r="AA891" s="20">
        <f ca="1">IF(C891&lt;NOW(),IF(AND(P891&gt;Q891,W891&gt;X891),S891,IF(AND(P891=Q891,W891=X891),T891,IF(AND(P891&lt;Q891,W891&lt;X891),U891,0))),"")</f>
        <v>0</v>
      </c>
      <c r="AB891" s="20">
        <f ca="1">IF(AND(P891=W891,Q891=X891,NOT(ISBLANK(P891)),NOT(ISBLANK(Q891)),NOT(ISBLANK(W891)),NOT(ISBLANK(AA891))),1,0)</f>
        <v>0</v>
      </c>
      <c r="AC891" s="20" t="str">
        <f ca="1">IF(AB891=0,"",IF(OR(ISBLANK(P891),ISBLANK(Q891)),"",IF(ISBLANK(VLOOKUP(A891,Database!A:AA,22,FALSE)),"",VLOOKUP(A891,Database!A:AA,22,FALSE))))</f>
        <v/>
      </c>
      <c r="AD891" s="20">
        <f ca="1">IFERROR(
   IF(
     OR(ISBLANK(P891),ISBLANK(Q891)),
     "",
     IF(
       AND(AA891&lt;&gt;"",OR(V891="Terminé",V891="En cours")),
       VLOOKUP(AC891,Setup_ScoreExactBonus!A:D,4,FALSE),
       0
     )),
  0)</f>
        <v>0</v>
      </c>
      <c r="AE891" s="21">
        <f ca="1">IFERROR(IF(OR(ISBLANK(P891),ISBLANK(Q891)),0,IF(AA891&lt;&gt;"", AA891 + IF(AB891=1,AD891, 0), "") * (R891+1)),"")</f>
        <v>0</v>
      </c>
      <c r="AF891" s="21">
        <f ca="1">SUMIFS(AE$2:AE891,D$2:D891,D891)</f>
        <v>744</v>
      </c>
    </row>
    <row r="892" spans="1:32" hidden="1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1">
        <v>0</v>
      </c>
      <c r="S892" s="20">
        <f>VLOOKUP($A892,Database!$A:$Y,10,FALSE)</f>
        <v>84</v>
      </c>
      <c r="T892" s="20">
        <f>VLOOKUP($A892,Database!$A:$Y,11,FALSE)</f>
        <v>113</v>
      </c>
      <c r="U892" s="20">
        <f>VLOOKUP($A892,Database!$A:$Y,12,FALSE)</f>
        <v>126</v>
      </c>
      <c r="V892" s="20" t="str">
        <f>VLOOKUP(A892,Database!A:M,13,FALSE)</f>
        <v>Terminé</v>
      </c>
      <c r="W892" s="20">
        <f>VLOOKUP($A892,Database!$A:$Y,20,FALSE)</f>
        <v>0</v>
      </c>
      <c r="X892" s="20">
        <f>VLOOKUP($A892,Database!$A:$Y,21,FALSE)</f>
        <v>1</v>
      </c>
      <c r="Y892" s="20">
        <f>IF(A892=0,0,IF(V892="À venir",0,IF(AND(ISBLANK(P892),ISBLANK(Q892)),1,0)))</f>
        <v>1</v>
      </c>
      <c r="Z892" s="20" t="str">
        <f>IF(OR(ISBLANK(P892),ISBLANK(Q892)),"",IF(OR(AND(P892&gt;Q892,W892&gt;X892),AND(P892=Q892,W892=X892),AND(P892&lt;Q892,W892&lt;X892)),1,0))</f>
        <v/>
      </c>
      <c r="AA892" s="20">
        <f ca="1">IF(C892&lt;NOW(),IF(AND(P892&gt;Q892,W892&gt;X892),S892,IF(AND(P892=Q892,W892=X892),T892,IF(AND(P892&lt;Q892,W892&lt;X892),U892,0))),"")</f>
        <v>0</v>
      </c>
      <c r="AB892" s="20">
        <f ca="1">IF(AND(P892=W892,Q892=X892,NOT(ISBLANK(P892)),NOT(ISBLANK(Q892)),NOT(ISBLANK(W892)),NOT(ISBLANK(AA892))),1,0)</f>
        <v>0</v>
      </c>
      <c r="AC892" s="20" t="str">
        <f ca="1">IF(AB892=0,"",IF(OR(ISBLANK(P892),ISBLANK(Q892)),"",IF(ISBLANK(VLOOKUP(A892,Database!A:AA,22,FALSE)),"",VLOOKUP(A892,Database!A:AA,22,FALSE))))</f>
        <v/>
      </c>
      <c r="AD892" s="20" t="str">
        <f>IFERROR(
   IF(
     OR(ISBLANK(P892),ISBLANK(Q892)),
     "",
     IF(
       AND(AA892&lt;&gt;"",OR(V892="Terminé",V892="En cours")),
       VLOOKUP(AC892,Setup_ScoreExactBonus!A:D,4,FALSE),
       0
     )),
  0)</f>
        <v/>
      </c>
      <c r="AE892" s="21">
        <f>IFERROR(IF(OR(ISBLANK(P892),ISBLANK(Q892)),0,IF(AA892&lt;&gt;"", AA892 + IF(AB892=1,AD892, 0), "") * (R892+1)),"")</f>
        <v>0</v>
      </c>
      <c r="AF892" s="21">
        <f ca="1">SUMIFS(AE$2:AE892,D$2:D892,D892)</f>
        <v>307</v>
      </c>
    </row>
    <row r="893" spans="1:32" hidden="1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1">
        <v>0</v>
      </c>
      <c r="S893" s="20">
        <f>VLOOKUP($A893,Database!$A:$Y,10,FALSE)</f>
        <v>67</v>
      </c>
      <c r="T893" s="20">
        <f>VLOOKUP($A893,Database!$A:$Y,11,FALSE)</f>
        <v>122</v>
      </c>
      <c r="U893" s="20">
        <f>VLOOKUP($A893,Database!$A:$Y,12,FALSE)</f>
        <v>131</v>
      </c>
      <c r="V893" s="20" t="str">
        <f>VLOOKUP(A893,Database!A:M,13,FALSE)</f>
        <v>Terminé</v>
      </c>
      <c r="W893" s="20">
        <f>VLOOKUP($A893,Database!$A:$Y,20,FALSE)</f>
        <v>5</v>
      </c>
      <c r="X893" s="20">
        <f>VLOOKUP($A893,Database!$A:$Y,21,FALSE)</f>
        <v>1</v>
      </c>
      <c r="Y893" s="20">
        <f>IF(A893=0,0,IF(V893="À venir",0,IF(AND(ISBLANK(P893),ISBLANK(Q893)),1,0)))</f>
        <v>0</v>
      </c>
      <c r="Z893" s="20">
        <f>IF(OR(ISBLANK(P893),ISBLANK(Q893)),"",IF(OR(AND(P893&gt;Q893,W893&gt;X893),AND(P893=Q893,W893=X893),AND(P893&lt;Q893,W893&lt;X893)),1,0))</f>
        <v>1</v>
      </c>
      <c r="AA893" s="20">
        <f ca="1">IF(C893&lt;NOW(),IF(AND(P893&gt;Q893,W893&gt;X893),S893,IF(AND(P893=Q893,W893=X893),T893,IF(AND(P893&lt;Q893,W893&lt;X893),U893,0))),"")</f>
        <v>67</v>
      </c>
      <c r="AB893" s="20">
        <f ca="1">IF(AND(P893=W893,Q893=X893,NOT(ISBLANK(P893)),NOT(ISBLANK(Q893)),NOT(ISBLANK(W893)),NOT(ISBLANK(AA893))),1,0)</f>
        <v>0</v>
      </c>
      <c r="AC893" s="20" t="str">
        <f ca="1">IF(AB893=0,"",IF(OR(ISBLANK(P893),ISBLANK(Q893)),"",IF(ISBLANK(VLOOKUP(A893,Database!A:AA,22,FALSE)),"",VLOOKUP(A893,Database!A:AA,22,FALSE))))</f>
        <v/>
      </c>
      <c r="AD893" s="20">
        <f ca="1">IFERROR(
   IF(
     OR(ISBLANK(P893),ISBLANK(Q893)),
     "",
     IF(
       AND(AA893&lt;&gt;"",OR(V893="Terminé",V893="En cours")),
       VLOOKUP(AC893,Setup_ScoreExactBonus!A:D,4,FALSE),
       0
     )),
  0)</f>
        <v>0</v>
      </c>
      <c r="AE893" s="21">
        <f ca="1">IFERROR(IF(OR(ISBLANK(P893),ISBLANK(Q893)),0,IF(AA893&lt;&gt;"", AA893 + IF(AB893=1,AD893, 0), "") * (R893+1)),"")</f>
        <v>67</v>
      </c>
      <c r="AF893" s="21">
        <f ca="1">SUMIFS(AE$2:AE893,D$2:D893,D893)</f>
        <v>1196</v>
      </c>
    </row>
    <row r="894" spans="1:32" hidden="1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1">
        <v>0</v>
      </c>
      <c r="S894" s="20">
        <f>VLOOKUP($A894,Database!$A:$Y,10,FALSE)</f>
        <v>67</v>
      </c>
      <c r="T894" s="20">
        <f>VLOOKUP($A894,Database!$A:$Y,11,FALSE)</f>
        <v>122</v>
      </c>
      <c r="U894" s="20">
        <f>VLOOKUP($A894,Database!$A:$Y,12,FALSE)</f>
        <v>131</v>
      </c>
      <c r="V894" s="20" t="str">
        <f>VLOOKUP(A894,Database!A:M,13,FALSE)</f>
        <v>Terminé</v>
      </c>
      <c r="W894" s="20">
        <f>VLOOKUP($A894,Database!$A:$Y,20,FALSE)</f>
        <v>5</v>
      </c>
      <c r="X894" s="20">
        <f>VLOOKUP($A894,Database!$A:$Y,21,FALSE)</f>
        <v>1</v>
      </c>
      <c r="Y894" s="20">
        <f>IF(A894=0,0,IF(V894="À venir",0,IF(AND(ISBLANK(P894),ISBLANK(Q894)),1,0)))</f>
        <v>0</v>
      </c>
      <c r="Z894" s="20">
        <f>IF(OR(ISBLANK(P894),ISBLANK(Q894)),"",IF(OR(AND(P894&gt;Q894,W894&gt;X894),AND(P894=Q894,W894=X894),AND(P894&lt;Q894,W894&lt;X894)),1,0))</f>
        <v>0</v>
      </c>
      <c r="AA894" s="20">
        <f ca="1">IF(C894&lt;NOW(),IF(AND(P894&gt;Q894,W894&gt;X894),S894,IF(AND(P894=Q894,W894=X894),T894,IF(AND(P894&lt;Q894,W894&lt;X894),U894,0))),"")</f>
        <v>0</v>
      </c>
      <c r="AB894" s="20">
        <f ca="1">IF(AND(P894=W894,Q894=X894,NOT(ISBLANK(P894)),NOT(ISBLANK(Q894)),NOT(ISBLANK(W894)),NOT(ISBLANK(AA894))),1,0)</f>
        <v>0</v>
      </c>
      <c r="AC894" s="20" t="str">
        <f ca="1">IF(AB894=0,"",IF(OR(ISBLANK(P894),ISBLANK(Q894)),"",IF(ISBLANK(VLOOKUP(A894,Database!A:AA,22,FALSE)),"",VLOOKUP(A894,Database!A:AA,22,FALSE))))</f>
        <v/>
      </c>
      <c r="AD894" s="20">
        <f ca="1">IFERROR(
   IF(
     OR(ISBLANK(P894),ISBLANK(Q894)),
     "",
     IF(
       AND(AA894&lt;&gt;"",OR(V894="Terminé",V894="En cours")),
       VLOOKUP(AC894,Setup_ScoreExactBonus!A:D,4,FALSE),
       0
     )),
  0)</f>
        <v>0</v>
      </c>
      <c r="AE894" s="21">
        <f ca="1">IFERROR(IF(OR(ISBLANK(P894),ISBLANK(Q894)),0,IF(AA894&lt;&gt;"", AA894 + IF(AB894=1,AD894, 0), "") * (R894+1)),"")</f>
        <v>0</v>
      </c>
      <c r="AF894" s="21">
        <f ca="1">SUMIFS(AE$2:AE894,D$2:D894,D894)</f>
        <v>1358</v>
      </c>
    </row>
    <row r="895" spans="1:32" hidden="1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1">
        <v>0</v>
      </c>
      <c r="S895" s="20">
        <f>VLOOKUP($A895,Database!$A:$Y,10,FALSE)</f>
        <v>67</v>
      </c>
      <c r="T895" s="20">
        <f>VLOOKUP($A895,Database!$A:$Y,11,FALSE)</f>
        <v>122</v>
      </c>
      <c r="U895" s="20">
        <f>VLOOKUP($A895,Database!$A:$Y,12,FALSE)</f>
        <v>131</v>
      </c>
      <c r="V895" s="20" t="str">
        <f>VLOOKUP(A895,Database!A:M,13,FALSE)</f>
        <v>Terminé</v>
      </c>
      <c r="W895" s="20">
        <f>VLOOKUP($A895,Database!$A:$Y,20,FALSE)</f>
        <v>5</v>
      </c>
      <c r="X895" s="20">
        <f>VLOOKUP($A895,Database!$A:$Y,21,FALSE)</f>
        <v>1</v>
      </c>
      <c r="Y895" s="20">
        <f>IF(A895=0,0,IF(V895="À venir",0,IF(AND(ISBLANK(P895),ISBLANK(Q895)),1,0)))</f>
        <v>0</v>
      </c>
      <c r="Z895" s="20">
        <f>IF(OR(ISBLANK(P895),ISBLANK(Q895)),"",IF(OR(AND(P895&gt;Q895,W895&gt;X895),AND(P895=Q895,W895=X895),AND(P895&lt;Q895,W895&lt;X895)),1,0))</f>
        <v>0</v>
      </c>
      <c r="AA895" s="20">
        <f ca="1">IF(C895&lt;NOW(),IF(AND(P895&gt;Q895,W895&gt;X895),S895,IF(AND(P895=Q895,W895=X895),T895,IF(AND(P895&lt;Q895,W895&lt;X895),U895,0))),"")</f>
        <v>0</v>
      </c>
      <c r="AB895" s="20">
        <f ca="1">IF(AND(P895=W895,Q895=X895,NOT(ISBLANK(P895)),NOT(ISBLANK(Q895)),NOT(ISBLANK(W895)),NOT(ISBLANK(AA895))),1,0)</f>
        <v>0</v>
      </c>
      <c r="AC895" s="20" t="str">
        <f ca="1">IF(AB895=0,"",IF(OR(ISBLANK(P895),ISBLANK(Q895)),"",IF(ISBLANK(VLOOKUP(A895,Database!A:AA,22,FALSE)),"",VLOOKUP(A895,Database!A:AA,22,FALSE))))</f>
        <v/>
      </c>
      <c r="AD895" s="20">
        <f ca="1">IFERROR(
   IF(
     OR(ISBLANK(P895),ISBLANK(Q895)),
     "",
     IF(
       AND(AA895&lt;&gt;"",OR(V895="Terminé",V895="En cours")),
       VLOOKUP(AC895,Setup_ScoreExactBonus!A:D,4,FALSE),
       0
     )),
  0)</f>
        <v>0</v>
      </c>
      <c r="AE895" s="21">
        <f ca="1">IFERROR(IF(OR(ISBLANK(P895),ISBLANK(Q895)),0,IF(AA895&lt;&gt;"", AA895 + IF(AB895=1,AD895, 0), "") * (R895+1)),"")</f>
        <v>0</v>
      </c>
      <c r="AF895" s="21">
        <f ca="1">SUMIFS(AE$2:AE895,D$2:D895,D895)</f>
        <v>1491</v>
      </c>
    </row>
    <row r="896" spans="1:32" hidden="1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1">
        <v>0</v>
      </c>
      <c r="S896" s="20">
        <f>VLOOKUP($A896,Database!$A:$Y,10,FALSE)</f>
        <v>67</v>
      </c>
      <c r="T896" s="20">
        <f>VLOOKUP($A896,Database!$A:$Y,11,FALSE)</f>
        <v>122</v>
      </c>
      <c r="U896" s="20">
        <f>VLOOKUP($A896,Database!$A:$Y,12,FALSE)</f>
        <v>131</v>
      </c>
      <c r="V896" s="20" t="str">
        <f>VLOOKUP(A896,Database!A:M,13,FALSE)</f>
        <v>Terminé</v>
      </c>
      <c r="W896" s="20">
        <f>VLOOKUP($A896,Database!$A:$Y,20,FALSE)</f>
        <v>5</v>
      </c>
      <c r="X896" s="20">
        <f>VLOOKUP($A896,Database!$A:$Y,21,FALSE)</f>
        <v>1</v>
      </c>
      <c r="Y896" s="20">
        <f>IF(A896=0,0,IF(V896="À venir",0,IF(AND(ISBLANK(P896),ISBLANK(Q896)),1,0)))</f>
        <v>0</v>
      </c>
      <c r="Z896" s="20">
        <f>IF(OR(ISBLANK(P896),ISBLANK(Q896)),"",IF(OR(AND(P896&gt;Q896,W896&gt;X896),AND(P896=Q896,W896=X896),AND(P896&lt;Q896,W896&lt;X896)),1,0))</f>
        <v>1</v>
      </c>
      <c r="AA896" s="20">
        <f ca="1">IF(C896&lt;NOW(),IF(AND(P896&gt;Q896,W896&gt;X896),S896,IF(AND(P896=Q896,W896=X896),T896,IF(AND(P896&lt;Q896,W896&lt;X896),U896,0))),"")</f>
        <v>67</v>
      </c>
      <c r="AB896" s="20">
        <f ca="1">IF(AND(P896=W896,Q896=X896,NOT(ISBLANK(P896)),NOT(ISBLANK(Q896)),NOT(ISBLANK(W896)),NOT(ISBLANK(AA896))),1,0)</f>
        <v>0</v>
      </c>
      <c r="AC896" s="20" t="str">
        <f ca="1">IF(AB896=0,"",IF(OR(ISBLANK(P896),ISBLANK(Q896)),"",IF(ISBLANK(VLOOKUP(A896,Database!A:AA,22,FALSE)),"",VLOOKUP(A896,Database!A:AA,22,FALSE))))</f>
        <v/>
      </c>
      <c r="AD896" s="20">
        <f ca="1">IFERROR(
   IF(
     OR(ISBLANK(P896),ISBLANK(Q896)),
     "",
     IF(
       AND(AA896&lt;&gt;"",OR(V896="Terminé",V896="En cours")),
       VLOOKUP(AC896,Setup_ScoreExactBonus!A:D,4,FALSE),
       0
     )),
  0)</f>
        <v>0</v>
      </c>
      <c r="AE896" s="21">
        <f ca="1">IFERROR(IF(OR(ISBLANK(P896),ISBLANK(Q896)),0,IF(AA896&lt;&gt;"", AA896 + IF(AB896=1,AD896, 0), "") * (R896+1)),"")</f>
        <v>67</v>
      </c>
      <c r="AF896" s="21">
        <f ca="1">SUMIFS(AE$2:AE896,D$2:D896,D896)</f>
        <v>1054</v>
      </c>
    </row>
    <row r="897" spans="1:32" hidden="1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1">
        <v>0</v>
      </c>
      <c r="S897" s="20">
        <f>VLOOKUP($A897,Database!$A:$Y,10,FALSE)</f>
        <v>67</v>
      </c>
      <c r="T897" s="20">
        <f>VLOOKUP($A897,Database!$A:$Y,11,FALSE)</f>
        <v>122</v>
      </c>
      <c r="U897" s="20">
        <f>VLOOKUP($A897,Database!$A:$Y,12,FALSE)</f>
        <v>131</v>
      </c>
      <c r="V897" s="20" t="str">
        <f>VLOOKUP(A897,Database!A:M,13,FALSE)</f>
        <v>Terminé</v>
      </c>
      <c r="W897" s="20">
        <f>VLOOKUP($A897,Database!$A:$Y,20,FALSE)</f>
        <v>5</v>
      </c>
      <c r="X897" s="20">
        <f>VLOOKUP($A897,Database!$A:$Y,21,FALSE)</f>
        <v>1</v>
      </c>
      <c r="Y897" s="20">
        <f>IF(A897=0,0,IF(V897="À venir",0,IF(AND(ISBLANK(P897),ISBLANK(Q897)),1,0)))</f>
        <v>0</v>
      </c>
      <c r="Z897" s="20">
        <f>IF(OR(ISBLANK(P897),ISBLANK(Q897)),"",IF(OR(AND(P897&gt;Q897,W897&gt;X897),AND(P897=Q897,W897=X897),AND(P897&lt;Q897,W897&lt;X897)),1,0))</f>
        <v>1</v>
      </c>
      <c r="AA897" s="20">
        <f ca="1">IF(C897&lt;NOW(),IF(AND(P897&gt;Q897,W897&gt;X897),S897,IF(AND(P897=Q897,W897=X897),T897,IF(AND(P897&lt;Q897,W897&lt;X897),U897,0))),"")</f>
        <v>67</v>
      </c>
      <c r="AB897" s="20">
        <f ca="1">IF(AND(P897=W897,Q897=X897,NOT(ISBLANK(P897)),NOT(ISBLANK(Q897)),NOT(ISBLANK(W897)),NOT(ISBLANK(AA897))),1,0)</f>
        <v>0</v>
      </c>
      <c r="AC897" s="20" t="str">
        <f ca="1">IF(AB897=0,"",IF(OR(ISBLANK(P897),ISBLANK(Q897)),"",IF(ISBLANK(VLOOKUP(A897,Database!A:AA,22,FALSE)),"",VLOOKUP(A897,Database!A:AA,22,FALSE))))</f>
        <v/>
      </c>
      <c r="AD897" s="20">
        <f ca="1">IFERROR(
   IF(
     OR(ISBLANK(P897),ISBLANK(Q897)),
     "",
     IF(
       AND(AA897&lt;&gt;"",OR(V897="Terminé",V897="En cours")),
       VLOOKUP(AC897,Setup_ScoreExactBonus!A:D,4,FALSE),
       0
     )),
  0)</f>
        <v>0</v>
      </c>
      <c r="AE897" s="21">
        <f ca="1">IFERROR(IF(OR(ISBLANK(P897),ISBLANK(Q897)),0,IF(AA897&lt;&gt;"", AA897 + IF(AB897=1,AD897, 0), "") * (R897+1)),"")</f>
        <v>67</v>
      </c>
      <c r="AF897" s="21">
        <f ca="1">SUMIFS(AE$2:AE897,D$2:D897,D897)</f>
        <v>718</v>
      </c>
    </row>
    <row r="898" spans="1:32" hidden="1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1">
        <v>0</v>
      </c>
      <c r="S898" s="20">
        <f>VLOOKUP($A898,Database!$A:$Y,10,FALSE)</f>
        <v>67</v>
      </c>
      <c r="T898" s="20">
        <f>VLOOKUP($A898,Database!$A:$Y,11,FALSE)</f>
        <v>122</v>
      </c>
      <c r="U898" s="20">
        <f>VLOOKUP($A898,Database!$A:$Y,12,FALSE)</f>
        <v>131</v>
      </c>
      <c r="V898" s="20" t="str">
        <f>VLOOKUP(A898,Database!A:M,13,FALSE)</f>
        <v>Terminé</v>
      </c>
      <c r="W898" s="20">
        <f>VLOOKUP($A898,Database!$A:$Y,20,FALSE)</f>
        <v>5</v>
      </c>
      <c r="X898" s="20">
        <f>VLOOKUP($A898,Database!$A:$Y,21,FALSE)</f>
        <v>1</v>
      </c>
      <c r="Y898" s="20">
        <f>IF(A898=0,0,IF(V898="À venir",0,IF(AND(ISBLANK(P898),ISBLANK(Q898)),1,0)))</f>
        <v>0</v>
      </c>
      <c r="Z898" s="20">
        <f>IF(OR(ISBLANK(P898),ISBLANK(Q898)),"",IF(OR(AND(P898&gt;Q898,W898&gt;X898),AND(P898=Q898,W898=X898),AND(P898&lt;Q898,W898&lt;X898)),1,0))</f>
        <v>1</v>
      </c>
      <c r="AA898" s="20">
        <f ca="1">IF(C898&lt;NOW(),IF(AND(P898&gt;Q898,W898&gt;X898),S898,IF(AND(P898=Q898,W898=X898),T898,IF(AND(P898&lt;Q898,W898&lt;X898),U898,0))),"")</f>
        <v>67</v>
      </c>
      <c r="AB898" s="20">
        <f ca="1">IF(AND(P898=W898,Q898=X898,NOT(ISBLANK(P898)),NOT(ISBLANK(Q898)),NOT(ISBLANK(W898)),NOT(ISBLANK(AA898))),1,0)</f>
        <v>0</v>
      </c>
      <c r="AC898" s="20" t="str">
        <f ca="1">IF(AB898=0,"",IF(OR(ISBLANK(P898),ISBLANK(Q898)),"",IF(ISBLANK(VLOOKUP(A898,Database!A:AA,22,FALSE)),"",VLOOKUP(A898,Database!A:AA,22,FALSE))))</f>
        <v/>
      </c>
      <c r="AD898" s="20">
        <f ca="1">IFERROR(
   IF(
     OR(ISBLANK(P898),ISBLANK(Q898)),
     "",
     IF(
       AND(AA898&lt;&gt;"",OR(V898="Terminé",V898="En cours")),
       VLOOKUP(AC898,Setup_ScoreExactBonus!A:D,4,FALSE),
       0
     )),
  0)</f>
        <v>0</v>
      </c>
      <c r="AE898" s="21">
        <f ca="1">IFERROR(IF(OR(ISBLANK(P898),ISBLANK(Q898)),0,IF(AA898&lt;&gt;"", AA898 + IF(AB898=1,AD898, 0), "") * (R898+1)),"")</f>
        <v>67</v>
      </c>
      <c r="AF898" s="21">
        <f ca="1">SUMIFS(AE$2:AE898,D$2:D898,D898)</f>
        <v>1315</v>
      </c>
    </row>
    <row r="899" spans="1:32" hidden="1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1">
        <v>0</v>
      </c>
      <c r="S899" s="20">
        <f>VLOOKUP($A899,Database!$A:$Y,10,FALSE)</f>
        <v>67</v>
      </c>
      <c r="T899" s="20">
        <f>VLOOKUP($A899,Database!$A:$Y,11,FALSE)</f>
        <v>122</v>
      </c>
      <c r="U899" s="20">
        <f>VLOOKUP($A899,Database!$A:$Y,12,FALSE)</f>
        <v>131</v>
      </c>
      <c r="V899" s="20" t="str">
        <f>VLOOKUP(A899,Database!A:M,13,FALSE)</f>
        <v>Terminé</v>
      </c>
      <c r="W899" s="20">
        <f>VLOOKUP($A899,Database!$A:$Y,20,FALSE)</f>
        <v>5</v>
      </c>
      <c r="X899" s="20">
        <f>VLOOKUP($A899,Database!$A:$Y,21,FALSE)</f>
        <v>1</v>
      </c>
      <c r="Y899" s="20">
        <f>IF(A899=0,0,IF(V899="À venir",0,IF(AND(ISBLANK(P899),ISBLANK(Q899)),1,0)))</f>
        <v>0</v>
      </c>
      <c r="Z899" s="20">
        <f>IF(OR(ISBLANK(P899),ISBLANK(Q899)),"",IF(OR(AND(P899&gt;Q899,W899&gt;X899),AND(P899=Q899,W899=X899),AND(P899&lt;Q899,W899&lt;X899)),1,0))</f>
        <v>0</v>
      </c>
      <c r="AA899" s="20">
        <f ca="1">IF(C899&lt;NOW(),IF(AND(P899&gt;Q899,W899&gt;X899),S899,IF(AND(P899=Q899,W899=X899),T899,IF(AND(P899&lt;Q899,W899&lt;X899),U899,0))),"")</f>
        <v>0</v>
      </c>
      <c r="AB899" s="20">
        <f ca="1">IF(AND(P899=W899,Q899=X899,NOT(ISBLANK(P899)),NOT(ISBLANK(Q899)),NOT(ISBLANK(W899)),NOT(ISBLANK(AA899))),1,0)</f>
        <v>0</v>
      </c>
      <c r="AC899" s="20" t="str">
        <f ca="1">IF(AB899=0,"",IF(OR(ISBLANK(P899),ISBLANK(Q899)),"",IF(ISBLANK(VLOOKUP(A899,Database!A:AA,22,FALSE)),"",VLOOKUP(A899,Database!A:AA,22,FALSE))))</f>
        <v/>
      </c>
      <c r="AD899" s="20">
        <f ca="1">IFERROR(
   IF(
     OR(ISBLANK(P899),ISBLANK(Q899)),
     "",
     IF(
       AND(AA899&lt;&gt;"",OR(V899="Terminé",V899="En cours")),
       VLOOKUP(AC899,Setup_ScoreExactBonus!A:D,4,FALSE),
       0
     )),
  0)</f>
        <v>0</v>
      </c>
      <c r="AE899" s="21">
        <f ca="1">IFERROR(IF(OR(ISBLANK(P899),ISBLANK(Q899)),0,IF(AA899&lt;&gt;"", AA899 + IF(AB899=1,AD899, 0), "") * (R899+1)),"")</f>
        <v>0</v>
      </c>
      <c r="AF899" s="21">
        <f ca="1">SUMIFS(AE$2:AE899,D$2:D899,D899)</f>
        <v>834</v>
      </c>
    </row>
    <row r="900" spans="1:32" hidden="1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1">
        <v>0</v>
      </c>
      <c r="S900" s="20">
        <f>VLOOKUP($A900,Database!$A:$Y,10,FALSE)</f>
        <v>67</v>
      </c>
      <c r="T900" s="20">
        <f>VLOOKUP($A900,Database!$A:$Y,11,FALSE)</f>
        <v>122</v>
      </c>
      <c r="U900" s="20">
        <f>VLOOKUP($A900,Database!$A:$Y,12,FALSE)</f>
        <v>131</v>
      </c>
      <c r="V900" s="20" t="str">
        <f>VLOOKUP(A900,Database!A:M,13,FALSE)</f>
        <v>Terminé</v>
      </c>
      <c r="W900" s="20">
        <f>VLOOKUP($A900,Database!$A:$Y,20,FALSE)</f>
        <v>5</v>
      </c>
      <c r="X900" s="20">
        <f>VLOOKUP($A900,Database!$A:$Y,21,FALSE)</f>
        <v>1</v>
      </c>
      <c r="Y900" s="20">
        <f>IF(A900=0,0,IF(V900="À venir",0,IF(AND(ISBLANK(P900),ISBLANK(Q900)),1,0)))</f>
        <v>0</v>
      </c>
      <c r="Z900" s="20">
        <f>IF(OR(ISBLANK(P900),ISBLANK(Q900)),"",IF(OR(AND(P900&gt;Q900,W900&gt;X900),AND(P900=Q900,W900=X900),AND(P900&lt;Q900,W900&lt;X900)),1,0))</f>
        <v>0</v>
      </c>
      <c r="AA900" s="20">
        <f ca="1">IF(C900&lt;NOW(),IF(AND(P900&gt;Q900,W900&gt;X900),S900,IF(AND(P900=Q900,W900=X900),T900,IF(AND(P900&lt;Q900,W900&lt;X900),U900,0))),"")</f>
        <v>0</v>
      </c>
      <c r="AB900" s="20">
        <f ca="1">IF(AND(P900=W900,Q900=X900,NOT(ISBLANK(P900)),NOT(ISBLANK(Q900)),NOT(ISBLANK(W900)),NOT(ISBLANK(AA900))),1,0)</f>
        <v>0</v>
      </c>
      <c r="AC900" s="20" t="str">
        <f ca="1">IF(AB900=0,"",IF(OR(ISBLANK(P900),ISBLANK(Q900)),"",IF(ISBLANK(VLOOKUP(A900,Database!A:AA,22,FALSE)),"",VLOOKUP(A900,Database!A:AA,22,FALSE))))</f>
        <v/>
      </c>
      <c r="AD900" s="20">
        <f ca="1">IFERROR(
   IF(
     OR(ISBLANK(P900),ISBLANK(Q900)),
     "",
     IF(
       AND(AA900&lt;&gt;"",OR(V900="Terminé",V900="En cours")),
       VLOOKUP(AC900,Setup_ScoreExactBonus!A:D,4,FALSE),
       0
     )),
  0)</f>
        <v>0</v>
      </c>
      <c r="AE900" s="21">
        <f ca="1">IFERROR(IF(OR(ISBLANK(P900),ISBLANK(Q900)),0,IF(AA900&lt;&gt;"", AA900 + IF(AB900=1,AD900, 0), "") * (R900+1)),"")</f>
        <v>0</v>
      </c>
      <c r="AF900" s="21">
        <f ca="1">SUMIFS(AE$2:AE900,D$2:D900,D900)</f>
        <v>1135</v>
      </c>
    </row>
    <row r="901" spans="1:32" hidden="1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1">
        <v>0</v>
      </c>
      <c r="S901" s="20">
        <f>VLOOKUP($A901,Database!$A:$Y,10,FALSE)</f>
        <v>67</v>
      </c>
      <c r="T901" s="20">
        <f>VLOOKUP($A901,Database!$A:$Y,11,FALSE)</f>
        <v>122</v>
      </c>
      <c r="U901" s="20">
        <f>VLOOKUP($A901,Database!$A:$Y,12,FALSE)</f>
        <v>131</v>
      </c>
      <c r="V901" s="20" t="str">
        <f>VLOOKUP(A901,Database!A:M,13,FALSE)</f>
        <v>Terminé</v>
      </c>
      <c r="W901" s="20">
        <f>VLOOKUP($A901,Database!$A:$Y,20,FALSE)</f>
        <v>5</v>
      </c>
      <c r="X901" s="20">
        <f>VLOOKUP($A901,Database!$A:$Y,21,FALSE)</f>
        <v>1</v>
      </c>
      <c r="Y901" s="20">
        <f>IF(A901=0,0,IF(V901="À venir",0,IF(AND(ISBLANK(P901),ISBLANK(Q901)),1,0)))</f>
        <v>0</v>
      </c>
      <c r="Z901" s="20">
        <f>IF(OR(ISBLANK(P901),ISBLANK(Q901)),"",IF(OR(AND(P901&gt;Q901,W901&gt;X901),AND(P901=Q901,W901=X901),AND(P901&lt;Q901,W901&lt;X901)),1,0))</f>
        <v>0</v>
      </c>
      <c r="AA901" s="20">
        <f ca="1">IF(C901&lt;NOW(),IF(AND(P901&gt;Q901,W901&gt;X901),S901,IF(AND(P901=Q901,W901=X901),T901,IF(AND(P901&lt;Q901,W901&lt;X901),U901,0))),"")</f>
        <v>0</v>
      </c>
      <c r="AB901" s="20">
        <f ca="1">IF(AND(P901=W901,Q901=X901,NOT(ISBLANK(P901)),NOT(ISBLANK(Q901)),NOT(ISBLANK(W901)),NOT(ISBLANK(AA901))),1,0)</f>
        <v>0</v>
      </c>
      <c r="AC901" s="20" t="str">
        <f ca="1">IF(AB901=0,"",IF(OR(ISBLANK(P901),ISBLANK(Q901)),"",IF(ISBLANK(VLOOKUP(A901,Database!A:AA,22,FALSE)),"",VLOOKUP(A901,Database!A:AA,22,FALSE))))</f>
        <v/>
      </c>
      <c r="AD901" s="20">
        <f ca="1">IFERROR(
   IF(
     OR(ISBLANK(P901),ISBLANK(Q901)),
     "",
     IF(
       AND(AA901&lt;&gt;"",OR(V901="Terminé",V901="En cours")),
       VLOOKUP(AC901,Setup_ScoreExactBonus!A:D,4,FALSE),
       0
     )),
  0)</f>
        <v>0</v>
      </c>
      <c r="AE901" s="21">
        <f ca="1">IFERROR(IF(OR(ISBLANK(P901),ISBLANK(Q901)),0,IF(AA901&lt;&gt;"", AA901 + IF(AB901=1,AD901, 0), "") * (R901+1)),"")</f>
        <v>0</v>
      </c>
      <c r="AF901" s="21">
        <f ca="1">SUMIFS(AE$2:AE901,D$2:D901,D901)</f>
        <v>1136</v>
      </c>
    </row>
    <row r="902" spans="1:32" hidden="1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1">
        <v>0</v>
      </c>
      <c r="S902" s="20">
        <f>VLOOKUP($A902,Database!$A:$Y,10,FALSE)</f>
        <v>67</v>
      </c>
      <c r="T902" s="20">
        <f>VLOOKUP($A902,Database!$A:$Y,11,FALSE)</f>
        <v>122</v>
      </c>
      <c r="U902" s="20">
        <f>VLOOKUP($A902,Database!$A:$Y,12,FALSE)</f>
        <v>131</v>
      </c>
      <c r="V902" s="20" t="str">
        <f>VLOOKUP(A902,Database!A:M,13,FALSE)</f>
        <v>Terminé</v>
      </c>
      <c r="W902" s="20">
        <f>VLOOKUP($A902,Database!$A:$Y,20,FALSE)</f>
        <v>5</v>
      </c>
      <c r="X902" s="20">
        <f>VLOOKUP($A902,Database!$A:$Y,21,FALSE)</f>
        <v>1</v>
      </c>
      <c r="Y902" s="20">
        <f>IF(A902=0,0,IF(V902="À venir",0,IF(AND(ISBLANK(P902),ISBLANK(Q902)),1,0)))</f>
        <v>0</v>
      </c>
      <c r="Z902" s="20">
        <f>IF(OR(ISBLANK(P902),ISBLANK(Q902)),"",IF(OR(AND(P902&gt;Q902,W902&gt;X902),AND(P902=Q902,W902=X902),AND(P902&lt;Q902,W902&lt;X902)),1,0))</f>
        <v>0</v>
      </c>
      <c r="AA902" s="20">
        <f ca="1">IF(C902&lt;NOW(),IF(AND(P902&gt;Q902,W902&gt;X902),S902,IF(AND(P902=Q902,W902=X902),T902,IF(AND(P902&lt;Q902,W902&lt;X902),U902,0))),"")</f>
        <v>0</v>
      </c>
      <c r="AB902" s="20">
        <f ca="1">IF(AND(P902=W902,Q902=X902,NOT(ISBLANK(P902)),NOT(ISBLANK(Q902)),NOT(ISBLANK(W902)),NOT(ISBLANK(AA902))),1,0)</f>
        <v>0</v>
      </c>
      <c r="AC902" s="20" t="str">
        <f ca="1">IF(AB902=0,"",IF(OR(ISBLANK(P902),ISBLANK(Q902)),"",IF(ISBLANK(VLOOKUP(A902,Database!A:AA,22,FALSE)),"",VLOOKUP(A902,Database!A:AA,22,FALSE))))</f>
        <v/>
      </c>
      <c r="AD902" s="20">
        <f ca="1">IFERROR(
   IF(
     OR(ISBLANK(P902),ISBLANK(Q902)),
     "",
     IF(
       AND(AA902&lt;&gt;"",OR(V902="Terminé",V902="En cours")),
       VLOOKUP(AC902,Setup_ScoreExactBonus!A:D,4,FALSE),
       0
     )),
  0)</f>
        <v>0</v>
      </c>
      <c r="AE902" s="21">
        <f ca="1">IFERROR(IF(OR(ISBLANK(P902),ISBLANK(Q902)),0,IF(AA902&lt;&gt;"", AA902 + IF(AB902=1,AD902, 0), "") * (R902+1)),"")</f>
        <v>0</v>
      </c>
      <c r="AF902" s="21">
        <f ca="1">SUMIFS(AE$2:AE902,D$2:D902,D902)</f>
        <v>1192</v>
      </c>
    </row>
    <row r="903" spans="1:32" hidden="1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1">
        <v>0</v>
      </c>
      <c r="S903" s="20">
        <f>VLOOKUP($A903,Database!$A:$Y,10,FALSE)</f>
        <v>67</v>
      </c>
      <c r="T903" s="20">
        <f>VLOOKUP($A903,Database!$A:$Y,11,FALSE)</f>
        <v>122</v>
      </c>
      <c r="U903" s="20">
        <f>VLOOKUP($A903,Database!$A:$Y,12,FALSE)</f>
        <v>131</v>
      </c>
      <c r="V903" s="20" t="str">
        <f>VLOOKUP(A903,Database!A:M,13,FALSE)</f>
        <v>Terminé</v>
      </c>
      <c r="W903" s="20">
        <f>VLOOKUP($A903,Database!$A:$Y,20,FALSE)</f>
        <v>5</v>
      </c>
      <c r="X903" s="20">
        <f>VLOOKUP($A903,Database!$A:$Y,21,FALSE)</f>
        <v>1</v>
      </c>
      <c r="Y903" s="20">
        <f>IF(A903=0,0,IF(V903="À venir",0,IF(AND(ISBLANK(P903),ISBLANK(Q903)),1,0)))</f>
        <v>0</v>
      </c>
      <c r="Z903" s="20">
        <f>IF(OR(ISBLANK(P903),ISBLANK(Q903)),"",IF(OR(AND(P903&gt;Q903,W903&gt;X903),AND(P903=Q903,W903=X903),AND(P903&lt;Q903,W903&lt;X903)),1,0))</f>
        <v>1</v>
      </c>
      <c r="AA903" s="20">
        <f ca="1">IF(C903&lt;NOW(),IF(AND(P903&gt;Q903,W903&gt;X903),S903,IF(AND(P903=Q903,W903=X903),T903,IF(AND(P903&lt;Q903,W903&lt;X903),U903,0))),"")</f>
        <v>67</v>
      </c>
      <c r="AB903" s="20">
        <f ca="1">IF(AND(P903=W903,Q903=X903,NOT(ISBLANK(P903)),NOT(ISBLANK(Q903)),NOT(ISBLANK(W903)),NOT(ISBLANK(AA903))),1,0)</f>
        <v>0</v>
      </c>
      <c r="AC903" s="20" t="str">
        <f ca="1">IF(AB903=0,"",IF(OR(ISBLANK(P903),ISBLANK(Q903)),"",IF(ISBLANK(VLOOKUP(A903,Database!A:AA,22,FALSE)),"",VLOOKUP(A903,Database!A:AA,22,FALSE))))</f>
        <v/>
      </c>
      <c r="AD903" s="20">
        <f ca="1">IFERROR(
   IF(
     OR(ISBLANK(P903),ISBLANK(Q903)),
     "",
     IF(
       AND(AA903&lt;&gt;"",OR(V903="Terminé",V903="En cours")),
       VLOOKUP(AC903,Setup_ScoreExactBonus!A:D,4,FALSE),
       0
     )),
  0)</f>
        <v>0</v>
      </c>
      <c r="AE903" s="21">
        <f ca="1">IFERROR(IF(OR(ISBLANK(P903),ISBLANK(Q903)),0,IF(AA903&lt;&gt;"", AA903 + IF(AB903=1,AD903, 0), "") * (R903+1)),"")</f>
        <v>67</v>
      </c>
      <c r="AF903" s="21">
        <f ca="1">SUMIFS(AE$2:AE903,D$2:D903,D903)</f>
        <v>1175</v>
      </c>
    </row>
    <row r="904" spans="1:32" hidden="1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1">
        <v>0</v>
      </c>
      <c r="S904" s="20">
        <f>VLOOKUP($A904,Database!$A:$Y,10,FALSE)</f>
        <v>67</v>
      </c>
      <c r="T904" s="20">
        <f>VLOOKUP($A904,Database!$A:$Y,11,FALSE)</f>
        <v>122</v>
      </c>
      <c r="U904" s="20">
        <f>VLOOKUP($A904,Database!$A:$Y,12,FALSE)</f>
        <v>131</v>
      </c>
      <c r="V904" s="20" t="str">
        <f>VLOOKUP(A904,Database!A:M,13,FALSE)</f>
        <v>Terminé</v>
      </c>
      <c r="W904" s="20">
        <f>VLOOKUP($A904,Database!$A:$Y,20,FALSE)</f>
        <v>5</v>
      </c>
      <c r="X904" s="20">
        <f>VLOOKUP($A904,Database!$A:$Y,21,FALSE)</f>
        <v>1</v>
      </c>
      <c r="Y904" s="20">
        <f>IF(A904=0,0,IF(V904="À venir",0,IF(AND(ISBLANK(P904),ISBLANK(Q904)),1,0)))</f>
        <v>0</v>
      </c>
      <c r="Z904" s="20">
        <f>IF(OR(ISBLANK(P904),ISBLANK(Q904)),"",IF(OR(AND(P904&gt;Q904,W904&gt;X904),AND(P904=Q904,W904=X904),AND(P904&lt;Q904,W904&lt;X904)),1,0))</f>
        <v>1</v>
      </c>
      <c r="AA904" s="20">
        <f ca="1">IF(C904&lt;NOW(),IF(AND(P904&gt;Q904,W904&gt;X904),S904,IF(AND(P904=Q904,W904=X904),T904,IF(AND(P904&lt;Q904,W904&lt;X904),U904,0))),"")</f>
        <v>67</v>
      </c>
      <c r="AB904" s="20">
        <f ca="1">IF(AND(P904=W904,Q904=X904,NOT(ISBLANK(P904)),NOT(ISBLANK(Q904)),NOT(ISBLANK(W904)),NOT(ISBLANK(AA904))),1,0)</f>
        <v>0</v>
      </c>
      <c r="AC904" s="20" t="str">
        <f ca="1">IF(AB904=0,"",IF(OR(ISBLANK(P904),ISBLANK(Q904)),"",IF(ISBLANK(VLOOKUP(A904,Database!A:AA,22,FALSE)),"",VLOOKUP(A904,Database!A:AA,22,FALSE))))</f>
        <v/>
      </c>
      <c r="AD904" s="20">
        <f ca="1">IFERROR(
   IF(
     OR(ISBLANK(P904),ISBLANK(Q904)),
     "",
     IF(
       AND(AA904&lt;&gt;"",OR(V904="Terminé",V904="En cours")),
       VLOOKUP(AC904,Setup_ScoreExactBonus!A:D,4,FALSE),
       0
     )),
  0)</f>
        <v>0</v>
      </c>
      <c r="AE904" s="21">
        <f ca="1">IFERROR(IF(OR(ISBLANK(P904),ISBLANK(Q904)),0,IF(AA904&lt;&gt;"", AA904 + IF(AB904=1,AD904, 0), "") * (R904+1)),"")</f>
        <v>67</v>
      </c>
      <c r="AF904" s="21">
        <f ca="1">SUMIFS(AE$2:AE904,D$2:D904,D904)</f>
        <v>1666</v>
      </c>
    </row>
    <row r="905" spans="1:32" hidden="1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1">
        <v>0</v>
      </c>
      <c r="S905" s="20">
        <f>VLOOKUP($A905,Database!$A:$Y,10,FALSE)</f>
        <v>67</v>
      </c>
      <c r="T905" s="20">
        <f>VLOOKUP($A905,Database!$A:$Y,11,FALSE)</f>
        <v>122</v>
      </c>
      <c r="U905" s="20">
        <f>VLOOKUP($A905,Database!$A:$Y,12,FALSE)</f>
        <v>131</v>
      </c>
      <c r="V905" s="20" t="str">
        <f>VLOOKUP(A905,Database!A:M,13,FALSE)</f>
        <v>Terminé</v>
      </c>
      <c r="W905" s="20">
        <f>VLOOKUP($A905,Database!$A:$Y,20,FALSE)</f>
        <v>5</v>
      </c>
      <c r="X905" s="20">
        <f>VLOOKUP($A905,Database!$A:$Y,21,FALSE)</f>
        <v>1</v>
      </c>
      <c r="Y905" s="20">
        <f>IF(A905=0,0,IF(V905="À venir",0,IF(AND(ISBLANK(P905),ISBLANK(Q905)),1,0)))</f>
        <v>0</v>
      </c>
      <c r="Z905" s="20">
        <f>IF(OR(ISBLANK(P905),ISBLANK(Q905)),"",IF(OR(AND(P905&gt;Q905,W905&gt;X905),AND(P905=Q905,W905=X905),AND(P905&lt;Q905,W905&lt;X905)),1,0))</f>
        <v>0</v>
      </c>
      <c r="AA905" s="20">
        <f ca="1">IF(C905&lt;NOW(),IF(AND(P905&gt;Q905,W905&gt;X905),S905,IF(AND(P905=Q905,W905=X905),T905,IF(AND(P905&lt;Q905,W905&lt;X905),U905,0))),"")</f>
        <v>0</v>
      </c>
      <c r="AB905" s="20">
        <f ca="1">IF(AND(P905=W905,Q905=X905,NOT(ISBLANK(P905)),NOT(ISBLANK(Q905)),NOT(ISBLANK(W905)),NOT(ISBLANK(AA905))),1,0)</f>
        <v>0</v>
      </c>
      <c r="AC905" s="20" t="str">
        <f ca="1">IF(AB905=0,"",IF(OR(ISBLANK(P905),ISBLANK(Q905)),"",IF(ISBLANK(VLOOKUP(A905,Database!A:AA,22,FALSE)),"",VLOOKUP(A905,Database!A:AA,22,FALSE))))</f>
        <v/>
      </c>
      <c r="AD905" s="20">
        <f ca="1">IFERROR(
   IF(
     OR(ISBLANK(P905),ISBLANK(Q905)),
     "",
     IF(
       AND(AA905&lt;&gt;"",OR(V905="Terminé",V905="En cours")),
       VLOOKUP(AC905,Setup_ScoreExactBonus!A:D,4,FALSE),
       0
     )),
  0)</f>
        <v>0</v>
      </c>
      <c r="AE905" s="21">
        <f ca="1">IFERROR(IF(OR(ISBLANK(P905),ISBLANK(Q905)),0,IF(AA905&lt;&gt;"", AA905 + IF(AB905=1,AD905, 0), "") * (R905+1)),"")</f>
        <v>0</v>
      </c>
      <c r="AF905" s="21">
        <f ca="1">SUMIFS(AE$2:AE905,D$2:D905,D905)</f>
        <v>1675</v>
      </c>
    </row>
    <row r="906" spans="1:32" hidden="1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1">
        <v>0</v>
      </c>
      <c r="S906" s="20">
        <f>VLOOKUP($A906,Database!$A:$Y,10,FALSE)</f>
        <v>67</v>
      </c>
      <c r="T906" s="20">
        <f>VLOOKUP($A906,Database!$A:$Y,11,FALSE)</f>
        <v>122</v>
      </c>
      <c r="U906" s="20">
        <f>VLOOKUP($A906,Database!$A:$Y,12,FALSE)</f>
        <v>131</v>
      </c>
      <c r="V906" s="20" t="str">
        <f>VLOOKUP(A906,Database!A:M,13,FALSE)</f>
        <v>Terminé</v>
      </c>
      <c r="W906" s="20">
        <f>VLOOKUP($A906,Database!$A:$Y,20,FALSE)</f>
        <v>5</v>
      </c>
      <c r="X906" s="20">
        <f>VLOOKUP($A906,Database!$A:$Y,21,FALSE)</f>
        <v>1</v>
      </c>
      <c r="Y906" s="20">
        <f>IF(A906=0,0,IF(V906="À venir",0,IF(AND(ISBLANK(P906),ISBLANK(Q906)),1,0)))</f>
        <v>0</v>
      </c>
      <c r="Z906" s="20">
        <f>IF(OR(ISBLANK(P906),ISBLANK(Q906)),"",IF(OR(AND(P906&gt;Q906,W906&gt;X906),AND(P906=Q906,W906=X906),AND(P906&lt;Q906,W906&lt;X906)),1,0))</f>
        <v>1</v>
      </c>
      <c r="AA906" s="20">
        <f ca="1">IF(C906&lt;NOW(),IF(AND(P906&gt;Q906,W906&gt;X906),S906,IF(AND(P906=Q906,W906=X906),T906,IF(AND(P906&lt;Q906,W906&lt;X906),U906,0))),"")</f>
        <v>67</v>
      </c>
      <c r="AB906" s="20">
        <f ca="1">IF(AND(P906=W906,Q906=X906,NOT(ISBLANK(P906)),NOT(ISBLANK(Q906)),NOT(ISBLANK(W906)),NOT(ISBLANK(AA906))),1,0)</f>
        <v>0</v>
      </c>
      <c r="AC906" s="20" t="str">
        <f ca="1">IF(AB906=0,"",IF(OR(ISBLANK(P906),ISBLANK(Q906)),"",IF(ISBLANK(VLOOKUP(A906,Database!A:AA,22,FALSE)),"",VLOOKUP(A906,Database!A:AA,22,FALSE))))</f>
        <v/>
      </c>
      <c r="AD906" s="20">
        <f ca="1">IFERROR(
   IF(
     OR(ISBLANK(P906),ISBLANK(Q906)),
     "",
     IF(
       AND(AA906&lt;&gt;"",OR(V906="Terminé",V906="En cours")),
       VLOOKUP(AC906,Setup_ScoreExactBonus!A:D,4,FALSE),
       0
     )),
  0)</f>
        <v>0</v>
      </c>
      <c r="AE906" s="21">
        <f ca="1">IFERROR(IF(OR(ISBLANK(P906),ISBLANK(Q906)),0,IF(AA906&lt;&gt;"", AA906 + IF(AB906=1,AD906, 0), "") * (R906+1)),"")</f>
        <v>67</v>
      </c>
      <c r="AF906" s="21">
        <f ca="1">SUMIFS(AE$2:AE906,D$2:D906,D906)</f>
        <v>1248</v>
      </c>
    </row>
    <row r="907" spans="1:32" hidden="1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1">
        <v>0</v>
      </c>
      <c r="S907" s="20">
        <f>VLOOKUP($A907,Database!$A:$Y,10,FALSE)</f>
        <v>67</v>
      </c>
      <c r="T907" s="20">
        <f>VLOOKUP($A907,Database!$A:$Y,11,FALSE)</f>
        <v>122</v>
      </c>
      <c r="U907" s="20">
        <f>VLOOKUP($A907,Database!$A:$Y,12,FALSE)</f>
        <v>131</v>
      </c>
      <c r="V907" s="20" t="str">
        <f>VLOOKUP(A907,Database!A:M,13,FALSE)</f>
        <v>Terminé</v>
      </c>
      <c r="W907" s="20">
        <f>VLOOKUP($A907,Database!$A:$Y,20,FALSE)</f>
        <v>5</v>
      </c>
      <c r="X907" s="20">
        <f>VLOOKUP($A907,Database!$A:$Y,21,FALSE)</f>
        <v>1</v>
      </c>
      <c r="Y907" s="20">
        <f>IF(A907=0,0,IF(V907="À venir",0,IF(AND(ISBLANK(P907),ISBLANK(Q907)),1,0)))</f>
        <v>0</v>
      </c>
      <c r="Z907" s="20">
        <f>IF(OR(ISBLANK(P907),ISBLANK(Q907)),"",IF(OR(AND(P907&gt;Q907,W907&gt;X907),AND(P907=Q907,W907=X907),AND(P907&lt;Q907,W907&lt;X907)),1,0))</f>
        <v>1</v>
      </c>
      <c r="AA907" s="20">
        <f ca="1">IF(C907&lt;NOW(),IF(AND(P907&gt;Q907,W907&gt;X907),S907,IF(AND(P907=Q907,W907=X907),T907,IF(AND(P907&lt;Q907,W907&lt;X907),U907,0))),"")</f>
        <v>67</v>
      </c>
      <c r="AB907" s="20">
        <f ca="1">IF(AND(P907=W907,Q907=X907,NOT(ISBLANK(P907)),NOT(ISBLANK(Q907)),NOT(ISBLANK(W907)),NOT(ISBLANK(AA907))),1,0)</f>
        <v>0</v>
      </c>
      <c r="AC907" s="20" t="str">
        <f ca="1">IF(AB907=0,"",IF(OR(ISBLANK(P907),ISBLANK(Q907)),"",IF(ISBLANK(VLOOKUP(A907,Database!A:AA,22,FALSE)),"",VLOOKUP(A907,Database!A:AA,22,FALSE))))</f>
        <v/>
      </c>
      <c r="AD907" s="20">
        <f ca="1">IFERROR(
   IF(
     OR(ISBLANK(P907),ISBLANK(Q907)),
     "",
     IF(
       AND(AA907&lt;&gt;"",OR(V907="Terminé",V907="En cours")),
       VLOOKUP(AC907,Setup_ScoreExactBonus!A:D,4,FALSE),
       0
     )),
  0)</f>
        <v>0</v>
      </c>
      <c r="AE907" s="21">
        <f ca="1">IFERROR(IF(OR(ISBLANK(P907),ISBLANK(Q907)),0,IF(AA907&lt;&gt;"", AA907 + IF(AB907=1,AD907, 0), "") * (R907+1)),"")</f>
        <v>67</v>
      </c>
      <c r="AF907" s="21">
        <f ca="1">SUMIFS(AE$2:AE907,D$2:D907,D907)</f>
        <v>1314</v>
      </c>
    </row>
    <row r="908" spans="1:32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1">
        <v>0</v>
      </c>
      <c r="S908" s="20">
        <f>VLOOKUP($A908,Database!$A:$Y,10,FALSE)</f>
        <v>67</v>
      </c>
      <c r="T908" s="20">
        <f>VLOOKUP($A908,Database!$A:$Y,11,FALSE)</f>
        <v>122</v>
      </c>
      <c r="U908" s="20">
        <f>VLOOKUP($A908,Database!$A:$Y,12,FALSE)</f>
        <v>131</v>
      </c>
      <c r="V908" s="20" t="str">
        <f>VLOOKUP(A908,Database!A:M,13,FALSE)</f>
        <v>Terminé</v>
      </c>
      <c r="W908" s="20">
        <f>VLOOKUP($A908,Database!$A:$Y,20,FALSE)</f>
        <v>5</v>
      </c>
      <c r="X908" s="20">
        <f>VLOOKUP($A908,Database!$A:$Y,21,FALSE)</f>
        <v>1</v>
      </c>
      <c r="Y908" s="20">
        <f>IF(A908=0,0,IF(V908="À venir",0,IF(AND(ISBLANK(P908),ISBLANK(Q908)),1,0)))</f>
        <v>0</v>
      </c>
      <c r="Z908" s="20">
        <f>IF(OR(ISBLANK(P908),ISBLANK(Q908)),"",IF(OR(AND(P908&gt;Q908,W908&gt;X908),AND(P908=Q908,W908=X908),AND(P908&lt;Q908,W908&lt;X908)),1,0))</f>
        <v>1</v>
      </c>
      <c r="AA908" s="20">
        <f ca="1">IF(C908&lt;NOW(),IF(AND(P908&gt;Q908,W908&gt;X908),S908,IF(AND(P908=Q908,W908=X908),T908,IF(AND(P908&lt;Q908,W908&lt;X908),U908,0))),"")</f>
        <v>67</v>
      </c>
      <c r="AB908" s="20">
        <f ca="1">IF(AND(P908=W908,Q908=X908,NOT(ISBLANK(P908)),NOT(ISBLANK(Q908)),NOT(ISBLANK(W908)),NOT(ISBLANK(AA908))),1,0)</f>
        <v>0</v>
      </c>
      <c r="AC908" s="20" t="str">
        <f ca="1">IF(AB908=0,"",IF(OR(ISBLANK(P908),ISBLANK(Q908)),"",IF(ISBLANK(VLOOKUP(A908,Database!A:AA,22,FALSE)),"",VLOOKUP(A908,Database!A:AA,22,FALSE))))</f>
        <v/>
      </c>
      <c r="AD908" s="20">
        <f ca="1">IFERROR(
   IF(
     OR(ISBLANK(P908),ISBLANK(Q908)),
     "",
     IF(
       AND(AA908&lt;&gt;"",OR(V908="Terminé",V908="En cours")),
       VLOOKUP(AC908,Setup_ScoreExactBonus!A:D,4,FALSE),
       0
     )),
  0)</f>
        <v>0</v>
      </c>
      <c r="AE908" s="21">
        <f ca="1">IFERROR(IF(OR(ISBLANK(P908),ISBLANK(Q908)),0,IF(AA908&lt;&gt;"", AA908 + IF(AB908=1,AD908, 0), "") * (R908+1)),"")</f>
        <v>67</v>
      </c>
      <c r="AF908" s="21">
        <f ca="1">SUMIFS(AE$2:AE908,D$2:D908,D908)</f>
        <v>935</v>
      </c>
    </row>
    <row r="909" spans="1:32" hidden="1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1">
        <v>0</v>
      </c>
      <c r="S909" s="20">
        <f>VLOOKUP($A909,Database!$A:$Y,10,FALSE)</f>
        <v>67</v>
      </c>
      <c r="T909" s="20">
        <f>VLOOKUP($A909,Database!$A:$Y,11,FALSE)</f>
        <v>122</v>
      </c>
      <c r="U909" s="20">
        <f>VLOOKUP($A909,Database!$A:$Y,12,FALSE)</f>
        <v>131</v>
      </c>
      <c r="V909" s="20" t="str">
        <f>VLOOKUP(A909,Database!A:M,13,FALSE)</f>
        <v>Terminé</v>
      </c>
      <c r="W909" s="20">
        <f>VLOOKUP($A909,Database!$A:$Y,20,FALSE)</f>
        <v>5</v>
      </c>
      <c r="X909" s="20">
        <f>VLOOKUP($A909,Database!$A:$Y,21,FALSE)</f>
        <v>1</v>
      </c>
      <c r="Y909" s="20">
        <f>IF(A909=0,0,IF(V909="À venir",0,IF(AND(ISBLANK(P909),ISBLANK(Q909)),1,0)))</f>
        <v>0</v>
      </c>
      <c r="Z909" s="20">
        <f>IF(OR(ISBLANK(P909),ISBLANK(Q909)),"",IF(OR(AND(P909&gt;Q909,W909&gt;X909),AND(P909=Q909,W909=X909),AND(P909&lt;Q909,W909&lt;X909)),1,0))</f>
        <v>1</v>
      </c>
      <c r="AA909" s="20">
        <f ca="1">IF(C909&lt;NOW(),IF(AND(P909&gt;Q909,W909&gt;X909),S909,IF(AND(P909=Q909,W909=X909),T909,IF(AND(P909&lt;Q909,W909&lt;X909),U909,0))),"")</f>
        <v>67</v>
      </c>
      <c r="AB909" s="20">
        <f ca="1">IF(AND(P909=W909,Q909=X909,NOT(ISBLANK(P909)),NOT(ISBLANK(Q909)),NOT(ISBLANK(W909)),NOT(ISBLANK(AA909))),1,0)</f>
        <v>0</v>
      </c>
      <c r="AC909" s="20" t="str">
        <f ca="1">IF(AB909=0,"",IF(OR(ISBLANK(P909),ISBLANK(Q909)),"",IF(ISBLANK(VLOOKUP(A909,Database!A:AA,22,FALSE)),"",VLOOKUP(A909,Database!A:AA,22,FALSE))))</f>
        <v/>
      </c>
      <c r="AD909" s="20">
        <f ca="1">IFERROR(
   IF(
     OR(ISBLANK(P909),ISBLANK(Q909)),
     "",
     IF(
       AND(AA909&lt;&gt;"",OR(V909="Terminé",V909="En cours")),
       VLOOKUP(AC909,Setup_ScoreExactBonus!A:D,4,FALSE),
       0
     )),
  0)</f>
        <v>0</v>
      </c>
      <c r="AE909" s="21">
        <f ca="1">IFERROR(IF(OR(ISBLANK(P909),ISBLANK(Q909)),0,IF(AA909&lt;&gt;"", AA909 + IF(AB909=1,AD909, 0), "") * (R909+1)),"")</f>
        <v>67</v>
      </c>
      <c r="AF909" s="21">
        <f ca="1">SUMIFS(AE$2:AE909,D$2:D909,D909)</f>
        <v>1209</v>
      </c>
    </row>
    <row r="910" spans="1:32" hidden="1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1">
        <v>0</v>
      </c>
      <c r="S910" s="20">
        <f>VLOOKUP($A910,Database!$A:$Y,10,FALSE)</f>
        <v>67</v>
      </c>
      <c r="T910" s="20">
        <f>VLOOKUP($A910,Database!$A:$Y,11,FALSE)</f>
        <v>122</v>
      </c>
      <c r="U910" s="20">
        <f>VLOOKUP($A910,Database!$A:$Y,12,FALSE)</f>
        <v>131</v>
      </c>
      <c r="V910" s="20" t="str">
        <f>VLOOKUP(A910,Database!A:M,13,FALSE)</f>
        <v>Terminé</v>
      </c>
      <c r="W910" s="20">
        <f>VLOOKUP($A910,Database!$A:$Y,20,FALSE)</f>
        <v>5</v>
      </c>
      <c r="X910" s="20">
        <f>VLOOKUP($A910,Database!$A:$Y,21,FALSE)</f>
        <v>1</v>
      </c>
      <c r="Y910" s="20">
        <f>IF(A910=0,0,IF(V910="À venir",0,IF(AND(ISBLANK(P910),ISBLANK(Q910)),1,0)))</f>
        <v>0</v>
      </c>
      <c r="Z910" s="20">
        <f>IF(OR(ISBLANK(P910),ISBLANK(Q910)),"",IF(OR(AND(P910&gt;Q910,W910&gt;X910),AND(P910=Q910,W910=X910),AND(P910&lt;Q910,W910&lt;X910)),1,0))</f>
        <v>0</v>
      </c>
      <c r="AA910" s="20">
        <f ca="1">IF(C910&lt;NOW(),IF(AND(P910&gt;Q910,W910&gt;X910),S910,IF(AND(P910=Q910,W910=X910),T910,IF(AND(P910&lt;Q910,W910&lt;X910),U910,0))),"")</f>
        <v>0</v>
      </c>
      <c r="AB910" s="20">
        <f ca="1">IF(AND(P910=W910,Q910=X910,NOT(ISBLANK(P910)),NOT(ISBLANK(Q910)),NOT(ISBLANK(W910)),NOT(ISBLANK(AA910))),1,0)</f>
        <v>0</v>
      </c>
      <c r="AC910" s="20" t="str">
        <f ca="1">IF(AB910=0,"",IF(OR(ISBLANK(P910),ISBLANK(Q910)),"",IF(ISBLANK(VLOOKUP(A910,Database!A:AA,22,FALSE)),"",VLOOKUP(A910,Database!A:AA,22,FALSE))))</f>
        <v/>
      </c>
      <c r="AD910" s="20">
        <f ca="1">IFERROR(
   IF(
     OR(ISBLANK(P910),ISBLANK(Q910)),
     "",
     IF(
       AND(AA910&lt;&gt;"",OR(V910="Terminé",V910="En cours")),
       VLOOKUP(AC910,Setup_ScoreExactBonus!A:D,4,FALSE),
       0
     )),
  0)</f>
        <v>0</v>
      </c>
      <c r="AE910" s="21">
        <f ca="1">IFERROR(IF(OR(ISBLANK(P910),ISBLANK(Q910)),0,IF(AA910&lt;&gt;"", AA910 + IF(AB910=1,AD910, 0), "") * (R910+1)),"")</f>
        <v>0</v>
      </c>
      <c r="AF910" s="21">
        <f ca="1">SUMIFS(AE$2:AE910,D$2:D910,D910)</f>
        <v>1265</v>
      </c>
    </row>
    <row r="911" spans="1:32" hidden="1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1">
        <v>0</v>
      </c>
      <c r="S911" s="20">
        <f>VLOOKUP($A911,Database!$A:$Y,10,FALSE)</f>
        <v>67</v>
      </c>
      <c r="T911" s="20">
        <f>VLOOKUP($A911,Database!$A:$Y,11,FALSE)</f>
        <v>122</v>
      </c>
      <c r="U911" s="20">
        <f>VLOOKUP($A911,Database!$A:$Y,12,FALSE)</f>
        <v>131</v>
      </c>
      <c r="V911" s="20" t="str">
        <f>VLOOKUP(A911,Database!A:M,13,FALSE)</f>
        <v>Terminé</v>
      </c>
      <c r="W911" s="20">
        <f>VLOOKUP($A911,Database!$A:$Y,20,FALSE)</f>
        <v>5</v>
      </c>
      <c r="X911" s="20">
        <f>VLOOKUP($A911,Database!$A:$Y,21,FALSE)</f>
        <v>1</v>
      </c>
      <c r="Y911" s="20">
        <f>IF(A911=0,0,IF(V911="À venir",0,IF(AND(ISBLANK(P911),ISBLANK(Q911)),1,0)))</f>
        <v>0</v>
      </c>
      <c r="Z911" s="20">
        <f>IF(OR(ISBLANK(P911),ISBLANK(Q911)),"",IF(OR(AND(P911&gt;Q911,W911&gt;X911),AND(P911=Q911,W911=X911),AND(P911&lt;Q911,W911&lt;X911)),1,0))</f>
        <v>1</v>
      </c>
      <c r="AA911" s="20">
        <f ca="1">IF(C911&lt;NOW(),IF(AND(P911&gt;Q911,W911&gt;X911),S911,IF(AND(P911=Q911,W911=X911),T911,IF(AND(P911&lt;Q911,W911&lt;X911),U911,0))),"")</f>
        <v>67</v>
      </c>
      <c r="AB911" s="20">
        <f ca="1">IF(AND(P911=W911,Q911=X911,NOT(ISBLANK(P911)),NOT(ISBLANK(Q911)),NOT(ISBLANK(W911)),NOT(ISBLANK(AA911))),1,0)</f>
        <v>0</v>
      </c>
      <c r="AC911" s="20" t="str">
        <f ca="1">IF(AB911=0,"",IF(OR(ISBLANK(P911),ISBLANK(Q911)),"",IF(ISBLANK(VLOOKUP(A911,Database!A:AA,22,FALSE)),"",VLOOKUP(A911,Database!A:AA,22,FALSE))))</f>
        <v/>
      </c>
      <c r="AD911" s="20">
        <f ca="1">IFERROR(
   IF(
     OR(ISBLANK(P911),ISBLANK(Q911)),
     "",
     IF(
       AND(AA911&lt;&gt;"",OR(V911="Terminé",V911="En cours")),
       VLOOKUP(AC911,Setup_ScoreExactBonus!A:D,4,FALSE),
       0
     )),
  0)</f>
        <v>0</v>
      </c>
      <c r="AE911" s="21">
        <f ca="1">IFERROR(IF(OR(ISBLANK(P911),ISBLANK(Q911)),0,IF(AA911&lt;&gt;"", AA911 + IF(AB911=1,AD911, 0), "") * (R911+1)),"")</f>
        <v>67</v>
      </c>
      <c r="AF911" s="21">
        <f ca="1">SUMIFS(AE$2:AE911,D$2:D911,D911)</f>
        <v>1223</v>
      </c>
    </row>
    <row r="912" spans="1:32" hidden="1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1">
        <v>0</v>
      </c>
      <c r="S912" s="20">
        <f>VLOOKUP($A912,Database!$A:$Y,10,FALSE)</f>
        <v>67</v>
      </c>
      <c r="T912" s="20">
        <f>VLOOKUP($A912,Database!$A:$Y,11,FALSE)</f>
        <v>122</v>
      </c>
      <c r="U912" s="20">
        <f>VLOOKUP($A912,Database!$A:$Y,12,FALSE)</f>
        <v>131</v>
      </c>
      <c r="V912" s="20" t="str">
        <f>VLOOKUP(A912,Database!A:M,13,FALSE)</f>
        <v>Terminé</v>
      </c>
      <c r="W912" s="20">
        <f>VLOOKUP($A912,Database!$A:$Y,20,FALSE)</f>
        <v>5</v>
      </c>
      <c r="X912" s="20">
        <f>VLOOKUP($A912,Database!$A:$Y,21,FALSE)</f>
        <v>1</v>
      </c>
      <c r="Y912" s="20">
        <f>IF(A912=0,0,IF(V912="À venir",0,IF(AND(ISBLANK(P912),ISBLANK(Q912)),1,0)))</f>
        <v>0</v>
      </c>
      <c r="Z912" s="20">
        <f>IF(OR(ISBLANK(P912),ISBLANK(Q912)),"",IF(OR(AND(P912&gt;Q912,W912&gt;X912),AND(P912=Q912,W912=X912),AND(P912&lt;Q912,W912&lt;X912)),1,0))</f>
        <v>1</v>
      </c>
      <c r="AA912" s="20">
        <f ca="1">IF(C912&lt;NOW(),IF(AND(P912&gt;Q912,W912&gt;X912),S912,IF(AND(P912=Q912,W912=X912),T912,IF(AND(P912&lt;Q912,W912&lt;X912),U912,0))),"")</f>
        <v>67</v>
      </c>
      <c r="AB912" s="20">
        <f ca="1">IF(AND(P912=W912,Q912=X912,NOT(ISBLANK(P912)),NOT(ISBLANK(Q912)),NOT(ISBLANK(W912)),NOT(ISBLANK(AA912))),1,0)</f>
        <v>0</v>
      </c>
      <c r="AC912" s="20" t="str">
        <f ca="1">IF(AB912=0,"",IF(OR(ISBLANK(P912),ISBLANK(Q912)),"",IF(ISBLANK(VLOOKUP(A912,Database!A:AA,22,FALSE)),"",VLOOKUP(A912,Database!A:AA,22,FALSE))))</f>
        <v/>
      </c>
      <c r="AD912" s="20">
        <f ca="1">IFERROR(
   IF(
     OR(ISBLANK(P912),ISBLANK(Q912)),
     "",
     IF(
       AND(AA912&lt;&gt;"",OR(V912="Terminé",V912="En cours")),
       VLOOKUP(AC912,Setup_ScoreExactBonus!A:D,4,FALSE),
       0
     )),
  0)</f>
        <v>0</v>
      </c>
      <c r="AE912" s="21">
        <f ca="1">IFERROR(IF(OR(ISBLANK(P912),ISBLANK(Q912)),0,IF(AA912&lt;&gt;"", AA912 + IF(AB912=1,AD912, 0), "") * (R912+1)),"")</f>
        <v>67</v>
      </c>
      <c r="AF912" s="21">
        <f ca="1">SUMIFS(AE$2:AE912,D$2:D912,D912)</f>
        <v>1267</v>
      </c>
    </row>
    <row r="913" spans="1:32" hidden="1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1">
        <v>0</v>
      </c>
      <c r="S913" s="20">
        <f>VLOOKUP($A913,Database!$A:$Y,10,FALSE)</f>
        <v>67</v>
      </c>
      <c r="T913" s="20">
        <f>VLOOKUP($A913,Database!$A:$Y,11,FALSE)</f>
        <v>122</v>
      </c>
      <c r="U913" s="20">
        <f>VLOOKUP($A913,Database!$A:$Y,12,FALSE)</f>
        <v>131</v>
      </c>
      <c r="V913" s="20" t="str">
        <f>VLOOKUP(A913,Database!A:M,13,FALSE)</f>
        <v>Terminé</v>
      </c>
      <c r="W913" s="20">
        <f>VLOOKUP($A913,Database!$A:$Y,20,FALSE)</f>
        <v>5</v>
      </c>
      <c r="X913" s="20">
        <f>VLOOKUP($A913,Database!$A:$Y,21,FALSE)</f>
        <v>1</v>
      </c>
      <c r="Y913" s="20">
        <f>IF(A913=0,0,IF(V913="À venir",0,IF(AND(ISBLANK(P913),ISBLANK(Q913)),1,0)))</f>
        <v>0</v>
      </c>
      <c r="Z913" s="20">
        <f>IF(OR(ISBLANK(P913),ISBLANK(Q913)),"",IF(OR(AND(P913&gt;Q913,W913&gt;X913),AND(P913=Q913,W913=X913),AND(P913&lt;Q913,W913&lt;X913)),1,0))</f>
        <v>0</v>
      </c>
      <c r="AA913" s="20">
        <f ca="1">IF(C913&lt;NOW(),IF(AND(P913&gt;Q913,W913&gt;X913),S913,IF(AND(P913=Q913,W913=X913),T913,IF(AND(P913&lt;Q913,W913&lt;X913),U913,0))),"")</f>
        <v>0</v>
      </c>
      <c r="AB913" s="20">
        <f ca="1">IF(AND(P913=W913,Q913=X913,NOT(ISBLANK(P913)),NOT(ISBLANK(Q913)),NOT(ISBLANK(W913)),NOT(ISBLANK(AA913))),1,0)</f>
        <v>0</v>
      </c>
      <c r="AC913" s="20" t="str">
        <f ca="1">IF(AB913=0,"",IF(OR(ISBLANK(P913),ISBLANK(Q913)),"",IF(ISBLANK(VLOOKUP(A913,Database!A:AA,22,FALSE)),"",VLOOKUP(A913,Database!A:AA,22,FALSE))))</f>
        <v/>
      </c>
      <c r="AD913" s="20">
        <f ca="1">IFERROR(
   IF(
     OR(ISBLANK(P913),ISBLANK(Q913)),
     "",
     IF(
       AND(AA913&lt;&gt;"",OR(V913="Terminé",V913="En cours")),
       VLOOKUP(AC913,Setup_ScoreExactBonus!A:D,4,FALSE),
       0
     )),
  0)</f>
        <v>0</v>
      </c>
      <c r="AE913" s="21">
        <f ca="1">IFERROR(IF(OR(ISBLANK(P913),ISBLANK(Q913)),0,IF(AA913&lt;&gt;"", AA913 + IF(AB913=1,AD913, 0), "") * (R913+1)),"")</f>
        <v>0</v>
      </c>
      <c r="AF913" s="21">
        <f ca="1">SUMIFS(AE$2:AE913,D$2:D913,D913)</f>
        <v>1088</v>
      </c>
    </row>
    <row r="914" spans="1:32" hidden="1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1">
        <v>0</v>
      </c>
      <c r="S914" s="20">
        <f>VLOOKUP($A914,Database!$A:$Y,10,FALSE)</f>
        <v>67</v>
      </c>
      <c r="T914" s="20">
        <f>VLOOKUP($A914,Database!$A:$Y,11,FALSE)</f>
        <v>122</v>
      </c>
      <c r="U914" s="20">
        <f>VLOOKUP($A914,Database!$A:$Y,12,FALSE)</f>
        <v>131</v>
      </c>
      <c r="V914" s="20" t="str">
        <f>VLOOKUP(A914,Database!A:M,13,FALSE)</f>
        <v>Terminé</v>
      </c>
      <c r="W914" s="20">
        <f>VLOOKUP($A914,Database!$A:$Y,20,FALSE)</f>
        <v>5</v>
      </c>
      <c r="X914" s="20">
        <f>VLOOKUP($A914,Database!$A:$Y,21,FALSE)</f>
        <v>1</v>
      </c>
      <c r="Y914" s="20">
        <f>IF(A914=0,0,IF(V914="À venir",0,IF(AND(ISBLANK(P914),ISBLANK(Q914)),1,0)))</f>
        <v>0</v>
      </c>
      <c r="Z914" s="20">
        <f>IF(OR(ISBLANK(P914),ISBLANK(Q914)),"",IF(OR(AND(P914&gt;Q914,W914&gt;X914),AND(P914=Q914,W914=X914),AND(P914&lt;Q914,W914&lt;X914)),1,0))</f>
        <v>1</v>
      </c>
      <c r="AA914" s="20">
        <f ca="1">IF(C914&lt;NOW(),IF(AND(P914&gt;Q914,W914&gt;X914),S914,IF(AND(P914=Q914,W914=X914),T914,IF(AND(P914&lt;Q914,W914&lt;X914),U914,0))),"")</f>
        <v>67</v>
      </c>
      <c r="AB914" s="20">
        <f ca="1">IF(AND(P914=W914,Q914=X914,NOT(ISBLANK(P914)),NOT(ISBLANK(Q914)),NOT(ISBLANK(W914)),NOT(ISBLANK(AA914))),1,0)</f>
        <v>0</v>
      </c>
      <c r="AC914" s="20" t="str">
        <f ca="1">IF(AB914=0,"",IF(OR(ISBLANK(P914),ISBLANK(Q914)),"",IF(ISBLANK(VLOOKUP(A914,Database!A:AA,22,FALSE)),"",VLOOKUP(A914,Database!A:AA,22,FALSE))))</f>
        <v/>
      </c>
      <c r="AD914" s="20">
        <f ca="1">IFERROR(
   IF(
     OR(ISBLANK(P914),ISBLANK(Q914)),
     "",
     IF(
       AND(AA914&lt;&gt;"",OR(V914="Terminé",V914="En cours")),
       VLOOKUP(AC914,Setup_ScoreExactBonus!A:D,4,FALSE),
       0
     )),
  0)</f>
        <v>0</v>
      </c>
      <c r="AE914" s="21">
        <f ca="1">IFERROR(IF(OR(ISBLANK(P914),ISBLANK(Q914)),0,IF(AA914&lt;&gt;"", AA914 + IF(AB914=1,AD914, 0), "") * (R914+1)),"")</f>
        <v>67</v>
      </c>
      <c r="AF914" s="21">
        <f ca="1">SUMIFS(AE$2:AE914,D$2:D914,D914)</f>
        <v>727</v>
      </c>
    </row>
    <row r="915" spans="1:32" hidden="1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1">
        <v>0</v>
      </c>
      <c r="S915" s="20">
        <f>VLOOKUP($A915,Database!$A:$Y,10,FALSE)</f>
        <v>67</v>
      </c>
      <c r="T915" s="20">
        <f>VLOOKUP($A915,Database!$A:$Y,11,FALSE)</f>
        <v>122</v>
      </c>
      <c r="U915" s="20">
        <f>VLOOKUP($A915,Database!$A:$Y,12,FALSE)</f>
        <v>131</v>
      </c>
      <c r="V915" s="20" t="str">
        <f>VLOOKUP(A915,Database!A:M,13,FALSE)</f>
        <v>Terminé</v>
      </c>
      <c r="W915" s="20">
        <f>VLOOKUP($A915,Database!$A:$Y,20,FALSE)</f>
        <v>5</v>
      </c>
      <c r="X915" s="20">
        <f>VLOOKUP($A915,Database!$A:$Y,21,FALSE)</f>
        <v>1</v>
      </c>
      <c r="Y915" s="20">
        <f>IF(A915=0,0,IF(V915="À venir",0,IF(AND(ISBLANK(P915),ISBLANK(Q915)),1,0)))</f>
        <v>0</v>
      </c>
      <c r="Z915" s="20">
        <f>IF(OR(ISBLANK(P915),ISBLANK(Q915)),"",IF(OR(AND(P915&gt;Q915,W915&gt;X915),AND(P915=Q915,W915=X915),AND(P915&lt;Q915,W915&lt;X915)),1,0))</f>
        <v>0</v>
      </c>
      <c r="AA915" s="20">
        <f ca="1">IF(C915&lt;NOW(),IF(AND(P915&gt;Q915,W915&gt;X915),S915,IF(AND(P915=Q915,W915=X915),T915,IF(AND(P915&lt;Q915,W915&lt;X915),U915,0))),"")</f>
        <v>0</v>
      </c>
      <c r="AB915" s="20">
        <f ca="1">IF(AND(P915=W915,Q915=X915,NOT(ISBLANK(P915)),NOT(ISBLANK(Q915)),NOT(ISBLANK(W915)),NOT(ISBLANK(AA915))),1,0)</f>
        <v>0</v>
      </c>
      <c r="AC915" s="20" t="str">
        <f ca="1">IF(AB915=0,"",IF(OR(ISBLANK(P915),ISBLANK(Q915)),"",IF(ISBLANK(VLOOKUP(A915,Database!A:AA,22,FALSE)),"",VLOOKUP(A915,Database!A:AA,22,FALSE))))</f>
        <v/>
      </c>
      <c r="AD915" s="20">
        <f ca="1">IFERROR(
   IF(
     OR(ISBLANK(P915),ISBLANK(Q915)),
     "",
     IF(
       AND(AA915&lt;&gt;"",OR(V915="Terminé",V915="En cours")),
       VLOOKUP(AC915,Setup_ScoreExactBonus!A:D,4,FALSE),
       0
     )),
  0)</f>
        <v>0</v>
      </c>
      <c r="AE915" s="21">
        <f ca="1">IFERROR(IF(OR(ISBLANK(P915),ISBLANK(Q915)),0,IF(AA915&lt;&gt;"", AA915 + IF(AB915=1,AD915, 0), "") * (R915+1)),"")</f>
        <v>0</v>
      </c>
      <c r="AF915" s="21">
        <f ca="1">SUMIFS(AE$2:AE915,D$2:D915,D915)</f>
        <v>830</v>
      </c>
    </row>
    <row r="916" spans="1:32" hidden="1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1">
        <v>0</v>
      </c>
      <c r="S916" s="20">
        <f>VLOOKUP($A916,Database!$A:$Y,10,FALSE)</f>
        <v>67</v>
      </c>
      <c r="T916" s="20">
        <f>VLOOKUP($A916,Database!$A:$Y,11,FALSE)</f>
        <v>122</v>
      </c>
      <c r="U916" s="20">
        <f>VLOOKUP($A916,Database!$A:$Y,12,FALSE)</f>
        <v>131</v>
      </c>
      <c r="V916" s="20" t="str">
        <f>VLOOKUP(A916,Database!A:M,13,FALSE)</f>
        <v>Terminé</v>
      </c>
      <c r="W916" s="20">
        <f>VLOOKUP($A916,Database!$A:$Y,20,FALSE)</f>
        <v>5</v>
      </c>
      <c r="X916" s="20">
        <f>VLOOKUP($A916,Database!$A:$Y,21,FALSE)</f>
        <v>1</v>
      </c>
      <c r="Y916" s="20">
        <f>IF(A916=0,0,IF(V916="À venir",0,IF(AND(ISBLANK(P916),ISBLANK(Q916)),1,0)))</f>
        <v>0</v>
      </c>
      <c r="Z916" s="20">
        <f>IF(OR(ISBLANK(P916),ISBLANK(Q916)),"",IF(OR(AND(P916&gt;Q916,W916&gt;X916),AND(P916=Q916,W916=X916),AND(P916&lt;Q916,W916&lt;X916)),1,0))</f>
        <v>0</v>
      </c>
      <c r="AA916" s="20">
        <f ca="1">IF(C916&lt;NOW(),IF(AND(P916&gt;Q916,W916&gt;X916),S916,IF(AND(P916=Q916,W916=X916),T916,IF(AND(P916&lt;Q916,W916&lt;X916),U916,0))),"")</f>
        <v>0</v>
      </c>
      <c r="AB916" s="20">
        <f ca="1">IF(AND(P916=W916,Q916=X916,NOT(ISBLANK(P916)),NOT(ISBLANK(Q916)),NOT(ISBLANK(W916)),NOT(ISBLANK(AA916))),1,0)</f>
        <v>0</v>
      </c>
      <c r="AC916" s="20" t="str">
        <f ca="1">IF(AB916=0,"",IF(OR(ISBLANK(P916),ISBLANK(Q916)),"",IF(ISBLANK(VLOOKUP(A916,Database!A:AA,22,FALSE)),"",VLOOKUP(A916,Database!A:AA,22,FALSE))))</f>
        <v/>
      </c>
      <c r="AD916" s="20">
        <f ca="1">IFERROR(
   IF(
     OR(ISBLANK(P916),ISBLANK(Q916)),
     "",
     IF(
       AND(AA916&lt;&gt;"",OR(V916="Terminé",V916="En cours")),
       VLOOKUP(AC916,Setup_ScoreExactBonus!A:D,4,FALSE),
       0
     )),
  0)</f>
        <v>0</v>
      </c>
      <c r="AE916" s="21">
        <f ca="1">IFERROR(IF(OR(ISBLANK(P916),ISBLANK(Q916)),0,IF(AA916&lt;&gt;"", AA916 + IF(AB916=1,AD916, 0), "") * (R916+1)),"")</f>
        <v>0</v>
      </c>
      <c r="AF916" s="21">
        <f ca="1">SUMIFS(AE$2:AE916,D$2:D916,D916)</f>
        <v>1334</v>
      </c>
    </row>
    <row r="917" spans="1:32" hidden="1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1">
        <v>0</v>
      </c>
      <c r="S917" s="20">
        <f>VLOOKUP($A917,Database!$A:$Y,10,FALSE)</f>
        <v>67</v>
      </c>
      <c r="T917" s="20">
        <f>VLOOKUP($A917,Database!$A:$Y,11,FALSE)</f>
        <v>122</v>
      </c>
      <c r="U917" s="20">
        <f>VLOOKUP($A917,Database!$A:$Y,12,FALSE)</f>
        <v>131</v>
      </c>
      <c r="V917" s="20" t="str">
        <f>VLOOKUP(A917,Database!A:M,13,FALSE)</f>
        <v>Terminé</v>
      </c>
      <c r="W917" s="20">
        <f>VLOOKUP($A917,Database!$A:$Y,20,FALSE)</f>
        <v>5</v>
      </c>
      <c r="X917" s="20">
        <f>VLOOKUP($A917,Database!$A:$Y,21,FALSE)</f>
        <v>1</v>
      </c>
      <c r="Y917" s="20">
        <f>IF(A917=0,0,IF(V917="À venir",0,IF(AND(ISBLANK(P917),ISBLANK(Q917)),1,0)))</f>
        <v>0</v>
      </c>
      <c r="Z917" s="20">
        <f>IF(OR(ISBLANK(P917),ISBLANK(Q917)),"",IF(OR(AND(P917&gt;Q917,W917&gt;X917),AND(P917=Q917,W917=X917),AND(P917&lt;Q917,W917&lt;X917)),1,0))</f>
        <v>1</v>
      </c>
      <c r="AA917" s="20">
        <f ca="1">IF(C917&lt;NOW(),IF(AND(P917&gt;Q917,W917&gt;X917),S917,IF(AND(P917=Q917,W917=X917),T917,IF(AND(P917&lt;Q917,W917&lt;X917),U917,0))),"")</f>
        <v>67</v>
      </c>
      <c r="AB917" s="20">
        <f ca="1">IF(AND(P917=W917,Q917=X917,NOT(ISBLANK(P917)),NOT(ISBLANK(Q917)),NOT(ISBLANK(W917)),NOT(ISBLANK(AA917))),1,0)</f>
        <v>0</v>
      </c>
      <c r="AC917" s="20" t="str">
        <f ca="1">IF(AB917=0,"",IF(OR(ISBLANK(P917),ISBLANK(Q917)),"",IF(ISBLANK(VLOOKUP(A917,Database!A:AA,22,FALSE)),"",VLOOKUP(A917,Database!A:AA,22,FALSE))))</f>
        <v/>
      </c>
      <c r="AD917" s="20">
        <f ca="1">IFERROR(
   IF(
     OR(ISBLANK(P917),ISBLANK(Q917)),
     "",
     IF(
       AND(AA917&lt;&gt;"",OR(V917="Terminé",V917="En cours")),
       VLOOKUP(AC917,Setup_ScoreExactBonus!A:D,4,FALSE),
       0
     )),
  0)</f>
        <v>0</v>
      </c>
      <c r="AE917" s="21">
        <f ca="1">IFERROR(IF(OR(ISBLANK(P917),ISBLANK(Q917)),0,IF(AA917&lt;&gt;"", AA917 + IF(AB917=1,AD917, 0), "") * (R917+1)),"")</f>
        <v>67</v>
      </c>
      <c r="AF917" s="21">
        <f ca="1">SUMIFS(AE$2:AE917,D$2:D917,D917)</f>
        <v>1073</v>
      </c>
    </row>
    <row r="918" spans="1:32" hidden="1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1">
        <v>0</v>
      </c>
      <c r="S918" s="20">
        <f>VLOOKUP($A918,Database!$A:$Y,10,FALSE)</f>
        <v>67</v>
      </c>
      <c r="T918" s="20">
        <f>VLOOKUP($A918,Database!$A:$Y,11,FALSE)</f>
        <v>122</v>
      </c>
      <c r="U918" s="20">
        <f>VLOOKUP($A918,Database!$A:$Y,12,FALSE)</f>
        <v>131</v>
      </c>
      <c r="V918" s="20" t="str">
        <f>VLOOKUP(A918,Database!A:M,13,FALSE)</f>
        <v>Terminé</v>
      </c>
      <c r="W918" s="20">
        <f>VLOOKUP($A918,Database!$A:$Y,20,FALSE)</f>
        <v>5</v>
      </c>
      <c r="X918" s="20">
        <f>VLOOKUP($A918,Database!$A:$Y,21,FALSE)</f>
        <v>1</v>
      </c>
      <c r="Y918" s="20">
        <f>IF(A918=0,0,IF(V918="À venir",0,IF(AND(ISBLANK(P918),ISBLANK(Q918)),1,0)))</f>
        <v>0</v>
      </c>
      <c r="Z918" s="20">
        <f>IF(OR(ISBLANK(P918),ISBLANK(Q918)),"",IF(OR(AND(P918&gt;Q918,W918&gt;X918),AND(P918=Q918,W918=X918),AND(P918&lt;Q918,W918&lt;X918)),1,0))</f>
        <v>0</v>
      </c>
      <c r="AA918" s="20">
        <f ca="1">IF(C918&lt;NOW(),IF(AND(P918&gt;Q918,W918&gt;X918),S918,IF(AND(P918=Q918,W918=X918),T918,IF(AND(P918&lt;Q918,W918&lt;X918),U918,0))),"")</f>
        <v>0</v>
      </c>
      <c r="AB918" s="20">
        <f ca="1">IF(AND(P918=W918,Q918=X918,NOT(ISBLANK(P918)),NOT(ISBLANK(Q918)),NOT(ISBLANK(W918)),NOT(ISBLANK(AA918))),1,0)</f>
        <v>0</v>
      </c>
      <c r="AC918" s="20" t="str">
        <f ca="1">IF(AB918=0,"",IF(OR(ISBLANK(P918),ISBLANK(Q918)),"",IF(ISBLANK(VLOOKUP(A918,Database!A:AA,22,FALSE)),"",VLOOKUP(A918,Database!A:AA,22,FALSE))))</f>
        <v/>
      </c>
      <c r="AD918" s="20">
        <f ca="1">IFERROR(
   IF(
     OR(ISBLANK(P918),ISBLANK(Q918)),
     "",
     IF(
       AND(AA918&lt;&gt;"",OR(V918="Terminé",V918="En cours")),
       VLOOKUP(AC918,Setup_ScoreExactBonus!A:D,4,FALSE),
       0
     )),
  0)</f>
        <v>0</v>
      </c>
      <c r="AE918" s="21">
        <f ca="1">IFERROR(IF(OR(ISBLANK(P918),ISBLANK(Q918)),0,IF(AA918&lt;&gt;"", AA918 + IF(AB918=1,AD918, 0), "") * (R918+1)),"")</f>
        <v>0</v>
      </c>
      <c r="AF918" s="21">
        <f ca="1">SUMIFS(AE$2:AE918,D$2:D918,D918)</f>
        <v>744</v>
      </c>
    </row>
    <row r="919" spans="1:32" hidden="1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1">
        <v>0</v>
      </c>
      <c r="S919" s="20">
        <f>VLOOKUP($A919,Database!$A:$Y,10,FALSE)</f>
        <v>67</v>
      </c>
      <c r="T919" s="20">
        <f>VLOOKUP($A919,Database!$A:$Y,11,FALSE)</f>
        <v>122</v>
      </c>
      <c r="U919" s="20">
        <f>VLOOKUP($A919,Database!$A:$Y,12,FALSE)</f>
        <v>131</v>
      </c>
      <c r="V919" s="20" t="str">
        <f>VLOOKUP(A919,Database!A:M,13,FALSE)</f>
        <v>Terminé</v>
      </c>
      <c r="W919" s="20">
        <f>VLOOKUP($A919,Database!$A:$Y,20,FALSE)</f>
        <v>5</v>
      </c>
      <c r="X919" s="20">
        <f>VLOOKUP($A919,Database!$A:$Y,21,FALSE)</f>
        <v>1</v>
      </c>
      <c r="Y919" s="20">
        <f>IF(A919=0,0,IF(V919="À venir",0,IF(AND(ISBLANK(P919),ISBLANK(Q919)),1,0)))</f>
        <v>0</v>
      </c>
      <c r="Z919" s="20">
        <f>IF(OR(ISBLANK(P919),ISBLANK(Q919)),"",IF(OR(AND(P919&gt;Q919,W919&gt;X919),AND(P919=Q919,W919=X919),AND(P919&lt;Q919,W919&lt;X919)),1,0))</f>
        <v>1</v>
      </c>
      <c r="AA919" s="20">
        <f ca="1">IF(C919&lt;NOW(),IF(AND(P919&gt;Q919,W919&gt;X919),S919,IF(AND(P919=Q919,W919=X919),T919,IF(AND(P919&lt;Q919,W919&lt;X919),U919,0))),"")</f>
        <v>67</v>
      </c>
      <c r="AB919" s="20">
        <f ca="1">IF(AND(P919=W919,Q919=X919,NOT(ISBLANK(P919)),NOT(ISBLANK(Q919)),NOT(ISBLANK(W919)),NOT(ISBLANK(AA919))),1,0)</f>
        <v>0</v>
      </c>
      <c r="AC919" s="20" t="str">
        <f ca="1">IF(AB919=0,"",IF(OR(ISBLANK(P919),ISBLANK(Q919)),"",IF(ISBLANK(VLOOKUP(A919,Database!A:AA,22,FALSE)),"",VLOOKUP(A919,Database!A:AA,22,FALSE))))</f>
        <v/>
      </c>
      <c r="AD919" s="20">
        <f ca="1">IFERROR(
   IF(
     OR(ISBLANK(P919),ISBLANK(Q919)),
     "",
     IF(
       AND(AA919&lt;&gt;"",OR(V919="Terminé",V919="En cours")),
       VLOOKUP(AC919,Setup_ScoreExactBonus!A:D,4,FALSE),
       0
     )),
  0)</f>
        <v>0</v>
      </c>
      <c r="AE919" s="21">
        <f ca="1">IFERROR(IF(OR(ISBLANK(P919),ISBLANK(Q919)),0,IF(AA919&lt;&gt;"", AA919 + IF(AB919=1,AD919, 0), "") * (R919+1)),"")</f>
        <v>67</v>
      </c>
      <c r="AF919" s="21">
        <f ca="1">SUMIFS(AE$2:AE919,D$2:D919,D919)</f>
        <v>374</v>
      </c>
    </row>
    <row r="920" spans="1:32" hidden="1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1">
        <v>0</v>
      </c>
      <c r="S920" s="20">
        <f>VLOOKUP($A920,Database!$A:$Y,10,FALSE)</f>
        <v>38</v>
      </c>
      <c r="T920" s="20">
        <f>VLOOKUP($A920,Database!$A:$Y,11,FALSE)</f>
        <v>137</v>
      </c>
      <c r="U920" s="20">
        <f>VLOOKUP($A920,Database!$A:$Y,12,FALSE)</f>
        <v>164</v>
      </c>
      <c r="V920" s="20" t="str">
        <f>VLOOKUP(A920,Database!A:M,13,FALSE)</f>
        <v>Terminé</v>
      </c>
      <c r="W920" s="20">
        <f>VLOOKUP($A920,Database!$A:$Y,20,FALSE)</f>
        <v>2</v>
      </c>
      <c r="X920" s="20">
        <f>VLOOKUP($A920,Database!$A:$Y,21,FALSE)</f>
        <v>1</v>
      </c>
      <c r="Y920" s="20">
        <f>IF(A920=0,0,IF(V920="À venir",0,IF(AND(ISBLANK(P920),ISBLANK(Q920)),1,0)))</f>
        <v>0</v>
      </c>
      <c r="Z920" s="20">
        <f>IF(OR(ISBLANK(P920),ISBLANK(Q920)),"",IF(OR(AND(P920&gt;Q920,W920&gt;X920),AND(P920=Q920,W920=X920),AND(P920&lt;Q920,W920&lt;X920)),1,0))</f>
        <v>1</v>
      </c>
      <c r="AA920" s="20">
        <f ca="1">IF(C920&lt;NOW(),IF(AND(P920&gt;Q920,W920&gt;X920),S920,IF(AND(P920=Q920,W920=X920),T920,IF(AND(P920&lt;Q920,W920&lt;X920),U920,0))),"")</f>
        <v>38</v>
      </c>
      <c r="AB920" s="20">
        <f ca="1">IF(AND(P920=W920,Q920=X920,NOT(ISBLANK(P920)),NOT(ISBLANK(Q920)),NOT(ISBLANK(W920)),NOT(ISBLANK(AA920))),1,0)</f>
        <v>0</v>
      </c>
      <c r="AC920" s="20" t="str">
        <f ca="1">IF(AB920=0,"",IF(OR(ISBLANK(P920),ISBLANK(Q920)),"",IF(ISBLANK(VLOOKUP(A920,Database!A:AA,22,FALSE)),"",VLOOKUP(A920,Database!A:AA,22,FALSE))))</f>
        <v/>
      </c>
      <c r="AD920" s="20">
        <f ca="1">IFERROR(
   IF(
     OR(ISBLANK(P920),ISBLANK(Q920)),
     "",
     IF(
       AND(AA920&lt;&gt;"",OR(V920="Terminé",V920="En cours")),
       VLOOKUP(AC920,Setup_ScoreExactBonus!A:D,4,FALSE),
       0
     )),
  0)</f>
        <v>0</v>
      </c>
      <c r="AE920" s="21">
        <f ca="1">IFERROR(IF(OR(ISBLANK(P920),ISBLANK(Q920)),0,IF(AA920&lt;&gt;"", AA920 + IF(AB920=1,AD920, 0), "") * (R920+1)),"")</f>
        <v>38</v>
      </c>
      <c r="AF920" s="21">
        <f ca="1">SUMIFS(AE$2:AE920,D$2:D920,D920)</f>
        <v>1234</v>
      </c>
    </row>
    <row r="921" spans="1:32" hidden="1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1">
        <v>0</v>
      </c>
      <c r="S921" s="20">
        <f>VLOOKUP($A921,Database!$A:$Y,10,FALSE)</f>
        <v>38</v>
      </c>
      <c r="T921" s="20">
        <f>VLOOKUP($A921,Database!$A:$Y,11,FALSE)</f>
        <v>137</v>
      </c>
      <c r="U921" s="20">
        <f>VLOOKUP($A921,Database!$A:$Y,12,FALSE)</f>
        <v>164</v>
      </c>
      <c r="V921" s="20" t="str">
        <f>VLOOKUP(A921,Database!A:M,13,FALSE)</f>
        <v>Terminé</v>
      </c>
      <c r="W921" s="20">
        <f>VLOOKUP($A921,Database!$A:$Y,20,FALSE)</f>
        <v>2</v>
      </c>
      <c r="X921" s="20">
        <f>VLOOKUP($A921,Database!$A:$Y,21,FALSE)</f>
        <v>1</v>
      </c>
      <c r="Y921" s="20">
        <f>IF(A921=0,0,IF(V921="À venir",0,IF(AND(ISBLANK(P921),ISBLANK(Q921)),1,0)))</f>
        <v>0</v>
      </c>
      <c r="Z921" s="20">
        <f>IF(OR(ISBLANK(P921),ISBLANK(Q921)),"",IF(OR(AND(P921&gt;Q921,W921&gt;X921),AND(P921=Q921,W921=X921),AND(P921&lt;Q921,W921&lt;X921)),1,0))</f>
        <v>1</v>
      </c>
      <c r="AA921" s="20">
        <f ca="1">IF(C921&lt;NOW(),IF(AND(P921&gt;Q921,W921&gt;X921),S921,IF(AND(P921=Q921,W921=X921),T921,IF(AND(P921&lt;Q921,W921&lt;X921),U921,0))),"")</f>
        <v>38</v>
      </c>
      <c r="AB921" s="20">
        <f ca="1">IF(AND(P921=W921,Q921=X921,NOT(ISBLANK(P921)),NOT(ISBLANK(Q921)),NOT(ISBLANK(W921)),NOT(ISBLANK(AA921))),1,0)</f>
        <v>0</v>
      </c>
      <c r="AC921" s="20" t="str">
        <f ca="1">IF(AB921=0,"",IF(OR(ISBLANK(P921),ISBLANK(Q921)),"",IF(ISBLANK(VLOOKUP(A921,Database!A:AA,22,FALSE)),"",VLOOKUP(A921,Database!A:AA,22,FALSE))))</f>
        <v/>
      </c>
      <c r="AD921" s="20">
        <f ca="1">IFERROR(
   IF(
     OR(ISBLANK(P921),ISBLANK(Q921)),
     "",
     IF(
       AND(AA921&lt;&gt;"",OR(V921="Terminé",V921="En cours")),
       VLOOKUP(AC921,Setup_ScoreExactBonus!A:D,4,FALSE),
       0
     )),
  0)</f>
        <v>0</v>
      </c>
      <c r="AE921" s="21">
        <f ca="1">IFERROR(IF(OR(ISBLANK(P921),ISBLANK(Q921)),0,IF(AA921&lt;&gt;"", AA921 + IF(AB921=1,AD921, 0), "") * (R921+1)),"")</f>
        <v>38</v>
      </c>
      <c r="AF921" s="21">
        <f ca="1">SUMIFS(AE$2:AE921,D$2:D921,D921)</f>
        <v>1396</v>
      </c>
    </row>
    <row r="922" spans="1:32" hidden="1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1">
        <v>0</v>
      </c>
      <c r="S922" s="20">
        <f>VLOOKUP($A922,Database!$A:$Y,10,FALSE)</f>
        <v>38</v>
      </c>
      <c r="T922" s="20">
        <f>VLOOKUP($A922,Database!$A:$Y,11,FALSE)</f>
        <v>137</v>
      </c>
      <c r="U922" s="20">
        <f>VLOOKUP($A922,Database!$A:$Y,12,FALSE)</f>
        <v>164</v>
      </c>
      <c r="V922" s="20" t="str">
        <f>VLOOKUP(A922,Database!A:M,13,FALSE)</f>
        <v>Terminé</v>
      </c>
      <c r="W922" s="20">
        <f>VLOOKUP($A922,Database!$A:$Y,20,FALSE)</f>
        <v>2</v>
      </c>
      <c r="X922" s="20">
        <f>VLOOKUP($A922,Database!$A:$Y,21,FALSE)</f>
        <v>1</v>
      </c>
      <c r="Y922" s="20">
        <f>IF(A922=0,0,IF(V922="À venir",0,IF(AND(ISBLANK(P922),ISBLANK(Q922)),1,0)))</f>
        <v>0</v>
      </c>
      <c r="Z922" s="20">
        <f>IF(OR(ISBLANK(P922),ISBLANK(Q922)),"",IF(OR(AND(P922&gt;Q922,W922&gt;X922),AND(P922=Q922,W922=X922),AND(P922&lt;Q922,W922&lt;X922)),1,0))</f>
        <v>1</v>
      </c>
      <c r="AA922" s="20">
        <f ca="1">IF(C922&lt;NOW(),IF(AND(P922&gt;Q922,W922&gt;X922),S922,IF(AND(P922=Q922,W922=X922),T922,IF(AND(P922&lt;Q922,W922&lt;X922),U922,0))),"")</f>
        <v>38</v>
      </c>
      <c r="AB922" s="20">
        <f ca="1">IF(AND(P922=W922,Q922=X922,NOT(ISBLANK(P922)),NOT(ISBLANK(Q922)),NOT(ISBLANK(W922)),NOT(ISBLANK(AA922))),1,0)</f>
        <v>0</v>
      </c>
      <c r="AC922" s="20" t="str">
        <f ca="1">IF(AB922=0,"",IF(OR(ISBLANK(P922),ISBLANK(Q922)),"",IF(ISBLANK(VLOOKUP(A922,Database!A:AA,22,FALSE)),"",VLOOKUP(A922,Database!A:AA,22,FALSE))))</f>
        <v/>
      </c>
      <c r="AD922" s="20">
        <f ca="1">IFERROR(
   IF(
     OR(ISBLANK(P922),ISBLANK(Q922)),
     "",
     IF(
       AND(AA922&lt;&gt;"",OR(V922="Terminé",V922="En cours")),
       VLOOKUP(AC922,Setup_ScoreExactBonus!A:D,4,FALSE),
       0
     )),
  0)</f>
        <v>0</v>
      </c>
      <c r="AE922" s="21">
        <f ca="1">IFERROR(IF(OR(ISBLANK(P922),ISBLANK(Q922)),0,IF(AA922&lt;&gt;"", AA922 + IF(AB922=1,AD922, 0), "") * (R922+1)),"")</f>
        <v>38</v>
      </c>
      <c r="AF922" s="21">
        <f ca="1">SUMIFS(AE$2:AE922,D$2:D922,D922)</f>
        <v>1529</v>
      </c>
    </row>
    <row r="923" spans="1:32" hidden="1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1">
        <v>0</v>
      </c>
      <c r="S923" s="20">
        <f>VLOOKUP($A923,Database!$A:$Y,10,FALSE)</f>
        <v>38</v>
      </c>
      <c r="T923" s="20">
        <f>VLOOKUP($A923,Database!$A:$Y,11,FALSE)</f>
        <v>137</v>
      </c>
      <c r="U923" s="20">
        <f>VLOOKUP($A923,Database!$A:$Y,12,FALSE)</f>
        <v>164</v>
      </c>
      <c r="V923" s="20" t="str">
        <f>VLOOKUP(A923,Database!A:M,13,FALSE)</f>
        <v>Terminé</v>
      </c>
      <c r="W923" s="20">
        <f>VLOOKUP($A923,Database!$A:$Y,20,FALSE)</f>
        <v>2</v>
      </c>
      <c r="X923" s="20">
        <f>VLOOKUP($A923,Database!$A:$Y,21,FALSE)</f>
        <v>1</v>
      </c>
      <c r="Y923" s="20">
        <f>IF(A923=0,0,IF(V923="À venir",0,IF(AND(ISBLANK(P923),ISBLANK(Q923)),1,0)))</f>
        <v>0</v>
      </c>
      <c r="Z923" s="20">
        <f>IF(OR(ISBLANK(P923),ISBLANK(Q923)),"",IF(OR(AND(P923&gt;Q923,W923&gt;X923),AND(P923=Q923,W923=X923),AND(P923&lt;Q923,W923&lt;X923)),1,0))</f>
        <v>1</v>
      </c>
      <c r="AA923" s="20">
        <f ca="1">IF(C923&lt;NOW(),IF(AND(P923&gt;Q923,W923&gt;X923),S923,IF(AND(P923=Q923,W923=X923),T923,IF(AND(P923&lt;Q923,W923&lt;X923),U923,0))),"")</f>
        <v>38</v>
      </c>
      <c r="AB923" s="20">
        <f ca="1">IF(AND(P923=W923,Q923=X923,NOT(ISBLANK(P923)),NOT(ISBLANK(Q923)),NOT(ISBLANK(W923)),NOT(ISBLANK(AA923))),1,0)</f>
        <v>0</v>
      </c>
      <c r="AC923" s="20" t="str">
        <f ca="1">IF(AB923=0,"",IF(OR(ISBLANK(P923),ISBLANK(Q923)),"",IF(ISBLANK(VLOOKUP(A923,Database!A:AA,22,FALSE)),"",VLOOKUP(A923,Database!A:AA,22,FALSE))))</f>
        <v/>
      </c>
      <c r="AD923" s="20">
        <f ca="1">IFERROR(
   IF(
     OR(ISBLANK(P923),ISBLANK(Q923)),
     "",
     IF(
       AND(AA923&lt;&gt;"",OR(V923="Terminé",V923="En cours")),
       VLOOKUP(AC923,Setup_ScoreExactBonus!A:D,4,FALSE),
       0
     )),
  0)</f>
        <v>0</v>
      </c>
      <c r="AE923" s="21">
        <f ca="1">IFERROR(IF(OR(ISBLANK(P923),ISBLANK(Q923)),0,IF(AA923&lt;&gt;"", AA923 + IF(AB923=1,AD923, 0), "") * (R923+1)),"")</f>
        <v>38</v>
      </c>
      <c r="AF923" s="21">
        <f ca="1">SUMIFS(AE$2:AE923,D$2:D923,D923)</f>
        <v>1092</v>
      </c>
    </row>
    <row r="924" spans="1:32" hidden="1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1">
        <v>0</v>
      </c>
      <c r="S924" s="20">
        <f>VLOOKUP($A924,Database!$A:$Y,10,FALSE)</f>
        <v>38</v>
      </c>
      <c r="T924" s="20">
        <f>VLOOKUP($A924,Database!$A:$Y,11,FALSE)</f>
        <v>137</v>
      </c>
      <c r="U924" s="20">
        <f>VLOOKUP($A924,Database!$A:$Y,12,FALSE)</f>
        <v>164</v>
      </c>
      <c r="V924" s="20" t="str">
        <f>VLOOKUP(A924,Database!A:M,13,FALSE)</f>
        <v>Terminé</v>
      </c>
      <c r="W924" s="20">
        <f>VLOOKUP($A924,Database!$A:$Y,20,FALSE)</f>
        <v>2</v>
      </c>
      <c r="X924" s="20">
        <f>VLOOKUP($A924,Database!$A:$Y,21,FALSE)</f>
        <v>1</v>
      </c>
      <c r="Y924" s="20">
        <f>IF(A924=0,0,IF(V924="À venir",0,IF(AND(ISBLANK(P924),ISBLANK(Q924)),1,0)))</f>
        <v>0</v>
      </c>
      <c r="Z924" s="20">
        <f>IF(OR(ISBLANK(P924),ISBLANK(Q924)),"",IF(OR(AND(P924&gt;Q924,W924&gt;X924),AND(P924=Q924,W924=X924),AND(P924&lt;Q924,W924&lt;X924)),1,0))</f>
        <v>0</v>
      </c>
      <c r="AA924" s="20">
        <f ca="1">IF(C924&lt;NOW(),IF(AND(P924&gt;Q924,W924&gt;X924),S924,IF(AND(P924=Q924,W924=X924),T924,IF(AND(P924&lt;Q924,W924&lt;X924),U924,0))),"")</f>
        <v>0</v>
      </c>
      <c r="AB924" s="20">
        <f ca="1">IF(AND(P924=W924,Q924=X924,NOT(ISBLANK(P924)),NOT(ISBLANK(Q924)),NOT(ISBLANK(W924)),NOT(ISBLANK(AA924))),1,0)</f>
        <v>0</v>
      </c>
      <c r="AC924" s="20" t="str">
        <f ca="1">IF(AB924=0,"",IF(OR(ISBLANK(P924),ISBLANK(Q924)),"",IF(ISBLANK(VLOOKUP(A924,Database!A:AA,22,FALSE)),"",VLOOKUP(A924,Database!A:AA,22,FALSE))))</f>
        <v/>
      </c>
      <c r="AD924" s="20">
        <f ca="1">IFERROR(
   IF(
     OR(ISBLANK(P924),ISBLANK(Q924)),
     "",
     IF(
       AND(AA924&lt;&gt;"",OR(V924="Terminé",V924="En cours")),
       VLOOKUP(AC924,Setup_ScoreExactBonus!A:D,4,FALSE),
       0
     )),
  0)</f>
        <v>0</v>
      </c>
      <c r="AE924" s="21">
        <f ca="1">IFERROR(IF(OR(ISBLANK(P924),ISBLANK(Q924)),0,IF(AA924&lt;&gt;"", AA924 + IF(AB924=1,AD924, 0), "") * (R924+1)),"")</f>
        <v>0</v>
      </c>
      <c r="AF924" s="21">
        <f ca="1">SUMIFS(AE$2:AE924,D$2:D924,D924)</f>
        <v>718</v>
      </c>
    </row>
    <row r="925" spans="1:32" hidden="1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1">
        <v>0</v>
      </c>
      <c r="S925" s="20">
        <f>VLOOKUP($A925,Database!$A:$Y,10,FALSE)</f>
        <v>38</v>
      </c>
      <c r="T925" s="20">
        <f>VLOOKUP($A925,Database!$A:$Y,11,FALSE)</f>
        <v>137</v>
      </c>
      <c r="U925" s="20">
        <f>VLOOKUP($A925,Database!$A:$Y,12,FALSE)</f>
        <v>164</v>
      </c>
      <c r="V925" s="20" t="str">
        <f>VLOOKUP(A925,Database!A:M,13,FALSE)</f>
        <v>Terminé</v>
      </c>
      <c r="W925" s="20">
        <f>VLOOKUP($A925,Database!$A:$Y,20,FALSE)</f>
        <v>2</v>
      </c>
      <c r="X925" s="20">
        <f>VLOOKUP($A925,Database!$A:$Y,21,FALSE)</f>
        <v>1</v>
      </c>
      <c r="Y925" s="20">
        <f>IF(A925=0,0,IF(V925="À venir",0,IF(AND(ISBLANK(P925),ISBLANK(Q925)),1,0)))</f>
        <v>0</v>
      </c>
      <c r="Z925" s="20">
        <f>IF(OR(ISBLANK(P925),ISBLANK(Q925)),"",IF(OR(AND(P925&gt;Q925,W925&gt;X925),AND(P925=Q925,W925=X925),AND(P925&lt;Q925,W925&lt;X925)),1,0))</f>
        <v>1</v>
      </c>
      <c r="AA925" s="20">
        <f ca="1">IF(C925&lt;NOW(),IF(AND(P925&gt;Q925,W925&gt;X925),S925,IF(AND(P925=Q925,W925=X925),T925,IF(AND(P925&lt;Q925,W925&lt;X925),U925,0))),"")</f>
        <v>38</v>
      </c>
      <c r="AB925" s="20">
        <f ca="1">IF(AND(P925=W925,Q925=X925,NOT(ISBLANK(P925)),NOT(ISBLANK(Q925)),NOT(ISBLANK(W925)),NOT(ISBLANK(AA925))),1,0)</f>
        <v>0</v>
      </c>
      <c r="AC925" s="20" t="str">
        <f ca="1">IF(AB925=0,"",IF(OR(ISBLANK(P925),ISBLANK(Q925)),"",IF(ISBLANK(VLOOKUP(A925,Database!A:AA,22,FALSE)),"",VLOOKUP(A925,Database!A:AA,22,FALSE))))</f>
        <v/>
      </c>
      <c r="AD925" s="20">
        <f ca="1">IFERROR(
   IF(
     OR(ISBLANK(P925),ISBLANK(Q925)),
     "",
     IF(
       AND(AA925&lt;&gt;"",OR(V925="Terminé",V925="En cours")),
       VLOOKUP(AC925,Setup_ScoreExactBonus!A:D,4,FALSE),
       0
     )),
  0)</f>
        <v>0</v>
      </c>
      <c r="AE925" s="21">
        <f ca="1">IFERROR(IF(OR(ISBLANK(P925),ISBLANK(Q925)),0,IF(AA925&lt;&gt;"", AA925 + IF(AB925=1,AD925, 0), "") * (R925+1)),"")</f>
        <v>38</v>
      </c>
      <c r="AF925" s="21">
        <f ca="1">SUMIFS(AE$2:AE925,D$2:D925,D925)</f>
        <v>1353</v>
      </c>
    </row>
    <row r="926" spans="1:32" hidden="1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1">
        <v>0</v>
      </c>
      <c r="S926" s="20">
        <f>VLOOKUP($A926,Database!$A:$Y,10,FALSE)</f>
        <v>38</v>
      </c>
      <c r="T926" s="20">
        <f>VLOOKUP($A926,Database!$A:$Y,11,FALSE)</f>
        <v>137</v>
      </c>
      <c r="U926" s="20">
        <f>VLOOKUP($A926,Database!$A:$Y,12,FALSE)</f>
        <v>164</v>
      </c>
      <c r="V926" s="20" t="str">
        <f>VLOOKUP(A926,Database!A:M,13,FALSE)</f>
        <v>Terminé</v>
      </c>
      <c r="W926" s="20">
        <f>VLOOKUP($A926,Database!$A:$Y,20,FALSE)</f>
        <v>2</v>
      </c>
      <c r="X926" s="20">
        <f>VLOOKUP($A926,Database!$A:$Y,21,FALSE)</f>
        <v>1</v>
      </c>
      <c r="Y926" s="20">
        <f>IF(A926=0,0,IF(V926="À venir",0,IF(AND(ISBLANK(P926),ISBLANK(Q926)),1,0)))</f>
        <v>0</v>
      </c>
      <c r="Z926" s="20">
        <f>IF(OR(ISBLANK(P926),ISBLANK(Q926)),"",IF(OR(AND(P926&gt;Q926,W926&gt;X926),AND(P926=Q926,W926=X926),AND(P926&lt;Q926,W926&lt;X926)),1,0))</f>
        <v>1</v>
      </c>
      <c r="AA926" s="20">
        <f ca="1">IF(C926&lt;NOW(),IF(AND(P926&gt;Q926,W926&gt;X926),S926,IF(AND(P926=Q926,W926=X926),T926,IF(AND(P926&lt;Q926,W926&lt;X926),U926,0))),"")</f>
        <v>38</v>
      </c>
      <c r="AB926" s="20">
        <f ca="1">IF(AND(P926=W926,Q926=X926,NOT(ISBLANK(P926)),NOT(ISBLANK(Q926)),NOT(ISBLANK(W926)),NOT(ISBLANK(AA926))),1,0)</f>
        <v>0</v>
      </c>
      <c r="AC926" s="20" t="str">
        <f ca="1">IF(AB926=0,"",IF(OR(ISBLANK(P926),ISBLANK(Q926)),"",IF(ISBLANK(VLOOKUP(A926,Database!A:AA,22,FALSE)),"",VLOOKUP(A926,Database!A:AA,22,FALSE))))</f>
        <v/>
      </c>
      <c r="AD926" s="20">
        <f ca="1">IFERROR(
   IF(
     OR(ISBLANK(P926),ISBLANK(Q926)),
     "",
     IF(
       AND(AA926&lt;&gt;"",OR(V926="Terminé",V926="En cours")),
       VLOOKUP(AC926,Setup_ScoreExactBonus!A:D,4,FALSE),
       0
     )),
  0)</f>
        <v>0</v>
      </c>
      <c r="AE926" s="21">
        <f ca="1">IFERROR(IF(OR(ISBLANK(P926),ISBLANK(Q926)),0,IF(AA926&lt;&gt;"", AA926 + IF(AB926=1,AD926, 0), "") * (R926+1)),"")</f>
        <v>38</v>
      </c>
      <c r="AF926" s="21">
        <f ca="1">SUMIFS(AE$2:AE926,D$2:D926,D926)</f>
        <v>872</v>
      </c>
    </row>
    <row r="927" spans="1:32" hidden="1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1">
        <v>0</v>
      </c>
      <c r="S927" s="20">
        <f>VLOOKUP($A927,Database!$A:$Y,10,FALSE)</f>
        <v>38</v>
      </c>
      <c r="T927" s="20">
        <f>VLOOKUP($A927,Database!$A:$Y,11,FALSE)</f>
        <v>137</v>
      </c>
      <c r="U927" s="20">
        <f>VLOOKUP($A927,Database!$A:$Y,12,FALSE)</f>
        <v>164</v>
      </c>
      <c r="V927" s="20" t="str">
        <f>VLOOKUP(A927,Database!A:M,13,FALSE)</f>
        <v>Terminé</v>
      </c>
      <c r="W927" s="20">
        <f>VLOOKUP($A927,Database!$A:$Y,20,FALSE)</f>
        <v>2</v>
      </c>
      <c r="X927" s="20">
        <f>VLOOKUP($A927,Database!$A:$Y,21,FALSE)</f>
        <v>1</v>
      </c>
      <c r="Y927" s="20">
        <f>IF(A927=0,0,IF(V927="À venir",0,IF(AND(ISBLANK(P927),ISBLANK(Q927)),1,0)))</f>
        <v>0</v>
      </c>
      <c r="Z927" s="20">
        <f>IF(OR(ISBLANK(P927),ISBLANK(Q927)),"",IF(OR(AND(P927&gt;Q927,W927&gt;X927),AND(P927=Q927,W927=X927),AND(P927&lt;Q927,W927&lt;X927)),1,0))</f>
        <v>1</v>
      </c>
      <c r="AA927" s="20">
        <f ca="1">IF(C927&lt;NOW(),IF(AND(P927&gt;Q927,W927&gt;X927),S927,IF(AND(P927=Q927,W927=X927),T927,IF(AND(P927&lt;Q927,W927&lt;X927),U927,0))),"")</f>
        <v>38</v>
      </c>
      <c r="AB927" s="20">
        <f ca="1">IF(AND(P927=W927,Q927=X927,NOT(ISBLANK(P927)),NOT(ISBLANK(Q927)),NOT(ISBLANK(W927)),NOT(ISBLANK(AA927))),1,0)</f>
        <v>0</v>
      </c>
      <c r="AC927" s="20" t="str">
        <f ca="1">IF(AB927=0,"",IF(OR(ISBLANK(P927),ISBLANK(Q927)),"",IF(ISBLANK(VLOOKUP(A927,Database!A:AA,22,FALSE)),"",VLOOKUP(A927,Database!A:AA,22,FALSE))))</f>
        <v/>
      </c>
      <c r="AD927" s="20">
        <f ca="1">IFERROR(
   IF(
     OR(ISBLANK(P927),ISBLANK(Q927)),
     "",
     IF(
       AND(AA927&lt;&gt;"",OR(V927="Terminé",V927="En cours")),
       VLOOKUP(AC927,Setup_ScoreExactBonus!A:D,4,FALSE),
       0
     )),
  0)</f>
        <v>0</v>
      </c>
      <c r="AE927" s="21">
        <f ca="1">IFERROR(IF(OR(ISBLANK(P927),ISBLANK(Q927)),0,IF(AA927&lt;&gt;"", AA927 + IF(AB927=1,AD927, 0), "") * (R927+1)),"")</f>
        <v>38</v>
      </c>
      <c r="AF927" s="21">
        <f ca="1">SUMIFS(AE$2:AE927,D$2:D927,D927)</f>
        <v>1173</v>
      </c>
    </row>
    <row r="928" spans="1:32" hidden="1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1">
        <v>0</v>
      </c>
      <c r="S928" s="20">
        <f>VLOOKUP($A928,Database!$A:$Y,10,FALSE)</f>
        <v>38</v>
      </c>
      <c r="T928" s="20">
        <f>VLOOKUP($A928,Database!$A:$Y,11,FALSE)</f>
        <v>137</v>
      </c>
      <c r="U928" s="20">
        <f>VLOOKUP($A928,Database!$A:$Y,12,FALSE)</f>
        <v>164</v>
      </c>
      <c r="V928" s="20" t="str">
        <f>VLOOKUP(A928,Database!A:M,13,FALSE)</f>
        <v>Terminé</v>
      </c>
      <c r="W928" s="20">
        <f>VLOOKUP($A928,Database!$A:$Y,20,FALSE)</f>
        <v>2</v>
      </c>
      <c r="X928" s="20">
        <f>VLOOKUP($A928,Database!$A:$Y,21,FALSE)</f>
        <v>1</v>
      </c>
      <c r="Y928" s="20">
        <f>IF(A928=0,0,IF(V928="À venir",0,IF(AND(ISBLANK(P928),ISBLANK(Q928)),1,0)))</f>
        <v>0</v>
      </c>
      <c r="Z928" s="20">
        <f>IF(OR(ISBLANK(P928),ISBLANK(Q928)),"",IF(OR(AND(P928&gt;Q928,W928&gt;X928),AND(P928=Q928,W928=X928),AND(P928&lt;Q928,W928&lt;X928)),1,0))</f>
        <v>1</v>
      </c>
      <c r="AA928" s="20">
        <f ca="1">IF(C928&lt;NOW(),IF(AND(P928&gt;Q928,W928&gt;X928),S928,IF(AND(P928=Q928,W928=X928),T928,IF(AND(P928&lt;Q928,W928&lt;X928),U928,0))),"")</f>
        <v>38</v>
      </c>
      <c r="AB928" s="20">
        <f ca="1">IF(AND(P928=W928,Q928=X928,NOT(ISBLANK(P928)),NOT(ISBLANK(Q928)),NOT(ISBLANK(W928)),NOT(ISBLANK(AA928))),1,0)</f>
        <v>0</v>
      </c>
      <c r="AC928" s="20" t="str">
        <f ca="1">IF(AB928=0,"",IF(OR(ISBLANK(P928),ISBLANK(Q928)),"",IF(ISBLANK(VLOOKUP(A928,Database!A:AA,22,FALSE)),"",VLOOKUP(A928,Database!A:AA,22,FALSE))))</f>
        <v/>
      </c>
      <c r="AD928" s="20">
        <f ca="1">IFERROR(
   IF(
     OR(ISBLANK(P928),ISBLANK(Q928)),
     "",
     IF(
       AND(AA928&lt;&gt;"",OR(V928="Terminé",V928="En cours")),
       VLOOKUP(AC928,Setup_ScoreExactBonus!A:D,4,FALSE),
       0
     )),
  0)</f>
        <v>0</v>
      </c>
      <c r="AE928" s="21">
        <f ca="1">IFERROR(IF(OR(ISBLANK(P928),ISBLANK(Q928)),0,IF(AA928&lt;&gt;"", AA928 + IF(AB928=1,AD928, 0), "") * (R928+1)),"")</f>
        <v>38</v>
      </c>
      <c r="AF928" s="21">
        <f ca="1">SUMIFS(AE$2:AE928,D$2:D928,D928)</f>
        <v>1174</v>
      </c>
    </row>
    <row r="929" spans="1:32" hidden="1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1">
        <v>0</v>
      </c>
      <c r="S929" s="20">
        <f>VLOOKUP($A929,Database!$A:$Y,10,FALSE)</f>
        <v>38</v>
      </c>
      <c r="T929" s="20">
        <f>VLOOKUP($A929,Database!$A:$Y,11,FALSE)</f>
        <v>137</v>
      </c>
      <c r="U929" s="20">
        <f>VLOOKUP($A929,Database!$A:$Y,12,FALSE)</f>
        <v>164</v>
      </c>
      <c r="V929" s="20" t="str">
        <f>VLOOKUP(A929,Database!A:M,13,FALSE)</f>
        <v>Terminé</v>
      </c>
      <c r="W929" s="20">
        <f>VLOOKUP($A929,Database!$A:$Y,20,FALSE)</f>
        <v>2</v>
      </c>
      <c r="X929" s="20">
        <f>VLOOKUP($A929,Database!$A:$Y,21,FALSE)</f>
        <v>1</v>
      </c>
      <c r="Y929" s="20">
        <f>IF(A929=0,0,IF(V929="À venir",0,IF(AND(ISBLANK(P929),ISBLANK(Q929)),1,0)))</f>
        <v>0</v>
      </c>
      <c r="Z929" s="20">
        <f>IF(OR(ISBLANK(P929),ISBLANK(Q929)),"",IF(OR(AND(P929&gt;Q929,W929&gt;X929),AND(P929=Q929,W929=X929),AND(P929&lt;Q929,W929&lt;X929)),1,0))</f>
        <v>1</v>
      </c>
      <c r="AA929" s="20">
        <f ca="1">IF(C929&lt;NOW(),IF(AND(P929&gt;Q929,W929&gt;X929),S929,IF(AND(P929=Q929,W929=X929),T929,IF(AND(P929&lt;Q929,W929&lt;X929),U929,0))),"")</f>
        <v>38</v>
      </c>
      <c r="AB929" s="20">
        <f ca="1">IF(AND(P929=W929,Q929=X929,NOT(ISBLANK(P929)),NOT(ISBLANK(Q929)),NOT(ISBLANK(W929)),NOT(ISBLANK(AA929))),1,0)</f>
        <v>1</v>
      </c>
      <c r="AC929" s="20" t="str">
        <f ca="1">IF(AB929=0,"",IF(OR(ISBLANK(P929),ISBLANK(Q929)),"",IF(ISBLANK(VLOOKUP(A929,Database!A:AA,22,FALSE)),"",VLOOKUP(A929,Database!A:AA,22,FALSE))))</f>
        <v>Rare</v>
      </c>
      <c r="AD929" s="20">
        <f ca="1">IFERROR(
   IF(
     OR(ISBLANK(P929),ISBLANK(Q929)),
     "",
     IF(
       AND(AA929&lt;&gt;"",OR(V929="Terminé",V929="En cours")),
       VLOOKUP(AC929,Setup_ScoreExactBonus!A:D,4,FALSE),
       0
     )),
  0)</f>
        <v>30</v>
      </c>
      <c r="AE929" s="21">
        <f ca="1">IFERROR(IF(OR(ISBLANK(P929),ISBLANK(Q929)),0,IF(AA929&lt;&gt;"", AA929 + IF(AB929=1,AD929, 0), "") * (R929+1)),"")</f>
        <v>68</v>
      </c>
      <c r="AF929" s="21">
        <f ca="1">SUMIFS(AE$2:AE929,D$2:D929,D929)</f>
        <v>1260</v>
      </c>
    </row>
    <row r="930" spans="1:32" hidden="1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1">
        <v>0</v>
      </c>
      <c r="S930" s="20">
        <f>VLOOKUP($A930,Database!$A:$Y,10,FALSE)</f>
        <v>38</v>
      </c>
      <c r="T930" s="20">
        <f>VLOOKUP($A930,Database!$A:$Y,11,FALSE)</f>
        <v>137</v>
      </c>
      <c r="U930" s="20">
        <f>VLOOKUP($A930,Database!$A:$Y,12,FALSE)</f>
        <v>164</v>
      </c>
      <c r="V930" s="20" t="str">
        <f>VLOOKUP(A930,Database!A:M,13,FALSE)</f>
        <v>Terminé</v>
      </c>
      <c r="W930" s="20">
        <f>VLOOKUP($A930,Database!$A:$Y,20,FALSE)</f>
        <v>2</v>
      </c>
      <c r="X930" s="20">
        <f>VLOOKUP($A930,Database!$A:$Y,21,FALSE)</f>
        <v>1</v>
      </c>
      <c r="Y930" s="20">
        <f>IF(A930=0,0,IF(V930="À venir",0,IF(AND(ISBLANK(P930),ISBLANK(Q930)),1,0)))</f>
        <v>0</v>
      </c>
      <c r="Z930" s="20">
        <f>IF(OR(ISBLANK(P930),ISBLANK(Q930)),"",IF(OR(AND(P930&gt;Q930,W930&gt;X930),AND(P930=Q930,W930=X930),AND(P930&lt;Q930,W930&lt;X930)),1,0))</f>
        <v>0</v>
      </c>
      <c r="AA930" s="20">
        <f ca="1">IF(C930&lt;NOW(),IF(AND(P930&gt;Q930,W930&gt;X930),S930,IF(AND(P930=Q930,W930=X930),T930,IF(AND(P930&lt;Q930,W930&lt;X930),U930,0))),"")</f>
        <v>0</v>
      </c>
      <c r="AB930" s="20">
        <f ca="1">IF(AND(P930=W930,Q930=X930,NOT(ISBLANK(P930)),NOT(ISBLANK(Q930)),NOT(ISBLANK(W930)),NOT(ISBLANK(AA930))),1,0)</f>
        <v>0</v>
      </c>
      <c r="AC930" s="20" t="str">
        <f ca="1">IF(AB930=0,"",IF(OR(ISBLANK(P930),ISBLANK(Q930)),"",IF(ISBLANK(VLOOKUP(A930,Database!A:AA,22,FALSE)),"",VLOOKUP(A930,Database!A:AA,22,FALSE))))</f>
        <v/>
      </c>
      <c r="AD930" s="20">
        <f ca="1">IFERROR(
   IF(
     OR(ISBLANK(P930),ISBLANK(Q930)),
     "",
     IF(
       AND(AA930&lt;&gt;"",OR(V930="Terminé",V930="En cours")),
       VLOOKUP(AC930,Setup_ScoreExactBonus!A:D,4,FALSE),
       0
     )),
  0)</f>
        <v>0</v>
      </c>
      <c r="AE930" s="21">
        <f ca="1">IFERROR(IF(OR(ISBLANK(P930),ISBLANK(Q930)),0,IF(AA930&lt;&gt;"", AA930 + IF(AB930=1,AD930, 0), "") * (R930+1)),"")</f>
        <v>0</v>
      </c>
      <c r="AF930" s="21">
        <f ca="1">SUMIFS(AE$2:AE930,D$2:D930,D930)</f>
        <v>1175</v>
      </c>
    </row>
    <row r="931" spans="1:32" hidden="1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1">
        <v>0</v>
      </c>
      <c r="S931" s="20">
        <f>VLOOKUP($A931,Database!$A:$Y,10,FALSE)</f>
        <v>38</v>
      </c>
      <c r="T931" s="20">
        <f>VLOOKUP($A931,Database!$A:$Y,11,FALSE)</f>
        <v>137</v>
      </c>
      <c r="U931" s="20">
        <f>VLOOKUP($A931,Database!$A:$Y,12,FALSE)</f>
        <v>164</v>
      </c>
      <c r="V931" s="20" t="str">
        <f>VLOOKUP(A931,Database!A:M,13,FALSE)</f>
        <v>Terminé</v>
      </c>
      <c r="W931" s="20">
        <f>VLOOKUP($A931,Database!$A:$Y,20,FALSE)</f>
        <v>2</v>
      </c>
      <c r="X931" s="20">
        <f>VLOOKUP($A931,Database!$A:$Y,21,FALSE)</f>
        <v>1</v>
      </c>
      <c r="Y931" s="20">
        <f>IF(A931=0,0,IF(V931="À venir",0,IF(AND(ISBLANK(P931),ISBLANK(Q931)),1,0)))</f>
        <v>0</v>
      </c>
      <c r="Z931" s="20">
        <f>IF(OR(ISBLANK(P931),ISBLANK(Q931)),"",IF(OR(AND(P931&gt;Q931,W931&gt;X931),AND(P931=Q931,W931=X931),AND(P931&lt;Q931,W931&lt;X931)),1,0))</f>
        <v>0</v>
      </c>
      <c r="AA931" s="20">
        <f ca="1">IF(C931&lt;NOW(),IF(AND(P931&gt;Q931,W931&gt;X931),S931,IF(AND(P931=Q931,W931=X931),T931,IF(AND(P931&lt;Q931,W931&lt;X931),U931,0))),"")</f>
        <v>0</v>
      </c>
      <c r="AB931" s="20">
        <f ca="1">IF(AND(P931=W931,Q931=X931,NOT(ISBLANK(P931)),NOT(ISBLANK(Q931)),NOT(ISBLANK(W931)),NOT(ISBLANK(AA931))),1,0)</f>
        <v>0</v>
      </c>
      <c r="AC931" s="20" t="str">
        <f ca="1">IF(AB931=0,"",IF(OR(ISBLANK(P931),ISBLANK(Q931)),"",IF(ISBLANK(VLOOKUP(A931,Database!A:AA,22,FALSE)),"",VLOOKUP(A931,Database!A:AA,22,FALSE))))</f>
        <v/>
      </c>
      <c r="AD931" s="20">
        <f ca="1">IFERROR(
   IF(
     OR(ISBLANK(P931),ISBLANK(Q931)),
     "",
     IF(
       AND(AA931&lt;&gt;"",OR(V931="Terminé",V931="En cours")),
       VLOOKUP(AC931,Setup_ScoreExactBonus!A:D,4,FALSE),
       0
     )),
  0)</f>
        <v>0</v>
      </c>
      <c r="AE931" s="21">
        <f ca="1">IFERROR(IF(OR(ISBLANK(P931),ISBLANK(Q931)),0,IF(AA931&lt;&gt;"", AA931 + IF(AB931=1,AD931, 0), "") * (R931+1)),"")</f>
        <v>0</v>
      </c>
      <c r="AF931" s="21">
        <f ca="1">SUMIFS(AE$2:AE931,D$2:D931,D931)</f>
        <v>1666</v>
      </c>
    </row>
    <row r="932" spans="1:32" hidden="1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1">
        <v>0</v>
      </c>
      <c r="S932" s="20">
        <f>VLOOKUP($A932,Database!$A:$Y,10,FALSE)</f>
        <v>38</v>
      </c>
      <c r="T932" s="20">
        <f>VLOOKUP($A932,Database!$A:$Y,11,FALSE)</f>
        <v>137</v>
      </c>
      <c r="U932" s="20">
        <f>VLOOKUP($A932,Database!$A:$Y,12,FALSE)</f>
        <v>164</v>
      </c>
      <c r="V932" s="20" t="str">
        <f>VLOOKUP(A932,Database!A:M,13,FALSE)</f>
        <v>Terminé</v>
      </c>
      <c r="W932" s="20">
        <f>VLOOKUP($A932,Database!$A:$Y,20,FALSE)</f>
        <v>2</v>
      </c>
      <c r="X932" s="20">
        <f>VLOOKUP($A932,Database!$A:$Y,21,FALSE)</f>
        <v>1</v>
      </c>
      <c r="Y932" s="20">
        <f>IF(A932=0,0,IF(V932="À venir",0,IF(AND(ISBLANK(P932),ISBLANK(Q932)),1,0)))</f>
        <v>0</v>
      </c>
      <c r="Z932" s="20">
        <f>IF(OR(ISBLANK(P932),ISBLANK(Q932)),"",IF(OR(AND(P932&gt;Q932,W932&gt;X932),AND(P932=Q932,W932=X932),AND(P932&lt;Q932,W932&lt;X932)),1,0))</f>
        <v>0</v>
      </c>
      <c r="AA932" s="20">
        <f ca="1">IF(C932&lt;NOW(),IF(AND(P932&gt;Q932,W932&gt;X932),S932,IF(AND(P932=Q932,W932=X932),T932,IF(AND(P932&lt;Q932,W932&lt;X932),U932,0))),"")</f>
        <v>0</v>
      </c>
      <c r="AB932" s="20">
        <f ca="1">IF(AND(P932=W932,Q932=X932,NOT(ISBLANK(P932)),NOT(ISBLANK(Q932)),NOT(ISBLANK(W932)),NOT(ISBLANK(AA932))),1,0)</f>
        <v>0</v>
      </c>
      <c r="AC932" s="20" t="str">
        <f ca="1">IF(AB932=0,"",IF(OR(ISBLANK(P932),ISBLANK(Q932)),"",IF(ISBLANK(VLOOKUP(A932,Database!A:AA,22,FALSE)),"",VLOOKUP(A932,Database!A:AA,22,FALSE))))</f>
        <v/>
      </c>
      <c r="AD932" s="20">
        <f ca="1">IFERROR(
   IF(
     OR(ISBLANK(P932),ISBLANK(Q932)),
     "",
     IF(
       AND(AA932&lt;&gt;"",OR(V932="Terminé",V932="En cours")),
       VLOOKUP(AC932,Setup_ScoreExactBonus!A:D,4,FALSE),
       0
     )),
  0)</f>
        <v>0</v>
      </c>
      <c r="AE932" s="21">
        <f ca="1">IFERROR(IF(OR(ISBLANK(P932),ISBLANK(Q932)),0,IF(AA932&lt;&gt;"", AA932 + IF(AB932=1,AD932, 0), "") * (R932+1)),"")</f>
        <v>0</v>
      </c>
      <c r="AF932" s="21">
        <f ca="1">SUMIFS(AE$2:AE932,D$2:D932,D932)</f>
        <v>1675</v>
      </c>
    </row>
    <row r="933" spans="1:32" hidden="1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1">
        <v>0</v>
      </c>
      <c r="S933" s="20">
        <f>VLOOKUP($A933,Database!$A:$Y,10,FALSE)</f>
        <v>38</v>
      </c>
      <c r="T933" s="20">
        <f>VLOOKUP($A933,Database!$A:$Y,11,FALSE)</f>
        <v>137</v>
      </c>
      <c r="U933" s="20">
        <f>VLOOKUP($A933,Database!$A:$Y,12,FALSE)</f>
        <v>164</v>
      </c>
      <c r="V933" s="20" t="str">
        <f>VLOOKUP(A933,Database!A:M,13,FALSE)</f>
        <v>Terminé</v>
      </c>
      <c r="W933" s="20">
        <f>VLOOKUP($A933,Database!$A:$Y,20,FALSE)</f>
        <v>2</v>
      </c>
      <c r="X933" s="20">
        <f>VLOOKUP($A933,Database!$A:$Y,21,FALSE)</f>
        <v>1</v>
      </c>
      <c r="Y933" s="20">
        <f>IF(A933=0,0,IF(V933="À venir",0,IF(AND(ISBLANK(P933),ISBLANK(Q933)),1,0)))</f>
        <v>0</v>
      </c>
      <c r="Z933" s="20">
        <f>IF(OR(ISBLANK(P933),ISBLANK(Q933)),"",IF(OR(AND(P933&gt;Q933,W933&gt;X933),AND(P933=Q933,W933=X933),AND(P933&lt;Q933,W933&lt;X933)),1,0))</f>
        <v>1</v>
      </c>
      <c r="AA933" s="20">
        <f ca="1">IF(C933&lt;NOW(),IF(AND(P933&gt;Q933,W933&gt;X933),S933,IF(AND(P933=Q933,W933=X933),T933,IF(AND(P933&lt;Q933,W933&lt;X933),U933,0))),"")</f>
        <v>38</v>
      </c>
      <c r="AB933" s="20">
        <f ca="1">IF(AND(P933=W933,Q933=X933,NOT(ISBLANK(P933)),NOT(ISBLANK(Q933)),NOT(ISBLANK(W933)),NOT(ISBLANK(AA933))),1,0)</f>
        <v>0</v>
      </c>
      <c r="AC933" s="20" t="str">
        <f ca="1">IF(AB933=0,"",IF(OR(ISBLANK(P933),ISBLANK(Q933)),"",IF(ISBLANK(VLOOKUP(A933,Database!A:AA,22,FALSE)),"",VLOOKUP(A933,Database!A:AA,22,FALSE))))</f>
        <v/>
      </c>
      <c r="AD933" s="20">
        <f ca="1">IFERROR(
   IF(
     OR(ISBLANK(P933),ISBLANK(Q933)),
     "",
     IF(
       AND(AA933&lt;&gt;"",OR(V933="Terminé",V933="En cours")),
       VLOOKUP(AC933,Setup_ScoreExactBonus!A:D,4,FALSE),
       0
     )),
  0)</f>
        <v>0</v>
      </c>
      <c r="AE933" s="21">
        <f ca="1">IFERROR(IF(OR(ISBLANK(P933),ISBLANK(Q933)),0,IF(AA933&lt;&gt;"", AA933 + IF(AB933=1,AD933, 0), "") * (R933+1)),"")</f>
        <v>38</v>
      </c>
      <c r="AF933" s="21">
        <f ca="1">SUMIFS(AE$2:AE933,D$2:D933,D933)</f>
        <v>1286</v>
      </c>
    </row>
    <row r="934" spans="1:32" hidden="1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1">
        <v>0</v>
      </c>
      <c r="S934" s="20">
        <f>VLOOKUP($A934,Database!$A:$Y,10,FALSE)</f>
        <v>38</v>
      </c>
      <c r="T934" s="20">
        <f>VLOOKUP($A934,Database!$A:$Y,11,FALSE)</f>
        <v>137</v>
      </c>
      <c r="U934" s="20">
        <f>VLOOKUP($A934,Database!$A:$Y,12,FALSE)</f>
        <v>164</v>
      </c>
      <c r="V934" s="20" t="str">
        <f>VLOOKUP(A934,Database!A:M,13,FALSE)</f>
        <v>Terminé</v>
      </c>
      <c r="W934" s="20">
        <f>VLOOKUP($A934,Database!$A:$Y,20,FALSE)</f>
        <v>2</v>
      </c>
      <c r="X934" s="20">
        <f>VLOOKUP($A934,Database!$A:$Y,21,FALSE)</f>
        <v>1</v>
      </c>
      <c r="Y934" s="20">
        <f>IF(A934=0,0,IF(V934="À venir",0,IF(AND(ISBLANK(P934),ISBLANK(Q934)),1,0)))</f>
        <v>0</v>
      </c>
      <c r="Z934" s="20">
        <f>IF(OR(ISBLANK(P934),ISBLANK(Q934)),"",IF(OR(AND(P934&gt;Q934,W934&gt;X934),AND(P934=Q934,W934=X934),AND(P934&lt;Q934,W934&lt;X934)),1,0))</f>
        <v>0</v>
      </c>
      <c r="AA934" s="20">
        <f ca="1">IF(C934&lt;NOW(),IF(AND(P934&gt;Q934,W934&gt;X934),S934,IF(AND(P934=Q934,W934=X934),T934,IF(AND(P934&lt;Q934,W934&lt;X934),U934,0))),"")</f>
        <v>0</v>
      </c>
      <c r="AB934" s="20">
        <f ca="1">IF(AND(P934=W934,Q934=X934,NOT(ISBLANK(P934)),NOT(ISBLANK(Q934)),NOT(ISBLANK(W934)),NOT(ISBLANK(AA934))),1,0)</f>
        <v>0</v>
      </c>
      <c r="AC934" s="20" t="str">
        <f ca="1">IF(AB934=0,"",IF(OR(ISBLANK(P934),ISBLANK(Q934)),"",IF(ISBLANK(VLOOKUP(A934,Database!A:AA,22,FALSE)),"",VLOOKUP(A934,Database!A:AA,22,FALSE))))</f>
        <v/>
      </c>
      <c r="AD934" s="20">
        <f ca="1">IFERROR(
   IF(
     OR(ISBLANK(P934),ISBLANK(Q934)),
     "",
     IF(
       AND(AA934&lt;&gt;"",OR(V934="Terminé",V934="En cours")),
       VLOOKUP(AC934,Setup_ScoreExactBonus!A:D,4,FALSE),
       0
     )),
  0)</f>
        <v>0</v>
      </c>
      <c r="AE934" s="21">
        <f ca="1">IFERROR(IF(OR(ISBLANK(P934),ISBLANK(Q934)),0,IF(AA934&lt;&gt;"", AA934 + IF(AB934=1,AD934, 0), "") * (R934+1)),"")</f>
        <v>0</v>
      </c>
      <c r="AF934" s="21">
        <f ca="1">SUMIFS(AE$2:AE934,D$2:D934,D934)</f>
        <v>1314</v>
      </c>
    </row>
    <row r="935" spans="1:32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1">
        <v>0</v>
      </c>
      <c r="S935" s="20">
        <f>VLOOKUP($A935,Database!$A:$Y,10,FALSE)</f>
        <v>38</v>
      </c>
      <c r="T935" s="20">
        <f>VLOOKUP($A935,Database!$A:$Y,11,FALSE)</f>
        <v>137</v>
      </c>
      <c r="U935" s="20">
        <f>VLOOKUP($A935,Database!$A:$Y,12,FALSE)</f>
        <v>164</v>
      </c>
      <c r="V935" s="20" t="str">
        <f>VLOOKUP(A935,Database!A:M,13,FALSE)</f>
        <v>Terminé</v>
      </c>
      <c r="W935" s="20">
        <f>VLOOKUP($A935,Database!$A:$Y,20,FALSE)</f>
        <v>2</v>
      </c>
      <c r="X935" s="20">
        <f>VLOOKUP($A935,Database!$A:$Y,21,FALSE)</f>
        <v>1</v>
      </c>
      <c r="Y935" s="20">
        <f>IF(A935=0,0,IF(V935="À venir",0,IF(AND(ISBLANK(P935),ISBLANK(Q935)),1,0)))</f>
        <v>0</v>
      </c>
      <c r="Z935" s="20">
        <f>IF(OR(ISBLANK(P935),ISBLANK(Q935)),"",IF(OR(AND(P935&gt;Q935,W935&gt;X935),AND(P935=Q935,W935=X935),AND(P935&lt;Q935,W935&lt;X935)),1,0))</f>
        <v>0</v>
      </c>
      <c r="AA935" s="20">
        <f ca="1">IF(C935&lt;NOW(),IF(AND(P935&gt;Q935,W935&gt;X935),S935,IF(AND(P935=Q935,W935=X935),T935,IF(AND(P935&lt;Q935,W935&lt;X935),U935,0))),"")</f>
        <v>0</v>
      </c>
      <c r="AB935" s="20">
        <f ca="1">IF(AND(P935=W935,Q935=X935,NOT(ISBLANK(P935)),NOT(ISBLANK(Q935)),NOT(ISBLANK(W935)),NOT(ISBLANK(AA935))),1,0)</f>
        <v>0</v>
      </c>
      <c r="AC935" s="20" t="str">
        <f ca="1">IF(AB935=0,"",IF(OR(ISBLANK(P935),ISBLANK(Q935)),"",IF(ISBLANK(VLOOKUP(A935,Database!A:AA,22,FALSE)),"",VLOOKUP(A935,Database!A:AA,22,FALSE))))</f>
        <v/>
      </c>
      <c r="AD935" s="20">
        <f ca="1">IFERROR(
   IF(
     OR(ISBLANK(P935),ISBLANK(Q935)),
     "",
     IF(
       AND(AA935&lt;&gt;"",OR(V935="Terminé",V935="En cours")),
       VLOOKUP(AC935,Setup_ScoreExactBonus!A:D,4,FALSE),
       0
     )),
  0)</f>
        <v>0</v>
      </c>
      <c r="AE935" s="21">
        <f ca="1">IFERROR(IF(OR(ISBLANK(P935),ISBLANK(Q935)),0,IF(AA935&lt;&gt;"", AA935 + IF(AB935=1,AD935, 0), "") * (R935+1)),"")</f>
        <v>0</v>
      </c>
      <c r="AF935" s="21">
        <f ca="1">SUMIFS(AE$2:AE935,D$2:D935,D935)</f>
        <v>935</v>
      </c>
    </row>
    <row r="936" spans="1:32" hidden="1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1">
        <v>0</v>
      </c>
      <c r="S936" s="20">
        <f>VLOOKUP($A936,Database!$A:$Y,10,FALSE)</f>
        <v>38</v>
      </c>
      <c r="T936" s="20">
        <f>VLOOKUP($A936,Database!$A:$Y,11,FALSE)</f>
        <v>137</v>
      </c>
      <c r="U936" s="20">
        <f>VLOOKUP($A936,Database!$A:$Y,12,FALSE)</f>
        <v>164</v>
      </c>
      <c r="V936" s="20" t="str">
        <f>VLOOKUP(A936,Database!A:M,13,FALSE)</f>
        <v>Terminé</v>
      </c>
      <c r="W936" s="20">
        <f>VLOOKUP($A936,Database!$A:$Y,20,FALSE)</f>
        <v>2</v>
      </c>
      <c r="X936" s="20">
        <f>VLOOKUP($A936,Database!$A:$Y,21,FALSE)</f>
        <v>1</v>
      </c>
      <c r="Y936" s="20">
        <f>IF(A936=0,0,IF(V936="À venir",0,IF(AND(ISBLANK(P936),ISBLANK(Q936)),1,0)))</f>
        <v>0</v>
      </c>
      <c r="Z936" s="20">
        <f>IF(OR(ISBLANK(P936),ISBLANK(Q936)),"",IF(OR(AND(P936&gt;Q936,W936&gt;X936),AND(P936=Q936,W936=X936),AND(P936&lt;Q936,W936&lt;X936)),1,0))</f>
        <v>1</v>
      </c>
      <c r="AA936" s="20">
        <f ca="1">IF(C936&lt;NOW(),IF(AND(P936&gt;Q936,W936&gt;X936),S936,IF(AND(P936=Q936,W936=X936),T936,IF(AND(P936&lt;Q936,W936&lt;X936),U936,0))),"")</f>
        <v>38</v>
      </c>
      <c r="AB936" s="20">
        <f ca="1">IF(AND(P936=W936,Q936=X936,NOT(ISBLANK(P936)),NOT(ISBLANK(Q936)),NOT(ISBLANK(W936)),NOT(ISBLANK(AA936))),1,0)</f>
        <v>0</v>
      </c>
      <c r="AC936" s="20" t="str">
        <f ca="1">IF(AB936=0,"",IF(OR(ISBLANK(P936),ISBLANK(Q936)),"",IF(ISBLANK(VLOOKUP(A936,Database!A:AA,22,FALSE)),"",VLOOKUP(A936,Database!A:AA,22,FALSE))))</f>
        <v/>
      </c>
      <c r="AD936" s="20">
        <f ca="1">IFERROR(
   IF(
     OR(ISBLANK(P936),ISBLANK(Q936)),
     "",
     IF(
       AND(AA936&lt;&gt;"",OR(V936="Terminé",V936="En cours")),
       VLOOKUP(AC936,Setup_ScoreExactBonus!A:D,4,FALSE),
       0
     )),
  0)</f>
        <v>0</v>
      </c>
      <c r="AE936" s="21">
        <f ca="1">IFERROR(IF(OR(ISBLANK(P936),ISBLANK(Q936)),0,IF(AA936&lt;&gt;"", AA936 + IF(AB936=1,AD936, 0), "") * (R936+1)),"")</f>
        <v>38</v>
      </c>
      <c r="AF936" s="21">
        <f ca="1">SUMIFS(AE$2:AE936,D$2:D936,D936)</f>
        <v>1247</v>
      </c>
    </row>
    <row r="937" spans="1:32" hidden="1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1">
        <v>0</v>
      </c>
      <c r="S937" s="20">
        <f>VLOOKUP($A937,Database!$A:$Y,10,FALSE)</f>
        <v>38</v>
      </c>
      <c r="T937" s="20">
        <f>VLOOKUP($A937,Database!$A:$Y,11,FALSE)</f>
        <v>137</v>
      </c>
      <c r="U937" s="20">
        <f>VLOOKUP($A937,Database!$A:$Y,12,FALSE)</f>
        <v>164</v>
      </c>
      <c r="V937" s="20" t="str">
        <f>VLOOKUP(A937,Database!A:M,13,FALSE)</f>
        <v>Terminé</v>
      </c>
      <c r="W937" s="20">
        <f>VLOOKUP($A937,Database!$A:$Y,20,FALSE)</f>
        <v>2</v>
      </c>
      <c r="X937" s="20">
        <f>VLOOKUP($A937,Database!$A:$Y,21,FALSE)</f>
        <v>1</v>
      </c>
      <c r="Y937" s="20">
        <f>IF(A937=0,0,IF(V937="À venir",0,IF(AND(ISBLANK(P937),ISBLANK(Q937)),1,0)))</f>
        <v>0</v>
      </c>
      <c r="Z937" s="20">
        <f>IF(OR(ISBLANK(P937),ISBLANK(Q937)),"",IF(OR(AND(P937&gt;Q937,W937&gt;X937),AND(P937=Q937,W937=X937),AND(P937&lt;Q937,W937&lt;X937)),1,0))</f>
        <v>0</v>
      </c>
      <c r="AA937" s="20">
        <f ca="1">IF(C937&lt;NOW(),IF(AND(P937&gt;Q937,W937&gt;X937),S937,IF(AND(P937=Q937,W937=X937),T937,IF(AND(P937&lt;Q937,W937&lt;X937),U937,0))),"")</f>
        <v>0</v>
      </c>
      <c r="AB937" s="20">
        <f ca="1">IF(AND(P937=W937,Q937=X937,NOT(ISBLANK(P937)),NOT(ISBLANK(Q937)),NOT(ISBLANK(W937)),NOT(ISBLANK(AA937))),1,0)</f>
        <v>0</v>
      </c>
      <c r="AC937" s="20" t="str">
        <f ca="1">IF(AB937=0,"",IF(OR(ISBLANK(P937),ISBLANK(Q937)),"",IF(ISBLANK(VLOOKUP(A937,Database!A:AA,22,FALSE)),"",VLOOKUP(A937,Database!A:AA,22,FALSE))))</f>
        <v/>
      </c>
      <c r="AD937" s="20">
        <f ca="1">IFERROR(
   IF(
     OR(ISBLANK(P937),ISBLANK(Q937)),
     "",
     IF(
       AND(AA937&lt;&gt;"",OR(V937="Terminé",V937="En cours")),
       VLOOKUP(AC937,Setup_ScoreExactBonus!A:D,4,FALSE),
       0
     )),
  0)</f>
        <v>0</v>
      </c>
      <c r="AE937" s="21">
        <f ca="1">IFERROR(IF(OR(ISBLANK(P937),ISBLANK(Q937)),0,IF(AA937&lt;&gt;"", AA937 + IF(AB937=1,AD937, 0), "") * (R937+1)),"")</f>
        <v>0</v>
      </c>
      <c r="AF937" s="21">
        <f ca="1">SUMIFS(AE$2:AE937,D$2:D937,D937)</f>
        <v>1265</v>
      </c>
    </row>
    <row r="938" spans="1:32" hidden="1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1">
        <v>0</v>
      </c>
      <c r="S938" s="20">
        <f>VLOOKUP($A938,Database!$A:$Y,10,FALSE)</f>
        <v>38</v>
      </c>
      <c r="T938" s="20">
        <f>VLOOKUP($A938,Database!$A:$Y,11,FALSE)</f>
        <v>137</v>
      </c>
      <c r="U938" s="20">
        <f>VLOOKUP($A938,Database!$A:$Y,12,FALSE)</f>
        <v>164</v>
      </c>
      <c r="V938" s="20" t="str">
        <f>VLOOKUP(A938,Database!A:M,13,FALSE)</f>
        <v>Terminé</v>
      </c>
      <c r="W938" s="20">
        <f>VLOOKUP($A938,Database!$A:$Y,20,FALSE)</f>
        <v>2</v>
      </c>
      <c r="X938" s="20">
        <f>VLOOKUP($A938,Database!$A:$Y,21,FALSE)</f>
        <v>1</v>
      </c>
      <c r="Y938" s="20">
        <f>IF(A938=0,0,IF(V938="À venir",0,IF(AND(ISBLANK(P938),ISBLANK(Q938)),1,0)))</f>
        <v>0</v>
      </c>
      <c r="Z938" s="20">
        <f>IF(OR(ISBLANK(P938),ISBLANK(Q938)),"",IF(OR(AND(P938&gt;Q938,W938&gt;X938),AND(P938=Q938,W938=X938),AND(P938&lt;Q938,W938&lt;X938)),1,0))</f>
        <v>1</v>
      </c>
      <c r="AA938" s="20">
        <f ca="1">IF(C938&lt;NOW(),IF(AND(P938&gt;Q938,W938&gt;X938),S938,IF(AND(P938=Q938,W938=X938),T938,IF(AND(P938&lt;Q938,W938&lt;X938),U938,0))),"")</f>
        <v>38</v>
      </c>
      <c r="AB938" s="20">
        <f ca="1">IF(AND(P938=W938,Q938=X938,NOT(ISBLANK(P938)),NOT(ISBLANK(Q938)),NOT(ISBLANK(W938)),NOT(ISBLANK(AA938))),1,0)</f>
        <v>0</v>
      </c>
      <c r="AC938" s="20" t="str">
        <f ca="1">IF(AB938=0,"",IF(OR(ISBLANK(P938),ISBLANK(Q938)),"",IF(ISBLANK(VLOOKUP(A938,Database!A:AA,22,FALSE)),"",VLOOKUP(A938,Database!A:AA,22,FALSE))))</f>
        <v/>
      </c>
      <c r="AD938" s="20">
        <f ca="1">IFERROR(
   IF(
     OR(ISBLANK(P938),ISBLANK(Q938)),
     "",
     IF(
       AND(AA938&lt;&gt;"",OR(V938="Terminé",V938="En cours")),
       VLOOKUP(AC938,Setup_ScoreExactBonus!A:D,4,FALSE),
       0
     )),
  0)</f>
        <v>0</v>
      </c>
      <c r="AE938" s="21">
        <f ca="1">IFERROR(IF(OR(ISBLANK(P938),ISBLANK(Q938)),0,IF(AA938&lt;&gt;"", AA938 + IF(AB938=1,AD938, 0), "") * (R938+1)),"")</f>
        <v>38</v>
      </c>
      <c r="AF938" s="21">
        <f ca="1">SUMIFS(AE$2:AE938,D$2:D938,D938)</f>
        <v>1261</v>
      </c>
    </row>
    <row r="939" spans="1:32" hidden="1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1">
        <v>0</v>
      </c>
      <c r="S939" s="20">
        <f>VLOOKUP($A939,Database!$A:$Y,10,FALSE)</f>
        <v>38</v>
      </c>
      <c r="T939" s="20">
        <f>VLOOKUP($A939,Database!$A:$Y,11,FALSE)</f>
        <v>137</v>
      </c>
      <c r="U939" s="20">
        <f>VLOOKUP($A939,Database!$A:$Y,12,FALSE)</f>
        <v>164</v>
      </c>
      <c r="V939" s="20" t="str">
        <f>VLOOKUP(A939,Database!A:M,13,FALSE)</f>
        <v>Terminé</v>
      </c>
      <c r="W939" s="20">
        <f>VLOOKUP($A939,Database!$A:$Y,20,FALSE)</f>
        <v>2</v>
      </c>
      <c r="X939" s="20">
        <f>VLOOKUP($A939,Database!$A:$Y,21,FALSE)</f>
        <v>1</v>
      </c>
      <c r="Y939" s="20">
        <f>IF(A939=0,0,IF(V939="À venir",0,IF(AND(ISBLANK(P939),ISBLANK(Q939)),1,0)))</f>
        <v>0</v>
      </c>
      <c r="Z939" s="20">
        <f>IF(OR(ISBLANK(P939),ISBLANK(Q939)),"",IF(OR(AND(P939&gt;Q939,W939&gt;X939),AND(P939=Q939,W939=X939),AND(P939&lt;Q939,W939&lt;X939)),1,0))</f>
        <v>1</v>
      </c>
      <c r="AA939" s="20">
        <f ca="1">IF(C939&lt;NOW(),IF(AND(P939&gt;Q939,W939&gt;X939),S939,IF(AND(P939=Q939,W939=X939),T939,IF(AND(P939&lt;Q939,W939&lt;X939),U939,0))),"")</f>
        <v>38</v>
      </c>
      <c r="AB939" s="20">
        <f ca="1">IF(AND(P939=W939,Q939=X939,NOT(ISBLANK(P939)),NOT(ISBLANK(Q939)),NOT(ISBLANK(W939)),NOT(ISBLANK(AA939))),1,0)</f>
        <v>0</v>
      </c>
      <c r="AC939" s="20" t="str">
        <f ca="1">IF(AB939=0,"",IF(OR(ISBLANK(P939),ISBLANK(Q939)),"",IF(ISBLANK(VLOOKUP(A939,Database!A:AA,22,FALSE)),"",VLOOKUP(A939,Database!A:AA,22,FALSE))))</f>
        <v/>
      </c>
      <c r="AD939" s="20">
        <f ca="1">IFERROR(
   IF(
     OR(ISBLANK(P939),ISBLANK(Q939)),
     "",
     IF(
       AND(AA939&lt;&gt;"",OR(V939="Terminé",V939="En cours")),
       VLOOKUP(AC939,Setup_ScoreExactBonus!A:D,4,FALSE),
       0
     )),
  0)</f>
        <v>0</v>
      </c>
      <c r="AE939" s="21">
        <f ca="1">IFERROR(IF(OR(ISBLANK(P939),ISBLANK(Q939)),0,IF(AA939&lt;&gt;"", AA939 + IF(AB939=1,AD939, 0), "") * (R939+1)),"")</f>
        <v>38</v>
      </c>
      <c r="AF939" s="21">
        <f ca="1">SUMIFS(AE$2:AE939,D$2:D939,D939)</f>
        <v>1305</v>
      </c>
    </row>
    <row r="940" spans="1:32" hidden="1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1">
        <v>0</v>
      </c>
      <c r="S940" s="20">
        <f>VLOOKUP($A940,Database!$A:$Y,10,FALSE)</f>
        <v>38</v>
      </c>
      <c r="T940" s="20">
        <f>VLOOKUP($A940,Database!$A:$Y,11,FALSE)</f>
        <v>137</v>
      </c>
      <c r="U940" s="20">
        <f>VLOOKUP($A940,Database!$A:$Y,12,FALSE)</f>
        <v>164</v>
      </c>
      <c r="V940" s="20" t="str">
        <f>VLOOKUP(A940,Database!A:M,13,FALSE)</f>
        <v>Terminé</v>
      </c>
      <c r="W940" s="20">
        <f>VLOOKUP($A940,Database!$A:$Y,20,FALSE)</f>
        <v>2</v>
      </c>
      <c r="X940" s="20">
        <f>VLOOKUP($A940,Database!$A:$Y,21,FALSE)</f>
        <v>1</v>
      </c>
      <c r="Y940" s="20">
        <f>IF(A940=0,0,IF(V940="À venir",0,IF(AND(ISBLANK(P940),ISBLANK(Q940)),1,0)))</f>
        <v>0</v>
      </c>
      <c r="Z940" s="20">
        <f>IF(OR(ISBLANK(P940),ISBLANK(Q940)),"",IF(OR(AND(P940&gt;Q940,W940&gt;X940),AND(P940=Q940,W940=X940),AND(P940&lt;Q940,W940&lt;X940)),1,0))</f>
        <v>1</v>
      </c>
      <c r="AA940" s="20">
        <f ca="1">IF(C940&lt;NOW(),IF(AND(P940&gt;Q940,W940&gt;X940),S940,IF(AND(P940=Q940,W940=X940),T940,IF(AND(P940&lt;Q940,W940&lt;X940),U940,0))),"")</f>
        <v>38</v>
      </c>
      <c r="AB940" s="20">
        <f ca="1">IF(AND(P940=W940,Q940=X940,NOT(ISBLANK(P940)),NOT(ISBLANK(Q940)),NOT(ISBLANK(W940)),NOT(ISBLANK(AA940))),1,0)</f>
        <v>0</v>
      </c>
      <c r="AC940" s="20" t="str">
        <f ca="1">IF(AB940=0,"",IF(OR(ISBLANK(P940),ISBLANK(Q940)),"",IF(ISBLANK(VLOOKUP(A940,Database!A:AA,22,FALSE)),"",VLOOKUP(A940,Database!A:AA,22,FALSE))))</f>
        <v/>
      </c>
      <c r="AD940" s="20">
        <f ca="1">IFERROR(
   IF(
     OR(ISBLANK(P940),ISBLANK(Q940)),
     "",
     IF(
       AND(AA940&lt;&gt;"",OR(V940="Terminé",V940="En cours")),
       VLOOKUP(AC940,Setup_ScoreExactBonus!A:D,4,FALSE),
       0
     )),
  0)</f>
        <v>0</v>
      </c>
      <c r="AE940" s="21">
        <f ca="1">IFERROR(IF(OR(ISBLANK(P940),ISBLANK(Q940)),0,IF(AA940&lt;&gt;"", AA940 + IF(AB940=1,AD940, 0), "") * (R940+1)),"")</f>
        <v>38</v>
      </c>
      <c r="AF940" s="21">
        <f ca="1">SUMIFS(AE$2:AE940,D$2:D940,D940)</f>
        <v>1126</v>
      </c>
    </row>
    <row r="941" spans="1:32" hidden="1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1">
        <v>0</v>
      </c>
      <c r="S941" s="20">
        <f>VLOOKUP($A941,Database!$A:$Y,10,FALSE)</f>
        <v>38</v>
      </c>
      <c r="T941" s="20">
        <f>VLOOKUP($A941,Database!$A:$Y,11,FALSE)</f>
        <v>137</v>
      </c>
      <c r="U941" s="20">
        <f>VLOOKUP($A941,Database!$A:$Y,12,FALSE)</f>
        <v>164</v>
      </c>
      <c r="V941" s="20" t="str">
        <f>VLOOKUP(A941,Database!A:M,13,FALSE)</f>
        <v>Terminé</v>
      </c>
      <c r="W941" s="20">
        <f>VLOOKUP($A941,Database!$A:$Y,20,FALSE)</f>
        <v>2</v>
      </c>
      <c r="X941" s="20">
        <f>VLOOKUP($A941,Database!$A:$Y,21,FALSE)</f>
        <v>1</v>
      </c>
      <c r="Y941" s="20">
        <f>IF(A941=0,0,IF(V941="À venir",0,IF(AND(ISBLANK(P941),ISBLANK(Q941)),1,0)))</f>
        <v>0</v>
      </c>
      <c r="Z941" s="20">
        <f>IF(OR(ISBLANK(P941),ISBLANK(Q941)),"",IF(OR(AND(P941&gt;Q941,W941&gt;X941),AND(P941=Q941,W941=X941),AND(P941&lt;Q941,W941&lt;X941)),1,0))</f>
        <v>1</v>
      </c>
      <c r="AA941" s="20">
        <f ca="1">IF(C941&lt;NOW(),IF(AND(P941&gt;Q941,W941&gt;X941),S941,IF(AND(P941=Q941,W941=X941),T941,IF(AND(P941&lt;Q941,W941&lt;X941),U941,0))),"")</f>
        <v>38</v>
      </c>
      <c r="AB941" s="20">
        <f ca="1">IF(AND(P941=W941,Q941=X941,NOT(ISBLANK(P941)),NOT(ISBLANK(Q941)),NOT(ISBLANK(W941)),NOT(ISBLANK(AA941))),1,0)</f>
        <v>1</v>
      </c>
      <c r="AC941" s="20" t="str">
        <f ca="1">IF(AB941=0,"",IF(OR(ISBLANK(P941),ISBLANK(Q941)),"",IF(ISBLANK(VLOOKUP(A941,Database!A:AA,22,FALSE)),"",VLOOKUP(A941,Database!A:AA,22,FALSE))))</f>
        <v>Rare</v>
      </c>
      <c r="AD941" s="20">
        <f ca="1">IFERROR(
   IF(
     OR(ISBLANK(P941),ISBLANK(Q941)),
     "",
     IF(
       AND(AA941&lt;&gt;"",OR(V941="Terminé",V941="En cours")),
       VLOOKUP(AC941,Setup_ScoreExactBonus!A:D,4,FALSE),
       0
     )),
  0)</f>
        <v>30</v>
      </c>
      <c r="AE941" s="21">
        <f ca="1">IFERROR(IF(OR(ISBLANK(P941),ISBLANK(Q941)),0,IF(AA941&lt;&gt;"", AA941 + IF(AB941=1,AD941, 0), "") * (R941+1)),"")</f>
        <v>68</v>
      </c>
      <c r="AF941" s="21">
        <f ca="1">SUMIFS(AE$2:AE941,D$2:D941,D941)</f>
        <v>795</v>
      </c>
    </row>
    <row r="942" spans="1:32" hidden="1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1">
        <v>0</v>
      </c>
      <c r="S942" s="20">
        <f>VLOOKUP($A942,Database!$A:$Y,10,FALSE)</f>
        <v>38</v>
      </c>
      <c r="T942" s="20">
        <f>VLOOKUP($A942,Database!$A:$Y,11,FALSE)</f>
        <v>137</v>
      </c>
      <c r="U942" s="20">
        <f>VLOOKUP($A942,Database!$A:$Y,12,FALSE)</f>
        <v>164</v>
      </c>
      <c r="V942" s="20" t="str">
        <f>VLOOKUP(A942,Database!A:M,13,FALSE)</f>
        <v>Terminé</v>
      </c>
      <c r="W942" s="20">
        <f>VLOOKUP($A942,Database!$A:$Y,20,FALSE)</f>
        <v>2</v>
      </c>
      <c r="X942" s="20">
        <f>VLOOKUP($A942,Database!$A:$Y,21,FALSE)</f>
        <v>1</v>
      </c>
      <c r="Y942" s="20">
        <f>IF(A942=0,0,IF(V942="À venir",0,IF(AND(ISBLANK(P942),ISBLANK(Q942)),1,0)))</f>
        <v>0</v>
      </c>
      <c r="Z942" s="20">
        <f>IF(OR(ISBLANK(P942),ISBLANK(Q942)),"",IF(OR(AND(P942&gt;Q942,W942&gt;X942),AND(P942=Q942,W942=X942),AND(P942&lt;Q942,W942&lt;X942)),1,0))</f>
        <v>0</v>
      </c>
      <c r="AA942" s="20">
        <f ca="1">IF(C942&lt;NOW(),IF(AND(P942&gt;Q942,W942&gt;X942),S942,IF(AND(P942=Q942,W942=X942),T942,IF(AND(P942&lt;Q942,W942&lt;X942),U942,0))),"")</f>
        <v>0</v>
      </c>
      <c r="AB942" s="20">
        <f ca="1">IF(AND(P942=W942,Q942=X942,NOT(ISBLANK(P942)),NOT(ISBLANK(Q942)),NOT(ISBLANK(W942)),NOT(ISBLANK(AA942))),1,0)</f>
        <v>0</v>
      </c>
      <c r="AC942" s="20" t="str">
        <f ca="1">IF(AB942=0,"",IF(OR(ISBLANK(P942),ISBLANK(Q942)),"",IF(ISBLANK(VLOOKUP(A942,Database!A:AA,22,FALSE)),"",VLOOKUP(A942,Database!A:AA,22,FALSE))))</f>
        <v/>
      </c>
      <c r="AD942" s="20">
        <f ca="1">IFERROR(
   IF(
     OR(ISBLANK(P942),ISBLANK(Q942)),
     "",
     IF(
       AND(AA942&lt;&gt;"",OR(V942="Terminé",V942="En cours")),
       VLOOKUP(AC942,Setup_ScoreExactBonus!A:D,4,FALSE),
       0
     )),
  0)</f>
        <v>0</v>
      </c>
      <c r="AE942" s="21">
        <f ca="1">IFERROR(IF(OR(ISBLANK(P942),ISBLANK(Q942)),0,IF(AA942&lt;&gt;"", AA942 + IF(AB942=1,AD942, 0), "") * (R942+1)),"")</f>
        <v>0</v>
      </c>
      <c r="AF942" s="21">
        <f ca="1">SUMIFS(AE$2:AE942,D$2:D942,D942)</f>
        <v>830</v>
      </c>
    </row>
    <row r="943" spans="1:32" hidden="1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1">
        <v>0</v>
      </c>
      <c r="S943" s="20">
        <f>VLOOKUP($A943,Database!$A:$Y,10,FALSE)</f>
        <v>38</v>
      </c>
      <c r="T943" s="20">
        <f>VLOOKUP($A943,Database!$A:$Y,11,FALSE)</f>
        <v>137</v>
      </c>
      <c r="U943" s="20">
        <f>VLOOKUP($A943,Database!$A:$Y,12,FALSE)</f>
        <v>164</v>
      </c>
      <c r="V943" s="20" t="str">
        <f>VLOOKUP(A943,Database!A:M,13,FALSE)</f>
        <v>Terminé</v>
      </c>
      <c r="W943" s="20">
        <f>VLOOKUP($A943,Database!$A:$Y,20,FALSE)</f>
        <v>2</v>
      </c>
      <c r="X943" s="20">
        <f>VLOOKUP($A943,Database!$A:$Y,21,FALSE)</f>
        <v>1</v>
      </c>
      <c r="Y943" s="20">
        <f>IF(A943=0,0,IF(V943="À venir",0,IF(AND(ISBLANK(P943),ISBLANK(Q943)),1,0)))</f>
        <v>0</v>
      </c>
      <c r="Z943" s="20">
        <f>IF(OR(ISBLANK(P943),ISBLANK(Q943)),"",IF(OR(AND(P943&gt;Q943,W943&gt;X943),AND(P943=Q943,W943=X943),AND(P943&lt;Q943,W943&lt;X943)),1,0))</f>
        <v>1</v>
      </c>
      <c r="AA943" s="20">
        <f ca="1">IF(C943&lt;NOW(),IF(AND(P943&gt;Q943,W943&gt;X943),S943,IF(AND(P943=Q943,W943=X943),T943,IF(AND(P943&lt;Q943,W943&lt;X943),U943,0))),"")</f>
        <v>38</v>
      </c>
      <c r="AB943" s="20">
        <f ca="1">IF(AND(P943=W943,Q943=X943,NOT(ISBLANK(P943)),NOT(ISBLANK(Q943)),NOT(ISBLANK(W943)),NOT(ISBLANK(AA943))),1,0)</f>
        <v>0</v>
      </c>
      <c r="AC943" s="20" t="str">
        <f ca="1">IF(AB943=0,"",IF(OR(ISBLANK(P943),ISBLANK(Q943)),"",IF(ISBLANK(VLOOKUP(A943,Database!A:AA,22,FALSE)),"",VLOOKUP(A943,Database!A:AA,22,FALSE))))</f>
        <v/>
      </c>
      <c r="AD943" s="20">
        <f ca="1">IFERROR(
   IF(
     OR(ISBLANK(P943),ISBLANK(Q943)),
     "",
     IF(
       AND(AA943&lt;&gt;"",OR(V943="Terminé",V943="En cours")),
       VLOOKUP(AC943,Setup_ScoreExactBonus!A:D,4,FALSE),
       0
     )),
  0)</f>
        <v>0</v>
      </c>
      <c r="AE943" s="21">
        <f ca="1">IFERROR(IF(OR(ISBLANK(P943),ISBLANK(Q943)),0,IF(AA943&lt;&gt;"", AA943 + IF(AB943=1,AD943, 0), "") * (R943+1)),"")</f>
        <v>38</v>
      </c>
      <c r="AF943" s="21">
        <f ca="1">SUMIFS(AE$2:AE943,D$2:D943,D943)</f>
        <v>1372</v>
      </c>
    </row>
    <row r="944" spans="1:32" hidden="1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1">
        <v>0</v>
      </c>
      <c r="S944" s="20">
        <f>VLOOKUP($A944,Database!$A:$Y,10,FALSE)</f>
        <v>38</v>
      </c>
      <c r="T944" s="20">
        <f>VLOOKUP($A944,Database!$A:$Y,11,FALSE)</f>
        <v>137</v>
      </c>
      <c r="U944" s="20">
        <f>VLOOKUP($A944,Database!$A:$Y,12,FALSE)</f>
        <v>164</v>
      </c>
      <c r="V944" s="20" t="str">
        <f>VLOOKUP(A944,Database!A:M,13,FALSE)</f>
        <v>Terminé</v>
      </c>
      <c r="W944" s="20">
        <f>VLOOKUP($A944,Database!$A:$Y,20,FALSE)</f>
        <v>2</v>
      </c>
      <c r="X944" s="20">
        <f>VLOOKUP($A944,Database!$A:$Y,21,FALSE)</f>
        <v>1</v>
      </c>
      <c r="Y944" s="20">
        <f>IF(A944=0,0,IF(V944="À venir",0,IF(AND(ISBLANK(P944),ISBLANK(Q944)),1,0)))</f>
        <v>0</v>
      </c>
      <c r="Z944" s="20">
        <f>IF(OR(ISBLANK(P944),ISBLANK(Q944)),"",IF(OR(AND(P944&gt;Q944,W944&gt;X944),AND(P944=Q944,W944=X944),AND(P944&lt;Q944,W944&lt;X944)),1,0))</f>
        <v>1</v>
      </c>
      <c r="AA944" s="20">
        <f ca="1">IF(C944&lt;NOW(),IF(AND(P944&gt;Q944,W944&gt;X944),S944,IF(AND(P944=Q944,W944=X944),T944,IF(AND(P944&lt;Q944,W944&lt;X944),U944,0))),"")</f>
        <v>38</v>
      </c>
      <c r="AB944" s="20">
        <f ca="1">IF(AND(P944=W944,Q944=X944,NOT(ISBLANK(P944)),NOT(ISBLANK(Q944)),NOT(ISBLANK(W944)),NOT(ISBLANK(AA944))),1,0)</f>
        <v>0</v>
      </c>
      <c r="AC944" s="20" t="str">
        <f ca="1">IF(AB944=0,"",IF(OR(ISBLANK(P944),ISBLANK(Q944)),"",IF(ISBLANK(VLOOKUP(A944,Database!A:AA,22,FALSE)),"",VLOOKUP(A944,Database!A:AA,22,FALSE))))</f>
        <v/>
      </c>
      <c r="AD944" s="20">
        <f ca="1">IFERROR(
   IF(
     OR(ISBLANK(P944),ISBLANK(Q944)),
     "",
     IF(
       AND(AA944&lt;&gt;"",OR(V944="Terminé",V944="En cours")),
       VLOOKUP(AC944,Setup_ScoreExactBonus!A:D,4,FALSE),
       0
     )),
  0)</f>
        <v>0</v>
      </c>
      <c r="AE944" s="21">
        <f ca="1">IFERROR(IF(OR(ISBLANK(P944),ISBLANK(Q944)),0,IF(AA944&lt;&gt;"", AA944 + IF(AB944=1,AD944, 0), "") * (R944+1)),"")</f>
        <v>38</v>
      </c>
      <c r="AF944" s="21">
        <f ca="1">SUMIFS(AE$2:AE944,D$2:D944,D944)</f>
        <v>1111</v>
      </c>
    </row>
    <row r="945" spans="1:32" hidden="1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1">
        <v>0</v>
      </c>
      <c r="S945" s="20">
        <f>VLOOKUP($A945,Database!$A:$Y,10,FALSE)</f>
        <v>38</v>
      </c>
      <c r="T945" s="20">
        <f>VLOOKUP($A945,Database!$A:$Y,11,FALSE)</f>
        <v>137</v>
      </c>
      <c r="U945" s="20">
        <f>VLOOKUP($A945,Database!$A:$Y,12,FALSE)</f>
        <v>164</v>
      </c>
      <c r="V945" s="20" t="str">
        <f>VLOOKUP(A945,Database!A:M,13,FALSE)</f>
        <v>Terminé</v>
      </c>
      <c r="W945" s="20">
        <f>VLOOKUP($A945,Database!$A:$Y,20,FALSE)</f>
        <v>2</v>
      </c>
      <c r="X945" s="20">
        <f>VLOOKUP($A945,Database!$A:$Y,21,FALSE)</f>
        <v>1</v>
      </c>
      <c r="Y945" s="20">
        <f>IF(A945=0,0,IF(V945="À venir",0,IF(AND(ISBLANK(P945),ISBLANK(Q945)),1,0)))</f>
        <v>0</v>
      </c>
      <c r="Z945" s="20">
        <f>IF(OR(ISBLANK(P945),ISBLANK(Q945)),"",IF(OR(AND(P945&gt;Q945,W945&gt;X945),AND(P945=Q945,W945=X945),AND(P945&lt;Q945,W945&lt;X945)),1,0))</f>
        <v>1</v>
      </c>
      <c r="AA945" s="20">
        <f ca="1">IF(C945&lt;NOW(),IF(AND(P945&gt;Q945,W945&gt;X945),S945,IF(AND(P945=Q945,W945=X945),T945,IF(AND(P945&lt;Q945,W945&lt;X945),U945,0))),"")</f>
        <v>38</v>
      </c>
      <c r="AB945" s="20">
        <f ca="1">IF(AND(P945=W945,Q945=X945,NOT(ISBLANK(P945)),NOT(ISBLANK(Q945)),NOT(ISBLANK(W945)),NOT(ISBLANK(AA945))),1,0)</f>
        <v>0</v>
      </c>
      <c r="AC945" s="20" t="str">
        <f ca="1">IF(AB945=0,"",IF(OR(ISBLANK(P945),ISBLANK(Q945)),"",IF(ISBLANK(VLOOKUP(A945,Database!A:AA,22,FALSE)),"",VLOOKUP(A945,Database!A:AA,22,FALSE))))</f>
        <v/>
      </c>
      <c r="AD945" s="20">
        <f ca="1">IFERROR(
   IF(
     OR(ISBLANK(P945),ISBLANK(Q945)),
     "",
     IF(
       AND(AA945&lt;&gt;"",OR(V945="Terminé",V945="En cours")),
       VLOOKUP(AC945,Setup_ScoreExactBonus!A:D,4,FALSE),
       0
     )),
  0)</f>
        <v>0</v>
      </c>
      <c r="AE945" s="21">
        <f ca="1">IFERROR(IF(OR(ISBLANK(P945),ISBLANK(Q945)),0,IF(AA945&lt;&gt;"", AA945 + IF(AB945=1,AD945, 0), "") * (R945+1)),"")</f>
        <v>38</v>
      </c>
      <c r="AF945" s="21">
        <f ca="1">SUMIFS(AE$2:AE945,D$2:D945,D945)</f>
        <v>782</v>
      </c>
    </row>
    <row r="946" spans="1:32" hidden="1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1">
        <v>0</v>
      </c>
      <c r="S946" s="20">
        <f>VLOOKUP($A946,Database!$A:$Y,10,FALSE)</f>
        <v>38</v>
      </c>
      <c r="T946" s="20">
        <f>VLOOKUP($A946,Database!$A:$Y,11,FALSE)</f>
        <v>137</v>
      </c>
      <c r="U946" s="20">
        <f>VLOOKUP($A946,Database!$A:$Y,12,FALSE)</f>
        <v>164</v>
      </c>
      <c r="V946" s="20" t="str">
        <f>VLOOKUP(A946,Database!A:M,13,FALSE)</f>
        <v>Terminé</v>
      </c>
      <c r="W946" s="20">
        <f>VLOOKUP($A946,Database!$A:$Y,20,FALSE)</f>
        <v>2</v>
      </c>
      <c r="X946" s="20">
        <f>VLOOKUP($A946,Database!$A:$Y,21,FALSE)</f>
        <v>1</v>
      </c>
      <c r="Y946" s="20">
        <f>IF(A946=0,0,IF(V946="À venir",0,IF(AND(ISBLANK(P946),ISBLANK(Q946)),1,0)))</f>
        <v>0</v>
      </c>
      <c r="Z946" s="20">
        <f>IF(OR(ISBLANK(P946),ISBLANK(Q946)),"",IF(OR(AND(P946&gt;Q946,W946&gt;X946),AND(P946=Q946,W946=X946),AND(P946&lt;Q946,W946&lt;X946)),1,0))</f>
        <v>1</v>
      </c>
      <c r="AA946" s="20">
        <f ca="1">IF(C946&lt;NOW(),IF(AND(P946&gt;Q946,W946&gt;X946),S946,IF(AND(P946=Q946,W946=X946),T946,IF(AND(P946&lt;Q946,W946&lt;X946),U946,0))),"")</f>
        <v>38</v>
      </c>
      <c r="AB946" s="20">
        <f ca="1">IF(AND(P946=W946,Q946=X946,NOT(ISBLANK(P946)),NOT(ISBLANK(Q946)),NOT(ISBLANK(W946)),NOT(ISBLANK(AA946))),1,0)</f>
        <v>0</v>
      </c>
      <c r="AC946" s="20" t="str">
        <f ca="1">IF(AB946=0,"",IF(OR(ISBLANK(P946),ISBLANK(Q946)),"",IF(ISBLANK(VLOOKUP(A946,Database!A:AA,22,FALSE)),"",VLOOKUP(A946,Database!A:AA,22,FALSE))))</f>
        <v/>
      </c>
      <c r="AD946" s="20">
        <f ca="1">IFERROR(
   IF(
     OR(ISBLANK(P946),ISBLANK(Q946)),
     "",
     IF(
       AND(AA946&lt;&gt;"",OR(V946="Terminé",V946="En cours")),
       VLOOKUP(AC946,Setup_ScoreExactBonus!A:D,4,FALSE),
       0
     )),
  0)</f>
        <v>0</v>
      </c>
      <c r="AE946" s="21">
        <f ca="1">IFERROR(IF(OR(ISBLANK(P946),ISBLANK(Q946)),0,IF(AA946&lt;&gt;"", AA946 + IF(AB946=1,AD946, 0), "") * (R946+1)),"")</f>
        <v>38</v>
      </c>
      <c r="AF946" s="21">
        <f ca="1">SUMIFS(AE$2:AE946,D$2:D946,D946)</f>
        <v>412</v>
      </c>
    </row>
    <row r="947" spans="1:32" hidden="1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1">
        <v>0</v>
      </c>
      <c r="S947" s="20">
        <f>VLOOKUP($A947,Database!$A:$Y,10,FALSE)</f>
        <v>41</v>
      </c>
      <c r="T947" s="20">
        <f>VLOOKUP($A947,Database!$A:$Y,11,FALSE)</f>
        <v>143</v>
      </c>
      <c r="U947" s="20">
        <f>VLOOKUP($A947,Database!$A:$Y,12,FALSE)</f>
        <v>168</v>
      </c>
      <c r="V947" s="20" t="str">
        <f>VLOOKUP(A947,Database!A:M,13,FALSE)</f>
        <v>Terminé</v>
      </c>
      <c r="W947" s="20">
        <f>VLOOKUP($A947,Database!$A:$Y,20,FALSE)</f>
        <v>0</v>
      </c>
      <c r="X947" s="20">
        <f>VLOOKUP($A947,Database!$A:$Y,21,FALSE)</f>
        <v>0</v>
      </c>
      <c r="Y947" s="20">
        <f>IF(A947=0,0,IF(V947="À venir",0,IF(AND(ISBLANK(P947),ISBLANK(Q947)),1,0)))</f>
        <v>0</v>
      </c>
      <c r="Z947" s="20">
        <f>IF(OR(ISBLANK(P947),ISBLANK(Q947)),"",IF(OR(AND(P947&gt;Q947,W947&gt;X947),AND(P947=Q947,W947=X947),AND(P947&lt;Q947,W947&lt;X947)),1,0))</f>
        <v>1</v>
      </c>
      <c r="AA947" s="20">
        <f ca="1">IF(C947&lt;NOW(),IF(AND(P947&gt;Q947,W947&gt;X947),S947,IF(AND(P947=Q947,W947=X947),T947,IF(AND(P947&lt;Q947,W947&lt;X947),U947,0))),"")</f>
        <v>143</v>
      </c>
      <c r="AB947" s="20">
        <f ca="1">IF(AND(P947=W947,Q947=X947,NOT(ISBLANK(P947)),NOT(ISBLANK(Q947)),NOT(ISBLANK(W947)),NOT(ISBLANK(AA947))),1,0)</f>
        <v>0</v>
      </c>
      <c r="AC947" s="20" t="str">
        <f ca="1">IF(AB947=0,"",IF(OR(ISBLANK(P947),ISBLANK(Q947)),"",IF(ISBLANK(VLOOKUP(A947,Database!A:AA,22,FALSE)),"",VLOOKUP(A947,Database!A:AA,22,FALSE))))</f>
        <v/>
      </c>
      <c r="AD947" s="20">
        <f ca="1">IFERROR(
   IF(
     OR(ISBLANK(P947),ISBLANK(Q947)),
     "",
     IF(
       AND(AA947&lt;&gt;"",OR(V947="Terminé",V947="En cours")),
       VLOOKUP(AC947,Setup_ScoreExactBonus!A:D,4,FALSE),
       0
     )),
  0)</f>
        <v>0</v>
      </c>
      <c r="AE947" s="21">
        <f ca="1">IFERROR(IF(OR(ISBLANK(P947),ISBLANK(Q947)),0,IF(AA947&lt;&gt;"", AA947 + IF(AB947=1,AD947, 0), "") * (R947+1)),"")</f>
        <v>143</v>
      </c>
      <c r="AF947" s="21">
        <f ca="1">SUMIFS(AE$2:AE947,D$2:D947,D947)</f>
        <v>1377</v>
      </c>
    </row>
    <row r="948" spans="1:32" hidden="1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1">
        <v>0</v>
      </c>
      <c r="S948" s="20">
        <f>VLOOKUP($A948,Database!$A:$Y,10,FALSE)</f>
        <v>41</v>
      </c>
      <c r="T948" s="20">
        <f>VLOOKUP($A948,Database!$A:$Y,11,FALSE)</f>
        <v>143</v>
      </c>
      <c r="U948" s="20">
        <f>VLOOKUP($A948,Database!$A:$Y,12,FALSE)</f>
        <v>168</v>
      </c>
      <c r="V948" s="20" t="str">
        <f>VLOOKUP(A948,Database!A:M,13,FALSE)</f>
        <v>Terminé</v>
      </c>
      <c r="W948" s="20">
        <f>VLOOKUP($A948,Database!$A:$Y,20,FALSE)</f>
        <v>0</v>
      </c>
      <c r="X948" s="20">
        <f>VLOOKUP($A948,Database!$A:$Y,21,FALSE)</f>
        <v>0</v>
      </c>
      <c r="Y948" s="20">
        <f>IF(A948=0,0,IF(V948="À venir",0,IF(AND(ISBLANK(P948),ISBLANK(Q948)),1,0)))</f>
        <v>0</v>
      </c>
      <c r="Z948" s="20">
        <f>IF(OR(ISBLANK(P948),ISBLANK(Q948)),"",IF(OR(AND(P948&gt;Q948,W948&gt;X948),AND(P948=Q948,W948=X948),AND(P948&lt;Q948,W948&lt;X948)),1,0))</f>
        <v>0</v>
      </c>
      <c r="AA948" s="20">
        <f ca="1">IF(C948&lt;NOW(),IF(AND(P948&gt;Q948,W948&gt;X948),S948,IF(AND(P948=Q948,W948=X948),T948,IF(AND(P948&lt;Q948,W948&lt;X948),U948,0))),"")</f>
        <v>0</v>
      </c>
      <c r="AB948" s="20">
        <f ca="1">IF(AND(P948=W948,Q948=X948,NOT(ISBLANK(P948)),NOT(ISBLANK(Q948)),NOT(ISBLANK(W948)),NOT(ISBLANK(AA948))),1,0)</f>
        <v>0</v>
      </c>
      <c r="AC948" s="20" t="str">
        <f ca="1">IF(AB948=0,"",IF(OR(ISBLANK(P948),ISBLANK(Q948)),"",IF(ISBLANK(VLOOKUP(A948,Database!A:AA,22,FALSE)),"",VLOOKUP(A948,Database!A:AA,22,FALSE))))</f>
        <v/>
      </c>
      <c r="AD948" s="20">
        <f ca="1">IFERROR(
   IF(
     OR(ISBLANK(P948),ISBLANK(Q948)),
     "",
     IF(
       AND(AA948&lt;&gt;"",OR(V948="Terminé",V948="En cours")),
       VLOOKUP(AC948,Setup_ScoreExactBonus!A:D,4,FALSE),
       0
     )),
  0)</f>
        <v>0</v>
      </c>
      <c r="AE948" s="21">
        <f ca="1">IFERROR(IF(OR(ISBLANK(P948),ISBLANK(Q948)),0,IF(AA948&lt;&gt;"", AA948 + IF(AB948=1,AD948, 0), "") * (R948+1)),"")</f>
        <v>0</v>
      </c>
      <c r="AF948" s="21">
        <f ca="1">SUMIFS(AE$2:AE948,D$2:D948,D948)</f>
        <v>1396</v>
      </c>
    </row>
    <row r="949" spans="1:32" hidden="1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1">
        <v>0</v>
      </c>
      <c r="S949" s="20">
        <f>VLOOKUP($A949,Database!$A:$Y,10,FALSE)</f>
        <v>41</v>
      </c>
      <c r="T949" s="20">
        <f>VLOOKUP($A949,Database!$A:$Y,11,FALSE)</f>
        <v>143</v>
      </c>
      <c r="U949" s="20">
        <f>VLOOKUP($A949,Database!$A:$Y,12,FALSE)</f>
        <v>168</v>
      </c>
      <c r="V949" s="20" t="str">
        <f>VLOOKUP(A949,Database!A:M,13,FALSE)</f>
        <v>Terminé</v>
      </c>
      <c r="W949" s="20">
        <f>VLOOKUP($A949,Database!$A:$Y,20,FALSE)</f>
        <v>0</v>
      </c>
      <c r="X949" s="20">
        <f>VLOOKUP($A949,Database!$A:$Y,21,FALSE)</f>
        <v>0</v>
      </c>
      <c r="Y949" s="20">
        <f>IF(A949=0,0,IF(V949="À venir",0,IF(AND(ISBLANK(P949),ISBLANK(Q949)),1,0)))</f>
        <v>0</v>
      </c>
      <c r="Z949" s="20">
        <f>IF(OR(ISBLANK(P949),ISBLANK(Q949)),"",IF(OR(AND(P949&gt;Q949,W949&gt;X949),AND(P949=Q949,W949=X949),AND(P949&lt;Q949,W949&lt;X949)),1,0))</f>
        <v>0</v>
      </c>
      <c r="AA949" s="20">
        <f ca="1">IF(C949&lt;NOW(),IF(AND(P949&gt;Q949,W949&gt;X949),S949,IF(AND(P949=Q949,W949=X949),T949,IF(AND(P949&lt;Q949,W949&lt;X949),U949,0))),"")</f>
        <v>0</v>
      </c>
      <c r="AB949" s="20">
        <f ca="1">IF(AND(P949=W949,Q949=X949,NOT(ISBLANK(P949)),NOT(ISBLANK(Q949)),NOT(ISBLANK(W949)),NOT(ISBLANK(AA949))),1,0)</f>
        <v>0</v>
      </c>
      <c r="AC949" s="20" t="str">
        <f ca="1">IF(AB949=0,"",IF(OR(ISBLANK(P949),ISBLANK(Q949)),"",IF(ISBLANK(VLOOKUP(A949,Database!A:AA,22,FALSE)),"",VLOOKUP(A949,Database!A:AA,22,FALSE))))</f>
        <v/>
      </c>
      <c r="AD949" s="20">
        <f ca="1">IFERROR(
   IF(
     OR(ISBLANK(P949),ISBLANK(Q949)),
     "",
     IF(
       AND(AA949&lt;&gt;"",OR(V949="Terminé",V949="En cours")),
       VLOOKUP(AC949,Setup_ScoreExactBonus!A:D,4,FALSE),
       0
     )),
  0)</f>
        <v>0</v>
      </c>
      <c r="AE949" s="21">
        <f ca="1">IFERROR(IF(OR(ISBLANK(P949),ISBLANK(Q949)),0,IF(AA949&lt;&gt;"", AA949 + IF(AB949=1,AD949, 0), "") * (R949+1)),"")</f>
        <v>0</v>
      </c>
      <c r="AF949" s="21">
        <f ca="1">SUMIFS(AE$2:AE949,D$2:D949,D949)</f>
        <v>1529</v>
      </c>
    </row>
    <row r="950" spans="1:32" hidden="1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1">
        <v>0</v>
      </c>
      <c r="S950" s="20">
        <f>VLOOKUP($A950,Database!$A:$Y,10,FALSE)</f>
        <v>41</v>
      </c>
      <c r="T950" s="20">
        <f>VLOOKUP($A950,Database!$A:$Y,11,FALSE)</f>
        <v>143</v>
      </c>
      <c r="U950" s="20">
        <f>VLOOKUP($A950,Database!$A:$Y,12,FALSE)</f>
        <v>168</v>
      </c>
      <c r="V950" s="20" t="str">
        <f>VLOOKUP(A950,Database!A:M,13,FALSE)</f>
        <v>Terminé</v>
      </c>
      <c r="W950" s="20">
        <f>VLOOKUP($A950,Database!$A:$Y,20,FALSE)</f>
        <v>0</v>
      </c>
      <c r="X950" s="20">
        <f>VLOOKUP($A950,Database!$A:$Y,21,FALSE)</f>
        <v>0</v>
      </c>
      <c r="Y950" s="20">
        <f>IF(A950=0,0,IF(V950="À venir",0,IF(AND(ISBLANK(P950),ISBLANK(Q950)),1,0)))</f>
        <v>0</v>
      </c>
      <c r="Z950" s="20">
        <f>IF(OR(ISBLANK(P950),ISBLANK(Q950)),"",IF(OR(AND(P950&gt;Q950,W950&gt;X950),AND(P950=Q950,W950=X950),AND(P950&lt;Q950,W950&lt;X950)),1,0))</f>
        <v>0</v>
      </c>
      <c r="AA950" s="20">
        <f ca="1">IF(C950&lt;NOW(),IF(AND(P950&gt;Q950,W950&gt;X950),S950,IF(AND(P950=Q950,W950=X950),T950,IF(AND(P950&lt;Q950,W950&lt;X950),U950,0))),"")</f>
        <v>0</v>
      </c>
      <c r="AB950" s="20">
        <f ca="1">IF(AND(P950=W950,Q950=X950,NOT(ISBLANK(P950)),NOT(ISBLANK(Q950)),NOT(ISBLANK(W950)),NOT(ISBLANK(AA950))),1,0)</f>
        <v>0</v>
      </c>
      <c r="AC950" s="20" t="str">
        <f ca="1">IF(AB950=0,"",IF(OR(ISBLANK(P950),ISBLANK(Q950)),"",IF(ISBLANK(VLOOKUP(A950,Database!A:AA,22,FALSE)),"",VLOOKUP(A950,Database!A:AA,22,FALSE))))</f>
        <v/>
      </c>
      <c r="AD950" s="20">
        <f ca="1">IFERROR(
   IF(
     OR(ISBLANK(P950),ISBLANK(Q950)),
     "",
     IF(
       AND(AA950&lt;&gt;"",OR(V950="Terminé",V950="En cours")),
       VLOOKUP(AC950,Setup_ScoreExactBonus!A:D,4,FALSE),
       0
     )),
  0)</f>
        <v>0</v>
      </c>
      <c r="AE950" s="21">
        <f ca="1">IFERROR(IF(OR(ISBLANK(P950),ISBLANK(Q950)),0,IF(AA950&lt;&gt;"", AA950 + IF(AB950=1,AD950, 0), "") * (R950+1)),"")</f>
        <v>0</v>
      </c>
      <c r="AF950" s="21">
        <f ca="1">SUMIFS(AE$2:AE950,D$2:D950,D950)</f>
        <v>1092</v>
      </c>
    </row>
    <row r="951" spans="1:32" hidden="1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1">
        <v>0</v>
      </c>
      <c r="S951" s="20">
        <f>VLOOKUP($A951,Database!$A:$Y,10,FALSE)</f>
        <v>41</v>
      </c>
      <c r="T951" s="20">
        <f>VLOOKUP($A951,Database!$A:$Y,11,FALSE)</f>
        <v>143</v>
      </c>
      <c r="U951" s="20">
        <f>VLOOKUP($A951,Database!$A:$Y,12,FALSE)</f>
        <v>168</v>
      </c>
      <c r="V951" s="20" t="str">
        <f>VLOOKUP(A951,Database!A:M,13,FALSE)</f>
        <v>Terminé</v>
      </c>
      <c r="W951" s="20">
        <f>VLOOKUP($A951,Database!$A:$Y,20,FALSE)</f>
        <v>0</v>
      </c>
      <c r="X951" s="20">
        <f>VLOOKUP($A951,Database!$A:$Y,21,FALSE)</f>
        <v>0</v>
      </c>
      <c r="Y951" s="20">
        <f>IF(A951=0,0,IF(V951="À venir",0,IF(AND(ISBLANK(P951),ISBLANK(Q951)),1,0)))</f>
        <v>1</v>
      </c>
      <c r="Z951" s="20" t="str">
        <f>IF(OR(ISBLANK(P951),ISBLANK(Q951)),"",IF(OR(AND(P951&gt;Q951,W951&gt;X951),AND(P951=Q951,W951=X951),AND(P951&lt;Q951,W951&lt;X951)),1,0))</f>
        <v/>
      </c>
      <c r="AA951" s="20">
        <f ca="1">IF(C951&lt;NOW(),IF(AND(P951&gt;Q951,W951&gt;X951),S951,IF(AND(P951=Q951,W951=X951),T951,IF(AND(P951&lt;Q951,W951&lt;X951),U951,0))),"")</f>
        <v>143</v>
      </c>
      <c r="AB951" s="20">
        <f ca="1">IF(AND(P951=W951,Q951=X951,NOT(ISBLANK(P951)),NOT(ISBLANK(Q951)),NOT(ISBLANK(W951)),NOT(ISBLANK(AA951))),1,0)</f>
        <v>0</v>
      </c>
      <c r="AC951" s="20" t="str">
        <f ca="1">IF(AB951=0,"",IF(OR(ISBLANK(P951),ISBLANK(Q951)),"",IF(ISBLANK(VLOOKUP(A951,Database!A:AA,22,FALSE)),"",VLOOKUP(A951,Database!A:AA,22,FALSE))))</f>
        <v/>
      </c>
      <c r="AD951" s="20" t="str">
        <f>IFERROR(
   IF(
     OR(ISBLANK(P951),ISBLANK(Q951)),
     "",
     IF(
       AND(AA951&lt;&gt;"",OR(V951="Terminé",V951="En cours")),
       VLOOKUP(AC951,Setup_ScoreExactBonus!A:D,4,FALSE),
       0
     )),
  0)</f>
        <v/>
      </c>
      <c r="AE951" s="21">
        <f>IFERROR(IF(OR(ISBLANK(P951),ISBLANK(Q951)),0,IF(AA951&lt;&gt;"", AA951 + IF(AB951=1,AD951, 0), "") * (R951+1)),"")</f>
        <v>0</v>
      </c>
      <c r="AF951" s="21">
        <f ca="1">SUMIFS(AE$2:AE951,D$2:D951,D951)</f>
        <v>718</v>
      </c>
    </row>
    <row r="952" spans="1:32" hidden="1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1">
        <v>0</v>
      </c>
      <c r="S952" s="20">
        <f>VLOOKUP($A952,Database!$A:$Y,10,FALSE)</f>
        <v>41</v>
      </c>
      <c r="T952" s="20">
        <f>VLOOKUP($A952,Database!$A:$Y,11,FALSE)</f>
        <v>143</v>
      </c>
      <c r="U952" s="20">
        <f>VLOOKUP($A952,Database!$A:$Y,12,FALSE)</f>
        <v>168</v>
      </c>
      <c r="V952" s="20" t="str">
        <f>VLOOKUP(A952,Database!A:M,13,FALSE)</f>
        <v>Terminé</v>
      </c>
      <c r="W952" s="20">
        <f>VLOOKUP($A952,Database!$A:$Y,20,FALSE)</f>
        <v>0</v>
      </c>
      <c r="X952" s="20">
        <f>VLOOKUP($A952,Database!$A:$Y,21,FALSE)</f>
        <v>0</v>
      </c>
      <c r="Y952" s="20">
        <f>IF(A952=0,0,IF(V952="À venir",0,IF(AND(ISBLANK(P952),ISBLANK(Q952)),1,0)))</f>
        <v>0</v>
      </c>
      <c r="Z952" s="20">
        <f>IF(OR(ISBLANK(P952),ISBLANK(Q952)),"",IF(OR(AND(P952&gt;Q952,W952&gt;X952),AND(P952=Q952,W952=X952),AND(P952&lt;Q952,W952&lt;X952)),1,0))</f>
        <v>0</v>
      </c>
      <c r="AA952" s="20">
        <f ca="1">IF(C952&lt;NOW(),IF(AND(P952&gt;Q952,W952&gt;X952),S952,IF(AND(P952=Q952,W952=X952),T952,IF(AND(P952&lt;Q952,W952&lt;X952),U952,0))),"")</f>
        <v>0</v>
      </c>
      <c r="AB952" s="20">
        <f ca="1">IF(AND(P952=W952,Q952=X952,NOT(ISBLANK(P952)),NOT(ISBLANK(Q952)),NOT(ISBLANK(W952)),NOT(ISBLANK(AA952))),1,0)</f>
        <v>0</v>
      </c>
      <c r="AC952" s="20" t="str">
        <f ca="1">IF(AB952=0,"",IF(OR(ISBLANK(P952),ISBLANK(Q952)),"",IF(ISBLANK(VLOOKUP(A952,Database!A:AA,22,FALSE)),"",VLOOKUP(A952,Database!A:AA,22,FALSE))))</f>
        <v/>
      </c>
      <c r="AD952" s="20">
        <f ca="1">IFERROR(
   IF(
     OR(ISBLANK(P952),ISBLANK(Q952)),
     "",
     IF(
       AND(AA952&lt;&gt;"",OR(V952="Terminé",V952="En cours")),
       VLOOKUP(AC952,Setup_ScoreExactBonus!A:D,4,FALSE),
       0
     )),
  0)</f>
        <v>0</v>
      </c>
      <c r="AE952" s="21">
        <f ca="1">IFERROR(IF(OR(ISBLANK(P952),ISBLANK(Q952)),0,IF(AA952&lt;&gt;"", AA952 + IF(AB952=1,AD952, 0), "") * (R952+1)),"")</f>
        <v>0</v>
      </c>
      <c r="AF952" s="21">
        <f ca="1">SUMIFS(AE$2:AE952,D$2:D952,D952)</f>
        <v>1353</v>
      </c>
    </row>
    <row r="953" spans="1:32" hidden="1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1">
        <v>0</v>
      </c>
      <c r="S953" s="20">
        <f>VLOOKUP($A953,Database!$A:$Y,10,FALSE)</f>
        <v>41</v>
      </c>
      <c r="T953" s="20">
        <f>VLOOKUP($A953,Database!$A:$Y,11,FALSE)</f>
        <v>143</v>
      </c>
      <c r="U953" s="20">
        <f>VLOOKUP($A953,Database!$A:$Y,12,FALSE)</f>
        <v>168</v>
      </c>
      <c r="V953" s="20" t="str">
        <f>VLOOKUP(A953,Database!A:M,13,FALSE)</f>
        <v>Terminé</v>
      </c>
      <c r="W953" s="20">
        <f>VLOOKUP($A953,Database!$A:$Y,20,FALSE)</f>
        <v>0</v>
      </c>
      <c r="X953" s="20">
        <f>VLOOKUP($A953,Database!$A:$Y,21,FALSE)</f>
        <v>0</v>
      </c>
      <c r="Y953" s="20">
        <f>IF(A953=0,0,IF(V953="À venir",0,IF(AND(ISBLANK(P953),ISBLANK(Q953)),1,0)))</f>
        <v>0</v>
      </c>
      <c r="Z953" s="20">
        <f>IF(OR(ISBLANK(P953),ISBLANK(Q953)),"",IF(OR(AND(P953&gt;Q953,W953&gt;X953),AND(P953=Q953,W953=X953),AND(P953&lt;Q953,W953&lt;X953)),1,0))</f>
        <v>0</v>
      </c>
      <c r="AA953" s="20">
        <f ca="1">IF(C953&lt;NOW(),IF(AND(P953&gt;Q953,W953&gt;X953),S953,IF(AND(P953=Q953,W953=X953),T953,IF(AND(P953&lt;Q953,W953&lt;X953),U953,0))),"")</f>
        <v>0</v>
      </c>
      <c r="AB953" s="20">
        <f ca="1">IF(AND(P953=W953,Q953=X953,NOT(ISBLANK(P953)),NOT(ISBLANK(Q953)),NOT(ISBLANK(W953)),NOT(ISBLANK(AA953))),1,0)</f>
        <v>0</v>
      </c>
      <c r="AC953" s="20" t="str">
        <f ca="1">IF(AB953=0,"",IF(OR(ISBLANK(P953),ISBLANK(Q953)),"",IF(ISBLANK(VLOOKUP(A953,Database!A:AA,22,FALSE)),"",VLOOKUP(A953,Database!A:AA,22,FALSE))))</f>
        <v/>
      </c>
      <c r="AD953" s="20">
        <f ca="1">IFERROR(
   IF(
     OR(ISBLANK(P953),ISBLANK(Q953)),
     "",
     IF(
       AND(AA953&lt;&gt;"",OR(V953="Terminé",V953="En cours")),
       VLOOKUP(AC953,Setup_ScoreExactBonus!A:D,4,FALSE),
       0
     )),
  0)</f>
        <v>0</v>
      </c>
      <c r="AE953" s="21">
        <f ca="1">IFERROR(IF(OR(ISBLANK(P953),ISBLANK(Q953)),0,IF(AA953&lt;&gt;"", AA953 + IF(AB953=1,AD953, 0), "") * (R953+1)),"")</f>
        <v>0</v>
      </c>
      <c r="AF953" s="21">
        <f ca="1">SUMIFS(AE$2:AE953,D$2:D953,D953)</f>
        <v>872</v>
      </c>
    </row>
    <row r="954" spans="1:32" hidden="1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1">
        <v>0</v>
      </c>
      <c r="S954" s="20">
        <f>VLOOKUP($A954,Database!$A:$Y,10,FALSE)</f>
        <v>41</v>
      </c>
      <c r="T954" s="20">
        <f>VLOOKUP($A954,Database!$A:$Y,11,FALSE)</f>
        <v>143</v>
      </c>
      <c r="U954" s="20">
        <f>VLOOKUP($A954,Database!$A:$Y,12,FALSE)</f>
        <v>168</v>
      </c>
      <c r="V954" s="20" t="str">
        <f>VLOOKUP(A954,Database!A:M,13,FALSE)</f>
        <v>Terminé</v>
      </c>
      <c r="W954" s="20">
        <f>VLOOKUP($A954,Database!$A:$Y,20,FALSE)</f>
        <v>0</v>
      </c>
      <c r="X954" s="20">
        <f>VLOOKUP($A954,Database!$A:$Y,21,FALSE)</f>
        <v>0</v>
      </c>
      <c r="Y954" s="20">
        <f>IF(A954=0,0,IF(V954="À venir",0,IF(AND(ISBLANK(P954),ISBLANK(Q954)),1,0)))</f>
        <v>0</v>
      </c>
      <c r="Z954" s="20">
        <f>IF(OR(ISBLANK(P954),ISBLANK(Q954)),"",IF(OR(AND(P954&gt;Q954,W954&gt;X954),AND(P954=Q954,W954=X954),AND(P954&lt;Q954,W954&lt;X954)),1,0))</f>
        <v>0</v>
      </c>
      <c r="AA954" s="20">
        <f ca="1">IF(C954&lt;NOW(),IF(AND(P954&gt;Q954,W954&gt;X954),S954,IF(AND(P954=Q954,W954=X954),T954,IF(AND(P954&lt;Q954,W954&lt;X954),U954,0))),"")</f>
        <v>0</v>
      </c>
      <c r="AB954" s="20">
        <f ca="1">IF(AND(P954=W954,Q954=X954,NOT(ISBLANK(P954)),NOT(ISBLANK(Q954)),NOT(ISBLANK(W954)),NOT(ISBLANK(AA954))),1,0)</f>
        <v>0</v>
      </c>
      <c r="AC954" s="20" t="str">
        <f ca="1">IF(AB954=0,"",IF(OR(ISBLANK(P954),ISBLANK(Q954)),"",IF(ISBLANK(VLOOKUP(A954,Database!A:AA,22,FALSE)),"",VLOOKUP(A954,Database!A:AA,22,FALSE))))</f>
        <v/>
      </c>
      <c r="AD954" s="20">
        <f ca="1">IFERROR(
   IF(
     OR(ISBLANK(P954),ISBLANK(Q954)),
     "",
     IF(
       AND(AA954&lt;&gt;"",OR(V954="Terminé",V954="En cours")),
       VLOOKUP(AC954,Setup_ScoreExactBonus!A:D,4,FALSE),
       0
     )),
  0)</f>
        <v>0</v>
      </c>
      <c r="AE954" s="21">
        <f ca="1">IFERROR(IF(OR(ISBLANK(P954),ISBLANK(Q954)),0,IF(AA954&lt;&gt;"", AA954 + IF(AB954=1,AD954, 0), "") * (R954+1)),"")</f>
        <v>0</v>
      </c>
      <c r="AF954" s="21">
        <f ca="1">SUMIFS(AE$2:AE954,D$2:D954,D954)</f>
        <v>1173</v>
      </c>
    </row>
    <row r="955" spans="1:32" hidden="1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1">
        <v>0</v>
      </c>
      <c r="S955" s="20">
        <f>VLOOKUP($A955,Database!$A:$Y,10,FALSE)</f>
        <v>41</v>
      </c>
      <c r="T955" s="20">
        <f>VLOOKUP($A955,Database!$A:$Y,11,FALSE)</f>
        <v>143</v>
      </c>
      <c r="U955" s="20">
        <f>VLOOKUP($A955,Database!$A:$Y,12,FALSE)</f>
        <v>168</v>
      </c>
      <c r="V955" s="20" t="str">
        <f>VLOOKUP(A955,Database!A:M,13,FALSE)</f>
        <v>Terminé</v>
      </c>
      <c r="W955" s="20">
        <f>VLOOKUP($A955,Database!$A:$Y,20,FALSE)</f>
        <v>0</v>
      </c>
      <c r="X955" s="20">
        <f>VLOOKUP($A955,Database!$A:$Y,21,FALSE)</f>
        <v>0</v>
      </c>
      <c r="Y955" s="20">
        <f>IF(A955=0,0,IF(V955="À venir",0,IF(AND(ISBLANK(P955),ISBLANK(Q955)),1,0)))</f>
        <v>0</v>
      </c>
      <c r="Z955" s="20">
        <f>IF(OR(ISBLANK(P955),ISBLANK(Q955)),"",IF(OR(AND(P955&gt;Q955,W955&gt;X955),AND(P955=Q955,W955=X955),AND(P955&lt;Q955,W955&lt;X955)),1,0))</f>
        <v>0</v>
      </c>
      <c r="AA955" s="20">
        <f ca="1">IF(C955&lt;NOW(),IF(AND(P955&gt;Q955,W955&gt;X955),S955,IF(AND(P955=Q955,W955=X955),T955,IF(AND(P955&lt;Q955,W955&lt;X955),U955,0))),"")</f>
        <v>0</v>
      </c>
      <c r="AB955" s="20">
        <f ca="1">IF(AND(P955=W955,Q955=X955,NOT(ISBLANK(P955)),NOT(ISBLANK(Q955)),NOT(ISBLANK(W955)),NOT(ISBLANK(AA955))),1,0)</f>
        <v>0</v>
      </c>
      <c r="AC955" s="20" t="str">
        <f ca="1">IF(AB955=0,"",IF(OR(ISBLANK(P955),ISBLANK(Q955)),"",IF(ISBLANK(VLOOKUP(A955,Database!A:AA,22,FALSE)),"",VLOOKUP(A955,Database!A:AA,22,FALSE))))</f>
        <v/>
      </c>
      <c r="AD955" s="20">
        <f ca="1">IFERROR(
   IF(
     OR(ISBLANK(P955),ISBLANK(Q955)),
     "",
     IF(
       AND(AA955&lt;&gt;"",OR(V955="Terminé",V955="En cours")),
       VLOOKUP(AC955,Setup_ScoreExactBonus!A:D,4,FALSE),
       0
     )),
  0)</f>
        <v>0</v>
      </c>
      <c r="AE955" s="21">
        <f ca="1">IFERROR(IF(OR(ISBLANK(P955),ISBLANK(Q955)),0,IF(AA955&lt;&gt;"", AA955 + IF(AB955=1,AD955, 0), "") * (R955+1)),"")</f>
        <v>0</v>
      </c>
      <c r="AF955" s="21">
        <f ca="1">SUMIFS(AE$2:AE955,D$2:D955,D955)</f>
        <v>1174</v>
      </c>
    </row>
    <row r="956" spans="1:32" hidden="1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1">
        <v>0</v>
      </c>
      <c r="S956" s="20">
        <f>VLOOKUP($A956,Database!$A:$Y,10,FALSE)</f>
        <v>41</v>
      </c>
      <c r="T956" s="20">
        <f>VLOOKUP($A956,Database!$A:$Y,11,FALSE)</f>
        <v>143</v>
      </c>
      <c r="U956" s="20">
        <f>VLOOKUP($A956,Database!$A:$Y,12,FALSE)</f>
        <v>168</v>
      </c>
      <c r="V956" s="20" t="str">
        <f>VLOOKUP(A956,Database!A:M,13,FALSE)</f>
        <v>Terminé</v>
      </c>
      <c r="W956" s="20">
        <f>VLOOKUP($A956,Database!$A:$Y,20,FALSE)</f>
        <v>0</v>
      </c>
      <c r="X956" s="20">
        <f>VLOOKUP($A956,Database!$A:$Y,21,FALSE)</f>
        <v>0</v>
      </c>
      <c r="Y956" s="20">
        <f>IF(A956=0,0,IF(V956="À venir",0,IF(AND(ISBLANK(P956),ISBLANK(Q956)),1,0)))</f>
        <v>0</v>
      </c>
      <c r="Z956" s="20">
        <f>IF(OR(ISBLANK(P956),ISBLANK(Q956)),"",IF(OR(AND(P956&gt;Q956,W956&gt;X956),AND(P956=Q956,W956=X956),AND(P956&lt;Q956,W956&lt;X956)),1,0))</f>
        <v>0</v>
      </c>
      <c r="AA956" s="20">
        <f ca="1">IF(C956&lt;NOW(),IF(AND(P956&gt;Q956,W956&gt;X956),S956,IF(AND(P956=Q956,W956=X956),T956,IF(AND(P956&lt;Q956,W956&lt;X956),U956,0))),"")</f>
        <v>0</v>
      </c>
      <c r="AB956" s="20">
        <f ca="1">IF(AND(P956=W956,Q956=X956,NOT(ISBLANK(P956)),NOT(ISBLANK(Q956)),NOT(ISBLANK(W956)),NOT(ISBLANK(AA956))),1,0)</f>
        <v>0</v>
      </c>
      <c r="AC956" s="20" t="str">
        <f ca="1">IF(AB956=0,"",IF(OR(ISBLANK(P956),ISBLANK(Q956)),"",IF(ISBLANK(VLOOKUP(A956,Database!A:AA,22,FALSE)),"",VLOOKUP(A956,Database!A:AA,22,FALSE))))</f>
        <v/>
      </c>
      <c r="AD956" s="20">
        <f ca="1">IFERROR(
   IF(
     OR(ISBLANK(P956),ISBLANK(Q956)),
     "",
     IF(
       AND(AA956&lt;&gt;"",OR(V956="Terminé",V956="En cours")),
       VLOOKUP(AC956,Setup_ScoreExactBonus!A:D,4,FALSE),
       0
     )),
  0)</f>
        <v>0</v>
      </c>
      <c r="AE956" s="21">
        <f ca="1">IFERROR(IF(OR(ISBLANK(P956),ISBLANK(Q956)),0,IF(AA956&lt;&gt;"", AA956 + IF(AB956=1,AD956, 0), "") * (R956+1)),"")</f>
        <v>0</v>
      </c>
      <c r="AF956" s="21">
        <f ca="1">SUMIFS(AE$2:AE956,D$2:D956,D956)</f>
        <v>1260</v>
      </c>
    </row>
    <row r="957" spans="1:32" hidden="1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1">
        <v>1</v>
      </c>
      <c r="S957" s="20">
        <f>VLOOKUP($A957,Database!$A:$Y,10,FALSE)</f>
        <v>41</v>
      </c>
      <c r="T957" s="20">
        <f>VLOOKUP($A957,Database!$A:$Y,11,FALSE)</f>
        <v>143</v>
      </c>
      <c r="U957" s="20">
        <f>VLOOKUP($A957,Database!$A:$Y,12,FALSE)</f>
        <v>168</v>
      </c>
      <c r="V957" s="20" t="str">
        <f>VLOOKUP(A957,Database!A:M,13,FALSE)</f>
        <v>Terminé</v>
      </c>
      <c r="W957" s="20">
        <f>VLOOKUP($A957,Database!$A:$Y,20,FALSE)</f>
        <v>0</v>
      </c>
      <c r="X957" s="20">
        <f>VLOOKUP($A957,Database!$A:$Y,21,FALSE)</f>
        <v>0</v>
      </c>
      <c r="Y957" s="20">
        <f>IF(A957=0,0,IF(V957="À venir",0,IF(AND(ISBLANK(P957),ISBLANK(Q957)),1,0)))</f>
        <v>0</v>
      </c>
      <c r="Z957" s="20">
        <f>IF(OR(ISBLANK(P957),ISBLANK(Q957)),"",IF(OR(AND(P957&gt;Q957,W957&gt;X957),AND(P957=Q957,W957=X957),AND(P957&lt;Q957,W957&lt;X957)),1,0))</f>
        <v>1</v>
      </c>
      <c r="AA957" s="20">
        <f ca="1">IF(C957&lt;NOW(),IF(AND(P957&gt;Q957,W957&gt;X957),S957,IF(AND(P957=Q957,W957=X957),T957,IF(AND(P957&lt;Q957,W957&lt;X957),U957,0))),"")</f>
        <v>143</v>
      </c>
      <c r="AB957" s="20">
        <f ca="1">IF(AND(P957=W957,Q957=X957,NOT(ISBLANK(P957)),NOT(ISBLANK(Q957)),NOT(ISBLANK(W957)),NOT(ISBLANK(AA957))),1,0)</f>
        <v>1</v>
      </c>
      <c r="AC957" s="20" t="str">
        <f ca="1">IF(AB957=0,"",IF(OR(ISBLANK(P957),ISBLANK(Q957)),"",IF(ISBLANK(VLOOKUP(A957,Database!A:AA,22,FALSE)),"",VLOOKUP(A957,Database!A:AA,22,FALSE))))</f>
        <v>Rare</v>
      </c>
      <c r="AD957" s="20">
        <f ca="1">IFERROR(
   IF(
     OR(ISBLANK(P957),ISBLANK(Q957)),
     "",
     IF(
       AND(AA957&lt;&gt;"",OR(V957="Terminé",V957="En cours")),
       VLOOKUP(AC957,Setup_ScoreExactBonus!A:D,4,FALSE),
       0
     )),
  0)</f>
        <v>30</v>
      </c>
      <c r="AE957" s="21">
        <f ca="1">IFERROR(IF(OR(ISBLANK(P957),ISBLANK(Q957)),0,IF(AA957&lt;&gt;"", AA957 + IF(AB957=1,AD957, 0), "") * (R957+1)),"")</f>
        <v>346</v>
      </c>
      <c r="AF957" s="21">
        <f ca="1">SUMIFS(AE$2:AE957,D$2:D957,D957)</f>
        <v>1521</v>
      </c>
    </row>
    <row r="958" spans="1:32" hidden="1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1">
        <v>0</v>
      </c>
      <c r="S958" s="20">
        <f>VLOOKUP($A958,Database!$A:$Y,10,FALSE)</f>
        <v>41</v>
      </c>
      <c r="T958" s="20">
        <f>VLOOKUP($A958,Database!$A:$Y,11,FALSE)</f>
        <v>143</v>
      </c>
      <c r="U958" s="20">
        <f>VLOOKUP($A958,Database!$A:$Y,12,FALSE)</f>
        <v>168</v>
      </c>
      <c r="V958" s="20" t="str">
        <f>VLOOKUP(A958,Database!A:M,13,FALSE)</f>
        <v>Terminé</v>
      </c>
      <c r="W958" s="20">
        <f>VLOOKUP($A958,Database!$A:$Y,20,FALSE)</f>
        <v>0</v>
      </c>
      <c r="X958" s="20">
        <f>VLOOKUP($A958,Database!$A:$Y,21,FALSE)</f>
        <v>0</v>
      </c>
      <c r="Y958" s="20">
        <f>IF(A958=0,0,IF(V958="À venir",0,IF(AND(ISBLANK(P958),ISBLANK(Q958)),1,0)))</f>
        <v>0</v>
      </c>
      <c r="Z958" s="20">
        <f>IF(OR(ISBLANK(P958),ISBLANK(Q958)),"",IF(OR(AND(P958&gt;Q958,W958&gt;X958),AND(P958=Q958,W958=X958),AND(P958&lt;Q958,W958&lt;X958)),1,0))</f>
        <v>0</v>
      </c>
      <c r="AA958" s="20">
        <f ca="1">IF(C958&lt;NOW(),IF(AND(P958&gt;Q958,W958&gt;X958),S958,IF(AND(P958=Q958,W958=X958),T958,IF(AND(P958&lt;Q958,W958&lt;X958),U958,0))),"")</f>
        <v>0</v>
      </c>
      <c r="AB958" s="20">
        <f ca="1">IF(AND(P958=W958,Q958=X958,NOT(ISBLANK(P958)),NOT(ISBLANK(Q958)),NOT(ISBLANK(W958)),NOT(ISBLANK(AA958))),1,0)</f>
        <v>0</v>
      </c>
      <c r="AC958" s="20" t="str">
        <f ca="1">IF(AB958=0,"",IF(OR(ISBLANK(P958),ISBLANK(Q958)),"",IF(ISBLANK(VLOOKUP(A958,Database!A:AA,22,FALSE)),"",VLOOKUP(A958,Database!A:AA,22,FALSE))))</f>
        <v/>
      </c>
      <c r="AD958" s="20">
        <f ca="1">IFERROR(
   IF(
     OR(ISBLANK(P958),ISBLANK(Q958)),
     "",
     IF(
       AND(AA958&lt;&gt;"",OR(V958="Terminé",V958="En cours")),
       VLOOKUP(AC958,Setup_ScoreExactBonus!A:D,4,FALSE),
       0
     )),
  0)</f>
        <v>0</v>
      </c>
      <c r="AE958" s="21">
        <f ca="1">IFERROR(IF(OR(ISBLANK(P958),ISBLANK(Q958)),0,IF(AA958&lt;&gt;"", AA958 + IF(AB958=1,AD958, 0), "") * (R958+1)),"")</f>
        <v>0</v>
      </c>
      <c r="AF958" s="21">
        <f ca="1">SUMIFS(AE$2:AE958,D$2:D958,D958)</f>
        <v>1666</v>
      </c>
    </row>
    <row r="959" spans="1:32" hidden="1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1">
        <v>0</v>
      </c>
      <c r="S959" s="20">
        <f>VLOOKUP($A959,Database!$A:$Y,10,FALSE)</f>
        <v>41</v>
      </c>
      <c r="T959" s="20">
        <f>VLOOKUP($A959,Database!$A:$Y,11,FALSE)</f>
        <v>143</v>
      </c>
      <c r="U959" s="20">
        <f>VLOOKUP($A959,Database!$A:$Y,12,FALSE)</f>
        <v>168</v>
      </c>
      <c r="V959" s="20" t="str">
        <f>VLOOKUP(A959,Database!A:M,13,FALSE)</f>
        <v>Terminé</v>
      </c>
      <c r="W959" s="20">
        <f>VLOOKUP($A959,Database!$A:$Y,20,FALSE)</f>
        <v>0</v>
      </c>
      <c r="X959" s="20">
        <f>VLOOKUP($A959,Database!$A:$Y,21,FALSE)</f>
        <v>0</v>
      </c>
      <c r="Y959" s="20">
        <f>IF(A959=0,0,IF(V959="À venir",0,IF(AND(ISBLANK(P959),ISBLANK(Q959)),1,0)))</f>
        <v>0</v>
      </c>
      <c r="Z959" s="20">
        <f>IF(OR(ISBLANK(P959),ISBLANK(Q959)),"",IF(OR(AND(P959&gt;Q959,W959&gt;X959),AND(P959=Q959,W959=X959),AND(P959&lt;Q959,W959&lt;X959)),1,0))</f>
        <v>0</v>
      </c>
      <c r="AA959" s="20">
        <f ca="1">IF(C959&lt;NOW(),IF(AND(P959&gt;Q959,W959&gt;X959),S959,IF(AND(P959=Q959,W959=X959),T959,IF(AND(P959&lt;Q959,W959&lt;X959),U959,0))),"")</f>
        <v>0</v>
      </c>
      <c r="AB959" s="20">
        <f ca="1">IF(AND(P959=W959,Q959=X959,NOT(ISBLANK(P959)),NOT(ISBLANK(Q959)),NOT(ISBLANK(W959)),NOT(ISBLANK(AA959))),1,0)</f>
        <v>0</v>
      </c>
      <c r="AC959" s="20" t="str">
        <f ca="1">IF(AB959=0,"",IF(OR(ISBLANK(P959),ISBLANK(Q959)),"",IF(ISBLANK(VLOOKUP(A959,Database!A:AA,22,FALSE)),"",VLOOKUP(A959,Database!A:AA,22,FALSE))))</f>
        <v/>
      </c>
      <c r="AD959" s="20">
        <f ca="1">IFERROR(
   IF(
     OR(ISBLANK(P959),ISBLANK(Q959)),
     "",
     IF(
       AND(AA959&lt;&gt;"",OR(V959="Terminé",V959="En cours")),
       VLOOKUP(AC959,Setup_ScoreExactBonus!A:D,4,FALSE),
       0
     )),
  0)</f>
        <v>0</v>
      </c>
      <c r="AE959" s="21">
        <f ca="1">IFERROR(IF(OR(ISBLANK(P959),ISBLANK(Q959)),0,IF(AA959&lt;&gt;"", AA959 + IF(AB959=1,AD959, 0), "") * (R959+1)),"")</f>
        <v>0</v>
      </c>
      <c r="AF959" s="21">
        <f ca="1">SUMIFS(AE$2:AE959,D$2:D959,D959)</f>
        <v>1675</v>
      </c>
    </row>
    <row r="960" spans="1:32" hidden="1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1">
        <v>0</v>
      </c>
      <c r="S960" s="20">
        <f>VLOOKUP($A960,Database!$A:$Y,10,FALSE)</f>
        <v>41</v>
      </c>
      <c r="T960" s="20">
        <f>VLOOKUP($A960,Database!$A:$Y,11,FALSE)</f>
        <v>143</v>
      </c>
      <c r="U960" s="20">
        <f>VLOOKUP($A960,Database!$A:$Y,12,FALSE)</f>
        <v>168</v>
      </c>
      <c r="V960" s="20" t="str">
        <f>VLOOKUP(A960,Database!A:M,13,FALSE)</f>
        <v>Terminé</v>
      </c>
      <c r="W960" s="20">
        <f>VLOOKUP($A960,Database!$A:$Y,20,FALSE)</f>
        <v>0</v>
      </c>
      <c r="X960" s="20">
        <f>VLOOKUP($A960,Database!$A:$Y,21,FALSE)</f>
        <v>0</v>
      </c>
      <c r="Y960" s="20">
        <f>IF(A960=0,0,IF(V960="À venir",0,IF(AND(ISBLANK(P960),ISBLANK(Q960)),1,0)))</f>
        <v>0</v>
      </c>
      <c r="Z960" s="20">
        <f>IF(OR(ISBLANK(P960),ISBLANK(Q960)),"",IF(OR(AND(P960&gt;Q960,W960&gt;X960),AND(P960=Q960,W960=X960),AND(P960&lt;Q960,W960&lt;X960)),1,0))</f>
        <v>1</v>
      </c>
      <c r="AA960" s="20">
        <f ca="1">IF(C960&lt;NOW(),IF(AND(P960&gt;Q960,W960&gt;X960),S960,IF(AND(P960=Q960,W960=X960),T960,IF(AND(P960&lt;Q960,W960&lt;X960),U960,0))),"")</f>
        <v>143</v>
      </c>
      <c r="AB960" s="20">
        <f ca="1">IF(AND(P960=W960,Q960=X960,NOT(ISBLANK(P960)),NOT(ISBLANK(Q960)),NOT(ISBLANK(W960)),NOT(ISBLANK(AA960))),1,0)</f>
        <v>0</v>
      </c>
      <c r="AC960" s="20" t="str">
        <f ca="1">IF(AB960=0,"",IF(OR(ISBLANK(P960),ISBLANK(Q960)),"",IF(ISBLANK(VLOOKUP(A960,Database!A:AA,22,FALSE)),"",VLOOKUP(A960,Database!A:AA,22,FALSE))))</f>
        <v/>
      </c>
      <c r="AD960" s="20">
        <f ca="1">IFERROR(
   IF(
     OR(ISBLANK(P960),ISBLANK(Q960)),
     "",
     IF(
       AND(AA960&lt;&gt;"",OR(V960="Terminé",V960="En cours")),
       VLOOKUP(AC960,Setup_ScoreExactBonus!A:D,4,FALSE),
       0
     )),
  0)</f>
        <v>0</v>
      </c>
      <c r="AE960" s="21">
        <f ca="1">IFERROR(IF(OR(ISBLANK(P960),ISBLANK(Q960)),0,IF(AA960&lt;&gt;"", AA960 + IF(AB960=1,AD960, 0), "") * (R960+1)),"")</f>
        <v>143</v>
      </c>
      <c r="AF960" s="21">
        <f ca="1">SUMIFS(AE$2:AE960,D$2:D960,D960)</f>
        <v>1429</v>
      </c>
    </row>
    <row r="961" spans="1:32" hidden="1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1">
        <v>0</v>
      </c>
      <c r="S961" s="20">
        <f>VLOOKUP($A961,Database!$A:$Y,10,FALSE)</f>
        <v>41</v>
      </c>
      <c r="T961" s="20">
        <f>VLOOKUP($A961,Database!$A:$Y,11,FALSE)</f>
        <v>143</v>
      </c>
      <c r="U961" s="20">
        <f>VLOOKUP($A961,Database!$A:$Y,12,FALSE)</f>
        <v>168</v>
      </c>
      <c r="V961" s="20" t="str">
        <f>VLOOKUP(A961,Database!A:M,13,FALSE)</f>
        <v>Terminé</v>
      </c>
      <c r="W961" s="20">
        <f>VLOOKUP($A961,Database!$A:$Y,20,FALSE)</f>
        <v>0</v>
      </c>
      <c r="X961" s="20">
        <f>VLOOKUP($A961,Database!$A:$Y,21,FALSE)</f>
        <v>0</v>
      </c>
      <c r="Y961" s="20">
        <f>IF(A961=0,0,IF(V961="À venir",0,IF(AND(ISBLANK(P961),ISBLANK(Q961)),1,0)))</f>
        <v>0</v>
      </c>
      <c r="Z961" s="20">
        <f>IF(OR(ISBLANK(P961),ISBLANK(Q961)),"",IF(OR(AND(P961&gt;Q961,W961&gt;X961),AND(P961=Q961,W961=X961),AND(P961&lt;Q961,W961&lt;X961)),1,0))</f>
        <v>0</v>
      </c>
      <c r="AA961" s="20">
        <f ca="1">IF(C961&lt;NOW(),IF(AND(P961&gt;Q961,W961&gt;X961),S961,IF(AND(P961=Q961,W961=X961),T961,IF(AND(P961&lt;Q961,W961&lt;X961),U961,0))),"")</f>
        <v>0</v>
      </c>
      <c r="AB961" s="20">
        <f ca="1">IF(AND(P961=W961,Q961=X961,NOT(ISBLANK(P961)),NOT(ISBLANK(Q961)),NOT(ISBLANK(W961)),NOT(ISBLANK(AA961))),1,0)</f>
        <v>0</v>
      </c>
      <c r="AC961" s="20" t="str">
        <f ca="1">IF(AB961=0,"",IF(OR(ISBLANK(P961),ISBLANK(Q961)),"",IF(ISBLANK(VLOOKUP(A961,Database!A:AA,22,FALSE)),"",VLOOKUP(A961,Database!A:AA,22,FALSE))))</f>
        <v/>
      </c>
      <c r="AD961" s="20">
        <f ca="1">IFERROR(
   IF(
     OR(ISBLANK(P961),ISBLANK(Q961)),
     "",
     IF(
       AND(AA961&lt;&gt;"",OR(V961="Terminé",V961="En cours")),
       VLOOKUP(AC961,Setup_ScoreExactBonus!A:D,4,FALSE),
       0
     )),
  0)</f>
        <v>0</v>
      </c>
      <c r="AE961" s="21">
        <f ca="1">IFERROR(IF(OR(ISBLANK(P961),ISBLANK(Q961)),0,IF(AA961&lt;&gt;"", AA961 + IF(AB961=1,AD961, 0), "") * (R961+1)),"")</f>
        <v>0</v>
      </c>
      <c r="AF961" s="21">
        <f ca="1">SUMIFS(AE$2:AE961,D$2:D961,D961)</f>
        <v>1314</v>
      </c>
    </row>
    <row r="962" spans="1:32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1">
        <v>0</v>
      </c>
      <c r="S962" s="20">
        <f>VLOOKUP($A962,Database!$A:$Y,10,FALSE)</f>
        <v>41</v>
      </c>
      <c r="T962" s="20">
        <f>VLOOKUP($A962,Database!$A:$Y,11,FALSE)</f>
        <v>143</v>
      </c>
      <c r="U962" s="20">
        <f>VLOOKUP($A962,Database!$A:$Y,12,FALSE)</f>
        <v>168</v>
      </c>
      <c r="V962" s="20" t="str">
        <f>VLOOKUP(A962,Database!A:M,13,FALSE)</f>
        <v>Terminé</v>
      </c>
      <c r="W962" s="20">
        <f>VLOOKUP($A962,Database!$A:$Y,20,FALSE)</f>
        <v>0</v>
      </c>
      <c r="X962" s="20">
        <f>VLOOKUP($A962,Database!$A:$Y,21,FALSE)</f>
        <v>0</v>
      </c>
      <c r="Y962" s="20">
        <f>IF(A962=0,0,IF(V962="À venir",0,IF(AND(ISBLANK(P962),ISBLANK(Q962)),1,0)))</f>
        <v>0</v>
      </c>
      <c r="Z962" s="20">
        <f>IF(OR(ISBLANK(P962),ISBLANK(Q962)),"",IF(OR(AND(P962&gt;Q962,W962&gt;X962),AND(P962=Q962,W962=X962),AND(P962&lt;Q962,W962&lt;X962)),1,0))</f>
        <v>0</v>
      </c>
      <c r="AA962" s="20">
        <f ca="1">IF(C962&lt;NOW(),IF(AND(P962&gt;Q962,W962&gt;X962),S962,IF(AND(P962=Q962,W962=X962),T962,IF(AND(P962&lt;Q962,W962&lt;X962),U962,0))),"")</f>
        <v>0</v>
      </c>
      <c r="AB962" s="20">
        <f ca="1">IF(AND(P962=W962,Q962=X962,NOT(ISBLANK(P962)),NOT(ISBLANK(Q962)),NOT(ISBLANK(W962)),NOT(ISBLANK(AA962))),1,0)</f>
        <v>0</v>
      </c>
      <c r="AC962" s="20" t="str">
        <f ca="1">IF(AB962=0,"",IF(OR(ISBLANK(P962),ISBLANK(Q962)),"",IF(ISBLANK(VLOOKUP(A962,Database!A:AA,22,FALSE)),"",VLOOKUP(A962,Database!A:AA,22,FALSE))))</f>
        <v/>
      </c>
      <c r="AD962" s="20">
        <f ca="1">IFERROR(
   IF(
     OR(ISBLANK(P962),ISBLANK(Q962)),
     "",
     IF(
       AND(AA962&lt;&gt;"",OR(V962="Terminé",V962="En cours")),
       VLOOKUP(AC962,Setup_ScoreExactBonus!A:D,4,FALSE),
       0
     )),
  0)</f>
        <v>0</v>
      </c>
      <c r="AE962" s="21">
        <f ca="1">IFERROR(IF(OR(ISBLANK(P962),ISBLANK(Q962)),0,IF(AA962&lt;&gt;"", AA962 + IF(AB962=1,AD962, 0), "") * (R962+1)),"")</f>
        <v>0</v>
      </c>
      <c r="AF962" s="21">
        <f ca="1">SUMIFS(AE$2:AE962,D$2:D962,D962)</f>
        <v>935</v>
      </c>
    </row>
    <row r="963" spans="1:32" hidden="1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1">
        <v>0</v>
      </c>
      <c r="S963" s="20">
        <f>VLOOKUP($A963,Database!$A:$Y,10,FALSE)</f>
        <v>41</v>
      </c>
      <c r="T963" s="20">
        <f>VLOOKUP($A963,Database!$A:$Y,11,FALSE)</f>
        <v>143</v>
      </c>
      <c r="U963" s="20">
        <f>VLOOKUP($A963,Database!$A:$Y,12,FALSE)</f>
        <v>168</v>
      </c>
      <c r="V963" s="20" t="str">
        <f>VLOOKUP(A963,Database!A:M,13,FALSE)</f>
        <v>Terminé</v>
      </c>
      <c r="W963" s="20">
        <f>VLOOKUP($A963,Database!$A:$Y,20,FALSE)</f>
        <v>0</v>
      </c>
      <c r="X963" s="20">
        <f>VLOOKUP($A963,Database!$A:$Y,21,FALSE)</f>
        <v>0</v>
      </c>
      <c r="Y963" s="20">
        <f>IF(A963=0,0,IF(V963="À venir",0,IF(AND(ISBLANK(P963),ISBLANK(Q963)),1,0)))</f>
        <v>0</v>
      </c>
      <c r="Z963" s="20">
        <f>IF(OR(ISBLANK(P963),ISBLANK(Q963)),"",IF(OR(AND(P963&gt;Q963,W963&gt;X963),AND(P963=Q963,W963=X963),AND(P963&lt;Q963,W963&lt;X963)),1,0))</f>
        <v>0</v>
      </c>
      <c r="AA963" s="20">
        <f ca="1">IF(C963&lt;NOW(),IF(AND(P963&gt;Q963,W963&gt;X963),S963,IF(AND(P963=Q963,W963=X963),T963,IF(AND(P963&lt;Q963,W963&lt;X963),U963,0))),"")</f>
        <v>0</v>
      </c>
      <c r="AB963" s="20">
        <f ca="1">IF(AND(P963=W963,Q963=X963,NOT(ISBLANK(P963)),NOT(ISBLANK(Q963)),NOT(ISBLANK(W963)),NOT(ISBLANK(AA963))),1,0)</f>
        <v>0</v>
      </c>
      <c r="AC963" s="20" t="str">
        <f ca="1">IF(AB963=0,"",IF(OR(ISBLANK(P963),ISBLANK(Q963)),"",IF(ISBLANK(VLOOKUP(A963,Database!A:AA,22,FALSE)),"",VLOOKUP(A963,Database!A:AA,22,FALSE))))</f>
        <v/>
      </c>
      <c r="AD963" s="20">
        <f ca="1">IFERROR(
   IF(
     OR(ISBLANK(P963),ISBLANK(Q963)),
     "",
     IF(
       AND(AA963&lt;&gt;"",OR(V963="Terminé",V963="En cours")),
       VLOOKUP(AC963,Setup_ScoreExactBonus!A:D,4,FALSE),
       0
     )),
  0)</f>
        <v>0</v>
      </c>
      <c r="AE963" s="21">
        <f ca="1">IFERROR(IF(OR(ISBLANK(P963),ISBLANK(Q963)),0,IF(AA963&lt;&gt;"", AA963 + IF(AB963=1,AD963, 0), "") * (R963+1)),"")</f>
        <v>0</v>
      </c>
      <c r="AF963" s="21">
        <f ca="1">SUMIFS(AE$2:AE963,D$2:D963,D963)</f>
        <v>1247</v>
      </c>
    </row>
    <row r="964" spans="1:32" hidden="1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1">
        <v>0</v>
      </c>
      <c r="S964" s="20">
        <f>VLOOKUP($A964,Database!$A:$Y,10,FALSE)</f>
        <v>41</v>
      </c>
      <c r="T964" s="20">
        <f>VLOOKUP($A964,Database!$A:$Y,11,FALSE)</f>
        <v>143</v>
      </c>
      <c r="U964" s="20">
        <f>VLOOKUP($A964,Database!$A:$Y,12,FALSE)</f>
        <v>168</v>
      </c>
      <c r="V964" s="20" t="str">
        <f>VLOOKUP(A964,Database!A:M,13,FALSE)</f>
        <v>Terminé</v>
      </c>
      <c r="W964" s="20">
        <f>VLOOKUP($A964,Database!$A:$Y,20,FALSE)</f>
        <v>0</v>
      </c>
      <c r="X964" s="20">
        <f>VLOOKUP($A964,Database!$A:$Y,21,FALSE)</f>
        <v>0</v>
      </c>
      <c r="Y964" s="20">
        <f>IF(A964=0,0,IF(V964="À venir",0,IF(AND(ISBLANK(P964),ISBLANK(Q964)),1,0)))</f>
        <v>0</v>
      </c>
      <c r="Z964" s="20">
        <f>IF(OR(ISBLANK(P964),ISBLANK(Q964)),"",IF(OR(AND(P964&gt;Q964,W964&gt;X964),AND(P964=Q964,W964=X964),AND(P964&lt;Q964,W964&lt;X964)),1,0))</f>
        <v>1</v>
      </c>
      <c r="AA964" s="20">
        <f ca="1">IF(C964&lt;NOW(),IF(AND(P964&gt;Q964,W964&gt;X964),S964,IF(AND(P964=Q964,W964=X964),T964,IF(AND(P964&lt;Q964,W964&lt;X964),U964,0))),"")</f>
        <v>143</v>
      </c>
      <c r="AB964" s="20">
        <f ca="1">IF(AND(P964=W964,Q964=X964,NOT(ISBLANK(P964)),NOT(ISBLANK(Q964)),NOT(ISBLANK(W964)),NOT(ISBLANK(AA964))),1,0)</f>
        <v>1</v>
      </c>
      <c r="AC964" s="20" t="str">
        <f ca="1">IF(AB964=0,"",IF(OR(ISBLANK(P964),ISBLANK(Q964)),"",IF(ISBLANK(VLOOKUP(A964,Database!A:AA,22,FALSE)),"",VLOOKUP(A964,Database!A:AA,22,FALSE))))</f>
        <v>Rare</v>
      </c>
      <c r="AD964" s="20">
        <f ca="1">IFERROR(
   IF(
     OR(ISBLANK(P964),ISBLANK(Q964)),
     "",
     IF(
       AND(AA964&lt;&gt;"",OR(V964="Terminé",V964="En cours")),
       VLOOKUP(AC964,Setup_ScoreExactBonus!A:D,4,FALSE),
       0
     )),
  0)</f>
        <v>30</v>
      </c>
      <c r="AE964" s="21">
        <f ca="1">IFERROR(IF(OR(ISBLANK(P964),ISBLANK(Q964)),0,IF(AA964&lt;&gt;"", AA964 + IF(AB964=1,AD964, 0), "") * (R964+1)),"")</f>
        <v>173</v>
      </c>
      <c r="AF964" s="21">
        <f ca="1">SUMIFS(AE$2:AE964,D$2:D964,D964)</f>
        <v>1438</v>
      </c>
    </row>
    <row r="965" spans="1:32" hidden="1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1">
        <v>0</v>
      </c>
      <c r="S965" s="20">
        <f>VLOOKUP($A965,Database!$A:$Y,10,FALSE)</f>
        <v>41</v>
      </c>
      <c r="T965" s="20">
        <f>VLOOKUP($A965,Database!$A:$Y,11,FALSE)</f>
        <v>143</v>
      </c>
      <c r="U965" s="20">
        <f>VLOOKUP($A965,Database!$A:$Y,12,FALSE)</f>
        <v>168</v>
      </c>
      <c r="V965" s="20" t="str">
        <f>VLOOKUP(A965,Database!A:M,13,FALSE)</f>
        <v>Terminé</v>
      </c>
      <c r="W965" s="20">
        <f>VLOOKUP($A965,Database!$A:$Y,20,FALSE)</f>
        <v>0</v>
      </c>
      <c r="X965" s="20">
        <f>VLOOKUP($A965,Database!$A:$Y,21,FALSE)</f>
        <v>0</v>
      </c>
      <c r="Y965" s="20">
        <f>IF(A965=0,0,IF(V965="À venir",0,IF(AND(ISBLANK(P965),ISBLANK(Q965)),1,0)))</f>
        <v>0</v>
      </c>
      <c r="Z965" s="20">
        <f>IF(OR(ISBLANK(P965),ISBLANK(Q965)),"",IF(OR(AND(P965&gt;Q965,W965&gt;X965),AND(P965=Q965,W965=X965),AND(P965&lt;Q965,W965&lt;X965)),1,0))</f>
        <v>0</v>
      </c>
      <c r="AA965" s="20">
        <f ca="1">IF(C965&lt;NOW(),IF(AND(P965&gt;Q965,W965&gt;X965),S965,IF(AND(P965=Q965,W965=X965),T965,IF(AND(P965&lt;Q965,W965&lt;X965),U965,0))),"")</f>
        <v>0</v>
      </c>
      <c r="AB965" s="20">
        <f ca="1">IF(AND(P965=W965,Q965=X965,NOT(ISBLANK(P965)),NOT(ISBLANK(Q965)),NOT(ISBLANK(W965)),NOT(ISBLANK(AA965))),1,0)</f>
        <v>0</v>
      </c>
      <c r="AC965" s="20" t="str">
        <f ca="1">IF(AB965=0,"",IF(OR(ISBLANK(P965),ISBLANK(Q965)),"",IF(ISBLANK(VLOOKUP(A965,Database!A:AA,22,FALSE)),"",VLOOKUP(A965,Database!A:AA,22,FALSE))))</f>
        <v/>
      </c>
      <c r="AD965" s="20">
        <f ca="1">IFERROR(
   IF(
     OR(ISBLANK(P965),ISBLANK(Q965)),
     "",
     IF(
       AND(AA965&lt;&gt;"",OR(V965="Terminé",V965="En cours")),
       VLOOKUP(AC965,Setup_ScoreExactBonus!A:D,4,FALSE),
       0
     )),
  0)</f>
        <v>0</v>
      </c>
      <c r="AE965" s="21">
        <f ca="1">IFERROR(IF(OR(ISBLANK(P965),ISBLANK(Q965)),0,IF(AA965&lt;&gt;"", AA965 + IF(AB965=1,AD965, 0), "") * (R965+1)),"")</f>
        <v>0</v>
      </c>
      <c r="AF965" s="21">
        <f ca="1">SUMIFS(AE$2:AE965,D$2:D965,D965)</f>
        <v>1261</v>
      </c>
    </row>
    <row r="966" spans="1:32" hidden="1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1">
        <v>0</v>
      </c>
      <c r="S966" s="20">
        <f>VLOOKUP($A966,Database!$A:$Y,10,FALSE)</f>
        <v>41</v>
      </c>
      <c r="T966" s="20">
        <f>VLOOKUP($A966,Database!$A:$Y,11,FALSE)</f>
        <v>143</v>
      </c>
      <c r="U966" s="20">
        <f>VLOOKUP($A966,Database!$A:$Y,12,FALSE)</f>
        <v>168</v>
      </c>
      <c r="V966" s="20" t="str">
        <f>VLOOKUP(A966,Database!A:M,13,FALSE)</f>
        <v>Terminé</v>
      </c>
      <c r="W966" s="20">
        <f>VLOOKUP($A966,Database!$A:$Y,20,FALSE)</f>
        <v>0</v>
      </c>
      <c r="X966" s="20">
        <f>VLOOKUP($A966,Database!$A:$Y,21,FALSE)</f>
        <v>0</v>
      </c>
      <c r="Y966" s="20">
        <f>IF(A966=0,0,IF(V966="À venir",0,IF(AND(ISBLANK(P966),ISBLANK(Q966)),1,0)))</f>
        <v>0</v>
      </c>
      <c r="Z966" s="20">
        <f>IF(OR(ISBLANK(P966),ISBLANK(Q966)),"",IF(OR(AND(P966&gt;Q966,W966&gt;X966),AND(P966=Q966,W966=X966),AND(P966&lt;Q966,W966&lt;X966)),1,0))</f>
        <v>1</v>
      </c>
      <c r="AA966" s="20">
        <f ca="1">IF(C966&lt;NOW(),IF(AND(P966&gt;Q966,W966&gt;X966),S966,IF(AND(P966=Q966,W966=X966),T966,IF(AND(P966&lt;Q966,W966&lt;X966),U966,0))),"")</f>
        <v>143</v>
      </c>
      <c r="AB966" s="20">
        <f ca="1">IF(AND(P966=W966,Q966=X966,NOT(ISBLANK(P966)),NOT(ISBLANK(Q966)),NOT(ISBLANK(W966)),NOT(ISBLANK(AA966))),1,0)</f>
        <v>0</v>
      </c>
      <c r="AC966" s="20" t="str">
        <f ca="1">IF(AB966=0,"",IF(OR(ISBLANK(P966),ISBLANK(Q966)),"",IF(ISBLANK(VLOOKUP(A966,Database!A:AA,22,FALSE)),"",VLOOKUP(A966,Database!A:AA,22,FALSE))))</f>
        <v/>
      </c>
      <c r="AD966" s="20">
        <f ca="1">IFERROR(
   IF(
     OR(ISBLANK(P966),ISBLANK(Q966)),
     "",
     IF(
       AND(AA966&lt;&gt;"",OR(V966="Terminé",V966="En cours")),
       VLOOKUP(AC966,Setup_ScoreExactBonus!A:D,4,FALSE),
       0
     )),
  0)</f>
        <v>0</v>
      </c>
      <c r="AE966" s="21">
        <f ca="1">IFERROR(IF(OR(ISBLANK(P966),ISBLANK(Q966)),0,IF(AA966&lt;&gt;"", AA966 + IF(AB966=1,AD966, 0), "") * (R966+1)),"")</f>
        <v>143</v>
      </c>
      <c r="AF966" s="21">
        <f ca="1">SUMIFS(AE$2:AE966,D$2:D966,D966)</f>
        <v>1448</v>
      </c>
    </row>
    <row r="967" spans="1:32" hidden="1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1">
        <v>0</v>
      </c>
      <c r="S967" s="20">
        <f>VLOOKUP($A967,Database!$A:$Y,10,FALSE)</f>
        <v>41</v>
      </c>
      <c r="T967" s="20">
        <f>VLOOKUP($A967,Database!$A:$Y,11,FALSE)</f>
        <v>143</v>
      </c>
      <c r="U967" s="20">
        <f>VLOOKUP($A967,Database!$A:$Y,12,FALSE)</f>
        <v>168</v>
      </c>
      <c r="V967" s="20" t="str">
        <f>VLOOKUP(A967,Database!A:M,13,FALSE)</f>
        <v>Terminé</v>
      </c>
      <c r="W967" s="20">
        <f>VLOOKUP($A967,Database!$A:$Y,20,FALSE)</f>
        <v>0</v>
      </c>
      <c r="X967" s="20">
        <f>VLOOKUP($A967,Database!$A:$Y,21,FALSE)</f>
        <v>0</v>
      </c>
      <c r="Y967" s="20">
        <f>IF(A967=0,0,IF(V967="À venir",0,IF(AND(ISBLANK(P967),ISBLANK(Q967)),1,0)))</f>
        <v>0</v>
      </c>
      <c r="Z967" s="20">
        <f>IF(OR(ISBLANK(P967),ISBLANK(Q967)),"",IF(OR(AND(P967&gt;Q967,W967&gt;X967),AND(P967=Q967,W967=X967),AND(P967&lt;Q967,W967&lt;X967)),1,0))</f>
        <v>0</v>
      </c>
      <c r="AA967" s="20">
        <f ca="1">IF(C967&lt;NOW(),IF(AND(P967&gt;Q967,W967&gt;X967),S967,IF(AND(P967=Q967,W967=X967),T967,IF(AND(P967&lt;Q967,W967&lt;X967),U967,0))),"")</f>
        <v>0</v>
      </c>
      <c r="AB967" s="20">
        <f ca="1">IF(AND(P967=W967,Q967=X967,NOT(ISBLANK(P967)),NOT(ISBLANK(Q967)),NOT(ISBLANK(W967)),NOT(ISBLANK(AA967))),1,0)</f>
        <v>0</v>
      </c>
      <c r="AC967" s="20" t="str">
        <f ca="1">IF(AB967=0,"",IF(OR(ISBLANK(P967),ISBLANK(Q967)),"",IF(ISBLANK(VLOOKUP(A967,Database!A:AA,22,FALSE)),"",VLOOKUP(A967,Database!A:AA,22,FALSE))))</f>
        <v/>
      </c>
      <c r="AD967" s="20">
        <f ca="1">IFERROR(
   IF(
     OR(ISBLANK(P967),ISBLANK(Q967)),
     "",
     IF(
       AND(AA967&lt;&gt;"",OR(V967="Terminé",V967="En cours")),
       VLOOKUP(AC967,Setup_ScoreExactBonus!A:D,4,FALSE),
       0
     )),
  0)</f>
        <v>0</v>
      </c>
      <c r="AE967" s="21">
        <f ca="1">IFERROR(IF(OR(ISBLANK(P967),ISBLANK(Q967)),0,IF(AA967&lt;&gt;"", AA967 + IF(AB967=1,AD967, 0), "") * (R967+1)),"")</f>
        <v>0</v>
      </c>
      <c r="AF967" s="21">
        <f ca="1">SUMIFS(AE$2:AE967,D$2:D967,D967)</f>
        <v>1126</v>
      </c>
    </row>
    <row r="968" spans="1:32" hidden="1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1">
        <v>0</v>
      </c>
      <c r="S968" s="20">
        <f>VLOOKUP($A968,Database!$A:$Y,10,FALSE)</f>
        <v>41</v>
      </c>
      <c r="T968" s="20">
        <f>VLOOKUP($A968,Database!$A:$Y,11,FALSE)</f>
        <v>143</v>
      </c>
      <c r="U968" s="20">
        <f>VLOOKUP($A968,Database!$A:$Y,12,FALSE)</f>
        <v>168</v>
      </c>
      <c r="V968" s="20" t="str">
        <f>VLOOKUP(A968,Database!A:M,13,FALSE)</f>
        <v>Terminé</v>
      </c>
      <c r="W968" s="20">
        <f>VLOOKUP($A968,Database!$A:$Y,20,FALSE)</f>
        <v>0</v>
      </c>
      <c r="X968" s="20">
        <f>VLOOKUP($A968,Database!$A:$Y,21,FALSE)</f>
        <v>0</v>
      </c>
      <c r="Y968" s="20">
        <f>IF(A968=0,0,IF(V968="À venir",0,IF(AND(ISBLANK(P968),ISBLANK(Q968)),1,0)))</f>
        <v>0</v>
      </c>
      <c r="Z968" s="20">
        <f>IF(OR(ISBLANK(P968),ISBLANK(Q968)),"",IF(OR(AND(P968&gt;Q968,W968&gt;X968),AND(P968=Q968,W968=X968),AND(P968&lt;Q968,W968&lt;X968)),1,0))</f>
        <v>0</v>
      </c>
      <c r="AA968" s="20">
        <f ca="1">IF(C968&lt;NOW(),IF(AND(P968&gt;Q968,W968&gt;X968),S968,IF(AND(P968=Q968,W968=X968),T968,IF(AND(P968&lt;Q968,W968&lt;X968),U968,0))),"")</f>
        <v>0</v>
      </c>
      <c r="AB968" s="20">
        <f ca="1">IF(AND(P968=W968,Q968=X968,NOT(ISBLANK(P968)),NOT(ISBLANK(Q968)),NOT(ISBLANK(W968)),NOT(ISBLANK(AA968))),1,0)</f>
        <v>0</v>
      </c>
      <c r="AC968" s="20" t="str">
        <f ca="1">IF(AB968=0,"",IF(OR(ISBLANK(P968),ISBLANK(Q968)),"",IF(ISBLANK(VLOOKUP(A968,Database!A:AA,22,FALSE)),"",VLOOKUP(A968,Database!A:AA,22,FALSE))))</f>
        <v/>
      </c>
      <c r="AD968" s="20">
        <f ca="1">IFERROR(
   IF(
     OR(ISBLANK(P968),ISBLANK(Q968)),
     "",
     IF(
       AND(AA968&lt;&gt;"",OR(V968="Terminé",V968="En cours")),
       VLOOKUP(AC968,Setup_ScoreExactBonus!A:D,4,FALSE),
       0
     )),
  0)</f>
        <v>0</v>
      </c>
      <c r="AE968" s="21">
        <f ca="1">IFERROR(IF(OR(ISBLANK(P968),ISBLANK(Q968)),0,IF(AA968&lt;&gt;"", AA968 + IF(AB968=1,AD968, 0), "") * (R968+1)),"")</f>
        <v>0</v>
      </c>
      <c r="AF968" s="21">
        <f ca="1">SUMIFS(AE$2:AE968,D$2:D968,D968)</f>
        <v>795</v>
      </c>
    </row>
    <row r="969" spans="1:32" hidden="1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1">
        <v>0</v>
      </c>
      <c r="S969" s="20">
        <f>VLOOKUP($A969,Database!$A:$Y,10,FALSE)</f>
        <v>41</v>
      </c>
      <c r="T969" s="20">
        <f>VLOOKUP($A969,Database!$A:$Y,11,FALSE)</f>
        <v>143</v>
      </c>
      <c r="U969" s="20">
        <f>VLOOKUP($A969,Database!$A:$Y,12,FALSE)</f>
        <v>168</v>
      </c>
      <c r="V969" s="20" t="str">
        <f>VLOOKUP(A969,Database!A:M,13,FALSE)</f>
        <v>Terminé</v>
      </c>
      <c r="W969" s="20">
        <f>VLOOKUP($A969,Database!$A:$Y,20,FALSE)</f>
        <v>0</v>
      </c>
      <c r="X969" s="20">
        <f>VLOOKUP($A969,Database!$A:$Y,21,FALSE)</f>
        <v>0</v>
      </c>
      <c r="Y969" s="20">
        <f>IF(A969=0,0,IF(V969="À venir",0,IF(AND(ISBLANK(P969),ISBLANK(Q969)),1,0)))</f>
        <v>0</v>
      </c>
      <c r="Z969" s="20">
        <f>IF(OR(ISBLANK(P969),ISBLANK(Q969)),"",IF(OR(AND(P969&gt;Q969,W969&gt;X969),AND(P969=Q969,W969=X969),AND(P969&lt;Q969,W969&lt;X969)),1,0))</f>
        <v>0</v>
      </c>
      <c r="AA969" s="20">
        <f ca="1">IF(C969&lt;NOW(),IF(AND(P969&gt;Q969,W969&gt;X969),S969,IF(AND(P969=Q969,W969=X969),T969,IF(AND(P969&lt;Q969,W969&lt;X969),U969,0))),"")</f>
        <v>0</v>
      </c>
      <c r="AB969" s="20">
        <f ca="1">IF(AND(P969=W969,Q969=X969,NOT(ISBLANK(P969)),NOT(ISBLANK(Q969)),NOT(ISBLANK(W969)),NOT(ISBLANK(AA969))),1,0)</f>
        <v>0</v>
      </c>
      <c r="AC969" s="20" t="str">
        <f ca="1">IF(AB969=0,"",IF(OR(ISBLANK(P969),ISBLANK(Q969)),"",IF(ISBLANK(VLOOKUP(A969,Database!A:AA,22,FALSE)),"",VLOOKUP(A969,Database!A:AA,22,FALSE))))</f>
        <v/>
      </c>
      <c r="AD969" s="20">
        <f ca="1">IFERROR(
   IF(
     OR(ISBLANK(P969),ISBLANK(Q969)),
     "",
     IF(
       AND(AA969&lt;&gt;"",OR(V969="Terminé",V969="En cours")),
       VLOOKUP(AC969,Setup_ScoreExactBonus!A:D,4,FALSE),
       0
     )),
  0)</f>
        <v>0</v>
      </c>
      <c r="AE969" s="21">
        <f ca="1">IFERROR(IF(OR(ISBLANK(P969),ISBLANK(Q969)),0,IF(AA969&lt;&gt;"", AA969 + IF(AB969=1,AD969, 0), "") * (R969+1)),"")</f>
        <v>0</v>
      </c>
      <c r="AF969" s="21">
        <f ca="1">SUMIFS(AE$2:AE969,D$2:D969,D969)</f>
        <v>830</v>
      </c>
    </row>
    <row r="970" spans="1:32" hidden="1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1">
        <v>0</v>
      </c>
      <c r="S970" s="20">
        <f>VLOOKUP($A970,Database!$A:$Y,10,FALSE)</f>
        <v>41</v>
      </c>
      <c r="T970" s="20">
        <f>VLOOKUP($A970,Database!$A:$Y,11,FALSE)</f>
        <v>143</v>
      </c>
      <c r="U970" s="20">
        <f>VLOOKUP($A970,Database!$A:$Y,12,FALSE)</f>
        <v>168</v>
      </c>
      <c r="V970" s="20" t="str">
        <f>VLOOKUP(A970,Database!A:M,13,FALSE)</f>
        <v>Terminé</v>
      </c>
      <c r="W970" s="20">
        <f>VLOOKUP($A970,Database!$A:$Y,20,FALSE)</f>
        <v>0</v>
      </c>
      <c r="X970" s="20">
        <f>VLOOKUP($A970,Database!$A:$Y,21,FALSE)</f>
        <v>0</v>
      </c>
      <c r="Y970" s="20">
        <f>IF(A970=0,0,IF(V970="À venir",0,IF(AND(ISBLANK(P970),ISBLANK(Q970)),1,0)))</f>
        <v>0</v>
      </c>
      <c r="Z970" s="20">
        <f>IF(OR(ISBLANK(P970),ISBLANK(Q970)),"",IF(OR(AND(P970&gt;Q970,W970&gt;X970),AND(P970=Q970,W970=X970),AND(P970&lt;Q970,W970&lt;X970)),1,0))</f>
        <v>1</v>
      </c>
      <c r="AA970" s="20">
        <f ca="1">IF(C970&lt;NOW(),IF(AND(P970&gt;Q970,W970&gt;X970),S970,IF(AND(P970=Q970,W970=X970),T970,IF(AND(P970&lt;Q970,W970&lt;X970),U970,0))),"")</f>
        <v>143</v>
      </c>
      <c r="AB970" s="20">
        <f ca="1">IF(AND(P970=W970,Q970=X970,NOT(ISBLANK(P970)),NOT(ISBLANK(Q970)),NOT(ISBLANK(W970)),NOT(ISBLANK(AA970))),1,0)</f>
        <v>0</v>
      </c>
      <c r="AC970" s="20" t="str">
        <f ca="1">IF(AB970=0,"",IF(OR(ISBLANK(P970),ISBLANK(Q970)),"",IF(ISBLANK(VLOOKUP(A970,Database!A:AA,22,FALSE)),"",VLOOKUP(A970,Database!A:AA,22,FALSE))))</f>
        <v/>
      </c>
      <c r="AD970" s="20">
        <f ca="1">IFERROR(
   IF(
     OR(ISBLANK(P970),ISBLANK(Q970)),
     "",
     IF(
       AND(AA970&lt;&gt;"",OR(V970="Terminé",V970="En cours")),
       VLOOKUP(AC970,Setup_ScoreExactBonus!A:D,4,FALSE),
       0
     )),
  0)</f>
        <v>0</v>
      </c>
      <c r="AE970" s="21">
        <f ca="1">IFERROR(IF(OR(ISBLANK(P970),ISBLANK(Q970)),0,IF(AA970&lt;&gt;"", AA970 + IF(AB970=1,AD970, 0), "") * (R970+1)),"")</f>
        <v>143</v>
      </c>
      <c r="AF970" s="21">
        <f ca="1">SUMIFS(AE$2:AE970,D$2:D970,D970)</f>
        <v>1515</v>
      </c>
    </row>
    <row r="971" spans="1:32" hidden="1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1">
        <v>0</v>
      </c>
      <c r="S971" s="20">
        <f>VLOOKUP($A971,Database!$A:$Y,10,FALSE)</f>
        <v>41</v>
      </c>
      <c r="T971" s="20">
        <f>VLOOKUP($A971,Database!$A:$Y,11,FALSE)</f>
        <v>143</v>
      </c>
      <c r="U971" s="20">
        <f>VLOOKUP($A971,Database!$A:$Y,12,FALSE)</f>
        <v>168</v>
      </c>
      <c r="V971" s="20" t="str">
        <f>VLOOKUP(A971,Database!A:M,13,FALSE)</f>
        <v>Terminé</v>
      </c>
      <c r="W971" s="20">
        <f>VLOOKUP($A971,Database!$A:$Y,20,FALSE)</f>
        <v>0</v>
      </c>
      <c r="X971" s="20">
        <f>VLOOKUP($A971,Database!$A:$Y,21,FALSE)</f>
        <v>0</v>
      </c>
      <c r="Y971" s="20">
        <f>IF(A971=0,0,IF(V971="À venir",0,IF(AND(ISBLANK(P971),ISBLANK(Q971)),1,0)))</f>
        <v>0</v>
      </c>
      <c r="Z971" s="20">
        <f>IF(OR(ISBLANK(P971),ISBLANK(Q971)),"",IF(OR(AND(P971&gt;Q971,W971&gt;X971),AND(P971=Q971,W971=X971),AND(P971&lt;Q971,W971&lt;X971)),1,0))</f>
        <v>1</v>
      </c>
      <c r="AA971" s="20">
        <f ca="1">IF(C971&lt;NOW(),IF(AND(P971&gt;Q971,W971&gt;X971),S971,IF(AND(P971=Q971,W971=X971),T971,IF(AND(P971&lt;Q971,W971&lt;X971),U971,0))),"")</f>
        <v>143</v>
      </c>
      <c r="AB971" s="20">
        <f ca="1">IF(AND(P971=W971,Q971=X971,NOT(ISBLANK(P971)),NOT(ISBLANK(Q971)),NOT(ISBLANK(W971)),NOT(ISBLANK(AA971))),1,0)</f>
        <v>0</v>
      </c>
      <c r="AC971" s="20" t="str">
        <f ca="1">IF(AB971=0,"",IF(OR(ISBLANK(P971),ISBLANK(Q971)),"",IF(ISBLANK(VLOOKUP(A971,Database!A:AA,22,FALSE)),"",VLOOKUP(A971,Database!A:AA,22,FALSE))))</f>
        <v/>
      </c>
      <c r="AD971" s="20">
        <f ca="1">IFERROR(
   IF(
     OR(ISBLANK(P971),ISBLANK(Q971)),
     "",
     IF(
       AND(AA971&lt;&gt;"",OR(V971="Terminé",V971="En cours")),
       VLOOKUP(AC971,Setup_ScoreExactBonus!A:D,4,FALSE),
       0
     )),
  0)</f>
        <v>0</v>
      </c>
      <c r="AE971" s="21">
        <f ca="1">IFERROR(IF(OR(ISBLANK(P971),ISBLANK(Q971)),0,IF(AA971&lt;&gt;"", AA971 + IF(AB971=1,AD971, 0), "") * (R971+1)),"")</f>
        <v>143</v>
      </c>
      <c r="AF971" s="21">
        <f ca="1">SUMIFS(AE$2:AE971,D$2:D971,D971)</f>
        <v>1254</v>
      </c>
    </row>
    <row r="972" spans="1:32" hidden="1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1">
        <v>0</v>
      </c>
      <c r="S972" s="20">
        <f>VLOOKUP($A972,Database!$A:$Y,10,FALSE)</f>
        <v>41</v>
      </c>
      <c r="T972" s="20">
        <f>VLOOKUP($A972,Database!$A:$Y,11,FALSE)</f>
        <v>143</v>
      </c>
      <c r="U972" s="20">
        <f>VLOOKUP($A972,Database!$A:$Y,12,FALSE)</f>
        <v>168</v>
      </c>
      <c r="V972" s="20" t="str">
        <f>VLOOKUP(A972,Database!A:M,13,FALSE)</f>
        <v>Terminé</v>
      </c>
      <c r="W972" s="20">
        <f>VLOOKUP($A972,Database!$A:$Y,20,FALSE)</f>
        <v>0</v>
      </c>
      <c r="X972" s="20">
        <f>VLOOKUP($A972,Database!$A:$Y,21,FALSE)</f>
        <v>0</v>
      </c>
      <c r="Y972" s="20">
        <f>IF(A972=0,0,IF(V972="À venir",0,IF(AND(ISBLANK(P972),ISBLANK(Q972)),1,0)))</f>
        <v>0</v>
      </c>
      <c r="Z972" s="20">
        <f>IF(OR(ISBLANK(P972),ISBLANK(Q972)),"",IF(OR(AND(P972&gt;Q972,W972&gt;X972),AND(P972=Q972,W972=X972),AND(P972&lt;Q972,W972&lt;X972)),1,0))</f>
        <v>0</v>
      </c>
      <c r="AA972" s="20">
        <f ca="1">IF(C972&lt;NOW(),IF(AND(P972&gt;Q972,W972&gt;X972),S972,IF(AND(P972=Q972,W972=X972),T972,IF(AND(P972&lt;Q972,W972&lt;X972),U972,0))),"")</f>
        <v>0</v>
      </c>
      <c r="AB972" s="20">
        <f ca="1">IF(AND(P972=W972,Q972=X972,NOT(ISBLANK(P972)),NOT(ISBLANK(Q972)),NOT(ISBLANK(W972)),NOT(ISBLANK(AA972))),1,0)</f>
        <v>0</v>
      </c>
      <c r="AC972" s="20" t="str">
        <f ca="1">IF(AB972=0,"",IF(OR(ISBLANK(P972),ISBLANK(Q972)),"",IF(ISBLANK(VLOOKUP(A972,Database!A:AA,22,FALSE)),"",VLOOKUP(A972,Database!A:AA,22,FALSE))))</f>
        <v/>
      </c>
      <c r="AD972" s="20">
        <f ca="1">IFERROR(
   IF(
     OR(ISBLANK(P972),ISBLANK(Q972)),
     "",
     IF(
       AND(AA972&lt;&gt;"",OR(V972="Terminé",V972="En cours")),
       VLOOKUP(AC972,Setup_ScoreExactBonus!A:D,4,FALSE),
       0
     )),
  0)</f>
        <v>0</v>
      </c>
      <c r="AE972" s="21">
        <f ca="1">IFERROR(IF(OR(ISBLANK(P972),ISBLANK(Q972)),0,IF(AA972&lt;&gt;"", AA972 + IF(AB972=1,AD972, 0), "") * (R972+1)),"")</f>
        <v>0</v>
      </c>
      <c r="AF972" s="21">
        <f ca="1">SUMIFS(AE$2:AE972,D$2:D972,D972)</f>
        <v>782</v>
      </c>
    </row>
    <row r="973" spans="1:32" hidden="1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1">
        <v>0</v>
      </c>
      <c r="S973" s="20">
        <f>VLOOKUP($A973,Database!$A:$Y,10,FALSE)</f>
        <v>41</v>
      </c>
      <c r="T973" s="20">
        <f>VLOOKUP($A973,Database!$A:$Y,11,FALSE)</f>
        <v>143</v>
      </c>
      <c r="U973" s="20">
        <f>VLOOKUP($A973,Database!$A:$Y,12,FALSE)</f>
        <v>168</v>
      </c>
      <c r="V973" s="20" t="str">
        <f>VLOOKUP(A973,Database!A:M,13,FALSE)</f>
        <v>Terminé</v>
      </c>
      <c r="W973" s="20">
        <f>VLOOKUP($A973,Database!$A:$Y,20,FALSE)</f>
        <v>0</v>
      </c>
      <c r="X973" s="20">
        <f>VLOOKUP($A973,Database!$A:$Y,21,FALSE)</f>
        <v>0</v>
      </c>
      <c r="Y973" s="20">
        <f>IF(A973=0,0,IF(V973="À venir",0,IF(AND(ISBLANK(P973),ISBLANK(Q973)),1,0)))</f>
        <v>0</v>
      </c>
      <c r="Z973" s="20">
        <f>IF(OR(ISBLANK(P973),ISBLANK(Q973)),"",IF(OR(AND(P973&gt;Q973,W973&gt;X973),AND(P973=Q973,W973=X973),AND(P973&lt;Q973,W973&lt;X973)),1,0))</f>
        <v>0</v>
      </c>
      <c r="AA973" s="20">
        <f ca="1">IF(C973&lt;NOW(),IF(AND(P973&gt;Q973,W973&gt;X973),S973,IF(AND(P973=Q973,W973=X973),T973,IF(AND(P973&lt;Q973,W973&lt;X973),U973,0))),"")</f>
        <v>0</v>
      </c>
      <c r="AB973" s="20">
        <f ca="1">IF(AND(P973=W973,Q973=X973,NOT(ISBLANK(P973)),NOT(ISBLANK(Q973)),NOT(ISBLANK(W973)),NOT(ISBLANK(AA973))),1,0)</f>
        <v>0</v>
      </c>
      <c r="AC973" s="20" t="str">
        <f ca="1">IF(AB973=0,"",IF(OR(ISBLANK(P973),ISBLANK(Q973)),"",IF(ISBLANK(VLOOKUP(A973,Database!A:AA,22,FALSE)),"",VLOOKUP(A973,Database!A:AA,22,FALSE))))</f>
        <v/>
      </c>
      <c r="AD973" s="20">
        <f ca="1">IFERROR(
   IF(
     OR(ISBLANK(P973),ISBLANK(Q973)),
     "",
     IF(
       AND(AA973&lt;&gt;"",OR(V973="Terminé",V973="En cours")),
       VLOOKUP(AC973,Setup_ScoreExactBonus!A:D,4,FALSE),
       0
     )),
  0)</f>
        <v>0</v>
      </c>
      <c r="AE973" s="21">
        <f ca="1">IFERROR(IF(OR(ISBLANK(P973),ISBLANK(Q973)),0,IF(AA973&lt;&gt;"", AA973 + IF(AB973=1,AD973, 0), "") * (R973+1)),"")</f>
        <v>0</v>
      </c>
      <c r="AF973" s="21">
        <f ca="1">SUMIFS(AE$2:AE973,D$2:D973,D973)</f>
        <v>412</v>
      </c>
    </row>
    <row r="974" spans="1:32" hidden="1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1">
        <v>0</v>
      </c>
      <c r="S974" s="20">
        <f>VLOOKUP($A974,Database!$A:$Y,10,FALSE)</f>
        <v>118</v>
      </c>
      <c r="T974" s="20">
        <f>VLOOKUP($A974,Database!$A:$Y,11,FALSE)</f>
        <v>103</v>
      </c>
      <c r="U974" s="20">
        <f>VLOOKUP($A974,Database!$A:$Y,12,FALSE)</f>
        <v>91</v>
      </c>
      <c r="V974" s="20" t="str">
        <f>VLOOKUP(A974,Database!A:M,13,FALSE)</f>
        <v>Terminé</v>
      </c>
      <c r="W974" s="20">
        <f>VLOOKUP($A974,Database!$A:$Y,20,FALSE)</f>
        <v>0</v>
      </c>
      <c r="X974" s="20">
        <f>VLOOKUP($A974,Database!$A:$Y,21,FALSE)</f>
        <v>4</v>
      </c>
      <c r="Y974" s="20">
        <f>IF(A974=0,0,IF(V974="À venir",0,IF(AND(ISBLANK(P974),ISBLANK(Q974)),1,0)))</f>
        <v>0</v>
      </c>
      <c r="Z974" s="20">
        <f>IF(OR(ISBLANK(P974),ISBLANK(Q974)),"",IF(OR(AND(P974&gt;Q974,W974&gt;X974),AND(P974=Q974,W974=X974),AND(P974&lt;Q974,W974&lt;X974)),1,0))</f>
        <v>1</v>
      </c>
      <c r="AA974" s="20">
        <f ca="1">IF(C974&lt;NOW(),IF(AND(P974&gt;Q974,W974&gt;X974),S974,IF(AND(P974=Q974,W974=X974),T974,IF(AND(P974&lt;Q974,W974&lt;X974),U974,0))),"")</f>
        <v>91</v>
      </c>
      <c r="AB974" s="20">
        <f ca="1">IF(AND(P974=W974,Q974=X974,NOT(ISBLANK(P974)),NOT(ISBLANK(Q974)),NOT(ISBLANK(W974)),NOT(ISBLANK(AA974))),1,0)</f>
        <v>0</v>
      </c>
      <c r="AC974" s="20" t="str">
        <f ca="1">IF(AB974=0,"",IF(OR(ISBLANK(P974),ISBLANK(Q974)),"",IF(ISBLANK(VLOOKUP(A974,Database!A:AA,22,FALSE)),"",VLOOKUP(A974,Database!A:AA,22,FALSE))))</f>
        <v/>
      </c>
      <c r="AD974" s="20">
        <f ca="1">IFERROR(
   IF(
     OR(ISBLANK(P974),ISBLANK(Q974)),
     "",
     IF(
       AND(AA974&lt;&gt;"",OR(V974="Terminé",V974="En cours")),
       VLOOKUP(AC974,Setup_ScoreExactBonus!A:D,4,FALSE),
       0
     )),
  0)</f>
        <v>0</v>
      </c>
      <c r="AE974" s="21">
        <f ca="1">IFERROR(IF(OR(ISBLANK(P974),ISBLANK(Q974)),0,IF(AA974&lt;&gt;"", AA974 + IF(AB974=1,AD974, 0), "") * (R974+1)),"")</f>
        <v>91</v>
      </c>
      <c r="AF974" s="21">
        <f ca="1">SUMIFS(AE$2:AE974,D$2:D974,D974)</f>
        <v>1468</v>
      </c>
    </row>
    <row r="975" spans="1:32" hidden="1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1">
        <v>0</v>
      </c>
      <c r="S975" s="20">
        <f>VLOOKUP($A975,Database!$A:$Y,10,FALSE)</f>
        <v>118</v>
      </c>
      <c r="T975" s="20">
        <f>VLOOKUP($A975,Database!$A:$Y,11,FALSE)</f>
        <v>103</v>
      </c>
      <c r="U975" s="20">
        <f>VLOOKUP($A975,Database!$A:$Y,12,FALSE)</f>
        <v>91</v>
      </c>
      <c r="V975" s="20" t="str">
        <f>VLOOKUP(A975,Database!A:M,13,FALSE)</f>
        <v>Terminé</v>
      </c>
      <c r="W975" s="20">
        <f>VLOOKUP($A975,Database!$A:$Y,20,FALSE)</f>
        <v>0</v>
      </c>
      <c r="X975" s="20">
        <f>VLOOKUP($A975,Database!$A:$Y,21,FALSE)</f>
        <v>4</v>
      </c>
      <c r="Y975" s="20">
        <f>IF(A975=0,0,IF(V975="À venir",0,IF(AND(ISBLANK(P975),ISBLANK(Q975)),1,0)))</f>
        <v>0</v>
      </c>
      <c r="Z975" s="20">
        <f>IF(OR(ISBLANK(P975),ISBLANK(Q975)),"",IF(OR(AND(P975&gt;Q975,W975&gt;X975),AND(P975=Q975,W975=X975),AND(P975&lt;Q975,W975&lt;X975)),1,0))</f>
        <v>1</v>
      </c>
      <c r="AA975" s="20">
        <f ca="1">IF(C975&lt;NOW(),IF(AND(P975&gt;Q975,W975&gt;X975),S975,IF(AND(P975=Q975,W975=X975),T975,IF(AND(P975&lt;Q975,W975&lt;X975),U975,0))),"")</f>
        <v>91</v>
      </c>
      <c r="AB975" s="20">
        <f ca="1">IF(AND(P975=W975,Q975=X975,NOT(ISBLANK(P975)),NOT(ISBLANK(Q975)),NOT(ISBLANK(W975)),NOT(ISBLANK(AA975))),1,0)</f>
        <v>0</v>
      </c>
      <c r="AC975" s="20" t="str">
        <f ca="1">IF(AB975=0,"",IF(OR(ISBLANK(P975),ISBLANK(Q975)),"",IF(ISBLANK(VLOOKUP(A975,Database!A:AA,22,FALSE)),"",VLOOKUP(A975,Database!A:AA,22,FALSE))))</f>
        <v/>
      </c>
      <c r="AD975" s="20">
        <f ca="1">IFERROR(
   IF(
     OR(ISBLANK(P975),ISBLANK(Q975)),
     "",
     IF(
       AND(AA975&lt;&gt;"",OR(V975="Terminé",V975="En cours")),
       VLOOKUP(AC975,Setup_ScoreExactBonus!A:D,4,FALSE),
       0
     )),
  0)</f>
        <v>0</v>
      </c>
      <c r="AE975" s="21">
        <f ca="1">IFERROR(IF(OR(ISBLANK(P975),ISBLANK(Q975)),0,IF(AA975&lt;&gt;"", AA975 + IF(AB975=1,AD975, 0), "") * (R975+1)),"")</f>
        <v>91</v>
      </c>
      <c r="AF975" s="21">
        <f ca="1">SUMIFS(AE$2:AE975,D$2:D975,D975)</f>
        <v>1487</v>
      </c>
    </row>
    <row r="976" spans="1:32" hidden="1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1">
        <v>0</v>
      </c>
      <c r="S976" s="20">
        <f>VLOOKUP($A976,Database!$A:$Y,10,FALSE)</f>
        <v>118</v>
      </c>
      <c r="T976" s="20">
        <f>VLOOKUP($A976,Database!$A:$Y,11,FALSE)</f>
        <v>103</v>
      </c>
      <c r="U976" s="20">
        <f>VLOOKUP($A976,Database!$A:$Y,12,FALSE)</f>
        <v>91</v>
      </c>
      <c r="V976" s="20" t="str">
        <f>VLOOKUP(A976,Database!A:M,13,FALSE)</f>
        <v>Terminé</v>
      </c>
      <c r="W976" s="20">
        <f>VLOOKUP($A976,Database!$A:$Y,20,FALSE)</f>
        <v>0</v>
      </c>
      <c r="X976" s="20">
        <f>VLOOKUP($A976,Database!$A:$Y,21,FALSE)</f>
        <v>4</v>
      </c>
      <c r="Y976" s="20">
        <f>IF(A976=0,0,IF(V976="À venir",0,IF(AND(ISBLANK(P976),ISBLANK(Q976)),1,0)))</f>
        <v>0</v>
      </c>
      <c r="Z976" s="20">
        <f>IF(OR(ISBLANK(P976),ISBLANK(Q976)),"",IF(OR(AND(P976&gt;Q976,W976&gt;X976),AND(P976=Q976,W976=X976),AND(P976&lt;Q976,W976&lt;X976)),1,0))</f>
        <v>1</v>
      </c>
      <c r="AA976" s="20">
        <f ca="1">IF(C976&lt;NOW(),IF(AND(P976&gt;Q976,W976&gt;X976),S976,IF(AND(P976=Q976,W976=X976),T976,IF(AND(P976&lt;Q976,W976&lt;X976),U976,0))),"")</f>
        <v>91</v>
      </c>
      <c r="AB976" s="20">
        <f ca="1">IF(AND(P976=W976,Q976=X976,NOT(ISBLANK(P976)),NOT(ISBLANK(Q976)),NOT(ISBLANK(W976)),NOT(ISBLANK(AA976))),1,0)</f>
        <v>0</v>
      </c>
      <c r="AC976" s="20" t="str">
        <f ca="1">IF(AB976=0,"",IF(OR(ISBLANK(P976),ISBLANK(Q976)),"",IF(ISBLANK(VLOOKUP(A976,Database!A:AA,22,FALSE)),"",VLOOKUP(A976,Database!A:AA,22,FALSE))))</f>
        <v/>
      </c>
      <c r="AD976" s="20">
        <f ca="1">IFERROR(
   IF(
     OR(ISBLANK(P976),ISBLANK(Q976)),
     "",
     IF(
       AND(AA976&lt;&gt;"",OR(V976="Terminé",V976="En cours")),
       VLOOKUP(AC976,Setup_ScoreExactBonus!A:D,4,FALSE),
       0
     )),
  0)</f>
        <v>0</v>
      </c>
      <c r="AE976" s="21">
        <f ca="1">IFERROR(IF(OR(ISBLANK(P976),ISBLANK(Q976)),0,IF(AA976&lt;&gt;"", AA976 + IF(AB976=1,AD976, 0), "") * (R976+1)),"")</f>
        <v>91</v>
      </c>
      <c r="AF976" s="21">
        <f ca="1">SUMIFS(AE$2:AE976,D$2:D976,D976)</f>
        <v>1620</v>
      </c>
    </row>
    <row r="977" spans="1:32" hidden="1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1">
        <v>0</v>
      </c>
      <c r="S977" s="20">
        <f>VLOOKUP($A977,Database!$A:$Y,10,FALSE)</f>
        <v>118</v>
      </c>
      <c r="T977" s="20">
        <f>VLOOKUP($A977,Database!$A:$Y,11,FALSE)</f>
        <v>103</v>
      </c>
      <c r="U977" s="20">
        <f>VLOOKUP($A977,Database!$A:$Y,12,FALSE)</f>
        <v>91</v>
      </c>
      <c r="V977" s="20" t="str">
        <f>VLOOKUP(A977,Database!A:M,13,FALSE)</f>
        <v>Terminé</v>
      </c>
      <c r="W977" s="20">
        <f>VLOOKUP($A977,Database!$A:$Y,20,FALSE)</f>
        <v>0</v>
      </c>
      <c r="X977" s="20">
        <f>VLOOKUP($A977,Database!$A:$Y,21,FALSE)</f>
        <v>4</v>
      </c>
      <c r="Y977" s="20">
        <f>IF(A977=0,0,IF(V977="À venir",0,IF(AND(ISBLANK(P977),ISBLANK(Q977)),1,0)))</f>
        <v>0</v>
      </c>
      <c r="Z977" s="20">
        <f>IF(OR(ISBLANK(P977),ISBLANK(Q977)),"",IF(OR(AND(P977&gt;Q977,W977&gt;X977),AND(P977=Q977,W977=X977),AND(P977&lt;Q977,W977&lt;X977)),1,0))</f>
        <v>0</v>
      </c>
      <c r="AA977" s="20">
        <f ca="1">IF(C977&lt;NOW(),IF(AND(P977&gt;Q977,W977&gt;X977),S977,IF(AND(P977=Q977,W977=X977),T977,IF(AND(P977&lt;Q977,W977&lt;X977),U977,0))),"")</f>
        <v>0</v>
      </c>
      <c r="AB977" s="20">
        <f ca="1">IF(AND(P977=W977,Q977=X977,NOT(ISBLANK(P977)),NOT(ISBLANK(Q977)),NOT(ISBLANK(W977)),NOT(ISBLANK(AA977))),1,0)</f>
        <v>0</v>
      </c>
      <c r="AC977" s="20" t="str">
        <f ca="1">IF(AB977=0,"",IF(OR(ISBLANK(P977),ISBLANK(Q977)),"",IF(ISBLANK(VLOOKUP(A977,Database!A:AA,22,FALSE)),"",VLOOKUP(A977,Database!A:AA,22,FALSE))))</f>
        <v/>
      </c>
      <c r="AD977" s="20">
        <f ca="1">IFERROR(
   IF(
     OR(ISBLANK(P977),ISBLANK(Q977)),
     "",
     IF(
       AND(AA977&lt;&gt;"",OR(V977="Terminé",V977="En cours")),
       VLOOKUP(AC977,Setup_ScoreExactBonus!A:D,4,FALSE),
       0
     )),
  0)</f>
        <v>0</v>
      </c>
      <c r="AE977" s="21">
        <f ca="1">IFERROR(IF(OR(ISBLANK(P977),ISBLANK(Q977)),0,IF(AA977&lt;&gt;"", AA977 + IF(AB977=1,AD977, 0), "") * (R977+1)),"")</f>
        <v>0</v>
      </c>
      <c r="AF977" s="21">
        <f ca="1">SUMIFS(AE$2:AE977,D$2:D977,D977)</f>
        <v>1092</v>
      </c>
    </row>
    <row r="978" spans="1:32" hidden="1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1">
        <v>0</v>
      </c>
      <c r="S978" s="20">
        <f>VLOOKUP($A978,Database!$A:$Y,10,FALSE)</f>
        <v>118</v>
      </c>
      <c r="T978" s="20">
        <f>VLOOKUP($A978,Database!$A:$Y,11,FALSE)</f>
        <v>103</v>
      </c>
      <c r="U978" s="20">
        <f>VLOOKUP($A978,Database!$A:$Y,12,FALSE)</f>
        <v>91</v>
      </c>
      <c r="V978" s="20" t="str">
        <f>VLOOKUP(A978,Database!A:M,13,FALSE)</f>
        <v>Terminé</v>
      </c>
      <c r="W978" s="20">
        <f>VLOOKUP($A978,Database!$A:$Y,20,FALSE)</f>
        <v>0</v>
      </c>
      <c r="X978" s="20">
        <f>VLOOKUP($A978,Database!$A:$Y,21,FALSE)</f>
        <v>4</v>
      </c>
      <c r="Y978" s="20">
        <f>IF(A978=0,0,IF(V978="À venir",0,IF(AND(ISBLANK(P978),ISBLANK(Q978)),1,0)))</f>
        <v>1</v>
      </c>
      <c r="Z978" s="20" t="str">
        <f>IF(OR(ISBLANK(P978),ISBLANK(Q978)),"",IF(OR(AND(P978&gt;Q978,W978&gt;X978),AND(P978=Q978,W978=X978),AND(P978&lt;Q978,W978&lt;X978)),1,0))</f>
        <v/>
      </c>
      <c r="AA978" s="20">
        <f ca="1">IF(C978&lt;NOW(),IF(AND(P978&gt;Q978,W978&gt;X978),S978,IF(AND(P978=Q978,W978=X978),T978,IF(AND(P978&lt;Q978,W978&lt;X978),U978,0))),"")</f>
        <v>0</v>
      </c>
      <c r="AB978" s="20">
        <f ca="1">IF(AND(P978=W978,Q978=X978,NOT(ISBLANK(P978)),NOT(ISBLANK(Q978)),NOT(ISBLANK(W978)),NOT(ISBLANK(AA978))),1,0)</f>
        <v>0</v>
      </c>
      <c r="AC978" s="20" t="str">
        <f ca="1">IF(AB978=0,"",IF(OR(ISBLANK(P978),ISBLANK(Q978)),"",IF(ISBLANK(VLOOKUP(A978,Database!A:AA,22,FALSE)),"",VLOOKUP(A978,Database!A:AA,22,FALSE))))</f>
        <v/>
      </c>
      <c r="AD978" s="20" t="str">
        <f>IFERROR(
   IF(
     OR(ISBLANK(P978),ISBLANK(Q978)),
     "",
     IF(
       AND(AA978&lt;&gt;"",OR(V978="Terminé",V978="En cours")),
       VLOOKUP(AC978,Setup_ScoreExactBonus!A:D,4,FALSE),
       0
     )),
  0)</f>
        <v/>
      </c>
      <c r="AE978" s="21">
        <f>IFERROR(IF(OR(ISBLANK(P978),ISBLANK(Q978)),0,IF(AA978&lt;&gt;"", AA978 + IF(AB978=1,AD978, 0), "") * (R978+1)),"")</f>
        <v>0</v>
      </c>
      <c r="AF978" s="21">
        <f ca="1">SUMIFS(AE$2:AE978,D$2:D978,D978)</f>
        <v>718</v>
      </c>
    </row>
    <row r="979" spans="1:32" hidden="1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1">
        <v>0</v>
      </c>
      <c r="S979" s="20">
        <f>VLOOKUP($A979,Database!$A:$Y,10,FALSE)</f>
        <v>118</v>
      </c>
      <c r="T979" s="20">
        <f>VLOOKUP($A979,Database!$A:$Y,11,FALSE)</f>
        <v>103</v>
      </c>
      <c r="U979" s="20">
        <f>VLOOKUP($A979,Database!$A:$Y,12,FALSE)</f>
        <v>91</v>
      </c>
      <c r="V979" s="20" t="str">
        <f>VLOOKUP(A979,Database!A:M,13,FALSE)</f>
        <v>Terminé</v>
      </c>
      <c r="W979" s="20">
        <f>VLOOKUP($A979,Database!$A:$Y,20,FALSE)</f>
        <v>0</v>
      </c>
      <c r="X979" s="20">
        <f>VLOOKUP($A979,Database!$A:$Y,21,FALSE)</f>
        <v>4</v>
      </c>
      <c r="Y979" s="20">
        <f>IF(A979=0,0,IF(V979="À venir",0,IF(AND(ISBLANK(P979),ISBLANK(Q979)),1,0)))</f>
        <v>0</v>
      </c>
      <c r="Z979" s="20">
        <f>IF(OR(ISBLANK(P979),ISBLANK(Q979)),"",IF(OR(AND(P979&gt;Q979,W979&gt;X979),AND(P979=Q979,W979=X979),AND(P979&lt;Q979,W979&lt;X979)),1,0))</f>
        <v>1</v>
      </c>
      <c r="AA979" s="20">
        <f ca="1">IF(C979&lt;NOW(),IF(AND(P979&gt;Q979,W979&gt;X979),S979,IF(AND(P979=Q979,W979=X979),T979,IF(AND(P979&lt;Q979,W979&lt;X979),U979,0))),"")</f>
        <v>91</v>
      </c>
      <c r="AB979" s="20">
        <f ca="1">IF(AND(P979=W979,Q979=X979,NOT(ISBLANK(P979)),NOT(ISBLANK(Q979)),NOT(ISBLANK(W979)),NOT(ISBLANK(AA979))),1,0)</f>
        <v>0</v>
      </c>
      <c r="AC979" s="20" t="str">
        <f ca="1">IF(AB979=0,"",IF(OR(ISBLANK(P979),ISBLANK(Q979)),"",IF(ISBLANK(VLOOKUP(A979,Database!A:AA,22,FALSE)),"",VLOOKUP(A979,Database!A:AA,22,FALSE))))</f>
        <v/>
      </c>
      <c r="AD979" s="20">
        <f ca="1">IFERROR(
   IF(
     OR(ISBLANK(P979),ISBLANK(Q979)),
     "",
     IF(
       AND(AA979&lt;&gt;"",OR(V979="Terminé",V979="En cours")),
       VLOOKUP(AC979,Setup_ScoreExactBonus!A:D,4,FALSE),
       0
     )),
  0)</f>
        <v>0</v>
      </c>
      <c r="AE979" s="21">
        <f ca="1">IFERROR(IF(OR(ISBLANK(P979),ISBLANK(Q979)),0,IF(AA979&lt;&gt;"", AA979 + IF(AB979=1,AD979, 0), "") * (R979+1)),"")</f>
        <v>91</v>
      </c>
      <c r="AF979" s="21">
        <f ca="1">SUMIFS(AE$2:AE979,D$2:D979,D979)</f>
        <v>1444</v>
      </c>
    </row>
    <row r="980" spans="1:32" hidden="1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1">
        <v>0</v>
      </c>
      <c r="S980" s="20">
        <f>VLOOKUP($A980,Database!$A:$Y,10,FALSE)</f>
        <v>118</v>
      </c>
      <c r="T980" s="20">
        <f>VLOOKUP($A980,Database!$A:$Y,11,FALSE)</f>
        <v>103</v>
      </c>
      <c r="U980" s="20">
        <f>VLOOKUP($A980,Database!$A:$Y,12,FALSE)</f>
        <v>91</v>
      </c>
      <c r="V980" s="20" t="str">
        <f>VLOOKUP(A980,Database!A:M,13,FALSE)</f>
        <v>Terminé</v>
      </c>
      <c r="W980" s="20">
        <f>VLOOKUP($A980,Database!$A:$Y,20,FALSE)</f>
        <v>0</v>
      </c>
      <c r="X980" s="20">
        <f>VLOOKUP($A980,Database!$A:$Y,21,FALSE)</f>
        <v>4</v>
      </c>
      <c r="Y980" s="20">
        <f>IF(A980=0,0,IF(V980="À venir",0,IF(AND(ISBLANK(P980),ISBLANK(Q980)),1,0)))</f>
        <v>0</v>
      </c>
      <c r="Z980" s="20">
        <f>IF(OR(ISBLANK(P980),ISBLANK(Q980)),"",IF(OR(AND(P980&gt;Q980,W980&gt;X980),AND(P980=Q980,W980=X980),AND(P980&lt;Q980,W980&lt;X980)),1,0))</f>
        <v>1</v>
      </c>
      <c r="AA980" s="20">
        <f ca="1">IF(C980&lt;NOW(),IF(AND(P980&gt;Q980,W980&gt;X980),S980,IF(AND(P980=Q980,W980=X980),T980,IF(AND(P980&lt;Q980,W980&lt;X980),U980,0))),"")</f>
        <v>91</v>
      </c>
      <c r="AB980" s="20">
        <f ca="1">IF(AND(P980=W980,Q980=X980,NOT(ISBLANK(P980)),NOT(ISBLANK(Q980)),NOT(ISBLANK(W980)),NOT(ISBLANK(AA980))),1,0)</f>
        <v>0</v>
      </c>
      <c r="AC980" s="20" t="str">
        <f ca="1">IF(AB980=0,"",IF(OR(ISBLANK(P980),ISBLANK(Q980)),"",IF(ISBLANK(VLOOKUP(A980,Database!A:AA,22,FALSE)),"",VLOOKUP(A980,Database!A:AA,22,FALSE))))</f>
        <v/>
      </c>
      <c r="AD980" s="20">
        <f ca="1">IFERROR(
   IF(
     OR(ISBLANK(P980),ISBLANK(Q980)),
     "",
     IF(
       AND(AA980&lt;&gt;"",OR(V980="Terminé",V980="En cours")),
       VLOOKUP(AC980,Setup_ScoreExactBonus!A:D,4,FALSE),
       0
     )),
  0)</f>
        <v>0</v>
      </c>
      <c r="AE980" s="21">
        <f ca="1">IFERROR(IF(OR(ISBLANK(P980),ISBLANK(Q980)),0,IF(AA980&lt;&gt;"", AA980 + IF(AB980=1,AD980, 0), "") * (R980+1)),"")</f>
        <v>91</v>
      </c>
      <c r="AF980" s="21">
        <f ca="1">SUMIFS(AE$2:AE980,D$2:D980,D980)</f>
        <v>963</v>
      </c>
    </row>
    <row r="981" spans="1:32" hidden="1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1">
        <v>0</v>
      </c>
      <c r="S981" s="20">
        <f>VLOOKUP($A981,Database!$A:$Y,10,FALSE)</f>
        <v>118</v>
      </c>
      <c r="T981" s="20">
        <f>VLOOKUP($A981,Database!$A:$Y,11,FALSE)</f>
        <v>103</v>
      </c>
      <c r="U981" s="20">
        <f>VLOOKUP($A981,Database!$A:$Y,12,FALSE)</f>
        <v>91</v>
      </c>
      <c r="V981" s="20" t="str">
        <f>VLOOKUP(A981,Database!A:M,13,FALSE)</f>
        <v>Terminé</v>
      </c>
      <c r="W981" s="20">
        <f>VLOOKUP($A981,Database!$A:$Y,20,FALSE)</f>
        <v>0</v>
      </c>
      <c r="X981" s="20">
        <f>VLOOKUP($A981,Database!$A:$Y,21,FALSE)</f>
        <v>4</v>
      </c>
      <c r="Y981" s="20">
        <f>IF(A981=0,0,IF(V981="À venir",0,IF(AND(ISBLANK(P981),ISBLANK(Q981)),1,0)))</f>
        <v>0</v>
      </c>
      <c r="Z981" s="20">
        <f>IF(OR(ISBLANK(P981),ISBLANK(Q981)),"",IF(OR(AND(P981&gt;Q981,W981&gt;X981),AND(P981=Q981,W981=X981),AND(P981&lt;Q981,W981&lt;X981)),1,0))</f>
        <v>0</v>
      </c>
      <c r="AA981" s="20">
        <f ca="1">IF(C981&lt;NOW(),IF(AND(P981&gt;Q981,W981&gt;X981),S981,IF(AND(P981=Q981,W981=X981),T981,IF(AND(P981&lt;Q981,W981&lt;X981),U981,0))),"")</f>
        <v>0</v>
      </c>
      <c r="AB981" s="20">
        <f ca="1">IF(AND(P981=W981,Q981=X981,NOT(ISBLANK(P981)),NOT(ISBLANK(Q981)),NOT(ISBLANK(W981)),NOT(ISBLANK(AA981))),1,0)</f>
        <v>0</v>
      </c>
      <c r="AC981" s="20" t="str">
        <f ca="1">IF(AB981=0,"",IF(OR(ISBLANK(P981),ISBLANK(Q981)),"",IF(ISBLANK(VLOOKUP(A981,Database!A:AA,22,FALSE)),"",VLOOKUP(A981,Database!A:AA,22,FALSE))))</f>
        <v/>
      </c>
      <c r="AD981" s="20">
        <f ca="1">IFERROR(
   IF(
     OR(ISBLANK(P981),ISBLANK(Q981)),
     "",
     IF(
       AND(AA981&lt;&gt;"",OR(V981="Terminé",V981="En cours")),
       VLOOKUP(AC981,Setup_ScoreExactBonus!A:D,4,FALSE),
       0
     )),
  0)</f>
        <v>0</v>
      </c>
      <c r="AE981" s="21">
        <f ca="1">IFERROR(IF(OR(ISBLANK(P981),ISBLANK(Q981)),0,IF(AA981&lt;&gt;"", AA981 + IF(AB981=1,AD981, 0), "") * (R981+1)),"")</f>
        <v>0</v>
      </c>
      <c r="AF981" s="21">
        <f ca="1">SUMIFS(AE$2:AE981,D$2:D981,D981)</f>
        <v>1173</v>
      </c>
    </row>
    <row r="982" spans="1:32" hidden="1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1">
        <v>1</v>
      </c>
      <c r="S982" s="20">
        <f>VLOOKUP($A982,Database!$A:$Y,10,FALSE)</f>
        <v>118</v>
      </c>
      <c r="T982" s="20">
        <f>VLOOKUP($A982,Database!$A:$Y,11,FALSE)</f>
        <v>103</v>
      </c>
      <c r="U982" s="20">
        <f>VLOOKUP($A982,Database!$A:$Y,12,FALSE)</f>
        <v>91</v>
      </c>
      <c r="V982" s="20" t="str">
        <f>VLOOKUP(A982,Database!A:M,13,FALSE)</f>
        <v>Terminé</v>
      </c>
      <c r="W982" s="20">
        <f>VLOOKUP($A982,Database!$A:$Y,20,FALSE)</f>
        <v>0</v>
      </c>
      <c r="X982" s="20">
        <f>VLOOKUP($A982,Database!$A:$Y,21,FALSE)</f>
        <v>4</v>
      </c>
      <c r="Y982" s="20">
        <f>IF(A982=0,0,IF(V982="À venir",0,IF(AND(ISBLANK(P982),ISBLANK(Q982)),1,0)))</f>
        <v>0</v>
      </c>
      <c r="Z982" s="20">
        <f>IF(OR(ISBLANK(P982),ISBLANK(Q982)),"",IF(OR(AND(P982&gt;Q982,W982&gt;X982),AND(P982=Q982,W982=X982),AND(P982&lt;Q982,W982&lt;X982)),1,0))</f>
        <v>1</v>
      </c>
      <c r="AA982" s="20">
        <f ca="1">IF(C982&lt;NOW(),IF(AND(P982&gt;Q982,W982&gt;X982),S982,IF(AND(P982=Q982,W982=X982),T982,IF(AND(P982&lt;Q982,W982&lt;X982),U982,0))),"")</f>
        <v>91</v>
      </c>
      <c r="AB982" s="20">
        <f ca="1">IF(AND(P982=W982,Q982=X982,NOT(ISBLANK(P982)),NOT(ISBLANK(Q982)),NOT(ISBLANK(W982)),NOT(ISBLANK(AA982))),1,0)</f>
        <v>0</v>
      </c>
      <c r="AC982" s="20" t="str">
        <f ca="1">IF(AB982=0,"",IF(OR(ISBLANK(P982),ISBLANK(Q982)),"",IF(ISBLANK(VLOOKUP(A982,Database!A:AA,22,FALSE)),"",VLOOKUP(A982,Database!A:AA,22,FALSE))))</f>
        <v/>
      </c>
      <c r="AD982" s="20">
        <f ca="1">IFERROR(
   IF(
     OR(ISBLANK(P982),ISBLANK(Q982)),
     "",
     IF(
       AND(AA982&lt;&gt;"",OR(V982="Terminé",V982="En cours")),
       VLOOKUP(AC982,Setup_ScoreExactBonus!A:D,4,FALSE),
       0
     )),
  0)</f>
        <v>0</v>
      </c>
      <c r="AE982" s="21">
        <f ca="1">IFERROR(IF(OR(ISBLANK(P982),ISBLANK(Q982)),0,IF(AA982&lt;&gt;"", AA982 + IF(AB982=1,AD982, 0), "") * (R982+1)),"")</f>
        <v>182</v>
      </c>
      <c r="AF982" s="21">
        <f ca="1">SUMIFS(AE$2:AE982,D$2:D982,D982)</f>
        <v>1356</v>
      </c>
    </row>
    <row r="983" spans="1:32" hidden="1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1">
        <v>0</v>
      </c>
      <c r="S983" s="20">
        <f>VLOOKUP($A983,Database!$A:$Y,10,FALSE)</f>
        <v>118</v>
      </c>
      <c r="T983" s="20">
        <f>VLOOKUP($A983,Database!$A:$Y,11,FALSE)</f>
        <v>103</v>
      </c>
      <c r="U983" s="20">
        <f>VLOOKUP($A983,Database!$A:$Y,12,FALSE)</f>
        <v>91</v>
      </c>
      <c r="V983" s="20" t="str">
        <f>VLOOKUP(A983,Database!A:M,13,FALSE)</f>
        <v>Terminé</v>
      </c>
      <c r="W983" s="20">
        <f>VLOOKUP($A983,Database!$A:$Y,20,FALSE)</f>
        <v>0</v>
      </c>
      <c r="X983" s="20">
        <f>VLOOKUP($A983,Database!$A:$Y,21,FALSE)</f>
        <v>4</v>
      </c>
      <c r="Y983" s="20">
        <f>IF(A983=0,0,IF(V983="À venir",0,IF(AND(ISBLANK(P983),ISBLANK(Q983)),1,0)))</f>
        <v>0</v>
      </c>
      <c r="Z983" s="20">
        <f>IF(OR(ISBLANK(P983),ISBLANK(Q983)),"",IF(OR(AND(P983&gt;Q983,W983&gt;X983),AND(P983=Q983,W983=X983),AND(P983&lt;Q983,W983&lt;X983)),1,0))</f>
        <v>1</v>
      </c>
      <c r="AA983" s="20">
        <f ca="1">IF(C983&lt;NOW(),IF(AND(P983&gt;Q983,W983&gt;X983),S983,IF(AND(P983=Q983,W983=X983),T983,IF(AND(P983&lt;Q983,W983&lt;X983),U983,0))),"")</f>
        <v>91</v>
      </c>
      <c r="AB983" s="20">
        <f ca="1">IF(AND(P983=W983,Q983=X983,NOT(ISBLANK(P983)),NOT(ISBLANK(Q983)),NOT(ISBLANK(W983)),NOT(ISBLANK(AA983))),1,0)</f>
        <v>0</v>
      </c>
      <c r="AC983" s="20" t="str">
        <f ca="1">IF(AB983=0,"",IF(OR(ISBLANK(P983),ISBLANK(Q983)),"",IF(ISBLANK(VLOOKUP(A983,Database!A:AA,22,FALSE)),"",VLOOKUP(A983,Database!A:AA,22,FALSE))))</f>
        <v/>
      </c>
      <c r="AD983" s="20">
        <f ca="1">IFERROR(
   IF(
     OR(ISBLANK(P983),ISBLANK(Q983)),
     "",
     IF(
       AND(AA983&lt;&gt;"",OR(V983="Terminé",V983="En cours")),
       VLOOKUP(AC983,Setup_ScoreExactBonus!A:D,4,FALSE),
       0
     )),
  0)</f>
        <v>0</v>
      </c>
      <c r="AE983" s="21">
        <f ca="1">IFERROR(IF(OR(ISBLANK(P983),ISBLANK(Q983)),0,IF(AA983&lt;&gt;"", AA983 + IF(AB983=1,AD983, 0), "") * (R983+1)),"")</f>
        <v>91</v>
      </c>
      <c r="AF983" s="21">
        <f ca="1">SUMIFS(AE$2:AE983,D$2:D983,D983)</f>
        <v>1351</v>
      </c>
    </row>
    <row r="984" spans="1:32" hidden="1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1">
        <v>0</v>
      </c>
      <c r="S984" s="20">
        <f>VLOOKUP($A984,Database!$A:$Y,10,FALSE)</f>
        <v>118</v>
      </c>
      <c r="T984" s="20">
        <f>VLOOKUP($A984,Database!$A:$Y,11,FALSE)</f>
        <v>103</v>
      </c>
      <c r="U984" s="20">
        <f>VLOOKUP($A984,Database!$A:$Y,12,FALSE)</f>
        <v>91</v>
      </c>
      <c r="V984" s="20" t="str">
        <f>VLOOKUP(A984,Database!A:M,13,FALSE)</f>
        <v>Terminé</v>
      </c>
      <c r="W984" s="20">
        <f>VLOOKUP($A984,Database!$A:$Y,20,FALSE)</f>
        <v>0</v>
      </c>
      <c r="X984" s="20">
        <f>VLOOKUP($A984,Database!$A:$Y,21,FALSE)</f>
        <v>4</v>
      </c>
      <c r="Y984" s="20">
        <f>IF(A984=0,0,IF(V984="À venir",0,IF(AND(ISBLANK(P984),ISBLANK(Q984)),1,0)))</f>
        <v>0</v>
      </c>
      <c r="Z984" s="20">
        <f>IF(OR(ISBLANK(P984),ISBLANK(Q984)),"",IF(OR(AND(P984&gt;Q984,W984&gt;X984),AND(P984=Q984,W984=X984),AND(P984&lt;Q984,W984&lt;X984)),1,0))</f>
        <v>1</v>
      </c>
      <c r="AA984" s="20">
        <f ca="1">IF(C984&lt;NOW(),IF(AND(P984&gt;Q984,W984&gt;X984),S984,IF(AND(P984=Q984,W984=X984),T984,IF(AND(P984&lt;Q984,W984&lt;X984),U984,0))),"")</f>
        <v>91</v>
      </c>
      <c r="AB984" s="20">
        <f ca="1">IF(AND(P984=W984,Q984=X984,NOT(ISBLANK(P984)),NOT(ISBLANK(Q984)),NOT(ISBLANK(W984)),NOT(ISBLANK(AA984))),1,0)</f>
        <v>0</v>
      </c>
      <c r="AC984" s="20" t="str">
        <f ca="1">IF(AB984=0,"",IF(OR(ISBLANK(P984),ISBLANK(Q984)),"",IF(ISBLANK(VLOOKUP(A984,Database!A:AA,22,FALSE)),"",VLOOKUP(A984,Database!A:AA,22,FALSE))))</f>
        <v/>
      </c>
      <c r="AD984" s="20">
        <f ca="1">IFERROR(
   IF(
     OR(ISBLANK(P984),ISBLANK(Q984)),
     "",
     IF(
       AND(AA984&lt;&gt;"",OR(V984="Terminé",V984="En cours")),
       VLOOKUP(AC984,Setup_ScoreExactBonus!A:D,4,FALSE),
       0
     )),
  0)</f>
        <v>0</v>
      </c>
      <c r="AE984" s="21">
        <f ca="1">IFERROR(IF(OR(ISBLANK(P984),ISBLANK(Q984)),0,IF(AA984&lt;&gt;"", AA984 + IF(AB984=1,AD984, 0), "") * (R984+1)),"")</f>
        <v>91</v>
      </c>
      <c r="AF984" s="21">
        <f ca="1">SUMIFS(AE$2:AE984,D$2:D984,D984)</f>
        <v>1612</v>
      </c>
    </row>
    <row r="985" spans="1:32" hidden="1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1">
        <v>0</v>
      </c>
      <c r="S985" s="20">
        <f>VLOOKUP($A985,Database!$A:$Y,10,FALSE)</f>
        <v>118</v>
      </c>
      <c r="T985" s="20">
        <f>VLOOKUP($A985,Database!$A:$Y,11,FALSE)</f>
        <v>103</v>
      </c>
      <c r="U985" s="20">
        <f>VLOOKUP($A985,Database!$A:$Y,12,FALSE)</f>
        <v>91</v>
      </c>
      <c r="V985" s="20" t="str">
        <f>VLOOKUP(A985,Database!A:M,13,FALSE)</f>
        <v>Terminé</v>
      </c>
      <c r="W985" s="20">
        <f>VLOOKUP($A985,Database!$A:$Y,20,FALSE)</f>
        <v>0</v>
      </c>
      <c r="X985" s="20">
        <f>VLOOKUP($A985,Database!$A:$Y,21,FALSE)</f>
        <v>4</v>
      </c>
      <c r="Y985" s="20">
        <f>IF(A985=0,0,IF(V985="À venir",0,IF(AND(ISBLANK(P985),ISBLANK(Q985)),1,0)))</f>
        <v>0</v>
      </c>
      <c r="Z985" s="20">
        <f>IF(OR(ISBLANK(P985),ISBLANK(Q985)),"",IF(OR(AND(P985&gt;Q985,W985&gt;X985),AND(P985=Q985,W985=X985),AND(P985&lt;Q985,W985&lt;X985)),1,0))</f>
        <v>1</v>
      </c>
      <c r="AA985" s="20">
        <f ca="1">IF(C985&lt;NOW(),IF(AND(P985&gt;Q985,W985&gt;X985),S985,IF(AND(P985=Q985,W985=X985),T985,IF(AND(P985&lt;Q985,W985&lt;X985),U985,0))),"")</f>
        <v>91</v>
      </c>
      <c r="AB985" s="20">
        <f ca="1">IF(AND(P985=W985,Q985=X985,NOT(ISBLANK(P985)),NOT(ISBLANK(Q985)),NOT(ISBLANK(W985)),NOT(ISBLANK(AA985))),1,0)</f>
        <v>0</v>
      </c>
      <c r="AC985" s="20" t="str">
        <f ca="1">IF(AB985=0,"",IF(OR(ISBLANK(P985),ISBLANK(Q985)),"",IF(ISBLANK(VLOOKUP(A985,Database!A:AA,22,FALSE)),"",VLOOKUP(A985,Database!A:AA,22,FALSE))))</f>
        <v/>
      </c>
      <c r="AD985" s="20">
        <f ca="1">IFERROR(
   IF(
     OR(ISBLANK(P985),ISBLANK(Q985)),
     "",
     IF(
       AND(AA985&lt;&gt;"",OR(V985="Terminé",V985="En cours")),
       VLOOKUP(AC985,Setup_ScoreExactBonus!A:D,4,FALSE),
       0
     )),
  0)</f>
        <v>0</v>
      </c>
      <c r="AE985" s="21">
        <f ca="1">IFERROR(IF(OR(ISBLANK(P985),ISBLANK(Q985)),0,IF(AA985&lt;&gt;"", AA985 + IF(AB985=1,AD985, 0), "") * (R985+1)),"")</f>
        <v>91</v>
      </c>
      <c r="AF985" s="21">
        <f ca="1">SUMIFS(AE$2:AE985,D$2:D985,D985)</f>
        <v>1757</v>
      </c>
    </row>
    <row r="986" spans="1:32" hidden="1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1">
        <v>0</v>
      </c>
      <c r="S986" s="20">
        <f>VLOOKUP($A986,Database!$A:$Y,10,FALSE)</f>
        <v>118</v>
      </c>
      <c r="T986" s="20">
        <f>VLOOKUP($A986,Database!$A:$Y,11,FALSE)</f>
        <v>103</v>
      </c>
      <c r="U986" s="20">
        <f>VLOOKUP($A986,Database!$A:$Y,12,FALSE)</f>
        <v>91</v>
      </c>
      <c r="V986" s="20" t="str">
        <f>VLOOKUP(A986,Database!A:M,13,FALSE)</f>
        <v>Terminé</v>
      </c>
      <c r="W986" s="20">
        <f>VLOOKUP($A986,Database!$A:$Y,20,FALSE)</f>
        <v>0</v>
      </c>
      <c r="X986" s="20">
        <f>VLOOKUP($A986,Database!$A:$Y,21,FALSE)</f>
        <v>4</v>
      </c>
      <c r="Y986" s="20">
        <f>IF(A986=0,0,IF(V986="À venir",0,IF(AND(ISBLANK(P986),ISBLANK(Q986)),1,0)))</f>
        <v>0</v>
      </c>
      <c r="Z986" s="20">
        <f>IF(OR(ISBLANK(P986),ISBLANK(Q986)),"",IF(OR(AND(P986&gt;Q986,W986&gt;X986),AND(P986=Q986,W986=X986),AND(P986&lt;Q986,W986&lt;X986)),1,0))</f>
        <v>1</v>
      </c>
      <c r="AA986" s="20">
        <f ca="1">IF(C986&lt;NOW(),IF(AND(P986&gt;Q986,W986&gt;X986),S986,IF(AND(P986=Q986,W986=X986),T986,IF(AND(P986&lt;Q986,W986&lt;X986),U986,0))),"")</f>
        <v>91</v>
      </c>
      <c r="AB986" s="20">
        <f ca="1">IF(AND(P986=W986,Q986=X986,NOT(ISBLANK(P986)),NOT(ISBLANK(Q986)),NOT(ISBLANK(W986)),NOT(ISBLANK(AA986))),1,0)</f>
        <v>0</v>
      </c>
      <c r="AC986" s="20" t="str">
        <f ca="1">IF(AB986=0,"",IF(OR(ISBLANK(P986),ISBLANK(Q986)),"",IF(ISBLANK(VLOOKUP(A986,Database!A:AA,22,FALSE)),"",VLOOKUP(A986,Database!A:AA,22,FALSE))))</f>
        <v/>
      </c>
      <c r="AD986" s="20">
        <f ca="1">IFERROR(
   IF(
     OR(ISBLANK(P986),ISBLANK(Q986)),
     "",
     IF(
       AND(AA986&lt;&gt;"",OR(V986="Terminé",V986="En cours")),
       VLOOKUP(AC986,Setup_ScoreExactBonus!A:D,4,FALSE),
       0
     )),
  0)</f>
        <v>0</v>
      </c>
      <c r="AE986" s="21">
        <f ca="1">IFERROR(IF(OR(ISBLANK(P986),ISBLANK(Q986)),0,IF(AA986&lt;&gt;"", AA986 + IF(AB986=1,AD986, 0), "") * (R986+1)),"")</f>
        <v>91</v>
      </c>
      <c r="AF986" s="21">
        <f ca="1">SUMIFS(AE$2:AE986,D$2:D986,D986)</f>
        <v>1766</v>
      </c>
    </row>
    <row r="987" spans="1:32" hidden="1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1">
        <v>0</v>
      </c>
      <c r="S987" s="20">
        <f>VLOOKUP($A987,Database!$A:$Y,10,FALSE)</f>
        <v>118</v>
      </c>
      <c r="T987" s="20">
        <f>VLOOKUP($A987,Database!$A:$Y,11,FALSE)</f>
        <v>103</v>
      </c>
      <c r="U987" s="20">
        <f>VLOOKUP($A987,Database!$A:$Y,12,FALSE)</f>
        <v>91</v>
      </c>
      <c r="V987" s="20" t="str">
        <f>VLOOKUP(A987,Database!A:M,13,FALSE)</f>
        <v>Terminé</v>
      </c>
      <c r="W987" s="20">
        <f>VLOOKUP($A987,Database!$A:$Y,20,FALSE)</f>
        <v>0</v>
      </c>
      <c r="X987" s="20">
        <f>VLOOKUP($A987,Database!$A:$Y,21,FALSE)</f>
        <v>4</v>
      </c>
      <c r="Y987" s="20">
        <f>IF(A987=0,0,IF(V987="À venir",0,IF(AND(ISBLANK(P987),ISBLANK(Q987)),1,0)))</f>
        <v>0</v>
      </c>
      <c r="Z987" s="20">
        <f>IF(OR(ISBLANK(P987),ISBLANK(Q987)),"",IF(OR(AND(P987&gt;Q987,W987&gt;X987),AND(P987=Q987,W987=X987),AND(P987&lt;Q987,W987&lt;X987)),1,0))</f>
        <v>1</v>
      </c>
      <c r="AA987" s="20">
        <f ca="1">IF(C987&lt;NOW(),IF(AND(P987&gt;Q987,W987&gt;X987),S987,IF(AND(P987=Q987,W987=X987),T987,IF(AND(P987&lt;Q987,W987&lt;X987),U987,0))),"")</f>
        <v>91</v>
      </c>
      <c r="AB987" s="20">
        <f ca="1">IF(AND(P987=W987,Q987=X987,NOT(ISBLANK(P987)),NOT(ISBLANK(Q987)),NOT(ISBLANK(W987)),NOT(ISBLANK(AA987))),1,0)</f>
        <v>0</v>
      </c>
      <c r="AC987" s="20" t="str">
        <f ca="1">IF(AB987=0,"",IF(OR(ISBLANK(P987),ISBLANK(Q987)),"",IF(ISBLANK(VLOOKUP(A987,Database!A:AA,22,FALSE)),"",VLOOKUP(A987,Database!A:AA,22,FALSE))))</f>
        <v/>
      </c>
      <c r="AD987" s="20">
        <f ca="1">IFERROR(
   IF(
     OR(ISBLANK(P987),ISBLANK(Q987)),
     "",
     IF(
       AND(AA987&lt;&gt;"",OR(V987="Terminé",V987="En cours")),
       VLOOKUP(AC987,Setup_ScoreExactBonus!A:D,4,FALSE),
       0
     )),
  0)</f>
        <v>0</v>
      </c>
      <c r="AE987" s="21">
        <f ca="1">IFERROR(IF(OR(ISBLANK(P987),ISBLANK(Q987)),0,IF(AA987&lt;&gt;"", AA987 + IF(AB987=1,AD987, 0), "") * (R987+1)),"")</f>
        <v>91</v>
      </c>
      <c r="AF987" s="21">
        <f ca="1">SUMIFS(AE$2:AE987,D$2:D987,D987)</f>
        <v>1520</v>
      </c>
    </row>
    <row r="988" spans="1:32" hidden="1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1">
        <v>0</v>
      </c>
      <c r="S988" s="20">
        <f>VLOOKUP($A988,Database!$A:$Y,10,FALSE)</f>
        <v>118</v>
      </c>
      <c r="T988" s="20">
        <f>VLOOKUP($A988,Database!$A:$Y,11,FALSE)</f>
        <v>103</v>
      </c>
      <c r="U988" s="20">
        <f>VLOOKUP($A988,Database!$A:$Y,12,FALSE)</f>
        <v>91</v>
      </c>
      <c r="V988" s="20" t="str">
        <f>VLOOKUP(A988,Database!A:M,13,FALSE)</f>
        <v>Terminé</v>
      </c>
      <c r="W988" s="20">
        <f>VLOOKUP($A988,Database!$A:$Y,20,FALSE)</f>
        <v>0</v>
      </c>
      <c r="X988" s="20">
        <f>VLOOKUP($A988,Database!$A:$Y,21,FALSE)</f>
        <v>4</v>
      </c>
      <c r="Y988" s="20">
        <f>IF(A988=0,0,IF(V988="À venir",0,IF(AND(ISBLANK(P988),ISBLANK(Q988)),1,0)))</f>
        <v>0</v>
      </c>
      <c r="Z988" s="20">
        <f>IF(OR(ISBLANK(P988),ISBLANK(Q988)),"",IF(OR(AND(P988&gt;Q988,W988&gt;X988),AND(P988=Q988,W988=X988),AND(P988&lt;Q988,W988&lt;X988)),1,0))</f>
        <v>1</v>
      </c>
      <c r="AA988" s="20">
        <f ca="1">IF(C988&lt;NOW(),IF(AND(P988&gt;Q988,W988&gt;X988),S988,IF(AND(P988=Q988,W988=X988),T988,IF(AND(P988&lt;Q988,W988&lt;X988),U988,0))),"")</f>
        <v>91</v>
      </c>
      <c r="AB988" s="20">
        <f ca="1">IF(AND(P988=W988,Q988=X988,NOT(ISBLANK(P988)),NOT(ISBLANK(Q988)),NOT(ISBLANK(W988)),NOT(ISBLANK(AA988))),1,0)</f>
        <v>0</v>
      </c>
      <c r="AC988" s="20" t="str">
        <f ca="1">IF(AB988=0,"",IF(OR(ISBLANK(P988),ISBLANK(Q988)),"",IF(ISBLANK(VLOOKUP(A988,Database!A:AA,22,FALSE)),"",VLOOKUP(A988,Database!A:AA,22,FALSE))))</f>
        <v/>
      </c>
      <c r="AD988" s="20">
        <f ca="1">IFERROR(
   IF(
     OR(ISBLANK(P988),ISBLANK(Q988)),
     "",
     IF(
       AND(AA988&lt;&gt;"",OR(V988="Terminé",V988="En cours")),
       VLOOKUP(AC988,Setup_ScoreExactBonus!A:D,4,FALSE),
       0
     )),
  0)</f>
        <v>0</v>
      </c>
      <c r="AE988" s="21">
        <f ca="1">IFERROR(IF(OR(ISBLANK(P988),ISBLANK(Q988)),0,IF(AA988&lt;&gt;"", AA988 + IF(AB988=1,AD988, 0), "") * (R988+1)),"")</f>
        <v>91</v>
      </c>
      <c r="AF988" s="21">
        <f ca="1">SUMIFS(AE$2:AE988,D$2:D988,D988)</f>
        <v>1405</v>
      </c>
    </row>
    <row r="989" spans="1:32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1">
        <v>0</v>
      </c>
      <c r="S989" s="20">
        <f>VLOOKUP($A989,Database!$A:$Y,10,FALSE)</f>
        <v>118</v>
      </c>
      <c r="T989" s="20">
        <f>VLOOKUP($A989,Database!$A:$Y,11,FALSE)</f>
        <v>103</v>
      </c>
      <c r="U989" s="20">
        <f>VLOOKUP($A989,Database!$A:$Y,12,FALSE)</f>
        <v>91</v>
      </c>
      <c r="V989" s="20" t="str">
        <f>VLOOKUP(A989,Database!A:M,13,FALSE)</f>
        <v>Terminé</v>
      </c>
      <c r="W989" s="20">
        <f>VLOOKUP($A989,Database!$A:$Y,20,FALSE)</f>
        <v>0</v>
      </c>
      <c r="X989" s="20">
        <f>VLOOKUP($A989,Database!$A:$Y,21,FALSE)</f>
        <v>4</v>
      </c>
      <c r="Y989" s="20">
        <f>IF(A989=0,0,IF(V989="À venir",0,IF(AND(ISBLANK(P989),ISBLANK(Q989)),1,0)))</f>
        <v>0</v>
      </c>
      <c r="Z989" s="20">
        <f>IF(OR(ISBLANK(P989),ISBLANK(Q989)),"",IF(OR(AND(P989&gt;Q989,W989&gt;X989),AND(P989=Q989,W989=X989),AND(P989&lt;Q989,W989&lt;X989)),1,0))</f>
        <v>1</v>
      </c>
      <c r="AA989" s="20">
        <f ca="1">IF(C989&lt;NOW(),IF(AND(P989&gt;Q989,W989&gt;X989),S989,IF(AND(P989=Q989,W989=X989),T989,IF(AND(P989&lt;Q989,W989&lt;X989),U989,0))),"")</f>
        <v>91</v>
      </c>
      <c r="AB989" s="20">
        <f ca="1">IF(AND(P989=W989,Q989=X989,NOT(ISBLANK(P989)),NOT(ISBLANK(Q989)),NOT(ISBLANK(W989)),NOT(ISBLANK(AA989))),1,0)</f>
        <v>0</v>
      </c>
      <c r="AC989" s="20" t="str">
        <f ca="1">IF(AB989=0,"",IF(OR(ISBLANK(P989),ISBLANK(Q989)),"",IF(ISBLANK(VLOOKUP(A989,Database!A:AA,22,FALSE)),"",VLOOKUP(A989,Database!A:AA,22,FALSE))))</f>
        <v/>
      </c>
      <c r="AD989" s="20">
        <f ca="1">IFERROR(
   IF(
     OR(ISBLANK(P989),ISBLANK(Q989)),
     "",
     IF(
       AND(AA989&lt;&gt;"",OR(V989="Terminé",V989="En cours")),
       VLOOKUP(AC989,Setup_ScoreExactBonus!A:D,4,FALSE),
       0
     )),
  0)</f>
        <v>0</v>
      </c>
      <c r="AE989" s="21">
        <f ca="1">IFERROR(IF(OR(ISBLANK(P989),ISBLANK(Q989)),0,IF(AA989&lt;&gt;"", AA989 + IF(AB989=1,AD989, 0), "") * (R989+1)),"")</f>
        <v>91</v>
      </c>
      <c r="AF989" s="21">
        <f ca="1">SUMIFS(AE$2:AE989,D$2:D989,D989)</f>
        <v>1026</v>
      </c>
    </row>
    <row r="990" spans="1:32" hidden="1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1">
        <v>0</v>
      </c>
      <c r="S990" s="20">
        <f>VLOOKUP($A990,Database!$A:$Y,10,FALSE)</f>
        <v>118</v>
      </c>
      <c r="T990" s="20">
        <f>VLOOKUP($A990,Database!$A:$Y,11,FALSE)</f>
        <v>103</v>
      </c>
      <c r="U990" s="20">
        <f>VLOOKUP($A990,Database!$A:$Y,12,FALSE)</f>
        <v>91</v>
      </c>
      <c r="V990" s="20" t="str">
        <f>VLOOKUP(A990,Database!A:M,13,FALSE)</f>
        <v>Terminé</v>
      </c>
      <c r="W990" s="20">
        <f>VLOOKUP($A990,Database!$A:$Y,20,FALSE)</f>
        <v>0</v>
      </c>
      <c r="X990" s="20">
        <f>VLOOKUP($A990,Database!$A:$Y,21,FALSE)</f>
        <v>4</v>
      </c>
      <c r="Y990" s="20">
        <f>IF(A990=0,0,IF(V990="À venir",0,IF(AND(ISBLANK(P990),ISBLANK(Q990)),1,0)))</f>
        <v>0</v>
      </c>
      <c r="Z990" s="20">
        <f>IF(OR(ISBLANK(P990),ISBLANK(Q990)),"",IF(OR(AND(P990&gt;Q990,W990&gt;X990),AND(P990=Q990,W990=X990),AND(P990&lt;Q990,W990&lt;X990)),1,0))</f>
        <v>0</v>
      </c>
      <c r="AA990" s="20">
        <f ca="1">IF(C990&lt;NOW(),IF(AND(P990&gt;Q990,W990&gt;X990),S990,IF(AND(P990=Q990,W990=X990),T990,IF(AND(P990&lt;Q990,W990&lt;X990),U990,0))),"")</f>
        <v>0</v>
      </c>
      <c r="AB990" s="20">
        <f ca="1">IF(AND(P990=W990,Q990=X990,NOT(ISBLANK(P990)),NOT(ISBLANK(Q990)),NOT(ISBLANK(W990)),NOT(ISBLANK(AA990))),1,0)</f>
        <v>0</v>
      </c>
      <c r="AC990" s="20" t="str">
        <f ca="1">IF(AB990=0,"",IF(OR(ISBLANK(P990),ISBLANK(Q990)),"",IF(ISBLANK(VLOOKUP(A990,Database!A:AA,22,FALSE)),"",VLOOKUP(A990,Database!A:AA,22,FALSE))))</f>
        <v/>
      </c>
      <c r="AD990" s="20">
        <f ca="1">IFERROR(
   IF(
     OR(ISBLANK(P990),ISBLANK(Q990)),
     "",
     IF(
       AND(AA990&lt;&gt;"",OR(V990="Terminé",V990="En cours")),
       VLOOKUP(AC990,Setup_ScoreExactBonus!A:D,4,FALSE),
       0
     )),
  0)</f>
        <v>0</v>
      </c>
      <c r="AE990" s="21">
        <f ca="1">IFERROR(IF(OR(ISBLANK(P990),ISBLANK(Q990)),0,IF(AA990&lt;&gt;"", AA990 + IF(AB990=1,AD990, 0), "") * (R990+1)),"")</f>
        <v>0</v>
      </c>
      <c r="AF990" s="21">
        <f ca="1">SUMIFS(AE$2:AE990,D$2:D990,D990)</f>
        <v>1247</v>
      </c>
    </row>
    <row r="991" spans="1:32" hidden="1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1">
        <v>0</v>
      </c>
      <c r="S991" s="20">
        <f>VLOOKUP($A991,Database!$A:$Y,10,FALSE)</f>
        <v>118</v>
      </c>
      <c r="T991" s="20">
        <f>VLOOKUP($A991,Database!$A:$Y,11,FALSE)</f>
        <v>103</v>
      </c>
      <c r="U991" s="20">
        <f>VLOOKUP($A991,Database!$A:$Y,12,FALSE)</f>
        <v>91</v>
      </c>
      <c r="V991" s="20" t="str">
        <f>VLOOKUP(A991,Database!A:M,13,FALSE)</f>
        <v>Terminé</v>
      </c>
      <c r="W991" s="20">
        <f>VLOOKUP($A991,Database!$A:$Y,20,FALSE)</f>
        <v>0</v>
      </c>
      <c r="X991" s="20">
        <f>VLOOKUP($A991,Database!$A:$Y,21,FALSE)</f>
        <v>4</v>
      </c>
      <c r="Y991" s="20">
        <f>IF(A991=0,0,IF(V991="À venir",0,IF(AND(ISBLANK(P991),ISBLANK(Q991)),1,0)))</f>
        <v>0</v>
      </c>
      <c r="Z991" s="20">
        <f>IF(OR(ISBLANK(P991),ISBLANK(Q991)),"",IF(OR(AND(P991&gt;Q991,W991&gt;X991),AND(P991=Q991,W991=X991),AND(P991&lt;Q991,W991&lt;X991)),1,0))</f>
        <v>1</v>
      </c>
      <c r="AA991" s="20">
        <f ca="1">IF(C991&lt;NOW(),IF(AND(P991&gt;Q991,W991&gt;X991),S991,IF(AND(P991=Q991,W991=X991),T991,IF(AND(P991&lt;Q991,W991&lt;X991),U991,0))),"")</f>
        <v>91</v>
      </c>
      <c r="AB991" s="20">
        <f ca="1">IF(AND(P991=W991,Q991=X991,NOT(ISBLANK(P991)),NOT(ISBLANK(Q991)),NOT(ISBLANK(W991)),NOT(ISBLANK(AA991))),1,0)</f>
        <v>0</v>
      </c>
      <c r="AC991" s="20" t="str">
        <f ca="1">IF(AB991=0,"",IF(OR(ISBLANK(P991),ISBLANK(Q991)),"",IF(ISBLANK(VLOOKUP(A991,Database!A:AA,22,FALSE)),"",VLOOKUP(A991,Database!A:AA,22,FALSE))))</f>
        <v/>
      </c>
      <c r="AD991" s="20">
        <f ca="1">IFERROR(
   IF(
     OR(ISBLANK(P991),ISBLANK(Q991)),
     "",
     IF(
       AND(AA991&lt;&gt;"",OR(V991="Terminé",V991="En cours")),
       VLOOKUP(AC991,Setup_ScoreExactBonus!A:D,4,FALSE),
       0
     )),
  0)</f>
        <v>0</v>
      </c>
      <c r="AE991" s="21">
        <f ca="1">IFERROR(IF(OR(ISBLANK(P991),ISBLANK(Q991)),0,IF(AA991&lt;&gt;"", AA991 + IF(AB991=1,AD991, 0), "") * (R991+1)),"")</f>
        <v>91</v>
      </c>
      <c r="AF991" s="21">
        <f ca="1">SUMIFS(AE$2:AE991,D$2:D991,D991)</f>
        <v>1529</v>
      </c>
    </row>
    <row r="992" spans="1:32" hidden="1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1">
        <v>0</v>
      </c>
      <c r="S992" s="20">
        <f>VLOOKUP($A992,Database!$A:$Y,10,FALSE)</f>
        <v>118</v>
      </c>
      <c r="T992" s="20">
        <f>VLOOKUP($A992,Database!$A:$Y,11,FALSE)</f>
        <v>103</v>
      </c>
      <c r="U992" s="20">
        <f>VLOOKUP($A992,Database!$A:$Y,12,FALSE)</f>
        <v>91</v>
      </c>
      <c r="V992" s="20" t="str">
        <f>VLOOKUP(A992,Database!A:M,13,FALSE)</f>
        <v>Terminé</v>
      </c>
      <c r="W992" s="20">
        <f>VLOOKUP($A992,Database!$A:$Y,20,FALSE)</f>
        <v>0</v>
      </c>
      <c r="X992" s="20">
        <f>VLOOKUP($A992,Database!$A:$Y,21,FALSE)</f>
        <v>4</v>
      </c>
      <c r="Y992" s="20">
        <f>IF(A992=0,0,IF(V992="À venir",0,IF(AND(ISBLANK(P992),ISBLANK(Q992)),1,0)))</f>
        <v>0</v>
      </c>
      <c r="Z992" s="20">
        <f>IF(OR(ISBLANK(P992),ISBLANK(Q992)),"",IF(OR(AND(P992&gt;Q992,W992&gt;X992),AND(P992=Q992,W992=X992),AND(P992&lt;Q992,W992&lt;X992)),1,0))</f>
        <v>1</v>
      </c>
      <c r="AA992" s="20">
        <f ca="1">IF(C992&lt;NOW(),IF(AND(P992&gt;Q992,W992&gt;X992),S992,IF(AND(P992=Q992,W992=X992),T992,IF(AND(P992&lt;Q992,W992&lt;X992),U992,0))),"")</f>
        <v>91</v>
      </c>
      <c r="AB992" s="20">
        <f ca="1">IF(AND(P992=W992,Q992=X992,NOT(ISBLANK(P992)),NOT(ISBLANK(Q992)),NOT(ISBLANK(W992)),NOT(ISBLANK(AA992))),1,0)</f>
        <v>0</v>
      </c>
      <c r="AC992" s="20" t="str">
        <f ca="1">IF(AB992=0,"",IF(OR(ISBLANK(P992),ISBLANK(Q992)),"",IF(ISBLANK(VLOOKUP(A992,Database!A:AA,22,FALSE)),"",VLOOKUP(A992,Database!A:AA,22,FALSE))))</f>
        <v/>
      </c>
      <c r="AD992" s="20">
        <f ca="1">IFERROR(
   IF(
     OR(ISBLANK(P992),ISBLANK(Q992)),
     "",
     IF(
       AND(AA992&lt;&gt;"",OR(V992="Terminé",V992="En cours")),
       VLOOKUP(AC992,Setup_ScoreExactBonus!A:D,4,FALSE),
       0
     )),
  0)</f>
        <v>0</v>
      </c>
      <c r="AE992" s="21">
        <f ca="1">IFERROR(IF(OR(ISBLANK(P992),ISBLANK(Q992)),0,IF(AA992&lt;&gt;"", AA992 + IF(AB992=1,AD992, 0), "") * (R992+1)),"")</f>
        <v>91</v>
      </c>
      <c r="AF992" s="21">
        <f ca="1">SUMIFS(AE$2:AE992,D$2:D992,D992)</f>
        <v>1352</v>
      </c>
    </row>
    <row r="993" spans="1:32" hidden="1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1">
        <v>0</v>
      </c>
      <c r="S993" s="20">
        <f>VLOOKUP($A993,Database!$A:$Y,10,FALSE)</f>
        <v>118</v>
      </c>
      <c r="T993" s="20">
        <f>VLOOKUP($A993,Database!$A:$Y,11,FALSE)</f>
        <v>103</v>
      </c>
      <c r="U993" s="20">
        <f>VLOOKUP($A993,Database!$A:$Y,12,FALSE)</f>
        <v>91</v>
      </c>
      <c r="V993" s="20" t="str">
        <f>VLOOKUP(A993,Database!A:M,13,FALSE)</f>
        <v>Terminé</v>
      </c>
      <c r="W993" s="20">
        <f>VLOOKUP($A993,Database!$A:$Y,20,FALSE)</f>
        <v>0</v>
      </c>
      <c r="X993" s="20">
        <f>VLOOKUP($A993,Database!$A:$Y,21,FALSE)</f>
        <v>4</v>
      </c>
      <c r="Y993" s="20">
        <f>IF(A993=0,0,IF(V993="À venir",0,IF(AND(ISBLANK(P993),ISBLANK(Q993)),1,0)))</f>
        <v>0</v>
      </c>
      <c r="Z993" s="20">
        <f>IF(OR(ISBLANK(P993),ISBLANK(Q993)),"",IF(OR(AND(P993&gt;Q993,W993&gt;X993),AND(P993=Q993,W993=X993),AND(P993&lt;Q993,W993&lt;X993)),1,0))</f>
        <v>0</v>
      </c>
      <c r="AA993" s="20">
        <f ca="1">IF(C993&lt;NOW(),IF(AND(P993&gt;Q993,W993&gt;X993),S993,IF(AND(P993=Q993,W993=X993),T993,IF(AND(P993&lt;Q993,W993&lt;X993),U993,0))),"")</f>
        <v>0</v>
      </c>
      <c r="AB993" s="20">
        <f ca="1">IF(AND(P993=W993,Q993=X993,NOT(ISBLANK(P993)),NOT(ISBLANK(Q993)),NOT(ISBLANK(W993)),NOT(ISBLANK(AA993))),1,0)</f>
        <v>0</v>
      </c>
      <c r="AC993" s="20" t="str">
        <f ca="1">IF(AB993=0,"",IF(OR(ISBLANK(P993),ISBLANK(Q993)),"",IF(ISBLANK(VLOOKUP(A993,Database!A:AA,22,FALSE)),"",VLOOKUP(A993,Database!A:AA,22,FALSE))))</f>
        <v/>
      </c>
      <c r="AD993" s="20">
        <f ca="1">IFERROR(
   IF(
     OR(ISBLANK(P993),ISBLANK(Q993)),
     "",
     IF(
       AND(AA993&lt;&gt;"",OR(V993="Terminé",V993="En cours")),
       VLOOKUP(AC993,Setup_ScoreExactBonus!A:D,4,FALSE),
       0
     )),
  0)</f>
        <v>0</v>
      </c>
      <c r="AE993" s="21">
        <f ca="1">IFERROR(IF(OR(ISBLANK(P993),ISBLANK(Q993)),0,IF(AA993&lt;&gt;"", AA993 + IF(AB993=1,AD993, 0), "") * (R993+1)),"")</f>
        <v>0</v>
      </c>
      <c r="AF993" s="21">
        <f ca="1">SUMIFS(AE$2:AE993,D$2:D993,D993)</f>
        <v>1448</v>
      </c>
    </row>
    <row r="994" spans="1:32" hidden="1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1">
        <v>0</v>
      </c>
      <c r="S994" s="20">
        <f>VLOOKUP($A994,Database!$A:$Y,10,FALSE)</f>
        <v>118</v>
      </c>
      <c r="T994" s="20">
        <f>VLOOKUP($A994,Database!$A:$Y,11,FALSE)</f>
        <v>103</v>
      </c>
      <c r="U994" s="20">
        <f>VLOOKUP($A994,Database!$A:$Y,12,FALSE)</f>
        <v>91</v>
      </c>
      <c r="V994" s="20" t="str">
        <f>VLOOKUP(A994,Database!A:M,13,FALSE)</f>
        <v>Terminé</v>
      </c>
      <c r="W994" s="20">
        <f>VLOOKUP($A994,Database!$A:$Y,20,FALSE)</f>
        <v>0</v>
      </c>
      <c r="X994" s="20">
        <f>VLOOKUP($A994,Database!$A:$Y,21,FALSE)</f>
        <v>4</v>
      </c>
      <c r="Y994" s="20">
        <f>IF(A994=0,0,IF(V994="À venir",0,IF(AND(ISBLANK(P994),ISBLANK(Q994)),1,0)))</f>
        <v>0</v>
      </c>
      <c r="Z994" s="20">
        <f>IF(OR(ISBLANK(P994),ISBLANK(Q994)),"",IF(OR(AND(P994&gt;Q994,W994&gt;X994),AND(P994=Q994,W994=X994),AND(P994&lt;Q994,W994&lt;X994)),1,0))</f>
        <v>1</v>
      </c>
      <c r="AA994" s="20">
        <f ca="1">IF(C994&lt;NOW(),IF(AND(P994&gt;Q994,W994&gt;X994),S994,IF(AND(P994=Q994,W994=X994),T994,IF(AND(P994&lt;Q994,W994&lt;X994),U994,0))),"")</f>
        <v>91</v>
      </c>
      <c r="AB994" s="20">
        <f ca="1">IF(AND(P994=W994,Q994=X994,NOT(ISBLANK(P994)),NOT(ISBLANK(Q994)),NOT(ISBLANK(W994)),NOT(ISBLANK(AA994))),1,0)</f>
        <v>0</v>
      </c>
      <c r="AC994" s="20" t="str">
        <f ca="1">IF(AB994=0,"",IF(OR(ISBLANK(P994),ISBLANK(Q994)),"",IF(ISBLANK(VLOOKUP(A994,Database!A:AA,22,FALSE)),"",VLOOKUP(A994,Database!A:AA,22,FALSE))))</f>
        <v/>
      </c>
      <c r="AD994" s="20">
        <f ca="1">IFERROR(
   IF(
     OR(ISBLANK(P994),ISBLANK(Q994)),
     "",
     IF(
       AND(AA994&lt;&gt;"",OR(V994="Terminé",V994="En cours")),
       VLOOKUP(AC994,Setup_ScoreExactBonus!A:D,4,FALSE),
       0
     )),
  0)</f>
        <v>0</v>
      </c>
      <c r="AE994" s="21">
        <f ca="1">IFERROR(IF(OR(ISBLANK(P994),ISBLANK(Q994)),0,IF(AA994&lt;&gt;"", AA994 + IF(AB994=1,AD994, 0), "") * (R994+1)),"")</f>
        <v>91</v>
      </c>
      <c r="AF994" s="21">
        <f ca="1">SUMIFS(AE$2:AE994,D$2:D994,D994)</f>
        <v>1217</v>
      </c>
    </row>
    <row r="995" spans="1:32" hidden="1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1">
        <v>0</v>
      </c>
      <c r="S995" s="20">
        <f>VLOOKUP($A995,Database!$A:$Y,10,FALSE)</f>
        <v>118</v>
      </c>
      <c r="T995" s="20">
        <f>VLOOKUP($A995,Database!$A:$Y,11,FALSE)</f>
        <v>103</v>
      </c>
      <c r="U995" s="20">
        <f>VLOOKUP($A995,Database!$A:$Y,12,FALSE)</f>
        <v>91</v>
      </c>
      <c r="V995" s="20" t="str">
        <f>VLOOKUP(A995,Database!A:M,13,FALSE)</f>
        <v>Terminé</v>
      </c>
      <c r="W995" s="20">
        <f>VLOOKUP($A995,Database!$A:$Y,20,FALSE)</f>
        <v>0</v>
      </c>
      <c r="X995" s="20">
        <f>VLOOKUP($A995,Database!$A:$Y,21,FALSE)</f>
        <v>4</v>
      </c>
      <c r="Y995" s="20">
        <f>IF(A995=0,0,IF(V995="À venir",0,IF(AND(ISBLANK(P995),ISBLANK(Q995)),1,0)))</f>
        <v>0</v>
      </c>
      <c r="Z995" s="20">
        <f>IF(OR(ISBLANK(P995),ISBLANK(Q995)),"",IF(OR(AND(P995&gt;Q995,W995&gt;X995),AND(P995=Q995,W995=X995),AND(P995&lt;Q995,W995&lt;X995)),1,0))</f>
        <v>1</v>
      </c>
      <c r="AA995" s="20">
        <f ca="1">IF(C995&lt;NOW(),IF(AND(P995&gt;Q995,W995&gt;X995),S995,IF(AND(P995=Q995,W995=X995),T995,IF(AND(P995&lt;Q995,W995&lt;X995),U995,0))),"")</f>
        <v>91</v>
      </c>
      <c r="AB995" s="20">
        <f ca="1">IF(AND(P995=W995,Q995=X995,NOT(ISBLANK(P995)),NOT(ISBLANK(Q995)),NOT(ISBLANK(W995)),NOT(ISBLANK(AA995))),1,0)</f>
        <v>0</v>
      </c>
      <c r="AC995" s="20" t="str">
        <f ca="1">IF(AB995=0,"",IF(OR(ISBLANK(P995),ISBLANK(Q995)),"",IF(ISBLANK(VLOOKUP(A995,Database!A:AA,22,FALSE)),"",VLOOKUP(A995,Database!A:AA,22,FALSE))))</f>
        <v/>
      </c>
      <c r="AD995" s="20">
        <f ca="1">IFERROR(
   IF(
     OR(ISBLANK(P995),ISBLANK(Q995)),
     "",
     IF(
       AND(AA995&lt;&gt;"",OR(V995="Terminé",V995="En cours")),
       VLOOKUP(AC995,Setup_ScoreExactBonus!A:D,4,FALSE),
       0
     )),
  0)</f>
        <v>0</v>
      </c>
      <c r="AE995" s="21">
        <f ca="1">IFERROR(IF(OR(ISBLANK(P995),ISBLANK(Q995)),0,IF(AA995&lt;&gt;"", AA995 + IF(AB995=1,AD995, 0), "") * (R995+1)),"")</f>
        <v>91</v>
      </c>
      <c r="AF995" s="21">
        <f ca="1">SUMIFS(AE$2:AE995,D$2:D995,D995)</f>
        <v>886</v>
      </c>
    </row>
    <row r="996" spans="1:32" hidden="1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1">
        <v>0</v>
      </c>
      <c r="S996" s="20">
        <f>VLOOKUP($A996,Database!$A:$Y,10,FALSE)</f>
        <v>118</v>
      </c>
      <c r="T996" s="20">
        <f>VLOOKUP($A996,Database!$A:$Y,11,FALSE)</f>
        <v>103</v>
      </c>
      <c r="U996" s="20">
        <f>VLOOKUP($A996,Database!$A:$Y,12,FALSE)</f>
        <v>91</v>
      </c>
      <c r="V996" s="20" t="str">
        <f>VLOOKUP(A996,Database!A:M,13,FALSE)</f>
        <v>Terminé</v>
      </c>
      <c r="W996" s="20">
        <f>VLOOKUP($A996,Database!$A:$Y,20,FALSE)</f>
        <v>0</v>
      </c>
      <c r="X996" s="20">
        <f>VLOOKUP($A996,Database!$A:$Y,21,FALSE)</f>
        <v>4</v>
      </c>
      <c r="Y996" s="20">
        <f>IF(A996=0,0,IF(V996="À venir",0,IF(AND(ISBLANK(P996),ISBLANK(Q996)),1,0)))</f>
        <v>0</v>
      </c>
      <c r="Z996" s="20">
        <f>IF(OR(ISBLANK(P996),ISBLANK(Q996)),"",IF(OR(AND(P996&gt;Q996,W996&gt;X996),AND(P996=Q996,W996=X996),AND(P996&lt;Q996,W996&lt;X996)),1,0))</f>
        <v>1</v>
      </c>
      <c r="AA996" s="20">
        <f ca="1">IF(C996&lt;NOW(),IF(AND(P996&gt;Q996,W996&gt;X996),S996,IF(AND(P996=Q996,W996=X996),T996,IF(AND(P996&lt;Q996,W996&lt;X996),U996,0))),"")</f>
        <v>91</v>
      </c>
      <c r="AB996" s="20">
        <f ca="1">IF(AND(P996=W996,Q996=X996,NOT(ISBLANK(P996)),NOT(ISBLANK(Q996)),NOT(ISBLANK(W996)),NOT(ISBLANK(AA996))),1,0)</f>
        <v>0</v>
      </c>
      <c r="AC996" s="20" t="str">
        <f ca="1">IF(AB996=0,"",IF(OR(ISBLANK(P996),ISBLANK(Q996)),"",IF(ISBLANK(VLOOKUP(A996,Database!A:AA,22,FALSE)),"",VLOOKUP(A996,Database!A:AA,22,FALSE))))</f>
        <v/>
      </c>
      <c r="AD996" s="20">
        <f ca="1">IFERROR(
   IF(
     OR(ISBLANK(P996),ISBLANK(Q996)),
     "",
     IF(
       AND(AA996&lt;&gt;"",OR(V996="Terminé",V996="En cours")),
       VLOOKUP(AC996,Setup_ScoreExactBonus!A:D,4,FALSE),
       0
     )),
  0)</f>
        <v>0</v>
      </c>
      <c r="AE996" s="21">
        <f ca="1">IFERROR(IF(OR(ISBLANK(P996),ISBLANK(Q996)),0,IF(AA996&lt;&gt;"", AA996 + IF(AB996=1,AD996, 0), "") * (R996+1)),"")</f>
        <v>91</v>
      </c>
      <c r="AF996" s="21">
        <f ca="1">SUMIFS(AE$2:AE996,D$2:D996,D996)</f>
        <v>921</v>
      </c>
    </row>
    <row r="997" spans="1:32" hidden="1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1">
        <v>0</v>
      </c>
      <c r="S997" s="20">
        <f>VLOOKUP($A997,Database!$A:$Y,10,FALSE)</f>
        <v>118</v>
      </c>
      <c r="T997" s="20">
        <f>VLOOKUP($A997,Database!$A:$Y,11,FALSE)</f>
        <v>103</v>
      </c>
      <c r="U997" s="20">
        <f>VLOOKUP($A997,Database!$A:$Y,12,FALSE)</f>
        <v>91</v>
      </c>
      <c r="V997" s="20" t="str">
        <f>VLOOKUP(A997,Database!A:M,13,FALSE)</f>
        <v>Terminé</v>
      </c>
      <c r="W997" s="20">
        <f>VLOOKUP($A997,Database!$A:$Y,20,FALSE)</f>
        <v>0</v>
      </c>
      <c r="X997" s="20">
        <f>VLOOKUP($A997,Database!$A:$Y,21,FALSE)</f>
        <v>4</v>
      </c>
      <c r="Y997" s="20">
        <f>IF(A997=0,0,IF(V997="À venir",0,IF(AND(ISBLANK(P997),ISBLANK(Q997)),1,0)))</f>
        <v>0</v>
      </c>
      <c r="Z997" s="20">
        <f>IF(OR(ISBLANK(P997),ISBLANK(Q997)),"",IF(OR(AND(P997&gt;Q997,W997&gt;X997),AND(P997=Q997,W997=X997),AND(P997&lt;Q997,W997&lt;X997)),1,0))</f>
        <v>1</v>
      </c>
      <c r="AA997" s="20">
        <f ca="1">IF(C997&lt;NOW(),IF(AND(P997&gt;Q997,W997&gt;X997),S997,IF(AND(P997=Q997,W997=X997),T997,IF(AND(P997&lt;Q997,W997&lt;X997),U997,0))),"")</f>
        <v>91</v>
      </c>
      <c r="AB997" s="20">
        <f ca="1">IF(AND(P997=W997,Q997=X997,NOT(ISBLANK(P997)),NOT(ISBLANK(Q997)),NOT(ISBLANK(W997)),NOT(ISBLANK(AA997))),1,0)</f>
        <v>0</v>
      </c>
      <c r="AC997" s="20" t="str">
        <f ca="1">IF(AB997=0,"",IF(OR(ISBLANK(P997),ISBLANK(Q997)),"",IF(ISBLANK(VLOOKUP(A997,Database!A:AA,22,FALSE)),"",VLOOKUP(A997,Database!A:AA,22,FALSE))))</f>
        <v/>
      </c>
      <c r="AD997" s="20">
        <f ca="1">IFERROR(
   IF(
     OR(ISBLANK(P997),ISBLANK(Q997)),
     "",
     IF(
       AND(AA997&lt;&gt;"",OR(V997="Terminé",V997="En cours")),
       VLOOKUP(AC997,Setup_ScoreExactBonus!A:D,4,FALSE),
       0
     )),
  0)</f>
        <v>0</v>
      </c>
      <c r="AE997" s="21">
        <f ca="1">IFERROR(IF(OR(ISBLANK(P997),ISBLANK(Q997)),0,IF(AA997&lt;&gt;"", AA997 + IF(AB997=1,AD997, 0), "") * (R997+1)),"")</f>
        <v>91</v>
      </c>
      <c r="AF997" s="21">
        <f ca="1">SUMIFS(AE$2:AE997,D$2:D997,D997)</f>
        <v>1606</v>
      </c>
    </row>
    <row r="998" spans="1:32" hidden="1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1">
        <v>0</v>
      </c>
      <c r="S998" s="20">
        <f>VLOOKUP($A998,Database!$A:$Y,10,FALSE)</f>
        <v>118</v>
      </c>
      <c r="T998" s="20">
        <f>VLOOKUP($A998,Database!$A:$Y,11,FALSE)</f>
        <v>103</v>
      </c>
      <c r="U998" s="20">
        <f>VLOOKUP($A998,Database!$A:$Y,12,FALSE)</f>
        <v>91</v>
      </c>
      <c r="V998" s="20" t="str">
        <f>VLOOKUP(A998,Database!A:M,13,FALSE)</f>
        <v>Terminé</v>
      </c>
      <c r="W998" s="20">
        <f>VLOOKUP($A998,Database!$A:$Y,20,FALSE)</f>
        <v>0</v>
      </c>
      <c r="X998" s="20">
        <f>VLOOKUP($A998,Database!$A:$Y,21,FALSE)</f>
        <v>4</v>
      </c>
      <c r="Y998" s="20">
        <f>IF(A998=0,0,IF(V998="À venir",0,IF(AND(ISBLANK(P998),ISBLANK(Q998)),1,0)))</f>
        <v>0</v>
      </c>
      <c r="Z998" s="20">
        <f>IF(OR(ISBLANK(P998),ISBLANK(Q998)),"",IF(OR(AND(P998&gt;Q998,W998&gt;X998),AND(P998=Q998,W998=X998),AND(P998&lt;Q998,W998&lt;X998)),1,0))</f>
        <v>1</v>
      </c>
      <c r="AA998" s="20">
        <f ca="1">IF(C998&lt;NOW(),IF(AND(P998&gt;Q998,W998&gt;X998),S998,IF(AND(P998=Q998,W998=X998),T998,IF(AND(P998&lt;Q998,W998&lt;X998),U998,0))),"")</f>
        <v>91</v>
      </c>
      <c r="AB998" s="20">
        <f ca="1">IF(AND(P998=W998,Q998=X998,NOT(ISBLANK(P998)),NOT(ISBLANK(Q998)),NOT(ISBLANK(W998)),NOT(ISBLANK(AA998))),1,0)</f>
        <v>0</v>
      </c>
      <c r="AC998" s="20" t="str">
        <f ca="1">IF(AB998=0,"",IF(OR(ISBLANK(P998),ISBLANK(Q998)),"",IF(ISBLANK(VLOOKUP(A998,Database!A:AA,22,FALSE)),"",VLOOKUP(A998,Database!A:AA,22,FALSE))))</f>
        <v/>
      </c>
      <c r="AD998" s="20">
        <f ca="1">IFERROR(
   IF(
     OR(ISBLANK(P998),ISBLANK(Q998)),
     "",
     IF(
       AND(AA998&lt;&gt;"",OR(V998="Terminé",V998="En cours")),
       VLOOKUP(AC998,Setup_ScoreExactBonus!A:D,4,FALSE),
       0
     )),
  0)</f>
        <v>0</v>
      </c>
      <c r="AE998" s="21">
        <f ca="1">IFERROR(IF(OR(ISBLANK(P998),ISBLANK(Q998)),0,IF(AA998&lt;&gt;"", AA998 + IF(AB998=1,AD998, 0), "") * (R998+1)),"")</f>
        <v>91</v>
      </c>
      <c r="AF998" s="21">
        <f ca="1">SUMIFS(AE$2:AE998,D$2:D998,D998)</f>
        <v>1345</v>
      </c>
    </row>
    <row r="999" spans="1:32" hidden="1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1">
        <v>0</v>
      </c>
      <c r="S999" s="20">
        <f>VLOOKUP($A999,Database!$A:$Y,10,FALSE)</f>
        <v>118</v>
      </c>
      <c r="T999" s="20">
        <f>VLOOKUP($A999,Database!$A:$Y,11,FALSE)</f>
        <v>103</v>
      </c>
      <c r="U999" s="20">
        <f>VLOOKUP($A999,Database!$A:$Y,12,FALSE)</f>
        <v>91</v>
      </c>
      <c r="V999" s="20" t="str">
        <f>VLOOKUP(A999,Database!A:M,13,FALSE)</f>
        <v>Terminé</v>
      </c>
      <c r="W999" s="20">
        <f>VLOOKUP($A999,Database!$A:$Y,20,FALSE)</f>
        <v>0</v>
      </c>
      <c r="X999" s="20">
        <f>VLOOKUP($A999,Database!$A:$Y,21,FALSE)</f>
        <v>4</v>
      </c>
      <c r="Y999" s="20">
        <f>IF(A999=0,0,IF(V999="À venir",0,IF(AND(ISBLANK(P999),ISBLANK(Q999)),1,0)))</f>
        <v>0</v>
      </c>
      <c r="Z999" s="20">
        <f>IF(OR(ISBLANK(P999),ISBLANK(Q999)),"",IF(OR(AND(P999&gt;Q999,W999&gt;X999),AND(P999=Q999,W999=X999),AND(P999&lt;Q999,W999&lt;X999)),1,0))</f>
        <v>1</v>
      </c>
      <c r="AA999" s="20">
        <f ca="1">IF(C999&lt;NOW(),IF(AND(P999&gt;Q999,W999&gt;X999),S999,IF(AND(P999=Q999,W999=X999),T999,IF(AND(P999&lt;Q999,W999&lt;X999),U999,0))),"")</f>
        <v>91</v>
      </c>
      <c r="AB999" s="20">
        <f ca="1">IF(AND(P999=W999,Q999=X999,NOT(ISBLANK(P999)),NOT(ISBLANK(Q999)),NOT(ISBLANK(W999)),NOT(ISBLANK(AA999))),1,0)</f>
        <v>0</v>
      </c>
      <c r="AC999" s="20" t="str">
        <f ca="1">IF(AB999=0,"",IF(OR(ISBLANK(P999),ISBLANK(Q999)),"",IF(ISBLANK(VLOOKUP(A999,Database!A:AA,22,FALSE)),"",VLOOKUP(A999,Database!A:AA,22,FALSE))))</f>
        <v/>
      </c>
      <c r="AD999" s="20">
        <f ca="1">IFERROR(
   IF(
     OR(ISBLANK(P999),ISBLANK(Q999)),
     "",
     IF(
       AND(AA999&lt;&gt;"",OR(V999="Terminé",V999="En cours")),
       VLOOKUP(AC999,Setup_ScoreExactBonus!A:D,4,FALSE),
       0
     )),
  0)</f>
        <v>0</v>
      </c>
      <c r="AE999" s="21">
        <f ca="1">IFERROR(IF(OR(ISBLANK(P999),ISBLANK(Q999)),0,IF(AA999&lt;&gt;"", AA999 + IF(AB999=1,AD999, 0), "") * (R999+1)),"")</f>
        <v>91</v>
      </c>
      <c r="AF999" s="21">
        <f ca="1">SUMIFS(AE$2:AE999,D$2:D999,D999)</f>
        <v>873</v>
      </c>
    </row>
    <row r="1000" spans="1:32" hidden="1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1">
        <v>0</v>
      </c>
      <c r="S1000" s="20">
        <f>VLOOKUP($A1000,Database!$A:$Y,10,FALSE)</f>
        <v>118</v>
      </c>
      <c r="T1000" s="20">
        <f>VLOOKUP($A1000,Database!$A:$Y,11,FALSE)</f>
        <v>103</v>
      </c>
      <c r="U1000" s="20">
        <f>VLOOKUP($A1000,Database!$A:$Y,12,FALSE)</f>
        <v>91</v>
      </c>
      <c r="V1000" s="20" t="str">
        <f>VLOOKUP(A1000,Database!A:M,13,FALSE)</f>
        <v>Terminé</v>
      </c>
      <c r="W1000" s="20">
        <f>VLOOKUP($A1000,Database!$A:$Y,20,FALSE)</f>
        <v>0</v>
      </c>
      <c r="X1000" s="20">
        <f>VLOOKUP($A1000,Database!$A:$Y,21,FALSE)</f>
        <v>4</v>
      </c>
      <c r="Y1000" s="20">
        <f>IF(A1000=0,0,IF(V1000="À venir",0,IF(AND(ISBLANK(P1000),ISBLANK(Q1000)),1,0)))</f>
        <v>0</v>
      </c>
      <c r="Z1000" s="20">
        <f>IF(OR(ISBLANK(P1000),ISBLANK(Q1000)),"",IF(OR(AND(P1000&gt;Q1000,W1000&gt;X1000),AND(P1000=Q1000,W1000=X1000),AND(P1000&lt;Q1000,W1000&lt;X1000)),1,0))</f>
        <v>1</v>
      </c>
      <c r="AA1000" s="20">
        <f ca="1">IF(C1000&lt;NOW(),IF(AND(P1000&gt;Q1000,W1000&gt;X1000),S1000,IF(AND(P1000=Q1000,W1000=X1000),T1000,IF(AND(P1000&lt;Q1000,W1000&lt;X1000),U1000,0))),"")</f>
        <v>91</v>
      </c>
      <c r="AB1000" s="20">
        <f ca="1">IF(AND(P1000=W1000,Q1000=X1000,NOT(ISBLANK(P1000)),NOT(ISBLANK(Q1000)),NOT(ISBLANK(W1000)),NOT(ISBLANK(AA1000))),1,0)</f>
        <v>0</v>
      </c>
      <c r="AC1000" s="20" t="str">
        <f ca="1">IF(AB1000=0,"",IF(OR(ISBLANK(P1000),ISBLANK(Q1000)),"",IF(ISBLANK(VLOOKUP(A1000,Database!A:AA,22,FALSE)),"",VLOOKUP(A1000,Database!A:AA,22,FALSE))))</f>
        <v/>
      </c>
      <c r="AD1000" s="20">
        <f ca="1">IFERROR(
   IF(
     OR(ISBLANK(P1000),ISBLANK(Q1000)),
     "",
     IF(
       AND(AA1000&lt;&gt;"",OR(V1000="Terminé",V1000="En cours")),
       VLOOKUP(AC1000,Setup_ScoreExactBonus!A:D,4,FALSE),
       0
     )),
  0)</f>
        <v>0</v>
      </c>
      <c r="AE1000" s="21">
        <f ca="1">IFERROR(IF(OR(ISBLANK(P1000),ISBLANK(Q1000)),0,IF(AA1000&lt;&gt;"", AA1000 + IF(AB1000=1,AD1000, 0), "") * (R1000+1)),"")</f>
        <v>91</v>
      </c>
      <c r="AF1000" s="21">
        <f ca="1">SUMIFS(AE$2:AE1000,D$2:D1000,D1000)</f>
        <v>503</v>
      </c>
    </row>
    <row r="1001" spans="1:32" hidden="1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1">
        <v>0</v>
      </c>
      <c r="S1001" s="20">
        <f>VLOOKUP($A1001,Database!$A:$Y,10,FALSE)</f>
        <v>31</v>
      </c>
      <c r="T1001" s="20">
        <f>VLOOKUP($A1001,Database!$A:$Y,11,FALSE)</f>
        <v>139</v>
      </c>
      <c r="U1001" s="20">
        <f>VLOOKUP($A1001,Database!$A:$Y,12,FALSE)</f>
        <v>176</v>
      </c>
      <c r="V1001" s="20" t="str">
        <f>VLOOKUP(A1001,Database!A:M,13,FALSE)</f>
        <v>Terminé</v>
      </c>
      <c r="W1001" s="20">
        <f>VLOOKUP($A1001,Database!$A:$Y,20,FALSE)</f>
        <v>4</v>
      </c>
      <c r="X1001" s="20">
        <f>VLOOKUP($A1001,Database!$A:$Y,21,FALSE)</f>
        <v>0</v>
      </c>
      <c r="Y1001" s="20">
        <f>IF(A1001=0,0,IF(V1001="À venir",0,IF(AND(ISBLANK(P1001),ISBLANK(Q1001)),1,0)))</f>
        <v>0</v>
      </c>
      <c r="Z1001" s="20">
        <f>IF(OR(ISBLANK(P1001),ISBLANK(Q1001)),"",IF(OR(AND(P1001&gt;Q1001,W1001&gt;X1001),AND(P1001=Q1001,W1001=X1001),AND(P1001&lt;Q1001,W1001&lt;X1001)),1,0))</f>
        <v>1</v>
      </c>
      <c r="AA1001" s="20">
        <f ca="1">IF(C1001&lt;NOW(),IF(AND(P1001&gt;Q1001,W1001&gt;X1001),S1001,IF(AND(P1001=Q1001,W1001=X1001),T1001,IF(AND(P1001&lt;Q1001,W1001&lt;X1001),U1001,0))),"")</f>
        <v>31</v>
      </c>
      <c r="AB1001" s="20">
        <f ca="1">IF(AND(P1001=W1001,Q1001=X1001,NOT(ISBLANK(P1001)),NOT(ISBLANK(Q1001)),NOT(ISBLANK(W1001)),NOT(ISBLANK(AA1001))),1,0)</f>
        <v>0</v>
      </c>
      <c r="AC1001" s="20" t="str">
        <f ca="1">IF(AB1001=0,"",IF(OR(ISBLANK(P1001),ISBLANK(Q1001)),"",IF(ISBLANK(VLOOKUP(A1001,Database!A:AA,22,FALSE)),"",VLOOKUP(A1001,Database!A:AA,22,FALSE))))</f>
        <v/>
      </c>
      <c r="AD1001" s="20">
        <f ca="1">IFERROR(
   IF(
     OR(ISBLANK(P1001),ISBLANK(Q1001)),
     "",
     IF(
       AND(AA1001&lt;&gt;"",OR(V1001="Terminé",V1001="En cours")),
       VLOOKUP(AC1001,Setup_ScoreExactBonus!A:D,4,FALSE),
       0
     )),
  0)</f>
        <v>0</v>
      </c>
      <c r="AE1001" s="21">
        <f ca="1">IFERROR(IF(OR(ISBLANK(P1001),ISBLANK(Q1001)),0,IF(AA1001&lt;&gt;"", AA1001 + IF(AB1001=1,AD1001, 0), "") * (R1001+1)),"")</f>
        <v>31</v>
      </c>
      <c r="AF1001" s="21">
        <f ca="1">SUMIFS(AE$2:AE1001,D$2:D1001,D1001)</f>
        <v>1499</v>
      </c>
    </row>
    <row r="1002" spans="1:32" hidden="1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1">
        <v>0</v>
      </c>
      <c r="S1002" s="20">
        <f>VLOOKUP($A1002,Database!$A:$Y,10,FALSE)</f>
        <v>31</v>
      </c>
      <c r="T1002" s="20">
        <f>VLOOKUP($A1002,Database!$A:$Y,11,FALSE)</f>
        <v>139</v>
      </c>
      <c r="U1002" s="20">
        <f>VLOOKUP($A1002,Database!$A:$Y,12,FALSE)</f>
        <v>176</v>
      </c>
      <c r="V1002" s="20" t="str">
        <f>VLOOKUP(A1002,Database!A:M,13,FALSE)</f>
        <v>Terminé</v>
      </c>
      <c r="W1002" s="20">
        <f>VLOOKUP($A1002,Database!$A:$Y,20,FALSE)</f>
        <v>4</v>
      </c>
      <c r="X1002" s="20">
        <f>VLOOKUP($A1002,Database!$A:$Y,21,FALSE)</f>
        <v>0</v>
      </c>
      <c r="Y1002" s="20">
        <f>IF(A1002=0,0,IF(V1002="À venir",0,IF(AND(ISBLANK(P1002),ISBLANK(Q1002)),1,0)))</f>
        <v>0</v>
      </c>
      <c r="Z1002" s="20">
        <f>IF(OR(ISBLANK(P1002),ISBLANK(Q1002)),"",IF(OR(AND(P1002&gt;Q1002,W1002&gt;X1002),AND(P1002=Q1002,W1002=X1002),AND(P1002&lt;Q1002,W1002&lt;X1002)),1,0))</f>
        <v>1</v>
      </c>
      <c r="AA1002" s="20">
        <f ca="1">IF(C1002&lt;NOW(),IF(AND(P1002&gt;Q1002,W1002&gt;X1002),S1002,IF(AND(P1002=Q1002,W1002=X1002),T1002,IF(AND(P1002&lt;Q1002,W1002&lt;X1002),U1002,0))),"")</f>
        <v>31</v>
      </c>
      <c r="AB1002" s="20">
        <f ca="1">IF(AND(P1002=W1002,Q1002=X1002,NOT(ISBLANK(P1002)),NOT(ISBLANK(Q1002)),NOT(ISBLANK(W1002)),NOT(ISBLANK(AA1002))),1,0)</f>
        <v>0</v>
      </c>
      <c r="AC1002" s="20" t="str">
        <f ca="1">IF(AB1002=0,"",IF(OR(ISBLANK(P1002),ISBLANK(Q1002)),"",IF(ISBLANK(VLOOKUP(A1002,Database!A:AA,22,FALSE)),"",VLOOKUP(A1002,Database!A:AA,22,FALSE))))</f>
        <v/>
      </c>
      <c r="AD1002" s="20">
        <f ca="1">IFERROR(
   IF(
     OR(ISBLANK(P1002),ISBLANK(Q1002)),
     "",
     IF(
       AND(AA1002&lt;&gt;"",OR(V1002="Terminé",V1002="En cours")),
       VLOOKUP(AC1002,Setup_ScoreExactBonus!A:D,4,FALSE),
       0
     )),
  0)</f>
        <v>0</v>
      </c>
      <c r="AE1002" s="21">
        <f ca="1">IFERROR(IF(OR(ISBLANK(P1002),ISBLANK(Q1002)),0,IF(AA1002&lt;&gt;"", AA1002 + IF(AB1002=1,AD1002, 0), "") * (R1002+1)),"")</f>
        <v>31</v>
      </c>
      <c r="AF1002" s="21">
        <f ca="1">SUMIFS(AE$2:AE1002,D$2:D1002,D1002)</f>
        <v>1518</v>
      </c>
    </row>
    <row r="1003" spans="1:32" hidden="1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1">
        <v>0</v>
      </c>
      <c r="S1003" s="20">
        <f>VLOOKUP($A1003,Database!$A:$Y,10,FALSE)</f>
        <v>31</v>
      </c>
      <c r="T1003" s="20">
        <f>VLOOKUP($A1003,Database!$A:$Y,11,FALSE)</f>
        <v>139</v>
      </c>
      <c r="U1003" s="20">
        <f>VLOOKUP($A1003,Database!$A:$Y,12,FALSE)</f>
        <v>176</v>
      </c>
      <c r="V1003" s="20" t="str">
        <f>VLOOKUP(A1003,Database!A:M,13,FALSE)</f>
        <v>Terminé</v>
      </c>
      <c r="W1003" s="20">
        <f>VLOOKUP($A1003,Database!$A:$Y,20,FALSE)</f>
        <v>4</v>
      </c>
      <c r="X1003" s="20">
        <f>VLOOKUP($A1003,Database!$A:$Y,21,FALSE)</f>
        <v>0</v>
      </c>
      <c r="Y1003" s="20">
        <f>IF(A1003=0,0,IF(V1003="À venir",0,IF(AND(ISBLANK(P1003),ISBLANK(Q1003)),1,0)))</f>
        <v>0</v>
      </c>
      <c r="Z1003" s="20">
        <f>IF(OR(ISBLANK(P1003),ISBLANK(Q1003)),"",IF(OR(AND(P1003&gt;Q1003,W1003&gt;X1003),AND(P1003=Q1003,W1003=X1003),AND(P1003&lt;Q1003,W1003&lt;X1003)),1,0))</f>
        <v>1</v>
      </c>
      <c r="AA1003" s="20">
        <f ca="1">IF(C1003&lt;NOW(),IF(AND(P1003&gt;Q1003,W1003&gt;X1003),S1003,IF(AND(P1003=Q1003,W1003=X1003),T1003,IF(AND(P1003&lt;Q1003,W1003&lt;X1003),U1003,0))),"")</f>
        <v>31</v>
      </c>
      <c r="AB1003" s="20">
        <f ca="1">IF(AND(P1003=W1003,Q1003=X1003,NOT(ISBLANK(P1003)),NOT(ISBLANK(Q1003)),NOT(ISBLANK(W1003)),NOT(ISBLANK(AA1003))),1,0)</f>
        <v>0</v>
      </c>
      <c r="AC1003" s="20" t="str">
        <f ca="1">IF(AB1003=0,"",IF(OR(ISBLANK(P1003),ISBLANK(Q1003)),"",IF(ISBLANK(VLOOKUP(A1003,Database!A:AA,22,FALSE)),"",VLOOKUP(A1003,Database!A:AA,22,FALSE))))</f>
        <v/>
      </c>
      <c r="AD1003" s="20">
        <f ca="1">IFERROR(
   IF(
     OR(ISBLANK(P1003),ISBLANK(Q1003)),
     "",
     IF(
       AND(AA1003&lt;&gt;"",OR(V1003="Terminé",V1003="En cours")),
       VLOOKUP(AC1003,Setup_ScoreExactBonus!A:D,4,FALSE),
       0
     )),
  0)</f>
        <v>0</v>
      </c>
      <c r="AE1003" s="21">
        <f ca="1">IFERROR(IF(OR(ISBLANK(P1003),ISBLANK(Q1003)),0,IF(AA1003&lt;&gt;"", AA1003 + IF(AB1003=1,AD1003, 0), "") * (R1003+1)),"")</f>
        <v>31</v>
      </c>
      <c r="AF1003" s="21">
        <f ca="1">SUMIFS(AE$2:AE1003,D$2:D1003,D1003)</f>
        <v>1651</v>
      </c>
    </row>
    <row r="1004" spans="1:32" hidden="1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1">
        <v>0</v>
      </c>
      <c r="S1004" s="20">
        <f>VLOOKUP($A1004,Database!$A:$Y,10,FALSE)</f>
        <v>31</v>
      </c>
      <c r="T1004" s="20">
        <f>VLOOKUP($A1004,Database!$A:$Y,11,FALSE)</f>
        <v>139</v>
      </c>
      <c r="U1004" s="20">
        <f>VLOOKUP($A1004,Database!$A:$Y,12,FALSE)</f>
        <v>176</v>
      </c>
      <c r="V1004" s="20" t="str">
        <f>VLOOKUP(A1004,Database!A:M,13,FALSE)</f>
        <v>Terminé</v>
      </c>
      <c r="W1004" s="20">
        <f>VLOOKUP($A1004,Database!$A:$Y,20,FALSE)</f>
        <v>4</v>
      </c>
      <c r="X1004" s="20">
        <f>VLOOKUP($A1004,Database!$A:$Y,21,FALSE)</f>
        <v>0</v>
      </c>
      <c r="Y1004" s="20">
        <f>IF(A1004=0,0,IF(V1004="À venir",0,IF(AND(ISBLANK(P1004),ISBLANK(Q1004)),1,0)))</f>
        <v>0</v>
      </c>
      <c r="Z1004" s="20">
        <f>IF(OR(ISBLANK(P1004),ISBLANK(Q1004)),"",IF(OR(AND(P1004&gt;Q1004,W1004&gt;X1004),AND(P1004=Q1004,W1004=X1004),AND(P1004&lt;Q1004,W1004&lt;X1004)),1,0))</f>
        <v>1</v>
      </c>
      <c r="AA1004" s="20">
        <f ca="1">IF(C1004&lt;NOW(),IF(AND(P1004&gt;Q1004,W1004&gt;X1004),S1004,IF(AND(P1004=Q1004,W1004=X1004),T1004,IF(AND(P1004&lt;Q1004,W1004&lt;X1004),U1004,0))),"")</f>
        <v>31</v>
      </c>
      <c r="AB1004" s="20">
        <f ca="1">IF(AND(P1004=W1004,Q1004=X1004,NOT(ISBLANK(P1004)),NOT(ISBLANK(Q1004)),NOT(ISBLANK(W1004)),NOT(ISBLANK(AA1004))),1,0)</f>
        <v>1</v>
      </c>
      <c r="AC1004" s="20" t="str">
        <f ca="1">IF(AB1004=0,"",IF(OR(ISBLANK(P1004),ISBLANK(Q1004)),"",IF(ISBLANK(VLOOKUP(A1004,Database!A:AA,22,FALSE)),"",VLOOKUP(A1004,Database!A:AA,22,FALSE))))</f>
        <v>Très rare</v>
      </c>
      <c r="AD1004" s="20">
        <f ca="1">IFERROR(
   IF(
     OR(ISBLANK(P1004),ISBLANK(Q1004)),
     "",
     IF(
       AND(AA1004&lt;&gt;"",OR(V1004="Terminé",V1004="En cours")),
       VLOOKUP(AC1004,Setup_ScoreExactBonus!A:D,4,FALSE),
       0
     )),
  0)</f>
        <v>50</v>
      </c>
      <c r="AE1004" s="21">
        <f ca="1">IFERROR(IF(OR(ISBLANK(P1004),ISBLANK(Q1004)),0,IF(AA1004&lt;&gt;"", AA1004 + IF(AB1004=1,AD1004, 0), "") * (R1004+1)),"")</f>
        <v>81</v>
      </c>
      <c r="AF1004" s="21">
        <f ca="1">SUMIFS(AE$2:AE1004,D$2:D1004,D1004)</f>
        <v>1173</v>
      </c>
    </row>
    <row r="1005" spans="1:32" hidden="1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1">
        <v>0</v>
      </c>
      <c r="S1005" s="20">
        <f>VLOOKUP($A1005,Database!$A:$Y,10,FALSE)</f>
        <v>31</v>
      </c>
      <c r="T1005" s="20">
        <f>VLOOKUP($A1005,Database!$A:$Y,11,FALSE)</f>
        <v>139</v>
      </c>
      <c r="U1005" s="20">
        <f>VLOOKUP($A1005,Database!$A:$Y,12,FALSE)</f>
        <v>176</v>
      </c>
      <c r="V1005" s="20" t="str">
        <f>VLOOKUP(A1005,Database!A:M,13,FALSE)</f>
        <v>Terminé</v>
      </c>
      <c r="W1005" s="20">
        <f>VLOOKUP($A1005,Database!$A:$Y,20,FALSE)</f>
        <v>4</v>
      </c>
      <c r="X1005" s="20">
        <f>VLOOKUP($A1005,Database!$A:$Y,21,FALSE)</f>
        <v>0</v>
      </c>
      <c r="Y1005" s="20">
        <f>IF(A1005=0,0,IF(V1005="À venir",0,IF(AND(ISBLANK(P1005),ISBLANK(Q1005)),1,0)))</f>
        <v>0</v>
      </c>
      <c r="Z1005" s="20">
        <f>IF(OR(ISBLANK(P1005),ISBLANK(Q1005)),"",IF(OR(AND(P1005&gt;Q1005,W1005&gt;X1005),AND(P1005=Q1005,W1005=X1005),AND(P1005&lt;Q1005,W1005&lt;X1005)),1,0))</f>
        <v>1</v>
      </c>
      <c r="AA1005" s="20">
        <f ca="1">IF(C1005&lt;NOW(),IF(AND(P1005&gt;Q1005,W1005&gt;X1005),S1005,IF(AND(P1005=Q1005,W1005=X1005),T1005,IF(AND(P1005&lt;Q1005,W1005&lt;X1005),U1005,0))),"")</f>
        <v>31</v>
      </c>
      <c r="AB1005" s="20">
        <f ca="1">IF(AND(P1005=W1005,Q1005=X1005,NOT(ISBLANK(P1005)),NOT(ISBLANK(Q1005)),NOT(ISBLANK(W1005)),NOT(ISBLANK(AA1005))),1,0)</f>
        <v>1</v>
      </c>
      <c r="AC1005" s="20" t="str">
        <f ca="1">IF(AB1005=0,"",IF(OR(ISBLANK(P1005),ISBLANK(Q1005)),"",IF(ISBLANK(VLOOKUP(A1005,Database!A:AA,22,FALSE)),"",VLOOKUP(A1005,Database!A:AA,22,FALSE))))</f>
        <v>Très rare</v>
      </c>
      <c r="AD1005" s="20">
        <f ca="1">IFERROR(
   IF(
     OR(ISBLANK(P1005),ISBLANK(Q1005)),
     "",
     IF(
       AND(AA1005&lt;&gt;"",OR(V1005="Terminé",V1005="En cours")),
       VLOOKUP(AC1005,Setup_ScoreExactBonus!A:D,4,FALSE),
       0
     )),
  0)</f>
        <v>50</v>
      </c>
      <c r="AE1005" s="21">
        <f ca="1">IFERROR(IF(OR(ISBLANK(P1005),ISBLANK(Q1005)),0,IF(AA1005&lt;&gt;"", AA1005 + IF(AB1005=1,AD1005, 0), "") * (R1005+1)),"")</f>
        <v>81</v>
      </c>
      <c r="AF1005" s="21">
        <f ca="1">SUMIFS(AE$2:AE1005,D$2:D1005,D1005)</f>
        <v>799</v>
      </c>
    </row>
    <row r="1006" spans="1:32" hidden="1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1">
        <v>0</v>
      </c>
      <c r="S1006" s="20">
        <f>VLOOKUP($A1006,Database!$A:$Y,10,FALSE)</f>
        <v>31</v>
      </c>
      <c r="T1006" s="20">
        <f>VLOOKUP($A1006,Database!$A:$Y,11,FALSE)</f>
        <v>139</v>
      </c>
      <c r="U1006" s="20">
        <f>VLOOKUP($A1006,Database!$A:$Y,12,FALSE)</f>
        <v>176</v>
      </c>
      <c r="V1006" s="20" t="str">
        <f>VLOOKUP(A1006,Database!A:M,13,FALSE)</f>
        <v>Terminé</v>
      </c>
      <c r="W1006" s="20">
        <f>VLOOKUP($A1006,Database!$A:$Y,20,FALSE)</f>
        <v>4</v>
      </c>
      <c r="X1006" s="20">
        <f>VLOOKUP($A1006,Database!$A:$Y,21,FALSE)</f>
        <v>0</v>
      </c>
      <c r="Y1006" s="20">
        <f>IF(A1006=0,0,IF(V1006="À venir",0,IF(AND(ISBLANK(P1006),ISBLANK(Q1006)),1,0)))</f>
        <v>0</v>
      </c>
      <c r="Z1006" s="20">
        <f>IF(OR(ISBLANK(P1006),ISBLANK(Q1006)),"",IF(OR(AND(P1006&gt;Q1006,W1006&gt;X1006),AND(P1006=Q1006,W1006=X1006),AND(P1006&lt;Q1006,W1006&lt;X1006)),1,0))</f>
        <v>1</v>
      </c>
      <c r="AA1006" s="20">
        <f ca="1">IF(C1006&lt;NOW(),IF(AND(P1006&gt;Q1006,W1006&gt;X1006),S1006,IF(AND(P1006=Q1006,W1006=X1006),T1006,IF(AND(P1006&lt;Q1006,W1006&lt;X1006),U1006,0))),"")</f>
        <v>31</v>
      </c>
      <c r="AB1006" s="20">
        <f ca="1">IF(AND(P1006=W1006,Q1006=X1006,NOT(ISBLANK(P1006)),NOT(ISBLANK(Q1006)),NOT(ISBLANK(W1006)),NOT(ISBLANK(AA1006))),1,0)</f>
        <v>0</v>
      </c>
      <c r="AC1006" s="20" t="str">
        <f ca="1">IF(AB1006=0,"",IF(OR(ISBLANK(P1006),ISBLANK(Q1006)),"",IF(ISBLANK(VLOOKUP(A1006,Database!A:AA,22,FALSE)),"",VLOOKUP(A1006,Database!A:AA,22,FALSE))))</f>
        <v/>
      </c>
      <c r="AD1006" s="20">
        <f ca="1">IFERROR(
   IF(
     OR(ISBLANK(P1006),ISBLANK(Q1006)),
     "",
     IF(
       AND(AA1006&lt;&gt;"",OR(V1006="Terminé",V1006="En cours")),
       VLOOKUP(AC1006,Setup_ScoreExactBonus!A:D,4,FALSE),
       0
     )),
  0)</f>
        <v>0</v>
      </c>
      <c r="AE1006" s="21">
        <f ca="1">IFERROR(IF(OR(ISBLANK(P1006),ISBLANK(Q1006)),0,IF(AA1006&lt;&gt;"", AA1006 + IF(AB1006=1,AD1006, 0), "") * (R1006+1)),"")</f>
        <v>31</v>
      </c>
      <c r="AF1006" s="21">
        <f ca="1">SUMIFS(AE$2:AE1006,D$2:D1006,D1006)</f>
        <v>1475</v>
      </c>
    </row>
    <row r="1007" spans="1:32" hidden="1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1">
        <v>0</v>
      </c>
      <c r="S1007" s="20">
        <f>VLOOKUP($A1007,Database!$A:$Y,10,FALSE)</f>
        <v>31</v>
      </c>
      <c r="T1007" s="20">
        <f>VLOOKUP($A1007,Database!$A:$Y,11,FALSE)</f>
        <v>139</v>
      </c>
      <c r="U1007" s="20">
        <f>VLOOKUP($A1007,Database!$A:$Y,12,FALSE)</f>
        <v>176</v>
      </c>
      <c r="V1007" s="20" t="str">
        <f>VLOOKUP(A1007,Database!A:M,13,FALSE)</f>
        <v>Terminé</v>
      </c>
      <c r="W1007" s="20">
        <f>VLOOKUP($A1007,Database!$A:$Y,20,FALSE)</f>
        <v>4</v>
      </c>
      <c r="X1007" s="20">
        <f>VLOOKUP($A1007,Database!$A:$Y,21,FALSE)</f>
        <v>0</v>
      </c>
      <c r="Y1007" s="20">
        <f>IF(A1007=0,0,IF(V1007="À venir",0,IF(AND(ISBLANK(P1007),ISBLANK(Q1007)),1,0)))</f>
        <v>0</v>
      </c>
      <c r="Z1007" s="20">
        <f>IF(OR(ISBLANK(P1007),ISBLANK(Q1007)),"",IF(OR(AND(P1007&gt;Q1007,W1007&gt;X1007),AND(P1007=Q1007,W1007=X1007),AND(P1007&lt;Q1007,W1007&lt;X1007)),1,0))</f>
        <v>1</v>
      </c>
      <c r="AA1007" s="20">
        <f ca="1">IF(C1007&lt;NOW(),IF(AND(P1007&gt;Q1007,W1007&gt;X1007),S1007,IF(AND(P1007=Q1007,W1007=X1007),T1007,IF(AND(P1007&lt;Q1007,W1007&lt;X1007),U1007,0))),"")</f>
        <v>31</v>
      </c>
      <c r="AB1007" s="20">
        <f ca="1">IF(AND(P1007=W1007,Q1007=X1007,NOT(ISBLANK(P1007)),NOT(ISBLANK(Q1007)),NOT(ISBLANK(W1007)),NOT(ISBLANK(AA1007))),1,0)</f>
        <v>0</v>
      </c>
      <c r="AC1007" s="20" t="str">
        <f ca="1">IF(AB1007=0,"",IF(OR(ISBLANK(P1007),ISBLANK(Q1007)),"",IF(ISBLANK(VLOOKUP(A1007,Database!A:AA,22,FALSE)),"",VLOOKUP(A1007,Database!A:AA,22,FALSE))))</f>
        <v/>
      </c>
      <c r="AD1007" s="20">
        <f ca="1">IFERROR(
   IF(
     OR(ISBLANK(P1007),ISBLANK(Q1007)),
     "",
     IF(
       AND(AA1007&lt;&gt;"",OR(V1007="Terminé",V1007="En cours")),
       VLOOKUP(AC1007,Setup_ScoreExactBonus!A:D,4,FALSE),
       0
     )),
  0)</f>
        <v>0</v>
      </c>
      <c r="AE1007" s="21">
        <f ca="1">IFERROR(IF(OR(ISBLANK(P1007),ISBLANK(Q1007)),0,IF(AA1007&lt;&gt;"", AA1007 + IF(AB1007=1,AD1007, 0), "") * (R1007+1)),"")</f>
        <v>31</v>
      </c>
      <c r="AF1007" s="21">
        <f ca="1">SUMIFS(AE$2:AE1007,D$2:D1007,D1007)</f>
        <v>994</v>
      </c>
    </row>
    <row r="1008" spans="1:32" hidden="1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1">
        <v>0</v>
      </c>
      <c r="S1008" s="20">
        <f>VLOOKUP($A1008,Database!$A:$Y,10,FALSE)</f>
        <v>31</v>
      </c>
      <c r="T1008" s="20">
        <f>VLOOKUP($A1008,Database!$A:$Y,11,FALSE)</f>
        <v>139</v>
      </c>
      <c r="U1008" s="20">
        <f>VLOOKUP($A1008,Database!$A:$Y,12,FALSE)</f>
        <v>176</v>
      </c>
      <c r="V1008" s="20" t="str">
        <f>VLOOKUP(A1008,Database!A:M,13,FALSE)</f>
        <v>Terminé</v>
      </c>
      <c r="W1008" s="20">
        <f>VLOOKUP($A1008,Database!$A:$Y,20,FALSE)</f>
        <v>4</v>
      </c>
      <c r="X1008" s="20">
        <f>VLOOKUP($A1008,Database!$A:$Y,21,FALSE)</f>
        <v>0</v>
      </c>
      <c r="Y1008" s="20">
        <f>IF(A1008=0,0,IF(V1008="À venir",0,IF(AND(ISBLANK(P1008),ISBLANK(Q1008)),1,0)))</f>
        <v>0</v>
      </c>
      <c r="Z1008" s="20">
        <f>IF(OR(ISBLANK(P1008),ISBLANK(Q1008)),"",IF(OR(AND(P1008&gt;Q1008,W1008&gt;X1008),AND(P1008=Q1008,W1008=X1008),AND(P1008&lt;Q1008,W1008&lt;X1008)),1,0))</f>
        <v>1</v>
      </c>
      <c r="AA1008" s="20">
        <f ca="1">IF(C1008&lt;NOW(),IF(AND(P1008&gt;Q1008,W1008&gt;X1008),S1008,IF(AND(P1008=Q1008,W1008=X1008),T1008,IF(AND(P1008&lt;Q1008,W1008&lt;X1008),U1008,0))),"")</f>
        <v>31</v>
      </c>
      <c r="AB1008" s="20">
        <f ca="1">IF(AND(P1008=W1008,Q1008=X1008,NOT(ISBLANK(P1008)),NOT(ISBLANK(Q1008)),NOT(ISBLANK(W1008)),NOT(ISBLANK(AA1008))),1,0)</f>
        <v>0</v>
      </c>
      <c r="AC1008" s="20" t="str">
        <f ca="1">IF(AB1008=0,"",IF(OR(ISBLANK(P1008),ISBLANK(Q1008)),"",IF(ISBLANK(VLOOKUP(A1008,Database!A:AA,22,FALSE)),"",VLOOKUP(A1008,Database!A:AA,22,FALSE))))</f>
        <v/>
      </c>
      <c r="AD1008" s="20">
        <f ca="1">IFERROR(
   IF(
     OR(ISBLANK(P1008),ISBLANK(Q1008)),
     "",
     IF(
       AND(AA1008&lt;&gt;"",OR(V1008="Terminé",V1008="En cours")),
       VLOOKUP(AC1008,Setup_ScoreExactBonus!A:D,4,FALSE),
       0
     )),
  0)</f>
        <v>0</v>
      </c>
      <c r="AE1008" s="21">
        <f ca="1">IFERROR(IF(OR(ISBLANK(P1008),ISBLANK(Q1008)),0,IF(AA1008&lt;&gt;"", AA1008 + IF(AB1008=1,AD1008, 0), "") * (R1008+1)),"")</f>
        <v>31</v>
      </c>
      <c r="AF1008" s="21">
        <f ca="1">SUMIFS(AE$2:AE1008,D$2:D1008,D1008)</f>
        <v>1204</v>
      </c>
    </row>
    <row r="1009" spans="1:32" hidden="1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1">
        <v>0</v>
      </c>
      <c r="S1009" s="20">
        <f>VLOOKUP($A1009,Database!$A:$Y,10,FALSE)</f>
        <v>31</v>
      </c>
      <c r="T1009" s="20">
        <f>VLOOKUP($A1009,Database!$A:$Y,11,FALSE)</f>
        <v>139</v>
      </c>
      <c r="U1009" s="20">
        <f>VLOOKUP($A1009,Database!$A:$Y,12,FALSE)</f>
        <v>176</v>
      </c>
      <c r="V1009" s="20" t="str">
        <f>VLOOKUP(A1009,Database!A:M,13,FALSE)</f>
        <v>Terminé</v>
      </c>
      <c r="W1009" s="20">
        <f>VLOOKUP($A1009,Database!$A:$Y,20,FALSE)</f>
        <v>4</v>
      </c>
      <c r="X1009" s="20">
        <f>VLOOKUP($A1009,Database!$A:$Y,21,FALSE)</f>
        <v>0</v>
      </c>
      <c r="Y1009" s="20">
        <f>IF(A1009=0,0,IF(V1009="À venir",0,IF(AND(ISBLANK(P1009),ISBLANK(Q1009)),1,0)))</f>
        <v>0</v>
      </c>
      <c r="Z1009" s="20">
        <f>IF(OR(ISBLANK(P1009),ISBLANK(Q1009)),"",IF(OR(AND(P1009&gt;Q1009,W1009&gt;X1009),AND(P1009=Q1009,W1009=X1009),AND(P1009&lt;Q1009,W1009&lt;X1009)),1,0))</f>
        <v>1</v>
      </c>
      <c r="AA1009" s="20">
        <f ca="1">IF(C1009&lt;NOW(),IF(AND(P1009&gt;Q1009,W1009&gt;X1009),S1009,IF(AND(P1009=Q1009,W1009=X1009),T1009,IF(AND(P1009&lt;Q1009,W1009&lt;X1009),U1009,0))),"")</f>
        <v>31</v>
      </c>
      <c r="AB1009" s="20">
        <f ca="1">IF(AND(P1009=W1009,Q1009=X1009,NOT(ISBLANK(P1009)),NOT(ISBLANK(Q1009)),NOT(ISBLANK(W1009)),NOT(ISBLANK(AA1009))),1,0)</f>
        <v>0</v>
      </c>
      <c r="AC1009" s="20" t="str">
        <f ca="1">IF(AB1009=0,"",IF(OR(ISBLANK(P1009),ISBLANK(Q1009)),"",IF(ISBLANK(VLOOKUP(A1009,Database!A:AA,22,FALSE)),"",VLOOKUP(A1009,Database!A:AA,22,FALSE))))</f>
        <v/>
      </c>
      <c r="AD1009" s="20">
        <f ca="1">IFERROR(
   IF(
     OR(ISBLANK(P1009),ISBLANK(Q1009)),
     "",
     IF(
       AND(AA1009&lt;&gt;"",OR(V1009="Terminé",V1009="En cours")),
       VLOOKUP(AC1009,Setup_ScoreExactBonus!A:D,4,FALSE),
       0
     )),
  0)</f>
        <v>0</v>
      </c>
      <c r="AE1009" s="21">
        <f ca="1">IFERROR(IF(OR(ISBLANK(P1009),ISBLANK(Q1009)),0,IF(AA1009&lt;&gt;"", AA1009 + IF(AB1009=1,AD1009, 0), "") * (R1009+1)),"")</f>
        <v>31</v>
      </c>
      <c r="AF1009" s="21">
        <f ca="1">SUMIFS(AE$2:AE1009,D$2:D1009,D1009)</f>
        <v>1387</v>
      </c>
    </row>
    <row r="1010" spans="1:32" hidden="1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1">
        <v>0</v>
      </c>
      <c r="S1010" s="20">
        <f>VLOOKUP($A1010,Database!$A:$Y,10,FALSE)</f>
        <v>31</v>
      </c>
      <c r="T1010" s="20">
        <f>VLOOKUP($A1010,Database!$A:$Y,11,FALSE)</f>
        <v>139</v>
      </c>
      <c r="U1010" s="20">
        <f>VLOOKUP($A1010,Database!$A:$Y,12,FALSE)</f>
        <v>176</v>
      </c>
      <c r="V1010" s="20" t="str">
        <f>VLOOKUP(A1010,Database!A:M,13,FALSE)</f>
        <v>Terminé</v>
      </c>
      <c r="W1010" s="20">
        <f>VLOOKUP($A1010,Database!$A:$Y,20,FALSE)</f>
        <v>4</v>
      </c>
      <c r="X1010" s="20">
        <f>VLOOKUP($A1010,Database!$A:$Y,21,FALSE)</f>
        <v>0</v>
      </c>
      <c r="Y1010" s="20">
        <f>IF(A1010=0,0,IF(V1010="À venir",0,IF(AND(ISBLANK(P1010),ISBLANK(Q1010)),1,0)))</f>
        <v>0</v>
      </c>
      <c r="Z1010" s="20">
        <f>IF(OR(ISBLANK(P1010),ISBLANK(Q1010)),"",IF(OR(AND(P1010&gt;Q1010,W1010&gt;X1010),AND(P1010=Q1010,W1010=X1010),AND(P1010&lt;Q1010,W1010&lt;X1010)),1,0))</f>
        <v>1</v>
      </c>
      <c r="AA1010" s="20">
        <f ca="1">IF(C1010&lt;NOW(),IF(AND(P1010&gt;Q1010,W1010&gt;X1010),S1010,IF(AND(P1010=Q1010,W1010=X1010),T1010,IF(AND(P1010&lt;Q1010,W1010&lt;X1010),U1010,0))),"")</f>
        <v>31</v>
      </c>
      <c r="AB1010" s="20">
        <f ca="1">IF(AND(P1010=W1010,Q1010=X1010,NOT(ISBLANK(P1010)),NOT(ISBLANK(Q1010)),NOT(ISBLANK(W1010)),NOT(ISBLANK(AA1010))),1,0)</f>
        <v>0</v>
      </c>
      <c r="AC1010" s="20" t="str">
        <f ca="1">IF(AB1010=0,"",IF(OR(ISBLANK(P1010),ISBLANK(Q1010)),"",IF(ISBLANK(VLOOKUP(A1010,Database!A:AA,22,FALSE)),"",VLOOKUP(A1010,Database!A:AA,22,FALSE))))</f>
        <v/>
      </c>
      <c r="AD1010" s="20">
        <f ca="1">IFERROR(
   IF(
     OR(ISBLANK(P1010),ISBLANK(Q1010)),
     "",
     IF(
       AND(AA1010&lt;&gt;"",OR(V1010="Terminé",V1010="En cours")),
       VLOOKUP(AC1010,Setup_ScoreExactBonus!A:D,4,FALSE),
       0
     )),
  0)</f>
        <v>0</v>
      </c>
      <c r="AE1010" s="21">
        <f ca="1">IFERROR(IF(OR(ISBLANK(P1010),ISBLANK(Q1010)),0,IF(AA1010&lt;&gt;"", AA1010 + IF(AB1010=1,AD1010, 0), "") * (R1010+1)),"")</f>
        <v>31</v>
      </c>
      <c r="AF1010" s="21">
        <f ca="1">SUMIFS(AE$2:AE1010,D$2:D1010,D1010)</f>
        <v>1382</v>
      </c>
    </row>
    <row r="1011" spans="1:32" hidden="1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1">
        <v>0</v>
      </c>
      <c r="S1011" s="20">
        <f>VLOOKUP($A1011,Database!$A:$Y,10,FALSE)</f>
        <v>31</v>
      </c>
      <c r="T1011" s="20">
        <f>VLOOKUP($A1011,Database!$A:$Y,11,FALSE)</f>
        <v>139</v>
      </c>
      <c r="U1011" s="20">
        <f>VLOOKUP($A1011,Database!$A:$Y,12,FALSE)</f>
        <v>176</v>
      </c>
      <c r="V1011" s="20" t="str">
        <f>VLOOKUP(A1011,Database!A:M,13,FALSE)</f>
        <v>Terminé</v>
      </c>
      <c r="W1011" s="20">
        <f>VLOOKUP($A1011,Database!$A:$Y,20,FALSE)</f>
        <v>4</v>
      </c>
      <c r="X1011" s="20">
        <f>VLOOKUP($A1011,Database!$A:$Y,21,FALSE)</f>
        <v>0</v>
      </c>
      <c r="Y1011" s="20">
        <f>IF(A1011=0,0,IF(V1011="À venir",0,IF(AND(ISBLANK(P1011),ISBLANK(Q1011)),1,0)))</f>
        <v>0</v>
      </c>
      <c r="Z1011" s="20">
        <f>IF(OR(ISBLANK(P1011),ISBLANK(Q1011)),"",IF(OR(AND(P1011&gt;Q1011,W1011&gt;X1011),AND(P1011=Q1011,W1011=X1011),AND(P1011&lt;Q1011,W1011&lt;X1011)),1,0))</f>
        <v>1</v>
      </c>
      <c r="AA1011" s="20">
        <f ca="1">IF(C1011&lt;NOW(),IF(AND(P1011&gt;Q1011,W1011&gt;X1011),S1011,IF(AND(P1011=Q1011,W1011=X1011),T1011,IF(AND(P1011&lt;Q1011,W1011&lt;X1011),U1011,0))),"")</f>
        <v>31</v>
      </c>
      <c r="AB1011" s="20">
        <f ca="1">IF(AND(P1011=W1011,Q1011=X1011,NOT(ISBLANK(P1011)),NOT(ISBLANK(Q1011)),NOT(ISBLANK(W1011)),NOT(ISBLANK(AA1011))),1,0)</f>
        <v>0</v>
      </c>
      <c r="AC1011" s="20" t="str">
        <f ca="1">IF(AB1011=0,"",IF(OR(ISBLANK(P1011),ISBLANK(Q1011)),"",IF(ISBLANK(VLOOKUP(A1011,Database!A:AA,22,FALSE)),"",VLOOKUP(A1011,Database!A:AA,22,FALSE))))</f>
        <v/>
      </c>
      <c r="AD1011" s="20">
        <f ca="1">IFERROR(
   IF(
     OR(ISBLANK(P1011),ISBLANK(Q1011)),
     "",
     IF(
       AND(AA1011&lt;&gt;"",OR(V1011="Terminé",V1011="En cours")),
       VLOOKUP(AC1011,Setup_ScoreExactBonus!A:D,4,FALSE),
       0
     )),
  0)</f>
        <v>0</v>
      </c>
      <c r="AE1011" s="21">
        <f ca="1">IFERROR(IF(OR(ISBLANK(P1011),ISBLANK(Q1011)),0,IF(AA1011&lt;&gt;"", AA1011 + IF(AB1011=1,AD1011, 0), "") * (R1011+1)),"")</f>
        <v>31</v>
      </c>
      <c r="AF1011" s="21">
        <f ca="1">SUMIFS(AE$2:AE1011,D$2:D1011,D1011)</f>
        <v>1643</v>
      </c>
    </row>
    <row r="1012" spans="1:32" hidden="1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1">
        <v>0</v>
      </c>
      <c r="S1012" s="20">
        <f>VLOOKUP($A1012,Database!$A:$Y,10,FALSE)</f>
        <v>31</v>
      </c>
      <c r="T1012" s="20">
        <f>VLOOKUP($A1012,Database!$A:$Y,11,FALSE)</f>
        <v>139</v>
      </c>
      <c r="U1012" s="20">
        <f>VLOOKUP($A1012,Database!$A:$Y,12,FALSE)</f>
        <v>176</v>
      </c>
      <c r="V1012" s="20" t="str">
        <f>VLOOKUP(A1012,Database!A:M,13,FALSE)</f>
        <v>Terminé</v>
      </c>
      <c r="W1012" s="20">
        <f>VLOOKUP($A1012,Database!$A:$Y,20,FALSE)</f>
        <v>4</v>
      </c>
      <c r="X1012" s="20">
        <f>VLOOKUP($A1012,Database!$A:$Y,21,FALSE)</f>
        <v>0</v>
      </c>
      <c r="Y1012" s="20">
        <f>IF(A1012=0,0,IF(V1012="À venir",0,IF(AND(ISBLANK(P1012),ISBLANK(Q1012)),1,0)))</f>
        <v>0</v>
      </c>
      <c r="Z1012" s="20">
        <f>IF(OR(ISBLANK(P1012),ISBLANK(Q1012)),"",IF(OR(AND(P1012&gt;Q1012,W1012&gt;X1012),AND(P1012=Q1012,W1012=X1012),AND(P1012&lt;Q1012,W1012&lt;X1012)),1,0))</f>
        <v>1</v>
      </c>
      <c r="AA1012" s="20">
        <f ca="1">IF(C1012&lt;NOW(),IF(AND(P1012&gt;Q1012,W1012&gt;X1012),S1012,IF(AND(P1012=Q1012,W1012=X1012),T1012,IF(AND(P1012&lt;Q1012,W1012&lt;X1012),U1012,0))),"")</f>
        <v>31</v>
      </c>
      <c r="AB1012" s="20">
        <f ca="1">IF(AND(P1012=W1012,Q1012=X1012,NOT(ISBLANK(P1012)),NOT(ISBLANK(Q1012)),NOT(ISBLANK(W1012)),NOT(ISBLANK(AA1012))),1,0)</f>
        <v>0</v>
      </c>
      <c r="AC1012" s="20" t="str">
        <f ca="1">IF(AB1012=0,"",IF(OR(ISBLANK(P1012),ISBLANK(Q1012)),"",IF(ISBLANK(VLOOKUP(A1012,Database!A:AA,22,FALSE)),"",VLOOKUP(A1012,Database!A:AA,22,FALSE))))</f>
        <v/>
      </c>
      <c r="AD1012" s="20">
        <f ca="1">IFERROR(
   IF(
     OR(ISBLANK(P1012),ISBLANK(Q1012)),
     "",
     IF(
       AND(AA1012&lt;&gt;"",OR(V1012="Terminé",V1012="En cours")),
       VLOOKUP(AC1012,Setup_ScoreExactBonus!A:D,4,FALSE),
       0
     )),
  0)</f>
        <v>0</v>
      </c>
      <c r="AE1012" s="21">
        <f ca="1">IFERROR(IF(OR(ISBLANK(P1012),ISBLANK(Q1012)),0,IF(AA1012&lt;&gt;"", AA1012 + IF(AB1012=1,AD1012, 0), "") * (R1012+1)),"")</f>
        <v>31</v>
      </c>
      <c r="AF1012" s="21">
        <f ca="1">SUMIFS(AE$2:AE1012,D$2:D1012,D1012)</f>
        <v>1788</v>
      </c>
    </row>
    <row r="1013" spans="1:32" hidden="1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1">
        <v>0</v>
      </c>
      <c r="S1013" s="20">
        <f>VLOOKUP($A1013,Database!$A:$Y,10,FALSE)</f>
        <v>31</v>
      </c>
      <c r="T1013" s="20">
        <f>VLOOKUP($A1013,Database!$A:$Y,11,FALSE)</f>
        <v>139</v>
      </c>
      <c r="U1013" s="20">
        <f>VLOOKUP($A1013,Database!$A:$Y,12,FALSE)</f>
        <v>176</v>
      </c>
      <c r="V1013" s="20" t="str">
        <f>VLOOKUP(A1013,Database!A:M,13,FALSE)</f>
        <v>Terminé</v>
      </c>
      <c r="W1013" s="20">
        <f>VLOOKUP($A1013,Database!$A:$Y,20,FALSE)</f>
        <v>4</v>
      </c>
      <c r="X1013" s="20">
        <f>VLOOKUP($A1013,Database!$A:$Y,21,FALSE)</f>
        <v>0</v>
      </c>
      <c r="Y1013" s="20">
        <f>IF(A1013=0,0,IF(V1013="À venir",0,IF(AND(ISBLANK(P1013),ISBLANK(Q1013)),1,0)))</f>
        <v>0</v>
      </c>
      <c r="Z1013" s="20">
        <f>IF(OR(ISBLANK(P1013),ISBLANK(Q1013)),"",IF(OR(AND(P1013&gt;Q1013,W1013&gt;X1013),AND(P1013=Q1013,W1013=X1013),AND(P1013&lt;Q1013,W1013&lt;X1013)),1,0))</f>
        <v>0</v>
      </c>
      <c r="AA1013" s="20">
        <f ca="1">IF(C1013&lt;NOW(),IF(AND(P1013&gt;Q1013,W1013&gt;X1013),S1013,IF(AND(P1013=Q1013,W1013=X1013),T1013,IF(AND(P1013&lt;Q1013,W1013&lt;X1013),U1013,0))),"")</f>
        <v>0</v>
      </c>
      <c r="AB1013" s="20">
        <f ca="1">IF(AND(P1013=W1013,Q1013=X1013,NOT(ISBLANK(P1013)),NOT(ISBLANK(Q1013)),NOT(ISBLANK(W1013)),NOT(ISBLANK(AA1013))),1,0)</f>
        <v>0</v>
      </c>
      <c r="AC1013" s="20" t="str">
        <f ca="1">IF(AB1013=0,"",IF(OR(ISBLANK(P1013),ISBLANK(Q1013)),"",IF(ISBLANK(VLOOKUP(A1013,Database!A:AA,22,FALSE)),"",VLOOKUP(A1013,Database!A:AA,22,FALSE))))</f>
        <v/>
      </c>
      <c r="AD1013" s="20">
        <f ca="1">IFERROR(
   IF(
     OR(ISBLANK(P1013),ISBLANK(Q1013)),
     "",
     IF(
       AND(AA1013&lt;&gt;"",OR(V1013="Terminé",V1013="En cours")),
       VLOOKUP(AC1013,Setup_ScoreExactBonus!A:D,4,FALSE),
       0
     )),
  0)</f>
        <v>0</v>
      </c>
      <c r="AE1013" s="21">
        <f ca="1">IFERROR(IF(OR(ISBLANK(P1013),ISBLANK(Q1013)),0,IF(AA1013&lt;&gt;"", AA1013 + IF(AB1013=1,AD1013, 0), "") * (R1013+1)),"")</f>
        <v>0</v>
      </c>
      <c r="AF1013" s="21">
        <f ca="1">SUMIFS(AE$2:AE1013,D$2:D1013,D1013)</f>
        <v>1766</v>
      </c>
    </row>
    <row r="1014" spans="1:32" hidden="1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1">
        <v>0</v>
      </c>
      <c r="S1014" s="20">
        <f>VLOOKUP($A1014,Database!$A:$Y,10,FALSE)</f>
        <v>31</v>
      </c>
      <c r="T1014" s="20">
        <f>VLOOKUP($A1014,Database!$A:$Y,11,FALSE)</f>
        <v>139</v>
      </c>
      <c r="U1014" s="20">
        <f>VLOOKUP($A1014,Database!$A:$Y,12,FALSE)</f>
        <v>176</v>
      </c>
      <c r="V1014" s="20" t="str">
        <f>VLOOKUP(A1014,Database!A:M,13,FALSE)</f>
        <v>Terminé</v>
      </c>
      <c r="W1014" s="20">
        <f>VLOOKUP($A1014,Database!$A:$Y,20,FALSE)</f>
        <v>4</v>
      </c>
      <c r="X1014" s="20">
        <f>VLOOKUP($A1014,Database!$A:$Y,21,FALSE)</f>
        <v>0</v>
      </c>
      <c r="Y1014" s="20">
        <f>IF(A1014=0,0,IF(V1014="À venir",0,IF(AND(ISBLANK(P1014),ISBLANK(Q1014)),1,0)))</f>
        <v>0</v>
      </c>
      <c r="Z1014" s="20">
        <f>IF(OR(ISBLANK(P1014),ISBLANK(Q1014)),"",IF(OR(AND(P1014&gt;Q1014,W1014&gt;X1014),AND(P1014=Q1014,W1014=X1014),AND(P1014&lt;Q1014,W1014&lt;X1014)),1,0))</f>
        <v>1</v>
      </c>
      <c r="AA1014" s="20">
        <f ca="1">IF(C1014&lt;NOW(),IF(AND(P1014&gt;Q1014,W1014&gt;X1014),S1014,IF(AND(P1014=Q1014,W1014=X1014),T1014,IF(AND(P1014&lt;Q1014,W1014&lt;X1014),U1014,0))),"")</f>
        <v>31</v>
      </c>
      <c r="AB1014" s="20">
        <f ca="1">IF(AND(P1014=W1014,Q1014=X1014,NOT(ISBLANK(P1014)),NOT(ISBLANK(Q1014)),NOT(ISBLANK(W1014)),NOT(ISBLANK(AA1014))),1,0)</f>
        <v>0</v>
      </c>
      <c r="AC1014" s="20" t="str">
        <f ca="1">IF(AB1014=0,"",IF(OR(ISBLANK(P1014),ISBLANK(Q1014)),"",IF(ISBLANK(VLOOKUP(A1014,Database!A:AA,22,FALSE)),"",VLOOKUP(A1014,Database!A:AA,22,FALSE))))</f>
        <v/>
      </c>
      <c r="AD1014" s="20">
        <f ca="1">IFERROR(
   IF(
     OR(ISBLANK(P1014),ISBLANK(Q1014)),
     "",
     IF(
       AND(AA1014&lt;&gt;"",OR(V1014="Terminé",V1014="En cours")),
       VLOOKUP(AC1014,Setup_ScoreExactBonus!A:D,4,FALSE),
       0
     )),
  0)</f>
        <v>0</v>
      </c>
      <c r="AE1014" s="21">
        <f ca="1">IFERROR(IF(OR(ISBLANK(P1014),ISBLANK(Q1014)),0,IF(AA1014&lt;&gt;"", AA1014 + IF(AB1014=1,AD1014, 0), "") * (R1014+1)),"")</f>
        <v>31</v>
      </c>
      <c r="AF1014" s="21">
        <f ca="1">SUMIFS(AE$2:AE1014,D$2:D1014,D1014)</f>
        <v>1551</v>
      </c>
    </row>
    <row r="1015" spans="1:32" hidden="1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1">
        <v>0</v>
      </c>
      <c r="S1015" s="20">
        <f>VLOOKUP($A1015,Database!$A:$Y,10,FALSE)</f>
        <v>31</v>
      </c>
      <c r="T1015" s="20">
        <f>VLOOKUP($A1015,Database!$A:$Y,11,FALSE)</f>
        <v>139</v>
      </c>
      <c r="U1015" s="20">
        <f>VLOOKUP($A1015,Database!$A:$Y,12,FALSE)</f>
        <v>176</v>
      </c>
      <c r="V1015" s="20" t="str">
        <f>VLOOKUP(A1015,Database!A:M,13,FALSE)</f>
        <v>Terminé</v>
      </c>
      <c r="W1015" s="20">
        <f>VLOOKUP($A1015,Database!$A:$Y,20,FALSE)</f>
        <v>4</v>
      </c>
      <c r="X1015" s="20">
        <f>VLOOKUP($A1015,Database!$A:$Y,21,FALSE)</f>
        <v>0</v>
      </c>
      <c r="Y1015" s="20">
        <f>IF(A1015=0,0,IF(V1015="À venir",0,IF(AND(ISBLANK(P1015),ISBLANK(Q1015)),1,0)))</f>
        <v>0</v>
      </c>
      <c r="Z1015" s="20">
        <f>IF(OR(ISBLANK(P1015),ISBLANK(Q1015)),"",IF(OR(AND(P1015&gt;Q1015,W1015&gt;X1015),AND(P1015=Q1015,W1015=X1015),AND(P1015&lt;Q1015,W1015&lt;X1015)),1,0))</f>
        <v>1</v>
      </c>
      <c r="AA1015" s="20">
        <f ca="1">IF(C1015&lt;NOW(),IF(AND(P1015&gt;Q1015,W1015&gt;X1015),S1015,IF(AND(P1015=Q1015,W1015=X1015),T1015,IF(AND(P1015&lt;Q1015,W1015&lt;X1015),U1015,0))),"")</f>
        <v>31</v>
      </c>
      <c r="AB1015" s="20">
        <f ca="1">IF(AND(P1015=W1015,Q1015=X1015,NOT(ISBLANK(P1015)),NOT(ISBLANK(Q1015)),NOT(ISBLANK(W1015)),NOT(ISBLANK(AA1015))),1,0)</f>
        <v>0</v>
      </c>
      <c r="AC1015" s="20" t="str">
        <f ca="1">IF(AB1015=0,"",IF(OR(ISBLANK(P1015),ISBLANK(Q1015)),"",IF(ISBLANK(VLOOKUP(A1015,Database!A:AA,22,FALSE)),"",VLOOKUP(A1015,Database!A:AA,22,FALSE))))</f>
        <v/>
      </c>
      <c r="AD1015" s="20">
        <f ca="1">IFERROR(
   IF(
     OR(ISBLANK(P1015),ISBLANK(Q1015)),
     "",
     IF(
       AND(AA1015&lt;&gt;"",OR(V1015="Terminé",V1015="En cours")),
       VLOOKUP(AC1015,Setup_ScoreExactBonus!A:D,4,FALSE),
       0
     )),
  0)</f>
        <v>0</v>
      </c>
      <c r="AE1015" s="21">
        <f ca="1">IFERROR(IF(OR(ISBLANK(P1015),ISBLANK(Q1015)),0,IF(AA1015&lt;&gt;"", AA1015 + IF(AB1015=1,AD1015, 0), "") * (R1015+1)),"")</f>
        <v>31</v>
      </c>
      <c r="AF1015" s="21">
        <f ca="1">SUMIFS(AE$2:AE1015,D$2:D1015,D1015)</f>
        <v>1436</v>
      </c>
    </row>
    <row r="1016" spans="1:32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1">
        <v>0</v>
      </c>
      <c r="S1016" s="20">
        <f>VLOOKUP($A1016,Database!$A:$Y,10,FALSE)</f>
        <v>31</v>
      </c>
      <c r="T1016" s="20">
        <f>VLOOKUP($A1016,Database!$A:$Y,11,FALSE)</f>
        <v>139</v>
      </c>
      <c r="U1016" s="20">
        <f>VLOOKUP($A1016,Database!$A:$Y,12,FALSE)</f>
        <v>176</v>
      </c>
      <c r="V1016" s="20" t="str">
        <f>VLOOKUP(A1016,Database!A:M,13,FALSE)</f>
        <v>Terminé</v>
      </c>
      <c r="W1016" s="20">
        <f>VLOOKUP($A1016,Database!$A:$Y,20,FALSE)</f>
        <v>4</v>
      </c>
      <c r="X1016" s="20">
        <f>VLOOKUP($A1016,Database!$A:$Y,21,FALSE)</f>
        <v>0</v>
      </c>
      <c r="Y1016" s="20">
        <f>IF(A1016=0,0,IF(V1016="À venir",0,IF(AND(ISBLANK(P1016),ISBLANK(Q1016)),1,0)))</f>
        <v>0</v>
      </c>
      <c r="Z1016" s="20">
        <f>IF(OR(ISBLANK(P1016),ISBLANK(Q1016)),"",IF(OR(AND(P1016&gt;Q1016,W1016&gt;X1016),AND(P1016=Q1016,W1016=X1016),AND(P1016&lt;Q1016,W1016&lt;X1016)),1,0))</f>
        <v>1</v>
      </c>
      <c r="AA1016" s="20">
        <f ca="1">IF(C1016&lt;NOW(),IF(AND(P1016&gt;Q1016,W1016&gt;X1016),S1016,IF(AND(P1016=Q1016,W1016=X1016),T1016,IF(AND(P1016&lt;Q1016,W1016&lt;X1016),U1016,0))),"")</f>
        <v>31</v>
      </c>
      <c r="AB1016" s="20">
        <f ca="1">IF(AND(P1016=W1016,Q1016=X1016,NOT(ISBLANK(P1016)),NOT(ISBLANK(Q1016)),NOT(ISBLANK(W1016)),NOT(ISBLANK(AA1016))),1,0)</f>
        <v>0</v>
      </c>
      <c r="AC1016" s="20" t="str">
        <f ca="1">IF(AB1016=0,"",IF(OR(ISBLANK(P1016),ISBLANK(Q1016)),"",IF(ISBLANK(VLOOKUP(A1016,Database!A:AA,22,FALSE)),"",VLOOKUP(A1016,Database!A:AA,22,FALSE))))</f>
        <v/>
      </c>
      <c r="AD1016" s="20">
        <f ca="1">IFERROR(
   IF(
     OR(ISBLANK(P1016),ISBLANK(Q1016)),
     "",
     IF(
       AND(AA1016&lt;&gt;"",OR(V1016="Terminé",V1016="En cours")),
       VLOOKUP(AC1016,Setup_ScoreExactBonus!A:D,4,FALSE),
       0
     )),
  0)</f>
        <v>0</v>
      </c>
      <c r="AE1016" s="21">
        <f ca="1">IFERROR(IF(OR(ISBLANK(P1016),ISBLANK(Q1016)),0,IF(AA1016&lt;&gt;"", AA1016 + IF(AB1016=1,AD1016, 0), "") * (R1016+1)),"")</f>
        <v>31</v>
      </c>
      <c r="AF1016" s="21">
        <f ca="1">SUMIFS(AE$2:AE1016,D$2:D1016,D1016)</f>
        <v>1057</v>
      </c>
    </row>
    <row r="1017" spans="1:32" hidden="1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1">
        <v>0</v>
      </c>
      <c r="S1017" s="20">
        <f>VLOOKUP($A1017,Database!$A:$Y,10,FALSE)</f>
        <v>31</v>
      </c>
      <c r="T1017" s="20">
        <f>VLOOKUP($A1017,Database!$A:$Y,11,FALSE)</f>
        <v>139</v>
      </c>
      <c r="U1017" s="20">
        <f>VLOOKUP($A1017,Database!$A:$Y,12,FALSE)</f>
        <v>176</v>
      </c>
      <c r="V1017" s="20" t="str">
        <f>VLOOKUP(A1017,Database!A:M,13,FALSE)</f>
        <v>Terminé</v>
      </c>
      <c r="W1017" s="20">
        <f>VLOOKUP($A1017,Database!$A:$Y,20,FALSE)</f>
        <v>4</v>
      </c>
      <c r="X1017" s="20">
        <f>VLOOKUP($A1017,Database!$A:$Y,21,FALSE)</f>
        <v>0</v>
      </c>
      <c r="Y1017" s="20">
        <f>IF(A1017=0,0,IF(V1017="À venir",0,IF(AND(ISBLANK(P1017),ISBLANK(Q1017)),1,0)))</f>
        <v>0</v>
      </c>
      <c r="Z1017" s="20">
        <f>IF(OR(ISBLANK(P1017),ISBLANK(Q1017)),"",IF(OR(AND(P1017&gt;Q1017,W1017&gt;X1017),AND(P1017=Q1017,W1017=X1017),AND(P1017&lt;Q1017,W1017&lt;X1017)),1,0))</f>
        <v>1</v>
      </c>
      <c r="AA1017" s="20">
        <f ca="1">IF(C1017&lt;NOW(),IF(AND(P1017&gt;Q1017,W1017&gt;X1017),S1017,IF(AND(P1017=Q1017,W1017=X1017),T1017,IF(AND(P1017&lt;Q1017,W1017&lt;X1017),U1017,0))),"")</f>
        <v>31</v>
      </c>
      <c r="AB1017" s="20">
        <f ca="1">IF(AND(P1017=W1017,Q1017=X1017,NOT(ISBLANK(P1017)),NOT(ISBLANK(Q1017)),NOT(ISBLANK(W1017)),NOT(ISBLANK(AA1017))),1,0)</f>
        <v>0</v>
      </c>
      <c r="AC1017" s="20" t="str">
        <f ca="1">IF(AB1017=0,"",IF(OR(ISBLANK(P1017),ISBLANK(Q1017)),"",IF(ISBLANK(VLOOKUP(A1017,Database!A:AA,22,FALSE)),"",VLOOKUP(A1017,Database!A:AA,22,FALSE))))</f>
        <v/>
      </c>
      <c r="AD1017" s="20">
        <f ca="1">IFERROR(
   IF(
     OR(ISBLANK(P1017),ISBLANK(Q1017)),
     "",
     IF(
       AND(AA1017&lt;&gt;"",OR(V1017="Terminé",V1017="En cours")),
       VLOOKUP(AC1017,Setup_ScoreExactBonus!A:D,4,FALSE),
       0
     )),
  0)</f>
        <v>0</v>
      </c>
      <c r="AE1017" s="21">
        <f ca="1">IFERROR(IF(OR(ISBLANK(P1017),ISBLANK(Q1017)),0,IF(AA1017&lt;&gt;"", AA1017 + IF(AB1017=1,AD1017, 0), "") * (R1017+1)),"")</f>
        <v>31</v>
      </c>
      <c r="AF1017" s="21">
        <f ca="1">SUMIFS(AE$2:AE1017,D$2:D1017,D1017)</f>
        <v>1278</v>
      </c>
    </row>
    <row r="1018" spans="1:32" hidden="1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1">
        <v>0</v>
      </c>
      <c r="S1018" s="20">
        <f>VLOOKUP($A1018,Database!$A:$Y,10,FALSE)</f>
        <v>31</v>
      </c>
      <c r="T1018" s="20">
        <f>VLOOKUP($A1018,Database!$A:$Y,11,FALSE)</f>
        <v>139</v>
      </c>
      <c r="U1018" s="20">
        <f>VLOOKUP($A1018,Database!$A:$Y,12,FALSE)</f>
        <v>176</v>
      </c>
      <c r="V1018" s="20" t="str">
        <f>VLOOKUP(A1018,Database!A:M,13,FALSE)</f>
        <v>Terminé</v>
      </c>
      <c r="W1018" s="20">
        <f>VLOOKUP($A1018,Database!$A:$Y,20,FALSE)</f>
        <v>4</v>
      </c>
      <c r="X1018" s="20">
        <f>VLOOKUP($A1018,Database!$A:$Y,21,FALSE)</f>
        <v>0</v>
      </c>
      <c r="Y1018" s="20">
        <f>IF(A1018=0,0,IF(V1018="À venir",0,IF(AND(ISBLANK(P1018),ISBLANK(Q1018)),1,0)))</f>
        <v>0</v>
      </c>
      <c r="Z1018" s="20">
        <f>IF(OR(ISBLANK(P1018),ISBLANK(Q1018)),"",IF(OR(AND(P1018&gt;Q1018,W1018&gt;X1018),AND(P1018=Q1018,W1018=X1018),AND(P1018&lt;Q1018,W1018&lt;X1018)),1,0))</f>
        <v>1</v>
      </c>
      <c r="AA1018" s="20">
        <f ca="1">IF(C1018&lt;NOW(),IF(AND(P1018&gt;Q1018,W1018&gt;X1018),S1018,IF(AND(P1018=Q1018,W1018=X1018),T1018,IF(AND(P1018&lt;Q1018,W1018&lt;X1018),U1018,0))),"")</f>
        <v>31</v>
      </c>
      <c r="AB1018" s="20">
        <f ca="1">IF(AND(P1018=W1018,Q1018=X1018,NOT(ISBLANK(P1018)),NOT(ISBLANK(Q1018)),NOT(ISBLANK(W1018)),NOT(ISBLANK(AA1018))),1,0)</f>
        <v>0</v>
      </c>
      <c r="AC1018" s="20" t="str">
        <f ca="1">IF(AB1018=0,"",IF(OR(ISBLANK(P1018),ISBLANK(Q1018)),"",IF(ISBLANK(VLOOKUP(A1018,Database!A:AA,22,FALSE)),"",VLOOKUP(A1018,Database!A:AA,22,FALSE))))</f>
        <v/>
      </c>
      <c r="AD1018" s="20">
        <f ca="1">IFERROR(
   IF(
     OR(ISBLANK(P1018),ISBLANK(Q1018)),
     "",
     IF(
       AND(AA1018&lt;&gt;"",OR(V1018="Terminé",V1018="En cours")),
       VLOOKUP(AC1018,Setup_ScoreExactBonus!A:D,4,FALSE),
       0
     )),
  0)</f>
        <v>0</v>
      </c>
      <c r="AE1018" s="21">
        <f ca="1">IFERROR(IF(OR(ISBLANK(P1018),ISBLANK(Q1018)),0,IF(AA1018&lt;&gt;"", AA1018 + IF(AB1018=1,AD1018, 0), "") * (R1018+1)),"")</f>
        <v>31</v>
      </c>
      <c r="AF1018" s="21">
        <f ca="1">SUMIFS(AE$2:AE1018,D$2:D1018,D1018)</f>
        <v>1560</v>
      </c>
    </row>
    <row r="1019" spans="1:32" hidden="1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1">
        <v>0</v>
      </c>
      <c r="S1019" s="20">
        <f>VLOOKUP($A1019,Database!$A:$Y,10,FALSE)</f>
        <v>31</v>
      </c>
      <c r="T1019" s="20">
        <f>VLOOKUP($A1019,Database!$A:$Y,11,FALSE)</f>
        <v>139</v>
      </c>
      <c r="U1019" s="20">
        <f>VLOOKUP($A1019,Database!$A:$Y,12,FALSE)</f>
        <v>176</v>
      </c>
      <c r="V1019" s="20" t="str">
        <f>VLOOKUP(A1019,Database!A:M,13,FALSE)</f>
        <v>Terminé</v>
      </c>
      <c r="W1019" s="20">
        <f>VLOOKUP($A1019,Database!$A:$Y,20,FALSE)</f>
        <v>4</v>
      </c>
      <c r="X1019" s="20">
        <f>VLOOKUP($A1019,Database!$A:$Y,21,FALSE)</f>
        <v>0</v>
      </c>
      <c r="Y1019" s="20">
        <f>IF(A1019=0,0,IF(V1019="À venir",0,IF(AND(ISBLANK(P1019),ISBLANK(Q1019)),1,0)))</f>
        <v>0</v>
      </c>
      <c r="Z1019" s="20">
        <f>IF(OR(ISBLANK(P1019),ISBLANK(Q1019)),"",IF(OR(AND(P1019&gt;Q1019,W1019&gt;X1019),AND(P1019=Q1019,W1019=X1019),AND(P1019&lt;Q1019,W1019&lt;X1019)),1,0))</f>
        <v>1</v>
      </c>
      <c r="AA1019" s="20">
        <f ca="1">IF(C1019&lt;NOW(),IF(AND(P1019&gt;Q1019,W1019&gt;X1019),S1019,IF(AND(P1019=Q1019,W1019=X1019),T1019,IF(AND(P1019&lt;Q1019,W1019&lt;X1019),U1019,0))),"")</f>
        <v>31</v>
      </c>
      <c r="AB1019" s="20">
        <f ca="1">IF(AND(P1019=W1019,Q1019=X1019,NOT(ISBLANK(P1019)),NOT(ISBLANK(Q1019)),NOT(ISBLANK(W1019)),NOT(ISBLANK(AA1019))),1,0)</f>
        <v>0</v>
      </c>
      <c r="AC1019" s="20" t="str">
        <f ca="1">IF(AB1019=0,"",IF(OR(ISBLANK(P1019),ISBLANK(Q1019)),"",IF(ISBLANK(VLOOKUP(A1019,Database!A:AA,22,FALSE)),"",VLOOKUP(A1019,Database!A:AA,22,FALSE))))</f>
        <v/>
      </c>
      <c r="AD1019" s="20">
        <f ca="1">IFERROR(
   IF(
     OR(ISBLANK(P1019),ISBLANK(Q1019)),
     "",
     IF(
       AND(AA1019&lt;&gt;"",OR(V1019="Terminé",V1019="En cours")),
       VLOOKUP(AC1019,Setup_ScoreExactBonus!A:D,4,FALSE),
       0
     )),
  0)</f>
        <v>0</v>
      </c>
      <c r="AE1019" s="21">
        <f ca="1">IFERROR(IF(OR(ISBLANK(P1019),ISBLANK(Q1019)),0,IF(AA1019&lt;&gt;"", AA1019 + IF(AB1019=1,AD1019, 0), "") * (R1019+1)),"")</f>
        <v>31</v>
      </c>
      <c r="AF1019" s="21">
        <f ca="1">SUMIFS(AE$2:AE1019,D$2:D1019,D1019)</f>
        <v>1383</v>
      </c>
    </row>
    <row r="1020" spans="1:32" hidden="1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1">
        <v>0</v>
      </c>
      <c r="S1020" s="20">
        <f>VLOOKUP($A1020,Database!$A:$Y,10,FALSE)</f>
        <v>31</v>
      </c>
      <c r="T1020" s="20">
        <f>VLOOKUP($A1020,Database!$A:$Y,11,FALSE)</f>
        <v>139</v>
      </c>
      <c r="U1020" s="20">
        <f>VLOOKUP($A1020,Database!$A:$Y,12,FALSE)</f>
        <v>176</v>
      </c>
      <c r="V1020" s="20" t="str">
        <f>VLOOKUP(A1020,Database!A:M,13,FALSE)</f>
        <v>Terminé</v>
      </c>
      <c r="W1020" s="20">
        <f>VLOOKUP($A1020,Database!$A:$Y,20,FALSE)</f>
        <v>4</v>
      </c>
      <c r="X1020" s="20">
        <f>VLOOKUP($A1020,Database!$A:$Y,21,FALSE)</f>
        <v>0</v>
      </c>
      <c r="Y1020" s="20">
        <f>IF(A1020=0,0,IF(V1020="À venir",0,IF(AND(ISBLANK(P1020),ISBLANK(Q1020)),1,0)))</f>
        <v>0</v>
      </c>
      <c r="Z1020" s="20">
        <f>IF(OR(ISBLANK(P1020),ISBLANK(Q1020)),"",IF(OR(AND(P1020&gt;Q1020,W1020&gt;X1020),AND(P1020=Q1020,W1020=X1020),AND(P1020&lt;Q1020,W1020&lt;X1020)),1,0))</f>
        <v>1</v>
      </c>
      <c r="AA1020" s="20">
        <f ca="1">IF(C1020&lt;NOW(),IF(AND(P1020&gt;Q1020,W1020&gt;X1020),S1020,IF(AND(P1020=Q1020,W1020=X1020),T1020,IF(AND(P1020&lt;Q1020,W1020&lt;X1020),U1020,0))),"")</f>
        <v>31</v>
      </c>
      <c r="AB1020" s="20">
        <f ca="1">IF(AND(P1020=W1020,Q1020=X1020,NOT(ISBLANK(P1020)),NOT(ISBLANK(Q1020)),NOT(ISBLANK(W1020)),NOT(ISBLANK(AA1020))),1,0)</f>
        <v>0</v>
      </c>
      <c r="AC1020" s="20" t="str">
        <f ca="1">IF(AB1020=0,"",IF(OR(ISBLANK(P1020),ISBLANK(Q1020)),"",IF(ISBLANK(VLOOKUP(A1020,Database!A:AA,22,FALSE)),"",VLOOKUP(A1020,Database!A:AA,22,FALSE))))</f>
        <v/>
      </c>
      <c r="AD1020" s="20">
        <f ca="1">IFERROR(
   IF(
     OR(ISBLANK(P1020),ISBLANK(Q1020)),
     "",
     IF(
       AND(AA1020&lt;&gt;"",OR(V1020="Terminé",V1020="En cours")),
       VLOOKUP(AC1020,Setup_ScoreExactBonus!A:D,4,FALSE),
       0
     )),
  0)</f>
        <v>0</v>
      </c>
      <c r="AE1020" s="21">
        <f ca="1">IFERROR(IF(OR(ISBLANK(P1020),ISBLANK(Q1020)),0,IF(AA1020&lt;&gt;"", AA1020 + IF(AB1020=1,AD1020, 0), "") * (R1020+1)),"")</f>
        <v>31</v>
      </c>
      <c r="AF1020" s="21">
        <f ca="1">SUMIFS(AE$2:AE1020,D$2:D1020,D1020)</f>
        <v>1479</v>
      </c>
    </row>
    <row r="1021" spans="1:32" hidden="1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1">
        <v>0</v>
      </c>
      <c r="S1021" s="20">
        <f>VLOOKUP($A1021,Database!$A:$Y,10,FALSE)</f>
        <v>31</v>
      </c>
      <c r="T1021" s="20">
        <f>VLOOKUP($A1021,Database!$A:$Y,11,FALSE)</f>
        <v>139</v>
      </c>
      <c r="U1021" s="20">
        <f>VLOOKUP($A1021,Database!$A:$Y,12,FALSE)</f>
        <v>176</v>
      </c>
      <c r="V1021" s="20" t="str">
        <f>VLOOKUP(A1021,Database!A:M,13,FALSE)</f>
        <v>Terminé</v>
      </c>
      <c r="W1021" s="20">
        <f>VLOOKUP($A1021,Database!$A:$Y,20,FALSE)</f>
        <v>4</v>
      </c>
      <c r="X1021" s="20">
        <f>VLOOKUP($A1021,Database!$A:$Y,21,FALSE)</f>
        <v>0</v>
      </c>
      <c r="Y1021" s="20">
        <f>IF(A1021=0,0,IF(V1021="À venir",0,IF(AND(ISBLANK(P1021),ISBLANK(Q1021)),1,0)))</f>
        <v>0</v>
      </c>
      <c r="Z1021" s="20">
        <f>IF(OR(ISBLANK(P1021),ISBLANK(Q1021)),"",IF(OR(AND(P1021&gt;Q1021,W1021&gt;X1021),AND(P1021=Q1021,W1021=X1021),AND(P1021&lt;Q1021,W1021&lt;X1021)),1,0))</f>
        <v>1</v>
      </c>
      <c r="AA1021" s="20">
        <f ca="1">IF(C1021&lt;NOW(),IF(AND(P1021&gt;Q1021,W1021&gt;X1021),S1021,IF(AND(P1021=Q1021,W1021=X1021),T1021,IF(AND(P1021&lt;Q1021,W1021&lt;X1021),U1021,0))),"")</f>
        <v>31</v>
      </c>
      <c r="AB1021" s="20">
        <f ca="1">IF(AND(P1021=W1021,Q1021=X1021,NOT(ISBLANK(P1021)),NOT(ISBLANK(Q1021)),NOT(ISBLANK(W1021)),NOT(ISBLANK(AA1021))),1,0)</f>
        <v>0</v>
      </c>
      <c r="AC1021" s="20" t="str">
        <f ca="1">IF(AB1021=0,"",IF(OR(ISBLANK(P1021),ISBLANK(Q1021)),"",IF(ISBLANK(VLOOKUP(A1021,Database!A:AA,22,FALSE)),"",VLOOKUP(A1021,Database!A:AA,22,FALSE))))</f>
        <v/>
      </c>
      <c r="AD1021" s="20">
        <f ca="1">IFERROR(
   IF(
     OR(ISBLANK(P1021),ISBLANK(Q1021)),
     "",
     IF(
       AND(AA1021&lt;&gt;"",OR(V1021="Terminé",V1021="En cours")),
       VLOOKUP(AC1021,Setup_ScoreExactBonus!A:D,4,FALSE),
       0
     )),
  0)</f>
        <v>0</v>
      </c>
      <c r="AE1021" s="21">
        <f ca="1">IFERROR(IF(OR(ISBLANK(P1021),ISBLANK(Q1021)),0,IF(AA1021&lt;&gt;"", AA1021 + IF(AB1021=1,AD1021, 0), "") * (R1021+1)),"")</f>
        <v>31</v>
      </c>
      <c r="AF1021" s="21">
        <f ca="1">SUMIFS(AE$2:AE1021,D$2:D1021,D1021)</f>
        <v>1248</v>
      </c>
    </row>
    <row r="1022" spans="1:32" hidden="1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1">
        <v>0</v>
      </c>
      <c r="S1022" s="20">
        <f>VLOOKUP($A1022,Database!$A:$Y,10,FALSE)</f>
        <v>31</v>
      </c>
      <c r="T1022" s="20">
        <f>VLOOKUP($A1022,Database!$A:$Y,11,FALSE)</f>
        <v>139</v>
      </c>
      <c r="U1022" s="20">
        <f>VLOOKUP($A1022,Database!$A:$Y,12,FALSE)</f>
        <v>176</v>
      </c>
      <c r="V1022" s="20" t="str">
        <f>VLOOKUP(A1022,Database!A:M,13,FALSE)</f>
        <v>Terminé</v>
      </c>
      <c r="W1022" s="20">
        <f>VLOOKUP($A1022,Database!$A:$Y,20,FALSE)</f>
        <v>4</v>
      </c>
      <c r="X1022" s="20">
        <f>VLOOKUP($A1022,Database!$A:$Y,21,FALSE)</f>
        <v>0</v>
      </c>
      <c r="Y1022" s="20">
        <f>IF(A1022=0,0,IF(V1022="À venir",0,IF(AND(ISBLANK(P1022),ISBLANK(Q1022)),1,0)))</f>
        <v>0</v>
      </c>
      <c r="Z1022" s="20">
        <f>IF(OR(ISBLANK(P1022),ISBLANK(Q1022)),"",IF(OR(AND(P1022&gt;Q1022,W1022&gt;X1022),AND(P1022=Q1022,W1022=X1022),AND(P1022&lt;Q1022,W1022&lt;X1022)),1,0))</f>
        <v>1</v>
      </c>
      <c r="AA1022" s="20">
        <f ca="1">IF(C1022&lt;NOW(),IF(AND(P1022&gt;Q1022,W1022&gt;X1022),S1022,IF(AND(P1022=Q1022,W1022=X1022),T1022,IF(AND(P1022&lt;Q1022,W1022&lt;X1022),U1022,0))),"")</f>
        <v>31</v>
      </c>
      <c r="AB1022" s="20">
        <f ca="1">IF(AND(P1022=W1022,Q1022=X1022,NOT(ISBLANK(P1022)),NOT(ISBLANK(Q1022)),NOT(ISBLANK(W1022)),NOT(ISBLANK(AA1022))),1,0)</f>
        <v>0</v>
      </c>
      <c r="AC1022" s="20" t="str">
        <f ca="1">IF(AB1022=0,"",IF(OR(ISBLANK(P1022),ISBLANK(Q1022)),"",IF(ISBLANK(VLOOKUP(A1022,Database!A:AA,22,FALSE)),"",VLOOKUP(A1022,Database!A:AA,22,FALSE))))</f>
        <v/>
      </c>
      <c r="AD1022" s="20">
        <f ca="1">IFERROR(
   IF(
     OR(ISBLANK(P1022),ISBLANK(Q1022)),
     "",
     IF(
       AND(AA1022&lt;&gt;"",OR(V1022="Terminé",V1022="En cours")),
       VLOOKUP(AC1022,Setup_ScoreExactBonus!A:D,4,FALSE),
       0
     )),
  0)</f>
        <v>0</v>
      </c>
      <c r="AE1022" s="21">
        <f ca="1">IFERROR(IF(OR(ISBLANK(P1022),ISBLANK(Q1022)),0,IF(AA1022&lt;&gt;"", AA1022 + IF(AB1022=1,AD1022, 0), "") * (R1022+1)),"")</f>
        <v>31</v>
      </c>
      <c r="AF1022" s="21">
        <f ca="1">SUMIFS(AE$2:AE1022,D$2:D1022,D1022)</f>
        <v>917</v>
      </c>
    </row>
    <row r="1023" spans="1:32" hidden="1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1">
        <v>0</v>
      </c>
      <c r="S1023" s="20">
        <f>VLOOKUP($A1023,Database!$A:$Y,10,FALSE)</f>
        <v>31</v>
      </c>
      <c r="T1023" s="20">
        <f>VLOOKUP($A1023,Database!$A:$Y,11,FALSE)</f>
        <v>139</v>
      </c>
      <c r="U1023" s="20">
        <f>VLOOKUP($A1023,Database!$A:$Y,12,FALSE)</f>
        <v>176</v>
      </c>
      <c r="V1023" s="20" t="str">
        <f>VLOOKUP(A1023,Database!A:M,13,FALSE)</f>
        <v>Terminé</v>
      </c>
      <c r="W1023" s="20">
        <f>VLOOKUP($A1023,Database!$A:$Y,20,FALSE)</f>
        <v>4</v>
      </c>
      <c r="X1023" s="20">
        <f>VLOOKUP($A1023,Database!$A:$Y,21,FALSE)</f>
        <v>0</v>
      </c>
      <c r="Y1023" s="20">
        <f>IF(A1023=0,0,IF(V1023="À venir",0,IF(AND(ISBLANK(P1023),ISBLANK(Q1023)),1,0)))</f>
        <v>0</v>
      </c>
      <c r="Z1023" s="20">
        <f>IF(OR(ISBLANK(P1023),ISBLANK(Q1023)),"",IF(OR(AND(P1023&gt;Q1023,W1023&gt;X1023),AND(P1023=Q1023,W1023=X1023),AND(P1023&lt;Q1023,W1023&lt;X1023)),1,0))</f>
        <v>1</v>
      </c>
      <c r="AA1023" s="20">
        <f ca="1">IF(C1023&lt;NOW(),IF(AND(P1023&gt;Q1023,W1023&gt;X1023),S1023,IF(AND(P1023=Q1023,W1023=X1023),T1023,IF(AND(P1023&lt;Q1023,W1023&lt;X1023),U1023,0))),"")</f>
        <v>31</v>
      </c>
      <c r="AB1023" s="20">
        <f ca="1">IF(AND(P1023=W1023,Q1023=X1023,NOT(ISBLANK(P1023)),NOT(ISBLANK(Q1023)),NOT(ISBLANK(W1023)),NOT(ISBLANK(AA1023))),1,0)</f>
        <v>0</v>
      </c>
      <c r="AC1023" s="20" t="str">
        <f ca="1">IF(AB1023=0,"",IF(OR(ISBLANK(P1023),ISBLANK(Q1023)),"",IF(ISBLANK(VLOOKUP(A1023,Database!A:AA,22,FALSE)),"",VLOOKUP(A1023,Database!A:AA,22,FALSE))))</f>
        <v/>
      </c>
      <c r="AD1023" s="20">
        <f ca="1">IFERROR(
   IF(
     OR(ISBLANK(P1023),ISBLANK(Q1023)),
     "",
     IF(
       AND(AA1023&lt;&gt;"",OR(V1023="Terminé",V1023="En cours")),
       VLOOKUP(AC1023,Setup_ScoreExactBonus!A:D,4,FALSE),
       0
     )),
  0)</f>
        <v>0</v>
      </c>
      <c r="AE1023" s="21">
        <f ca="1">IFERROR(IF(OR(ISBLANK(P1023),ISBLANK(Q1023)),0,IF(AA1023&lt;&gt;"", AA1023 + IF(AB1023=1,AD1023, 0), "") * (R1023+1)),"")</f>
        <v>31</v>
      </c>
      <c r="AF1023" s="21">
        <f ca="1">SUMIFS(AE$2:AE1023,D$2:D1023,D1023)</f>
        <v>952</v>
      </c>
    </row>
    <row r="1024" spans="1:32" hidden="1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1">
        <v>0</v>
      </c>
      <c r="S1024" s="20">
        <f>VLOOKUP($A1024,Database!$A:$Y,10,FALSE)</f>
        <v>31</v>
      </c>
      <c r="T1024" s="20">
        <f>VLOOKUP($A1024,Database!$A:$Y,11,FALSE)</f>
        <v>139</v>
      </c>
      <c r="U1024" s="20">
        <f>VLOOKUP($A1024,Database!$A:$Y,12,FALSE)</f>
        <v>176</v>
      </c>
      <c r="V1024" s="20" t="str">
        <f>VLOOKUP(A1024,Database!A:M,13,FALSE)</f>
        <v>Terminé</v>
      </c>
      <c r="W1024" s="20">
        <f>VLOOKUP($A1024,Database!$A:$Y,20,FALSE)</f>
        <v>4</v>
      </c>
      <c r="X1024" s="20">
        <f>VLOOKUP($A1024,Database!$A:$Y,21,FALSE)</f>
        <v>0</v>
      </c>
      <c r="Y1024" s="20">
        <f>IF(A1024=0,0,IF(V1024="À venir",0,IF(AND(ISBLANK(P1024),ISBLANK(Q1024)),1,0)))</f>
        <v>0</v>
      </c>
      <c r="Z1024" s="20">
        <f>IF(OR(ISBLANK(P1024),ISBLANK(Q1024)),"",IF(OR(AND(P1024&gt;Q1024,W1024&gt;X1024),AND(P1024=Q1024,W1024=X1024),AND(P1024&lt;Q1024,W1024&lt;X1024)),1,0))</f>
        <v>1</v>
      </c>
      <c r="AA1024" s="20">
        <f ca="1">IF(C1024&lt;NOW(),IF(AND(P1024&gt;Q1024,W1024&gt;X1024),S1024,IF(AND(P1024=Q1024,W1024=X1024),T1024,IF(AND(P1024&lt;Q1024,W1024&lt;X1024),U1024,0))),"")</f>
        <v>31</v>
      </c>
      <c r="AB1024" s="20">
        <f ca="1">IF(AND(P1024=W1024,Q1024=X1024,NOT(ISBLANK(P1024)),NOT(ISBLANK(Q1024)),NOT(ISBLANK(W1024)),NOT(ISBLANK(AA1024))),1,0)</f>
        <v>0</v>
      </c>
      <c r="AC1024" s="20" t="str">
        <f ca="1">IF(AB1024=0,"",IF(OR(ISBLANK(P1024),ISBLANK(Q1024)),"",IF(ISBLANK(VLOOKUP(A1024,Database!A:AA,22,FALSE)),"",VLOOKUP(A1024,Database!A:AA,22,FALSE))))</f>
        <v/>
      </c>
      <c r="AD1024" s="20">
        <f ca="1">IFERROR(
   IF(
     OR(ISBLANK(P1024),ISBLANK(Q1024)),
     "",
     IF(
       AND(AA1024&lt;&gt;"",OR(V1024="Terminé",V1024="En cours")),
       VLOOKUP(AC1024,Setup_ScoreExactBonus!A:D,4,FALSE),
       0
     )),
  0)</f>
        <v>0</v>
      </c>
      <c r="AE1024" s="21">
        <f ca="1">IFERROR(IF(OR(ISBLANK(P1024),ISBLANK(Q1024)),0,IF(AA1024&lt;&gt;"", AA1024 + IF(AB1024=1,AD1024, 0), "") * (R1024+1)),"")</f>
        <v>31</v>
      </c>
      <c r="AF1024" s="21">
        <f ca="1">SUMIFS(AE$2:AE1024,D$2:D1024,D1024)</f>
        <v>1637</v>
      </c>
    </row>
    <row r="1025" spans="1:32" hidden="1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1">
        <v>0</v>
      </c>
      <c r="S1025" s="20">
        <f>VLOOKUP($A1025,Database!$A:$Y,10,FALSE)</f>
        <v>31</v>
      </c>
      <c r="T1025" s="20">
        <f>VLOOKUP($A1025,Database!$A:$Y,11,FALSE)</f>
        <v>139</v>
      </c>
      <c r="U1025" s="20">
        <f>VLOOKUP($A1025,Database!$A:$Y,12,FALSE)</f>
        <v>176</v>
      </c>
      <c r="V1025" s="20" t="str">
        <f>VLOOKUP(A1025,Database!A:M,13,FALSE)</f>
        <v>Terminé</v>
      </c>
      <c r="W1025" s="20">
        <f>VLOOKUP($A1025,Database!$A:$Y,20,FALSE)</f>
        <v>4</v>
      </c>
      <c r="X1025" s="20">
        <f>VLOOKUP($A1025,Database!$A:$Y,21,FALSE)</f>
        <v>0</v>
      </c>
      <c r="Y1025" s="20">
        <f>IF(A1025=0,0,IF(V1025="À venir",0,IF(AND(ISBLANK(P1025),ISBLANK(Q1025)),1,0)))</f>
        <v>0</v>
      </c>
      <c r="Z1025" s="20">
        <f>IF(OR(ISBLANK(P1025),ISBLANK(Q1025)),"",IF(OR(AND(P1025&gt;Q1025,W1025&gt;X1025),AND(P1025=Q1025,W1025=X1025),AND(P1025&lt;Q1025,W1025&lt;X1025)),1,0))</f>
        <v>1</v>
      </c>
      <c r="AA1025" s="20">
        <f ca="1">IF(C1025&lt;NOW(),IF(AND(P1025&gt;Q1025,W1025&gt;X1025),S1025,IF(AND(P1025=Q1025,W1025=X1025),T1025,IF(AND(P1025&lt;Q1025,W1025&lt;X1025),U1025,0))),"")</f>
        <v>31</v>
      </c>
      <c r="AB1025" s="20">
        <f ca="1">IF(AND(P1025=W1025,Q1025=X1025,NOT(ISBLANK(P1025)),NOT(ISBLANK(Q1025)),NOT(ISBLANK(W1025)),NOT(ISBLANK(AA1025))),1,0)</f>
        <v>0</v>
      </c>
      <c r="AC1025" s="20" t="str">
        <f ca="1">IF(AB1025=0,"",IF(OR(ISBLANK(P1025),ISBLANK(Q1025)),"",IF(ISBLANK(VLOOKUP(A1025,Database!A:AA,22,FALSE)),"",VLOOKUP(A1025,Database!A:AA,22,FALSE))))</f>
        <v/>
      </c>
      <c r="AD1025" s="20">
        <f ca="1">IFERROR(
   IF(
     OR(ISBLANK(P1025),ISBLANK(Q1025)),
     "",
     IF(
       AND(AA1025&lt;&gt;"",OR(V1025="Terminé",V1025="En cours")),
       VLOOKUP(AC1025,Setup_ScoreExactBonus!A:D,4,FALSE),
       0
     )),
  0)</f>
        <v>0</v>
      </c>
      <c r="AE1025" s="21">
        <f ca="1">IFERROR(IF(OR(ISBLANK(P1025),ISBLANK(Q1025)),0,IF(AA1025&lt;&gt;"", AA1025 + IF(AB1025=1,AD1025, 0), "") * (R1025+1)),"")</f>
        <v>31</v>
      </c>
      <c r="AF1025" s="21">
        <f ca="1">SUMIFS(AE$2:AE1025,D$2:D1025,D1025)</f>
        <v>1376</v>
      </c>
    </row>
    <row r="1026" spans="1:32" hidden="1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1">
        <v>0</v>
      </c>
      <c r="S1026" s="20">
        <f>VLOOKUP($A1026,Database!$A:$Y,10,FALSE)</f>
        <v>31</v>
      </c>
      <c r="T1026" s="20">
        <f>VLOOKUP($A1026,Database!$A:$Y,11,FALSE)</f>
        <v>139</v>
      </c>
      <c r="U1026" s="20">
        <f>VLOOKUP($A1026,Database!$A:$Y,12,FALSE)</f>
        <v>176</v>
      </c>
      <c r="V1026" s="20" t="str">
        <f>VLOOKUP(A1026,Database!A:M,13,FALSE)</f>
        <v>Terminé</v>
      </c>
      <c r="W1026" s="20">
        <f>VLOOKUP($A1026,Database!$A:$Y,20,FALSE)</f>
        <v>4</v>
      </c>
      <c r="X1026" s="20">
        <f>VLOOKUP($A1026,Database!$A:$Y,21,FALSE)</f>
        <v>0</v>
      </c>
      <c r="Y1026" s="20">
        <f>IF(A1026=0,0,IF(V1026="À venir",0,IF(AND(ISBLANK(P1026),ISBLANK(Q1026)),1,0)))</f>
        <v>0</v>
      </c>
      <c r="Z1026" s="20">
        <f>IF(OR(ISBLANK(P1026),ISBLANK(Q1026)),"",IF(OR(AND(P1026&gt;Q1026,W1026&gt;X1026),AND(P1026=Q1026,W1026=X1026),AND(P1026&lt;Q1026,W1026&lt;X1026)),1,0))</f>
        <v>1</v>
      </c>
      <c r="AA1026" s="20">
        <f ca="1">IF(C1026&lt;NOW(),IF(AND(P1026&gt;Q1026,W1026&gt;X1026),S1026,IF(AND(P1026=Q1026,W1026=X1026),T1026,IF(AND(P1026&lt;Q1026,W1026&lt;X1026),U1026,0))),"")</f>
        <v>31</v>
      </c>
      <c r="AB1026" s="20">
        <f ca="1">IF(AND(P1026=W1026,Q1026=X1026,NOT(ISBLANK(P1026)),NOT(ISBLANK(Q1026)),NOT(ISBLANK(W1026)),NOT(ISBLANK(AA1026))),1,0)</f>
        <v>0</v>
      </c>
      <c r="AC1026" s="20" t="str">
        <f ca="1">IF(AB1026=0,"",IF(OR(ISBLANK(P1026),ISBLANK(Q1026)),"",IF(ISBLANK(VLOOKUP(A1026,Database!A:AA,22,FALSE)),"",VLOOKUP(A1026,Database!A:AA,22,FALSE))))</f>
        <v/>
      </c>
      <c r="AD1026" s="20">
        <f ca="1">IFERROR(
   IF(
     OR(ISBLANK(P1026),ISBLANK(Q1026)),
     "",
     IF(
       AND(AA1026&lt;&gt;"",OR(V1026="Terminé",V1026="En cours")),
       VLOOKUP(AC1026,Setup_ScoreExactBonus!A:D,4,FALSE),
       0
     )),
  0)</f>
        <v>0</v>
      </c>
      <c r="AE1026" s="21">
        <f ca="1">IFERROR(IF(OR(ISBLANK(P1026),ISBLANK(Q1026)),0,IF(AA1026&lt;&gt;"", AA1026 + IF(AB1026=1,AD1026, 0), "") * (R1026+1)),"")</f>
        <v>31</v>
      </c>
      <c r="AF1026" s="21">
        <f ca="1">SUMIFS(AE$2:AE1026,D$2:D1026,D1026)</f>
        <v>904</v>
      </c>
    </row>
    <row r="1027" spans="1:32" hidden="1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1">
        <v>0</v>
      </c>
      <c r="S1027" s="20">
        <f>VLOOKUP($A1027,Database!$A:$Y,10,FALSE)</f>
        <v>31</v>
      </c>
      <c r="T1027" s="20">
        <f>VLOOKUP($A1027,Database!$A:$Y,11,FALSE)</f>
        <v>139</v>
      </c>
      <c r="U1027" s="20">
        <f>VLOOKUP($A1027,Database!$A:$Y,12,FALSE)</f>
        <v>176</v>
      </c>
      <c r="V1027" s="20" t="str">
        <f>VLOOKUP(A1027,Database!A:M,13,FALSE)</f>
        <v>Terminé</v>
      </c>
      <c r="W1027" s="20">
        <f>VLOOKUP($A1027,Database!$A:$Y,20,FALSE)</f>
        <v>4</v>
      </c>
      <c r="X1027" s="20">
        <f>VLOOKUP($A1027,Database!$A:$Y,21,FALSE)</f>
        <v>0</v>
      </c>
      <c r="Y1027" s="20">
        <f>IF(A1027=0,0,IF(V1027="À venir",0,IF(AND(ISBLANK(P1027),ISBLANK(Q1027)),1,0)))</f>
        <v>0</v>
      </c>
      <c r="Z1027" s="20">
        <f>IF(OR(ISBLANK(P1027),ISBLANK(Q1027)),"",IF(OR(AND(P1027&gt;Q1027,W1027&gt;X1027),AND(P1027=Q1027,W1027=X1027),AND(P1027&lt;Q1027,W1027&lt;X1027)),1,0))</f>
        <v>1</v>
      </c>
      <c r="AA1027" s="20">
        <f ca="1">IF(C1027&lt;NOW(),IF(AND(P1027&gt;Q1027,W1027&gt;X1027),S1027,IF(AND(P1027=Q1027,W1027=X1027),T1027,IF(AND(P1027&lt;Q1027,W1027&lt;X1027),U1027,0))),"")</f>
        <v>31</v>
      </c>
      <c r="AB1027" s="20">
        <f ca="1">IF(AND(P1027=W1027,Q1027=X1027,NOT(ISBLANK(P1027)),NOT(ISBLANK(Q1027)),NOT(ISBLANK(W1027)),NOT(ISBLANK(AA1027))),1,0)</f>
        <v>0</v>
      </c>
      <c r="AC1027" s="20" t="str">
        <f ca="1">IF(AB1027=0,"",IF(OR(ISBLANK(P1027),ISBLANK(Q1027)),"",IF(ISBLANK(VLOOKUP(A1027,Database!A:AA,22,FALSE)),"",VLOOKUP(A1027,Database!A:AA,22,FALSE))))</f>
        <v/>
      </c>
      <c r="AD1027" s="20">
        <f ca="1">IFERROR(
   IF(
     OR(ISBLANK(P1027),ISBLANK(Q1027)),
     "",
     IF(
       AND(AA1027&lt;&gt;"",OR(V1027="Terminé",V1027="En cours")),
       VLOOKUP(AC1027,Setup_ScoreExactBonus!A:D,4,FALSE),
       0
     )),
  0)</f>
        <v>0</v>
      </c>
      <c r="AE1027" s="21">
        <f ca="1">IFERROR(IF(OR(ISBLANK(P1027),ISBLANK(Q1027)),0,IF(AA1027&lt;&gt;"", AA1027 + IF(AB1027=1,AD1027, 0), "") * (R1027+1)),"")</f>
        <v>31</v>
      </c>
      <c r="AF1027" s="21">
        <f ca="1">SUMIFS(AE$2:AE1027,D$2:D1027,D1027)</f>
        <v>534</v>
      </c>
    </row>
    <row r="1028" spans="1:32" hidden="1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1">
        <v>0</v>
      </c>
      <c r="S1028" s="20">
        <f>VLOOKUP($A1028,Database!$A:$Y,10,FALSE)</f>
        <v>39</v>
      </c>
      <c r="T1028" s="20">
        <f>VLOOKUP($A1028,Database!$A:$Y,11,FALSE)</f>
        <v>138</v>
      </c>
      <c r="U1028" s="20">
        <f>VLOOKUP($A1028,Database!$A:$Y,12,FALSE)</f>
        <v>171</v>
      </c>
      <c r="V1028" s="20" t="str">
        <f>VLOOKUP(A1028,Database!A:M,13,FALSE)</f>
        <v>Terminé</v>
      </c>
      <c r="W1028" s="20">
        <f>VLOOKUP($A1028,Database!$A:$Y,20,FALSE)</f>
        <v>0</v>
      </c>
      <c r="X1028" s="20">
        <f>VLOOKUP($A1028,Database!$A:$Y,21,FALSE)</f>
        <v>0</v>
      </c>
      <c r="Y1028" s="20">
        <f>IF(A1028=0,0,IF(V1028="À venir",0,IF(AND(ISBLANK(P1028),ISBLANK(Q1028)),1,0)))</f>
        <v>0</v>
      </c>
      <c r="Z1028" s="20">
        <f>IF(OR(ISBLANK(P1028),ISBLANK(Q1028)),"",IF(OR(AND(P1028&gt;Q1028,W1028&gt;X1028),AND(P1028=Q1028,W1028=X1028),AND(P1028&lt;Q1028,W1028&lt;X1028)),1,0))</f>
        <v>0</v>
      </c>
      <c r="AA1028" s="20">
        <f ca="1">IF(C1028&lt;NOW(),IF(AND(P1028&gt;Q1028,W1028&gt;X1028),S1028,IF(AND(P1028=Q1028,W1028=X1028),T1028,IF(AND(P1028&lt;Q1028,W1028&lt;X1028),U1028,0))),"")</f>
        <v>0</v>
      </c>
      <c r="AB1028" s="20">
        <f ca="1">IF(AND(P1028=W1028,Q1028=X1028,NOT(ISBLANK(P1028)),NOT(ISBLANK(Q1028)),NOT(ISBLANK(W1028)),NOT(ISBLANK(AA1028))),1,0)</f>
        <v>0</v>
      </c>
      <c r="AC1028" s="20" t="str">
        <f ca="1">IF(AB1028=0,"",IF(OR(ISBLANK(P1028),ISBLANK(Q1028)),"",IF(ISBLANK(VLOOKUP(A1028,Database!A:AA,22,FALSE)),"",VLOOKUP(A1028,Database!A:AA,22,FALSE))))</f>
        <v/>
      </c>
      <c r="AD1028" s="20">
        <f ca="1">IFERROR(
   IF(
     OR(ISBLANK(P1028),ISBLANK(Q1028)),
     "",
     IF(
       AND(AA1028&lt;&gt;"",OR(V1028="Terminé",V1028="En cours")),
       VLOOKUP(AC1028,Setup_ScoreExactBonus!A:D,4,FALSE),
       0
     )),
  0)</f>
        <v>0</v>
      </c>
      <c r="AE1028" s="21">
        <f ca="1">IFERROR(IF(OR(ISBLANK(P1028),ISBLANK(Q1028)),0,IF(AA1028&lt;&gt;"", AA1028 + IF(AB1028=1,AD1028, 0), "") * (R1028+1)),"")</f>
        <v>0</v>
      </c>
      <c r="AF1028" s="21">
        <f ca="1">SUMIFS(AE$2:AE1028,D$2:D1028,D1028)</f>
        <v>1499</v>
      </c>
    </row>
    <row r="1029" spans="1:32" hidden="1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1">
        <v>0</v>
      </c>
      <c r="S1029" s="20">
        <f>VLOOKUP($A1029,Database!$A:$Y,10,FALSE)</f>
        <v>39</v>
      </c>
      <c r="T1029" s="20">
        <f>VLOOKUP($A1029,Database!$A:$Y,11,FALSE)</f>
        <v>138</v>
      </c>
      <c r="U1029" s="20">
        <f>VLOOKUP($A1029,Database!$A:$Y,12,FALSE)</f>
        <v>171</v>
      </c>
      <c r="V1029" s="20" t="str">
        <f>VLOOKUP(A1029,Database!A:M,13,FALSE)</f>
        <v>Terminé</v>
      </c>
      <c r="W1029" s="20">
        <f>VLOOKUP($A1029,Database!$A:$Y,20,FALSE)</f>
        <v>0</v>
      </c>
      <c r="X1029" s="20">
        <f>VLOOKUP($A1029,Database!$A:$Y,21,FALSE)</f>
        <v>0</v>
      </c>
      <c r="Y1029" s="20">
        <f>IF(A1029=0,0,IF(V1029="À venir",0,IF(AND(ISBLANK(P1029),ISBLANK(Q1029)),1,0)))</f>
        <v>0</v>
      </c>
      <c r="Z1029" s="20">
        <f>IF(OR(ISBLANK(P1029),ISBLANK(Q1029)),"",IF(OR(AND(P1029&gt;Q1029,W1029&gt;X1029),AND(P1029=Q1029,W1029=X1029),AND(P1029&lt;Q1029,W1029&lt;X1029)),1,0))</f>
        <v>0</v>
      </c>
      <c r="AA1029" s="20">
        <f ca="1">IF(C1029&lt;NOW(),IF(AND(P1029&gt;Q1029,W1029&gt;X1029),S1029,IF(AND(P1029=Q1029,W1029=X1029),T1029,IF(AND(P1029&lt;Q1029,W1029&lt;X1029),U1029,0))),"")</f>
        <v>0</v>
      </c>
      <c r="AB1029" s="20">
        <f ca="1">IF(AND(P1029=W1029,Q1029=X1029,NOT(ISBLANK(P1029)),NOT(ISBLANK(Q1029)),NOT(ISBLANK(W1029)),NOT(ISBLANK(AA1029))),1,0)</f>
        <v>0</v>
      </c>
      <c r="AC1029" s="20" t="str">
        <f ca="1">IF(AB1029=0,"",IF(OR(ISBLANK(P1029),ISBLANK(Q1029)),"",IF(ISBLANK(VLOOKUP(A1029,Database!A:AA,22,FALSE)),"",VLOOKUP(A1029,Database!A:AA,22,FALSE))))</f>
        <v/>
      </c>
      <c r="AD1029" s="20">
        <f ca="1">IFERROR(
   IF(
     OR(ISBLANK(P1029),ISBLANK(Q1029)),
     "",
     IF(
       AND(AA1029&lt;&gt;"",OR(V1029="Terminé",V1029="En cours")),
       VLOOKUP(AC1029,Setup_ScoreExactBonus!A:D,4,FALSE),
       0
     )),
  0)</f>
        <v>0</v>
      </c>
      <c r="AE1029" s="21">
        <f ca="1">IFERROR(IF(OR(ISBLANK(P1029),ISBLANK(Q1029)),0,IF(AA1029&lt;&gt;"", AA1029 + IF(AB1029=1,AD1029, 0), "") * (R1029+1)),"")</f>
        <v>0</v>
      </c>
      <c r="AF1029" s="21">
        <f ca="1">SUMIFS(AE$2:AE1029,D$2:D1029,D1029)</f>
        <v>1518</v>
      </c>
    </row>
    <row r="1030" spans="1:32" hidden="1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1">
        <v>0</v>
      </c>
      <c r="S1030" s="20">
        <f>VLOOKUP($A1030,Database!$A:$Y,10,FALSE)</f>
        <v>39</v>
      </c>
      <c r="T1030" s="20">
        <f>VLOOKUP($A1030,Database!$A:$Y,11,FALSE)</f>
        <v>138</v>
      </c>
      <c r="U1030" s="20">
        <f>VLOOKUP($A1030,Database!$A:$Y,12,FALSE)</f>
        <v>171</v>
      </c>
      <c r="V1030" s="20" t="str">
        <f>VLOOKUP(A1030,Database!A:M,13,FALSE)</f>
        <v>Terminé</v>
      </c>
      <c r="W1030" s="20">
        <f>VLOOKUP($A1030,Database!$A:$Y,20,FALSE)</f>
        <v>0</v>
      </c>
      <c r="X1030" s="20">
        <f>VLOOKUP($A1030,Database!$A:$Y,21,FALSE)</f>
        <v>0</v>
      </c>
      <c r="Y1030" s="20">
        <f>IF(A1030=0,0,IF(V1030="À venir",0,IF(AND(ISBLANK(P1030),ISBLANK(Q1030)),1,0)))</f>
        <v>0</v>
      </c>
      <c r="Z1030" s="20">
        <f>IF(OR(ISBLANK(P1030),ISBLANK(Q1030)),"",IF(OR(AND(P1030&gt;Q1030,W1030&gt;X1030),AND(P1030=Q1030,W1030=X1030),AND(P1030&lt;Q1030,W1030&lt;X1030)),1,0))</f>
        <v>0</v>
      </c>
      <c r="AA1030" s="20">
        <f ca="1">IF(C1030&lt;NOW(),IF(AND(P1030&gt;Q1030,W1030&gt;X1030),S1030,IF(AND(P1030=Q1030,W1030=X1030),T1030,IF(AND(P1030&lt;Q1030,W1030&lt;X1030),U1030,0))),"")</f>
        <v>0</v>
      </c>
      <c r="AB1030" s="20">
        <f ca="1">IF(AND(P1030=W1030,Q1030=X1030,NOT(ISBLANK(P1030)),NOT(ISBLANK(Q1030)),NOT(ISBLANK(W1030)),NOT(ISBLANK(AA1030))),1,0)</f>
        <v>0</v>
      </c>
      <c r="AC1030" s="20" t="str">
        <f ca="1">IF(AB1030=0,"",IF(OR(ISBLANK(P1030),ISBLANK(Q1030)),"",IF(ISBLANK(VLOOKUP(A1030,Database!A:AA,22,FALSE)),"",VLOOKUP(A1030,Database!A:AA,22,FALSE))))</f>
        <v/>
      </c>
      <c r="AD1030" s="20">
        <f ca="1">IFERROR(
   IF(
     OR(ISBLANK(P1030),ISBLANK(Q1030)),
     "",
     IF(
       AND(AA1030&lt;&gt;"",OR(V1030="Terminé",V1030="En cours")),
       VLOOKUP(AC1030,Setup_ScoreExactBonus!A:D,4,FALSE),
       0
     )),
  0)</f>
        <v>0</v>
      </c>
      <c r="AE1030" s="21">
        <f ca="1">IFERROR(IF(OR(ISBLANK(P1030),ISBLANK(Q1030)),0,IF(AA1030&lt;&gt;"", AA1030 + IF(AB1030=1,AD1030, 0), "") * (R1030+1)),"")</f>
        <v>0</v>
      </c>
      <c r="AF1030" s="21">
        <f ca="1">SUMIFS(AE$2:AE1030,D$2:D1030,D1030)</f>
        <v>1651</v>
      </c>
    </row>
    <row r="1031" spans="1:32" hidden="1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1">
        <v>0</v>
      </c>
      <c r="S1031" s="20">
        <f>VLOOKUP($A1031,Database!$A:$Y,10,FALSE)</f>
        <v>39</v>
      </c>
      <c r="T1031" s="20">
        <f>VLOOKUP($A1031,Database!$A:$Y,11,FALSE)</f>
        <v>138</v>
      </c>
      <c r="U1031" s="20">
        <f>VLOOKUP($A1031,Database!$A:$Y,12,FALSE)</f>
        <v>171</v>
      </c>
      <c r="V1031" s="20" t="str">
        <f>VLOOKUP(A1031,Database!A:M,13,FALSE)</f>
        <v>Terminé</v>
      </c>
      <c r="W1031" s="20">
        <f>VLOOKUP($A1031,Database!$A:$Y,20,FALSE)</f>
        <v>0</v>
      </c>
      <c r="X1031" s="20">
        <f>VLOOKUP($A1031,Database!$A:$Y,21,FALSE)</f>
        <v>0</v>
      </c>
      <c r="Y1031" s="20">
        <f>IF(A1031=0,0,IF(V1031="À venir",0,IF(AND(ISBLANK(P1031),ISBLANK(Q1031)),1,0)))</f>
        <v>0</v>
      </c>
      <c r="Z1031" s="20">
        <f>IF(OR(ISBLANK(P1031),ISBLANK(Q1031)),"",IF(OR(AND(P1031&gt;Q1031,W1031&gt;X1031),AND(P1031=Q1031,W1031=X1031),AND(P1031&lt;Q1031,W1031&lt;X1031)),1,0))</f>
        <v>0</v>
      </c>
      <c r="AA1031" s="20">
        <f ca="1">IF(C1031&lt;NOW(),IF(AND(P1031&gt;Q1031,W1031&gt;X1031),S1031,IF(AND(P1031=Q1031,W1031=X1031),T1031,IF(AND(P1031&lt;Q1031,W1031&lt;X1031),U1031,0))),"")</f>
        <v>0</v>
      </c>
      <c r="AB1031" s="20">
        <f ca="1">IF(AND(P1031=W1031,Q1031=X1031,NOT(ISBLANK(P1031)),NOT(ISBLANK(Q1031)),NOT(ISBLANK(W1031)),NOT(ISBLANK(AA1031))),1,0)</f>
        <v>0</v>
      </c>
      <c r="AC1031" s="20" t="str">
        <f ca="1">IF(AB1031=0,"",IF(OR(ISBLANK(P1031),ISBLANK(Q1031)),"",IF(ISBLANK(VLOOKUP(A1031,Database!A:AA,22,FALSE)),"",VLOOKUP(A1031,Database!A:AA,22,FALSE))))</f>
        <v/>
      </c>
      <c r="AD1031" s="20">
        <f ca="1">IFERROR(
   IF(
     OR(ISBLANK(P1031),ISBLANK(Q1031)),
     "",
     IF(
       AND(AA1031&lt;&gt;"",OR(V1031="Terminé",V1031="En cours")),
       VLOOKUP(AC1031,Setup_ScoreExactBonus!A:D,4,FALSE),
       0
     )),
  0)</f>
        <v>0</v>
      </c>
      <c r="AE1031" s="21">
        <f ca="1">IFERROR(IF(OR(ISBLANK(P1031),ISBLANK(Q1031)),0,IF(AA1031&lt;&gt;"", AA1031 + IF(AB1031=1,AD1031, 0), "") * (R1031+1)),"")</f>
        <v>0</v>
      </c>
      <c r="AF1031" s="21">
        <f ca="1">SUMIFS(AE$2:AE1031,D$2:D1031,D1031)</f>
        <v>1173</v>
      </c>
    </row>
    <row r="1032" spans="1:32" hidden="1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1">
        <v>0</v>
      </c>
      <c r="S1032" s="20">
        <f>VLOOKUP($A1032,Database!$A:$Y,10,FALSE)</f>
        <v>39</v>
      </c>
      <c r="T1032" s="20">
        <f>VLOOKUP($A1032,Database!$A:$Y,11,FALSE)</f>
        <v>138</v>
      </c>
      <c r="U1032" s="20">
        <f>VLOOKUP($A1032,Database!$A:$Y,12,FALSE)</f>
        <v>171</v>
      </c>
      <c r="V1032" s="20" t="str">
        <f>VLOOKUP(A1032,Database!A:M,13,FALSE)</f>
        <v>Terminé</v>
      </c>
      <c r="W1032" s="20">
        <f>VLOOKUP($A1032,Database!$A:$Y,20,FALSE)</f>
        <v>0</v>
      </c>
      <c r="X1032" s="20">
        <f>VLOOKUP($A1032,Database!$A:$Y,21,FALSE)</f>
        <v>0</v>
      </c>
      <c r="Y1032" s="20">
        <f>IF(A1032=0,0,IF(V1032="À venir",0,IF(AND(ISBLANK(P1032),ISBLANK(Q1032)),1,0)))</f>
        <v>0</v>
      </c>
      <c r="Z1032" s="20">
        <f>IF(OR(ISBLANK(P1032),ISBLANK(Q1032)),"",IF(OR(AND(P1032&gt;Q1032,W1032&gt;X1032),AND(P1032=Q1032,W1032=X1032),AND(P1032&lt;Q1032,W1032&lt;X1032)),1,0))</f>
        <v>1</v>
      </c>
      <c r="AA1032" s="20">
        <f ca="1">IF(C1032&lt;NOW(),IF(AND(P1032&gt;Q1032,W1032&gt;X1032),S1032,IF(AND(P1032=Q1032,W1032=X1032),T1032,IF(AND(P1032&lt;Q1032,W1032&lt;X1032),U1032,0))),"")</f>
        <v>138</v>
      </c>
      <c r="AB1032" s="20">
        <f ca="1">IF(AND(P1032=W1032,Q1032=X1032,NOT(ISBLANK(P1032)),NOT(ISBLANK(Q1032)),NOT(ISBLANK(W1032)),NOT(ISBLANK(AA1032))),1,0)</f>
        <v>0</v>
      </c>
      <c r="AC1032" s="20" t="str">
        <f ca="1">IF(AB1032=0,"",IF(OR(ISBLANK(P1032),ISBLANK(Q1032)),"",IF(ISBLANK(VLOOKUP(A1032,Database!A:AA,22,FALSE)),"",VLOOKUP(A1032,Database!A:AA,22,FALSE))))</f>
        <v/>
      </c>
      <c r="AD1032" s="20">
        <f ca="1">IFERROR(
   IF(
     OR(ISBLANK(P1032),ISBLANK(Q1032)),
     "",
     IF(
       AND(AA1032&lt;&gt;"",OR(V1032="Terminé",V1032="En cours")),
       VLOOKUP(AC1032,Setup_ScoreExactBonus!A:D,4,FALSE),
       0
     )),
  0)</f>
        <v>0</v>
      </c>
      <c r="AE1032" s="21">
        <f ca="1">IFERROR(IF(OR(ISBLANK(P1032),ISBLANK(Q1032)),0,IF(AA1032&lt;&gt;"", AA1032 + IF(AB1032=1,AD1032, 0), "") * (R1032+1)),"")</f>
        <v>138</v>
      </c>
      <c r="AF1032" s="21">
        <f ca="1">SUMIFS(AE$2:AE1032,D$2:D1032,D1032)</f>
        <v>937</v>
      </c>
    </row>
    <row r="1033" spans="1:32" hidden="1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1">
        <v>0</v>
      </c>
      <c r="S1033" s="20">
        <f>VLOOKUP($A1033,Database!$A:$Y,10,FALSE)</f>
        <v>39</v>
      </c>
      <c r="T1033" s="20">
        <f>VLOOKUP($A1033,Database!$A:$Y,11,FALSE)</f>
        <v>138</v>
      </c>
      <c r="U1033" s="20">
        <f>VLOOKUP($A1033,Database!$A:$Y,12,FALSE)</f>
        <v>171</v>
      </c>
      <c r="V1033" s="20" t="str">
        <f>VLOOKUP(A1033,Database!A:M,13,FALSE)</f>
        <v>Terminé</v>
      </c>
      <c r="W1033" s="20">
        <f>VLOOKUP($A1033,Database!$A:$Y,20,FALSE)</f>
        <v>0</v>
      </c>
      <c r="X1033" s="20">
        <f>VLOOKUP($A1033,Database!$A:$Y,21,FALSE)</f>
        <v>0</v>
      </c>
      <c r="Y1033" s="20">
        <f>IF(A1033=0,0,IF(V1033="À venir",0,IF(AND(ISBLANK(P1033),ISBLANK(Q1033)),1,0)))</f>
        <v>0</v>
      </c>
      <c r="Z1033" s="20">
        <f>IF(OR(ISBLANK(P1033),ISBLANK(Q1033)),"",IF(OR(AND(P1033&gt;Q1033,W1033&gt;X1033),AND(P1033=Q1033,W1033=X1033),AND(P1033&lt;Q1033,W1033&lt;X1033)),1,0))</f>
        <v>0</v>
      </c>
      <c r="AA1033" s="20">
        <f ca="1">IF(C1033&lt;NOW(),IF(AND(P1033&gt;Q1033,W1033&gt;X1033),S1033,IF(AND(P1033=Q1033,W1033=X1033),T1033,IF(AND(P1033&lt;Q1033,W1033&lt;X1033),U1033,0))),"")</f>
        <v>0</v>
      </c>
      <c r="AB1033" s="20">
        <f ca="1">IF(AND(P1033=W1033,Q1033=X1033,NOT(ISBLANK(P1033)),NOT(ISBLANK(Q1033)),NOT(ISBLANK(W1033)),NOT(ISBLANK(AA1033))),1,0)</f>
        <v>0</v>
      </c>
      <c r="AC1033" s="20" t="str">
        <f ca="1">IF(AB1033=0,"",IF(OR(ISBLANK(P1033),ISBLANK(Q1033)),"",IF(ISBLANK(VLOOKUP(A1033,Database!A:AA,22,FALSE)),"",VLOOKUP(A1033,Database!A:AA,22,FALSE))))</f>
        <v/>
      </c>
      <c r="AD1033" s="20">
        <f ca="1">IFERROR(
   IF(
     OR(ISBLANK(P1033),ISBLANK(Q1033)),
     "",
     IF(
       AND(AA1033&lt;&gt;"",OR(V1033="Terminé",V1033="En cours")),
       VLOOKUP(AC1033,Setup_ScoreExactBonus!A:D,4,FALSE),
       0
     )),
  0)</f>
        <v>0</v>
      </c>
      <c r="AE1033" s="21">
        <f ca="1">IFERROR(IF(OR(ISBLANK(P1033),ISBLANK(Q1033)),0,IF(AA1033&lt;&gt;"", AA1033 + IF(AB1033=1,AD1033, 0), "") * (R1033+1)),"")</f>
        <v>0</v>
      </c>
      <c r="AF1033" s="21">
        <f ca="1">SUMIFS(AE$2:AE1033,D$2:D1033,D1033)</f>
        <v>1475</v>
      </c>
    </row>
    <row r="1034" spans="1:32" hidden="1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1">
        <v>0</v>
      </c>
      <c r="S1034" s="20">
        <f>VLOOKUP($A1034,Database!$A:$Y,10,FALSE)</f>
        <v>39</v>
      </c>
      <c r="T1034" s="20">
        <f>VLOOKUP($A1034,Database!$A:$Y,11,FALSE)</f>
        <v>138</v>
      </c>
      <c r="U1034" s="20">
        <f>VLOOKUP($A1034,Database!$A:$Y,12,FALSE)</f>
        <v>171</v>
      </c>
      <c r="V1034" s="20" t="str">
        <f>VLOOKUP(A1034,Database!A:M,13,FALSE)</f>
        <v>Terminé</v>
      </c>
      <c r="W1034" s="20">
        <f>VLOOKUP($A1034,Database!$A:$Y,20,FALSE)</f>
        <v>0</v>
      </c>
      <c r="X1034" s="20">
        <f>VLOOKUP($A1034,Database!$A:$Y,21,FALSE)</f>
        <v>0</v>
      </c>
      <c r="Y1034" s="20">
        <f>IF(A1034=0,0,IF(V1034="À venir",0,IF(AND(ISBLANK(P1034),ISBLANK(Q1034)),1,0)))</f>
        <v>0</v>
      </c>
      <c r="Z1034" s="20">
        <f>IF(OR(ISBLANK(P1034),ISBLANK(Q1034)),"",IF(OR(AND(P1034&gt;Q1034,W1034&gt;X1034),AND(P1034=Q1034,W1034=X1034),AND(P1034&lt;Q1034,W1034&lt;X1034)),1,0))</f>
        <v>0</v>
      </c>
      <c r="AA1034" s="20">
        <f ca="1">IF(C1034&lt;NOW(),IF(AND(P1034&gt;Q1034,W1034&gt;X1034),S1034,IF(AND(P1034=Q1034,W1034=X1034),T1034,IF(AND(P1034&lt;Q1034,W1034&lt;X1034),U1034,0))),"")</f>
        <v>0</v>
      </c>
      <c r="AB1034" s="20">
        <f ca="1">IF(AND(P1034=W1034,Q1034=X1034,NOT(ISBLANK(P1034)),NOT(ISBLANK(Q1034)),NOT(ISBLANK(W1034)),NOT(ISBLANK(AA1034))),1,0)</f>
        <v>0</v>
      </c>
      <c r="AC1034" s="20" t="str">
        <f ca="1">IF(AB1034=0,"",IF(OR(ISBLANK(P1034),ISBLANK(Q1034)),"",IF(ISBLANK(VLOOKUP(A1034,Database!A:AA,22,FALSE)),"",VLOOKUP(A1034,Database!A:AA,22,FALSE))))</f>
        <v/>
      </c>
      <c r="AD1034" s="20">
        <f ca="1">IFERROR(
   IF(
     OR(ISBLANK(P1034),ISBLANK(Q1034)),
     "",
     IF(
       AND(AA1034&lt;&gt;"",OR(V1034="Terminé",V1034="En cours")),
       VLOOKUP(AC1034,Setup_ScoreExactBonus!A:D,4,FALSE),
       0
     )),
  0)</f>
        <v>0</v>
      </c>
      <c r="AE1034" s="21">
        <f ca="1">IFERROR(IF(OR(ISBLANK(P1034),ISBLANK(Q1034)),0,IF(AA1034&lt;&gt;"", AA1034 + IF(AB1034=1,AD1034, 0), "") * (R1034+1)),"")</f>
        <v>0</v>
      </c>
      <c r="AF1034" s="21">
        <f ca="1">SUMIFS(AE$2:AE1034,D$2:D1034,D1034)</f>
        <v>994</v>
      </c>
    </row>
    <row r="1035" spans="1:32" hidden="1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1">
        <v>0</v>
      </c>
      <c r="S1035" s="20">
        <f>VLOOKUP($A1035,Database!$A:$Y,10,FALSE)</f>
        <v>39</v>
      </c>
      <c r="T1035" s="20">
        <f>VLOOKUP($A1035,Database!$A:$Y,11,FALSE)</f>
        <v>138</v>
      </c>
      <c r="U1035" s="20">
        <f>VLOOKUP($A1035,Database!$A:$Y,12,FALSE)</f>
        <v>171</v>
      </c>
      <c r="V1035" s="20" t="str">
        <f>VLOOKUP(A1035,Database!A:M,13,FALSE)</f>
        <v>Terminé</v>
      </c>
      <c r="W1035" s="20">
        <f>VLOOKUP($A1035,Database!$A:$Y,20,FALSE)</f>
        <v>0</v>
      </c>
      <c r="X1035" s="20">
        <f>VLOOKUP($A1035,Database!$A:$Y,21,FALSE)</f>
        <v>0</v>
      </c>
      <c r="Y1035" s="20">
        <f>IF(A1035=0,0,IF(V1035="À venir",0,IF(AND(ISBLANK(P1035),ISBLANK(Q1035)),1,0)))</f>
        <v>0</v>
      </c>
      <c r="Z1035" s="20">
        <f>IF(OR(ISBLANK(P1035),ISBLANK(Q1035)),"",IF(OR(AND(P1035&gt;Q1035,W1035&gt;X1035),AND(P1035=Q1035,W1035=X1035),AND(P1035&lt;Q1035,W1035&lt;X1035)),1,0))</f>
        <v>0</v>
      </c>
      <c r="AA1035" s="20">
        <f ca="1">IF(C1035&lt;NOW(),IF(AND(P1035&gt;Q1035,W1035&gt;X1035),S1035,IF(AND(P1035=Q1035,W1035=X1035),T1035,IF(AND(P1035&lt;Q1035,W1035&lt;X1035),U1035,0))),"")</f>
        <v>0</v>
      </c>
      <c r="AB1035" s="20">
        <f ca="1">IF(AND(P1035=W1035,Q1035=X1035,NOT(ISBLANK(P1035)),NOT(ISBLANK(Q1035)),NOT(ISBLANK(W1035)),NOT(ISBLANK(AA1035))),1,0)</f>
        <v>0</v>
      </c>
      <c r="AC1035" s="20" t="str">
        <f ca="1">IF(AB1035=0,"",IF(OR(ISBLANK(P1035),ISBLANK(Q1035)),"",IF(ISBLANK(VLOOKUP(A1035,Database!A:AA,22,FALSE)),"",VLOOKUP(A1035,Database!A:AA,22,FALSE))))</f>
        <v/>
      </c>
      <c r="AD1035" s="20">
        <f ca="1">IFERROR(
   IF(
     OR(ISBLANK(P1035),ISBLANK(Q1035)),
     "",
     IF(
       AND(AA1035&lt;&gt;"",OR(V1035="Terminé",V1035="En cours")),
       VLOOKUP(AC1035,Setup_ScoreExactBonus!A:D,4,FALSE),
       0
     )),
  0)</f>
        <v>0</v>
      </c>
      <c r="AE1035" s="21">
        <f ca="1">IFERROR(IF(OR(ISBLANK(P1035),ISBLANK(Q1035)),0,IF(AA1035&lt;&gt;"", AA1035 + IF(AB1035=1,AD1035, 0), "") * (R1035+1)),"")</f>
        <v>0</v>
      </c>
      <c r="AF1035" s="21">
        <f ca="1">SUMIFS(AE$2:AE1035,D$2:D1035,D1035)</f>
        <v>1204</v>
      </c>
    </row>
    <row r="1036" spans="1:32" hidden="1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1">
        <v>0</v>
      </c>
      <c r="S1036" s="20">
        <f>VLOOKUP($A1036,Database!$A:$Y,10,FALSE)</f>
        <v>39</v>
      </c>
      <c r="T1036" s="20">
        <f>VLOOKUP($A1036,Database!$A:$Y,11,FALSE)</f>
        <v>138</v>
      </c>
      <c r="U1036" s="20">
        <f>VLOOKUP($A1036,Database!$A:$Y,12,FALSE)</f>
        <v>171</v>
      </c>
      <c r="V1036" s="20" t="str">
        <f>VLOOKUP(A1036,Database!A:M,13,FALSE)</f>
        <v>Terminé</v>
      </c>
      <c r="W1036" s="20">
        <f>VLOOKUP($A1036,Database!$A:$Y,20,FALSE)</f>
        <v>0</v>
      </c>
      <c r="X1036" s="20">
        <f>VLOOKUP($A1036,Database!$A:$Y,21,FALSE)</f>
        <v>0</v>
      </c>
      <c r="Y1036" s="20">
        <f>IF(A1036=0,0,IF(V1036="À venir",0,IF(AND(ISBLANK(P1036),ISBLANK(Q1036)),1,0)))</f>
        <v>0</v>
      </c>
      <c r="Z1036" s="20">
        <f>IF(OR(ISBLANK(P1036),ISBLANK(Q1036)),"",IF(OR(AND(P1036&gt;Q1036,W1036&gt;X1036),AND(P1036=Q1036,W1036=X1036),AND(P1036&lt;Q1036,W1036&lt;X1036)),1,0))</f>
        <v>0</v>
      </c>
      <c r="AA1036" s="20">
        <f ca="1">IF(C1036&lt;NOW(),IF(AND(P1036&gt;Q1036,W1036&gt;X1036),S1036,IF(AND(P1036=Q1036,W1036=X1036),T1036,IF(AND(P1036&lt;Q1036,W1036&lt;X1036),U1036,0))),"")</f>
        <v>0</v>
      </c>
      <c r="AB1036" s="20">
        <f ca="1">IF(AND(P1036=W1036,Q1036=X1036,NOT(ISBLANK(P1036)),NOT(ISBLANK(Q1036)),NOT(ISBLANK(W1036)),NOT(ISBLANK(AA1036))),1,0)</f>
        <v>0</v>
      </c>
      <c r="AC1036" s="20" t="str">
        <f ca="1">IF(AB1036=0,"",IF(OR(ISBLANK(P1036),ISBLANK(Q1036)),"",IF(ISBLANK(VLOOKUP(A1036,Database!A:AA,22,FALSE)),"",VLOOKUP(A1036,Database!A:AA,22,FALSE))))</f>
        <v/>
      </c>
      <c r="AD1036" s="20">
        <f ca="1">IFERROR(
   IF(
     OR(ISBLANK(P1036),ISBLANK(Q1036)),
     "",
     IF(
       AND(AA1036&lt;&gt;"",OR(V1036="Terminé",V1036="En cours")),
       VLOOKUP(AC1036,Setup_ScoreExactBonus!A:D,4,FALSE),
       0
     )),
  0)</f>
        <v>0</v>
      </c>
      <c r="AE1036" s="21">
        <f ca="1">IFERROR(IF(OR(ISBLANK(P1036),ISBLANK(Q1036)),0,IF(AA1036&lt;&gt;"", AA1036 + IF(AB1036=1,AD1036, 0), "") * (R1036+1)),"")</f>
        <v>0</v>
      </c>
      <c r="AF1036" s="21">
        <f ca="1">SUMIFS(AE$2:AE1036,D$2:D1036,D1036)</f>
        <v>1387</v>
      </c>
    </row>
    <row r="1037" spans="1:32" hidden="1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1">
        <v>0</v>
      </c>
      <c r="S1037" s="20">
        <f>VLOOKUP($A1037,Database!$A:$Y,10,FALSE)</f>
        <v>39</v>
      </c>
      <c r="T1037" s="20">
        <f>VLOOKUP($A1037,Database!$A:$Y,11,FALSE)</f>
        <v>138</v>
      </c>
      <c r="U1037" s="20">
        <f>VLOOKUP($A1037,Database!$A:$Y,12,FALSE)</f>
        <v>171</v>
      </c>
      <c r="V1037" s="20" t="str">
        <f>VLOOKUP(A1037,Database!A:M,13,FALSE)</f>
        <v>Terminé</v>
      </c>
      <c r="W1037" s="20">
        <f>VLOOKUP($A1037,Database!$A:$Y,20,FALSE)</f>
        <v>0</v>
      </c>
      <c r="X1037" s="20">
        <f>VLOOKUP($A1037,Database!$A:$Y,21,FALSE)</f>
        <v>0</v>
      </c>
      <c r="Y1037" s="20">
        <f>IF(A1037=0,0,IF(V1037="À venir",0,IF(AND(ISBLANK(P1037),ISBLANK(Q1037)),1,0)))</f>
        <v>0</v>
      </c>
      <c r="Z1037" s="20">
        <f>IF(OR(ISBLANK(P1037),ISBLANK(Q1037)),"",IF(OR(AND(P1037&gt;Q1037,W1037&gt;X1037),AND(P1037=Q1037,W1037=X1037),AND(P1037&lt;Q1037,W1037&lt;X1037)),1,0))</f>
        <v>0</v>
      </c>
      <c r="AA1037" s="20">
        <f ca="1">IF(C1037&lt;NOW(),IF(AND(P1037&gt;Q1037,W1037&gt;X1037),S1037,IF(AND(P1037=Q1037,W1037=X1037),T1037,IF(AND(P1037&lt;Q1037,W1037&lt;X1037),U1037,0))),"")</f>
        <v>0</v>
      </c>
      <c r="AB1037" s="20">
        <f ca="1">IF(AND(P1037=W1037,Q1037=X1037,NOT(ISBLANK(P1037)),NOT(ISBLANK(Q1037)),NOT(ISBLANK(W1037)),NOT(ISBLANK(AA1037))),1,0)</f>
        <v>0</v>
      </c>
      <c r="AC1037" s="20" t="str">
        <f ca="1">IF(AB1037=0,"",IF(OR(ISBLANK(P1037),ISBLANK(Q1037)),"",IF(ISBLANK(VLOOKUP(A1037,Database!A:AA,22,FALSE)),"",VLOOKUP(A1037,Database!A:AA,22,FALSE))))</f>
        <v/>
      </c>
      <c r="AD1037" s="20">
        <f ca="1">IFERROR(
   IF(
     OR(ISBLANK(P1037),ISBLANK(Q1037)),
     "",
     IF(
       AND(AA1037&lt;&gt;"",OR(V1037="Terminé",V1037="En cours")),
       VLOOKUP(AC1037,Setup_ScoreExactBonus!A:D,4,FALSE),
       0
     )),
  0)</f>
        <v>0</v>
      </c>
      <c r="AE1037" s="21">
        <f ca="1">IFERROR(IF(OR(ISBLANK(P1037),ISBLANK(Q1037)),0,IF(AA1037&lt;&gt;"", AA1037 + IF(AB1037=1,AD1037, 0), "") * (R1037+1)),"")</f>
        <v>0</v>
      </c>
      <c r="AF1037" s="21">
        <f ca="1">SUMIFS(AE$2:AE1037,D$2:D1037,D1037)</f>
        <v>1382</v>
      </c>
    </row>
    <row r="1038" spans="1:32" hidden="1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1">
        <v>0</v>
      </c>
      <c r="S1038" s="20">
        <f>VLOOKUP($A1038,Database!$A:$Y,10,FALSE)</f>
        <v>39</v>
      </c>
      <c r="T1038" s="20">
        <f>VLOOKUP($A1038,Database!$A:$Y,11,FALSE)</f>
        <v>138</v>
      </c>
      <c r="U1038" s="20">
        <f>VLOOKUP($A1038,Database!$A:$Y,12,FALSE)</f>
        <v>171</v>
      </c>
      <c r="V1038" s="20" t="str">
        <f>VLOOKUP(A1038,Database!A:M,13,FALSE)</f>
        <v>Terminé</v>
      </c>
      <c r="W1038" s="20">
        <f>VLOOKUP($A1038,Database!$A:$Y,20,FALSE)</f>
        <v>0</v>
      </c>
      <c r="X1038" s="20">
        <f>VLOOKUP($A1038,Database!$A:$Y,21,FALSE)</f>
        <v>0</v>
      </c>
      <c r="Y1038" s="20">
        <f>IF(A1038=0,0,IF(V1038="À venir",0,IF(AND(ISBLANK(P1038),ISBLANK(Q1038)),1,0)))</f>
        <v>0</v>
      </c>
      <c r="Z1038" s="20">
        <f>IF(OR(ISBLANK(P1038),ISBLANK(Q1038)),"",IF(OR(AND(P1038&gt;Q1038,W1038&gt;X1038),AND(P1038=Q1038,W1038=X1038),AND(P1038&lt;Q1038,W1038&lt;X1038)),1,0))</f>
        <v>0</v>
      </c>
      <c r="AA1038" s="20">
        <f ca="1">IF(C1038&lt;NOW(),IF(AND(P1038&gt;Q1038,W1038&gt;X1038),S1038,IF(AND(P1038=Q1038,W1038=X1038),T1038,IF(AND(P1038&lt;Q1038,W1038&lt;X1038),U1038,0))),"")</f>
        <v>0</v>
      </c>
      <c r="AB1038" s="20">
        <f ca="1">IF(AND(P1038=W1038,Q1038=X1038,NOT(ISBLANK(P1038)),NOT(ISBLANK(Q1038)),NOT(ISBLANK(W1038)),NOT(ISBLANK(AA1038))),1,0)</f>
        <v>0</v>
      </c>
      <c r="AC1038" s="20" t="str">
        <f ca="1">IF(AB1038=0,"",IF(OR(ISBLANK(P1038),ISBLANK(Q1038)),"",IF(ISBLANK(VLOOKUP(A1038,Database!A:AA,22,FALSE)),"",VLOOKUP(A1038,Database!A:AA,22,FALSE))))</f>
        <v/>
      </c>
      <c r="AD1038" s="20">
        <f ca="1">IFERROR(
   IF(
     OR(ISBLANK(P1038),ISBLANK(Q1038)),
     "",
     IF(
       AND(AA1038&lt;&gt;"",OR(V1038="Terminé",V1038="En cours")),
       VLOOKUP(AC1038,Setup_ScoreExactBonus!A:D,4,FALSE),
       0
     )),
  0)</f>
        <v>0</v>
      </c>
      <c r="AE1038" s="21">
        <f ca="1">IFERROR(IF(OR(ISBLANK(P1038),ISBLANK(Q1038)),0,IF(AA1038&lt;&gt;"", AA1038 + IF(AB1038=1,AD1038, 0), "") * (R1038+1)),"")</f>
        <v>0</v>
      </c>
      <c r="AF1038" s="21">
        <f ca="1">SUMIFS(AE$2:AE1038,D$2:D1038,D1038)</f>
        <v>1643</v>
      </c>
    </row>
    <row r="1039" spans="1:32" hidden="1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1">
        <v>0</v>
      </c>
      <c r="S1039" s="20">
        <f>VLOOKUP($A1039,Database!$A:$Y,10,FALSE)</f>
        <v>39</v>
      </c>
      <c r="T1039" s="20">
        <f>VLOOKUP($A1039,Database!$A:$Y,11,FALSE)</f>
        <v>138</v>
      </c>
      <c r="U1039" s="20">
        <f>VLOOKUP($A1039,Database!$A:$Y,12,FALSE)</f>
        <v>171</v>
      </c>
      <c r="V1039" s="20" t="str">
        <f>VLOOKUP(A1039,Database!A:M,13,FALSE)</f>
        <v>Terminé</v>
      </c>
      <c r="W1039" s="20">
        <f>VLOOKUP($A1039,Database!$A:$Y,20,FALSE)</f>
        <v>0</v>
      </c>
      <c r="X1039" s="20">
        <f>VLOOKUP($A1039,Database!$A:$Y,21,FALSE)</f>
        <v>0</v>
      </c>
      <c r="Y1039" s="20">
        <f>IF(A1039=0,0,IF(V1039="À venir",0,IF(AND(ISBLANK(P1039),ISBLANK(Q1039)),1,0)))</f>
        <v>0</v>
      </c>
      <c r="Z1039" s="20">
        <f>IF(OR(ISBLANK(P1039),ISBLANK(Q1039)),"",IF(OR(AND(P1039&gt;Q1039,W1039&gt;X1039),AND(P1039=Q1039,W1039=X1039),AND(P1039&lt;Q1039,W1039&lt;X1039)),1,0))</f>
        <v>0</v>
      </c>
      <c r="AA1039" s="20">
        <f ca="1">IF(C1039&lt;NOW(),IF(AND(P1039&gt;Q1039,W1039&gt;X1039),S1039,IF(AND(P1039=Q1039,W1039=X1039),T1039,IF(AND(P1039&lt;Q1039,W1039&lt;X1039),U1039,0))),"")</f>
        <v>0</v>
      </c>
      <c r="AB1039" s="20">
        <f ca="1">IF(AND(P1039=W1039,Q1039=X1039,NOT(ISBLANK(P1039)),NOT(ISBLANK(Q1039)),NOT(ISBLANK(W1039)),NOT(ISBLANK(AA1039))),1,0)</f>
        <v>0</v>
      </c>
      <c r="AC1039" s="20" t="str">
        <f ca="1">IF(AB1039=0,"",IF(OR(ISBLANK(P1039),ISBLANK(Q1039)),"",IF(ISBLANK(VLOOKUP(A1039,Database!A:AA,22,FALSE)),"",VLOOKUP(A1039,Database!A:AA,22,FALSE))))</f>
        <v/>
      </c>
      <c r="AD1039" s="20">
        <f ca="1">IFERROR(
   IF(
     OR(ISBLANK(P1039),ISBLANK(Q1039)),
     "",
     IF(
       AND(AA1039&lt;&gt;"",OR(V1039="Terminé",V1039="En cours")),
       VLOOKUP(AC1039,Setup_ScoreExactBonus!A:D,4,FALSE),
       0
     )),
  0)</f>
        <v>0</v>
      </c>
      <c r="AE1039" s="21">
        <f ca="1">IFERROR(IF(OR(ISBLANK(P1039),ISBLANK(Q1039)),0,IF(AA1039&lt;&gt;"", AA1039 + IF(AB1039=1,AD1039, 0), "") * (R1039+1)),"")</f>
        <v>0</v>
      </c>
      <c r="AF1039" s="21">
        <f ca="1">SUMIFS(AE$2:AE1039,D$2:D1039,D1039)</f>
        <v>1788</v>
      </c>
    </row>
    <row r="1040" spans="1:32" hidden="1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1">
        <v>0</v>
      </c>
      <c r="S1040" s="20">
        <f>VLOOKUP($A1040,Database!$A:$Y,10,FALSE)</f>
        <v>39</v>
      </c>
      <c r="T1040" s="20">
        <f>VLOOKUP($A1040,Database!$A:$Y,11,FALSE)</f>
        <v>138</v>
      </c>
      <c r="U1040" s="20">
        <f>VLOOKUP($A1040,Database!$A:$Y,12,FALSE)</f>
        <v>171</v>
      </c>
      <c r="V1040" s="20" t="str">
        <f>VLOOKUP(A1040,Database!A:M,13,FALSE)</f>
        <v>Terminé</v>
      </c>
      <c r="W1040" s="20">
        <f>VLOOKUP($A1040,Database!$A:$Y,20,FALSE)</f>
        <v>0</v>
      </c>
      <c r="X1040" s="20">
        <f>VLOOKUP($A1040,Database!$A:$Y,21,FALSE)</f>
        <v>0</v>
      </c>
      <c r="Y1040" s="20">
        <f>IF(A1040=0,0,IF(V1040="À venir",0,IF(AND(ISBLANK(P1040),ISBLANK(Q1040)),1,0)))</f>
        <v>0</v>
      </c>
      <c r="Z1040" s="20">
        <f>IF(OR(ISBLANK(P1040),ISBLANK(Q1040)),"",IF(OR(AND(P1040&gt;Q1040,W1040&gt;X1040),AND(P1040=Q1040,W1040=X1040),AND(P1040&lt;Q1040,W1040&lt;X1040)),1,0))</f>
        <v>0</v>
      </c>
      <c r="AA1040" s="20">
        <f ca="1">IF(C1040&lt;NOW(),IF(AND(P1040&gt;Q1040,W1040&gt;X1040),S1040,IF(AND(P1040=Q1040,W1040=X1040),T1040,IF(AND(P1040&lt;Q1040,W1040&lt;X1040),U1040,0))),"")</f>
        <v>0</v>
      </c>
      <c r="AB1040" s="20">
        <f ca="1">IF(AND(P1040=W1040,Q1040=X1040,NOT(ISBLANK(P1040)),NOT(ISBLANK(Q1040)),NOT(ISBLANK(W1040)),NOT(ISBLANK(AA1040))),1,0)</f>
        <v>0</v>
      </c>
      <c r="AC1040" s="20" t="str">
        <f ca="1">IF(AB1040=0,"",IF(OR(ISBLANK(P1040),ISBLANK(Q1040)),"",IF(ISBLANK(VLOOKUP(A1040,Database!A:AA,22,FALSE)),"",VLOOKUP(A1040,Database!A:AA,22,FALSE))))</f>
        <v/>
      </c>
      <c r="AD1040" s="20">
        <f ca="1">IFERROR(
   IF(
     OR(ISBLANK(P1040),ISBLANK(Q1040)),
     "",
     IF(
       AND(AA1040&lt;&gt;"",OR(V1040="Terminé",V1040="En cours")),
       VLOOKUP(AC1040,Setup_ScoreExactBonus!A:D,4,FALSE),
       0
     )),
  0)</f>
        <v>0</v>
      </c>
      <c r="AE1040" s="21">
        <f ca="1">IFERROR(IF(OR(ISBLANK(P1040),ISBLANK(Q1040)),0,IF(AA1040&lt;&gt;"", AA1040 + IF(AB1040=1,AD1040, 0), "") * (R1040+1)),"")</f>
        <v>0</v>
      </c>
      <c r="AF1040" s="21">
        <f ca="1">SUMIFS(AE$2:AE1040,D$2:D1040,D1040)</f>
        <v>1766</v>
      </c>
    </row>
    <row r="1041" spans="1:32" hidden="1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1">
        <v>0</v>
      </c>
      <c r="S1041" s="20">
        <f>VLOOKUP($A1041,Database!$A:$Y,10,FALSE)</f>
        <v>39</v>
      </c>
      <c r="T1041" s="20">
        <f>VLOOKUP($A1041,Database!$A:$Y,11,FALSE)</f>
        <v>138</v>
      </c>
      <c r="U1041" s="20">
        <f>VLOOKUP($A1041,Database!$A:$Y,12,FALSE)</f>
        <v>171</v>
      </c>
      <c r="V1041" s="20" t="str">
        <f>VLOOKUP(A1041,Database!A:M,13,FALSE)</f>
        <v>Terminé</v>
      </c>
      <c r="W1041" s="20">
        <f>VLOOKUP($A1041,Database!$A:$Y,20,FALSE)</f>
        <v>0</v>
      </c>
      <c r="X1041" s="20">
        <f>VLOOKUP($A1041,Database!$A:$Y,21,FALSE)</f>
        <v>0</v>
      </c>
      <c r="Y1041" s="20">
        <f>IF(A1041=0,0,IF(V1041="À venir",0,IF(AND(ISBLANK(P1041),ISBLANK(Q1041)),1,0)))</f>
        <v>0</v>
      </c>
      <c r="Z1041" s="20">
        <f>IF(OR(ISBLANK(P1041),ISBLANK(Q1041)),"",IF(OR(AND(P1041&gt;Q1041,W1041&gt;X1041),AND(P1041=Q1041,W1041=X1041),AND(P1041&lt;Q1041,W1041&lt;X1041)),1,0))</f>
        <v>0</v>
      </c>
      <c r="AA1041" s="20">
        <f ca="1">IF(C1041&lt;NOW(),IF(AND(P1041&gt;Q1041,W1041&gt;X1041),S1041,IF(AND(P1041=Q1041,W1041=X1041),T1041,IF(AND(P1041&lt;Q1041,W1041&lt;X1041),U1041,0))),"")</f>
        <v>0</v>
      </c>
      <c r="AB1041" s="20">
        <f ca="1">IF(AND(P1041=W1041,Q1041=X1041,NOT(ISBLANK(P1041)),NOT(ISBLANK(Q1041)),NOT(ISBLANK(W1041)),NOT(ISBLANK(AA1041))),1,0)</f>
        <v>0</v>
      </c>
      <c r="AC1041" s="20" t="str">
        <f ca="1">IF(AB1041=0,"",IF(OR(ISBLANK(P1041),ISBLANK(Q1041)),"",IF(ISBLANK(VLOOKUP(A1041,Database!A:AA,22,FALSE)),"",VLOOKUP(A1041,Database!A:AA,22,FALSE))))</f>
        <v/>
      </c>
      <c r="AD1041" s="20">
        <f ca="1">IFERROR(
   IF(
     OR(ISBLANK(P1041),ISBLANK(Q1041)),
     "",
     IF(
       AND(AA1041&lt;&gt;"",OR(V1041="Terminé",V1041="En cours")),
       VLOOKUP(AC1041,Setup_ScoreExactBonus!A:D,4,FALSE),
       0
     )),
  0)</f>
        <v>0</v>
      </c>
      <c r="AE1041" s="21">
        <f ca="1">IFERROR(IF(OR(ISBLANK(P1041),ISBLANK(Q1041)),0,IF(AA1041&lt;&gt;"", AA1041 + IF(AB1041=1,AD1041, 0), "") * (R1041+1)),"")</f>
        <v>0</v>
      </c>
      <c r="AF1041" s="21">
        <f ca="1">SUMIFS(AE$2:AE1041,D$2:D1041,D1041)</f>
        <v>1551</v>
      </c>
    </row>
    <row r="1042" spans="1:32" hidden="1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1">
        <v>0</v>
      </c>
      <c r="S1042" s="20">
        <f>VLOOKUP($A1042,Database!$A:$Y,10,FALSE)</f>
        <v>39</v>
      </c>
      <c r="T1042" s="20">
        <f>VLOOKUP($A1042,Database!$A:$Y,11,FALSE)</f>
        <v>138</v>
      </c>
      <c r="U1042" s="20">
        <f>VLOOKUP($A1042,Database!$A:$Y,12,FALSE)</f>
        <v>171</v>
      </c>
      <c r="V1042" s="20" t="str">
        <f>VLOOKUP(A1042,Database!A:M,13,FALSE)</f>
        <v>Terminé</v>
      </c>
      <c r="W1042" s="20">
        <f>VLOOKUP($A1042,Database!$A:$Y,20,FALSE)</f>
        <v>0</v>
      </c>
      <c r="X1042" s="20">
        <f>VLOOKUP($A1042,Database!$A:$Y,21,FALSE)</f>
        <v>0</v>
      </c>
      <c r="Y1042" s="20">
        <f>IF(A1042=0,0,IF(V1042="À venir",0,IF(AND(ISBLANK(P1042),ISBLANK(Q1042)),1,0)))</f>
        <v>0</v>
      </c>
      <c r="Z1042" s="20">
        <f>IF(OR(ISBLANK(P1042),ISBLANK(Q1042)),"",IF(OR(AND(P1042&gt;Q1042,W1042&gt;X1042),AND(P1042=Q1042,W1042=X1042),AND(P1042&lt;Q1042,W1042&lt;X1042)),1,0))</f>
        <v>0</v>
      </c>
      <c r="AA1042" s="20">
        <f ca="1">IF(C1042&lt;NOW(),IF(AND(P1042&gt;Q1042,W1042&gt;X1042),S1042,IF(AND(P1042=Q1042,W1042=X1042),T1042,IF(AND(P1042&lt;Q1042,W1042&lt;X1042),U1042,0))),"")</f>
        <v>0</v>
      </c>
      <c r="AB1042" s="20">
        <f ca="1">IF(AND(P1042=W1042,Q1042=X1042,NOT(ISBLANK(P1042)),NOT(ISBLANK(Q1042)),NOT(ISBLANK(W1042)),NOT(ISBLANK(AA1042))),1,0)</f>
        <v>0</v>
      </c>
      <c r="AC1042" s="20" t="str">
        <f ca="1">IF(AB1042=0,"",IF(OR(ISBLANK(P1042),ISBLANK(Q1042)),"",IF(ISBLANK(VLOOKUP(A1042,Database!A:AA,22,FALSE)),"",VLOOKUP(A1042,Database!A:AA,22,FALSE))))</f>
        <v/>
      </c>
      <c r="AD1042" s="20">
        <f ca="1">IFERROR(
   IF(
     OR(ISBLANK(P1042),ISBLANK(Q1042)),
     "",
     IF(
       AND(AA1042&lt;&gt;"",OR(V1042="Terminé",V1042="En cours")),
       VLOOKUP(AC1042,Setup_ScoreExactBonus!A:D,4,FALSE),
       0
     )),
  0)</f>
        <v>0</v>
      </c>
      <c r="AE1042" s="21">
        <f ca="1">IFERROR(IF(OR(ISBLANK(P1042),ISBLANK(Q1042)),0,IF(AA1042&lt;&gt;"", AA1042 + IF(AB1042=1,AD1042, 0), "") * (R1042+1)),"")</f>
        <v>0</v>
      </c>
      <c r="AF1042" s="21">
        <f ca="1">SUMIFS(AE$2:AE1042,D$2:D1042,D1042)</f>
        <v>1436</v>
      </c>
    </row>
    <row r="1043" spans="1:32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1">
        <v>0</v>
      </c>
      <c r="S1043" s="20">
        <f>VLOOKUP($A1043,Database!$A:$Y,10,FALSE)</f>
        <v>39</v>
      </c>
      <c r="T1043" s="20">
        <f>VLOOKUP($A1043,Database!$A:$Y,11,FALSE)</f>
        <v>138</v>
      </c>
      <c r="U1043" s="20">
        <f>VLOOKUP($A1043,Database!$A:$Y,12,FALSE)</f>
        <v>171</v>
      </c>
      <c r="V1043" s="20" t="str">
        <f>VLOOKUP(A1043,Database!A:M,13,FALSE)</f>
        <v>Terminé</v>
      </c>
      <c r="W1043" s="20">
        <f>VLOOKUP($A1043,Database!$A:$Y,20,FALSE)</f>
        <v>0</v>
      </c>
      <c r="X1043" s="20">
        <f>VLOOKUP($A1043,Database!$A:$Y,21,FALSE)</f>
        <v>0</v>
      </c>
      <c r="Y1043" s="20">
        <f>IF(A1043=0,0,IF(V1043="À venir",0,IF(AND(ISBLANK(P1043),ISBLANK(Q1043)),1,0)))</f>
        <v>0</v>
      </c>
      <c r="Z1043" s="20">
        <f>IF(OR(ISBLANK(P1043),ISBLANK(Q1043)),"",IF(OR(AND(P1043&gt;Q1043,W1043&gt;X1043),AND(P1043=Q1043,W1043=X1043),AND(P1043&lt;Q1043,W1043&lt;X1043)),1,0))</f>
        <v>0</v>
      </c>
      <c r="AA1043" s="20">
        <f ca="1">IF(C1043&lt;NOW(),IF(AND(P1043&gt;Q1043,W1043&gt;X1043),S1043,IF(AND(P1043=Q1043,W1043=X1043),T1043,IF(AND(P1043&lt;Q1043,W1043&lt;X1043),U1043,0))),"")</f>
        <v>0</v>
      </c>
      <c r="AB1043" s="20">
        <f ca="1">IF(AND(P1043=W1043,Q1043=X1043,NOT(ISBLANK(P1043)),NOT(ISBLANK(Q1043)),NOT(ISBLANK(W1043)),NOT(ISBLANK(AA1043))),1,0)</f>
        <v>0</v>
      </c>
      <c r="AC1043" s="20" t="str">
        <f ca="1">IF(AB1043=0,"",IF(OR(ISBLANK(P1043),ISBLANK(Q1043)),"",IF(ISBLANK(VLOOKUP(A1043,Database!A:AA,22,FALSE)),"",VLOOKUP(A1043,Database!A:AA,22,FALSE))))</f>
        <v/>
      </c>
      <c r="AD1043" s="20">
        <f ca="1">IFERROR(
   IF(
     OR(ISBLANK(P1043),ISBLANK(Q1043)),
     "",
     IF(
       AND(AA1043&lt;&gt;"",OR(V1043="Terminé",V1043="En cours")),
       VLOOKUP(AC1043,Setup_ScoreExactBonus!A:D,4,FALSE),
       0
     )),
  0)</f>
        <v>0</v>
      </c>
      <c r="AE1043" s="21">
        <f ca="1">IFERROR(IF(OR(ISBLANK(P1043),ISBLANK(Q1043)),0,IF(AA1043&lt;&gt;"", AA1043 + IF(AB1043=1,AD1043, 0), "") * (R1043+1)),"")</f>
        <v>0</v>
      </c>
      <c r="AF1043" s="21">
        <f ca="1">SUMIFS(AE$2:AE1043,D$2:D1043,D1043)</f>
        <v>1057</v>
      </c>
    </row>
    <row r="1044" spans="1:32" hidden="1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1">
        <v>0</v>
      </c>
      <c r="S1044" s="20">
        <f>VLOOKUP($A1044,Database!$A:$Y,10,FALSE)</f>
        <v>39</v>
      </c>
      <c r="T1044" s="20">
        <f>VLOOKUP($A1044,Database!$A:$Y,11,FALSE)</f>
        <v>138</v>
      </c>
      <c r="U1044" s="20">
        <f>VLOOKUP($A1044,Database!$A:$Y,12,FALSE)</f>
        <v>171</v>
      </c>
      <c r="V1044" s="20" t="str">
        <f>VLOOKUP(A1044,Database!A:M,13,FALSE)</f>
        <v>Terminé</v>
      </c>
      <c r="W1044" s="20">
        <f>VLOOKUP($A1044,Database!$A:$Y,20,FALSE)</f>
        <v>0</v>
      </c>
      <c r="X1044" s="20">
        <f>VLOOKUP($A1044,Database!$A:$Y,21,FALSE)</f>
        <v>0</v>
      </c>
      <c r="Y1044" s="20">
        <f>IF(A1044=0,0,IF(V1044="À venir",0,IF(AND(ISBLANK(P1044),ISBLANK(Q1044)),1,0)))</f>
        <v>0</v>
      </c>
      <c r="Z1044" s="20">
        <f>IF(OR(ISBLANK(P1044),ISBLANK(Q1044)),"",IF(OR(AND(P1044&gt;Q1044,W1044&gt;X1044),AND(P1044=Q1044,W1044=X1044),AND(P1044&lt;Q1044,W1044&lt;X1044)),1,0))</f>
        <v>0</v>
      </c>
      <c r="AA1044" s="20">
        <f ca="1">IF(C1044&lt;NOW(),IF(AND(P1044&gt;Q1044,W1044&gt;X1044),S1044,IF(AND(P1044=Q1044,W1044=X1044),T1044,IF(AND(P1044&lt;Q1044,W1044&lt;X1044),U1044,0))),"")</f>
        <v>0</v>
      </c>
      <c r="AB1044" s="20">
        <f ca="1">IF(AND(P1044=W1044,Q1044=X1044,NOT(ISBLANK(P1044)),NOT(ISBLANK(Q1044)),NOT(ISBLANK(W1044)),NOT(ISBLANK(AA1044))),1,0)</f>
        <v>0</v>
      </c>
      <c r="AC1044" s="20" t="str">
        <f ca="1">IF(AB1044=0,"",IF(OR(ISBLANK(P1044),ISBLANK(Q1044)),"",IF(ISBLANK(VLOOKUP(A1044,Database!A:AA,22,FALSE)),"",VLOOKUP(A1044,Database!A:AA,22,FALSE))))</f>
        <v/>
      </c>
      <c r="AD1044" s="20">
        <f ca="1">IFERROR(
   IF(
     OR(ISBLANK(P1044),ISBLANK(Q1044)),
     "",
     IF(
       AND(AA1044&lt;&gt;"",OR(V1044="Terminé",V1044="En cours")),
       VLOOKUP(AC1044,Setup_ScoreExactBonus!A:D,4,FALSE),
       0
     )),
  0)</f>
        <v>0</v>
      </c>
      <c r="AE1044" s="21">
        <f ca="1">IFERROR(IF(OR(ISBLANK(P1044),ISBLANK(Q1044)),0,IF(AA1044&lt;&gt;"", AA1044 + IF(AB1044=1,AD1044, 0), "") * (R1044+1)),"")</f>
        <v>0</v>
      </c>
      <c r="AF1044" s="21">
        <f ca="1">SUMIFS(AE$2:AE1044,D$2:D1044,D1044)</f>
        <v>1278</v>
      </c>
    </row>
    <row r="1045" spans="1:32" hidden="1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1">
        <v>0</v>
      </c>
      <c r="S1045" s="20">
        <f>VLOOKUP($A1045,Database!$A:$Y,10,FALSE)</f>
        <v>39</v>
      </c>
      <c r="T1045" s="20">
        <f>VLOOKUP($A1045,Database!$A:$Y,11,FALSE)</f>
        <v>138</v>
      </c>
      <c r="U1045" s="20">
        <f>VLOOKUP($A1045,Database!$A:$Y,12,FALSE)</f>
        <v>171</v>
      </c>
      <c r="V1045" s="20" t="str">
        <f>VLOOKUP(A1045,Database!A:M,13,FALSE)</f>
        <v>Terminé</v>
      </c>
      <c r="W1045" s="20">
        <f>VLOOKUP($A1045,Database!$A:$Y,20,FALSE)</f>
        <v>0</v>
      </c>
      <c r="X1045" s="20">
        <f>VLOOKUP($A1045,Database!$A:$Y,21,FALSE)</f>
        <v>0</v>
      </c>
      <c r="Y1045" s="20">
        <f>IF(A1045=0,0,IF(V1045="À venir",0,IF(AND(ISBLANK(P1045),ISBLANK(Q1045)),1,0)))</f>
        <v>0</v>
      </c>
      <c r="Z1045" s="20">
        <f>IF(OR(ISBLANK(P1045),ISBLANK(Q1045)),"",IF(OR(AND(P1045&gt;Q1045,W1045&gt;X1045),AND(P1045=Q1045,W1045=X1045),AND(P1045&lt;Q1045,W1045&lt;X1045)),1,0))</f>
        <v>1</v>
      </c>
      <c r="AA1045" s="20">
        <f ca="1">IF(C1045&lt;NOW(),IF(AND(P1045&gt;Q1045,W1045&gt;X1045),S1045,IF(AND(P1045=Q1045,W1045=X1045),T1045,IF(AND(P1045&lt;Q1045,W1045&lt;X1045),U1045,0))),"")</f>
        <v>138</v>
      </c>
      <c r="AB1045" s="20">
        <f ca="1">IF(AND(P1045=W1045,Q1045=X1045,NOT(ISBLANK(P1045)),NOT(ISBLANK(Q1045)),NOT(ISBLANK(W1045)),NOT(ISBLANK(AA1045))),1,0)</f>
        <v>0</v>
      </c>
      <c r="AC1045" s="20" t="str">
        <f ca="1">IF(AB1045=0,"",IF(OR(ISBLANK(P1045),ISBLANK(Q1045)),"",IF(ISBLANK(VLOOKUP(A1045,Database!A:AA,22,FALSE)),"",VLOOKUP(A1045,Database!A:AA,22,FALSE))))</f>
        <v/>
      </c>
      <c r="AD1045" s="20">
        <f ca="1">IFERROR(
   IF(
     OR(ISBLANK(P1045),ISBLANK(Q1045)),
     "",
     IF(
       AND(AA1045&lt;&gt;"",OR(V1045="Terminé",V1045="En cours")),
       VLOOKUP(AC1045,Setup_ScoreExactBonus!A:D,4,FALSE),
       0
     )),
  0)</f>
        <v>0</v>
      </c>
      <c r="AE1045" s="21">
        <f ca="1">IFERROR(IF(OR(ISBLANK(P1045),ISBLANK(Q1045)),0,IF(AA1045&lt;&gt;"", AA1045 + IF(AB1045=1,AD1045, 0), "") * (R1045+1)),"")</f>
        <v>138</v>
      </c>
      <c r="AF1045" s="21">
        <f ca="1">SUMIFS(AE$2:AE1045,D$2:D1045,D1045)</f>
        <v>1698</v>
      </c>
    </row>
    <row r="1046" spans="1:32" hidden="1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1">
        <v>0</v>
      </c>
      <c r="S1046" s="20">
        <f>VLOOKUP($A1046,Database!$A:$Y,10,FALSE)</f>
        <v>39</v>
      </c>
      <c r="T1046" s="20">
        <f>VLOOKUP($A1046,Database!$A:$Y,11,FALSE)</f>
        <v>138</v>
      </c>
      <c r="U1046" s="20">
        <f>VLOOKUP($A1046,Database!$A:$Y,12,FALSE)</f>
        <v>171</v>
      </c>
      <c r="V1046" s="20" t="str">
        <f>VLOOKUP(A1046,Database!A:M,13,FALSE)</f>
        <v>Terminé</v>
      </c>
      <c r="W1046" s="20">
        <f>VLOOKUP($A1046,Database!$A:$Y,20,FALSE)</f>
        <v>0</v>
      </c>
      <c r="X1046" s="20">
        <f>VLOOKUP($A1046,Database!$A:$Y,21,FALSE)</f>
        <v>0</v>
      </c>
      <c r="Y1046" s="20">
        <f>IF(A1046=0,0,IF(V1046="À venir",0,IF(AND(ISBLANK(P1046),ISBLANK(Q1046)),1,0)))</f>
        <v>0</v>
      </c>
      <c r="Z1046" s="20">
        <f>IF(OR(ISBLANK(P1046),ISBLANK(Q1046)),"",IF(OR(AND(P1046&gt;Q1046,W1046&gt;X1046),AND(P1046=Q1046,W1046=X1046),AND(P1046&lt;Q1046,W1046&lt;X1046)),1,0))</f>
        <v>0</v>
      </c>
      <c r="AA1046" s="20">
        <f ca="1">IF(C1046&lt;NOW(),IF(AND(P1046&gt;Q1046,W1046&gt;X1046),S1046,IF(AND(P1046=Q1046,W1046=X1046),T1046,IF(AND(P1046&lt;Q1046,W1046&lt;X1046),U1046,0))),"")</f>
        <v>0</v>
      </c>
      <c r="AB1046" s="20">
        <f ca="1">IF(AND(P1046=W1046,Q1046=X1046,NOT(ISBLANK(P1046)),NOT(ISBLANK(Q1046)),NOT(ISBLANK(W1046)),NOT(ISBLANK(AA1046))),1,0)</f>
        <v>0</v>
      </c>
      <c r="AC1046" s="20" t="str">
        <f ca="1">IF(AB1046=0,"",IF(OR(ISBLANK(P1046),ISBLANK(Q1046)),"",IF(ISBLANK(VLOOKUP(A1046,Database!A:AA,22,FALSE)),"",VLOOKUP(A1046,Database!A:AA,22,FALSE))))</f>
        <v/>
      </c>
      <c r="AD1046" s="20">
        <f ca="1">IFERROR(
   IF(
     OR(ISBLANK(P1046),ISBLANK(Q1046)),
     "",
     IF(
       AND(AA1046&lt;&gt;"",OR(V1046="Terminé",V1046="En cours")),
       VLOOKUP(AC1046,Setup_ScoreExactBonus!A:D,4,FALSE),
       0
     )),
  0)</f>
        <v>0</v>
      </c>
      <c r="AE1046" s="21">
        <f ca="1">IFERROR(IF(OR(ISBLANK(P1046),ISBLANK(Q1046)),0,IF(AA1046&lt;&gt;"", AA1046 + IF(AB1046=1,AD1046, 0), "") * (R1046+1)),"")</f>
        <v>0</v>
      </c>
      <c r="AF1046" s="21">
        <f ca="1">SUMIFS(AE$2:AE1046,D$2:D1046,D1046)</f>
        <v>1383</v>
      </c>
    </row>
    <row r="1047" spans="1:32" hidden="1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1">
        <v>0</v>
      </c>
      <c r="S1047" s="20">
        <f>VLOOKUP($A1047,Database!$A:$Y,10,FALSE)</f>
        <v>39</v>
      </c>
      <c r="T1047" s="20">
        <f>VLOOKUP($A1047,Database!$A:$Y,11,FALSE)</f>
        <v>138</v>
      </c>
      <c r="U1047" s="20">
        <f>VLOOKUP($A1047,Database!$A:$Y,12,FALSE)</f>
        <v>171</v>
      </c>
      <c r="V1047" s="20" t="str">
        <f>VLOOKUP(A1047,Database!A:M,13,FALSE)</f>
        <v>Terminé</v>
      </c>
      <c r="W1047" s="20">
        <f>VLOOKUP($A1047,Database!$A:$Y,20,FALSE)</f>
        <v>0</v>
      </c>
      <c r="X1047" s="20">
        <f>VLOOKUP($A1047,Database!$A:$Y,21,FALSE)</f>
        <v>0</v>
      </c>
      <c r="Y1047" s="20">
        <f>IF(A1047=0,0,IF(V1047="À venir",0,IF(AND(ISBLANK(P1047),ISBLANK(Q1047)),1,0)))</f>
        <v>0</v>
      </c>
      <c r="Z1047" s="20">
        <f>IF(OR(ISBLANK(P1047),ISBLANK(Q1047)),"",IF(OR(AND(P1047&gt;Q1047,W1047&gt;X1047),AND(P1047=Q1047,W1047=X1047),AND(P1047&lt;Q1047,W1047&lt;X1047)),1,0))</f>
        <v>0</v>
      </c>
      <c r="AA1047" s="20">
        <f ca="1">IF(C1047&lt;NOW(),IF(AND(P1047&gt;Q1047,W1047&gt;X1047),S1047,IF(AND(P1047=Q1047,W1047=X1047),T1047,IF(AND(P1047&lt;Q1047,W1047&lt;X1047),U1047,0))),"")</f>
        <v>0</v>
      </c>
      <c r="AB1047" s="20">
        <f ca="1">IF(AND(P1047=W1047,Q1047=X1047,NOT(ISBLANK(P1047)),NOT(ISBLANK(Q1047)),NOT(ISBLANK(W1047)),NOT(ISBLANK(AA1047))),1,0)</f>
        <v>0</v>
      </c>
      <c r="AC1047" s="20" t="str">
        <f ca="1">IF(AB1047=0,"",IF(OR(ISBLANK(P1047),ISBLANK(Q1047)),"",IF(ISBLANK(VLOOKUP(A1047,Database!A:AA,22,FALSE)),"",VLOOKUP(A1047,Database!A:AA,22,FALSE))))</f>
        <v/>
      </c>
      <c r="AD1047" s="20">
        <f ca="1">IFERROR(
   IF(
     OR(ISBLANK(P1047),ISBLANK(Q1047)),
     "",
     IF(
       AND(AA1047&lt;&gt;"",OR(V1047="Terminé",V1047="En cours")),
       VLOOKUP(AC1047,Setup_ScoreExactBonus!A:D,4,FALSE),
       0
     )),
  0)</f>
        <v>0</v>
      </c>
      <c r="AE1047" s="21">
        <f ca="1">IFERROR(IF(OR(ISBLANK(P1047),ISBLANK(Q1047)),0,IF(AA1047&lt;&gt;"", AA1047 + IF(AB1047=1,AD1047, 0), "") * (R1047+1)),"")</f>
        <v>0</v>
      </c>
      <c r="AF1047" s="21">
        <f ca="1">SUMIFS(AE$2:AE1047,D$2:D1047,D1047)</f>
        <v>1479</v>
      </c>
    </row>
    <row r="1048" spans="1:32" hidden="1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1">
        <v>0</v>
      </c>
      <c r="S1048" s="20">
        <f>VLOOKUP($A1048,Database!$A:$Y,10,FALSE)</f>
        <v>39</v>
      </c>
      <c r="T1048" s="20">
        <f>VLOOKUP($A1048,Database!$A:$Y,11,FALSE)</f>
        <v>138</v>
      </c>
      <c r="U1048" s="20">
        <f>VLOOKUP($A1048,Database!$A:$Y,12,FALSE)</f>
        <v>171</v>
      </c>
      <c r="V1048" s="20" t="str">
        <f>VLOOKUP(A1048,Database!A:M,13,FALSE)</f>
        <v>Terminé</v>
      </c>
      <c r="W1048" s="20">
        <f>VLOOKUP($A1048,Database!$A:$Y,20,FALSE)</f>
        <v>0</v>
      </c>
      <c r="X1048" s="20">
        <f>VLOOKUP($A1048,Database!$A:$Y,21,FALSE)</f>
        <v>0</v>
      </c>
      <c r="Y1048" s="20">
        <f>IF(A1048=0,0,IF(V1048="À venir",0,IF(AND(ISBLANK(P1048),ISBLANK(Q1048)),1,0)))</f>
        <v>0</v>
      </c>
      <c r="Z1048" s="20">
        <f>IF(OR(ISBLANK(P1048),ISBLANK(Q1048)),"",IF(OR(AND(P1048&gt;Q1048,W1048&gt;X1048),AND(P1048=Q1048,W1048=X1048),AND(P1048&lt;Q1048,W1048&lt;X1048)),1,0))</f>
        <v>0</v>
      </c>
      <c r="AA1048" s="20">
        <f ca="1">IF(C1048&lt;NOW(),IF(AND(P1048&gt;Q1048,W1048&gt;X1048),S1048,IF(AND(P1048=Q1048,W1048=X1048),T1048,IF(AND(P1048&lt;Q1048,W1048&lt;X1048),U1048,0))),"")</f>
        <v>0</v>
      </c>
      <c r="AB1048" s="20">
        <f ca="1">IF(AND(P1048=W1048,Q1048=X1048,NOT(ISBLANK(P1048)),NOT(ISBLANK(Q1048)),NOT(ISBLANK(W1048)),NOT(ISBLANK(AA1048))),1,0)</f>
        <v>0</v>
      </c>
      <c r="AC1048" s="20" t="str">
        <f ca="1">IF(AB1048=0,"",IF(OR(ISBLANK(P1048),ISBLANK(Q1048)),"",IF(ISBLANK(VLOOKUP(A1048,Database!A:AA,22,FALSE)),"",VLOOKUP(A1048,Database!A:AA,22,FALSE))))</f>
        <v/>
      </c>
      <c r="AD1048" s="20">
        <f ca="1">IFERROR(
   IF(
     OR(ISBLANK(P1048),ISBLANK(Q1048)),
     "",
     IF(
       AND(AA1048&lt;&gt;"",OR(V1048="Terminé",V1048="En cours")),
       VLOOKUP(AC1048,Setup_ScoreExactBonus!A:D,4,FALSE),
       0
     )),
  0)</f>
        <v>0</v>
      </c>
      <c r="AE1048" s="21">
        <f ca="1">IFERROR(IF(OR(ISBLANK(P1048),ISBLANK(Q1048)),0,IF(AA1048&lt;&gt;"", AA1048 + IF(AB1048=1,AD1048, 0), "") * (R1048+1)),"")</f>
        <v>0</v>
      </c>
      <c r="AF1048" s="21">
        <f ca="1">SUMIFS(AE$2:AE1048,D$2:D1048,D1048)</f>
        <v>1248</v>
      </c>
    </row>
    <row r="1049" spans="1:32" hidden="1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1">
        <v>0</v>
      </c>
      <c r="S1049" s="20">
        <f>VLOOKUP($A1049,Database!$A:$Y,10,FALSE)</f>
        <v>39</v>
      </c>
      <c r="T1049" s="20">
        <f>VLOOKUP($A1049,Database!$A:$Y,11,FALSE)</f>
        <v>138</v>
      </c>
      <c r="U1049" s="20">
        <f>VLOOKUP($A1049,Database!$A:$Y,12,FALSE)</f>
        <v>171</v>
      </c>
      <c r="V1049" s="20" t="str">
        <f>VLOOKUP(A1049,Database!A:M,13,FALSE)</f>
        <v>Terminé</v>
      </c>
      <c r="W1049" s="20">
        <f>VLOOKUP($A1049,Database!$A:$Y,20,FALSE)</f>
        <v>0</v>
      </c>
      <c r="X1049" s="20">
        <f>VLOOKUP($A1049,Database!$A:$Y,21,FALSE)</f>
        <v>0</v>
      </c>
      <c r="Y1049" s="20">
        <f>IF(A1049=0,0,IF(V1049="À venir",0,IF(AND(ISBLANK(P1049),ISBLANK(Q1049)),1,0)))</f>
        <v>0</v>
      </c>
      <c r="Z1049" s="20">
        <f>IF(OR(ISBLANK(P1049),ISBLANK(Q1049)),"",IF(OR(AND(P1049&gt;Q1049,W1049&gt;X1049),AND(P1049=Q1049,W1049=X1049),AND(P1049&lt;Q1049,W1049&lt;X1049)),1,0))</f>
        <v>1</v>
      </c>
      <c r="AA1049" s="20">
        <f ca="1">IF(C1049&lt;NOW(),IF(AND(P1049&gt;Q1049,W1049&gt;X1049),S1049,IF(AND(P1049=Q1049,W1049=X1049),T1049,IF(AND(P1049&lt;Q1049,W1049&lt;X1049),U1049,0))),"")</f>
        <v>138</v>
      </c>
      <c r="AB1049" s="20">
        <f ca="1">IF(AND(P1049=W1049,Q1049=X1049,NOT(ISBLANK(P1049)),NOT(ISBLANK(Q1049)),NOT(ISBLANK(W1049)),NOT(ISBLANK(AA1049))),1,0)</f>
        <v>0</v>
      </c>
      <c r="AC1049" s="20" t="str">
        <f ca="1">IF(AB1049=0,"",IF(OR(ISBLANK(P1049),ISBLANK(Q1049)),"",IF(ISBLANK(VLOOKUP(A1049,Database!A:AA,22,FALSE)),"",VLOOKUP(A1049,Database!A:AA,22,FALSE))))</f>
        <v/>
      </c>
      <c r="AD1049" s="20">
        <f ca="1">IFERROR(
   IF(
     OR(ISBLANK(P1049),ISBLANK(Q1049)),
     "",
     IF(
       AND(AA1049&lt;&gt;"",OR(V1049="Terminé",V1049="En cours")),
       VLOOKUP(AC1049,Setup_ScoreExactBonus!A:D,4,FALSE),
       0
     )),
  0)</f>
        <v>0</v>
      </c>
      <c r="AE1049" s="21">
        <f ca="1">IFERROR(IF(OR(ISBLANK(P1049),ISBLANK(Q1049)),0,IF(AA1049&lt;&gt;"", AA1049 + IF(AB1049=1,AD1049, 0), "") * (R1049+1)),"")</f>
        <v>138</v>
      </c>
      <c r="AF1049" s="21">
        <f ca="1">SUMIFS(AE$2:AE1049,D$2:D1049,D1049)</f>
        <v>1055</v>
      </c>
    </row>
    <row r="1050" spans="1:32" hidden="1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1">
        <v>0</v>
      </c>
      <c r="S1050" s="20">
        <f>VLOOKUP($A1050,Database!$A:$Y,10,FALSE)</f>
        <v>39</v>
      </c>
      <c r="T1050" s="20">
        <f>VLOOKUP($A1050,Database!$A:$Y,11,FALSE)</f>
        <v>138</v>
      </c>
      <c r="U1050" s="20">
        <f>VLOOKUP($A1050,Database!$A:$Y,12,FALSE)</f>
        <v>171</v>
      </c>
      <c r="V1050" s="20" t="str">
        <f>VLOOKUP(A1050,Database!A:M,13,FALSE)</f>
        <v>Terminé</v>
      </c>
      <c r="W1050" s="20">
        <f>VLOOKUP($A1050,Database!$A:$Y,20,FALSE)</f>
        <v>0</v>
      </c>
      <c r="X1050" s="20">
        <f>VLOOKUP($A1050,Database!$A:$Y,21,FALSE)</f>
        <v>0</v>
      </c>
      <c r="Y1050" s="20">
        <f>IF(A1050=0,0,IF(V1050="À venir",0,IF(AND(ISBLANK(P1050),ISBLANK(Q1050)),1,0)))</f>
        <v>0</v>
      </c>
      <c r="Z1050" s="20">
        <f>IF(OR(ISBLANK(P1050),ISBLANK(Q1050)),"",IF(OR(AND(P1050&gt;Q1050,W1050&gt;X1050),AND(P1050=Q1050,W1050=X1050),AND(P1050&lt;Q1050,W1050&lt;X1050)),1,0))</f>
        <v>1</v>
      </c>
      <c r="AA1050" s="20">
        <f ca="1">IF(C1050&lt;NOW(),IF(AND(P1050&gt;Q1050,W1050&gt;X1050),S1050,IF(AND(P1050=Q1050,W1050=X1050),T1050,IF(AND(P1050&lt;Q1050,W1050&lt;X1050),U1050,0))),"")</f>
        <v>138</v>
      </c>
      <c r="AB1050" s="20">
        <f ca="1">IF(AND(P1050=W1050,Q1050=X1050,NOT(ISBLANK(P1050)),NOT(ISBLANK(Q1050)),NOT(ISBLANK(W1050)),NOT(ISBLANK(AA1050))),1,0)</f>
        <v>0</v>
      </c>
      <c r="AC1050" s="20" t="str">
        <f ca="1">IF(AB1050=0,"",IF(OR(ISBLANK(P1050),ISBLANK(Q1050)),"",IF(ISBLANK(VLOOKUP(A1050,Database!A:AA,22,FALSE)),"",VLOOKUP(A1050,Database!A:AA,22,FALSE))))</f>
        <v/>
      </c>
      <c r="AD1050" s="20">
        <f ca="1">IFERROR(
   IF(
     OR(ISBLANK(P1050),ISBLANK(Q1050)),
     "",
     IF(
       AND(AA1050&lt;&gt;"",OR(V1050="Terminé",V1050="En cours")),
       VLOOKUP(AC1050,Setup_ScoreExactBonus!A:D,4,FALSE),
       0
     )),
  0)</f>
        <v>0</v>
      </c>
      <c r="AE1050" s="21">
        <f ca="1">IFERROR(IF(OR(ISBLANK(P1050),ISBLANK(Q1050)),0,IF(AA1050&lt;&gt;"", AA1050 + IF(AB1050=1,AD1050, 0), "") * (R1050+1)),"")</f>
        <v>138</v>
      </c>
      <c r="AF1050" s="21">
        <f ca="1">SUMIFS(AE$2:AE1050,D$2:D1050,D1050)</f>
        <v>1090</v>
      </c>
    </row>
    <row r="1051" spans="1:32" hidden="1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1">
        <v>0</v>
      </c>
      <c r="S1051" s="20">
        <f>VLOOKUP($A1051,Database!$A:$Y,10,FALSE)</f>
        <v>39</v>
      </c>
      <c r="T1051" s="20">
        <f>VLOOKUP($A1051,Database!$A:$Y,11,FALSE)</f>
        <v>138</v>
      </c>
      <c r="U1051" s="20">
        <f>VLOOKUP($A1051,Database!$A:$Y,12,FALSE)</f>
        <v>171</v>
      </c>
      <c r="V1051" s="20" t="str">
        <f>VLOOKUP(A1051,Database!A:M,13,FALSE)</f>
        <v>Terminé</v>
      </c>
      <c r="W1051" s="20">
        <f>VLOOKUP($A1051,Database!$A:$Y,20,FALSE)</f>
        <v>0</v>
      </c>
      <c r="X1051" s="20">
        <f>VLOOKUP($A1051,Database!$A:$Y,21,FALSE)</f>
        <v>0</v>
      </c>
      <c r="Y1051" s="20">
        <f>IF(A1051=0,0,IF(V1051="À venir",0,IF(AND(ISBLANK(P1051),ISBLANK(Q1051)),1,0)))</f>
        <v>0</v>
      </c>
      <c r="Z1051" s="20">
        <f>IF(OR(ISBLANK(P1051),ISBLANK(Q1051)),"",IF(OR(AND(P1051&gt;Q1051,W1051&gt;X1051),AND(P1051=Q1051,W1051=X1051),AND(P1051&lt;Q1051,W1051&lt;X1051)),1,0))</f>
        <v>0</v>
      </c>
      <c r="AA1051" s="20">
        <f ca="1">IF(C1051&lt;NOW(),IF(AND(P1051&gt;Q1051,W1051&gt;X1051),S1051,IF(AND(P1051=Q1051,W1051=X1051),T1051,IF(AND(P1051&lt;Q1051,W1051&lt;X1051),U1051,0))),"")</f>
        <v>0</v>
      </c>
      <c r="AB1051" s="20">
        <f ca="1">IF(AND(P1051=W1051,Q1051=X1051,NOT(ISBLANK(P1051)),NOT(ISBLANK(Q1051)),NOT(ISBLANK(W1051)),NOT(ISBLANK(AA1051))),1,0)</f>
        <v>0</v>
      </c>
      <c r="AC1051" s="20" t="str">
        <f ca="1">IF(AB1051=0,"",IF(OR(ISBLANK(P1051),ISBLANK(Q1051)),"",IF(ISBLANK(VLOOKUP(A1051,Database!A:AA,22,FALSE)),"",VLOOKUP(A1051,Database!A:AA,22,FALSE))))</f>
        <v/>
      </c>
      <c r="AD1051" s="20">
        <f ca="1">IFERROR(
   IF(
     OR(ISBLANK(P1051),ISBLANK(Q1051)),
     "",
     IF(
       AND(AA1051&lt;&gt;"",OR(V1051="Terminé",V1051="En cours")),
       VLOOKUP(AC1051,Setup_ScoreExactBonus!A:D,4,FALSE),
       0
     )),
  0)</f>
        <v>0</v>
      </c>
      <c r="AE1051" s="21">
        <f ca="1">IFERROR(IF(OR(ISBLANK(P1051),ISBLANK(Q1051)),0,IF(AA1051&lt;&gt;"", AA1051 + IF(AB1051=1,AD1051, 0), "") * (R1051+1)),"")</f>
        <v>0</v>
      </c>
      <c r="AF1051" s="21">
        <f ca="1">SUMIFS(AE$2:AE1051,D$2:D1051,D1051)</f>
        <v>1637</v>
      </c>
    </row>
    <row r="1052" spans="1:32" hidden="1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1">
        <v>0</v>
      </c>
      <c r="S1052" s="20">
        <f>VLOOKUP($A1052,Database!$A:$Y,10,FALSE)</f>
        <v>39</v>
      </c>
      <c r="T1052" s="20">
        <f>VLOOKUP($A1052,Database!$A:$Y,11,FALSE)</f>
        <v>138</v>
      </c>
      <c r="U1052" s="20">
        <f>VLOOKUP($A1052,Database!$A:$Y,12,FALSE)</f>
        <v>171</v>
      </c>
      <c r="V1052" s="20" t="str">
        <f>VLOOKUP(A1052,Database!A:M,13,FALSE)</f>
        <v>Terminé</v>
      </c>
      <c r="W1052" s="20">
        <f>VLOOKUP($A1052,Database!$A:$Y,20,FALSE)</f>
        <v>0</v>
      </c>
      <c r="X1052" s="20">
        <f>VLOOKUP($A1052,Database!$A:$Y,21,FALSE)</f>
        <v>0</v>
      </c>
      <c r="Y1052" s="20">
        <f>IF(A1052=0,0,IF(V1052="À venir",0,IF(AND(ISBLANK(P1052),ISBLANK(Q1052)),1,0)))</f>
        <v>0</v>
      </c>
      <c r="Z1052" s="20">
        <f>IF(OR(ISBLANK(P1052),ISBLANK(Q1052)),"",IF(OR(AND(P1052&gt;Q1052,W1052&gt;X1052),AND(P1052=Q1052,W1052=X1052),AND(P1052&lt;Q1052,W1052&lt;X1052)),1,0))</f>
        <v>1</v>
      </c>
      <c r="AA1052" s="20">
        <f ca="1">IF(C1052&lt;NOW(),IF(AND(P1052&gt;Q1052,W1052&gt;X1052),S1052,IF(AND(P1052=Q1052,W1052=X1052),T1052,IF(AND(P1052&lt;Q1052,W1052&lt;X1052),U1052,0))),"")</f>
        <v>138</v>
      </c>
      <c r="AB1052" s="20">
        <f ca="1">IF(AND(P1052=W1052,Q1052=X1052,NOT(ISBLANK(P1052)),NOT(ISBLANK(Q1052)),NOT(ISBLANK(W1052)),NOT(ISBLANK(AA1052))),1,0)</f>
        <v>0</v>
      </c>
      <c r="AC1052" s="20" t="str">
        <f ca="1">IF(AB1052=0,"",IF(OR(ISBLANK(P1052),ISBLANK(Q1052)),"",IF(ISBLANK(VLOOKUP(A1052,Database!A:AA,22,FALSE)),"",VLOOKUP(A1052,Database!A:AA,22,FALSE))))</f>
        <v/>
      </c>
      <c r="AD1052" s="20">
        <f ca="1">IFERROR(
   IF(
     OR(ISBLANK(P1052),ISBLANK(Q1052)),
     "",
     IF(
       AND(AA1052&lt;&gt;"",OR(V1052="Terminé",V1052="En cours")),
       VLOOKUP(AC1052,Setup_ScoreExactBonus!A:D,4,FALSE),
       0
     )),
  0)</f>
        <v>0</v>
      </c>
      <c r="AE1052" s="21">
        <f ca="1">IFERROR(IF(OR(ISBLANK(P1052),ISBLANK(Q1052)),0,IF(AA1052&lt;&gt;"", AA1052 + IF(AB1052=1,AD1052, 0), "") * (R1052+1)),"")</f>
        <v>138</v>
      </c>
      <c r="AF1052" s="21">
        <f ca="1">SUMIFS(AE$2:AE1052,D$2:D1052,D1052)</f>
        <v>1514</v>
      </c>
    </row>
    <row r="1053" spans="1:32" hidden="1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1">
        <v>0</v>
      </c>
      <c r="S1053" s="20">
        <f>VLOOKUP($A1053,Database!$A:$Y,10,FALSE)</f>
        <v>39</v>
      </c>
      <c r="T1053" s="20">
        <f>VLOOKUP($A1053,Database!$A:$Y,11,FALSE)</f>
        <v>138</v>
      </c>
      <c r="U1053" s="20">
        <f>VLOOKUP($A1053,Database!$A:$Y,12,FALSE)</f>
        <v>171</v>
      </c>
      <c r="V1053" s="20" t="str">
        <f>VLOOKUP(A1053,Database!A:M,13,FALSE)</f>
        <v>Terminé</v>
      </c>
      <c r="W1053" s="20">
        <f>VLOOKUP($A1053,Database!$A:$Y,20,FALSE)</f>
        <v>0</v>
      </c>
      <c r="X1053" s="20">
        <f>VLOOKUP($A1053,Database!$A:$Y,21,FALSE)</f>
        <v>0</v>
      </c>
      <c r="Y1053" s="20">
        <f>IF(A1053=0,0,IF(V1053="À venir",0,IF(AND(ISBLANK(P1053),ISBLANK(Q1053)),1,0)))</f>
        <v>0</v>
      </c>
      <c r="Z1053" s="20">
        <f>IF(OR(ISBLANK(P1053),ISBLANK(Q1053)),"",IF(OR(AND(P1053&gt;Q1053,W1053&gt;X1053),AND(P1053=Q1053,W1053=X1053),AND(P1053&lt;Q1053,W1053&lt;X1053)),1,0))</f>
        <v>0</v>
      </c>
      <c r="AA1053" s="20">
        <f ca="1">IF(C1053&lt;NOW(),IF(AND(P1053&gt;Q1053,W1053&gt;X1053),S1053,IF(AND(P1053=Q1053,W1053=X1053),T1053,IF(AND(P1053&lt;Q1053,W1053&lt;X1053),U1053,0))),"")</f>
        <v>0</v>
      </c>
      <c r="AB1053" s="20">
        <f ca="1">IF(AND(P1053=W1053,Q1053=X1053,NOT(ISBLANK(P1053)),NOT(ISBLANK(Q1053)),NOT(ISBLANK(W1053)),NOT(ISBLANK(AA1053))),1,0)</f>
        <v>0</v>
      </c>
      <c r="AC1053" s="20" t="str">
        <f ca="1">IF(AB1053=0,"",IF(OR(ISBLANK(P1053),ISBLANK(Q1053)),"",IF(ISBLANK(VLOOKUP(A1053,Database!A:AA,22,FALSE)),"",VLOOKUP(A1053,Database!A:AA,22,FALSE))))</f>
        <v/>
      </c>
      <c r="AD1053" s="20">
        <f ca="1">IFERROR(
   IF(
     OR(ISBLANK(P1053),ISBLANK(Q1053)),
     "",
     IF(
       AND(AA1053&lt;&gt;"",OR(V1053="Terminé",V1053="En cours")),
       VLOOKUP(AC1053,Setup_ScoreExactBonus!A:D,4,FALSE),
       0
     )),
  0)</f>
        <v>0</v>
      </c>
      <c r="AE1053" s="21">
        <f ca="1">IFERROR(IF(OR(ISBLANK(P1053),ISBLANK(Q1053)),0,IF(AA1053&lt;&gt;"", AA1053 + IF(AB1053=1,AD1053, 0), "") * (R1053+1)),"")</f>
        <v>0</v>
      </c>
      <c r="AF1053" s="21">
        <f ca="1">SUMIFS(AE$2:AE1053,D$2:D1053,D1053)</f>
        <v>904</v>
      </c>
    </row>
    <row r="1054" spans="1:32" hidden="1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1">
        <v>0</v>
      </c>
      <c r="S1054" s="20">
        <f>VLOOKUP($A1054,Database!$A:$Y,10,FALSE)</f>
        <v>39</v>
      </c>
      <c r="T1054" s="20">
        <f>VLOOKUP($A1054,Database!$A:$Y,11,FALSE)</f>
        <v>138</v>
      </c>
      <c r="U1054" s="20">
        <f>VLOOKUP($A1054,Database!$A:$Y,12,FALSE)</f>
        <v>171</v>
      </c>
      <c r="V1054" s="20" t="str">
        <f>VLOOKUP(A1054,Database!A:M,13,FALSE)</f>
        <v>Terminé</v>
      </c>
      <c r="W1054" s="20">
        <f>VLOOKUP($A1054,Database!$A:$Y,20,FALSE)</f>
        <v>0</v>
      </c>
      <c r="X1054" s="20">
        <f>VLOOKUP($A1054,Database!$A:$Y,21,FALSE)</f>
        <v>0</v>
      </c>
      <c r="Y1054" s="20">
        <f>IF(A1054=0,0,IF(V1054="À venir",0,IF(AND(ISBLANK(P1054),ISBLANK(Q1054)),1,0)))</f>
        <v>0</v>
      </c>
      <c r="Z1054" s="20">
        <f>IF(OR(ISBLANK(P1054),ISBLANK(Q1054)),"",IF(OR(AND(P1054&gt;Q1054,W1054&gt;X1054),AND(P1054=Q1054,W1054=X1054),AND(P1054&lt;Q1054,W1054&lt;X1054)),1,0))</f>
        <v>0</v>
      </c>
      <c r="AA1054" s="20">
        <f ca="1">IF(C1054&lt;NOW(),IF(AND(P1054&gt;Q1054,W1054&gt;X1054),S1054,IF(AND(P1054=Q1054,W1054=X1054),T1054,IF(AND(P1054&lt;Q1054,W1054&lt;X1054),U1054,0))),"")</f>
        <v>0</v>
      </c>
      <c r="AB1054" s="20">
        <f ca="1">IF(AND(P1054=W1054,Q1054=X1054,NOT(ISBLANK(P1054)),NOT(ISBLANK(Q1054)),NOT(ISBLANK(W1054)),NOT(ISBLANK(AA1054))),1,0)</f>
        <v>0</v>
      </c>
      <c r="AC1054" s="20" t="str">
        <f ca="1">IF(AB1054=0,"",IF(OR(ISBLANK(P1054),ISBLANK(Q1054)),"",IF(ISBLANK(VLOOKUP(A1054,Database!A:AA,22,FALSE)),"",VLOOKUP(A1054,Database!A:AA,22,FALSE))))</f>
        <v/>
      </c>
      <c r="AD1054" s="20">
        <f ca="1">IFERROR(
   IF(
     OR(ISBLANK(P1054),ISBLANK(Q1054)),
     "",
     IF(
       AND(AA1054&lt;&gt;"",OR(V1054="Terminé",V1054="En cours")),
       VLOOKUP(AC1054,Setup_ScoreExactBonus!A:D,4,FALSE),
       0
     )),
  0)</f>
        <v>0</v>
      </c>
      <c r="AE1054" s="21">
        <f ca="1">IFERROR(IF(OR(ISBLANK(P1054),ISBLANK(Q1054)),0,IF(AA1054&lt;&gt;"", AA1054 + IF(AB1054=1,AD1054, 0), "") * (R1054+1)),"")</f>
        <v>0</v>
      </c>
      <c r="AF1054" s="21">
        <f ca="1">SUMIFS(AE$2:AE1054,D$2:D1054,D1054)</f>
        <v>534</v>
      </c>
    </row>
    <row r="1055" spans="1:32" hidden="1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1">
        <v>0</v>
      </c>
      <c r="S1055" s="20">
        <f>VLOOKUP($A1055,Database!$A:$Y,10,FALSE)</f>
        <v>72</v>
      </c>
      <c r="T1055" s="20">
        <f>VLOOKUP($A1055,Database!$A:$Y,11,FALSE)</f>
        <v>109</v>
      </c>
      <c r="U1055" s="20">
        <f>VLOOKUP($A1055,Database!$A:$Y,12,FALSE)</f>
        <v>137</v>
      </c>
      <c r="V1055" s="20" t="str">
        <f>VLOOKUP(A1055,Database!A:M,13,FALSE)</f>
        <v>Terminé</v>
      </c>
      <c r="W1055" s="20">
        <f>VLOOKUP($A1055,Database!$A:$Y,20,FALSE)</f>
        <v>2</v>
      </c>
      <c r="X1055" s="20">
        <f>VLOOKUP($A1055,Database!$A:$Y,21,FALSE)</f>
        <v>2</v>
      </c>
      <c r="Y1055" s="20">
        <f>IF(A1055=0,0,IF(V1055="À venir",0,IF(AND(ISBLANK(P1055),ISBLANK(Q1055)),1,0)))</f>
        <v>0</v>
      </c>
      <c r="Z1055" s="20">
        <f>IF(OR(ISBLANK(P1055),ISBLANK(Q1055)),"",IF(OR(AND(P1055&gt;Q1055,W1055&gt;X1055),AND(P1055=Q1055,W1055=X1055),AND(P1055&lt;Q1055,W1055&lt;X1055)),1,0))</f>
        <v>0</v>
      </c>
      <c r="AA1055" s="20">
        <f ca="1">IF(C1055&lt;NOW(),IF(AND(P1055&gt;Q1055,W1055&gt;X1055),S1055,IF(AND(P1055=Q1055,W1055=X1055),T1055,IF(AND(P1055&lt;Q1055,W1055&lt;X1055),U1055,0))),"")</f>
        <v>0</v>
      </c>
      <c r="AB1055" s="20">
        <f ca="1">IF(AND(P1055=W1055,Q1055=X1055,NOT(ISBLANK(P1055)),NOT(ISBLANK(Q1055)),NOT(ISBLANK(W1055)),NOT(ISBLANK(AA1055))),1,0)</f>
        <v>0</v>
      </c>
      <c r="AC1055" s="20" t="str">
        <f ca="1">IF(AB1055=0,"",IF(OR(ISBLANK(P1055),ISBLANK(Q1055)),"",IF(ISBLANK(VLOOKUP(A1055,Database!A:AA,22,FALSE)),"",VLOOKUP(A1055,Database!A:AA,22,FALSE))))</f>
        <v/>
      </c>
      <c r="AD1055" s="20">
        <f ca="1">IFERROR(
   IF(
     OR(ISBLANK(P1055),ISBLANK(Q1055)),
     "",
     IF(
       AND(AA1055&lt;&gt;"",OR(V1055="Terminé",V1055="En cours")),
       VLOOKUP(AC1055,Setup_ScoreExactBonus!A:D,4,FALSE),
       0
     )),
  0)</f>
        <v>0</v>
      </c>
      <c r="AE1055" s="21">
        <f ca="1">IFERROR(IF(OR(ISBLANK(P1055),ISBLANK(Q1055)),0,IF(AA1055&lt;&gt;"", AA1055 + IF(AB1055=1,AD1055, 0), "") * (R1055+1)),"")</f>
        <v>0</v>
      </c>
      <c r="AF1055" s="21">
        <f ca="1">SUMIFS(AE$2:AE1055,D$2:D1055,D1055)</f>
        <v>1499</v>
      </c>
    </row>
    <row r="1056" spans="1:32" hidden="1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1">
        <v>0</v>
      </c>
      <c r="S1056" s="20">
        <f>VLOOKUP($A1056,Database!$A:$Y,10,FALSE)</f>
        <v>72</v>
      </c>
      <c r="T1056" s="20">
        <f>VLOOKUP($A1056,Database!$A:$Y,11,FALSE)</f>
        <v>109</v>
      </c>
      <c r="U1056" s="20">
        <f>VLOOKUP($A1056,Database!$A:$Y,12,FALSE)</f>
        <v>137</v>
      </c>
      <c r="V1056" s="20" t="str">
        <f>VLOOKUP(A1056,Database!A:M,13,FALSE)</f>
        <v>Terminé</v>
      </c>
      <c r="W1056" s="20">
        <f>VLOOKUP($A1056,Database!$A:$Y,20,FALSE)</f>
        <v>2</v>
      </c>
      <c r="X1056" s="20">
        <f>VLOOKUP($A1056,Database!$A:$Y,21,FALSE)</f>
        <v>2</v>
      </c>
      <c r="Y1056" s="20">
        <f>IF(A1056=0,0,IF(V1056="À venir",0,IF(AND(ISBLANK(P1056),ISBLANK(Q1056)),1,0)))</f>
        <v>0</v>
      </c>
      <c r="Z1056" s="20">
        <f>IF(OR(ISBLANK(P1056),ISBLANK(Q1056)),"",IF(OR(AND(P1056&gt;Q1056,W1056&gt;X1056),AND(P1056=Q1056,W1056=X1056),AND(P1056&lt;Q1056,W1056&lt;X1056)),1,0))</f>
        <v>0</v>
      </c>
      <c r="AA1056" s="20">
        <f ca="1">IF(C1056&lt;NOW(),IF(AND(P1056&gt;Q1056,W1056&gt;X1056),S1056,IF(AND(P1056=Q1056,W1056=X1056),T1056,IF(AND(P1056&lt;Q1056,W1056&lt;X1056),U1056,0))),"")</f>
        <v>0</v>
      </c>
      <c r="AB1056" s="20">
        <f ca="1">IF(AND(P1056=W1056,Q1056=X1056,NOT(ISBLANK(P1056)),NOT(ISBLANK(Q1056)),NOT(ISBLANK(W1056)),NOT(ISBLANK(AA1056))),1,0)</f>
        <v>0</v>
      </c>
      <c r="AC1056" s="20" t="str">
        <f ca="1">IF(AB1056=0,"",IF(OR(ISBLANK(P1056),ISBLANK(Q1056)),"",IF(ISBLANK(VLOOKUP(A1056,Database!A:AA,22,FALSE)),"",VLOOKUP(A1056,Database!A:AA,22,FALSE))))</f>
        <v/>
      </c>
      <c r="AD1056" s="20">
        <f ca="1">IFERROR(
   IF(
     OR(ISBLANK(P1056),ISBLANK(Q1056)),
     "",
     IF(
       AND(AA1056&lt;&gt;"",OR(V1056="Terminé",V1056="En cours")),
       VLOOKUP(AC1056,Setup_ScoreExactBonus!A:D,4,FALSE),
       0
     )),
  0)</f>
        <v>0</v>
      </c>
      <c r="AE1056" s="21">
        <f ca="1">IFERROR(IF(OR(ISBLANK(P1056),ISBLANK(Q1056)),0,IF(AA1056&lt;&gt;"", AA1056 + IF(AB1056=1,AD1056, 0), "") * (R1056+1)),"")</f>
        <v>0</v>
      </c>
      <c r="AF1056" s="21">
        <f ca="1">SUMIFS(AE$2:AE1056,D$2:D1056,D1056)</f>
        <v>1518</v>
      </c>
    </row>
    <row r="1057" spans="1:32" hidden="1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1">
        <v>0</v>
      </c>
      <c r="S1057" s="20">
        <f>VLOOKUP($A1057,Database!$A:$Y,10,FALSE)</f>
        <v>72</v>
      </c>
      <c r="T1057" s="20">
        <f>VLOOKUP($A1057,Database!$A:$Y,11,FALSE)</f>
        <v>109</v>
      </c>
      <c r="U1057" s="20">
        <f>VLOOKUP($A1057,Database!$A:$Y,12,FALSE)</f>
        <v>137</v>
      </c>
      <c r="V1057" s="20" t="str">
        <f>VLOOKUP(A1057,Database!A:M,13,FALSE)</f>
        <v>Terminé</v>
      </c>
      <c r="W1057" s="20">
        <f>VLOOKUP($A1057,Database!$A:$Y,20,FALSE)</f>
        <v>2</v>
      </c>
      <c r="X1057" s="20">
        <f>VLOOKUP($A1057,Database!$A:$Y,21,FALSE)</f>
        <v>2</v>
      </c>
      <c r="Y1057" s="20">
        <f>IF(A1057=0,0,IF(V1057="À venir",0,IF(AND(ISBLANK(P1057),ISBLANK(Q1057)),1,0)))</f>
        <v>0</v>
      </c>
      <c r="Z1057" s="20">
        <f>IF(OR(ISBLANK(P1057),ISBLANK(Q1057)),"",IF(OR(AND(P1057&gt;Q1057,W1057&gt;X1057),AND(P1057=Q1057,W1057=X1057),AND(P1057&lt;Q1057,W1057&lt;X1057)),1,0))</f>
        <v>0</v>
      </c>
      <c r="AA1057" s="20">
        <f ca="1">IF(C1057&lt;NOW(),IF(AND(P1057&gt;Q1057,W1057&gt;X1057),S1057,IF(AND(P1057=Q1057,W1057=X1057),T1057,IF(AND(P1057&lt;Q1057,W1057&lt;X1057),U1057,0))),"")</f>
        <v>0</v>
      </c>
      <c r="AB1057" s="20">
        <f ca="1">IF(AND(P1057=W1057,Q1057=X1057,NOT(ISBLANK(P1057)),NOT(ISBLANK(Q1057)),NOT(ISBLANK(W1057)),NOT(ISBLANK(AA1057))),1,0)</f>
        <v>0</v>
      </c>
      <c r="AC1057" s="20" t="str">
        <f ca="1">IF(AB1057=0,"",IF(OR(ISBLANK(P1057),ISBLANK(Q1057)),"",IF(ISBLANK(VLOOKUP(A1057,Database!A:AA,22,FALSE)),"",VLOOKUP(A1057,Database!A:AA,22,FALSE))))</f>
        <v/>
      </c>
      <c r="AD1057" s="20">
        <f ca="1">IFERROR(
   IF(
     OR(ISBLANK(P1057),ISBLANK(Q1057)),
     "",
     IF(
       AND(AA1057&lt;&gt;"",OR(V1057="Terminé",V1057="En cours")),
       VLOOKUP(AC1057,Setup_ScoreExactBonus!A:D,4,FALSE),
       0
     )),
  0)</f>
        <v>0</v>
      </c>
      <c r="AE1057" s="21">
        <f ca="1">IFERROR(IF(OR(ISBLANK(P1057),ISBLANK(Q1057)),0,IF(AA1057&lt;&gt;"", AA1057 + IF(AB1057=1,AD1057, 0), "") * (R1057+1)),"")</f>
        <v>0</v>
      </c>
      <c r="AF1057" s="21">
        <f ca="1">SUMIFS(AE$2:AE1057,D$2:D1057,D1057)</f>
        <v>1651</v>
      </c>
    </row>
    <row r="1058" spans="1:32" hidden="1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1">
        <v>0</v>
      </c>
      <c r="S1058" s="20">
        <f>VLOOKUP($A1058,Database!$A:$Y,10,FALSE)</f>
        <v>72</v>
      </c>
      <c r="T1058" s="20">
        <f>VLOOKUP($A1058,Database!$A:$Y,11,FALSE)</f>
        <v>109</v>
      </c>
      <c r="U1058" s="20">
        <f>VLOOKUP($A1058,Database!$A:$Y,12,FALSE)</f>
        <v>137</v>
      </c>
      <c r="V1058" s="20" t="str">
        <f>VLOOKUP(A1058,Database!A:M,13,FALSE)</f>
        <v>Terminé</v>
      </c>
      <c r="W1058" s="20">
        <f>VLOOKUP($A1058,Database!$A:$Y,20,FALSE)</f>
        <v>2</v>
      </c>
      <c r="X1058" s="20">
        <f>VLOOKUP($A1058,Database!$A:$Y,21,FALSE)</f>
        <v>2</v>
      </c>
      <c r="Y1058" s="20">
        <f>IF(A1058=0,0,IF(V1058="À venir",0,IF(AND(ISBLANK(P1058),ISBLANK(Q1058)),1,0)))</f>
        <v>0</v>
      </c>
      <c r="Z1058" s="20">
        <f>IF(OR(ISBLANK(P1058),ISBLANK(Q1058)),"",IF(OR(AND(P1058&gt;Q1058,W1058&gt;X1058),AND(P1058=Q1058,W1058=X1058),AND(P1058&lt;Q1058,W1058&lt;X1058)),1,0))</f>
        <v>0</v>
      </c>
      <c r="AA1058" s="20">
        <f ca="1">IF(C1058&lt;NOW(),IF(AND(P1058&gt;Q1058,W1058&gt;X1058),S1058,IF(AND(P1058=Q1058,W1058=X1058),T1058,IF(AND(P1058&lt;Q1058,W1058&lt;X1058),U1058,0))),"")</f>
        <v>0</v>
      </c>
      <c r="AB1058" s="20">
        <f ca="1">IF(AND(P1058=W1058,Q1058=X1058,NOT(ISBLANK(P1058)),NOT(ISBLANK(Q1058)),NOT(ISBLANK(W1058)),NOT(ISBLANK(AA1058))),1,0)</f>
        <v>0</v>
      </c>
      <c r="AC1058" s="20" t="str">
        <f ca="1">IF(AB1058=0,"",IF(OR(ISBLANK(P1058),ISBLANK(Q1058)),"",IF(ISBLANK(VLOOKUP(A1058,Database!A:AA,22,FALSE)),"",VLOOKUP(A1058,Database!A:AA,22,FALSE))))</f>
        <v/>
      </c>
      <c r="AD1058" s="20">
        <f ca="1">IFERROR(
   IF(
     OR(ISBLANK(P1058),ISBLANK(Q1058)),
     "",
     IF(
       AND(AA1058&lt;&gt;"",OR(V1058="Terminé",V1058="En cours")),
       VLOOKUP(AC1058,Setup_ScoreExactBonus!A:D,4,FALSE),
       0
     )),
  0)</f>
        <v>0</v>
      </c>
      <c r="AE1058" s="21">
        <f ca="1">IFERROR(IF(OR(ISBLANK(P1058),ISBLANK(Q1058)),0,IF(AA1058&lt;&gt;"", AA1058 + IF(AB1058=1,AD1058, 0), "") * (R1058+1)),"")</f>
        <v>0</v>
      </c>
      <c r="AF1058" s="21">
        <f ca="1">SUMIFS(AE$2:AE1058,D$2:D1058,D1058)</f>
        <v>1173</v>
      </c>
    </row>
    <row r="1059" spans="1:32" hidden="1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1">
        <v>1</v>
      </c>
      <c r="S1059" s="20">
        <f>VLOOKUP($A1059,Database!$A:$Y,10,FALSE)</f>
        <v>72</v>
      </c>
      <c r="T1059" s="20">
        <f>VLOOKUP($A1059,Database!$A:$Y,11,FALSE)</f>
        <v>109</v>
      </c>
      <c r="U1059" s="20">
        <f>VLOOKUP($A1059,Database!$A:$Y,12,FALSE)</f>
        <v>137</v>
      </c>
      <c r="V1059" s="20" t="str">
        <f>VLOOKUP(A1059,Database!A:M,13,FALSE)</f>
        <v>Terminé</v>
      </c>
      <c r="W1059" s="20">
        <f>VLOOKUP($A1059,Database!$A:$Y,20,FALSE)</f>
        <v>2</v>
      </c>
      <c r="X1059" s="20">
        <f>VLOOKUP($A1059,Database!$A:$Y,21,FALSE)</f>
        <v>2</v>
      </c>
      <c r="Y1059" s="20">
        <f>IF(A1059=0,0,IF(V1059="À venir",0,IF(AND(ISBLANK(P1059),ISBLANK(Q1059)),1,0)))</f>
        <v>0</v>
      </c>
      <c r="Z1059" s="20">
        <f>IF(OR(ISBLANK(P1059),ISBLANK(Q1059)),"",IF(OR(AND(P1059&gt;Q1059,W1059&gt;X1059),AND(P1059=Q1059,W1059=X1059),AND(P1059&lt;Q1059,W1059&lt;X1059)),1,0))</f>
        <v>0</v>
      </c>
      <c r="AA1059" s="20">
        <f ca="1">IF(C1059&lt;NOW(),IF(AND(P1059&gt;Q1059,W1059&gt;X1059),S1059,IF(AND(P1059=Q1059,W1059=X1059),T1059,IF(AND(P1059&lt;Q1059,W1059&lt;X1059),U1059,0))),"")</f>
        <v>0</v>
      </c>
      <c r="AB1059" s="20">
        <f ca="1">IF(AND(P1059=W1059,Q1059=X1059,NOT(ISBLANK(P1059)),NOT(ISBLANK(Q1059)),NOT(ISBLANK(W1059)),NOT(ISBLANK(AA1059))),1,0)</f>
        <v>0</v>
      </c>
      <c r="AC1059" s="20" t="str">
        <f ca="1">IF(AB1059=0,"",IF(OR(ISBLANK(P1059),ISBLANK(Q1059)),"",IF(ISBLANK(VLOOKUP(A1059,Database!A:AA,22,FALSE)),"",VLOOKUP(A1059,Database!A:AA,22,FALSE))))</f>
        <v/>
      </c>
      <c r="AD1059" s="20">
        <f ca="1">IFERROR(
   IF(
     OR(ISBLANK(P1059),ISBLANK(Q1059)),
     "",
     IF(
       AND(AA1059&lt;&gt;"",OR(V1059="Terminé",V1059="En cours")),
       VLOOKUP(AC1059,Setup_ScoreExactBonus!A:D,4,FALSE),
       0
     )),
  0)</f>
        <v>0</v>
      </c>
      <c r="AE1059" s="21">
        <f ca="1">IFERROR(IF(OR(ISBLANK(P1059),ISBLANK(Q1059)),0,IF(AA1059&lt;&gt;"", AA1059 + IF(AB1059=1,AD1059, 0), "") * (R1059+1)),"")</f>
        <v>0</v>
      </c>
      <c r="AF1059" s="21">
        <f ca="1">SUMIFS(AE$2:AE1059,D$2:D1059,D1059)</f>
        <v>937</v>
      </c>
    </row>
    <row r="1060" spans="1:32" hidden="1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1">
        <v>0</v>
      </c>
      <c r="S1060" s="20">
        <f>VLOOKUP($A1060,Database!$A:$Y,10,FALSE)</f>
        <v>72</v>
      </c>
      <c r="T1060" s="20">
        <f>VLOOKUP($A1060,Database!$A:$Y,11,FALSE)</f>
        <v>109</v>
      </c>
      <c r="U1060" s="20">
        <f>VLOOKUP($A1060,Database!$A:$Y,12,FALSE)</f>
        <v>137</v>
      </c>
      <c r="V1060" s="20" t="str">
        <f>VLOOKUP(A1060,Database!A:M,13,FALSE)</f>
        <v>Terminé</v>
      </c>
      <c r="W1060" s="20">
        <f>VLOOKUP($A1060,Database!$A:$Y,20,FALSE)</f>
        <v>2</v>
      </c>
      <c r="X1060" s="20">
        <f>VLOOKUP($A1060,Database!$A:$Y,21,FALSE)</f>
        <v>2</v>
      </c>
      <c r="Y1060" s="20">
        <f>IF(A1060=0,0,IF(V1060="À venir",0,IF(AND(ISBLANK(P1060),ISBLANK(Q1060)),1,0)))</f>
        <v>0</v>
      </c>
      <c r="Z1060" s="20">
        <f>IF(OR(ISBLANK(P1060),ISBLANK(Q1060)),"",IF(OR(AND(P1060&gt;Q1060,W1060&gt;X1060),AND(P1060=Q1060,W1060=X1060),AND(P1060&lt;Q1060,W1060&lt;X1060)),1,0))</f>
        <v>0</v>
      </c>
      <c r="AA1060" s="20">
        <f ca="1">IF(C1060&lt;NOW(),IF(AND(P1060&gt;Q1060,W1060&gt;X1060),S1060,IF(AND(P1060=Q1060,W1060=X1060),T1060,IF(AND(P1060&lt;Q1060,W1060&lt;X1060),U1060,0))),"")</f>
        <v>0</v>
      </c>
      <c r="AB1060" s="20">
        <f ca="1">IF(AND(P1060=W1060,Q1060=X1060,NOT(ISBLANK(P1060)),NOT(ISBLANK(Q1060)),NOT(ISBLANK(W1060)),NOT(ISBLANK(AA1060))),1,0)</f>
        <v>0</v>
      </c>
      <c r="AC1060" s="20" t="str">
        <f ca="1">IF(AB1060=0,"",IF(OR(ISBLANK(P1060),ISBLANK(Q1060)),"",IF(ISBLANK(VLOOKUP(A1060,Database!A:AA,22,FALSE)),"",VLOOKUP(A1060,Database!A:AA,22,FALSE))))</f>
        <v/>
      </c>
      <c r="AD1060" s="20">
        <f ca="1">IFERROR(
   IF(
     OR(ISBLANK(P1060),ISBLANK(Q1060)),
     "",
     IF(
       AND(AA1060&lt;&gt;"",OR(V1060="Terminé",V1060="En cours")),
       VLOOKUP(AC1060,Setup_ScoreExactBonus!A:D,4,FALSE),
       0
     )),
  0)</f>
        <v>0</v>
      </c>
      <c r="AE1060" s="21">
        <f ca="1">IFERROR(IF(OR(ISBLANK(P1060),ISBLANK(Q1060)),0,IF(AA1060&lt;&gt;"", AA1060 + IF(AB1060=1,AD1060, 0), "") * (R1060+1)),"")</f>
        <v>0</v>
      </c>
      <c r="AF1060" s="21">
        <f ca="1">SUMIFS(AE$2:AE1060,D$2:D1060,D1060)</f>
        <v>1475</v>
      </c>
    </row>
    <row r="1061" spans="1:32" hidden="1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1">
        <v>0</v>
      </c>
      <c r="S1061" s="20">
        <f>VLOOKUP($A1061,Database!$A:$Y,10,FALSE)</f>
        <v>72</v>
      </c>
      <c r="T1061" s="20">
        <f>VLOOKUP($A1061,Database!$A:$Y,11,FALSE)</f>
        <v>109</v>
      </c>
      <c r="U1061" s="20">
        <f>VLOOKUP($A1061,Database!$A:$Y,12,FALSE)</f>
        <v>137</v>
      </c>
      <c r="V1061" s="20" t="str">
        <f>VLOOKUP(A1061,Database!A:M,13,FALSE)</f>
        <v>Terminé</v>
      </c>
      <c r="W1061" s="20">
        <f>VLOOKUP($A1061,Database!$A:$Y,20,FALSE)</f>
        <v>2</v>
      </c>
      <c r="X1061" s="20">
        <f>VLOOKUP($A1061,Database!$A:$Y,21,FALSE)</f>
        <v>2</v>
      </c>
      <c r="Y1061" s="20">
        <f>IF(A1061=0,0,IF(V1061="À venir",0,IF(AND(ISBLANK(P1061),ISBLANK(Q1061)),1,0)))</f>
        <v>0</v>
      </c>
      <c r="Z1061" s="20">
        <f>IF(OR(ISBLANK(P1061),ISBLANK(Q1061)),"",IF(OR(AND(P1061&gt;Q1061,W1061&gt;X1061),AND(P1061=Q1061,W1061=X1061),AND(P1061&lt;Q1061,W1061&lt;X1061)),1,0))</f>
        <v>0</v>
      </c>
      <c r="AA1061" s="20">
        <f ca="1">IF(C1061&lt;NOW(),IF(AND(P1061&gt;Q1061,W1061&gt;X1061),S1061,IF(AND(P1061=Q1061,W1061=X1061),T1061,IF(AND(P1061&lt;Q1061,W1061&lt;X1061),U1061,0))),"")</f>
        <v>0</v>
      </c>
      <c r="AB1061" s="20">
        <f ca="1">IF(AND(P1061=W1061,Q1061=X1061,NOT(ISBLANK(P1061)),NOT(ISBLANK(Q1061)),NOT(ISBLANK(W1061)),NOT(ISBLANK(AA1061))),1,0)</f>
        <v>0</v>
      </c>
      <c r="AC1061" s="20" t="str">
        <f ca="1">IF(AB1061=0,"",IF(OR(ISBLANK(P1061),ISBLANK(Q1061)),"",IF(ISBLANK(VLOOKUP(A1061,Database!A:AA,22,FALSE)),"",VLOOKUP(A1061,Database!A:AA,22,FALSE))))</f>
        <v/>
      </c>
      <c r="AD1061" s="20">
        <f ca="1">IFERROR(
   IF(
     OR(ISBLANK(P1061),ISBLANK(Q1061)),
     "",
     IF(
       AND(AA1061&lt;&gt;"",OR(V1061="Terminé",V1061="En cours")),
       VLOOKUP(AC1061,Setup_ScoreExactBonus!A:D,4,FALSE),
       0
     )),
  0)</f>
        <v>0</v>
      </c>
      <c r="AE1061" s="21">
        <f ca="1">IFERROR(IF(OR(ISBLANK(P1061),ISBLANK(Q1061)),0,IF(AA1061&lt;&gt;"", AA1061 + IF(AB1061=1,AD1061, 0), "") * (R1061+1)),"")</f>
        <v>0</v>
      </c>
      <c r="AF1061" s="21">
        <f ca="1">SUMIFS(AE$2:AE1061,D$2:D1061,D1061)</f>
        <v>994</v>
      </c>
    </row>
    <row r="1062" spans="1:32" hidden="1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1">
        <v>0</v>
      </c>
      <c r="S1062" s="20">
        <f>VLOOKUP($A1062,Database!$A:$Y,10,FALSE)</f>
        <v>72</v>
      </c>
      <c r="T1062" s="20">
        <f>VLOOKUP($A1062,Database!$A:$Y,11,FALSE)</f>
        <v>109</v>
      </c>
      <c r="U1062" s="20">
        <f>VLOOKUP($A1062,Database!$A:$Y,12,FALSE)</f>
        <v>137</v>
      </c>
      <c r="V1062" s="20" t="str">
        <f>VLOOKUP(A1062,Database!A:M,13,FALSE)</f>
        <v>Terminé</v>
      </c>
      <c r="W1062" s="20">
        <f>VLOOKUP($A1062,Database!$A:$Y,20,FALSE)</f>
        <v>2</v>
      </c>
      <c r="X1062" s="20">
        <f>VLOOKUP($A1062,Database!$A:$Y,21,FALSE)</f>
        <v>2</v>
      </c>
      <c r="Y1062" s="20">
        <f>IF(A1062=0,0,IF(V1062="À venir",0,IF(AND(ISBLANK(P1062),ISBLANK(Q1062)),1,0)))</f>
        <v>0</v>
      </c>
      <c r="Z1062" s="20">
        <f>IF(OR(ISBLANK(P1062),ISBLANK(Q1062)),"",IF(OR(AND(P1062&gt;Q1062,W1062&gt;X1062),AND(P1062=Q1062,W1062=X1062),AND(P1062&lt;Q1062,W1062&lt;X1062)),1,0))</f>
        <v>0</v>
      </c>
      <c r="AA1062" s="20">
        <f ca="1">IF(C1062&lt;NOW(),IF(AND(P1062&gt;Q1062,W1062&gt;X1062),S1062,IF(AND(P1062=Q1062,W1062=X1062),T1062,IF(AND(P1062&lt;Q1062,W1062&lt;X1062),U1062,0))),"")</f>
        <v>0</v>
      </c>
      <c r="AB1062" s="20">
        <f ca="1">IF(AND(P1062=W1062,Q1062=X1062,NOT(ISBLANK(P1062)),NOT(ISBLANK(Q1062)),NOT(ISBLANK(W1062)),NOT(ISBLANK(AA1062))),1,0)</f>
        <v>0</v>
      </c>
      <c r="AC1062" s="20" t="str">
        <f ca="1">IF(AB1062=0,"",IF(OR(ISBLANK(P1062),ISBLANK(Q1062)),"",IF(ISBLANK(VLOOKUP(A1062,Database!A:AA,22,FALSE)),"",VLOOKUP(A1062,Database!A:AA,22,FALSE))))</f>
        <v/>
      </c>
      <c r="AD1062" s="20">
        <f ca="1">IFERROR(
   IF(
     OR(ISBLANK(P1062),ISBLANK(Q1062)),
     "",
     IF(
       AND(AA1062&lt;&gt;"",OR(V1062="Terminé",V1062="En cours")),
       VLOOKUP(AC1062,Setup_ScoreExactBonus!A:D,4,FALSE),
       0
     )),
  0)</f>
        <v>0</v>
      </c>
      <c r="AE1062" s="21">
        <f ca="1">IFERROR(IF(OR(ISBLANK(P1062),ISBLANK(Q1062)),0,IF(AA1062&lt;&gt;"", AA1062 + IF(AB1062=1,AD1062, 0), "") * (R1062+1)),"")</f>
        <v>0</v>
      </c>
      <c r="AF1062" s="21">
        <f ca="1">SUMIFS(AE$2:AE1062,D$2:D1062,D1062)</f>
        <v>1204</v>
      </c>
    </row>
    <row r="1063" spans="1:32" hidden="1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1">
        <v>0</v>
      </c>
      <c r="S1063" s="20">
        <f>VLOOKUP($A1063,Database!$A:$Y,10,FALSE)</f>
        <v>72</v>
      </c>
      <c r="T1063" s="20">
        <f>VLOOKUP($A1063,Database!$A:$Y,11,FALSE)</f>
        <v>109</v>
      </c>
      <c r="U1063" s="20">
        <f>VLOOKUP($A1063,Database!$A:$Y,12,FALSE)</f>
        <v>137</v>
      </c>
      <c r="V1063" s="20" t="str">
        <f>VLOOKUP(A1063,Database!A:M,13,FALSE)</f>
        <v>Terminé</v>
      </c>
      <c r="W1063" s="20">
        <f>VLOOKUP($A1063,Database!$A:$Y,20,FALSE)</f>
        <v>2</v>
      </c>
      <c r="X1063" s="20">
        <f>VLOOKUP($A1063,Database!$A:$Y,21,FALSE)</f>
        <v>2</v>
      </c>
      <c r="Y1063" s="20">
        <f>IF(A1063=0,0,IF(V1063="À venir",0,IF(AND(ISBLANK(P1063),ISBLANK(Q1063)),1,0)))</f>
        <v>0</v>
      </c>
      <c r="Z1063" s="20">
        <f>IF(OR(ISBLANK(P1063),ISBLANK(Q1063)),"",IF(OR(AND(P1063&gt;Q1063,W1063&gt;X1063),AND(P1063=Q1063,W1063=X1063),AND(P1063&lt;Q1063,W1063&lt;X1063)),1,0))</f>
        <v>0</v>
      </c>
      <c r="AA1063" s="20">
        <f ca="1">IF(C1063&lt;NOW(),IF(AND(P1063&gt;Q1063,W1063&gt;X1063),S1063,IF(AND(P1063=Q1063,W1063=X1063),T1063,IF(AND(P1063&lt;Q1063,W1063&lt;X1063),U1063,0))),"")</f>
        <v>0</v>
      </c>
      <c r="AB1063" s="20">
        <f ca="1">IF(AND(P1063=W1063,Q1063=X1063,NOT(ISBLANK(P1063)),NOT(ISBLANK(Q1063)),NOT(ISBLANK(W1063)),NOT(ISBLANK(AA1063))),1,0)</f>
        <v>0</v>
      </c>
      <c r="AC1063" s="20" t="str">
        <f ca="1">IF(AB1063=0,"",IF(OR(ISBLANK(P1063),ISBLANK(Q1063)),"",IF(ISBLANK(VLOOKUP(A1063,Database!A:AA,22,FALSE)),"",VLOOKUP(A1063,Database!A:AA,22,FALSE))))</f>
        <v/>
      </c>
      <c r="AD1063" s="20">
        <f ca="1">IFERROR(
   IF(
     OR(ISBLANK(P1063),ISBLANK(Q1063)),
     "",
     IF(
       AND(AA1063&lt;&gt;"",OR(V1063="Terminé",V1063="En cours")),
       VLOOKUP(AC1063,Setup_ScoreExactBonus!A:D,4,FALSE),
       0
     )),
  0)</f>
        <v>0</v>
      </c>
      <c r="AE1063" s="21">
        <f ca="1">IFERROR(IF(OR(ISBLANK(P1063),ISBLANK(Q1063)),0,IF(AA1063&lt;&gt;"", AA1063 + IF(AB1063=1,AD1063, 0), "") * (R1063+1)),"")</f>
        <v>0</v>
      </c>
      <c r="AF1063" s="21">
        <f ca="1">SUMIFS(AE$2:AE1063,D$2:D1063,D1063)</f>
        <v>1387</v>
      </c>
    </row>
    <row r="1064" spans="1:32" hidden="1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1">
        <v>0</v>
      </c>
      <c r="S1064" s="20">
        <f>VLOOKUP($A1064,Database!$A:$Y,10,FALSE)</f>
        <v>72</v>
      </c>
      <c r="T1064" s="20">
        <f>VLOOKUP($A1064,Database!$A:$Y,11,FALSE)</f>
        <v>109</v>
      </c>
      <c r="U1064" s="20">
        <f>VLOOKUP($A1064,Database!$A:$Y,12,FALSE)</f>
        <v>137</v>
      </c>
      <c r="V1064" s="20" t="str">
        <f>VLOOKUP(A1064,Database!A:M,13,FALSE)</f>
        <v>Terminé</v>
      </c>
      <c r="W1064" s="20">
        <f>VLOOKUP($A1064,Database!$A:$Y,20,FALSE)</f>
        <v>2</v>
      </c>
      <c r="X1064" s="20">
        <f>VLOOKUP($A1064,Database!$A:$Y,21,FALSE)</f>
        <v>2</v>
      </c>
      <c r="Y1064" s="20">
        <f>IF(A1064=0,0,IF(V1064="À venir",0,IF(AND(ISBLANK(P1064),ISBLANK(Q1064)),1,0)))</f>
        <v>0</v>
      </c>
      <c r="Z1064" s="20">
        <f>IF(OR(ISBLANK(P1064),ISBLANK(Q1064)),"",IF(OR(AND(P1064&gt;Q1064,W1064&gt;X1064),AND(P1064=Q1064,W1064=X1064),AND(P1064&lt;Q1064,W1064&lt;X1064)),1,0))</f>
        <v>1</v>
      </c>
      <c r="AA1064" s="20">
        <f ca="1">IF(C1064&lt;NOW(),IF(AND(P1064&gt;Q1064,W1064&gt;X1064),S1064,IF(AND(P1064=Q1064,W1064=X1064),T1064,IF(AND(P1064&lt;Q1064,W1064&lt;X1064),U1064,0))),"")</f>
        <v>109</v>
      </c>
      <c r="AB1064" s="20">
        <f ca="1">IF(AND(P1064=W1064,Q1064=X1064,NOT(ISBLANK(P1064)),NOT(ISBLANK(Q1064)),NOT(ISBLANK(W1064)),NOT(ISBLANK(AA1064))),1,0)</f>
        <v>0</v>
      </c>
      <c r="AC1064" s="20" t="str">
        <f ca="1">IF(AB1064=0,"",IF(OR(ISBLANK(P1064),ISBLANK(Q1064)),"",IF(ISBLANK(VLOOKUP(A1064,Database!A:AA,22,FALSE)),"",VLOOKUP(A1064,Database!A:AA,22,FALSE))))</f>
        <v/>
      </c>
      <c r="AD1064" s="20">
        <f ca="1">IFERROR(
   IF(
     OR(ISBLANK(P1064),ISBLANK(Q1064)),
     "",
     IF(
       AND(AA1064&lt;&gt;"",OR(V1064="Terminé",V1064="En cours")),
       VLOOKUP(AC1064,Setup_ScoreExactBonus!A:D,4,FALSE),
       0
     )),
  0)</f>
        <v>0</v>
      </c>
      <c r="AE1064" s="21">
        <f ca="1">IFERROR(IF(OR(ISBLANK(P1064),ISBLANK(Q1064)),0,IF(AA1064&lt;&gt;"", AA1064 + IF(AB1064=1,AD1064, 0), "") * (R1064+1)),"")</f>
        <v>109</v>
      </c>
      <c r="AF1064" s="21">
        <f ca="1">SUMIFS(AE$2:AE1064,D$2:D1064,D1064)</f>
        <v>1491</v>
      </c>
    </row>
    <row r="1065" spans="1:32" hidden="1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1">
        <v>0</v>
      </c>
      <c r="S1065" s="20">
        <f>VLOOKUP($A1065,Database!$A:$Y,10,FALSE)</f>
        <v>72</v>
      </c>
      <c r="T1065" s="20">
        <f>VLOOKUP($A1065,Database!$A:$Y,11,FALSE)</f>
        <v>109</v>
      </c>
      <c r="U1065" s="20">
        <f>VLOOKUP($A1065,Database!$A:$Y,12,FALSE)</f>
        <v>137</v>
      </c>
      <c r="V1065" s="20" t="str">
        <f>VLOOKUP(A1065,Database!A:M,13,FALSE)</f>
        <v>Terminé</v>
      </c>
      <c r="W1065" s="20">
        <f>VLOOKUP($A1065,Database!$A:$Y,20,FALSE)</f>
        <v>2</v>
      </c>
      <c r="X1065" s="20">
        <f>VLOOKUP($A1065,Database!$A:$Y,21,FALSE)</f>
        <v>2</v>
      </c>
      <c r="Y1065" s="20">
        <f>IF(A1065=0,0,IF(V1065="À venir",0,IF(AND(ISBLANK(P1065),ISBLANK(Q1065)),1,0)))</f>
        <v>0</v>
      </c>
      <c r="Z1065" s="20">
        <f>IF(OR(ISBLANK(P1065),ISBLANK(Q1065)),"",IF(OR(AND(P1065&gt;Q1065,W1065&gt;X1065),AND(P1065=Q1065,W1065=X1065),AND(P1065&lt;Q1065,W1065&lt;X1065)),1,0))</f>
        <v>1</v>
      </c>
      <c r="AA1065" s="20">
        <f ca="1">IF(C1065&lt;NOW(),IF(AND(P1065&gt;Q1065,W1065&gt;X1065),S1065,IF(AND(P1065=Q1065,W1065=X1065),T1065,IF(AND(P1065&lt;Q1065,W1065&lt;X1065),U1065,0))),"")</f>
        <v>109</v>
      </c>
      <c r="AB1065" s="20">
        <f ca="1">IF(AND(P1065=W1065,Q1065=X1065,NOT(ISBLANK(P1065)),NOT(ISBLANK(Q1065)),NOT(ISBLANK(W1065)),NOT(ISBLANK(AA1065))),1,0)</f>
        <v>0</v>
      </c>
      <c r="AC1065" s="20" t="str">
        <f ca="1">IF(AB1065=0,"",IF(OR(ISBLANK(P1065),ISBLANK(Q1065)),"",IF(ISBLANK(VLOOKUP(A1065,Database!A:AA,22,FALSE)),"",VLOOKUP(A1065,Database!A:AA,22,FALSE))))</f>
        <v/>
      </c>
      <c r="AD1065" s="20">
        <f ca="1">IFERROR(
   IF(
     OR(ISBLANK(P1065),ISBLANK(Q1065)),
     "",
     IF(
       AND(AA1065&lt;&gt;"",OR(V1065="Terminé",V1065="En cours")),
       VLOOKUP(AC1065,Setup_ScoreExactBonus!A:D,4,FALSE),
       0
     )),
  0)</f>
        <v>0</v>
      </c>
      <c r="AE1065" s="21">
        <f ca="1">IFERROR(IF(OR(ISBLANK(P1065),ISBLANK(Q1065)),0,IF(AA1065&lt;&gt;"", AA1065 + IF(AB1065=1,AD1065, 0), "") * (R1065+1)),"")</f>
        <v>109</v>
      </c>
      <c r="AF1065" s="21">
        <f ca="1">SUMIFS(AE$2:AE1065,D$2:D1065,D1065)</f>
        <v>1752</v>
      </c>
    </row>
    <row r="1066" spans="1:32" hidden="1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1">
        <v>0</v>
      </c>
      <c r="S1066" s="20">
        <f>VLOOKUP($A1066,Database!$A:$Y,10,FALSE)</f>
        <v>72</v>
      </c>
      <c r="T1066" s="20">
        <f>VLOOKUP($A1066,Database!$A:$Y,11,FALSE)</f>
        <v>109</v>
      </c>
      <c r="U1066" s="20">
        <f>VLOOKUP($A1066,Database!$A:$Y,12,FALSE)</f>
        <v>137</v>
      </c>
      <c r="V1066" s="20" t="str">
        <f>VLOOKUP(A1066,Database!A:M,13,FALSE)</f>
        <v>Terminé</v>
      </c>
      <c r="W1066" s="20">
        <f>VLOOKUP($A1066,Database!$A:$Y,20,FALSE)</f>
        <v>2</v>
      </c>
      <c r="X1066" s="20">
        <f>VLOOKUP($A1066,Database!$A:$Y,21,FALSE)</f>
        <v>2</v>
      </c>
      <c r="Y1066" s="20">
        <f>IF(A1066=0,0,IF(V1066="À venir",0,IF(AND(ISBLANK(P1066),ISBLANK(Q1066)),1,0)))</f>
        <v>0</v>
      </c>
      <c r="Z1066" s="20">
        <f>IF(OR(ISBLANK(P1066),ISBLANK(Q1066)),"",IF(OR(AND(P1066&gt;Q1066,W1066&gt;X1066),AND(P1066=Q1066,W1066=X1066),AND(P1066&lt;Q1066,W1066&lt;X1066)),1,0))</f>
        <v>0</v>
      </c>
      <c r="AA1066" s="20">
        <f ca="1">IF(C1066&lt;NOW(),IF(AND(P1066&gt;Q1066,W1066&gt;X1066),S1066,IF(AND(P1066=Q1066,W1066=X1066),T1066,IF(AND(P1066&lt;Q1066,W1066&lt;X1066),U1066,0))),"")</f>
        <v>0</v>
      </c>
      <c r="AB1066" s="20">
        <f ca="1">IF(AND(P1066=W1066,Q1066=X1066,NOT(ISBLANK(P1066)),NOT(ISBLANK(Q1066)),NOT(ISBLANK(W1066)),NOT(ISBLANK(AA1066))),1,0)</f>
        <v>0</v>
      </c>
      <c r="AC1066" s="20" t="str">
        <f ca="1">IF(AB1066=0,"",IF(OR(ISBLANK(P1066),ISBLANK(Q1066)),"",IF(ISBLANK(VLOOKUP(A1066,Database!A:AA,22,FALSE)),"",VLOOKUP(A1066,Database!A:AA,22,FALSE))))</f>
        <v/>
      </c>
      <c r="AD1066" s="20">
        <f ca="1">IFERROR(
   IF(
     OR(ISBLANK(P1066),ISBLANK(Q1066)),
     "",
     IF(
       AND(AA1066&lt;&gt;"",OR(V1066="Terminé",V1066="En cours")),
       VLOOKUP(AC1066,Setup_ScoreExactBonus!A:D,4,FALSE),
       0
     )),
  0)</f>
        <v>0</v>
      </c>
      <c r="AE1066" s="21">
        <f ca="1">IFERROR(IF(OR(ISBLANK(P1066),ISBLANK(Q1066)),0,IF(AA1066&lt;&gt;"", AA1066 + IF(AB1066=1,AD1066, 0), "") * (R1066+1)),"")</f>
        <v>0</v>
      </c>
      <c r="AF1066" s="21">
        <f ca="1">SUMIFS(AE$2:AE1066,D$2:D1066,D1066)</f>
        <v>1788</v>
      </c>
    </row>
    <row r="1067" spans="1:32" hidden="1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1">
        <v>0</v>
      </c>
      <c r="S1067" s="20">
        <f>VLOOKUP($A1067,Database!$A:$Y,10,FALSE)</f>
        <v>72</v>
      </c>
      <c r="T1067" s="20">
        <f>VLOOKUP($A1067,Database!$A:$Y,11,FALSE)</f>
        <v>109</v>
      </c>
      <c r="U1067" s="20">
        <f>VLOOKUP($A1067,Database!$A:$Y,12,FALSE)</f>
        <v>137</v>
      </c>
      <c r="V1067" s="20" t="str">
        <f>VLOOKUP(A1067,Database!A:M,13,FALSE)</f>
        <v>Terminé</v>
      </c>
      <c r="W1067" s="20">
        <f>VLOOKUP($A1067,Database!$A:$Y,20,FALSE)</f>
        <v>2</v>
      </c>
      <c r="X1067" s="20">
        <f>VLOOKUP($A1067,Database!$A:$Y,21,FALSE)</f>
        <v>2</v>
      </c>
      <c r="Y1067" s="20">
        <f>IF(A1067=0,0,IF(V1067="À venir",0,IF(AND(ISBLANK(P1067),ISBLANK(Q1067)),1,0)))</f>
        <v>0</v>
      </c>
      <c r="Z1067" s="20">
        <f>IF(OR(ISBLANK(P1067),ISBLANK(Q1067)),"",IF(OR(AND(P1067&gt;Q1067,W1067&gt;X1067),AND(P1067=Q1067,W1067=X1067),AND(P1067&lt;Q1067,W1067&lt;X1067)),1,0))</f>
        <v>0</v>
      </c>
      <c r="AA1067" s="20">
        <f ca="1">IF(C1067&lt;NOW(),IF(AND(P1067&gt;Q1067,W1067&gt;X1067),S1067,IF(AND(P1067=Q1067,W1067=X1067),T1067,IF(AND(P1067&lt;Q1067,W1067&lt;X1067),U1067,0))),"")</f>
        <v>0</v>
      </c>
      <c r="AB1067" s="20">
        <f ca="1">IF(AND(P1067=W1067,Q1067=X1067,NOT(ISBLANK(P1067)),NOT(ISBLANK(Q1067)),NOT(ISBLANK(W1067)),NOT(ISBLANK(AA1067))),1,0)</f>
        <v>0</v>
      </c>
      <c r="AC1067" s="20" t="str">
        <f ca="1">IF(AB1067=0,"",IF(OR(ISBLANK(P1067),ISBLANK(Q1067)),"",IF(ISBLANK(VLOOKUP(A1067,Database!A:AA,22,FALSE)),"",VLOOKUP(A1067,Database!A:AA,22,FALSE))))</f>
        <v/>
      </c>
      <c r="AD1067" s="20">
        <f ca="1">IFERROR(
   IF(
     OR(ISBLANK(P1067),ISBLANK(Q1067)),
     "",
     IF(
       AND(AA1067&lt;&gt;"",OR(V1067="Terminé",V1067="En cours")),
       VLOOKUP(AC1067,Setup_ScoreExactBonus!A:D,4,FALSE),
       0
     )),
  0)</f>
        <v>0</v>
      </c>
      <c r="AE1067" s="21">
        <f ca="1">IFERROR(IF(OR(ISBLANK(P1067),ISBLANK(Q1067)),0,IF(AA1067&lt;&gt;"", AA1067 + IF(AB1067=1,AD1067, 0), "") * (R1067+1)),"")</f>
        <v>0</v>
      </c>
      <c r="AF1067" s="21">
        <f ca="1">SUMIFS(AE$2:AE1067,D$2:D1067,D1067)</f>
        <v>1766</v>
      </c>
    </row>
    <row r="1068" spans="1:32" hidden="1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1">
        <v>0</v>
      </c>
      <c r="S1068" s="20">
        <f>VLOOKUP($A1068,Database!$A:$Y,10,FALSE)</f>
        <v>72</v>
      </c>
      <c r="T1068" s="20">
        <f>VLOOKUP($A1068,Database!$A:$Y,11,FALSE)</f>
        <v>109</v>
      </c>
      <c r="U1068" s="20">
        <f>VLOOKUP($A1068,Database!$A:$Y,12,FALSE)</f>
        <v>137</v>
      </c>
      <c r="V1068" s="20" t="str">
        <f>VLOOKUP(A1068,Database!A:M,13,FALSE)</f>
        <v>Terminé</v>
      </c>
      <c r="W1068" s="20">
        <f>VLOOKUP($A1068,Database!$A:$Y,20,FALSE)</f>
        <v>2</v>
      </c>
      <c r="X1068" s="20">
        <f>VLOOKUP($A1068,Database!$A:$Y,21,FALSE)</f>
        <v>2</v>
      </c>
      <c r="Y1068" s="20">
        <f>IF(A1068=0,0,IF(V1068="À venir",0,IF(AND(ISBLANK(P1068),ISBLANK(Q1068)),1,0)))</f>
        <v>0</v>
      </c>
      <c r="Z1068" s="20">
        <f>IF(OR(ISBLANK(P1068),ISBLANK(Q1068)),"",IF(OR(AND(P1068&gt;Q1068,W1068&gt;X1068),AND(P1068=Q1068,W1068=X1068),AND(P1068&lt;Q1068,W1068&lt;X1068)),1,0))</f>
        <v>0</v>
      </c>
      <c r="AA1068" s="20">
        <f ca="1">IF(C1068&lt;NOW(),IF(AND(P1068&gt;Q1068,W1068&gt;X1068),S1068,IF(AND(P1068=Q1068,W1068=X1068),T1068,IF(AND(P1068&lt;Q1068,W1068&lt;X1068),U1068,0))),"")</f>
        <v>0</v>
      </c>
      <c r="AB1068" s="20">
        <f ca="1">IF(AND(P1068=W1068,Q1068=X1068,NOT(ISBLANK(P1068)),NOT(ISBLANK(Q1068)),NOT(ISBLANK(W1068)),NOT(ISBLANK(AA1068))),1,0)</f>
        <v>0</v>
      </c>
      <c r="AC1068" s="20" t="str">
        <f ca="1">IF(AB1068=0,"",IF(OR(ISBLANK(P1068),ISBLANK(Q1068)),"",IF(ISBLANK(VLOOKUP(A1068,Database!A:AA,22,FALSE)),"",VLOOKUP(A1068,Database!A:AA,22,FALSE))))</f>
        <v/>
      </c>
      <c r="AD1068" s="20">
        <f ca="1">IFERROR(
   IF(
     OR(ISBLANK(P1068),ISBLANK(Q1068)),
     "",
     IF(
       AND(AA1068&lt;&gt;"",OR(V1068="Terminé",V1068="En cours")),
       VLOOKUP(AC1068,Setup_ScoreExactBonus!A:D,4,FALSE),
       0
     )),
  0)</f>
        <v>0</v>
      </c>
      <c r="AE1068" s="21">
        <f ca="1">IFERROR(IF(OR(ISBLANK(P1068),ISBLANK(Q1068)),0,IF(AA1068&lt;&gt;"", AA1068 + IF(AB1068=1,AD1068, 0), "") * (R1068+1)),"")</f>
        <v>0</v>
      </c>
      <c r="AF1068" s="21">
        <f ca="1">SUMIFS(AE$2:AE1068,D$2:D1068,D1068)</f>
        <v>1551</v>
      </c>
    </row>
    <row r="1069" spans="1:32" hidden="1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1">
        <v>0</v>
      </c>
      <c r="S1069" s="20">
        <f>VLOOKUP($A1069,Database!$A:$Y,10,FALSE)</f>
        <v>72</v>
      </c>
      <c r="T1069" s="20">
        <f>VLOOKUP($A1069,Database!$A:$Y,11,FALSE)</f>
        <v>109</v>
      </c>
      <c r="U1069" s="20">
        <f>VLOOKUP($A1069,Database!$A:$Y,12,FALSE)</f>
        <v>137</v>
      </c>
      <c r="V1069" s="20" t="str">
        <f>VLOOKUP(A1069,Database!A:M,13,FALSE)</f>
        <v>Terminé</v>
      </c>
      <c r="W1069" s="20">
        <f>VLOOKUP($A1069,Database!$A:$Y,20,FALSE)</f>
        <v>2</v>
      </c>
      <c r="X1069" s="20">
        <f>VLOOKUP($A1069,Database!$A:$Y,21,FALSE)</f>
        <v>2</v>
      </c>
      <c r="Y1069" s="20">
        <f>IF(A1069=0,0,IF(V1069="À venir",0,IF(AND(ISBLANK(P1069),ISBLANK(Q1069)),1,0)))</f>
        <v>0</v>
      </c>
      <c r="Z1069" s="20">
        <f>IF(OR(ISBLANK(P1069),ISBLANK(Q1069)),"",IF(OR(AND(P1069&gt;Q1069,W1069&gt;X1069),AND(P1069=Q1069,W1069=X1069),AND(P1069&lt;Q1069,W1069&lt;X1069)),1,0))</f>
        <v>0</v>
      </c>
      <c r="AA1069" s="20">
        <f ca="1">IF(C1069&lt;NOW(),IF(AND(P1069&gt;Q1069,W1069&gt;X1069),S1069,IF(AND(P1069=Q1069,W1069=X1069),T1069,IF(AND(P1069&lt;Q1069,W1069&lt;X1069),U1069,0))),"")</f>
        <v>0</v>
      </c>
      <c r="AB1069" s="20">
        <f ca="1">IF(AND(P1069=W1069,Q1069=X1069,NOT(ISBLANK(P1069)),NOT(ISBLANK(Q1069)),NOT(ISBLANK(W1069)),NOT(ISBLANK(AA1069))),1,0)</f>
        <v>0</v>
      </c>
      <c r="AC1069" s="20" t="str">
        <f ca="1">IF(AB1069=0,"",IF(OR(ISBLANK(P1069),ISBLANK(Q1069)),"",IF(ISBLANK(VLOOKUP(A1069,Database!A:AA,22,FALSE)),"",VLOOKUP(A1069,Database!A:AA,22,FALSE))))</f>
        <v/>
      </c>
      <c r="AD1069" s="20">
        <f ca="1">IFERROR(
   IF(
     OR(ISBLANK(P1069),ISBLANK(Q1069)),
     "",
     IF(
       AND(AA1069&lt;&gt;"",OR(V1069="Terminé",V1069="En cours")),
       VLOOKUP(AC1069,Setup_ScoreExactBonus!A:D,4,FALSE),
       0
     )),
  0)</f>
        <v>0</v>
      </c>
      <c r="AE1069" s="21">
        <f ca="1">IFERROR(IF(OR(ISBLANK(P1069),ISBLANK(Q1069)),0,IF(AA1069&lt;&gt;"", AA1069 + IF(AB1069=1,AD1069, 0), "") * (R1069+1)),"")</f>
        <v>0</v>
      </c>
      <c r="AF1069" s="21">
        <f ca="1">SUMIFS(AE$2:AE1069,D$2:D1069,D1069)</f>
        <v>1436</v>
      </c>
    </row>
    <row r="1070" spans="1:32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1">
        <v>0</v>
      </c>
      <c r="S1070" s="20">
        <f>VLOOKUP($A1070,Database!$A:$Y,10,FALSE)</f>
        <v>72</v>
      </c>
      <c r="T1070" s="20">
        <f>VLOOKUP($A1070,Database!$A:$Y,11,FALSE)</f>
        <v>109</v>
      </c>
      <c r="U1070" s="20">
        <f>VLOOKUP($A1070,Database!$A:$Y,12,FALSE)</f>
        <v>137</v>
      </c>
      <c r="V1070" s="20" t="str">
        <f>VLOOKUP(A1070,Database!A:M,13,FALSE)</f>
        <v>Terminé</v>
      </c>
      <c r="W1070" s="20">
        <f>VLOOKUP($A1070,Database!$A:$Y,20,FALSE)</f>
        <v>2</v>
      </c>
      <c r="X1070" s="20">
        <f>VLOOKUP($A1070,Database!$A:$Y,21,FALSE)</f>
        <v>2</v>
      </c>
      <c r="Y1070" s="20">
        <f>IF(A1070=0,0,IF(V1070="À venir",0,IF(AND(ISBLANK(P1070),ISBLANK(Q1070)),1,0)))</f>
        <v>0</v>
      </c>
      <c r="Z1070" s="20">
        <f>IF(OR(ISBLANK(P1070),ISBLANK(Q1070)),"",IF(OR(AND(P1070&gt;Q1070,W1070&gt;X1070),AND(P1070=Q1070,W1070=X1070),AND(P1070&lt;Q1070,W1070&lt;X1070)),1,0))</f>
        <v>1</v>
      </c>
      <c r="AA1070" s="20">
        <f ca="1">IF(C1070&lt;NOW(),IF(AND(P1070&gt;Q1070,W1070&gt;X1070),S1070,IF(AND(P1070=Q1070,W1070=X1070),T1070,IF(AND(P1070&lt;Q1070,W1070&lt;X1070),U1070,0))),"")</f>
        <v>109</v>
      </c>
      <c r="AB1070" s="20">
        <f ca="1">IF(AND(P1070=W1070,Q1070=X1070,NOT(ISBLANK(P1070)),NOT(ISBLANK(Q1070)),NOT(ISBLANK(W1070)),NOT(ISBLANK(AA1070))),1,0)</f>
        <v>0</v>
      </c>
      <c r="AC1070" s="20" t="str">
        <f ca="1">IF(AB1070=0,"",IF(OR(ISBLANK(P1070),ISBLANK(Q1070)),"",IF(ISBLANK(VLOOKUP(A1070,Database!A:AA,22,FALSE)),"",VLOOKUP(A1070,Database!A:AA,22,FALSE))))</f>
        <v/>
      </c>
      <c r="AD1070" s="20">
        <f ca="1">IFERROR(
   IF(
     OR(ISBLANK(P1070),ISBLANK(Q1070)),
     "",
     IF(
       AND(AA1070&lt;&gt;"",OR(V1070="Terminé",V1070="En cours")),
       VLOOKUP(AC1070,Setup_ScoreExactBonus!A:D,4,FALSE),
       0
     )),
  0)</f>
        <v>0</v>
      </c>
      <c r="AE1070" s="21">
        <f ca="1">IFERROR(IF(OR(ISBLANK(P1070),ISBLANK(Q1070)),0,IF(AA1070&lt;&gt;"", AA1070 + IF(AB1070=1,AD1070, 0), "") * (R1070+1)),"")</f>
        <v>109</v>
      </c>
      <c r="AF1070" s="21">
        <f ca="1">SUMIFS(AE$2:AE1070,D$2:D1070,D1070)</f>
        <v>1166</v>
      </c>
    </row>
    <row r="1071" spans="1:32" hidden="1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1">
        <v>0</v>
      </c>
      <c r="S1071" s="20">
        <f>VLOOKUP($A1071,Database!$A:$Y,10,FALSE)</f>
        <v>72</v>
      </c>
      <c r="T1071" s="20">
        <f>VLOOKUP($A1071,Database!$A:$Y,11,FALSE)</f>
        <v>109</v>
      </c>
      <c r="U1071" s="20">
        <f>VLOOKUP($A1071,Database!$A:$Y,12,FALSE)</f>
        <v>137</v>
      </c>
      <c r="V1071" s="20" t="str">
        <f>VLOOKUP(A1071,Database!A:M,13,FALSE)</f>
        <v>Terminé</v>
      </c>
      <c r="W1071" s="20">
        <f>VLOOKUP($A1071,Database!$A:$Y,20,FALSE)</f>
        <v>2</v>
      </c>
      <c r="X1071" s="20">
        <f>VLOOKUP($A1071,Database!$A:$Y,21,FALSE)</f>
        <v>2</v>
      </c>
      <c r="Y1071" s="20">
        <f>IF(A1071=0,0,IF(V1071="À venir",0,IF(AND(ISBLANK(P1071),ISBLANK(Q1071)),1,0)))</f>
        <v>0</v>
      </c>
      <c r="Z1071" s="20">
        <f>IF(OR(ISBLANK(P1071),ISBLANK(Q1071)),"",IF(OR(AND(P1071&gt;Q1071,W1071&gt;X1071),AND(P1071=Q1071,W1071=X1071),AND(P1071&lt;Q1071,W1071&lt;X1071)),1,0))</f>
        <v>0</v>
      </c>
      <c r="AA1071" s="20">
        <f ca="1">IF(C1071&lt;NOW(),IF(AND(P1071&gt;Q1071,W1071&gt;X1071),S1071,IF(AND(P1071=Q1071,W1071=X1071),T1071,IF(AND(P1071&lt;Q1071,W1071&lt;X1071),U1071,0))),"")</f>
        <v>0</v>
      </c>
      <c r="AB1071" s="20">
        <f ca="1">IF(AND(P1071=W1071,Q1071=X1071,NOT(ISBLANK(P1071)),NOT(ISBLANK(Q1071)),NOT(ISBLANK(W1071)),NOT(ISBLANK(AA1071))),1,0)</f>
        <v>0</v>
      </c>
      <c r="AC1071" s="20" t="str">
        <f ca="1">IF(AB1071=0,"",IF(OR(ISBLANK(P1071),ISBLANK(Q1071)),"",IF(ISBLANK(VLOOKUP(A1071,Database!A:AA,22,FALSE)),"",VLOOKUP(A1071,Database!A:AA,22,FALSE))))</f>
        <v/>
      </c>
      <c r="AD1071" s="20">
        <f ca="1">IFERROR(
   IF(
     OR(ISBLANK(P1071),ISBLANK(Q1071)),
     "",
     IF(
       AND(AA1071&lt;&gt;"",OR(V1071="Terminé",V1071="En cours")),
       VLOOKUP(AC1071,Setup_ScoreExactBonus!A:D,4,FALSE),
       0
     )),
  0)</f>
        <v>0</v>
      </c>
      <c r="AE1071" s="21">
        <f ca="1">IFERROR(IF(OR(ISBLANK(P1071),ISBLANK(Q1071)),0,IF(AA1071&lt;&gt;"", AA1071 + IF(AB1071=1,AD1071, 0), "") * (R1071+1)),"")</f>
        <v>0</v>
      </c>
      <c r="AF1071" s="21">
        <f ca="1">SUMIFS(AE$2:AE1071,D$2:D1071,D1071)</f>
        <v>1278</v>
      </c>
    </row>
    <row r="1072" spans="1:32" hidden="1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1">
        <v>0</v>
      </c>
      <c r="S1072" s="20">
        <f>VLOOKUP($A1072,Database!$A:$Y,10,FALSE)</f>
        <v>72</v>
      </c>
      <c r="T1072" s="20">
        <f>VLOOKUP($A1072,Database!$A:$Y,11,FALSE)</f>
        <v>109</v>
      </c>
      <c r="U1072" s="20">
        <f>VLOOKUP($A1072,Database!$A:$Y,12,FALSE)</f>
        <v>137</v>
      </c>
      <c r="V1072" s="20" t="str">
        <f>VLOOKUP(A1072,Database!A:M,13,FALSE)</f>
        <v>Terminé</v>
      </c>
      <c r="W1072" s="20">
        <f>VLOOKUP($A1072,Database!$A:$Y,20,FALSE)</f>
        <v>2</v>
      </c>
      <c r="X1072" s="20">
        <f>VLOOKUP($A1072,Database!$A:$Y,21,FALSE)</f>
        <v>2</v>
      </c>
      <c r="Y1072" s="20">
        <f>IF(A1072=0,0,IF(V1072="À venir",0,IF(AND(ISBLANK(P1072),ISBLANK(Q1072)),1,0)))</f>
        <v>0</v>
      </c>
      <c r="Z1072" s="20">
        <f>IF(OR(ISBLANK(P1072),ISBLANK(Q1072)),"",IF(OR(AND(P1072&gt;Q1072,W1072&gt;X1072),AND(P1072=Q1072,W1072=X1072),AND(P1072&lt;Q1072,W1072&lt;X1072)),1,0))</f>
        <v>0</v>
      </c>
      <c r="AA1072" s="20">
        <f ca="1">IF(C1072&lt;NOW(),IF(AND(P1072&gt;Q1072,W1072&gt;X1072),S1072,IF(AND(P1072=Q1072,W1072=X1072),T1072,IF(AND(P1072&lt;Q1072,W1072&lt;X1072),U1072,0))),"")</f>
        <v>0</v>
      </c>
      <c r="AB1072" s="20">
        <f ca="1">IF(AND(P1072=W1072,Q1072=X1072,NOT(ISBLANK(P1072)),NOT(ISBLANK(Q1072)),NOT(ISBLANK(W1072)),NOT(ISBLANK(AA1072))),1,0)</f>
        <v>0</v>
      </c>
      <c r="AC1072" s="20" t="str">
        <f ca="1">IF(AB1072=0,"",IF(OR(ISBLANK(P1072),ISBLANK(Q1072)),"",IF(ISBLANK(VLOOKUP(A1072,Database!A:AA,22,FALSE)),"",VLOOKUP(A1072,Database!A:AA,22,FALSE))))</f>
        <v/>
      </c>
      <c r="AD1072" s="20">
        <f ca="1">IFERROR(
   IF(
     OR(ISBLANK(P1072),ISBLANK(Q1072)),
     "",
     IF(
       AND(AA1072&lt;&gt;"",OR(V1072="Terminé",V1072="En cours")),
       VLOOKUP(AC1072,Setup_ScoreExactBonus!A:D,4,FALSE),
       0
     )),
  0)</f>
        <v>0</v>
      </c>
      <c r="AE1072" s="21">
        <f ca="1">IFERROR(IF(OR(ISBLANK(P1072),ISBLANK(Q1072)),0,IF(AA1072&lt;&gt;"", AA1072 + IF(AB1072=1,AD1072, 0), "") * (R1072+1)),"")</f>
        <v>0</v>
      </c>
      <c r="AF1072" s="21">
        <f ca="1">SUMIFS(AE$2:AE1072,D$2:D1072,D1072)</f>
        <v>1698</v>
      </c>
    </row>
    <row r="1073" spans="1:32" hidden="1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1">
        <v>0</v>
      </c>
      <c r="S1073" s="20">
        <f>VLOOKUP($A1073,Database!$A:$Y,10,FALSE)</f>
        <v>72</v>
      </c>
      <c r="T1073" s="20">
        <f>VLOOKUP($A1073,Database!$A:$Y,11,FALSE)</f>
        <v>109</v>
      </c>
      <c r="U1073" s="20">
        <f>VLOOKUP($A1073,Database!$A:$Y,12,FALSE)</f>
        <v>137</v>
      </c>
      <c r="V1073" s="20" t="str">
        <f>VLOOKUP(A1073,Database!A:M,13,FALSE)</f>
        <v>Terminé</v>
      </c>
      <c r="W1073" s="20">
        <f>VLOOKUP($A1073,Database!$A:$Y,20,FALSE)</f>
        <v>2</v>
      </c>
      <c r="X1073" s="20">
        <f>VLOOKUP($A1073,Database!$A:$Y,21,FALSE)</f>
        <v>2</v>
      </c>
      <c r="Y1073" s="20">
        <f>IF(A1073=0,0,IF(V1073="À venir",0,IF(AND(ISBLANK(P1073),ISBLANK(Q1073)),1,0)))</f>
        <v>0</v>
      </c>
      <c r="Z1073" s="20">
        <f>IF(OR(ISBLANK(P1073),ISBLANK(Q1073)),"",IF(OR(AND(P1073&gt;Q1073,W1073&gt;X1073),AND(P1073=Q1073,W1073=X1073),AND(P1073&lt;Q1073,W1073&lt;X1073)),1,0))</f>
        <v>0</v>
      </c>
      <c r="AA1073" s="20">
        <f ca="1">IF(C1073&lt;NOW(),IF(AND(P1073&gt;Q1073,W1073&gt;X1073),S1073,IF(AND(P1073=Q1073,W1073=X1073),T1073,IF(AND(P1073&lt;Q1073,W1073&lt;X1073),U1073,0))),"")</f>
        <v>0</v>
      </c>
      <c r="AB1073" s="20">
        <f ca="1">IF(AND(P1073=W1073,Q1073=X1073,NOT(ISBLANK(P1073)),NOT(ISBLANK(Q1073)),NOT(ISBLANK(W1073)),NOT(ISBLANK(AA1073))),1,0)</f>
        <v>0</v>
      </c>
      <c r="AC1073" s="20" t="str">
        <f ca="1">IF(AB1073=0,"",IF(OR(ISBLANK(P1073),ISBLANK(Q1073)),"",IF(ISBLANK(VLOOKUP(A1073,Database!A:AA,22,FALSE)),"",VLOOKUP(A1073,Database!A:AA,22,FALSE))))</f>
        <v/>
      </c>
      <c r="AD1073" s="20">
        <f ca="1">IFERROR(
   IF(
     OR(ISBLANK(P1073),ISBLANK(Q1073)),
     "",
     IF(
       AND(AA1073&lt;&gt;"",OR(V1073="Terminé",V1073="En cours")),
       VLOOKUP(AC1073,Setup_ScoreExactBonus!A:D,4,FALSE),
       0
     )),
  0)</f>
        <v>0</v>
      </c>
      <c r="AE1073" s="21">
        <f ca="1">IFERROR(IF(OR(ISBLANK(P1073),ISBLANK(Q1073)),0,IF(AA1073&lt;&gt;"", AA1073 + IF(AB1073=1,AD1073, 0), "") * (R1073+1)),"")</f>
        <v>0</v>
      </c>
      <c r="AF1073" s="21">
        <f ca="1">SUMIFS(AE$2:AE1073,D$2:D1073,D1073)</f>
        <v>1383</v>
      </c>
    </row>
    <row r="1074" spans="1:32" hidden="1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1">
        <v>0</v>
      </c>
      <c r="S1074" s="20">
        <f>VLOOKUP($A1074,Database!$A:$Y,10,FALSE)</f>
        <v>72</v>
      </c>
      <c r="T1074" s="20">
        <f>VLOOKUP($A1074,Database!$A:$Y,11,FALSE)</f>
        <v>109</v>
      </c>
      <c r="U1074" s="20">
        <f>VLOOKUP($A1074,Database!$A:$Y,12,FALSE)</f>
        <v>137</v>
      </c>
      <c r="V1074" s="20" t="str">
        <f>VLOOKUP(A1074,Database!A:M,13,FALSE)</f>
        <v>Terminé</v>
      </c>
      <c r="W1074" s="20">
        <f>VLOOKUP($A1074,Database!$A:$Y,20,FALSE)</f>
        <v>2</v>
      </c>
      <c r="X1074" s="20">
        <f>VLOOKUP($A1074,Database!$A:$Y,21,FALSE)</f>
        <v>2</v>
      </c>
      <c r="Y1074" s="20">
        <f>IF(A1074=0,0,IF(V1074="À venir",0,IF(AND(ISBLANK(P1074),ISBLANK(Q1074)),1,0)))</f>
        <v>0</v>
      </c>
      <c r="Z1074" s="20">
        <f>IF(OR(ISBLANK(P1074),ISBLANK(Q1074)),"",IF(OR(AND(P1074&gt;Q1074,W1074&gt;X1074),AND(P1074=Q1074,W1074=X1074),AND(P1074&lt;Q1074,W1074&lt;X1074)),1,0))</f>
        <v>1</v>
      </c>
      <c r="AA1074" s="20">
        <f ca="1">IF(C1074&lt;NOW(),IF(AND(P1074&gt;Q1074,W1074&gt;X1074),S1074,IF(AND(P1074=Q1074,W1074=X1074),T1074,IF(AND(P1074&lt;Q1074,W1074&lt;X1074),U1074,0))),"")</f>
        <v>109</v>
      </c>
      <c r="AB1074" s="20">
        <f ca="1">IF(AND(P1074=W1074,Q1074=X1074,NOT(ISBLANK(P1074)),NOT(ISBLANK(Q1074)),NOT(ISBLANK(W1074)),NOT(ISBLANK(AA1074))),1,0)</f>
        <v>0</v>
      </c>
      <c r="AC1074" s="20" t="str">
        <f ca="1">IF(AB1074=0,"",IF(OR(ISBLANK(P1074),ISBLANK(Q1074)),"",IF(ISBLANK(VLOOKUP(A1074,Database!A:AA,22,FALSE)),"",VLOOKUP(A1074,Database!A:AA,22,FALSE))))</f>
        <v/>
      </c>
      <c r="AD1074" s="20">
        <f ca="1">IFERROR(
   IF(
     OR(ISBLANK(P1074),ISBLANK(Q1074)),
     "",
     IF(
       AND(AA1074&lt;&gt;"",OR(V1074="Terminé",V1074="En cours")),
       VLOOKUP(AC1074,Setup_ScoreExactBonus!A:D,4,FALSE),
       0
     )),
  0)</f>
        <v>0</v>
      </c>
      <c r="AE1074" s="21">
        <f ca="1">IFERROR(IF(OR(ISBLANK(P1074),ISBLANK(Q1074)),0,IF(AA1074&lt;&gt;"", AA1074 + IF(AB1074=1,AD1074, 0), "") * (R1074+1)),"")</f>
        <v>109</v>
      </c>
      <c r="AF1074" s="21">
        <f ca="1">SUMIFS(AE$2:AE1074,D$2:D1074,D1074)</f>
        <v>1588</v>
      </c>
    </row>
    <row r="1075" spans="1:32" hidden="1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1">
        <v>0</v>
      </c>
      <c r="S1075" s="20">
        <f>VLOOKUP($A1075,Database!$A:$Y,10,FALSE)</f>
        <v>72</v>
      </c>
      <c r="T1075" s="20">
        <f>VLOOKUP($A1075,Database!$A:$Y,11,FALSE)</f>
        <v>109</v>
      </c>
      <c r="U1075" s="20">
        <f>VLOOKUP($A1075,Database!$A:$Y,12,FALSE)</f>
        <v>137</v>
      </c>
      <c r="V1075" s="20" t="str">
        <f>VLOOKUP(A1075,Database!A:M,13,FALSE)</f>
        <v>Terminé</v>
      </c>
      <c r="W1075" s="20">
        <f>VLOOKUP($A1075,Database!$A:$Y,20,FALSE)</f>
        <v>2</v>
      </c>
      <c r="X1075" s="20">
        <f>VLOOKUP($A1075,Database!$A:$Y,21,FALSE)</f>
        <v>2</v>
      </c>
      <c r="Y1075" s="20">
        <f>IF(A1075=0,0,IF(V1075="À venir",0,IF(AND(ISBLANK(P1075),ISBLANK(Q1075)),1,0)))</f>
        <v>0</v>
      </c>
      <c r="Z1075" s="20">
        <f>IF(OR(ISBLANK(P1075),ISBLANK(Q1075)),"",IF(OR(AND(P1075&gt;Q1075,W1075&gt;X1075),AND(P1075=Q1075,W1075=X1075),AND(P1075&lt;Q1075,W1075&lt;X1075)),1,0))</f>
        <v>0</v>
      </c>
      <c r="AA1075" s="20">
        <f ca="1">IF(C1075&lt;NOW(),IF(AND(P1075&gt;Q1075,W1075&gt;X1075),S1075,IF(AND(P1075=Q1075,W1075=X1075),T1075,IF(AND(P1075&lt;Q1075,W1075&lt;X1075),U1075,0))),"")</f>
        <v>0</v>
      </c>
      <c r="AB1075" s="20">
        <f ca="1">IF(AND(P1075=W1075,Q1075=X1075,NOT(ISBLANK(P1075)),NOT(ISBLANK(Q1075)),NOT(ISBLANK(W1075)),NOT(ISBLANK(AA1075))),1,0)</f>
        <v>0</v>
      </c>
      <c r="AC1075" s="20" t="str">
        <f ca="1">IF(AB1075=0,"",IF(OR(ISBLANK(P1075),ISBLANK(Q1075)),"",IF(ISBLANK(VLOOKUP(A1075,Database!A:AA,22,FALSE)),"",VLOOKUP(A1075,Database!A:AA,22,FALSE))))</f>
        <v/>
      </c>
      <c r="AD1075" s="20">
        <f ca="1">IFERROR(
   IF(
     OR(ISBLANK(P1075),ISBLANK(Q1075)),
     "",
     IF(
       AND(AA1075&lt;&gt;"",OR(V1075="Terminé",V1075="En cours")),
       VLOOKUP(AC1075,Setup_ScoreExactBonus!A:D,4,FALSE),
       0
     )),
  0)</f>
        <v>0</v>
      </c>
      <c r="AE1075" s="21">
        <f ca="1">IFERROR(IF(OR(ISBLANK(P1075),ISBLANK(Q1075)),0,IF(AA1075&lt;&gt;"", AA1075 + IF(AB1075=1,AD1075, 0), "") * (R1075+1)),"")</f>
        <v>0</v>
      </c>
      <c r="AF1075" s="21">
        <f ca="1">SUMIFS(AE$2:AE1075,D$2:D1075,D1075)</f>
        <v>1248</v>
      </c>
    </row>
    <row r="1076" spans="1:32" hidden="1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1">
        <v>0</v>
      </c>
      <c r="S1076" s="20">
        <f>VLOOKUP($A1076,Database!$A:$Y,10,FALSE)</f>
        <v>72</v>
      </c>
      <c r="T1076" s="20">
        <f>VLOOKUP($A1076,Database!$A:$Y,11,FALSE)</f>
        <v>109</v>
      </c>
      <c r="U1076" s="20">
        <f>VLOOKUP($A1076,Database!$A:$Y,12,FALSE)</f>
        <v>137</v>
      </c>
      <c r="V1076" s="20" t="str">
        <f>VLOOKUP(A1076,Database!A:M,13,FALSE)</f>
        <v>Terminé</v>
      </c>
      <c r="W1076" s="20">
        <f>VLOOKUP($A1076,Database!$A:$Y,20,FALSE)</f>
        <v>2</v>
      </c>
      <c r="X1076" s="20">
        <f>VLOOKUP($A1076,Database!$A:$Y,21,FALSE)</f>
        <v>2</v>
      </c>
      <c r="Y1076" s="20">
        <f>IF(A1076=0,0,IF(V1076="À venir",0,IF(AND(ISBLANK(P1076),ISBLANK(Q1076)),1,0)))</f>
        <v>0</v>
      </c>
      <c r="Z1076" s="20">
        <f>IF(OR(ISBLANK(P1076),ISBLANK(Q1076)),"",IF(OR(AND(P1076&gt;Q1076,W1076&gt;X1076),AND(P1076=Q1076,W1076=X1076),AND(P1076&lt;Q1076,W1076&lt;X1076)),1,0))</f>
        <v>1</v>
      </c>
      <c r="AA1076" s="20">
        <f ca="1">IF(C1076&lt;NOW(),IF(AND(P1076&gt;Q1076,W1076&gt;X1076),S1076,IF(AND(P1076=Q1076,W1076=X1076),T1076,IF(AND(P1076&lt;Q1076,W1076&lt;X1076),U1076,0))),"")</f>
        <v>109</v>
      </c>
      <c r="AB1076" s="20">
        <f ca="1">IF(AND(P1076=W1076,Q1076=X1076,NOT(ISBLANK(P1076)),NOT(ISBLANK(Q1076)),NOT(ISBLANK(W1076)),NOT(ISBLANK(AA1076))),1,0)</f>
        <v>0</v>
      </c>
      <c r="AC1076" s="20" t="str">
        <f ca="1">IF(AB1076=0,"",IF(OR(ISBLANK(P1076),ISBLANK(Q1076)),"",IF(ISBLANK(VLOOKUP(A1076,Database!A:AA,22,FALSE)),"",VLOOKUP(A1076,Database!A:AA,22,FALSE))))</f>
        <v/>
      </c>
      <c r="AD1076" s="20">
        <f ca="1">IFERROR(
   IF(
     OR(ISBLANK(P1076),ISBLANK(Q1076)),
     "",
     IF(
       AND(AA1076&lt;&gt;"",OR(V1076="Terminé",V1076="En cours")),
       VLOOKUP(AC1076,Setup_ScoreExactBonus!A:D,4,FALSE),
       0
     )),
  0)</f>
        <v>0</v>
      </c>
      <c r="AE1076" s="21">
        <f ca="1">IFERROR(IF(OR(ISBLANK(P1076),ISBLANK(Q1076)),0,IF(AA1076&lt;&gt;"", AA1076 + IF(AB1076=1,AD1076, 0), "") * (R1076+1)),"")</f>
        <v>109</v>
      </c>
      <c r="AF1076" s="21">
        <f ca="1">SUMIFS(AE$2:AE1076,D$2:D1076,D1076)</f>
        <v>1164</v>
      </c>
    </row>
    <row r="1077" spans="1:32" hidden="1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1">
        <v>0</v>
      </c>
      <c r="S1077" s="20">
        <f>VLOOKUP($A1077,Database!$A:$Y,10,FALSE)</f>
        <v>72</v>
      </c>
      <c r="T1077" s="20">
        <f>VLOOKUP($A1077,Database!$A:$Y,11,FALSE)</f>
        <v>109</v>
      </c>
      <c r="U1077" s="20">
        <f>VLOOKUP($A1077,Database!$A:$Y,12,FALSE)</f>
        <v>137</v>
      </c>
      <c r="V1077" s="20" t="str">
        <f>VLOOKUP(A1077,Database!A:M,13,FALSE)</f>
        <v>Terminé</v>
      </c>
      <c r="W1077" s="20">
        <f>VLOOKUP($A1077,Database!$A:$Y,20,FALSE)</f>
        <v>2</v>
      </c>
      <c r="X1077" s="20">
        <f>VLOOKUP($A1077,Database!$A:$Y,21,FALSE)</f>
        <v>2</v>
      </c>
      <c r="Y1077" s="20">
        <f>IF(A1077=0,0,IF(V1077="À venir",0,IF(AND(ISBLANK(P1077),ISBLANK(Q1077)),1,0)))</f>
        <v>0</v>
      </c>
      <c r="Z1077" s="20">
        <f>IF(OR(ISBLANK(P1077),ISBLANK(Q1077)),"",IF(OR(AND(P1077&gt;Q1077,W1077&gt;X1077),AND(P1077=Q1077,W1077=X1077),AND(P1077&lt;Q1077,W1077&lt;X1077)),1,0))</f>
        <v>0</v>
      </c>
      <c r="AA1077" s="20">
        <f ca="1">IF(C1077&lt;NOW(),IF(AND(P1077&gt;Q1077,W1077&gt;X1077),S1077,IF(AND(P1077=Q1077,W1077=X1077),T1077,IF(AND(P1077&lt;Q1077,W1077&lt;X1077),U1077,0))),"")</f>
        <v>0</v>
      </c>
      <c r="AB1077" s="20">
        <f ca="1">IF(AND(P1077=W1077,Q1077=X1077,NOT(ISBLANK(P1077)),NOT(ISBLANK(Q1077)),NOT(ISBLANK(W1077)),NOT(ISBLANK(AA1077))),1,0)</f>
        <v>0</v>
      </c>
      <c r="AC1077" s="20" t="str">
        <f ca="1">IF(AB1077=0,"",IF(OR(ISBLANK(P1077),ISBLANK(Q1077)),"",IF(ISBLANK(VLOOKUP(A1077,Database!A:AA,22,FALSE)),"",VLOOKUP(A1077,Database!A:AA,22,FALSE))))</f>
        <v/>
      </c>
      <c r="AD1077" s="20">
        <f ca="1">IFERROR(
   IF(
     OR(ISBLANK(P1077),ISBLANK(Q1077)),
     "",
     IF(
       AND(AA1077&lt;&gt;"",OR(V1077="Terminé",V1077="En cours")),
       VLOOKUP(AC1077,Setup_ScoreExactBonus!A:D,4,FALSE),
       0
     )),
  0)</f>
        <v>0</v>
      </c>
      <c r="AE1077" s="21">
        <f ca="1">IFERROR(IF(OR(ISBLANK(P1077),ISBLANK(Q1077)),0,IF(AA1077&lt;&gt;"", AA1077 + IF(AB1077=1,AD1077, 0), "") * (R1077+1)),"")</f>
        <v>0</v>
      </c>
      <c r="AF1077" s="21">
        <f ca="1">SUMIFS(AE$2:AE1077,D$2:D1077,D1077)</f>
        <v>1090</v>
      </c>
    </row>
    <row r="1078" spans="1:32" hidden="1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1">
        <v>0</v>
      </c>
      <c r="S1078" s="20">
        <f>VLOOKUP($A1078,Database!$A:$Y,10,FALSE)</f>
        <v>72</v>
      </c>
      <c r="T1078" s="20">
        <f>VLOOKUP($A1078,Database!$A:$Y,11,FALSE)</f>
        <v>109</v>
      </c>
      <c r="U1078" s="20">
        <f>VLOOKUP($A1078,Database!$A:$Y,12,FALSE)</f>
        <v>137</v>
      </c>
      <c r="V1078" s="20" t="str">
        <f>VLOOKUP(A1078,Database!A:M,13,FALSE)</f>
        <v>Terminé</v>
      </c>
      <c r="W1078" s="20">
        <f>VLOOKUP($A1078,Database!$A:$Y,20,FALSE)</f>
        <v>2</v>
      </c>
      <c r="X1078" s="20">
        <f>VLOOKUP($A1078,Database!$A:$Y,21,FALSE)</f>
        <v>2</v>
      </c>
      <c r="Y1078" s="20">
        <f>IF(A1078=0,0,IF(V1078="À venir",0,IF(AND(ISBLANK(P1078),ISBLANK(Q1078)),1,0)))</f>
        <v>0</v>
      </c>
      <c r="Z1078" s="20">
        <f>IF(OR(ISBLANK(P1078),ISBLANK(Q1078)),"",IF(OR(AND(P1078&gt;Q1078,W1078&gt;X1078),AND(P1078=Q1078,W1078=X1078),AND(P1078&lt;Q1078,W1078&lt;X1078)),1,0))</f>
        <v>1</v>
      </c>
      <c r="AA1078" s="20">
        <f ca="1">IF(C1078&lt;NOW(),IF(AND(P1078&gt;Q1078,W1078&gt;X1078),S1078,IF(AND(P1078=Q1078,W1078=X1078),T1078,IF(AND(P1078&lt;Q1078,W1078&lt;X1078),U1078,0))),"")</f>
        <v>109</v>
      </c>
      <c r="AB1078" s="20">
        <f ca="1">IF(AND(P1078=W1078,Q1078=X1078,NOT(ISBLANK(P1078)),NOT(ISBLANK(Q1078)),NOT(ISBLANK(W1078)),NOT(ISBLANK(AA1078))),1,0)</f>
        <v>0</v>
      </c>
      <c r="AC1078" s="20" t="str">
        <f ca="1">IF(AB1078=0,"",IF(OR(ISBLANK(P1078),ISBLANK(Q1078)),"",IF(ISBLANK(VLOOKUP(A1078,Database!A:AA,22,FALSE)),"",VLOOKUP(A1078,Database!A:AA,22,FALSE))))</f>
        <v/>
      </c>
      <c r="AD1078" s="20">
        <f ca="1">IFERROR(
   IF(
     OR(ISBLANK(P1078),ISBLANK(Q1078)),
     "",
     IF(
       AND(AA1078&lt;&gt;"",OR(V1078="Terminé",V1078="En cours")),
       VLOOKUP(AC1078,Setup_ScoreExactBonus!A:D,4,FALSE),
       0
     )),
  0)</f>
        <v>0</v>
      </c>
      <c r="AE1078" s="21">
        <f ca="1">IFERROR(IF(OR(ISBLANK(P1078),ISBLANK(Q1078)),0,IF(AA1078&lt;&gt;"", AA1078 + IF(AB1078=1,AD1078, 0), "") * (R1078+1)),"")</f>
        <v>109</v>
      </c>
      <c r="AF1078" s="21">
        <f ca="1">SUMIFS(AE$2:AE1078,D$2:D1078,D1078)</f>
        <v>1746</v>
      </c>
    </row>
    <row r="1079" spans="1:32" hidden="1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1">
        <v>0</v>
      </c>
      <c r="S1079" s="20">
        <f>VLOOKUP($A1079,Database!$A:$Y,10,FALSE)</f>
        <v>72</v>
      </c>
      <c r="T1079" s="20">
        <f>VLOOKUP($A1079,Database!$A:$Y,11,FALSE)</f>
        <v>109</v>
      </c>
      <c r="U1079" s="20">
        <f>VLOOKUP($A1079,Database!$A:$Y,12,FALSE)</f>
        <v>137</v>
      </c>
      <c r="V1079" s="20" t="str">
        <f>VLOOKUP(A1079,Database!A:M,13,FALSE)</f>
        <v>Terminé</v>
      </c>
      <c r="W1079" s="20">
        <f>VLOOKUP($A1079,Database!$A:$Y,20,FALSE)</f>
        <v>2</v>
      </c>
      <c r="X1079" s="20">
        <f>VLOOKUP($A1079,Database!$A:$Y,21,FALSE)</f>
        <v>2</v>
      </c>
      <c r="Y1079" s="20">
        <f>IF(A1079=0,0,IF(V1079="À venir",0,IF(AND(ISBLANK(P1079),ISBLANK(Q1079)),1,0)))</f>
        <v>0</v>
      </c>
      <c r="Z1079" s="20">
        <f>IF(OR(ISBLANK(P1079),ISBLANK(Q1079)),"",IF(OR(AND(P1079&gt;Q1079,W1079&gt;X1079),AND(P1079=Q1079,W1079=X1079),AND(P1079&lt;Q1079,W1079&lt;X1079)),1,0))</f>
        <v>0</v>
      </c>
      <c r="AA1079" s="20">
        <f ca="1">IF(C1079&lt;NOW(),IF(AND(P1079&gt;Q1079,W1079&gt;X1079),S1079,IF(AND(P1079=Q1079,W1079=X1079),T1079,IF(AND(P1079&lt;Q1079,W1079&lt;X1079),U1079,0))),"")</f>
        <v>0</v>
      </c>
      <c r="AB1079" s="20">
        <f ca="1">IF(AND(P1079=W1079,Q1079=X1079,NOT(ISBLANK(P1079)),NOT(ISBLANK(Q1079)),NOT(ISBLANK(W1079)),NOT(ISBLANK(AA1079))),1,0)</f>
        <v>0</v>
      </c>
      <c r="AC1079" s="20" t="str">
        <f ca="1">IF(AB1079=0,"",IF(OR(ISBLANK(P1079),ISBLANK(Q1079)),"",IF(ISBLANK(VLOOKUP(A1079,Database!A:AA,22,FALSE)),"",VLOOKUP(A1079,Database!A:AA,22,FALSE))))</f>
        <v/>
      </c>
      <c r="AD1079" s="20">
        <f ca="1">IFERROR(
   IF(
     OR(ISBLANK(P1079),ISBLANK(Q1079)),
     "",
     IF(
       AND(AA1079&lt;&gt;"",OR(V1079="Terminé",V1079="En cours")),
       VLOOKUP(AC1079,Setup_ScoreExactBonus!A:D,4,FALSE),
       0
     )),
  0)</f>
        <v>0</v>
      </c>
      <c r="AE1079" s="21">
        <f ca="1">IFERROR(IF(OR(ISBLANK(P1079),ISBLANK(Q1079)),0,IF(AA1079&lt;&gt;"", AA1079 + IF(AB1079=1,AD1079, 0), "") * (R1079+1)),"")</f>
        <v>0</v>
      </c>
      <c r="AF1079" s="21">
        <f ca="1">SUMIFS(AE$2:AE1079,D$2:D1079,D1079)</f>
        <v>1514</v>
      </c>
    </row>
    <row r="1080" spans="1:32" hidden="1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1">
        <v>0</v>
      </c>
      <c r="S1080" s="20">
        <f>VLOOKUP($A1080,Database!$A:$Y,10,FALSE)</f>
        <v>72</v>
      </c>
      <c r="T1080" s="20">
        <f>VLOOKUP($A1080,Database!$A:$Y,11,FALSE)</f>
        <v>109</v>
      </c>
      <c r="U1080" s="20">
        <f>VLOOKUP($A1080,Database!$A:$Y,12,FALSE)</f>
        <v>137</v>
      </c>
      <c r="V1080" s="20" t="str">
        <f>VLOOKUP(A1080,Database!A:M,13,FALSE)</f>
        <v>Terminé</v>
      </c>
      <c r="W1080" s="20">
        <f>VLOOKUP($A1080,Database!$A:$Y,20,FALSE)</f>
        <v>2</v>
      </c>
      <c r="X1080" s="20">
        <f>VLOOKUP($A1080,Database!$A:$Y,21,FALSE)</f>
        <v>2</v>
      </c>
      <c r="Y1080" s="20">
        <f>IF(A1080=0,0,IF(V1080="À venir",0,IF(AND(ISBLANK(P1080),ISBLANK(Q1080)),1,0)))</f>
        <v>0</v>
      </c>
      <c r="Z1080" s="20">
        <f>IF(OR(ISBLANK(P1080),ISBLANK(Q1080)),"",IF(OR(AND(P1080&gt;Q1080,W1080&gt;X1080),AND(P1080=Q1080,W1080=X1080),AND(P1080&lt;Q1080,W1080&lt;X1080)),1,0))</f>
        <v>0</v>
      </c>
      <c r="AA1080" s="20">
        <f ca="1">IF(C1080&lt;NOW(),IF(AND(P1080&gt;Q1080,W1080&gt;X1080),S1080,IF(AND(P1080=Q1080,W1080=X1080),T1080,IF(AND(P1080&lt;Q1080,W1080&lt;X1080),U1080,0))),"")</f>
        <v>0</v>
      </c>
      <c r="AB1080" s="20">
        <f ca="1">IF(AND(P1080=W1080,Q1080=X1080,NOT(ISBLANK(P1080)),NOT(ISBLANK(Q1080)),NOT(ISBLANK(W1080)),NOT(ISBLANK(AA1080))),1,0)</f>
        <v>0</v>
      </c>
      <c r="AC1080" s="20" t="str">
        <f ca="1">IF(AB1080=0,"",IF(OR(ISBLANK(P1080),ISBLANK(Q1080)),"",IF(ISBLANK(VLOOKUP(A1080,Database!A:AA,22,FALSE)),"",VLOOKUP(A1080,Database!A:AA,22,FALSE))))</f>
        <v/>
      </c>
      <c r="AD1080" s="20">
        <f ca="1">IFERROR(
   IF(
     OR(ISBLANK(P1080),ISBLANK(Q1080)),
     "",
     IF(
       AND(AA1080&lt;&gt;"",OR(V1080="Terminé",V1080="En cours")),
       VLOOKUP(AC1080,Setup_ScoreExactBonus!A:D,4,FALSE),
       0
     )),
  0)</f>
        <v>0</v>
      </c>
      <c r="AE1080" s="21">
        <f ca="1">IFERROR(IF(OR(ISBLANK(P1080),ISBLANK(Q1080)),0,IF(AA1080&lt;&gt;"", AA1080 + IF(AB1080=1,AD1080, 0), "") * (R1080+1)),"")</f>
        <v>0</v>
      </c>
      <c r="AF1080" s="21">
        <f ca="1">SUMIFS(AE$2:AE1080,D$2:D1080,D1080)</f>
        <v>904</v>
      </c>
    </row>
    <row r="1081" spans="1:32" hidden="1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1">
        <v>0</v>
      </c>
      <c r="S1081" s="20">
        <f>VLOOKUP($A1081,Database!$A:$Y,10,FALSE)</f>
        <v>72</v>
      </c>
      <c r="T1081" s="20">
        <f>VLOOKUP($A1081,Database!$A:$Y,11,FALSE)</f>
        <v>109</v>
      </c>
      <c r="U1081" s="20">
        <f>VLOOKUP($A1081,Database!$A:$Y,12,FALSE)</f>
        <v>137</v>
      </c>
      <c r="V1081" s="20" t="str">
        <f>VLOOKUP(A1081,Database!A:M,13,FALSE)</f>
        <v>Terminé</v>
      </c>
      <c r="W1081" s="20">
        <f>VLOOKUP($A1081,Database!$A:$Y,20,FALSE)</f>
        <v>2</v>
      </c>
      <c r="X1081" s="20">
        <f>VLOOKUP($A1081,Database!$A:$Y,21,FALSE)</f>
        <v>2</v>
      </c>
      <c r="Y1081" s="20">
        <f>IF(A1081=0,0,IF(V1081="À venir",0,IF(AND(ISBLANK(P1081),ISBLANK(Q1081)),1,0)))</f>
        <v>0</v>
      </c>
      <c r="Z1081" s="20">
        <f>IF(OR(ISBLANK(P1081),ISBLANK(Q1081)),"",IF(OR(AND(P1081&gt;Q1081,W1081&gt;X1081),AND(P1081=Q1081,W1081=X1081),AND(P1081&lt;Q1081,W1081&lt;X1081)),1,0))</f>
        <v>1</v>
      </c>
      <c r="AA1081" s="20">
        <f ca="1">IF(C1081&lt;NOW(),IF(AND(P1081&gt;Q1081,W1081&gt;X1081),S1081,IF(AND(P1081=Q1081,W1081=X1081),T1081,IF(AND(P1081&lt;Q1081,W1081&lt;X1081),U1081,0))),"")</f>
        <v>109</v>
      </c>
      <c r="AB1081" s="20">
        <f ca="1">IF(AND(P1081=W1081,Q1081=X1081,NOT(ISBLANK(P1081)),NOT(ISBLANK(Q1081)),NOT(ISBLANK(W1081)),NOT(ISBLANK(AA1081))),1,0)</f>
        <v>0</v>
      </c>
      <c r="AC1081" s="20" t="str">
        <f ca="1">IF(AB1081=0,"",IF(OR(ISBLANK(P1081),ISBLANK(Q1081)),"",IF(ISBLANK(VLOOKUP(A1081,Database!A:AA,22,FALSE)),"",VLOOKUP(A1081,Database!A:AA,22,FALSE))))</f>
        <v/>
      </c>
      <c r="AD1081" s="20">
        <f ca="1">IFERROR(
   IF(
     OR(ISBLANK(P1081),ISBLANK(Q1081)),
     "",
     IF(
       AND(AA1081&lt;&gt;"",OR(V1081="Terminé",V1081="En cours")),
       VLOOKUP(AC1081,Setup_ScoreExactBonus!A:D,4,FALSE),
       0
     )),
  0)</f>
        <v>0</v>
      </c>
      <c r="AE1081" s="21">
        <f ca="1">IFERROR(IF(OR(ISBLANK(P1081),ISBLANK(Q1081)),0,IF(AA1081&lt;&gt;"", AA1081 + IF(AB1081=1,AD1081, 0), "") * (R1081+1)),"")</f>
        <v>109</v>
      </c>
      <c r="AF1081" s="21">
        <f ca="1">SUMIFS(AE$2:AE1081,D$2:D1081,D1081)</f>
        <v>643</v>
      </c>
    </row>
    <row r="1082" spans="1:32" hidden="1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1">
        <v>0</v>
      </c>
      <c r="S1082" s="20">
        <f>VLOOKUP($A1082,Database!$A:$Y,10,FALSE)</f>
        <v>148</v>
      </c>
      <c r="T1082" s="20">
        <f>VLOOKUP($A1082,Database!$A:$Y,11,FALSE)</f>
        <v>116</v>
      </c>
      <c r="U1082" s="20">
        <f>VLOOKUP($A1082,Database!$A:$Y,12,FALSE)</f>
        <v>59</v>
      </c>
      <c r="V1082" s="20" t="str">
        <f>VLOOKUP(A1082,Database!A:M,13,FALSE)</f>
        <v>Terminé</v>
      </c>
      <c r="W1082" s="20">
        <f>VLOOKUP($A1082,Database!$A:$Y,20,FALSE)</f>
        <v>1</v>
      </c>
      <c r="X1082" s="20">
        <f>VLOOKUP($A1082,Database!$A:$Y,21,FALSE)</f>
        <v>3</v>
      </c>
      <c r="Y1082" s="20">
        <f>IF(A1082=0,0,IF(V1082="À venir",0,IF(AND(ISBLANK(P1082),ISBLANK(Q1082)),1,0)))</f>
        <v>0</v>
      </c>
      <c r="Z1082" s="20">
        <f>IF(OR(ISBLANK(P1082),ISBLANK(Q1082)),"",IF(OR(AND(P1082&gt;Q1082,W1082&gt;X1082),AND(P1082=Q1082,W1082=X1082),AND(P1082&lt;Q1082,W1082&lt;X1082)),1,0))</f>
        <v>1</v>
      </c>
      <c r="AA1082" s="20">
        <f ca="1">IF(C1082&lt;NOW(),IF(AND(P1082&gt;Q1082,W1082&gt;X1082),S1082,IF(AND(P1082=Q1082,W1082=X1082),T1082,IF(AND(P1082&lt;Q1082,W1082&lt;X1082),U1082,0))),"")</f>
        <v>59</v>
      </c>
      <c r="AB1082" s="20">
        <f ca="1">IF(AND(P1082=W1082,Q1082=X1082,NOT(ISBLANK(P1082)),NOT(ISBLANK(Q1082)),NOT(ISBLANK(W1082)),NOT(ISBLANK(AA1082))),1,0)</f>
        <v>0</v>
      </c>
      <c r="AC1082" s="20" t="str">
        <f ca="1">IF(AB1082=0,"",IF(OR(ISBLANK(P1082),ISBLANK(Q1082)),"",IF(ISBLANK(VLOOKUP(A1082,Database!A:AA,22,FALSE)),"",VLOOKUP(A1082,Database!A:AA,22,FALSE))))</f>
        <v/>
      </c>
      <c r="AD1082" s="20">
        <f ca="1">IFERROR(
   IF(
     OR(ISBLANK(P1082),ISBLANK(Q1082)),
     "",
     IF(
       AND(AA1082&lt;&gt;"",OR(V1082="Terminé",V1082="En cours")),
       VLOOKUP(AC1082,Setup_ScoreExactBonus!A:D,4,FALSE),
       0
     )),
  0)</f>
        <v>0</v>
      </c>
      <c r="AE1082" s="21">
        <f ca="1">IFERROR(IF(OR(ISBLANK(P1082),ISBLANK(Q1082)),0,IF(AA1082&lt;&gt;"", AA1082 + IF(AB1082=1,AD1082, 0), "") * (R1082+1)),"")</f>
        <v>59</v>
      </c>
      <c r="AF1082" s="21">
        <f ca="1">SUMIFS(AE$2:AE1082,D$2:D1082,D1082)</f>
        <v>1558</v>
      </c>
    </row>
    <row r="1083" spans="1:32" hidden="1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1">
        <v>0</v>
      </c>
      <c r="S1083" s="20">
        <f>VLOOKUP($A1083,Database!$A:$Y,10,FALSE)</f>
        <v>148</v>
      </c>
      <c r="T1083" s="20">
        <f>VLOOKUP($A1083,Database!$A:$Y,11,FALSE)</f>
        <v>116</v>
      </c>
      <c r="U1083" s="20">
        <f>VLOOKUP($A1083,Database!$A:$Y,12,FALSE)</f>
        <v>59</v>
      </c>
      <c r="V1083" s="20" t="str">
        <f>VLOOKUP(A1083,Database!A:M,13,FALSE)</f>
        <v>Terminé</v>
      </c>
      <c r="W1083" s="20">
        <f>VLOOKUP($A1083,Database!$A:$Y,20,FALSE)</f>
        <v>1</v>
      </c>
      <c r="X1083" s="20">
        <f>VLOOKUP($A1083,Database!$A:$Y,21,FALSE)</f>
        <v>3</v>
      </c>
      <c r="Y1083" s="20">
        <f>IF(A1083=0,0,IF(V1083="À venir",0,IF(AND(ISBLANK(P1083),ISBLANK(Q1083)),1,0)))</f>
        <v>0</v>
      </c>
      <c r="Z1083" s="20">
        <f>IF(OR(ISBLANK(P1083),ISBLANK(Q1083)),"",IF(OR(AND(P1083&gt;Q1083,W1083&gt;X1083),AND(P1083=Q1083,W1083=X1083),AND(P1083&lt;Q1083,W1083&lt;X1083)),1,0))</f>
        <v>1</v>
      </c>
      <c r="AA1083" s="20">
        <f ca="1">IF(C1083&lt;NOW(),IF(AND(P1083&gt;Q1083,W1083&gt;X1083),S1083,IF(AND(P1083=Q1083,W1083=X1083),T1083,IF(AND(P1083&lt;Q1083,W1083&lt;X1083),U1083,0))),"")</f>
        <v>59</v>
      </c>
      <c r="AB1083" s="20">
        <f ca="1">IF(AND(P1083=W1083,Q1083=X1083,NOT(ISBLANK(P1083)),NOT(ISBLANK(Q1083)),NOT(ISBLANK(W1083)),NOT(ISBLANK(AA1083))),1,0)</f>
        <v>1</v>
      </c>
      <c r="AC1083" s="20" t="str">
        <f ca="1">IF(AB1083=0,"",IF(OR(ISBLANK(P1083),ISBLANK(Q1083)),"",IF(ISBLANK(VLOOKUP(A1083,Database!A:AA,22,FALSE)),"",VLOOKUP(A1083,Database!A:AA,22,FALSE))))</f>
        <v>Très rare</v>
      </c>
      <c r="AD1083" s="20">
        <f ca="1">IFERROR(
   IF(
     OR(ISBLANK(P1083),ISBLANK(Q1083)),
     "",
     IF(
       AND(AA1083&lt;&gt;"",OR(V1083="Terminé",V1083="En cours")),
       VLOOKUP(AC1083,Setup_ScoreExactBonus!A:D,4,FALSE),
       0
     )),
  0)</f>
        <v>50</v>
      </c>
      <c r="AE1083" s="21">
        <f ca="1">IFERROR(IF(OR(ISBLANK(P1083),ISBLANK(Q1083)),0,IF(AA1083&lt;&gt;"", AA1083 + IF(AB1083=1,AD1083, 0), "") * (R1083+1)),"")</f>
        <v>109</v>
      </c>
      <c r="AF1083" s="21">
        <f ca="1">SUMIFS(AE$2:AE1083,D$2:D1083,D1083)</f>
        <v>1627</v>
      </c>
    </row>
    <row r="1084" spans="1:32" hidden="1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1">
        <v>0</v>
      </c>
      <c r="S1084" s="20">
        <f>VLOOKUP($A1084,Database!$A:$Y,10,FALSE)</f>
        <v>148</v>
      </c>
      <c r="T1084" s="20">
        <f>VLOOKUP($A1084,Database!$A:$Y,11,FALSE)</f>
        <v>116</v>
      </c>
      <c r="U1084" s="20">
        <f>VLOOKUP($A1084,Database!$A:$Y,12,FALSE)</f>
        <v>59</v>
      </c>
      <c r="V1084" s="20" t="str">
        <f>VLOOKUP(A1084,Database!A:M,13,FALSE)</f>
        <v>Terminé</v>
      </c>
      <c r="W1084" s="20">
        <f>VLOOKUP($A1084,Database!$A:$Y,20,FALSE)</f>
        <v>1</v>
      </c>
      <c r="X1084" s="20">
        <f>VLOOKUP($A1084,Database!$A:$Y,21,FALSE)</f>
        <v>3</v>
      </c>
      <c r="Y1084" s="20">
        <f>IF(A1084=0,0,IF(V1084="À venir",0,IF(AND(ISBLANK(P1084),ISBLANK(Q1084)),1,0)))</f>
        <v>0</v>
      </c>
      <c r="Z1084" s="20">
        <f>IF(OR(ISBLANK(P1084),ISBLANK(Q1084)),"",IF(OR(AND(P1084&gt;Q1084,W1084&gt;X1084),AND(P1084=Q1084,W1084=X1084),AND(P1084&lt;Q1084,W1084&lt;X1084)),1,0))</f>
        <v>1</v>
      </c>
      <c r="AA1084" s="20">
        <f ca="1">IF(C1084&lt;NOW(),IF(AND(P1084&gt;Q1084,W1084&gt;X1084),S1084,IF(AND(P1084=Q1084,W1084=X1084),T1084,IF(AND(P1084&lt;Q1084,W1084&lt;X1084),U1084,0))),"")</f>
        <v>59</v>
      </c>
      <c r="AB1084" s="20">
        <f ca="1">IF(AND(P1084=W1084,Q1084=X1084,NOT(ISBLANK(P1084)),NOT(ISBLANK(Q1084)),NOT(ISBLANK(W1084)),NOT(ISBLANK(AA1084))),1,0)</f>
        <v>0</v>
      </c>
      <c r="AC1084" s="20" t="str">
        <f ca="1">IF(AB1084=0,"",IF(OR(ISBLANK(P1084),ISBLANK(Q1084)),"",IF(ISBLANK(VLOOKUP(A1084,Database!A:AA,22,FALSE)),"",VLOOKUP(A1084,Database!A:AA,22,FALSE))))</f>
        <v/>
      </c>
      <c r="AD1084" s="20">
        <f ca="1">IFERROR(
   IF(
     OR(ISBLANK(P1084),ISBLANK(Q1084)),
     "",
     IF(
       AND(AA1084&lt;&gt;"",OR(V1084="Terminé",V1084="En cours")),
       VLOOKUP(AC1084,Setup_ScoreExactBonus!A:D,4,FALSE),
       0
     )),
  0)</f>
        <v>0</v>
      </c>
      <c r="AE1084" s="21">
        <f ca="1">IFERROR(IF(OR(ISBLANK(P1084),ISBLANK(Q1084)),0,IF(AA1084&lt;&gt;"", AA1084 + IF(AB1084=1,AD1084, 0), "") * (R1084+1)),"")</f>
        <v>59</v>
      </c>
      <c r="AF1084" s="21">
        <f ca="1">SUMIFS(AE$2:AE1084,D$2:D1084,D1084)</f>
        <v>1710</v>
      </c>
    </row>
    <row r="1085" spans="1:32" hidden="1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1">
        <v>0</v>
      </c>
      <c r="S1085" s="20">
        <f>VLOOKUP($A1085,Database!$A:$Y,10,FALSE)</f>
        <v>148</v>
      </c>
      <c r="T1085" s="20">
        <f>VLOOKUP($A1085,Database!$A:$Y,11,FALSE)</f>
        <v>116</v>
      </c>
      <c r="U1085" s="20">
        <f>VLOOKUP($A1085,Database!$A:$Y,12,FALSE)</f>
        <v>59</v>
      </c>
      <c r="V1085" s="20" t="str">
        <f>VLOOKUP(A1085,Database!A:M,13,FALSE)</f>
        <v>Terminé</v>
      </c>
      <c r="W1085" s="20">
        <f>VLOOKUP($A1085,Database!$A:$Y,20,FALSE)</f>
        <v>1</v>
      </c>
      <c r="X1085" s="20">
        <f>VLOOKUP($A1085,Database!$A:$Y,21,FALSE)</f>
        <v>3</v>
      </c>
      <c r="Y1085" s="20">
        <f>IF(A1085=0,0,IF(V1085="À venir",0,IF(AND(ISBLANK(P1085),ISBLANK(Q1085)),1,0)))</f>
        <v>0</v>
      </c>
      <c r="Z1085" s="20">
        <f>IF(OR(ISBLANK(P1085),ISBLANK(Q1085)),"",IF(OR(AND(P1085&gt;Q1085,W1085&gt;X1085),AND(P1085=Q1085,W1085=X1085),AND(P1085&lt;Q1085,W1085&lt;X1085)),1,0))</f>
        <v>1</v>
      </c>
      <c r="AA1085" s="20">
        <f ca="1">IF(C1085&lt;NOW(),IF(AND(P1085&gt;Q1085,W1085&gt;X1085),S1085,IF(AND(P1085=Q1085,W1085=X1085),T1085,IF(AND(P1085&lt;Q1085,W1085&lt;X1085),U1085,0))),"")</f>
        <v>59</v>
      </c>
      <c r="AB1085" s="20">
        <f ca="1">IF(AND(P1085=W1085,Q1085=X1085,NOT(ISBLANK(P1085)),NOT(ISBLANK(Q1085)),NOT(ISBLANK(W1085)),NOT(ISBLANK(AA1085))),1,0)</f>
        <v>0</v>
      </c>
      <c r="AC1085" s="20" t="str">
        <f ca="1">IF(AB1085=0,"",IF(OR(ISBLANK(P1085),ISBLANK(Q1085)),"",IF(ISBLANK(VLOOKUP(A1085,Database!A:AA,22,FALSE)),"",VLOOKUP(A1085,Database!A:AA,22,FALSE))))</f>
        <v/>
      </c>
      <c r="AD1085" s="20">
        <f ca="1">IFERROR(
   IF(
     OR(ISBLANK(P1085),ISBLANK(Q1085)),
     "",
     IF(
       AND(AA1085&lt;&gt;"",OR(V1085="Terminé",V1085="En cours")),
       VLOOKUP(AC1085,Setup_ScoreExactBonus!A:D,4,FALSE),
       0
     )),
  0)</f>
        <v>0</v>
      </c>
      <c r="AE1085" s="21">
        <f ca="1">IFERROR(IF(OR(ISBLANK(P1085),ISBLANK(Q1085)),0,IF(AA1085&lt;&gt;"", AA1085 + IF(AB1085=1,AD1085, 0), "") * (R1085+1)),"")</f>
        <v>59</v>
      </c>
      <c r="AF1085" s="21">
        <f ca="1">SUMIFS(AE$2:AE1085,D$2:D1085,D1085)</f>
        <v>1232</v>
      </c>
    </row>
    <row r="1086" spans="1:32" hidden="1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1">
        <v>0</v>
      </c>
      <c r="S1086" s="20">
        <f>VLOOKUP($A1086,Database!$A:$Y,10,FALSE)</f>
        <v>148</v>
      </c>
      <c r="T1086" s="20">
        <f>VLOOKUP($A1086,Database!$A:$Y,11,FALSE)</f>
        <v>116</v>
      </c>
      <c r="U1086" s="20">
        <f>VLOOKUP($A1086,Database!$A:$Y,12,FALSE)</f>
        <v>59</v>
      </c>
      <c r="V1086" s="20" t="str">
        <f>VLOOKUP(A1086,Database!A:M,13,FALSE)</f>
        <v>Terminé</v>
      </c>
      <c r="W1086" s="20">
        <f>VLOOKUP($A1086,Database!$A:$Y,20,FALSE)</f>
        <v>1</v>
      </c>
      <c r="X1086" s="20">
        <f>VLOOKUP($A1086,Database!$A:$Y,21,FALSE)</f>
        <v>3</v>
      </c>
      <c r="Y1086" s="20">
        <f>IF(A1086=0,0,IF(V1086="À venir",0,IF(AND(ISBLANK(P1086),ISBLANK(Q1086)),1,0)))</f>
        <v>0</v>
      </c>
      <c r="Z1086" s="20">
        <f>IF(OR(ISBLANK(P1086),ISBLANK(Q1086)),"",IF(OR(AND(P1086&gt;Q1086,W1086&gt;X1086),AND(P1086=Q1086,W1086=X1086),AND(P1086&lt;Q1086,W1086&lt;X1086)),1,0))</f>
        <v>1</v>
      </c>
      <c r="AA1086" s="20">
        <f ca="1">IF(C1086&lt;NOW(),IF(AND(P1086&gt;Q1086,W1086&gt;X1086),S1086,IF(AND(P1086=Q1086,W1086=X1086),T1086,IF(AND(P1086&lt;Q1086,W1086&lt;X1086),U1086,0))),"")</f>
        <v>59</v>
      </c>
      <c r="AB1086" s="20">
        <f ca="1">IF(AND(P1086=W1086,Q1086=X1086,NOT(ISBLANK(P1086)),NOT(ISBLANK(Q1086)),NOT(ISBLANK(W1086)),NOT(ISBLANK(AA1086))),1,0)</f>
        <v>0</v>
      </c>
      <c r="AC1086" s="20" t="str">
        <f ca="1">IF(AB1086=0,"",IF(OR(ISBLANK(P1086),ISBLANK(Q1086)),"",IF(ISBLANK(VLOOKUP(A1086,Database!A:AA,22,FALSE)),"",VLOOKUP(A1086,Database!A:AA,22,FALSE))))</f>
        <v/>
      </c>
      <c r="AD1086" s="20">
        <f ca="1">IFERROR(
   IF(
     OR(ISBLANK(P1086),ISBLANK(Q1086)),
     "",
     IF(
       AND(AA1086&lt;&gt;"",OR(V1086="Terminé",V1086="En cours")),
       VLOOKUP(AC1086,Setup_ScoreExactBonus!A:D,4,FALSE),
       0
     )),
  0)</f>
        <v>0</v>
      </c>
      <c r="AE1086" s="21">
        <f ca="1">IFERROR(IF(OR(ISBLANK(P1086),ISBLANK(Q1086)),0,IF(AA1086&lt;&gt;"", AA1086 + IF(AB1086=1,AD1086, 0), "") * (R1086+1)),"")</f>
        <v>59</v>
      </c>
      <c r="AF1086" s="21">
        <f ca="1">SUMIFS(AE$2:AE1086,D$2:D1086,D1086)</f>
        <v>996</v>
      </c>
    </row>
    <row r="1087" spans="1:32" hidden="1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1">
        <v>0</v>
      </c>
      <c r="S1087" s="20">
        <f>VLOOKUP($A1087,Database!$A:$Y,10,FALSE)</f>
        <v>148</v>
      </c>
      <c r="T1087" s="20">
        <f>VLOOKUP($A1087,Database!$A:$Y,11,FALSE)</f>
        <v>116</v>
      </c>
      <c r="U1087" s="20">
        <f>VLOOKUP($A1087,Database!$A:$Y,12,FALSE)</f>
        <v>59</v>
      </c>
      <c r="V1087" s="20" t="str">
        <f>VLOOKUP(A1087,Database!A:M,13,FALSE)</f>
        <v>Terminé</v>
      </c>
      <c r="W1087" s="20">
        <f>VLOOKUP($A1087,Database!$A:$Y,20,FALSE)</f>
        <v>1</v>
      </c>
      <c r="X1087" s="20">
        <f>VLOOKUP($A1087,Database!$A:$Y,21,FALSE)</f>
        <v>3</v>
      </c>
      <c r="Y1087" s="20">
        <f>IF(A1087=0,0,IF(V1087="À venir",0,IF(AND(ISBLANK(P1087),ISBLANK(Q1087)),1,0)))</f>
        <v>0</v>
      </c>
      <c r="Z1087" s="20">
        <f>IF(OR(ISBLANK(P1087),ISBLANK(Q1087)),"",IF(OR(AND(P1087&gt;Q1087,W1087&gt;X1087),AND(P1087=Q1087,W1087=X1087),AND(P1087&lt;Q1087,W1087&lt;X1087)),1,0))</f>
        <v>1</v>
      </c>
      <c r="AA1087" s="20">
        <f ca="1">IF(C1087&lt;NOW(),IF(AND(P1087&gt;Q1087,W1087&gt;X1087),S1087,IF(AND(P1087=Q1087,W1087=X1087),T1087,IF(AND(P1087&lt;Q1087,W1087&lt;X1087),U1087,0))),"")</f>
        <v>59</v>
      </c>
      <c r="AB1087" s="20">
        <f ca="1">IF(AND(P1087=W1087,Q1087=X1087,NOT(ISBLANK(P1087)),NOT(ISBLANK(Q1087)),NOT(ISBLANK(W1087)),NOT(ISBLANK(AA1087))),1,0)</f>
        <v>0</v>
      </c>
      <c r="AC1087" s="20" t="str">
        <f ca="1">IF(AB1087=0,"",IF(OR(ISBLANK(P1087),ISBLANK(Q1087)),"",IF(ISBLANK(VLOOKUP(A1087,Database!A:AA,22,FALSE)),"",VLOOKUP(A1087,Database!A:AA,22,FALSE))))</f>
        <v/>
      </c>
      <c r="AD1087" s="20">
        <f ca="1">IFERROR(
   IF(
     OR(ISBLANK(P1087),ISBLANK(Q1087)),
     "",
     IF(
       AND(AA1087&lt;&gt;"",OR(V1087="Terminé",V1087="En cours")),
       VLOOKUP(AC1087,Setup_ScoreExactBonus!A:D,4,FALSE),
       0
     )),
  0)</f>
        <v>0</v>
      </c>
      <c r="AE1087" s="21">
        <f ca="1">IFERROR(IF(OR(ISBLANK(P1087),ISBLANK(Q1087)),0,IF(AA1087&lt;&gt;"", AA1087 + IF(AB1087=1,AD1087, 0), "") * (R1087+1)),"")</f>
        <v>59</v>
      </c>
      <c r="AF1087" s="21">
        <f ca="1">SUMIFS(AE$2:AE1087,D$2:D1087,D1087)</f>
        <v>1534</v>
      </c>
    </row>
    <row r="1088" spans="1:32" hidden="1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1">
        <v>0</v>
      </c>
      <c r="S1088" s="20">
        <f>VLOOKUP($A1088,Database!$A:$Y,10,FALSE)</f>
        <v>148</v>
      </c>
      <c r="T1088" s="20">
        <f>VLOOKUP($A1088,Database!$A:$Y,11,FALSE)</f>
        <v>116</v>
      </c>
      <c r="U1088" s="20">
        <f>VLOOKUP($A1088,Database!$A:$Y,12,FALSE)</f>
        <v>59</v>
      </c>
      <c r="V1088" s="20" t="str">
        <f>VLOOKUP(A1088,Database!A:M,13,FALSE)</f>
        <v>Terminé</v>
      </c>
      <c r="W1088" s="20">
        <f>VLOOKUP($A1088,Database!$A:$Y,20,FALSE)</f>
        <v>1</v>
      </c>
      <c r="X1088" s="20">
        <f>VLOOKUP($A1088,Database!$A:$Y,21,FALSE)</f>
        <v>3</v>
      </c>
      <c r="Y1088" s="20">
        <f>IF(A1088=0,0,IF(V1088="À venir",0,IF(AND(ISBLANK(P1088),ISBLANK(Q1088)),1,0)))</f>
        <v>0</v>
      </c>
      <c r="Z1088" s="20">
        <f>IF(OR(ISBLANK(P1088),ISBLANK(Q1088)),"",IF(OR(AND(P1088&gt;Q1088,W1088&gt;X1088),AND(P1088=Q1088,W1088=X1088),AND(P1088&lt;Q1088,W1088&lt;X1088)),1,0))</f>
        <v>0</v>
      </c>
      <c r="AA1088" s="20">
        <f ca="1">IF(C1088&lt;NOW(),IF(AND(P1088&gt;Q1088,W1088&gt;X1088),S1088,IF(AND(P1088=Q1088,W1088=X1088),T1088,IF(AND(P1088&lt;Q1088,W1088&lt;X1088),U1088,0))),"")</f>
        <v>0</v>
      </c>
      <c r="AB1088" s="20">
        <f ca="1">IF(AND(P1088=W1088,Q1088=X1088,NOT(ISBLANK(P1088)),NOT(ISBLANK(Q1088)),NOT(ISBLANK(W1088)),NOT(ISBLANK(AA1088))),1,0)</f>
        <v>0</v>
      </c>
      <c r="AC1088" s="20" t="str">
        <f ca="1">IF(AB1088=0,"",IF(OR(ISBLANK(P1088),ISBLANK(Q1088)),"",IF(ISBLANK(VLOOKUP(A1088,Database!A:AA,22,FALSE)),"",VLOOKUP(A1088,Database!A:AA,22,FALSE))))</f>
        <v/>
      </c>
      <c r="AD1088" s="20">
        <f ca="1">IFERROR(
   IF(
     OR(ISBLANK(P1088),ISBLANK(Q1088)),
     "",
     IF(
       AND(AA1088&lt;&gt;"",OR(V1088="Terminé",V1088="En cours")),
       VLOOKUP(AC1088,Setup_ScoreExactBonus!A:D,4,FALSE),
       0
     )),
  0)</f>
        <v>0</v>
      </c>
      <c r="AE1088" s="21">
        <f ca="1">IFERROR(IF(OR(ISBLANK(P1088),ISBLANK(Q1088)),0,IF(AA1088&lt;&gt;"", AA1088 + IF(AB1088=1,AD1088, 0), "") * (R1088+1)),"")</f>
        <v>0</v>
      </c>
      <c r="AF1088" s="21">
        <f ca="1">SUMIFS(AE$2:AE1088,D$2:D1088,D1088)</f>
        <v>994</v>
      </c>
    </row>
    <row r="1089" spans="1:32" hidden="1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1">
        <v>0</v>
      </c>
      <c r="S1089" s="20">
        <f>VLOOKUP($A1089,Database!$A:$Y,10,FALSE)</f>
        <v>148</v>
      </c>
      <c r="T1089" s="20">
        <f>VLOOKUP($A1089,Database!$A:$Y,11,FALSE)</f>
        <v>116</v>
      </c>
      <c r="U1089" s="20">
        <f>VLOOKUP($A1089,Database!$A:$Y,12,FALSE)</f>
        <v>59</v>
      </c>
      <c r="V1089" s="20" t="str">
        <f>VLOOKUP(A1089,Database!A:M,13,FALSE)</f>
        <v>Terminé</v>
      </c>
      <c r="W1089" s="20">
        <f>VLOOKUP($A1089,Database!$A:$Y,20,FALSE)</f>
        <v>1</v>
      </c>
      <c r="X1089" s="20">
        <f>VLOOKUP($A1089,Database!$A:$Y,21,FALSE)</f>
        <v>3</v>
      </c>
      <c r="Y1089" s="20">
        <f>IF(A1089=0,0,IF(V1089="À venir",0,IF(AND(ISBLANK(P1089),ISBLANK(Q1089)),1,0)))</f>
        <v>0</v>
      </c>
      <c r="Z1089" s="20">
        <f>IF(OR(ISBLANK(P1089),ISBLANK(Q1089)),"",IF(OR(AND(P1089&gt;Q1089,W1089&gt;X1089),AND(P1089=Q1089,W1089=X1089),AND(P1089&lt;Q1089,W1089&lt;X1089)),1,0))</f>
        <v>0</v>
      </c>
      <c r="AA1089" s="20">
        <f ca="1">IF(C1089&lt;NOW(),IF(AND(P1089&gt;Q1089,W1089&gt;X1089),S1089,IF(AND(P1089=Q1089,W1089=X1089),T1089,IF(AND(P1089&lt;Q1089,W1089&lt;X1089),U1089,0))),"")</f>
        <v>0</v>
      </c>
      <c r="AB1089" s="20">
        <f ca="1">IF(AND(P1089=W1089,Q1089=X1089,NOT(ISBLANK(P1089)),NOT(ISBLANK(Q1089)),NOT(ISBLANK(W1089)),NOT(ISBLANK(AA1089))),1,0)</f>
        <v>0</v>
      </c>
      <c r="AC1089" s="20" t="str">
        <f ca="1">IF(AB1089=0,"",IF(OR(ISBLANK(P1089),ISBLANK(Q1089)),"",IF(ISBLANK(VLOOKUP(A1089,Database!A:AA,22,FALSE)),"",VLOOKUP(A1089,Database!A:AA,22,FALSE))))</f>
        <v/>
      </c>
      <c r="AD1089" s="20">
        <f ca="1">IFERROR(
   IF(
     OR(ISBLANK(P1089),ISBLANK(Q1089)),
     "",
     IF(
       AND(AA1089&lt;&gt;"",OR(V1089="Terminé",V1089="En cours")),
       VLOOKUP(AC1089,Setup_ScoreExactBonus!A:D,4,FALSE),
       0
     )),
  0)</f>
        <v>0</v>
      </c>
      <c r="AE1089" s="21">
        <f ca="1">IFERROR(IF(OR(ISBLANK(P1089),ISBLANK(Q1089)),0,IF(AA1089&lt;&gt;"", AA1089 + IF(AB1089=1,AD1089, 0), "") * (R1089+1)),"")</f>
        <v>0</v>
      </c>
      <c r="AF1089" s="21">
        <f ca="1">SUMIFS(AE$2:AE1089,D$2:D1089,D1089)</f>
        <v>1204</v>
      </c>
    </row>
    <row r="1090" spans="1:32" hidden="1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1">
        <v>0</v>
      </c>
      <c r="S1090" s="20">
        <f>VLOOKUP($A1090,Database!$A:$Y,10,FALSE)</f>
        <v>148</v>
      </c>
      <c r="T1090" s="20">
        <f>VLOOKUP($A1090,Database!$A:$Y,11,FALSE)</f>
        <v>116</v>
      </c>
      <c r="U1090" s="20">
        <f>VLOOKUP($A1090,Database!$A:$Y,12,FALSE)</f>
        <v>59</v>
      </c>
      <c r="V1090" s="20" t="str">
        <f>VLOOKUP(A1090,Database!A:M,13,FALSE)</f>
        <v>Terminé</v>
      </c>
      <c r="W1090" s="20">
        <f>VLOOKUP($A1090,Database!$A:$Y,20,FALSE)</f>
        <v>1</v>
      </c>
      <c r="X1090" s="20">
        <f>VLOOKUP($A1090,Database!$A:$Y,21,FALSE)</f>
        <v>3</v>
      </c>
      <c r="Y1090" s="20">
        <f>IF(A1090=0,0,IF(V1090="À venir",0,IF(AND(ISBLANK(P1090),ISBLANK(Q1090)),1,0)))</f>
        <v>0</v>
      </c>
      <c r="Z1090" s="20">
        <f>IF(OR(ISBLANK(P1090),ISBLANK(Q1090)),"",IF(OR(AND(P1090&gt;Q1090,W1090&gt;X1090),AND(P1090=Q1090,W1090=X1090),AND(P1090&lt;Q1090,W1090&lt;X1090)),1,0))</f>
        <v>1</v>
      </c>
      <c r="AA1090" s="20">
        <f ca="1">IF(C1090&lt;NOW(),IF(AND(P1090&gt;Q1090,W1090&gt;X1090),S1090,IF(AND(P1090=Q1090,W1090=X1090),T1090,IF(AND(P1090&lt;Q1090,W1090&lt;X1090),U1090,0))),"")</f>
        <v>59</v>
      </c>
      <c r="AB1090" s="20">
        <f ca="1">IF(AND(P1090=W1090,Q1090=X1090,NOT(ISBLANK(P1090)),NOT(ISBLANK(Q1090)),NOT(ISBLANK(W1090)),NOT(ISBLANK(AA1090))),1,0)</f>
        <v>1</v>
      </c>
      <c r="AC1090" s="20" t="str">
        <f ca="1">IF(AB1090=0,"",IF(OR(ISBLANK(P1090),ISBLANK(Q1090)),"",IF(ISBLANK(VLOOKUP(A1090,Database!A:AA,22,FALSE)),"",VLOOKUP(A1090,Database!A:AA,22,FALSE))))</f>
        <v>Très rare</v>
      </c>
      <c r="AD1090" s="20">
        <f ca="1">IFERROR(
   IF(
     OR(ISBLANK(P1090),ISBLANK(Q1090)),
     "",
     IF(
       AND(AA1090&lt;&gt;"",OR(V1090="Terminé",V1090="En cours")),
       VLOOKUP(AC1090,Setup_ScoreExactBonus!A:D,4,FALSE),
       0
     )),
  0)</f>
        <v>50</v>
      </c>
      <c r="AE1090" s="21">
        <f ca="1">IFERROR(IF(OR(ISBLANK(P1090),ISBLANK(Q1090)),0,IF(AA1090&lt;&gt;"", AA1090 + IF(AB1090=1,AD1090, 0), "") * (R1090+1)),"")</f>
        <v>109</v>
      </c>
      <c r="AF1090" s="21">
        <f ca="1">SUMIFS(AE$2:AE1090,D$2:D1090,D1090)</f>
        <v>1496</v>
      </c>
    </row>
    <row r="1091" spans="1:32" hidden="1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1">
        <v>0</v>
      </c>
      <c r="S1091" s="20">
        <f>VLOOKUP($A1091,Database!$A:$Y,10,FALSE)</f>
        <v>148</v>
      </c>
      <c r="T1091" s="20">
        <f>VLOOKUP($A1091,Database!$A:$Y,11,FALSE)</f>
        <v>116</v>
      </c>
      <c r="U1091" s="20">
        <f>VLOOKUP($A1091,Database!$A:$Y,12,FALSE)</f>
        <v>59</v>
      </c>
      <c r="V1091" s="20" t="str">
        <f>VLOOKUP(A1091,Database!A:M,13,FALSE)</f>
        <v>Terminé</v>
      </c>
      <c r="W1091" s="20">
        <f>VLOOKUP($A1091,Database!$A:$Y,20,FALSE)</f>
        <v>1</v>
      </c>
      <c r="X1091" s="20">
        <f>VLOOKUP($A1091,Database!$A:$Y,21,FALSE)</f>
        <v>3</v>
      </c>
      <c r="Y1091" s="20">
        <f>IF(A1091=0,0,IF(V1091="À venir",0,IF(AND(ISBLANK(P1091),ISBLANK(Q1091)),1,0)))</f>
        <v>0</v>
      </c>
      <c r="Z1091" s="20">
        <f>IF(OR(ISBLANK(P1091),ISBLANK(Q1091)),"",IF(OR(AND(P1091&gt;Q1091,W1091&gt;X1091),AND(P1091=Q1091,W1091=X1091),AND(P1091&lt;Q1091,W1091&lt;X1091)),1,0))</f>
        <v>0</v>
      </c>
      <c r="AA1091" s="20">
        <f ca="1">IF(C1091&lt;NOW(),IF(AND(P1091&gt;Q1091,W1091&gt;X1091),S1091,IF(AND(P1091=Q1091,W1091=X1091),T1091,IF(AND(P1091&lt;Q1091,W1091&lt;X1091),U1091,0))),"")</f>
        <v>0</v>
      </c>
      <c r="AB1091" s="20">
        <f ca="1">IF(AND(P1091=W1091,Q1091=X1091,NOT(ISBLANK(P1091)),NOT(ISBLANK(Q1091)),NOT(ISBLANK(W1091)),NOT(ISBLANK(AA1091))),1,0)</f>
        <v>0</v>
      </c>
      <c r="AC1091" s="20" t="str">
        <f ca="1">IF(AB1091=0,"",IF(OR(ISBLANK(P1091),ISBLANK(Q1091)),"",IF(ISBLANK(VLOOKUP(A1091,Database!A:AA,22,FALSE)),"",VLOOKUP(A1091,Database!A:AA,22,FALSE))))</f>
        <v/>
      </c>
      <c r="AD1091" s="20">
        <f ca="1">IFERROR(
   IF(
     OR(ISBLANK(P1091),ISBLANK(Q1091)),
     "",
     IF(
       AND(AA1091&lt;&gt;"",OR(V1091="Terminé",V1091="En cours")),
       VLOOKUP(AC1091,Setup_ScoreExactBonus!A:D,4,FALSE),
       0
     )),
  0)</f>
        <v>0</v>
      </c>
      <c r="AE1091" s="21">
        <f ca="1">IFERROR(IF(OR(ISBLANK(P1091),ISBLANK(Q1091)),0,IF(AA1091&lt;&gt;"", AA1091 + IF(AB1091=1,AD1091, 0), "") * (R1091+1)),"")</f>
        <v>0</v>
      </c>
      <c r="AF1091" s="21">
        <f ca="1">SUMIFS(AE$2:AE1091,D$2:D1091,D1091)</f>
        <v>1491</v>
      </c>
    </row>
    <row r="1092" spans="1:32" hidden="1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1">
        <v>0</v>
      </c>
      <c r="S1092" s="20">
        <f>VLOOKUP($A1092,Database!$A:$Y,10,FALSE)</f>
        <v>148</v>
      </c>
      <c r="T1092" s="20">
        <f>VLOOKUP($A1092,Database!$A:$Y,11,FALSE)</f>
        <v>116</v>
      </c>
      <c r="U1092" s="20">
        <f>VLOOKUP($A1092,Database!$A:$Y,12,FALSE)</f>
        <v>59</v>
      </c>
      <c r="V1092" s="20" t="str">
        <f>VLOOKUP(A1092,Database!A:M,13,FALSE)</f>
        <v>Terminé</v>
      </c>
      <c r="W1092" s="20">
        <f>VLOOKUP($A1092,Database!$A:$Y,20,FALSE)</f>
        <v>1</v>
      </c>
      <c r="X1092" s="20">
        <f>VLOOKUP($A1092,Database!$A:$Y,21,FALSE)</f>
        <v>3</v>
      </c>
      <c r="Y1092" s="20">
        <f>IF(A1092=0,0,IF(V1092="À venir",0,IF(AND(ISBLANK(P1092),ISBLANK(Q1092)),1,0)))</f>
        <v>0</v>
      </c>
      <c r="Z1092" s="20">
        <f>IF(OR(ISBLANK(P1092),ISBLANK(Q1092)),"",IF(OR(AND(P1092&gt;Q1092,W1092&gt;X1092),AND(P1092=Q1092,W1092=X1092),AND(P1092&lt;Q1092,W1092&lt;X1092)),1,0))</f>
        <v>1</v>
      </c>
      <c r="AA1092" s="20">
        <f ca="1">IF(C1092&lt;NOW(),IF(AND(P1092&gt;Q1092,W1092&gt;X1092),S1092,IF(AND(P1092=Q1092,W1092=X1092),T1092,IF(AND(P1092&lt;Q1092,W1092&lt;X1092),U1092,0))),"")</f>
        <v>59</v>
      </c>
      <c r="AB1092" s="20">
        <f ca="1">IF(AND(P1092=W1092,Q1092=X1092,NOT(ISBLANK(P1092)),NOT(ISBLANK(Q1092)),NOT(ISBLANK(W1092)),NOT(ISBLANK(AA1092))),1,0)</f>
        <v>0</v>
      </c>
      <c r="AC1092" s="20" t="str">
        <f ca="1">IF(AB1092=0,"",IF(OR(ISBLANK(P1092),ISBLANK(Q1092)),"",IF(ISBLANK(VLOOKUP(A1092,Database!A:AA,22,FALSE)),"",VLOOKUP(A1092,Database!A:AA,22,FALSE))))</f>
        <v/>
      </c>
      <c r="AD1092" s="20">
        <f ca="1">IFERROR(
   IF(
     OR(ISBLANK(P1092),ISBLANK(Q1092)),
     "",
     IF(
       AND(AA1092&lt;&gt;"",OR(V1092="Terminé",V1092="En cours")),
       VLOOKUP(AC1092,Setup_ScoreExactBonus!A:D,4,FALSE),
       0
     )),
  0)</f>
        <v>0</v>
      </c>
      <c r="AE1092" s="21">
        <f ca="1">IFERROR(IF(OR(ISBLANK(P1092),ISBLANK(Q1092)),0,IF(AA1092&lt;&gt;"", AA1092 + IF(AB1092=1,AD1092, 0), "") * (R1092+1)),"")</f>
        <v>59</v>
      </c>
      <c r="AF1092" s="21">
        <f ca="1">SUMIFS(AE$2:AE1092,D$2:D1092,D1092)</f>
        <v>1811</v>
      </c>
    </row>
    <row r="1093" spans="1:32" hidden="1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1">
        <v>0</v>
      </c>
      <c r="S1093" s="20">
        <f>VLOOKUP($A1093,Database!$A:$Y,10,FALSE)</f>
        <v>148</v>
      </c>
      <c r="T1093" s="20">
        <f>VLOOKUP($A1093,Database!$A:$Y,11,FALSE)</f>
        <v>116</v>
      </c>
      <c r="U1093" s="20">
        <f>VLOOKUP($A1093,Database!$A:$Y,12,FALSE)</f>
        <v>59</v>
      </c>
      <c r="V1093" s="20" t="str">
        <f>VLOOKUP(A1093,Database!A:M,13,FALSE)</f>
        <v>Terminé</v>
      </c>
      <c r="W1093" s="20">
        <f>VLOOKUP($A1093,Database!$A:$Y,20,FALSE)</f>
        <v>1</v>
      </c>
      <c r="X1093" s="20">
        <f>VLOOKUP($A1093,Database!$A:$Y,21,FALSE)</f>
        <v>3</v>
      </c>
      <c r="Y1093" s="20">
        <f>IF(A1093=0,0,IF(V1093="À venir",0,IF(AND(ISBLANK(P1093),ISBLANK(Q1093)),1,0)))</f>
        <v>0</v>
      </c>
      <c r="Z1093" s="20">
        <f>IF(OR(ISBLANK(P1093),ISBLANK(Q1093)),"",IF(OR(AND(P1093&gt;Q1093,W1093&gt;X1093),AND(P1093=Q1093,W1093=X1093),AND(P1093&lt;Q1093,W1093&lt;X1093)),1,0))</f>
        <v>0</v>
      </c>
      <c r="AA1093" s="20">
        <f ca="1">IF(C1093&lt;NOW(),IF(AND(P1093&gt;Q1093,W1093&gt;X1093),S1093,IF(AND(P1093=Q1093,W1093=X1093),T1093,IF(AND(P1093&lt;Q1093,W1093&lt;X1093),U1093,0))),"")</f>
        <v>0</v>
      </c>
      <c r="AB1093" s="20">
        <f ca="1">IF(AND(P1093=W1093,Q1093=X1093,NOT(ISBLANK(P1093)),NOT(ISBLANK(Q1093)),NOT(ISBLANK(W1093)),NOT(ISBLANK(AA1093))),1,0)</f>
        <v>0</v>
      </c>
      <c r="AC1093" s="20" t="str">
        <f ca="1">IF(AB1093=0,"",IF(OR(ISBLANK(P1093),ISBLANK(Q1093)),"",IF(ISBLANK(VLOOKUP(A1093,Database!A:AA,22,FALSE)),"",VLOOKUP(A1093,Database!A:AA,22,FALSE))))</f>
        <v/>
      </c>
      <c r="AD1093" s="20">
        <f ca="1">IFERROR(
   IF(
     OR(ISBLANK(P1093),ISBLANK(Q1093)),
     "",
     IF(
       AND(AA1093&lt;&gt;"",OR(V1093="Terminé",V1093="En cours")),
       VLOOKUP(AC1093,Setup_ScoreExactBonus!A:D,4,FALSE),
       0
     )),
  0)</f>
        <v>0</v>
      </c>
      <c r="AE1093" s="21">
        <f ca="1">IFERROR(IF(OR(ISBLANK(P1093),ISBLANK(Q1093)),0,IF(AA1093&lt;&gt;"", AA1093 + IF(AB1093=1,AD1093, 0), "") * (R1093+1)),"")</f>
        <v>0</v>
      </c>
      <c r="AF1093" s="21">
        <f ca="1">SUMIFS(AE$2:AE1093,D$2:D1093,D1093)</f>
        <v>1788</v>
      </c>
    </row>
    <row r="1094" spans="1:32" hidden="1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1">
        <v>0</v>
      </c>
      <c r="S1094" s="20">
        <f>VLOOKUP($A1094,Database!$A:$Y,10,FALSE)</f>
        <v>148</v>
      </c>
      <c r="T1094" s="20">
        <f>VLOOKUP($A1094,Database!$A:$Y,11,FALSE)</f>
        <v>116</v>
      </c>
      <c r="U1094" s="20">
        <f>VLOOKUP($A1094,Database!$A:$Y,12,FALSE)</f>
        <v>59</v>
      </c>
      <c r="V1094" s="20" t="str">
        <f>VLOOKUP(A1094,Database!A:M,13,FALSE)</f>
        <v>Terminé</v>
      </c>
      <c r="W1094" s="20">
        <f>VLOOKUP($A1094,Database!$A:$Y,20,FALSE)</f>
        <v>1</v>
      </c>
      <c r="X1094" s="20">
        <f>VLOOKUP($A1094,Database!$A:$Y,21,FALSE)</f>
        <v>3</v>
      </c>
      <c r="Y1094" s="20">
        <f>IF(A1094=0,0,IF(V1094="À venir",0,IF(AND(ISBLANK(P1094),ISBLANK(Q1094)),1,0)))</f>
        <v>0</v>
      </c>
      <c r="Z1094" s="20">
        <f>IF(OR(ISBLANK(P1094),ISBLANK(Q1094)),"",IF(OR(AND(P1094&gt;Q1094,W1094&gt;X1094),AND(P1094=Q1094,W1094=X1094),AND(P1094&lt;Q1094,W1094&lt;X1094)),1,0))</f>
        <v>1</v>
      </c>
      <c r="AA1094" s="20">
        <f ca="1">IF(C1094&lt;NOW(),IF(AND(P1094&gt;Q1094,W1094&gt;X1094),S1094,IF(AND(P1094=Q1094,W1094=X1094),T1094,IF(AND(P1094&lt;Q1094,W1094&lt;X1094),U1094,0))),"")</f>
        <v>59</v>
      </c>
      <c r="AB1094" s="20">
        <f ca="1">IF(AND(P1094=W1094,Q1094=X1094,NOT(ISBLANK(P1094)),NOT(ISBLANK(Q1094)),NOT(ISBLANK(W1094)),NOT(ISBLANK(AA1094))),1,0)</f>
        <v>0</v>
      </c>
      <c r="AC1094" s="20" t="str">
        <f ca="1">IF(AB1094=0,"",IF(OR(ISBLANK(P1094),ISBLANK(Q1094)),"",IF(ISBLANK(VLOOKUP(A1094,Database!A:AA,22,FALSE)),"",VLOOKUP(A1094,Database!A:AA,22,FALSE))))</f>
        <v/>
      </c>
      <c r="AD1094" s="20">
        <f ca="1">IFERROR(
   IF(
     OR(ISBLANK(P1094),ISBLANK(Q1094)),
     "",
     IF(
       AND(AA1094&lt;&gt;"",OR(V1094="Terminé",V1094="En cours")),
       VLOOKUP(AC1094,Setup_ScoreExactBonus!A:D,4,FALSE),
       0
     )),
  0)</f>
        <v>0</v>
      </c>
      <c r="AE1094" s="21">
        <f ca="1">IFERROR(IF(OR(ISBLANK(P1094),ISBLANK(Q1094)),0,IF(AA1094&lt;&gt;"", AA1094 + IF(AB1094=1,AD1094, 0), "") * (R1094+1)),"")</f>
        <v>59</v>
      </c>
      <c r="AF1094" s="21">
        <f ca="1">SUMIFS(AE$2:AE1094,D$2:D1094,D1094)</f>
        <v>1825</v>
      </c>
    </row>
    <row r="1095" spans="1:32" hidden="1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1">
        <v>0</v>
      </c>
      <c r="S1095" s="20">
        <f>VLOOKUP($A1095,Database!$A:$Y,10,FALSE)</f>
        <v>148</v>
      </c>
      <c r="T1095" s="20">
        <f>VLOOKUP($A1095,Database!$A:$Y,11,FALSE)</f>
        <v>116</v>
      </c>
      <c r="U1095" s="20">
        <f>VLOOKUP($A1095,Database!$A:$Y,12,FALSE)</f>
        <v>59</v>
      </c>
      <c r="V1095" s="20" t="str">
        <f>VLOOKUP(A1095,Database!A:M,13,FALSE)</f>
        <v>Terminé</v>
      </c>
      <c r="W1095" s="20">
        <f>VLOOKUP($A1095,Database!$A:$Y,20,FALSE)</f>
        <v>1</v>
      </c>
      <c r="X1095" s="20">
        <f>VLOOKUP($A1095,Database!$A:$Y,21,FALSE)</f>
        <v>3</v>
      </c>
      <c r="Y1095" s="20">
        <f>IF(A1095=0,0,IF(V1095="À venir",0,IF(AND(ISBLANK(P1095),ISBLANK(Q1095)),1,0)))</f>
        <v>0</v>
      </c>
      <c r="Z1095" s="20">
        <f>IF(OR(ISBLANK(P1095),ISBLANK(Q1095)),"",IF(OR(AND(P1095&gt;Q1095,W1095&gt;X1095),AND(P1095=Q1095,W1095=X1095),AND(P1095&lt;Q1095,W1095&lt;X1095)),1,0))</f>
        <v>1</v>
      </c>
      <c r="AA1095" s="20">
        <f ca="1">IF(C1095&lt;NOW(),IF(AND(P1095&gt;Q1095,W1095&gt;X1095),S1095,IF(AND(P1095=Q1095,W1095=X1095),T1095,IF(AND(P1095&lt;Q1095,W1095&lt;X1095),U1095,0))),"")</f>
        <v>59</v>
      </c>
      <c r="AB1095" s="20">
        <f ca="1">IF(AND(P1095=W1095,Q1095=X1095,NOT(ISBLANK(P1095)),NOT(ISBLANK(Q1095)),NOT(ISBLANK(W1095)),NOT(ISBLANK(AA1095))),1,0)</f>
        <v>0</v>
      </c>
      <c r="AC1095" s="20" t="str">
        <f ca="1">IF(AB1095=0,"",IF(OR(ISBLANK(P1095),ISBLANK(Q1095)),"",IF(ISBLANK(VLOOKUP(A1095,Database!A:AA,22,FALSE)),"",VLOOKUP(A1095,Database!A:AA,22,FALSE))))</f>
        <v/>
      </c>
      <c r="AD1095" s="20">
        <f ca="1">IFERROR(
   IF(
     OR(ISBLANK(P1095),ISBLANK(Q1095)),
     "",
     IF(
       AND(AA1095&lt;&gt;"",OR(V1095="Terminé",V1095="En cours")),
       VLOOKUP(AC1095,Setup_ScoreExactBonus!A:D,4,FALSE),
       0
     )),
  0)</f>
        <v>0</v>
      </c>
      <c r="AE1095" s="21">
        <f ca="1">IFERROR(IF(OR(ISBLANK(P1095),ISBLANK(Q1095)),0,IF(AA1095&lt;&gt;"", AA1095 + IF(AB1095=1,AD1095, 0), "") * (R1095+1)),"")</f>
        <v>59</v>
      </c>
      <c r="AF1095" s="21">
        <f ca="1">SUMIFS(AE$2:AE1095,D$2:D1095,D1095)</f>
        <v>1610</v>
      </c>
    </row>
    <row r="1096" spans="1:32" hidden="1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1">
        <v>0</v>
      </c>
      <c r="S1096" s="20">
        <f>VLOOKUP($A1096,Database!$A:$Y,10,FALSE)</f>
        <v>148</v>
      </c>
      <c r="T1096" s="20">
        <f>VLOOKUP($A1096,Database!$A:$Y,11,FALSE)</f>
        <v>116</v>
      </c>
      <c r="U1096" s="20">
        <f>VLOOKUP($A1096,Database!$A:$Y,12,FALSE)</f>
        <v>59</v>
      </c>
      <c r="V1096" s="20" t="str">
        <f>VLOOKUP(A1096,Database!A:M,13,FALSE)</f>
        <v>Terminé</v>
      </c>
      <c r="W1096" s="20">
        <f>VLOOKUP($A1096,Database!$A:$Y,20,FALSE)</f>
        <v>1</v>
      </c>
      <c r="X1096" s="20">
        <f>VLOOKUP($A1096,Database!$A:$Y,21,FALSE)</f>
        <v>3</v>
      </c>
      <c r="Y1096" s="20">
        <f>IF(A1096=0,0,IF(V1096="À venir",0,IF(AND(ISBLANK(P1096),ISBLANK(Q1096)),1,0)))</f>
        <v>0</v>
      </c>
      <c r="Z1096" s="20">
        <f>IF(OR(ISBLANK(P1096),ISBLANK(Q1096)),"",IF(OR(AND(P1096&gt;Q1096,W1096&gt;X1096),AND(P1096=Q1096,W1096=X1096),AND(P1096&lt;Q1096,W1096&lt;X1096)),1,0))</f>
        <v>1</v>
      </c>
      <c r="AA1096" s="20">
        <f ca="1">IF(C1096&lt;NOW(),IF(AND(P1096&gt;Q1096,W1096&gt;X1096),S1096,IF(AND(P1096=Q1096,W1096=X1096),T1096,IF(AND(P1096&lt;Q1096,W1096&lt;X1096),U1096,0))),"")</f>
        <v>59</v>
      </c>
      <c r="AB1096" s="20">
        <f ca="1">IF(AND(P1096=W1096,Q1096=X1096,NOT(ISBLANK(P1096)),NOT(ISBLANK(Q1096)),NOT(ISBLANK(W1096)),NOT(ISBLANK(AA1096))),1,0)</f>
        <v>0</v>
      </c>
      <c r="AC1096" s="20" t="str">
        <f ca="1">IF(AB1096=0,"",IF(OR(ISBLANK(P1096),ISBLANK(Q1096)),"",IF(ISBLANK(VLOOKUP(A1096,Database!A:AA,22,FALSE)),"",VLOOKUP(A1096,Database!A:AA,22,FALSE))))</f>
        <v/>
      </c>
      <c r="AD1096" s="20">
        <f ca="1">IFERROR(
   IF(
     OR(ISBLANK(P1096),ISBLANK(Q1096)),
     "",
     IF(
       AND(AA1096&lt;&gt;"",OR(V1096="Terminé",V1096="En cours")),
       VLOOKUP(AC1096,Setup_ScoreExactBonus!A:D,4,FALSE),
       0
     )),
  0)</f>
        <v>0</v>
      </c>
      <c r="AE1096" s="21">
        <f ca="1">IFERROR(IF(OR(ISBLANK(P1096),ISBLANK(Q1096)),0,IF(AA1096&lt;&gt;"", AA1096 + IF(AB1096=1,AD1096, 0), "") * (R1096+1)),"")</f>
        <v>59</v>
      </c>
      <c r="AF1096" s="21">
        <f ca="1">SUMIFS(AE$2:AE1096,D$2:D1096,D1096)</f>
        <v>1495</v>
      </c>
    </row>
    <row r="1097" spans="1:32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1">
        <v>0</v>
      </c>
      <c r="S1097" s="20">
        <f>VLOOKUP($A1097,Database!$A:$Y,10,FALSE)</f>
        <v>148</v>
      </c>
      <c r="T1097" s="20">
        <f>VLOOKUP($A1097,Database!$A:$Y,11,FALSE)</f>
        <v>116</v>
      </c>
      <c r="U1097" s="20">
        <f>VLOOKUP($A1097,Database!$A:$Y,12,FALSE)</f>
        <v>59</v>
      </c>
      <c r="V1097" s="20" t="str">
        <f>VLOOKUP(A1097,Database!A:M,13,FALSE)</f>
        <v>Terminé</v>
      </c>
      <c r="W1097" s="20">
        <f>VLOOKUP($A1097,Database!$A:$Y,20,FALSE)</f>
        <v>1</v>
      </c>
      <c r="X1097" s="20">
        <f>VLOOKUP($A1097,Database!$A:$Y,21,FALSE)</f>
        <v>3</v>
      </c>
      <c r="Y1097" s="20">
        <f>IF(A1097=0,0,IF(V1097="À venir",0,IF(AND(ISBLANK(P1097),ISBLANK(Q1097)),1,0)))</f>
        <v>0</v>
      </c>
      <c r="Z1097" s="20">
        <f>IF(OR(ISBLANK(P1097),ISBLANK(Q1097)),"",IF(OR(AND(P1097&gt;Q1097,W1097&gt;X1097),AND(P1097=Q1097,W1097=X1097),AND(P1097&lt;Q1097,W1097&lt;X1097)),1,0))</f>
        <v>1</v>
      </c>
      <c r="AA1097" s="20">
        <f ca="1">IF(C1097&lt;NOW(),IF(AND(P1097&gt;Q1097,W1097&gt;X1097),S1097,IF(AND(P1097=Q1097,W1097=X1097),T1097,IF(AND(P1097&lt;Q1097,W1097&lt;X1097),U1097,0))),"")</f>
        <v>59</v>
      </c>
      <c r="AB1097" s="20">
        <f ca="1">IF(AND(P1097=W1097,Q1097=X1097,NOT(ISBLANK(P1097)),NOT(ISBLANK(Q1097)),NOT(ISBLANK(W1097)),NOT(ISBLANK(AA1097))),1,0)</f>
        <v>0</v>
      </c>
      <c r="AC1097" s="20" t="str">
        <f ca="1">IF(AB1097=0,"",IF(OR(ISBLANK(P1097),ISBLANK(Q1097)),"",IF(ISBLANK(VLOOKUP(A1097,Database!A:AA,22,FALSE)),"",VLOOKUP(A1097,Database!A:AA,22,FALSE))))</f>
        <v/>
      </c>
      <c r="AD1097" s="20">
        <f ca="1">IFERROR(
   IF(
     OR(ISBLANK(P1097),ISBLANK(Q1097)),
     "",
     IF(
       AND(AA1097&lt;&gt;"",OR(V1097="Terminé",V1097="En cours")),
       VLOOKUP(AC1097,Setup_ScoreExactBonus!A:D,4,FALSE),
       0
     )),
  0)</f>
        <v>0</v>
      </c>
      <c r="AE1097" s="21">
        <f ca="1">IFERROR(IF(OR(ISBLANK(P1097),ISBLANK(Q1097)),0,IF(AA1097&lt;&gt;"", AA1097 + IF(AB1097=1,AD1097, 0), "") * (R1097+1)),"")</f>
        <v>59</v>
      </c>
      <c r="AF1097" s="21">
        <f ca="1">SUMIFS(AE$2:AE1097,D$2:D1097,D1097)</f>
        <v>1225</v>
      </c>
    </row>
    <row r="1098" spans="1:32" hidden="1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1">
        <v>0</v>
      </c>
      <c r="S1098" s="20">
        <f>VLOOKUP($A1098,Database!$A:$Y,10,FALSE)</f>
        <v>148</v>
      </c>
      <c r="T1098" s="20">
        <f>VLOOKUP($A1098,Database!$A:$Y,11,FALSE)</f>
        <v>116</v>
      </c>
      <c r="U1098" s="20">
        <f>VLOOKUP($A1098,Database!$A:$Y,12,FALSE)</f>
        <v>59</v>
      </c>
      <c r="V1098" s="20" t="str">
        <f>VLOOKUP(A1098,Database!A:M,13,FALSE)</f>
        <v>Terminé</v>
      </c>
      <c r="W1098" s="20">
        <f>VLOOKUP($A1098,Database!$A:$Y,20,FALSE)</f>
        <v>1</v>
      </c>
      <c r="X1098" s="20">
        <f>VLOOKUP($A1098,Database!$A:$Y,21,FALSE)</f>
        <v>3</v>
      </c>
      <c r="Y1098" s="20">
        <f>IF(A1098=0,0,IF(V1098="À venir",0,IF(AND(ISBLANK(P1098),ISBLANK(Q1098)),1,0)))</f>
        <v>0</v>
      </c>
      <c r="Z1098" s="20">
        <f>IF(OR(ISBLANK(P1098),ISBLANK(Q1098)),"",IF(OR(AND(P1098&gt;Q1098,W1098&gt;X1098),AND(P1098=Q1098,W1098=X1098),AND(P1098&lt;Q1098,W1098&lt;X1098)),1,0))</f>
        <v>0</v>
      </c>
      <c r="AA1098" s="20">
        <f ca="1">IF(C1098&lt;NOW(),IF(AND(P1098&gt;Q1098,W1098&gt;X1098),S1098,IF(AND(P1098=Q1098,W1098=X1098),T1098,IF(AND(P1098&lt;Q1098,W1098&lt;X1098),U1098,0))),"")</f>
        <v>0</v>
      </c>
      <c r="AB1098" s="20">
        <f ca="1">IF(AND(P1098=W1098,Q1098=X1098,NOT(ISBLANK(P1098)),NOT(ISBLANK(Q1098)),NOT(ISBLANK(W1098)),NOT(ISBLANK(AA1098))),1,0)</f>
        <v>0</v>
      </c>
      <c r="AC1098" s="20" t="str">
        <f ca="1">IF(AB1098=0,"",IF(OR(ISBLANK(P1098),ISBLANK(Q1098)),"",IF(ISBLANK(VLOOKUP(A1098,Database!A:AA,22,FALSE)),"",VLOOKUP(A1098,Database!A:AA,22,FALSE))))</f>
        <v/>
      </c>
      <c r="AD1098" s="20">
        <f ca="1">IFERROR(
   IF(
     OR(ISBLANK(P1098),ISBLANK(Q1098)),
     "",
     IF(
       AND(AA1098&lt;&gt;"",OR(V1098="Terminé",V1098="En cours")),
       VLOOKUP(AC1098,Setup_ScoreExactBonus!A:D,4,FALSE),
       0
     )),
  0)</f>
        <v>0</v>
      </c>
      <c r="AE1098" s="21">
        <f ca="1">IFERROR(IF(OR(ISBLANK(P1098),ISBLANK(Q1098)),0,IF(AA1098&lt;&gt;"", AA1098 + IF(AB1098=1,AD1098, 0), "") * (R1098+1)),"")</f>
        <v>0</v>
      </c>
      <c r="AF1098" s="21">
        <f ca="1">SUMIFS(AE$2:AE1098,D$2:D1098,D1098)</f>
        <v>1278</v>
      </c>
    </row>
    <row r="1099" spans="1:32" hidden="1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1">
        <v>0</v>
      </c>
      <c r="S1099" s="20">
        <f>VLOOKUP($A1099,Database!$A:$Y,10,FALSE)</f>
        <v>148</v>
      </c>
      <c r="T1099" s="20">
        <f>VLOOKUP($A1099,Database!$A:$Y,11,FALSE)</f>
        <v>116</v>
      </c>
      <c r="U1099" s="20">
        <f>VLOOKUP($A1099,Database!$A:$Y,12,FALSE)</f>
        <v>59</v>
      </c>
      <c r="V1099" s="20" t="str">
        <f>VLOOKUP(A1099,Database!A:M,13,FALSE)</f>
        <v>Terminé</v>
      </c>
      <c r="W1099" s="20">
        <f>VLOOKUP($A1099,Database!$A:$Y,20,FALSE)</f>
        <v>1</v>
      </c>
      <c r="X1099" s="20">
        <f>VLOOKUP($A1099,Database!$A:$Y,21,FALSE)</f>
        <v>3</v>
      </c>
      <c r="Y1099" s="20">
        <f>IF(A1099=0,0,IF(V1099="À venir",0,IF(AND(ISBLANK(P1099),ISBLANK(Q1099)),1,0)))</f>
        <v>0</v>
      </c>
      <c r="Z1099" s="20">
        <f>IF(OR(ISBLANK(P1099),ISBLANK(Q1099)),"",IF(OR(AND(P1099&gt;Q1099,W1099&gt;X1099),AND(P1099=Q1099,W1099=X1099),AND(P1099&lt;Q1099,W1099&lt;X1099)),1,0))</f>
        <v>0</v>
      </c>
      <c r="AA1099" s="20">
        <f ca="1">IF(C1099&lt;NOW(),IF(AND(P1099&gt;Q1099,W1099&gt;X1099),S1099,IF(AND(P1099=Q1099,W1099=X1099),T1099,IF(AND(P1099&lt;Q1099,W1099&lt;X1099),U1099,0))),"")</f>
        <v>0</v>
      </c>
      <c r="AB1099" s="20">
        <f ca="1">IF(AND(P1099=W1099,Q1099=X1099,NOT(ISBLANK(P1099)),NOT(ISBLANK(Q1099)),NOT(ISBLANK(W1099)),NOT(ISBLANK(AA1099))),1,0)</f>
        <v>0</v>
      </c>
      <c r="AC1099" s="20" t="str">
        <f ca="1">IF(AB1099=0,"",IF(OR(ISBLANK(P1099),ISBLANK(Q1099)),"",IF(ISBLANK(VLOOKUP(A1099,Database!A:AA,22,FALSE)),"",VLOOKUP(A1099,Database!A:AA,22,FALSE))))</f>
        <v/>
      </c>
      <c r="AD1099" s="20">
        <f ca="1">IFERROR(
   IF(
     OR(ISBLANK(P1099),ISBLANK(Q1099)),
     "",
     IF(
       AND(AA1099&lt;&gt;"",OR(V1099="Terminé",V1099="En cours")),
       VLOOKUP(AC1099,Setup_ScoreExactBonus!A:D,4,FALSE),
       0
     )),
  0)</f>
        <v>0</v>
      </c>
      <c r="AE1099" s="21">
        <f ca="1">IFERROR(IF(OR(ISBLANK(P1099),ISBLANK(Q1099)),0,IF(AA1099&lt;&gt;"", AA1099 + IF(AB1099=1,AD1099, 0), "") * (R1099+1)),"")</f>
        <v>0</v>
      </c>
      <c r="AF1099" s="21">
        <f ca="1">SUMIFS(AE$2:AE1099,D$2:D1099,D1099)</f>
        <v>1698</v>
      </c>
    </row>
    <row r="1100" spans="1:32" hidden="1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1">
        <v>0</v>
      </c>
      <c r="S1100" s="20">
        <f>VLOOKUP($A1100,Database!$A:$Y,10,FALSE)</f>
        <v>148</v>
      </c>
      <c r="T1100" s="20">
        <f>VLOOKUP($A1100,Database!$A:$Y,11,FALSE)</f>
        <v>116</v>
      </c>
      <c r="U1100" s="20">
        <f>VLOOKUP($A1100,Database!$A:$Y,12,FALSE)</f>
        <v>59</v>
      </c>
      <c r="V1100" s="20" t="str">
        <f>VLOOKUP(A1100,Database!A:M,13,FALSE)</f>
        <v>Terminé</v>
      </c>
      <c r="W1100" s="20">
        <f>VLOOKUP($A1100,Database!$A:$Y,20,FALSE)</f>
        <v>1</v>
      </c>
      <c r="X1100" s="20">
        <f>VLOOKUP($A1100,Database!$A:$Y,21,FALSE)</f>
        <v>3</v>
      </c>
      <c r="Y1100" s="20">
        <f>IF(A1100=0,0,IF(V1100="À venir",0,IF(AND(ISBLANK(P1100),ISBLANK(Q1100)),1,0)))</f>
        <v>0</v>
      </c>
      <c r="Z1100" s="20">
        <f>IF(OR(ISBLANK(P1100),ISBLANK(Q1100)),"",IF(OR(AND(P1100&gt;Q1100,W1100&gt;X1100),AND(P1100=Q1100,W1100=X1100),AND(P1100&lt;Q1100,W1100&lt;X1100)),1,0))</f>
        <v>1</v>
      </c>
      <c r="AA1100" s="20">
        <f ca="1">IF(C1100&lt;NOW(),IF(AND(P1100&gt;Q1100,W1100&gt;X1100),S1100,IF(AND(P1100=Q1100,W1100=X1100),T1100,IF(AND(P1100&lt;Q1100,W1100&lt;X1100),U1100,0))),"")</f>
        <v>59</v>
      </c>
      <c r="AB1100" s="20">
        <f ca="1">IF(AND(P1100=W1100,Q1100=X1100,NOT(ISBLANK(P1100)),NOT(ISBLANK(Q1100)),NOT(ISBLANK(W1100)),NOT(ISBLANK(AA1100))),1,0)</f>
        <v>0</v>
      </c>
      <c r="AC1100" s="20" t="str">
        <f ca="1">IF(AB1100=0,"",IF(OR(ISBLANK(P1100),ISBLANK(Q1100)),"",IF(ISBLANK(VLOOKUP(A1100,Database!A:AA,22,FALSE)),"",VLOOKUP(A1100,Database!A:AA,22,FALSE))))</f>
        <v/>
      </c>
      <c r="AD1100" s="20">
        <f ca="1">IFERROR(
   IF(
     OR(ISBLANK(P1100),ISBLANK(Q1100)),
     "",
     IF(
       AND(AA1100&lt;&gt;"",OR(V1100="Terminé",V1100="En cours")),
       VLOOKUP(AC1100,Setup_ScoreExactBonus!A:D,4,FALSE),
       0
     )),
  0)</f>
        <v>0</v>
      </c>
      <c r="AE1100" s="21">
        <f ca="1">IFERROR(IF(OR(ISBLANK(P1100),ISBLANK(Q1100)),0,IF(AA1100&lt;&gt;"", AA1100 + IF(AB1100=1,AD1100, 0), "") * (R1100+1)),"")</f>
        <v>59</v>
      </c>
      <c r="AF1100" s="21">
        <f ca="1">SUMIFS(AE$2:AE1100,D$2:D1100,D1100)</f>
        <v>1442</v>
      </c>
    </row>
    <row r="1101" spans="1:32" hidden="1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1">
        <v>0</v>
      </c>
      <c r="S1101" s="20">
        <f>VLOOKUP($A1101,Database!$A:$Y,10,FALSE)</f>
        <v>148</v>
      </c>
      <c r="T1101" s="20">
        <f>VLOOKUP($A1101,Database!$A:$Y,11,FALSE)</f>
        <v>116</v>
      </c>
      <c r="U1101" s="20">
        <f>VLOOKUP($A1101,Database!$A:$Y,12,FALSE)</f>
        <v>59</v>
      </c>
      <c r="V1101" s="20" t="str">
        <f>VLOOKUP(A1101,Database!A:M,13,FALSE)</f>
        <v>Terminé</v>
      </c>
      <c r="W1101" s="20">
        <f>VLOOKUP($A1101,Database!$A:$Y,20,FALSE)</f>
        <v>1</v>
      </c>
      <c r="X1101" s="20">
        <f>VLOOKUP($A1101,Database!$A:$Y,21,FALSE)</f>
        <v>3</v>
      </c>
      <c r="Y1101" s="20">
        <f>IF(A1101=0,0,IF(V1101="À venir",0,IF(AND(ISBLANK(P1101),ISBLANK(Q1101)),1,0)))</f>
        <v>0</v>
      </c>
      <c r="Z1101" s="20">
        <f>IF(OR(ISBLANK(P1101),ISBLANK(Q1101)),"",IF(OR(AND(P1101&gt;Q1101,W1101&gt;X1101),AND(P1101=Q1101,W1101=X1101),AND(P1101&lt;Q1101,W1101&lt;X1101)),1,0))</f>
        <v>0</v>
      </c>
      <c r="AA1101" s="20">
        <f ca="1">IF(C1101&lt;NOW(),IF(AND(P1101&gt;Q1101,W1101&gt;X1101),S1101,IF(AND(P1101=Q1101,W1101=X1101),T1101,IF(AND(P1101&lt;Q1101,W1101&lt;X1101),U1101,0))),"")</f>
        <v>0</v>
      </c>
      <c r="AB1101" s="20">
        <f ca="1">IF(AND(P1101=W1101,Q1101=X1101,NOT(ISBLANK(P1101)),NOT(ISBLANK(Q1101)),NOT(ISBLANK(W1101)),NOT(ISBLANK(AA1101))),1,0)</f>
        <v>0</v>
      </c>
      <c r="AC1101" s="20" t="str">
        <f ca="1">IF(AB1101=0,"",IF(OR(ISBLANK(P1101),ISBLANK(Q1101)),"",IF(ISBLANK(VLOOKUP(A1101,Database!A:AA,22,FALSE)),"",VLOOKUP(A1101,Database!A:AA,22,FALSE))))</f>
        <v/>
      </c>
      <c r="AD1101" s="20">
        <f ca="1">IFERROR(
   IF(
     OR(ISBLANK(P1101),ISBLANK(Q1101)),
     "",
     IF(
       AND(AA1101&lt;&gt;"",OR(V1101="Terminé",V1101="En cours")),
       VLOOKUP(AC1101,Setup_ScoreExactBonus!A:D,4,FALSE),
       0
     )),
  0)</f>
        <v>0</v>
      </c>
      <c r="AE1101" s="21">
        <f ca="1">IFERROR(IF(OR(ISBLANK(P1101),ISBLANK(Q1101)),0,IF(AA1101&lt;&gt;"", AA1101 + IF(AB1101=1,AD1101, 0), "") * (R1101+1)),"")</f>
        <v>0</v>
      </c>
      <c r="AF1101" s="21">
        <f ca="1">SUMIFS(AE$2:AE1101,D$2:D1101,D1101)</f>
        <v>1588</v>
      </c>
    </row>
    <row r="1102" spans="1:32" hidden="1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1">
        <v>0</v>
      </c>
      <c r="S1102" s="20">
        <f>VLOOKUP($A1102,Database!$A:$Y,10,FALSE)</f>
        <v>148</v>
      </c>
      <c r="T1102" s="20">
        <f>VLOOKUP($A1102,Database!$A:$Y,11,FALSE)</f>
        <v>116</v>
      </c>
      <c r="U1102" s="20">
        <f>VLOOKUP($A1102,Database!$A:$Y,12,FALSE)</f>
        <v>59</v>
      </c>
      <c r="V1102" s="20" t="str">
        <f>VLOOKUP(A1102,Database!A:M,13,FALSE)</f>
        <v>Terminé</v>
      </c>
      <c r="W1102" s="20">
        <f>VLOOKUP($A1102,Database!$A:$Y,20,FALSE)</f>
        <v>1</v>
      </c>
      <c r="X1102" s="20">
        <f>VLOOKUP($A1102,Database!$A:$Y,21,FALSE)</f>
        <v>3</v>
      </c>
      <c r="Y1102" s="20">
        <f>IF(A1102=0,0,IF(V1102="À venir",0,IF(AND(ISBLANK(P1102),ISBLANK(Q1102)),1,0)))</f>
        <v>0</v>
      </c>
      <c r="Z1102" s="20">
        <f>IF(OR(ISBLANK(P1102),ISBLANK(Q1102)),"",IF(OR(AND(P1102&gt;Q1102,W1102&gt;X1102),AND(P1102=Q1102,W1102=X1102),AND(P1102&lt;Q1102,W1102&lt;X1102)),1,0))</f>
        <v>0</v>
      </c>
      <c r="AA1102" s="20">
        <f ca="1">IF(C1102&lt;NOW(),IF(AND(P1102&gt;Q1102,W1102&gt;X1102),S1102,IF(AND(P1102=Q1102,W1102=X1102),T1102,IF(AND(P1102&lt;Q1102,W1102&lt;X1102),U1102,0))),"")</f>
        <v>0</v>
      </c>
      <c r="AB1102" s="20">
        <f ca="1">IF(AND(P1102=W1102,Q1102=X1102,NOT(ISBLANK(P1102)),NOT(ISBLANK(Q1102)),NOT(ISBLANK(W1102)),NOT(ISBLANK(AA1102))),1,0)</f>
        <v>0</v>
      </c>
      <c r="AC1102" s="20" t="str">
        <f ca="1">IF(AB1102=0,"",IF(OR(ISBLANK(P1102),ISBLANK(Q1102)),"",IF(ISBLANK(VLOOKUP(A1102,Database!A:AA,22,FALSE)),"",VLOOKUP(A1102,Database!A:AA,22,FALSE))))</f>
        <v/>
      </c>
      <c r="AD1102" s="20">
        <f ca="1">IFERROR(
   IF(
     OR(ISBLANK(P1102),ISBLANK(Q1102)),
     "",
     IF(
       AND(AA1102&lt;&gt;"",OR(V1102="Terminé",V1102="En cours")),
       VLOOKUP(AC1102,Setup_ScoreExactBonus!A:D,4,FALSE),
       0
     )),
  0)</f>
        <v>0</v>
      </c>
      <c r="AE1102" s="21">
        <f ca="1">IFERROR(IF(OR(ISBLANK(P1102),ISBLANK(Q1102)),0,IF(AA1102&lt;&gt;"", AA1102 + IF(AB1102=1,AD1102, 0), "") * (R1102+1)),"")</f>
        <v>0</v>
      </c>
      <c r="AF1102" s="21">
        <f ca="1">SUMIFS(AE$2:AE1102,D$2:D1102,D1102)</f>
        <v>1248</v>
      </c>
    </row>
    <row r="1103" spans="1:32" hidden="1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1">
        <v>0</v>
      </c>
      <c r="S1103" s="20">
        <f>VLOOKUP($A1103,Database!$A:$Y,10,FALSE)</f>
        <v>148</v>
      </c>
      <c r="T1103" s="20">
        <f>VLOOKUP($A1103,Database!$A:$Y,11,FALSE)</f>
        <v>116</v>
      </c>
      <c r="U1103" s="20">
        <f>VLOOKUP($A1103,Database!$A:$Y,12,FALSE)</f>
        <v>59</v>
      </c>
      <c r="V1103" s="20" t="str">
        <f>VLOOKUP(A1103,Database!A:M,13,FALSE)</f>
        <v>Terminé</v>
      </c>
      <c r="W1103" s="20">
        <f>VLOOKUP($A1103,Database!$A:$Y,20,FALSE)</f>
        <v>1</v>
      </c>
      <c r="X1103" s="20">
        <f>VLOOKUP($A1103,Database!$A:$Y,21,FALSE)</f>
        <v>3</v>
      </c>
      <c r="Y1103" s="20">
        <f>IF(A1103=0,0,IF(V1103="À venir",0,IF(AND(ISBLANK(P1103),ISBLANK(Q1103)),1,0)))</f>
        <v>0</v>
      </c>
      <c r="Z1103" s="20">
        <f>IF(OR(ISBLANK(P1103),ISBLANK(Q1103)),"",IF(OR(AND(P1103&gt;Q1103,W1103&gt;X1103),AND(P1103=Q1103,W1103=X1103),AND(P1103&lt;Q1103,W1103&lt;X1103)),1,0))</f>
        <v>0</v>
      </c>
      <c r="AA1103" s="20">
        <f ca="1">IF(C1103&lt;NOW(),IF(AND(P1103&gt;Q1103,W1103&gt;X1103),S1103,IF(AND(P1103=Q1103,W1103=X1103),T1103,IF(AND(P1103&lt;Q1103,W1103&lt;X1103),U1103,0))),"")</f>
        <v>0</v>
      </c>
      <c r="AB1103" s="20">
        <f ca="1">IF(AND(P1103=W1103,Q1103=X1103,NOT(ISBLANK(P1103)),NOT(ISBLANK(Q1103)),NOT(ISBLANK(W1103)),NOT(ISBLANK(AA1103))),1,0)</f>
        <v>0</v>
      </c>
      <c r="AC1103" s="20" t="str">
        <f ca="1">IF(AB1103=0,"",IF(OR(ISBLANK(P1103),ISBLANK(Q1103)),"",IF(ISBLANK(VLOOKUP(A1103,Database!A:AA,22,FALSE)),"",VLOOKUP(A1103,Database!A:AA,22,FALSE))))</f>
        <v/>
      </c>
      <c r="AD1103" s="20">
        <f ca="1">IFERROR(
   IF(
     OR(ISBLANK(P1103),ISBLANK(Q1103)),
     "",
     IF(
       AND(AA1103&lt;&gt;"",OR(V1103="Terminé",V1103="En cours")),
       VLOOKUP(AC1103,Setup_ScoreExactBonus!A:D,4,FALSE),
       0
     )),
  0)</f>
        <v>0</v>
      </c>
      <c r="AE1103" s="21">
        <f ca="1">IFERROR(IF(OR(ISBLANK(P1103),ISBLANK(Q1103)),0,IF(AA1103&lt;&gt;"", AA1103 + IF(AB1103=1,AD1103, 0), "") * (R1103+1)),"")</f>
        <v>0</v>
      </c>
      <c r="AF1103" s="21">
        <f ca="1">SUMIFS(AE$2:AE1103,D$2:D1103,D1103)</f>
        <v>1164</v>
      </c>
    </row>
    <row r="1104" spans="1:32" hidden="1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1">
        <v>1</v>
      </c>
      <c r="S1104" s="20">
        <f>VLOOKUP($A1104,Database!$A:$Y,10,FALSE)</f>
        <v>148</v>
      </c>
      <c r="T1104" s="20">
        <f>VLOOKUP($A1104,Database!$A:$Y,11,FALSE)</f>
        <v>116</v>
      </c>
      <c r="U1104" s="20">
        <f>VLOOKUP($A1104,Database!$A:$Y,12,FALSE)</f>
        <v>59</v>
      </c>
      <c r="V1104" s="20" t="str">
        <f>VLOOKUP(A1104,Database!A:M,13,FALSE)</f>
        <v>Terminé</v>
      </c>
      <c r="W1104" s="20">
        <f>VLOOKUP($A1104,Database!$A:$Y,20,FALSE)</f>
        <v>1</v>
      </c>
      <c r="X1104" s="20">
        <f>VLOOKUP($A1104,Database!$A:$Y,21,FALSE)</f>
        <v>3</v>
      </c>
      <c r="Y1104" s="20">
        <f>IF(A1104=0,0,IF(V1104="À venir",0,IF(AND(ISBLANK(P1104),ISBLANK(Q1104)),1,0)))</f>
        <v>0</v>
      </c>
      <c r="Z1104" s="20">
        <f>IF(OR(ISBLANK(P1104),ISBLANK(Q1104)),"",IF(OR(AND(P1104&gt;Q1104,W1104&gt;X1104),AND(P1104=Q1104,W1104=X1104),AND(P1104&lt;Q1104,W1104&lt;X1104)),1,0))</f>
        <v>0</v>
      </c>
      <c r="AA1104" s="20">
        <f ca="1">IF(C1104&lt;NOW(),IF(AND(P1104&gt;Q1104,W1104&gt;X1104),S1104,IF(AND(P1104=Q1104,W1104=X1104),T1104,IF(AND(P1104&lt;Q1104,W1104&lt;X1104),U1104,0))),"")</f>
        <v>0</v>
      </c>
      <c r="AB1104" s="20">
        <f ca="1">IF(AND(P1104=W1104,Q1104=X1104,NOT(ISBLANK(P1104)),NOT(ISBLANK(Q1104)),NOT(ISBLANK(W1104)),NOT(ISBLANK(AA1104))),1,0)</f>
        <v>0</v>
      </c>
      <c r="AC1104" s="20" t="str">
        <f ca="1">IF(AB1104=0,"",IF(OR(ISBLANK(P1104),ISBLANK(Q1104)),"",IF(ISBLANK(VLOOKUP(A1104,Database!A:AA,22,FALSE)),"",VLOOKUP(A1104,Database!A:AA,22,FALSE))))</f>
        <v/>
      </c>
      <c r="AD1104" s="20">
        <f ca="1">IFERROR(
   IF(
     OR(ISBLANK(P1104),ISBLANK(Q1104)),
     "",
     IF(
       AND(AA1104&lt;&gt;"",OR(V1104="Terminé",V1104="En cours")),
       VLOOKUP(AC1104,Setup_ScoreExactBonus!A:D,4,FALSE),
       0
     )),
  0)</f>
        <v>0</v>
      </c>
      <c r="AE1104" s="21">
        <f ca="1">IFERROR(IF(OR(ISBLANK(P1104),ISBLANK(Q1104)),0,IF(AA1104&lt;&gt;"", AA1104 + IF(AB1104=1,AD1104, 0), "") * (R1104+1)),"")</f>
        <v>0</v>
      </c>
      <c r="AF1104" s="21">
        <f ca="1">SUMIFS(AE$2:AE1104,D$2:D1104,D1104)</f>
        <v>1090</v>
      </c>
    </row>
    <row r="1105" spans="1:32" hidden="1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1">
        <v>0</v>
      </c>
      <c r="S1105" s="20">
        <f>VLOOKUP($A1105,Database!$A:$Y,10,FALSE)</f>
        <v>148</v>
      </c>
      <c r="T1105" s="20">
        <f>VLOOKUP($A1105,Database!$A:$Y,11,FALSE)</f>
        <v>116</v>
      </c>
      <c r="U1105" s="20">
        <f>VLOOKUP($A1105,Database!$A:$Y,12,FALSE)</f>
        <v>59</v>
      </c>
      <c r="V1105" s="20" t="str">
        <f>VLOOKUP(A1105,Database!A:M,13,FALSE)</f>
        <v>Terminé</v>
      </c>
      <c r="W1105" s="20">
        <f>VLOOKUP($A1105,Database!$A:$Y,20,FALSE)</f>
        <v>1</v>
      </c>
      <c r="X1105" s="20">
        <f>VLOOKUP($A1105,Database!$A:$Y,21,FALSE)</f>
        <v>3</v>
      </c>
      <c r="Y1105" s="20">
        <f>IF(A1105=0,0,IF(V1105="À venir",0,IF(AND(ISBLANK(P1105),ISBLANK(Q1105)),1,0)))</f>
        <v>0</v>
      </c>
      <c r="Z1105" s="20">
        <f>IF(OR(ISBLANK(P1105),ISBLANK(Q1105)),"",IF(OR(AND(P1105&gt;Q1105,W1105&gt;X1105),AND(P1105=Q1105,W1105=X1105),AND(P1105&lt;Q1105,W1105&lt;X1105)),1,0))</f>
        <v>1</v>
      </c>
      <c r="AA1105" s="20">
        <f ca="1">IF(C1105&lt;NOW(),IF(AND(P1105&gt;Q1105,W1105&gt;X1105),S1105,IF(AND(P1105=Q1105,W1105=X1105),T1105,IF(AND(P1105&lt;Q1105,W1105&lt;X1105),U1105,0))),"")</f>
        <v>59</v>
      </c>
      <c r="AB1105" s="20">
        <f ca="1">IF(AND(P1105=W1105,Q1105=X1105,NOT(ISBLANK(P1105)),NOT(ISBLANK(Q1105)),NOT(ISBLANK(W1105)),NOT(ISBLANK(AA1105))),1,0)</f>
        <v>0</v>
      </c>
      <c r="AC1105" s="20" t="str">
        <f ca="1">IF(AB1105=0,"",IF(OR(ISBLANK(P1105),ISBLANK(Q1105)),"",IF(ISBLANK(VLOOKUP(A1105,Database!A:AA,22,FALSE)),"",VLOOKUP(A1105,Database!A:AA,22,FALSE))))</f>
        <v/>
      </c>
      <c r="AD1105" s="20">
        <f ca="1">IFERROR(
   IF(
     OR(ISBLANK(P1105),ISBLANK(Q1105)),
     "",
     IF(
       AND(AA1105&lt;&gt;"",OR(V1105="Terminé",V1105="En cours")),
       VLOOKUP(AC1105,Setup_ScoreExactBonus!A:D,4,FALSE),
       0
     )),
  0)</f>
        <v>0</v>
      </c>
      <c r="AE1105" s="21">
        <f ca="1">IFERROR(IF(OR(ISBLANK(P1105),ISBLANK(Q1105)),0,IF(AA1105&lt;&gt;"", AA1105 + IF(AB1105=1,AD1105, 0), "") * (R1105+1)),"")</f>
        <v>59</v>
      </c>
      <c r="AF1105" s="21">
        <f ca="1">SUMIFS(AE$2:AE1105,D$2:D1105,D1105)</f>
        <v>1805</v>
      </c>
    </row>
    <row r="1106" spans="1:32" hidden="1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1">
        <v>0</v>
      </c>
      <c r="S1106" s="20">
        <f>VLOOKUP($A1106,Database!$A:$Y,10,FALSE)</f>
        <v>148</v>
      </c>
      <c r="T1106" s="20">
        <f>VLOOKUP($A1106,Database!$A:$Y,11,FALSE)</f>
        <v>116</v>
      </c>
      <c r="U1106" s="20">
        <f>VLOOKUP($A1106,Database!$A:$Y,12,FALSE)</f>
        <v>59</v>
      </c>
      <c r="V1106" s="20" t="str">
        <f>VLOOKUP(A1106,Database!A:M,13,FALSE)</f>
        <v>Terminé</v>
      </c>
      <c r="W1106" s="20">
        <f>VLOOKUP($A1106,Database!$A:$Y,20,FALSE)</f>
        <v>1</v>
      </c>
      <c r="X1106" s="20">
        <f>VLOOKUP($A1106,Database!$A:$Y,21,FALSE)</f>
        <v>3</v>
      </c>
      <c r="Y1106" s="20">
        <f>IF(A1106=0,0,IF(V1106="À venir",0,IF(AND(ISBLANK(P1106),ISBLANK(Q1106)),1,0)))</f>
        <v>0</v>
      </c>
      <c r="Z1106" s="20">
        <f>IF(OR(ISBLANK(P1106),ISBLANK(Q1106)),"",IF(OR(AND(P1106&gt;Q1106,W1106&gt;X1106),AND(P1106=Q1106,W1106=X1106),AND(P1106&lt;Q1106,W1106&lt;X1106)),1,0))</f>
        <v>0</v>
      </c>
      <c r="AA1106" s="20">
        <f ca="1">IF(C1106&lt;NOW(),IF(AND(P1106&gt;Q1106,W1106&gt;X1106),S1106,IF(AND(P1106=Q1106,W1106=X1106),T1106,IF(AND(P1106&lt;Q1106,W1106&lt;X1106),U1106,0))),"")</f>
        <v>0</v>
      </c>
      <c r="AB1106" s="20">
        <f ca="1">IF(AND(P1106=W1106,Q1106=X1106,NOT(ISBLANK(P1106)),NOT(ISBLANK(Q1106)),NOT(ISBLANK(W1106)),NOT(ISBLANK(AA1106))),1,0)</f>
        <v>0</v>
      </c>
      <c r="AC1106" s="20" t="str">
        <f ca="1">IF(AB1106=0,"",IF(OR(ISBLANK(P1106),ISBLANK(Q1106)),"",IF(ISBLANK(VLOOKUP(A1106,Database!A:AA,22,FALSE)),"",VLOOKUP(A1106,Database!A:AA,22,FALSE))))</f>
        <v/>
      </c>
      <c r="AD1106" s="20">
        <f ca="1">IFERROR(
   IF(
     OR(ISBLANK(P1106),ISBLANK(Q1106)),
     "",
     IF(
       AND(AA1106&lt;&gt;"",OR(V1106="Terminé",V1106="En cours")),
       VLOOKUP(AC1106,Setup_ScoreExactBonus!A:D,4,FALSE),
       0
     )),
  0)</f>
        <v>0</v>
      </c>
      <c r="AE1106" s="21">
        <f ca="1">IFERROR(IF(OR(ISBLANK(P1106),ISBLANK(Q1106)),0,IF(AA1106&lt;&gt;"", AA1106 + IF(AB1106=1,AD1106, 0), "") * (R1106+1)),"")</f>
        <v>0</v>
      </c>
      <c r="AF1106" s="21">
        <f ca="1">SUMIFS(AE$2:AE1106,D$2:D1106,D1106)</f>
        <v>1514</v>
      </c>
    </row>
    <row r="1107" spans="1:32" hidden="1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1">
        <v>0</v>
      </c>
      <c r="S1107" s="20">
        <f>VLOOKUP($A1107,Database!$A:$Y,10,FALSE)</f>
        <v>148</v>
      </c>
      <c r="T1107" s="20">
        <f>VLOOKUP($A1107,Database!$A:$Y,11,FALSE)</f>
        <v>116</v>
      </c>
      <c r="U1107" s="20">
        <f>VLOOKUP($A1107,Database!$A:$Y,12,FALSE)</f>
        <v>59</v>
      </c>
      <c r="V1107" s="20" t="str">
        <f>VLOOKUP(A1107,Database!A:M,13,FALSE)</f>
        <v>Terminé</v>
      </c>
      <c r="W1107" s="20">
        <f>VLOOKUP($A1107,Database!$A:$Y,20,FALSE)</f>
        <v>1</v>
      </c>
      <c r="X1107" s="20">
        <f>VLOOKUP($A1107,Database!$A:$Y,21,FALSE)</f>
        <v>3</v>
      </c>
      <c r="Y1107" s="20">
        <f>IF(A1107=0,0,IF(V1107="À venir",0,IF(AND(ISBLANK(P1107),ISBLANK(Q1107)),1,0)))</f>
        <v>0</v>
      </c>
      <c r="Z1107" s="20">
        <f>IF(OR(ISBLANK(P1107),ISBLANK(Q1107)),"",IF(OR(AND(P1107&gt;Q1107,W1107&gt;X1107),AND(P1107=Q1107,W1107=X1107),AND(P1107&lt;Q1107,W1107&lt;X1107)),1,0))</f>
        <v>0</v>
      </c>
      <c r="AA1107" s="20">
        <f ca="1">IF(C1107&lt;NOW(),IF(AND(P1107&gt;Q1107,W1107&gt;X1107),S1107,IF(AND(P1107=Q1107,W1107=X1107),T1107,IF(AND(P1107&lt;Q1107,W1107&lt;X1107),U1107,0))),"")</f>
        <v>0</v>
      </c>
      <c r="AB1107" s="20">
        <f ca="1">IF(AND(P1107=W1107,Q1107=X1107,NOT(ISBLANK(P1107)),NOT(ISBLANK(Q1107)),NOT(ISBLANK(W1107)),NOT(ISBLANK(AA1107))),1,0)</f>
        <v>0</v>
      </c>
      <c r="AC1107" s="20" t="str">
        <f ca="1">IF(AB1107=0,"",IF(OR(ISBLANK(P1107),ISBLANK(Q1107)),"",IF(ISBLANK(VLOOKUP(A1107,Database!A:AA,22,FALSE)),"",VLOOKUP(A1107,Database!A:AA,22,FALSE))))</f>
        <v/>
      </c>
      <c r="AD1107" s="20">
        <f ca="1">IFERROR(
   IF(
     OR(ISBLANK(P1107),ISBLANK(Q1107)),
     "",
     IF(
       AND(AA1107&lt;&gt;"",OR(V1107="Terminé",V1107="En cours")),
       VLOOKUP(AC1107,Setup_ScoreExactBonus!A:D,4,FALSE),
       0
     )),
  0)</f>
        <v>0</v>
      </c>
      <c r="AE1107" s="21">
        <f ca="1">IFERROR(IF(OR(ISBLANK(P1107),ISBLANK(Q1107)),0,IF(AA1107&lt;&gt;"", AA1107 + IF(AB1107=1,AD1107, 0), "") * (R1107+1)),"")</f>
        <v>0</v>
      </c>
      <c r="AF1107" s="21">
        <f ca="1">SUMIFS(AE$2:AE1107,D$2:D1107,D1107)</f>
        <v>904</v>
      </c>
    </row>
    <row r="1108" spans="1:32" hidden="1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1">
        <v>0</v>
      </c>
      <c r="S1108" s="20">
        <f>VLOOKUP($A1108,Database!$A:$Y,10,FALSE)</f>
        <v>148</v>
      </c>
      <c r="T1108" s="20">
        <f>VLOOKUP($A1108,Database!$A:$Y,11,FALSE)</f>
        <v>116</v>
      </c>
      <c r="U1108" s="20">
        <f>VLOOKUP($A1108,Database!$A:$Y,12,FALSE)</f>
        <v>59</v>
      </c>
      <c r="V1108" s="20" t="str">
        <f>VLOOKUP(A1108,Database!A:M,13,FALSE)</f>
        <v>Terminé</v>
      </c>
      <c r="W1108" s="20">
        <f>VLOOKUP($A1108,Database!$A:$Y,20,FALSE)</f>
        <v>1</v>
      </c>
      <c r="X1108" s="20">
        <f>VLOOKUP($A1108,Database!$A:$Y,21,FALSE)</f>
        <v>3</v>
      </c>
      <c r="Y1108" s="20">
        <f>IF(A1108=0,0,IF(V1108="À venir",0,IF(AND(ISBLANK(P1108),ISBLANK(Q1108)),1,0)))</f>
        <v>0</v>
      </c>
      <c r="Z1108" s="20">
        <f>IF(OR(ISBLANK(P1108),ISBLANK(Q1108)),"",IF(OR(AND(P1108&gt;Q1108,W1108&gt;X1108),AND(P1108=Q1108,W1108=X1108),AND(P1108&lt;Q1108,W1108&lt;X1108)),1,0))</f>
        <v>0</v>
      </c>
      <c r="AA1108" s="20">
        <f ca="1">IF(C1108&lt;NOW(),IF(AND(P1108&gt;Q1108,W1108&gt;X1108),S1108,IF(AND(P1108=Q1108,W1108=X1108),T1108,IF(AND(P1108&lt;Q1108,W1108&lt;X1108),U1108,0))),"")</f>
        <v>0</v>
      </c>
      <c r="AB1108" s="20">
        <f ca="1">IF(AND(P1108=W1108,Q1108=X1108,NOT(ISBLANK(P1108)),NOT(ISBLANK(Q1108)),NOT(ISBLANK(W1108)),NOT(ISBLANK(AA1108))),1,0)</f>
        <v>0</v>
      </c>
      <c r="AC1108" s="20" t="str">
        <f ca="1">IF(AB1108=0,"",IF(OR(ISBLANK(P1108),ISBLANK(Q1108)),"",IF(ISBLANK(VLOOKUP(A1108,Database!A:AA,22,FALSE)),"",VLOOKUP(A1108,Database!A:AA,22,FALSE))))</f>
        <v/>
      </c>
      <c r="AD1108" s="20">
        <f ca="1">IFERROR(
   IF(
     OR(ISBLANK(P1108),ISBLANK(Q1108)),
     "",
     IF(
       AND(AA1108&lt;&gt;"",OR(V1108="Terminé",V1108="En cours")),
       VLOOKUP(AC1108,Setup_ScoreExactBonus!A:D,4,FALSE),
       0
     )),
  0)</f>
        <v>0</v>
      </c>
      <c r="AE1108" s="21">
        <f ca="1">IFERROR(IF(OR(ISBLANK(P1108),ISBLANK(Q1108)),0,IF(AA1108&lt;&gt;"", AA1108 + IF(AB1108=1,AD1108, 0), "") * (R1108+1)),"")</f>
        <v>0</v>
      </c>
      <c r="AF1108" s="21">
        <f ca="1">SUMIFS(AE$2:AE1108,D$2:D1108,D1108)</f>
        <v>643</v>
      </c>
    </row>
    <row r="1109" spans="1:32" hidden="1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1">
        <v>0</v>
      </c>
      <c r="S1109" s="20">
        <f>VLOOKUP($A1109,Database!$A:$Y,10,FALSE)</f>
        <v>63</v>
      </c>
      <c r="T1109" s="20">
        <f>VLOOKUP($A1109,Database!$A:$Y,11,FALSE)</f>
        <v>105</v>
      </c>
      <c r="U1109" s="20">
        <f>VLOOKUP($A1109,Database!$A:$Y,12,FALSE)</f>
        <v>132</v>
      </c>
      <c r="V1109" s="20" t="str">
        <f>VLOOKUP(A1109,Database!A:M,13,FALSE)</f>
        <v>Terminé</v>
      </c>
      <c r="W1109" s="20">
        <f>VLOOKUP($A1109,Database!$A:$Y,20,FALSE)</f>
        <v>2</v>
      </c>
      <c r="X1109" s="20">
        <f>VLOOKUP($A1109,Database!$A:$Y,21,FALSE)</f>
        <v>0</v>
      </c>
      <c r="Y1109" s="20">
        <f>IF(A1109=0,0,IF(V1109="À venir",0,IF(AND(ISBLANK(P1109),ISBLANK(Q1109)),1,0)))</f>
        <v>0</v>
      </c>
      <c r="Z1109" s="20">
        <f>IF(OR(ISBLANK(P1109),ISBLANK(Q1109)),"",IF(OR(AND(P1109&gt;Q1109,W1109&gt;X1109),AND(P1109=Q1109,W1109=X1109),AND(P1109&lt;Q1109,W1109&lt;X1109)),1,0))</f>
        <v>0</v>
      </c>
      <c r="AA1109" s="20">
        <f ca="1">IF(C1109&lt;NOW(),IF(AND(P1109&gt;Q1109,W1109&gt;X1109),S1109,IF(AND(P1109=Q1109,W1109=X1109),T1109,IF(AND(P1109&lt;Q1109,W1109&lt;X1109),U1109,0))),"")</f>
        <v>0</v>
      </c>
      <c r="AB1109" s="20">
        <f ca="1">IF(AND(P1109=W1109,Q1109=X1109,NOT(ISBLANK(P1109)),NOT(ISBLANK(Q1109)),NOT(ISBLANK(W1109)),NOT(ISBLANK(AA1109))),1,0)</f>
        <v>0</v>
      </c>
      <c r="AC1109" s="20" t="str">
        <f ca="1">IF(AB1109=0,"",IF(OR(ISBLANK(P1109),ISBLANK(Q1109)),"",IF(ISBLANK(VLOOKUP(A1109,Database!A:AA,22,FALSE)),"",VLOOKUP(A1109,Database!A:AA,22,FALSE))))</f>
        <v/>
      </c>
      <c r="AD1109" s="20">
        <f ca="1">IFERROR(
   IF(
     OR(ISBLANK(P1109),ISBLANK(Q1109)),
     "",
     IF(
       AND(AA1109&lt;&gt;"",OR(V1109="Terminé",V1109="En cours")),
       VLOOKUP(AC1109,Setup_ScoreExactBonus!A:D,4,FALSE),
       0
     )),
  0)</f>
        <v>0</v>
      </c>
      <c r="AE1109" s="21">
        <f ca="1">IFERROR(IF(OR(ISBLANK(P1109),ISBLANK(Q1109)),0,IF(AA1109&lt;&gt;"", AA1109 + IF(AB1109=1,AD1109, 0), "") * (R1109+1)),"")</f>
        <v>0</v>
      </c>
      <c r="AF1109" s="21">
        <f ca="1">SUMIFS(AE$2:AE1109,D$2:D1109,D1109)</f>
        <v>1558</v>
      </c>
    </row>
    <row r="1110" spans="1:32" hidden="1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1">
        <v>0</v>
      </c>
      <c r="S1110" s="20">
        <f>VLOOKUP($A1110,Database!$A:$Y,10,FALSE)</f>
        <v>63</v>
      </c>
      <c r="T1110" s="20">
        <f>VLOOKUP($A1110,Database!$A:$Y,11,FALSE)</f>
        <v>105</v>
      </c>
      <c r="U1110" s="20">
        <f>VLOOKUP($A1110,Database!$A:$Y,12,FALSE)</f>
        <v>132</v>
      </c>
      <c r="V1110" s="20" t="str">
        <f>VLOOKUP(A1110,Database!A:M,13,FALSE)</f>
        <v>Terminé</v>
      </c>
      <c r="W1110" s="20">
        <f>VLOOKUP($A1110,Database!$A:$Y,20,FALSE)</f>
        <v>2</v>
      </c>
      <c r="X1110" s="20">
        <f>VLOOKUP($A1110,Database!$A:$Y,21,FALSE)</f>
        <v>0</v>
      </c>
      <c r="Y1110" s="20">
        <f>IF(A1110=0,0,IF(V1110="À venir",0,IF(AND(ISBLANK(P1110),ISBLANK(Q1110)),1,0)))</f>
        <v>0</v>
      </c>
      <c r="Z1110" s="20">
        <f>IF(OR(ISBLANK(P1110),ISBLANK(Q1110)),"",IF(OR(AND(P1110&gt;Q1110,W1110&gt;X1110),AND(P1110=Q1110,W1110=X1110),AND(P1110&lt;Q1110,W1110&lt;X1110)),1,0))</f>
        <v>1</v>
      </c>
      <c r="AA1110" s="20">
        <f ca="1">IF(C1110&lt;NOW(),IF(AND(P1110&gt;Q1110,W1110&gt;X1110),S1110,IF(AND(P1110=Q1110,W1110=X1110),T1110,IF(AND(P1110&lt;Q1110,W1110&lt;X1110),U1110,0))),"")</f>
        <v>63</v>
      </c>
      <c r="AB1110" s="20">
        <f ca="1">IF(AND(P1110=W1110,Q1110=X1110,NOT(ISBLANK(P1110)),NOT(ISBLANK(Q1110)),NOT(ISBLANK(W1110)),NOT(ISBLANK(AA1110))),1,0)</f>
        <v>0</v>
      </c>
      <c r="AC1110" s="20" t="str">
        <f ca="1">IF(AB1110=0,"",IF(OR(ISBLANK(P1110),ISBLANK(Q1110)),"",IF(ISBLANK(VLOOKUP(A1110,Database!A:AA,22,FALSE)),"",VLOOKUP(A1110,Database!A:AA,22,FALSE))))</f>
        <v/>
      </c>
      <c r="AD1110" s="20">
        <f ca="1">IFERROR(
   IF(
     OR(ISBLANK(P1110),ISBLANK(Q1110)),
     "",
     IF(
       AND(AA1110&lt;&gt;"",OR(V1110="Terminé",V1110="En cours")),
       VLOOKUP(AC1110,Setup_ScoreExactBonus!A:D,4,FALSE),
       0
     )),
  0)</f>
        <v>0</v>
      </c>
      <c r="AE1110" s="21">
        <f ca="1">IFERROR(IF(OR(ISBLANK(P1110),ISBLANK(Q1110)),0,IF(AA1110&lt;&gt;"", AA1110 + IF(AB1110=1,AD1110, 0), "") * (R1110+1)),"")</f>
        <v>63</v>
      </c>
      <c r="AF1110" s="21">
        <f ca="1">SUMIFS(AE$2:AE1110,D$2:D1110,D1110)</f>
        <v>1690</v>
      </c>
    </row>
    <row r="1111" spans="1:32" hidden="1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1">
        <v>0</v>
      </c>
      <c r="S1111" s="20">
        <f>VLOOKUP($A1111,Database!$A:$Y,10,FALSE)</f>
        <v>63</v>
      </c>
      <c r="T1111" s="20">
        <f>VLOOKUP($A1111,Database!$A:$Y,11,FALSE)</f>
        <v>105</v>
      </c>
      <c r="U1111" s="20">
        <f>VLOOKUP($A1111,Database!$A:$Y,12,FALSE)</f>
        <v>132</v>
      </c>
      <c r="V1111" s="20" t="str">
        <f>VLOOKUP(A1111,Database!A:M,13,FALSE)</f>
        <v>Terminé</v>
      </c>
      <c r="W1111" s="20">
        <f>VLOOKUP($A1111,Database!$A:$Y,20,FALSE)</f>
        <v>2</v>
      </c>
      <c r="X1111" s="20">
        <f>VLOOKUP($A1111,Database!$A:$Y,21,FALSE)</f>
        <v>0</v>
      </c>
      <c r="Y1111" s="20">
        <f>IF(A1111=0,0,IF(V1111="À venir",0,IF(AND(ISBLANK(P1111),ISBLANK(Q1111)),1,0)))</f>
        <v>0</v>
      </c>
      <c r="Z1111" s="20">
        <f>IF(OR(ISBLANK(P1111),ISBLANK(Q1111)),"",IF(OR(AND(P1111&gt;Q1111,W1111&gt;X1111),AND(P1111=Q1111,W1111=X1111),AND(P1111&lt;Q1111,W1111&lt;X1111)),1,0))</f>
        <v>1</v>
      </c>
      <c r="AA1111" s="20">
        <f ca="1">IF(C1111&lt;NOW(),IF(AND(P1111&gt;Q1111,W1111&gt;X1111),S1111,IF(AND(P1111=Q1111,W1111=X1111),T1111,IF(AND(P1111&lt;Q1111,W1111&lt;X1111),U1111,0))),"")</f>
        <v>63</v>
      </c>
      <c r="AB1111" s="20">
        <f ca="1">IF(AND(P1111=W1111,Q1111=X1111,NOT(ISBLANK(P1111)),NOT(ISBLANK(Q1111)),NOT(ISBLANK(W1111)),NOT(ISBLANK(AA1111))),1,0)</f>
        <v>0</v>
      </c>
      <c r="AC1111" s="20" t="str">
        <f ca="1">IF(AB1111=0,"",IF(OR(ISBLANK(P1111),ISBLANK(Q1111)),"",IF(ISBLANK(VLOOKUP(A1111,Database!A:AA,22,FALSE)),"",VLOOKUP(A1111,Database!A:AA,22,FALSE))))</f>
        <v/>
      </c>
      <c r="AD1111" s="20">
        <f ca="1">IFERROR(
   IF(
     OR(ISBLANK(P1111),ISBLANK(Q1111)),
     "",
     IF(
       AND(AA1111&lt;&gt;"",OR(V1111="Terminé",V1111="En cours")),
       VLOOKUP(AC1111,Setup_ScoreExactBonus!A:D,4,FALSE),
       0
     )),
  0)</f>
        <v>0</v>
      </c>
      <c r="AE1111" s="21">
        <f ca="1">IFERROR(IF(OR(ISBLANK(P1111),ISBLANK(Q1111)),0,IF(AA1111&lt;&gt;"", AA1111 + IF(AB1111=1,AD1111, 0), "") * (R1111+1)),"")</f>
        <v>63</v>
      </c>
      <c r="AF1111" s="21">
        <f ca="1">SUMIFS(AE$2:AE1111,D$2:D1111,D1111)</f>
        <v>1773</v>
      </c>
    </row>
    <row r="1112" spans="1:32" hidden="1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1">
        <v>0</v>
      </c>
      <c r="S1112" s="20">
        <f>VLOOKUP($A1112,Database!$A:$Y,10,FALSE)</f>
        <v>63</v>
      </c>
      <c r="T1112" s="20">
        <f>VLOOKUP($A1112,Database!$A:$Y,11,FALSE)</f>
        <v>105</v>
      </c>
      <c r="U1112" s="20">
        <f>VLOOKUP($A1112,Database!$A:$Y,12,FALSE)</f>
        <v>132</v>
      </c>
      <c r="V1112" s="20" t="str">
        <f>VLOOKUP(A1112,Database!A:M,13,FALSE)</f>
        <v>Terminé</v>
      </c>
      <c r="W1112" s="20">
        <f>VLOOKUP($A1112,Database!$A:$Y,20,FALSE)</f>
        <v>2</v>
      </c>
      <c r="X1112" s="20">
        <f>VLOOKUP($A1112,Database!$A:$Y,21,FALSE)</f>
        <v>0</v>
      </c>
      <c r="Y1112" s="20">
        <f>IF(A1112=0,0,IF(V1112="À venir",0,IF(AND(ISBLANK(P1112),ISBLANK(Q1112)),1,0)))</f>
        <v>0</v>
      </c>
      <c r="Z1112" s="20">
        <f>IF(OR(ISBLANK(P1112),ISBLANK(Q1112)),"",IF(OR(AND(P1112&gt;Q1112,W1112&gt;X1112),AND(P1112=Q1112,W1112=X1112),AND(P1112&lt;Q1112,W1112&lt;X1112)),1,0))</f>
        <v>1</v>
      </c>
      <c r="AA1112" s="20">
        <f ca="1">IF(C1112&lt;NOW(),IF(AND(P1112&gt;Q1112,W1112&gt;X1112),S1112,IF(AND(P1112=Q1112,W1112=X1112),T1112,IF(AND(P1112&lt;Q1112,W1112&lt;X1112),U1112,0))),"")</f>
        <v>63</v>
      </c>
      <c r="AB1112" s="20">
        <f ca="1">IF(AND(P1112=W1112,Q1112=X1112,NOT(ISBLANK(P1112)),NOT(ISBLANK(Q1112)),NOT(ISBLANK(W1112)),NOT(ISBLANK(AA1112))),1,0)</f>
        <v>1</v>
      </c>
      <c r="AC1112" s="20" t="str">
        <f ca="1">IF(AB1112=0,"",IF(OR(ISBLANK(P1112),ISBLANK(Q1112)),"",IF(ISBLANK(VLOOKUP(A1112,Database!A:AA,22,FALSE)),"",VLOOKUP(A1112,Database!A:AA,22,FALSE))))</f>
        <v>Rare</v>
      </c>
      <c r="AD1112" s="20">
        <f ca="1">IFERROR(
   IF(
     OR(ISBLANK(P1112),ISBLANK(Q1112)),
     "",
     IF(
       AND(AA1112&lt;&gt;"",OR(V1112="Terminé",V1112="En cours")),
       VLOOKUP(AC1112,Setup_ScoreExactBonus!A:D,4,FALSE),
       0
     )),
  0)</f>
        <v>30</v>
      </c>
      <c r="AE1112" s="21">
        <f ca="1">IFERROR(IF(OR(ISBLANK(P1112),ISBLANK(Q1112)),0,IF(AA1112&lt;&gt;"", AA1112 + IF(AB1112=1,AD1112, 0), "") * (R1112+1)),"")</f>
        <v>93</v>
      </c>
      <c r="AF1112" s="21">
        <f ca="1">SUMIFS(AE$2:AE1112,D$2:D1112,D1112)</f>
        <v>1325</v>
      </c>
    </row>
    <row r="1113" spans="1:32" hidden="1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1">
        <v>0</v>
      </c>
      <c r="S1113" s="20">
        <f>VLOOKUP($A1113,Database!$A:$Y,10,FALSE)</f>
        <v>63</v>
      </c>
      <c r="T1113" s="20">
        <f>VLOOKUP($A1113,Database!$A:$Y,11,FALSE)</f>
        <v>105</v>
      </c>
      <c r="U1113" s="20">
        <f>VLOOKUP($A1113,Database!$A:$Y,12,FALSE)</f>
        <v>132</v>
      </c>
      <c r="V1113" s="20" t="str">
        <f>VLOOKUP(A1113,Database!A:M,13,FALSE)</f>
        <v>Terminé</v>
      </c>
      <c r="W1113" s="20">
        <f>VLOOKUP($A1113,Database!$A:$Y,20,FALSE)</f>
        <v>2</v>
      </c>
      <c r="X1113" s="20">
        <f>VLOOKUP($A1113,Database!$A:$Y,21,FALSE)</f>
        <v>0</v>
      </c>
      <c r="Y1113" s="20">
        <f>IF(A1113=0,0,IF(V1113="À venir",0,IF(AND(ISBLANK(P1113),ISBLANK(Q1113)),1,0)))</f>
        <v>0</v>
      </c>
      <c r="Z1113" s="20">
        <f>IF(OR(ISBLANK(P1113),ISBLANK(Q1113)),"",IF(OR(AND(P1113&gt;Q1113,W1113&gt;X1113),AND(P1113=Q1113,W1113=X1113),AND(P1113&lt;Q1113,W1113&lt;X1113)),1,0))</f>
        <v>1</v>
      </c>
      <c r="AA1113" s="20">
        <f ca="1">IF(C1113&lt;NOW(),IF(AND(P1113&gt;Q1113,W1113&gt;X1113),S1113,IF(AND(P1113=Q1113,W1113=X1113),T1113,IF(AND(P1113&lt;Q1113,W1113&lt;X1113),U1113,0))),"")</f>
        <v>63</v>
      </c>
      <c r="AB1113" s="20">
        <f ca="1">IF(AND(P1113=W1113,Q1113=X1113,NOT(ISBLANK(P1113)),NOT(ISBLANK(Q1113)),NOT(ISBLANK(W1113)),NOT(ISBLANK(AA1113))),1,0)</f>
        <v>0</v>
      </c>
      <c r="AC1113" s="20" t="str">
        <f ca="1">IF(AB1113=0,"",IF(OR(ISBLANK(P1113),ISBLANK(Q1113)),"",IF(ISBLANK(VLOOKUP(A1113,Database!A:AA,22,FALSE)),"",VLOOKUP(A1113,Database!A:AA,22,FALSE))))</f>
        <v/>
      </c>
      <c r="AD1113" s="20">
        <f ca="1">IFERROR(
   IF(
     OR(ISBLANK(P1113),ISBLANK(Q1113)),
     "",
     IF(
       AND(AA1113&lt;&gt;"",OR(V1113="Terminé",V1113="En cours")),
       VLOOKUP(AC1113,Setup_ScoreExactBonus!A:D,4,FALSE),
       0
     )),
  0)</f>
        <v>0</v>
      </c>
      <c r="AE1113" s="21">
        <f ca="1">IFERROR(IF(OR(ISBLANK(P1113),ISBLANK(Q1113)),0,IF(AA1113&lt;&gt;"", AA1113 + IF(AB1113=1,AD1113, 0), "") * (R1113+1)),"")</f>
        <v>63</v>
      </c>
      <c r="AF1113" s="21">
        <f ca="1">SUMIFS(AE$2:AE1113,D$2:D1113,D1113)</f>
        <v>1059</v>
      </c>
    </row>
    <row r="1114" spans="1:32" hidden="1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1">
        <v>0</v>
      </c>
      <c r="S1114" s="20">
        <f>VLOOKUP($A1114,Database!$A:$Y,10,FALSE)</f>
        <v>63</v>
      </c>
      <c r="T1114" s="20">
        <f>VLOOKUP($A1114,Database!$A:$Y,11,FALSE)</f>
        <v>105</v>
      </c>
      <c r="U1114" s="20">
        <f>VLOOKUP($A1114,Database!$A:$Y,12,FALSE)</f>
        <v>132</v>
      </c>
      <c r="V1114" s="20" t="str">
        <f>VLOOKUP(A1114,Database!A:M,13,FALSE)</f>
        <v>Terminé</v>
      </c>
      <c r="W1114" s="20">
        <f>VLOOKUP($A1114,Database!$A:$Y,20,FALSE)</f>
        <v>2</v>
      </c>
      <c r="X1114" s="20">
        <f>VLOOKUP($A1114,Database!$A:$Y,21,FALSE)</f>
        <v>0</v>
      </c>
      <c r="Y1114" s="20">
        <f>IF(A1114=0,0,IF(V1114="À venir",0,IF(AND(ISBLANK(P1114),ISBLANK(Q1114)),1,0)))</f>
        <v>0</v>
      </c>
      <c r="Z1114" s="20">
        <f>IF(OR(ISBLANK(P1114),ISBLANK(Q1114)),"",IF(OR(AND(P1114&gt;Q1114,W1114&gt;X1114),AND(P1114=Q1114,W1114=X1114),AND(P1114&lt;Q1114,W1114&lt;X1114)),1,0))</f>
        <v>1</v>
      </c>
      <c r="AA1114" s="20">
        <f ca="1">IF(C1114&lt;NOW(),IF(AND(P1114&gt;Q1114,W1114&gt;X1114),S1114,IF(AND(P1114=Q1114,W1114=X1114),T1114,IF(AND(P1114&lt;Q1114,W1114&lt;X1114),U1114,0))),"")</f>
        <v>63</v>
      </c>
      <c r="AB1114" s="20">
        <f ca="1">IF(AND(P1114=W1114,Q1114=X1114,NOT(ISBLANK(P1114)),NOT(ISBLANK(Q1114)),NOT(ISBLANK(W1114)),NOT(ISBLANK(AA1114))),1,0)</f>
        <v>0</v>
      </c>
      <c r="AC1114" s="20" t="str">
        <f ca="1">IF(AB1114=0,"",IF(OR(ISBLANK(P1114),ISBLANK(Q1114)),"",IF(ISBLANK(VLOOKUP(A1114,Database!A:AA,22,FALSE)),"",VLOOKUP(A1114,Database!A:AA,22,FALSE))))</f>
        <v/>
      </c>
      <c r="AD1114" s="20">
        <f ca="1">IFERROR(
   IF(
     OR(ISBLANK(P1114),ISBLANK(Q1114)),
     "",
     IF(
       AND(AA1114&lt;&gt;"",OR(V1114="Terminé",V1114="En cours")),
       VLOOKUP(AC1114,Setup_ScoreExactBonus!A:D,4,FALSE),
       0
     )),
  0)</f>
        <v>0</v>
      </c>
      <c r="AE1114" s="21">
        <f ca="1">IFERROR(IF(OR(ISBLANK(P1114),ISBLANK(Q1114)),0,IF(AA1114&lt;&gt;"", AA1114 + IF(AB1114=1,AD1114, 0), "") * (R1114+1)),"")</f>
        <v>63</v>
      </c>
      <c r="AF1114" s="21">
        <f ca="1">SUMIFS(AE$2:AE1114,D$2:D1114,D1114)</f>
        <v>1597</v>
      </c>
    </row>
    <row r="1115" spans="1:32" hidden="1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1">
        <v>0</v>
      </c>
      <c r="S1115" s="20">
        <f>VLOOKUP($A1115,Database!$A:$Y,10,FALSE)</f>
        <v>63</v>
      </c>
      <c r="T1115" s="20">
        <f>VLOOKUP($A1115,Database!$A:$Y,11,FALSE)</f>
        <v>105</v>
      </c>
      <c r="U1115" s="20">
        <f>VLOOKUP($A1115,Database!$A:$Y,12,FALSE)</f>
        <v>132</v>
      </c>
      <c r="V1115" s="20" t="str">
        <f>VLOOKUP(A1115,Database!A:M,13,FALSE)</f>
        <v>Terminé</v>
      </c>
      <c r="W1115" s="20">
        <f>VLOOKUP($A1115,Database!$A:$Y,20,FALSE)</f>
        <v>2</v>
      </c>
      <c r="X1115" s="20">
        <f>VLOOKUP($A1115,Database!$A:$Y,21,FALSE)</f>
        <v>0</v>
      </c>
      <c r="Y1115" s="20">
        <f>IF(A1115=0,0,IF(V1115="À venir",0,IF(AND(ISBLANK(P1115),ISBLANK(Q1115)),1,0)))</f>
        <v>0</v>
      </c>
      <c r="Z1115" s="20">
        <f>IF(OR(ISBLANK(P1115),ISBLANK(Q1115)),"",IF(OR(AND(P1115&gt;Q1115,W1115&gt;X1115),AND(P1115=Q1115,W1115=X1115),AND(P1115&lt;Q1115,W1115&lt;X1115)),1,0))</f>
        <v>1</v>
      </c>
      <c r="AA1115" s="20">
        <f ca="1">IF(C1115&lt;NOW(),IF(AND(P1115&gt;Q1115,W1115&gt;X1115),S1115,IF(AND(P1115=Q1115,W1115=X1115),T1115,IF(AND(P1115&lt;Q1115,W1115&lt;X1115),U1115,0))),"")</f>
        <v>63</v>
      </c>
      <c r="AB1115" s="20">
        <f ca="1">IF(AND(P1115=W1115,Q1115=X1115,NOT(ISBLANK(P1115)),NOT(ISBLANK(Q1115)),NOT(ISBLANK(W1115)),NOT(ISBLANK(AA1115))),1,0)</f>
        <v>0</v>
      </c>
      <c r="AC1115" s="20" t="str">
        <f ca="1">IF(AB1115=0,"",IF(OR(ISBLANK(P1115),ISBLANK(Q1115)),"",IF(ISBLANK(VLOOKUP(A1115,Database!A:AA,22,FALSE)),"",VLOOKUP(A1115,Database!A:AA,22,FALSE))))</f>
        <v/>
      </c>
      <c r="AD1115" s="20">
        <f ca="1">IFERROR(
   IF(
     OR(ISBLANK(P1115),ISBLANK(Q1115)),
     "",
     IF(
       AND(AA1115&lt;&gt;"",OR(V1115="Terminé",V1115="En cours")),
       VLOOKUP(AC1115,Setup_ScoreExactBonus!A:D,4,FALSE),
       0
     )),
  0)</f>
        <v>0</v>
      </c>
      <c r="AE1115" s="21">
        <f ca="1">IFERROR(IF(OR(ISBLANK(P1115),ISBLANK(Q1115)),0,IF(AA1115&lt;&gt;"", AA1115 + IF(AB1115=1,AD1115, 0), "") * (R1115+1)),"")</f>
        <v>63</v>
      </c>
      <c r="AF1115" s="21">
        <f ca="1">SUMIFS(AE$2:AE1115,D$2:D1115,D1115)</f>
        <v>1057</v>
      </c>
    </row>
    <row r="1116" spans="1:32" hidden="1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1">
        <v>0</v>
      </c>
      <c r="S1116" s="20">
        <f>VLOOKUP($A1116,Database!$A:$Y,10,FALSE)</f>
        <v>63</v>
      </c>
      <c r="T1116" s="20">
        <f>VLOOKUP($A1116,Database!$A:$Y,11,FALSE)</f>
        <v>105</v>
      </c>
      <c r="U1116" s="20">
        <f>VLOOKUP($A1116,Database!$A:$Y,12,FALSE)</f>
        <v>132</v>
      </c>
      <c r="V1116" s="20" t="str">
        <f>VLOOKUP(A1116,Database!A:M,13,FALSE)</f>
        <v>Terminé</v>
      </c>
      <c r="W1116" s="20">
        <f>VLOOKUP($A1116,Database!$A:$Y,20,FALSE)</f>
        <v>2</v>
      </c>
      <c r="X1116" s="20">
        <f>VLOOKUP($A1116,Database!$A:$Y,21,FALSE)</f>
        <v>0</v>
      </c>
      <c r="Y1116" s="20">
        <f>IF(A1116=0,0,IF(V1116="À venir",0,IF(AND(ISBLANK(P1116),ISBLANK(Q1116)),1,0)))</f>
        <v>0</v>
      </c>
      <c r="Z1116" s="20">
        <f>IF(OR(ISBLANK(P1116),ISBLANK(Q1116)),"",IF(OR(AND(P1116&gt;Q1116,W1116&gt;X1116),AND(P1116=Q1116,W1116=X1116),AND(P1116&lt;Q1116,W1116&lt;X1116)),1,0))</f>
        <v>1</v>
      </c>
      <c r="AA1116" s="20">
        <f ca="1">IF(C1116&lt;NOW(),IF(AND(P1116&gt;Q1116,W1116&gt;X1116),S1116,IF(AND(P1116=Q1116,W1116=X1116),T1116,IF(AND(P1116&lt;Q1116,W1116&lt;X1116),U1116,0))),"")</f>
        <v>63</v>
      </c>
      <c r="AB1116" s="20">
        <f ca="1">IF(AND(P1116=W1116,Q1116=X1116,NOT(ISBLANK(P1116)),NOT(ISBLANK(Q1116)),NOT(ISBLANK(W1116)),NOT(ISBLANK(AA1116))),1,0)</f>
        <v>1</v>
      </c>
      <c r="AC1116" s="20" t="str">
        <f ca="1">IF(AB1116=0,"",IF(OR(ISBLANK(P1116),ISBLANK(Q1116)),"",IF(ISBLANK(VLOOKUP(A1116,Database!A:AA,22,FALSE)),"",VLOOKUP(A1116,Database!A:AA,22,FALSE))))</f>
        <v>Rare</v>
      </c>
      <c r="AD1116" s="20">
        <f ca="1">IFERROR(
   IF(
     OR(ISBLANK(P1116),ISBLANK(Q1116)),
     "",
     IF(
       AND(AA1116&lt;&gt;"",OR(V1116="Terminé",V1116="En cours")),
       VLOOKUP(AC1116,Setup_ScoreExactBonus!A:D,4,FALSE),
       0
     )),
  0)</f>
        <v>30</v>
      </c>
      <c r="AE1116" s="21">
        <f ca="1">IFERROR(IF(OR(ISBLANK(P1116),ISBLANK(Q1116)),0,IF(AA1116&lt;&gt;"", AA1116 + IF(AB1116=1,AD1116, 0), "") * (R1116+1)),"")</f>
        <v>93</v>
      </c>
      <c r="AF1116" s="21">
        <f ca="1">SUMIFS(AE$2:AE1116,D$2:D1116,D1116)</f>
        <v>1297</v>
      </c>
    </row>
    <row r="1117" spans="1:32" hidden="1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1">
        <v>0</v>
      </c>
      <c r="S1117" s="20">
        <f>VLOOKUP($A1117,Database!$A:$Y,10,FALSE)</f>
        <v>63</v>
      </c>
      <c r="T1117" s="20">
        <f>VLOOKUP($A1117,Database!$A:$Y,11,FALSE)</f>
        <v>105</v>
      </c>
      <c r="U1117" s="20">
        <f>VLOOKUP($A1117,Database!$A:$Y,12,FALSE)</f>
        <v>132</v>
      </c>
      <c r="V1117" s="20" t="str">
        <f>VLOOKUP(A1117,Database!A:M,13,FALSE)</f>
        <v>Terminé</v>
      </c>
      <c r="W1117" s="20">
        <f>VLOOKUP($A1117,Database!$A:$Y,20,FALSE)</f>
        <v>2</v>
      </c>
      <c r="X1117" s="20">
        <f>VLOOKUP($A1117,Database!$A:$Y,21,FALSE)</f>
        <v>0</v>
      </c>
      <c r="Y1117" s="20">
        <f>IF(A1117=0,0,IF(V1117="À venir",0,IF(AND(ISBLANK(P1117),ISBLANK(Q1117)),1,0)))</f>
        <v>0</v>
      </c>
      <c r="Z1117" s="20">
        <f>IF(OR(ISBLANK(P1117),ISBLANK(Q1117)),"",IF(OR(AND(P1117&gt;Q1117,W1117&gt;X1117),AND(P1117=Q1117,W1117=X1117),AND(P1117&lt;Q1117,W1117&lt;X1117)),1,0))</f>
        <v>1</v>
      </c>
      <c r="AA1117" s="20">
        <f ca="1">IF(C1117&lt;NOW(),IF(AND(P1117&gt;Q1117,W1117&gt;X1117),S1117,IF(AND(P1117=Q1117,W1117=X1117),T1117,IF(AND(P1117&lt;Q1117,W1117&lt;X1117),U1117,0))),"")</f>
        <v>63</v>
      </c>
      <c r="AB1117" s="20">
        <f ca="1">IF(AND(P1117=W1117,Q1117=X1117,NOT(ISBLANK(P1117)),NOT(ISBLANK(Q1117)),NOT(ISBLANK(W1117)),NOT(ISBLANK(AA1117))),1,0)</f>
        <v>1</v>
      </c>
      <c r="AC1117" s="20" t="str">
        <f ca="1">IF(AB1117=0,"",IF(OR(ISBLANK(P1117),ISBLANK(Q1117)),"",IF(ISBLANK(VLOOKUP(A1117,Database!A:AA,22,FALSE)),"",VLOOKUP(A1117,Database!A:AA,22,FALSE))))</f>
        <v>Rare</v>
      </c>
      <c r="AD1117" s="20">
        <f ca="1">IFERROR(
   IF(
     OR(ISBLANK(P1117),ISBLANK(Q1117)),
     "",
     IF(
       AND(AA1117&lt;&gt;"",OR(V1117="Terminé",V1117="En cours")),
       VLOOKUP(AC1117,Setup_ScoreExactBonus!A:D,4,FALSE),
       0
     )),
  0)</f>
        <v>30</v>
      </c>
      <c r="AE1117" s="21">
        <f ca="1">IFERROR(IF(OR(ISBLANK(P1117),ISBLANK(Q1117)),0,IF(AA1117&lt;&gt;"", AA1117 + IF(AB1117=1,AD1117, 0), "") * (R1117+1)),"")</f>
        <v>93</v>
      </c>
      <c r="AF1117" s="21">
        <f ca="1">SUMIFS(AE$2:AE1117,D$2:D1117,D1117)</f>
        <v>1589</v>
      </c>
    </row>
    <row r="1118" spans="1:32" hidden="1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1">
        <v>0</v>
      </c>
      <c r="S1118" s="20">
        <f>VLOOKUP($A1118,Database!$A:$Y,10,FALSE)</f>
        <v>63</v>
      </c>
      <c r="T1118" s="20">
        <f>VLOOKUP($A1118,Database!$A:$Y,11,FALSE)</f>
        <v>105</v>
      </c>
      <c r="U1118" s="20">
        <f>VLOOKUP($A1118,Database!$A:$Y,12,FALSE)</f>
        <v>132</v>
      </c>
      <c r="V1118" s="20" t="str">
        <f>VLOOKUP(A1118,Database!A:M,13,FALSE)</f>
        <v>Terminé</v>
      </c>
      <c r="W1118" s="20">
        <f>VLOOKUP($A1118,Database!$A:$Y,20,FALSE)</f>
        <v>2</v>
      </c>
      <c r="X1118" s="20">
        <f>VLOOKUP($A1118,Database!$A:$Y,21,FALSE)</f>
        <v>0</v>
      </c>
      <c r="Y1118" s="20">
        <f>IF(A1118=0,0,IF(V1118="À venir",0,IF(AND(ISBLANK(P1118),ISBLANK(Q1118)),1,0)))</f>
        <v>0</v>
      </c>
      <c r="Z1118" s="20">
        <f>IF(OR(ISBLANK(P1118),ISBLANK(Q1118)),"",IF(OR(AND(P1118&gt;Q1118,W1118&gt;X1118),AND(P1118=Q1118,W1118=X1118),AND(P1118&lt;Q1118,W1118&lt;X1118)),1,0))</f>
        <v>1</v>
      </c>
      <c r="AA1118" s="20">
        <f ca="1">IF(C1118&lt;NOW(),IF(AND(P1118&gt;Q1118,W1118&gt;X1118),S1118,IF(AND(P1118=Q1118,W1118=X1118),T1118,IF(AND(P1118&lt;Q1118,W1118&lt;X1118),U1118,0))),"")</f>
        <v>63</v>
      </c>
      <c r="AB1118" s="20">
        <f ca="1">IF(AND(P1118=W1118,Q1118=X1118,NOT(ISBLANK(P1118)),NOT(ISBLANK(Q1118)),NOT(ISBLANK(W1118)),NOT(ISBLANK(AA1118))),1,0)</f>
        <v>0</v>
      </c>
      <c r="AC1118" s="20" t="str">
        <f ca="1">IF(AB1118=0,"",IF(OR(ISBLANK(P1118),ISBLANK(Q1118)),"",IF(ISBLANK(VLOOKUP(A1118,Database!A:AA,22,FALSE)),"",VLOOKUP(A1118,Database!A:AA,22,FALSE))))</f>
        <v/>
      </c>
      <c r="AD1118" s="20">
        <f ca="1">IFERROR(
   IF(
     OR(ISBLANK(P1118),ISBLANK(Q1118)),
     "",
     IF(
       AND(AA1118&lt;&gt;"",OR(V1118="Terminé",V1118="En cours")),
       VLOOKUP(AC1118,Setup_ScoreExactBonus!A:D,4,FALSE),
       0
     )),
  0)</f>
        <v>0</v>
      </c>
      <c r="AE1118" s="21">
        <f ca="1">IFERROR(IF(OR(ISBLANK(P1118),ISBLANK(Q1118)),0,IF(AA1118&lt;&gt;"", AA1118 + IF(AB1118=1,AD1118, 0), "") * (R1118+1)),"")</f>
        <v>63</v>
      </c>
      <c r="AF1118" s="21">
        <f ca="1">SUMIFS(AE$2:AE1118,D$2:D1118,D1118)</f>
        <v>1554</v>
      </c>
    </row>
    <row r="1119" spans="1:32" hidden="1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1">
        <v>0</v>
      </c>
      <c r="S1119" s="20">
        <f>VLOOKUP($A1119,Database!$A:$Y,10,FALSE)</f>
        <v>63</v>
      </c>
      <c r="T1119" s="20">
        <f>VLOOKUP($A1119,Database!$A:$Y,11,FALSE)</f>
        <v>105</v>
      </c>
      <c r="U1119" s="20">
        <f>VLOOKUP($A1119,Database!$A:$Y,12,FALSE)</f>
        <v>132</v>
      </c>
      <c r="V1119" s="20" t="str">
        <f>VLOOKUP(A1119,Database!A:M,13,FALSE)</f>
        <v>Terminé</v>
      </c>
      <c r="W1119" s="20">
        <f>VLOOKUP($A1119,Database!$A:$Y,20,FALSE)</f>
        <v>2</v>
      </c>
      <c r="X1119" s="20">
        <f>VLOOKUP($A1119,Database!$A:$Y,21,FALSE)</f>
        <v>0</v>
      </c>
      <c r="Y1119" s="20">
        <f>IF(A1119=0,0,IF(V1119="À venir",0,IF(AND(ISBLANK(P1119),ISBLANK(Q1119)),1,0)))</f>
        <v>0</v>
      </c>
      <c r="Z1119" s="20">
        <f>IF(OR(ISBLANK(P1119),ISBLANK(Q1119)),"",IF(OR(AND(P1119&gt;Q1119,W1119&gt;X1119),AND(P1119=Q1119,W1119=X1119),AND(P1119&lt;Q1119,W1119&lt;X1119)),1,0))</f>
        <v>1</v>
      </c>
      <c r="AA1119" s="20">
        <f ca="1">IF(C1119&lt;NOW(),IF(AND(P1119&gt;Q1119,W1119&gt;X1119),S1119,IF(AND(P1119=Q1119,W1119=X1119),T1119,IF(AND(P1119&lt;Q1119,W1119&lt;X1119),U1119,0))),"")</f>
        <v>63</v>
      </c>
      <c r="AB1119" s="20">
        <f ca="1">IF(AND(P1119=W1119,Q1119=X1119,NOT(ISBLANK(P1119)),NOT(ISBLANK(Q1119)),NOT(ISBLANK(W1119)),NOT(ISBLANK(AA1119))),1,0)</f>
        <v>0</v>
      </c>
      <c r="AC1119" s="20" t="str">
        <f ca="1">IF(AB1119=0,"",IF(OR(ISBLANK(P1119),ISBLANK(Q1119)),"",IF(ISBLANK(VLOOKUP(A1119,Database!A:AA,22,FALSE)),"",VLOOKUP(A1119,Database!A:AA,22,FALSE))))</f>
        <v/>
      </c>
      <c r="AD1119" s="20">
        <f ca="1">IFERROR(
   IF(
     OR(ISBLANK(P1119),ISBLANK(Q1119)),
     "",
     IF(
       AND(AA1119&lt;&gt;"",OR(V1119="Terminé",V1119="En cours")),
       VLOOKUP(AC1119,Setup_ScoreExactBonus!A:D,4,FALSE),
       0
     )),
  0)</f>
        <v>0</v>
      </c>
      <c r="AE1119" s="21">
        <f ca="1">IFERROR(IF(OR(ISBLANK(P1119),ISBLANK(Q1119)),0,IF(AA1119&lt;&gt;"", AA1119 + IF(AB1119=1,AD1119, 0), "") * (R1119+1)),"")</f>
        <v>63</v>
      </c>
      <c r="AF1119" s="21">
        <f ca="1">SUMIFS(AE$2:AE1119,D$2:D1119,D1119)</f>
        <v>1874</v>
      </c>
    </row>
    <row r="1120" spans="1:32" hidden="1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1">
        <v>0</v>
      </c>
      <c r="S1120" s="20">
        <f>VLOOKUP($A1120,Database!$A:$Y,10,FALSE)</f>
        <v>63</v>
      </c>
      <c r="T1120" s="20">
        <f>VLOOKUP($A1120,Database!$A:$Y,11,FALSE)</f>
        <v>105</v>
      </c>
      <c r="U1120" s="20">
        <f>VLOOKUP($A1120,Database!$A:$Y,12,FALSE)</f>
        <v>132</v>
      </c>
      <c r="V1120" s="20" t="str">
        <f>VLOOKUP(A1120,Database!A:M,13,FALSE)</f>
        <v>Terminé</v>
      </c>
      <c r="W1120" s="20">
        <f>VLOOKUP($A1120,Database!$A:$Y,20,FALSE)</f>
        <v>2</v>
      </c>
      <c r="X1120" s="20">
        <f>VLOOKUP($A1120,Database!$A:$Y,21,FALSE)</f>
        <v>0</v>
      </c>
      <c r="Y1120" s="20">
        <f>IF(A1120=0,0,IF(V1120="À venir",0,IF(AND(ISBLANK(P1120),ISBLANK(Q1120)),1,0)))</f>
        <v>0</v>
      </c>
      <c r="Z1120" s="20">
        <f>IF(OR(ISBLANK(P1120),ISBLANK(Q1120)),"",IF(OR(AND(P1120&gt;Q1120,W1120&gt;X1120),AND(P1120=Q1120,W1120=X1120),AND(P1120&lt;Q1120,W1120&lt;X1120)),1,0))</f>
        <v>1</v>
      </c>
      <c r="AA1120" s="20">
        <f ca="1">IF(C1120&lt;NOW(),IF(AND(P1120&gt;Q1120,W1120&gt;X1120),S1120,IF(AND(P1120=Q1120,W1120=X1120),T1120,IF(AND(P1120&lt;Q1120,W1120&lt;X1120),U1120,0))),"")</f>
        <v>63</v>
      </c>
      <c r="AB1120" s="20">
        <f ca="1">IF(AND(P1120=W1120,Q1120=X1120,NOT(ISBLANK(P1120)),NOT(ISBLANK(Q1120)),NOT(ISBLANK(W1120)),NOT(ISBLANK(AA1120))),1,0)</f>
        <v>0</v>
      </c>
      <c r="AC1120" s="20" t="str">
        <f ca="1">IF(AB1120=0,"",IF(OR(ISBLANK(P1120),ISBLANK(Q1120)),"",IF(ISBLANK(VLOOKUP(A1120,Database!A:AA,22,FALSE)),"",VLOOKUP(A1120,Database!A:AA,22,FALSE))))</f>
        <v/>
      </c>
      <c r="AD1120" s="20">
        <f ca="1">IFERROR(
   IF(
     OR(ISBLANK(P1120),ISBLANK(Q1120)),
     "",
     IF(
       AND(AA1120&lt;&gt;"",OR(V1120="Terminé",V1120="En cours")),
       VLOOKUP(AC1120,Setup_ScoreExactBonus!A:D,4,FALSE),
       0
     )),
  0)</f>
        <v>0</v>
      </c>
      <c r="AE1120" s="21">
        <f ca="1">IFERROR(IF(OR(ISBLANK(P1120),ISBLANK(Q1120)),0,IF(AA1120&lt;&gt;"", AA1120 + IF(AB1120=1,AD1120, 0), "") * (R1120+1)),"")</f>
        <v>63</v>
      </c>
      <c r="AF1120" s="21">
        <f ca="1">SUMIFS(AE$2:AE1120,D$2:D1120,D1120)</f>
        <v>1851</v>
      </c>
    </row>
    <row r="1121" spans="1:32" hidden="1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1">
        <v>0</v>
      </c>
      <c r="S1121" s="20">
        <f>VLOOKUP($A1121,Database!$A:$Y,10,FALSE)</f>
        <v>63</v>
      </c>
      <c r="T1121" s="20">
        <f>VLOOKUP($A1121,Database!$A:$Y,11,FALSE)</f>
        <v>105</v>
      </c>
      <c r="U1121" s="20">
        <f>VLOOKUP($A1121,Database!$A:$Y,12,FALSE)</f>
        <v>132</v>
      </c>
      <c r="V1121" s="20" t="str">
        <f>VLOOKUP(A1121,Database!A:M,13,FALSE)</f>
        <v>Terminé</v>
      </c>
      <c r="W1121" s="20">
        <f>VLOOKUP($A1121,Database!$A:$Y,20,FALSE)</f>
        <v>2</v>
      </c>
      <c r="X1121" s="20">
        <f>VLOOKUP($A1121,Database!$A:$Y,21,FALSE)</f>
        <v>0</v>
      </c>
      <c r="Y1121" s="20">
        <f>IF(A1121=0,0,IF(V1121="À venir",0,IF(AND(ISBLANK(P1121),ISBLANK(Q1121)),1,0)))</f>
        <v>0</v>
      </c>
      <c r="Z1121" s="20">
        <f>IF(OR(ISBLANK(P1121),ISBLANK(Q1121)),"",IF(OR(AND(P1121&gt;Q1121,W1121&gt;X1121),AND(P1121=Q1121,W1121=X1121),AND(P1121&lt;Q1121,W1121&lt;X1121)),1,0))</f>
        <v>0</v>
      </c>
      <c r="AA1121" s="20">
        <f ca="1">IF(C1121&lt;NOW(),IF(AND(P1121&gt;Q1121,W1121&gt;X1121),S1121,IF(AND(P1121=Q1121,W1121=X1121),T1121,IF(AND(P1121&lt;Q1121,W1121&lt;X1121),U1121,0))),"")</f>
        <v>0</v>
      </c>
      <c r="AB1121" s="20">
        <f ca="1">IF(AND(P1121=W1121,Q1121=X1121,NOT(ISBLANK(P1121)),NOT(ISBLANK(Q1121)),NOT(ISBLANK(W1121)),NOT(ISBLANK(AA1121))),1,0)</f>
        <v>0</v>
      </c>
      <c r="AC1121" s="20" t="str">
        <f ca="1">IF(AB1121=0,"",IF(OR(ISBLANK(P1121),ISBLANK(Q1121)),"",IF(ISBLANK(VLOOKUP(A1121,Database!A:AA,22,FALSE)),"",VLOOKUP(A1121,Database!A:AA,22,FALSE))))</f>
        <v/>
      </c>
      <c r="AD1121" s="20">
        <f ca="1">IFERROR(
   IF(
     OR(ISBLANK(P1121),ISBLANK(Q1121)),
     "",
     IF(
       AND(AA1121&lt;&gt;"",OR(V1121="Terminé",V1121="En cours")),
       VLOOKUP(AC1121,Setup_ScoreExactBonus!A:D,4,FALSE),
       0
     )),
  0)</f>
        <v>0</v>
      </c>
      <c r="AE1121" s="21">
        <f ca="1">IFERROR(IF(OR(ISBLANK(P1121),ISBLANK(Q1121)),0,IF(AA1121&lt;&gt;"", AA1121 + IF(AB1121=1,AD1121, 0), "") * (R1121+1)),"")</f>
        <v>0</v>
      </c>
      <c r="AF1121" s="21">
        <f ca="1">SUMIFS(AE$2:AE1121,D$2:D1121,D1121)</f>
        <v>1825</v>
      </c>
    </row>
    <row r="1122" spans="1:32" hidden="1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1">
        <v>0</v>
      </c>
      <c r="S1122" s="20">
        <f>VLOOKUP($A1122,Database!$A:$Y,10,FALSE)</f>
        <v>63</v>
      </c>
      <c r="T1122" s="20">
        <f>VLOOKUP($A1122,Database!$A:$Y,11,FALSE)</f>
        <v>105</v>
      </c>
      <c r="U1122" s="20">
        <f>VLOOKUP($A1122,Database!$A:$Y,12,FALSE)</f>
        <v>132</v>
      </c>
      <c r="V1122" s="20" t="str">
        <f>VLOOKUP(A1122,Database!A:M,13,FALSE)</f>
        <v>Terminé</v>
      </c>
      <c r="W1122" s="20">
        <f>VLOOKUP($A1122,Database!$A:$Y,20,FALSE)</f>
        <v>2</v>
      </c>
      <c r="X1122" s="20">
        <f>VLOOKUP($A1122,Database!$A:$Y,21,FALSE)</f>
        <v>0</v>
      </c>
      <c r="Y1122" s="20">
        <f>IF(A1122=0,0,IF(V1122="À venir",0,IF(AND(ISBLANK(P1122),ISBLANK(Q1122)),1,0)))</f>
        <v>0</v>
      </c>
      <c r="Z1122" s="20">
        <f>IF(OR(ISBLANK(P1122),ISBLANK(Q1122)),"",IF(OR(AND(P1122&gt;Q1122,W1122&gt;X1122),AND(P1122=Q1122,W1122=X1122),AND(P1122&lt;Q1122,W1122&lt;X1122)),1,0))</f>
        <v>1</v>
      </c>
      <c r="AA1122" s="20">
        <f ca="1">IF(C1122&lt;NOW(),IF(AND(P1122&gt;Q1122,W1122&gt;X1122),S1122,IF(AND(P1122=Q1122,W1122=X1122),T1122,IF(AND(P1122&lt;Q1122,W1122&lt;X1122),U1122,0))),"")</f>
        <v>63</v>
      </c>
      <c r="AB1122" s="20">
        <f ca="1">IF(AND(P1122=W1122,Q1122=X1122,NOT(ISBLANK(P1122)),NOT(ISBLANK(Q1122)),NOT(ISBLANK(W1122)),NOT(ISBLANK(AA1122))),1,0)</f>
        <v>0</v>
      </c>
      <c r="AC1122" s="20" t="str">
        <f ca="1">IF(AB1122=0,"",IF(OR(ISBLANK(P1122),ISBLANK(Q1122)),"",IF(ISBLANK(VLOOKUP(A1122,Database!A:AA,22,FALSE)),"",VLOOKUP(A1122,Database!A:AA,22,FALSE))))</f>
        <v/>
      </c>
      <c r="AD1122" s="20">
        <f ca="1">IFERROR(
   IF(
     OR(ISBLANK(P1122),ISBLANK(Q1122)),
     "",
     IF(
       AND(AA1122&lt;&gt;"",OR(V1122="Terminé",V1122="En cours")),
       VLOOKUP(AC1122,Setup_ScoreExactBonus!A:D,4,FALSE),
       0
     )),
  0)</f>
        <v>0</v>
      </c>
      <c r="AE1122" s="21">
        <f ca="1">IFERROR(IF(OR(ISBLANK(P1122),ISBLANK(Q1122)),0,IF(AA1122&lt;&gt;"", AA1122 + IF(AB1122=1,AD1122, 0), "") * (R1122+1)),"")</f>
        <v>63</v>
      </c>
      <c r="AF1122" s="21">
        <f ca="1">SUMIFS(AE$2:AE1122,D$2:D1122,D1122)</f>
        <v>1673</v>
      </c>
    </row>
    <row r="1123" spans="1:32" hidden="1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1">
        <v>0</v>
      </c>
      <c r="S1123" s="20">
        <f>VLOOKUP($A1123,Database!$A:$Y,10,FALSE)</f>
        <v>63</v>
      </c>
      <c r="T1123" s="20">
        <f>VLOOKUP($A1123,Database!$A:$Y,11,FALSE)</f>
        <v>105</v>
      </c>
      <c r="U1123" s="20">
        <f>VLOOKUP($A1123,Database!$A:$Y,12,FALSE)</f>
        <v>132</v>
      </c>
      <c r="V1123" s="20" t="str">
        <f>VLOOKUP(A1123,Database!A:M,13,FALSE)</f>
        <v>Terminé</v>
      </c>
      <c r="W1123" s="20">
        <f>VLOOKUP($A1123,Database!$A:$Y,20,FALSE)</f>
        <v>2</v>
      </c>
      <c r="X1123" s="20">
        <f>VLOOKUP($A1123,Database!$A:$Y,21,FALSE)</f>
        <v>0</v>
      </c>
      <c r="Y1123" s="20">
        <f>IF(A1123=0,0,IF(V1123="À venir",0,IF(AND(ISBLANK(P1123),ISBLANK(Q1123)),1,0)))</f>
        <v>0</v>
      </c>
      <c r="Z1123" s="20">
        <f>IF(OR(ISBLANK(P1123),ISBLANK(Q1123)),"",IF(OR(AND(P1123&gt;Q1123,W1123&gt;X1123),AND(P1123=Q1123,W1123=X1123),AND(P1123&lt;Q1123,W1123&lt;X1123)),1,0))</f>
        <v>1</v>
      </c>
      <c r="AA1123" s="20">
        <f ca="1">IF(C1123&lt;NOW(),IF(AND(P1123&gt;Q1123,W1123&gt;X1123),S1123,IF(AND(P1123=Q1123,W1123=X1123),T1123,IF(AND(P1123&lt;Q1123,W1123&lt;X1123),U1123,0))),"")</f>
        <v>63</v>
      </c>
      <c r="AB1123" s="20">
        <f ca="1">IF(AND(P1123=W1123,Q1123=X1123,NOT(ISBLANK(P1123)),NOT(ISBLANK(Q1123)),NOT(ISBLANK(W1123)),NOT(ISBLANK(AA1123))),1,0)</f>
        <v>1</v>
      </c>
      <c r="AC1123" s="20" t="str">
        <f ca="1">IF(AB1123=0,"",IF(OR(ISBLANK(P1123),ISBLANK(Q1123)),"",IF(ISBLANK(VLOOKUP(A1123,Database!A:AA,22,FALSE)),"",VLOOKUP(A1123,Database!A:AA,22,FALSE))))</f>
        <v>Rare</v>
      </c>
      <c r="AD1123" s="20">
        <f ca="1">IFERROR(
   IF(
     OR(ISBLANK(P1123),ISBLANK(Q1123)),
     "",
     IF(
       AND(AA1123&lt;&gt;"",OR(V1123="Terminé",V1123="En cours")),
       VLOOKUP(AC1123,Setup_ScoreExactBonus!A:D,4,FALSE),
       0
     )),
  0)</f>
        <v>30</v>
      </c>
      <c r="AE1123" s="21">
        <f ca="1">IFERROR(IF(OR(ISBLANK(P1123),ISBLANK(Q1123)),0,IF(AA1123&lt;&gt;"", AA1123 + IF(AB1123=1,AD1123, 0), "") * (R1123+1)),"")</f>
        <v>93</v>
      </c>
      <c r="AF1123" s="21">
        <f ca="1">SUMIFS(AE$2:AE1123,D$2:D1123,D1123)</f>
        <v>1588</v>
      </c>
    </row>
    <row r="1124" spans="1:32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1">
        <v>0</v>
      </c>
      <c r="S1124" s="20">
        <f>VLOOKUP($A1124,Database!$A:$Y,10,FALSE)</f>
        <v>63</v>
      </c>
      <c r="T1124" s="20">
        <f>VLOOKUP($A1124,Database!$A:$Y,11,FALSE)</f>
        <v>105</v>
      </c>
      <c r="U1124" s="20">
        <f>VLOOKUP($A1124,Database!$A:$Y,12,FALSE)</f>
        <v>132</v>
      </c>
      <c r="V1124" s="20" t="str">
        <f>VLOOKUP(A1124,Database!A:M,13,FALSE)</f>
        <v>Terminé</v>
      </c>
      <c r="W1124" s="20">
        <f>VLOOKUP($A1124,Database!$A:$Y,20,FALSE)</f>
        <v>2</v>
      </c>
      <c r="X1124" s="20">
        <f>VLOOKUP($A1124,Database!$A:$Y,21,FALSE)</f>
        <v>0</v>
      </c>
      <c r="Y1124" s="20">
        <f>IF(A1124=0,0,IF(V1124="À venir",0,IF(AND(ISBLANK(P1124),ISBLANK(Q1124)),1,0)))</f>
        <v>0</v>
      </c>
      <c r="Z1124" s="20">
        <f>IF(OR(ISBLANK(P1124),ISBLANK(Q1124)),"",IF(OR(AND(P1124&gt;Q1124,W1124&gt;X1124),AND(P1124=Q1124,W1124=X1124),AND(P1124&lt;Q1124,W1124&lt;X1124)),1,0))</f>
        <v>1</v>
      </c>
      <c r="AA1124" s="20">
        <f ca="1">IF(C1124&lt;NOW(),IF(AND(P1124&gt;Q1124,W1124&gt;X1124),S1124,IF(AND(P1124=Q1124,W1124=X1124),T1124,IF(AND(P1124&lt;Q1124,W1124&lt;X1124),U1124,0))),"")</f>
        <v>63</v>
      </c>
      <c r="AB1124" s="20">
        <f ca="1">IF(AND(P1124=W1124,Q1124=X1124,NOT(ISBLANK(P1124)),NOT(ISBLANK(Q1124)),NOT(ISBLANK(W1124)),NOT(ISBLANK(AA1124))),1,0)</f>
        <v>1</v>
      </c>
      <c r="AC1124" s="20" t="str">
        <f ca="1">IF(AB1124=0,"",IF(OR(ISBLANK(P1124),ISBLANK(Q1124)),"",IF(ISBLANK(VLOOKUP(A1124,Database!A:AA,22,FALSE)),"",VLOOKUP(A1124,Database!A:AA,22,FALSE))))</f>
        <v>Rare</v>
      </c>
      <c r="AD1124" s="20">
        <f ca="1">IFERROR(
   IF(
     OR(ISBLANK(P1124),ISBLANK(Q1124)),
     "",
     IF(
       AND(AA1124&lt;&gt;"",OR(V1124="Terminé",V1124="En cours")),
       VLOOKUP(AC1124,Setup_ScoreExactBonus!A:D,4,FALSE),
       0
     )),
  0)</f>
        <v>30</v>
      </c>
      <c r="AE1124" s="21">
        <f ca="1">IFERROR(IF(OR(ISBLANK(P1124),ISBLANK(Q1124)),0,IF(AA1124&lt;&gt;"", AA1124 + IF(AB1124=1,AD1124, 0), "") * (R1124+1)),"")</f>
        <v>93</v>
      </c>
      <c r="AF1124" s="21">
        <f ca="1">SUMIFS(AE$2:AE1124,D$2:D1124,D1124)</f>
        <v>1318</v>
      </c>
    </row>
    <row r="1125" spans="1:32" hidden="1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1">
        <v>0</v>
      </c>
      <c r="S1125" s="20">
        <f>VLOOKUP($A1125,Database!$A:$Y,10,FALSE)</f>
        <v>63</v>
      </c>
      <c r="T1125" s="20">
        <f>VLOOKUP($A1125,Database!$A:$Y,11,FALSE)</f>
        <v>105</v>
      </c>
      <c r="U1125" s="20">
        <f>VLOOKUP($A1125,Database!$A:$Y,12,FALSE)</f>
        <v>132</v>
      </c>
      <c r="V1125" s="20" t="str">
        <f>VLOOKUP(A1125,Database!A:M,13,FALSE)</f>
        <v>Terminé</v>
      </c>
      <c r="W1125" s="20">
        <f>VLOOKUP($A1125,Database!$A:$Y,20,FALSE)</f>
        <v>2</v>
      </c>
      <c r="X1125" s="20">
        <f>VLOOKUP($A1125,Database!$A:$Y,21,FALSE)</f>
        <v>0</v>
      </c>
      <c r="Y1125" s="20">
        <f>IF(A1125=0,0,IF(V1125="À venir",0,IF(AND(ISBLANK(P1125),ISBLANK(Q1125)),1,0)))</f>
        <v>0</v>
      </c>
      <c r="Z1125" s="20">
        <f>IF(OR(ISBLANK(P1125),ISBLANK(Q1125)),"",IF(OR(AND(P1125&gt;Q1125,W1125&gt;X1125),AND(P1125=Q1125,W1125=X1125),AND(P1125&lt;Q1125,W1125&lt;X1125)),1,0))</f>
        <v>1</v>
      </c>
      <c r="AA1125" s="20">
        <f ca="1">IF(C1125&lt;NOW(),IF(AND(P1125&gt;Q1125,W1125&gt;X1125),S1125,IF(AND(P1125=Q1125,W1125=X1125),T1125,IF(AND(P1125&lt;Q1125,W1125&lt;X1125),U1125,0))),"")</f>
        <v>63</v>
      </c>
      <c r="AB1125" s="20">
        <f ca="1">IF(AND(P1125=W1125,Q1125=X1125,NOT(ISBLANK(P1125)),NOT(ISBLANK(Q1125)),NOT(ISBLANK(W1125)),NOT(ISBLANK(AA1125))),1,0)</f>
        <v>0</v>
      </c>
      <c r="AC1125" s="20" t="str">
        <f ca="1">IF(AB1125=0,"",IF(OR(ISBLANK(P1125),ISBLANK(Q1125)),"",IF(ISBLANK(VLOOKUP(A1125,Database!A:AA,22,FALSE)),"",VLOOKUP(A1125,Database!A:AA,22,FALSE))))</f>
        <v/>
      </c>
      <c r="AD1125" s="20">
        <f ca="1">IFERROR(
   IF(
     OR(ISBLANK(P1125),ISBLANK(Q1125)),
     "",
     IF(
       AND(AA1125&lt;&gt;"",OR(V1125="Terminé",V1125="En cours")),
       VLOOKUP(AC1125,Setup_ScoreExactBonus!A:D,4,FALSE),
       0
     )),
  0)</f>
        <v>0</v>
      </c>
      <c r="AE1125" s="21">
        <f ca="1">IFERROR(IF(OR(ISBLANK(P1125),ISBLANK(Q1125)),0,IF(AA1125&lt;&gt;"", AA1125 + IF(AB1125=1,AD1125, 0), "") * (R1125+1)),"")</f>
        <v>63</v>
      </c>
      <c r="AF1125" s="21">
        <f ca="1">SUMIFS(AE$2:AE1125,D$2:D1125,D1125)</f>
        <v>1341</v>
      </c>
    </row>
    <row r="1126" spans="1:32" hidden="1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1">
        <v>0</v>
      </c>
      <c r="S1126" s="20">
        <f>VLOOKUP($A1126,Database!$A:$Y,10,FALSE)</f>
        <v>63</v>
      </c>
      <c r="T1126" s="20">
        <f>VLOOKUP($A1126,Database!$A:$Y,11,FALSE)</f>
        <v>105</v>
      </c>
      <c r="U1126" s="20">
        <f>VLOOKUP($A1126,Database!$A:$Y,12,FALSE)</f>
        <v>132</v>
      </c>
      <c r="V1126" s="20" t="str">
        <f>VLOOKUP(A1126,Database!A:M,13,FALSE)</f>
        <v>Terminé</v>
      </c>
      <c r="W1126" s="20">
        <f>VLOOKUP($A1126,Database!$A:$Y,20,FALSE)</f>
        <v>2</v>
      </c>
      <c r="X1126" s="20">
        <f>VLOOKUP($A1126,Database!$A:$Y,21,FALSE)</f>
        <v>0</v>
      </c>
      <c r="Y1126" s="20">
        <f>IF(A1126=0,0,IF(V1126="À venir",0,IF(AND(ISBLANK(P1126),ISBLANK(Q1126)),1,0)))</f>
        <v>0</v>
      </c>
      <c r="Z1126" s="20">
        <f>IF(OR(ISBLANK(P1126),ISBLANK(Q1126)),"",IF(OR(AND(P1126&gt;Q1126,W1126&gt;X1126),AND(P1126=Q1126,W1126=X1126),AND(P1126&lt;Q1126,W1126&lt;X1126)),1,0))</f>
        <v>1</v>
      </c>
      <c r="AA1126" s="20">
        <f ca="1">IF(C1126&lt;NOW(),IF(AND(P1126&gt;Q1126,W1126&gt;X1126),S1126,IF(AND(P1126=Q1126,W1126=X1126),T1126,IF(AND(P1126&lt;Q1126,W1126&lt;X1126),U1126,0))),"")</f>
        <v>63</v>
      </c>
      <c r="AB1126" s="20">
        <f ca="1">IF(AND(P1126=W1126,Q1126=X1126,NOT(ISBLANK(P1126)),NOT(ISBLANK(Q1126)),NOT(ISBLANK(W1126)),NOT(ISBLANK(AA1126))),1,0)</f>
        <v>0</v>
      </c>
      <c r="AC1126" s="20" t="str">
        <f ca="1">IF(AB1126=0,"",IF(OR(ISBLANK(P1126),ISBLANK(Q1126)),"",IF(ISBLANK(VLOOKUP(A1126,Database!A:AA,22,FALSE)),"",VLOOKUP(A1126,Database!A:AA,22,FALSE))))</f>
        <v/>
      </c>
      <c r="AD1126" s="20">
        <f ca="1">IFERROR(
   IF(
     OR(ISBLANK(P1126),ISBLANK(Q1126)),
     "",
     IF(
       AND(AA1126&lt;&gt;"",OR(V1126="Terminé",V1126="En cours")),
       VLOOKUP(AC1126,Setup_ScoreExactBonus!A:D,4,FALSE),
       0
     )),
  0)</f>
        <v>0</v>
      </c>
      <c r="AE1126" s="21">
        <f ca="1">IFERROR(IF(OR(ISBLANK(P1126),ISBLANK(Q1126)),0,IF(AA1126&lt;&gt;"", AA1126 + IF(AB1126=1,AD1126, 0), "") * (R1126+1)),"")</f>
        <v>63</v>
      </c>
      <c r="AF1126" s="21">
        <f ca="1">SUMIFS(AE$2:AE1126,D$2:D1126,D1126)</f>
        <v>1761</v>
      </c>
    </row>
    <row r="1127" spans="1:32" hidden="1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1">
        <v>0</v>
      </c>
      <c r="S1127" s="20">
        <f>VLOOKUP($A1127,Database!$A:$Y,10,FALSE)</f>
        <v>63</v>
      </c>
      <c r="T1127" s="20">
        <f>VLOOKUP($A1127,Database!$A:$Y,11,FALSE)</f>
        <v>105</v>
      </c>
      <c r="U1127" s="20">
        <f>VLOOKUP($A1127,Database!$A:$Y,12,FALSE)</f>
        <v>132</v>
      </c>
      <c r="V1127" s="20" t="str">
        <f>VLOOKUP(A1127,Database!A:M,13,FALSE)</f>
        <v>Terminé</v>
      </c>
      <c r="W1127" s="20">
        <f>VLOOKUP($A1127,Database!$A:$Y,20,FALSE)</f>
        <v>2</v>
      </c>
      <c r="X1127" s="20">
        <f>VLOOKUP($A1127,Database!$A:$Y,21,FALSE)</f>
        <v>0</v>
      </c>
      <c r="Y1127" s="20">
        <f>IF(A1127=0,0,IF(V1127="À venir",0,IF(AND(ISBLANK(P1127),ISBLANK(Q1127)),1,0)))</f>
        <v>0</v>
      </c>
      <c r="Z1127" s="20">
        <f>IF(OR(ISBLANK(P1127),ISBLANK(Q1127)),"",IF(OR(AND(P1127&gt;Q1127,W1127&gt;X1127),AND(P1127=Q1127,W1127=X1127),AND(P1127&lt;Q1127,W1127&lt;X1127)),1,0))</f>
        <v>1</v>
      </c>
      <c r="AA1127" s="20">
        <f ca="1">IF(C1127&lt;NOW(),IF(AND(P1127&gt;Q1127,W1127&gt;X1127),S1127,IF(AND(P1127=Q1127,W1127=X1127),T1127,IF(AND(P1127&lt;Q1127,W1127&lt;X1127),U1127,0))),"")</f>
        <v>63</v>
      </c>
      <c r="AB1127" s="20">
        <f ca="1">IF(AND(P1127=W1127,Q1127=X1127,NOT(ISBLANK(P1127)),NOT(ISBLANK(Q1127)),NOT(ISBLANK(W1127)),NOT(ISBLANK(AA1127))),1,0)</f>
        <v>0</v>
      </c>
      <c r="AC1127" s="20" t="str">
        <f ca="1">IF(AB1127=0,"",IF(OR(ISBLANK(P1127),ISBLANK(Q1127)),"",IF(ISBLANK(VLOOKUP(A1127,Database!A:AA,22,FALSE)),"",VLOOKUP(A1127,Database!A:AA,22,FALSE))))</f>
        <v/>
      </c>
      <c r="AD1127" s="20">
        <f ca="1">IFERROR(
   IF(
     OR(ISBLANK(P1127),ISBLANK(Q1127)),
     "",
     IF(
       AND(AA1127&lt;&gt;"",OR(V1127="Terminé",V1127="En cours")),
       VLOOKUP(AC1127,Setup_ScoreExactBonus!A:D,4,FALSE),
       0
     )),
  0)</f>
        <v>0</v>
      </c>
      <c r="AE1127" s="21">
        <f ca="1">IFERROR(IF(OR(ISBLANK(P1127),ISBLANK(Q1127)),0,IF(AA1127&lt;&gt;"", AA1127 + IF(AB1127=1,AD1127, 0), "") * (R1127+1)),"")</f>
        <v>63</v>
      </c>
      <c r="AF1127" s="21">
        <f ca="1">SUMIFS(AE$2:AE1127,D$2:D1127,D1127)</f>
        <v>1505</v>
      </c>
    </row>
    <row r="1128" spans="1:32" hidden="1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1">
        <v>0</v>
      </c>
      <c r="S1128" s="20">
        <f>VLOOKUP($A1128,Database!$A:$Y,10,FALSE)</f>
        <v>63</v>
      </c>
      <c r="T1128" s="20">
        <f>VLOOKUP($A1128,Database!$A:$Y,11,FALSE)</f>
        <v>105</v>
      </c>
      <c r="U1128" s="20">
        <f>VLOOKUP($A1128,Database!$A:$Y,12,FALSE)</f>
        <v>132</v>
      </c>
      <c r="V1128" s="20" t="str">
        <f>VLOOKUP(A1128,Database!A:M,13,FALSE)</f>
        <v>Terminé</v>
      </c>
      <c r="W1128" s="20">
        <f>VLOOKUP($A1128,Database!$A:$Y,20,FALSE)</f>
        <v>2</v>
      </c>
      <c r="X1128" s="20">
        <f>VLOOKUP($A1128,Database!$A:$Y,21,FALSE)</f>
        <v>0</v>
      </c>
      <c r="Y1128" s="20">
        <f>IF(A1128=0,0,IF(V1128="À venir",0,IF(AND(ISBLANK(P1128),ISBLANK(Q1128)),1,0)))</f>
        <v>0</v>
      </c>
      <c r="Z1128" s="20">
        <f>IF(OR(ISBLANK(P1128),ISBLANK(Q1128)),"",IF(OR(AND(P1128&gt;Q1128,W1128&gt;X1128),AND(P1128=Q1128,W1128=X1128),AND(P1128&lt;Q1128,W1128&lt;X1128)),1,0))</f>
        <v>1</v>
      </c>
      <c r="AA1128" s="20">
        <f ca="1">IF(C1128&lt;NOW(),IF(AND(P1128&gt;Q1128,W1128&gt;X1128),S1128,IF(AND(P1128=Q1128,W1128=X1128),T1128,IF(AND(P1128&lt;Q1128,W1128&lt;X1128),U1128,0))),"")</f>
        <v>63</v>
      </c>
      <c r="AB1128" s="20">
        <f ca="1">IF(AND(P1128=W1128,Q1128=X1128,NOT(ISBLANK(P1128)),NOT(ISBLANK(Q1128)),NOT(ISBLANK(W1128)),NOT(ISBLANK(AA1128))),1,0)</f>
        <v>0</v>
      </c>
      <c r="AC1128" s="20" t="str">
        <f ca="1">IF(AB1128=0,"",IF(OR(ISBLANK(P1128),ISBLANK(Q1128)),"",IF(ISBLANK(VLOOKUP(A1128,Database!A:AA,22,FALSE)),"",VLOOKUP(A1128,Database!A:AA,22,FALSE))))</f>
        <v/>
      </c>
      <c r="AD1128" s="20">
        <f ca="1">IFERROR(
   IF(
     OR(ISBLANK(P1128),ISBLANK(Q1128)),
     "",
     IF(
       AND(AA1128&lt;&gt;"",OR(V1128="Terminé",V1128="En cours")),
       VLOOKUP(AC1128,Setup_ScoreExactBonus!A:D,4,FALSE),
       0
     )),
  0)</f>
        <v>0</v>
      </c>
      <c r="AE1128" s="21">
        <f ca="1">IFERROR(IF(OR(ISBLANK(P1128),ISBLANK(Q1128)),0,IF(AA1128&lt;&gt;"", AA1128 + IF(AB1128=1,AD1128, 0), "") * (R1128+1)),"")</f>
        <v>63</v>
      </c>
      <c r="AF1128" s="21">
        <f ca="1">SUMIFS(AE$2:AE1128,D$2:D1128,D1128)</f>
        <v>1651</v>
      </c>
    </row>
    <row r="1129" spans="1:32" hidden="1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1">
        <v>0</v>
      </c>
      <c r="S1129" s="20">
        <f>VLOOKUP($A1129,Database!$A:$Y,10,FALSE)</f>
        <v>63</v>
      </c>
      <c r="T1129" s="20">
        <f>VLOOKUP($A1129,Database!$A:$Y,11,FALSE)</f>
        <v>105</v>
      </c>
      <c r="U1129" s="20">
        <f>VLOOKUP($A1129,Database!$A:$Y,12,FALSE)</f>
        <v>132</v>
      </c>
      <c r="V1129" s="20" t="str">
        <f>VLOOKUP(A1129,Database!A:M,13,FALSE)</f>
        <v>Terminé</v>
      </c>
      <c r="W1129" s="20">
        <f>VLOOKUP($A1129,Database!$A:$Y,20,FALSE)</f>
        <v>2</v>
      </c>
      <c r="X1129" s="20">
        <f>VLOOKUP($A1129,Database!$A:$Y,21,FALSE)</f>
        <v>0</v>
      </c>
      <c r="Y1129" s="20">
        <f>IF(A1129=0,0,IF(V1129="À venir",0,IF(AND(ISBLANK(P1129),ISBLANK(Q1129)),1,0)))</f>
        <v>0</v>
      </c>
      <c r="Z1129" s="20">
        <f>IF(OR(ISBLANK(P1129),ISBLANK(Q1129)),"",IF(OR(AND(P1129&gt;Q1129,W1129&gt;X1129),AND(P1129=Q1129,W1129=X1129),AND(P1129&lt;Q1129,W1129&lt;X1129)),1,0))</f>
        <v>1</v>
      </c>
      <c r="AA1129" s="20">
        <f ca="1">IF(C1129&lt;NOW(),IF(AND(P1129&gt;Q1129,W1129&gt;X1129),S1129,IF(AND(P1129=Q1129,W1129=X1129),T1129,IF(AND(P1129&lt;Q1129,W1129&lt;X1129),U1129,0))),"")</f>
        <v>63</v>
      </c>
      <c r="AB1129" s="20">
        <f ca="1">IF(AND(P1129=W1129,Q1129=X1129,NOT(ISBLANK(P1129)),NOT(ISBLANK(Q1129)),NOT(ISBLANK(W1129)),NOT(ISBLANK(AA1129))),1,0)</f>
        <v>0</v>
      </c>
      <c r="AC1129" s="20" t="str">
        <f ca="1">IF(AB1129=0,"",IF(OR(ISBLANK(P1129),ISBLANK(Q1129)),"",IF(ISBLANK(VLOOKUP(A1129,Database!A:AA,22,FALSE)),"",VLOOKUP(A1129,Database!A:AA,22,FALSE))))</f>
        <v/>
      </c>
      <c r="AD1129" s="20">
        <f ca="1">IFERROR(
   IF(
     OR(ISBLANK(P1129),ISBLANK(Q1129)),
     "",
     IF(
       AND(AA1129&lt;&gt;"",OR(V1129="Terminé",V1129="En cours")),
       VLOOKUP(AC1129,Setup_ScoreExactBonus!A:D,4,FALSE),
       0
     )),
  0)</f>
        <v>0</v>
      </c>
      <c r="AE1129" s="21">
        <f ca="1">IFERROR(IF(OR(ISBLANK(P1129),ISBLANK(Q1129)),0,IF(AA1129&lt;&gt;"", AA1129 + IF(AB1129=1,AD1129, 0), "") * (R1129+1)),"")</f>
        <v>63</v>
      </c>
      <c r="AF1129" s="21">
        <f ca="1">SUMIFS(AE$2:AE1129,D$2:D1129,D1129)</f>
        <v>1311</v>
      </c>
    </row>
    <row r="1130" spans="1:32" hidden="1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1">
        <v>0</v>
      </c>
      <c r="S1130" s="20">
        <f>VLOOKUP($A1130,Database!$A:$Y,10,FALSE)</f>
        <v>63</v>
      </c>
      <c r="T1130" s="20">
        <f>VLOOKUP($A1130,Database!$A:$Y,11,FALSE)</f>
        <v>105</v>
      </c>
      <c r="U1130" s="20">
        <f>VLOOKUP($A1130,Database!$A:$Y,12,FALSE)</f>
        <v>132</v>
      </c>
      <c r="V1130" s="20" t="str">
        <f>VLOOKUP(A1130,Database!A:M,13,FALSE)</f>
        <v>Terminé</v>
      </c>
      <c r="W1130" s="20">
        <f>VLOOKUP($A1130,Database!$A:$Y,20,FALSE)</f>
        <v>2</v>
      </c>
      <c r="X1130" s="20">
        <f>VLOOKUP($A1130,Database!$A:$Y,21,FALSE)</f>
        <v>0</v>
      </c>
      <c r="Y1130" s="20">
        <f>IF(A1130=0,0,IF(V1130="À venir",0,IF(AND(ISBLANK(P1130),ISBLANK(Q1130)),1,0)))</f>
        <v>0</v>
      </c>
      <c r="Z1130" s="20">
        <f>IF(OR(ISBLANK(P1130),ISBLANK(Q1130)),"",IF(OR(AND(P1130&gt;Q1130,W1130&gt;X1130),AND(P1130=Q1130,W1130=X1130),AND(P1130&lt;Q1130,W1130&lt;X1130)),1,0))</f>
        <v>1</v>
      </c>
      <c r="AA1130" s="20">
        <f ca="1">IF(C1130&lt;NOW(),IF(AND(P1130&gt;Q1130,W1130&gt;X1130),S1130,IF(AND(P1130=Q1130,W1130=X1130),T1130,IF(AND(P1130&lt;Q1130,W1130&lt;X1130),U1130,0))),"")</f>
        <v>63</v>
      </c>
      <c r="AB1130" s="20">
        <f ca="1">IF(AND(P1130=W1130,Q1130=X1130,NOT(ISBLANK(P1130)),NOT(ISBLANK(Q1130)),NOT(ISBLANK(W1130)),NOT(ISBLANK(AA1130))),1,0)</f>
        <v>0</v>
      </c>
      <c r="AC1130" s="20" t="str">
        <f ca="1">IF(AB1130=0,"",IF(OR(ISBLANK(P1130),ISBLANK(Q1130)),"",IF(ISBLANK(VLOOKUP(A1130,Database!A:AA,22,FALSE)),"",VLOOKUP(A1130,Database!A:AA,22,FALSE))))</f>
        <v/>
      </c>
      <c r="AD1130" s="20">
        <f ca="1">IFERROR(
   IF(
     OR(ISBLANK(P1130),ISBLANK(Q1130)),
     "",
     IF(
       AND(AA1130&lt;&gt;"",OR(V1130="Terminé",V1130="En cours")),
       VLOOKUP(AC1130,Setup_ScoreExactBonus!A:D,4,FALSE),
       0
     )),
  0)</f>
        <v>0</v>
      </c>
      <c r="AE1130" s="21">
        <f ca="1">IFERROR(IF(OR(ISBLANK(P1130),ISBLANK(Q1130)),0,IF(AA1130&lt;&gt;"", AA1130 + IF(AB1130=1,AD1130, 0), "") * (R1130+1)),"")</f>
        <v>63</v>
      </c>
      <c r="AF1130" s="21">
        <f ca="1">SUMIFS(AE$2:AE1130,D$2:D1130,D1130)</f>
        <v>1227</v>
      </c>
    </row>
    <row r="1131" spans="1:32" hidden="1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1">
        <v>0</v>
      </c>
      <c r="S1131" s="20">
        <f>VLOOKUP($A1131,Database!$A:$Y,10,FALSE)</f>
        <v>63</v>
      </c>
      <c r="T1131" s="20">
        <f>VLOOKUP($A1131,Database!$A:$Y,11,FALSE)</f>
        <v>105</v>
      </c>
      <c r="U1131" s="20">
        <f>VLOOKUP($A1131,Database!$A:$Y,12,FALSE)</f>
        <v>132</v>
      </c>
      <c r="V1131" s="20" t="str">
        <f>VLOOKUP(A1131,Database!A:M,13,FALSE)</f>
        <v>Terminé</v>
      </c>
      <c r="W1131" s="20">
        <f>VLOOKUP($A1131,Database!$A:$Y,20,FALSE)</f>
        <v>2</v>
      </c>
      <c r="X1131" s="20">
        <f>VLOOKUP($A1131,Database!$A:$Y,21,FALSE)</f>
        <v>0</v>
      </c>
      <c r="Y1131" s="20">
        <f>IF(A1131=0,0,IF(V1131="À venir",0,IF(AND(ISBLANK(P1131),ISBLANK(Q1131)),1,0)))</f>
        <v>0</v>
      </c>
      <c r="Z1131" s="20">
        <f>IF(OR(ISBLANK(P1131),ISBLANK(Q1131)),"",IF(OR(AND(P1131&gt;Q1131,W1131&gt;X1131),AND(P1131=Q1131,W1131=X1131),AND(P1131&lt;Q1131,W1131&lt;X1131)),1,0))</f>
        <v>1</v>
      </c>
      <c r="AA1131" s="20">
        <f ca="1">IF(C1131&lt;NOW(),IF(AND(P1131&gt;Q1131,W1131&gt;X1131),S1131,IF(AND(P1131=Q1131,W1131=X1131),T1131,IF(AND(P1131&lt;Q1131,W1131&lt;X1131),U1131,0))),"")</f>
        <v>63</v>
      </c>
      <c r="AB1131" s="20">
        <f ca="1">IF(AND(P1131=W1131,Q1131=X1131,NOT(ISBLANK(P1131)),NOT(ISBLANK(Q1131)),NOT(ISBLANK(W1131)),NOT(ISBLANK(AA1131))),1,0)</f>
        <v>0</v>
      </c>
      <c r="AC1131" s="20" t="str">
        <f ca="1">IF(AB1131=0,"",IF(OR(ISBLANK(P1131),ISBLANK(Q1131)),"",IF(ISBLANK(VLOOKUP(A1131,Database!A:AA,22,FALSE)),"",VLOOKUP(A1131,Database!A:AA,22,FALSE))))</f>
        <v/>
      </c>
      <c r="AD1131" s="20">
        <f ca="1">IFERROR(
   IF(
     OR(ISBLANK(P1131),ISBLANK(Q1131)),
     "",
     IF(
       AND(AA1131&lt;&gt;"",OR(V1131="Terminé",V1131="En cours")),
       VLOOKUP(AC1131,Setup_ScoreExactBonus!A:D,4,FALSE),
       0
     )),
  0)</f>
        <v>0</v>
      </c>
      <c r="AE1131" s="21">
        <f ca="1">IFERROR(IF(OR(ISBLANK(P1131),ISBLANK(Q1131)),0,IF(AA1131&lt;&gt;"", AA1131 + IF(AB1131=1,AD1131, 0), "") * (R1131+1)),"")</f>
        <v>63</v>
      </c>
      <c r="AF1131" s="21">
        <f ca="1">SUMIFS(AE$2:AE1131,D$2:D1131,D1131)</f>
        <v>1153</v>
      </c>
    </row>
    <row r="1132" spans="1:32" hidden="1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1">
        <v>0</v>
      </c>
      <c r="S1132" s="20">
        <f>VLOOKUP($A1132,Database!$A:$Y,10,FALSE)</f>
        <v>63</v>
      </c>
      <c r="T1132" s="20">
        <f>VLOOKUP($A1132,Database!$A:$Y,11,FALSE)</f>
        <v>105</v>
      </c>
      <c r="U1132" s="20">
        <f>VLOOKUP($A1132,Database!$A:$Y,12,FALSE)</f>
        <v>132</v>
      </c>
      <c r="V1132" s="20" t="str">
        <f>VLOOKUP(A1132,Database!A:M,13,FALSE)</f>
        <v>Terminé</v>
      </c>
      <c r="W1132" s="20">
        <f>VLOOKUP($A1132,Database!$A:$Y,20,FALSE)</f>
        <v>2</v>
      </c>
      <c r="X1132" s="20">
        <f>VLOOKUP($A1132,Database!$A:$Y,21,FALSE)</f>
        <v>0</v>
      </c>
      <c r="Y1132" s="20">
        <f>IF(A1132=0,0,IF(V1132="À venir",0,IF(AND(ISBLANK(P1132),ISBLANK(Q1132)),1,0)))</f>
        <v>0</v>
      </c>
      <c r="Z1132" s="20">
        <f>IF(OR(ISBLANK(P1132),ISBLANK(Q1132)),"",IF(OR(AND(P1132&gt;Q1132,W1132&gt;X1132),AND(P1132=Q1132,W1132=X1132),AND(P1132&lt;Q1132,W1132&lt;X1132)),1,0))</f>
        <v>1</v>
      </c>
      <c r="AA1132" s="20">
        <f ca="1">IF(C1132&lt;NOW(),IF(AND(P1132&gt;Q1132,W1132&gt;X1132),S1132,IF(AND(P1132=Q1132,W1132=X1132),T1132,IF(AND(P1132&lt;Q1132,W1132&lt;X1132),U1132,0))),"")</f>
        <v>63</v>
      </c>
      <c r="AB1132" s="20">
        <f ca="1">IF(AND(P1132=W1132,Q1132=X1132,NOT(ISBLANK(P1132)),NOT(ISBLANK(Q1132)),NOT(ISBLANK(W1132)),NOT(ISBLANK(AA1132))),1,0)</f>
        <v>0</v>
      </c>
      <c r="AC1132" s="20" t="str">
        <f ca="1">IF(AB1132=0,"",IF(OR(ISBLANK(P1132),ISBLANK(Q1132)),"",IF(ISBLANK(VLOOKUP(A1132,Database!A:AA,22,FALSE)),"",VLOOKUP(A1132,Database!A:AA,22,FALSE))))</f>
        <v/>
      </c>
      <c r="AD1132" s="20">
        <f ca="1">IFERROR(
   IF(
     OR(ISBLANK(P1132),ISBLANK(Q1132)),
     "",
     IF(
       AND(AA1132&lt;&gt;"",OR(V1132="Terminé",V1132="En cours")),
       VLOOKUP(AC1132,Setup_ScoreExactBonus!A:D,4,FALSE),
       0
     )),
  0)</f>
        <v>0</v>
      </c>
      <c r="AE1132" s="21">
        <f ca="1">IFERROR(IF(OR(ISBLANK(P1132),ISBLANK(Q1132)),0,IF(AA1132&lt;&gt;"", AA1132 + IF(AB1132=1,AD1132, 0), "") * (R1132+1)),"")</f>
        <v>63</v>
      </c>
      <c r="AF1132" s="21">
        <f ca="1">SUMIFS(AE$2:AE1132,D$2:D1132,D1132)</f>
        <v>1868</v>
      </c>
    </row>
    <row r="1133" spans="1:32" hidden="1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1">
        <v>0</v>
      </c>
      <c r="S1133" s="20">
        <f>VLOOKUP($A1133,Database!$A:$Y,10,FALSE)</f>
        <v>63</v>
      </c>
      <c r="T1133" s="20">
        <f>VLOOKUP($A1133,Database!$A:$Y,11,FALSE)</f>
        <v>105</v>
      </c>
      <c r="U1133" s="20">
        <f>VLOOKUP($A1133,Database!$A:$Y,12,FALSE)</f>
        <v>132</v>
      </c>
      <c r="V1133" s="20" t="str">
        <f>VLOOKUP(A1133,Database!A:M,13,FALSE)</f>
        <v>Terminé</v>
      </c>
      <c r="W1133" s="20">
        <f>VLOOKUP($A1133,Database!$A:$Y,20,FALSE)</f>
        <v>2</v>
      </c>
      <c r="X1133" s="20">
        <f>VLOOKUP($A1133,Database!$A:$Y,21,FALSE)</f>
        <v>0</v>
      </c>
      <c r="Y1133" s="20">
        <f>IF(A1133=0,0,IF(V1133="À venir",0,IF(AND(ISBLANK(P1133),ISBLANK(Q1133)),1,0)))</f>
        <v>0</v>
      </c>
      <c r="Z1133" s="20">
        <f>IF(OR(ISBLANK(P1133),ISBLANK(Q1133)),"",IF(OR(AND(P1133&gt;Q1133,W1133&gt;X1133),AND(P1133=Q1133,W1133=X1133),AND(P1133&lt;Q1133,W1133&lt;X1133)),1,0))</f>
        <v>1</v>
      </c>
      <c r="AA1133" s="20">
        <f ca="1">IF(C1133&lt;NOW(),IF(AND(P1133&gt;Q1133,W1133&gt;X1133),S1133,IF(AND(P1133=Q1133,W1133=X1133),T1133,IF(AND(P1133&lt;Q1133,W1133&lt;X1133),U1133,0))),"")</f>
        <v>63</v>
      </c>
      <c r="AB1133" s="20">
        <f ca="1">IF(AND(P1133=W1133,Q1133=X1133,NOT(ISBLANK(P1133)),NOT(ISBLANK(Q1133)),NOT(ISBLANK(W1133)),NOT(ISBLANK(AA1133))),1,0)</f>
        <v>1</v>
      </c>
      <c r="AC1133" s="20" t="str">
        <f ca="1">IF(AB1133=0,"",IF(OR(ISBLANK(P1133),ISBLANK(Q1133)),"",IF(ISBLANK(VLOOKUP(A1133,Database!A:AA,22,FALSE)),"",VLOOKUP(A1133,Database!A:AA,22,FALSE))))</f>
        <v>Rare</v>
      </c>
      <c r="AD1133" s="20">
        <f ca="1">IFERROR(
   IF(
     OR(ISBLANK(P1133),ISBLANK(Q1133)),
     "",
     IF(
       AND(AA1133&lt;&gt;"",OR(V1133="Terminé",V1133="En cours")),
       VLOOKUP(AC1133,Setup_ScoreExactBonus!A:D,4,FALSE),
       0
     )),
  0)</f>
        <v>30</v>
      </c>
      <c r="AE1133" s="21">
        <f ca="1">IFERROR(IF(OR(ISBLANK(P1133),ISBLANK(Q1133)),0,IF(AA1133&lt;&gt;"", AA1133 + IF(AB1133=1,AD1133, 0), "") * (R1133+1)),"")</f>
        <v>93</v>
      </c>
      <c r="AF1133" s="21">
        <f ca="1">SUMIFS(AE$2:AE1133,D$2:D1133,D1133)</f>
        <v>1607</v>
      </c>
    </row>
    <row r="1134" spans="1:32" hidden="1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1">
        <v>0</v>
      </c>
      <c r="S1134" s="20">
        <f>VLOOKUP($A1134,Database!$A:$Y,10,FALSE)</f>
        <v>63</v>
      </c>
      <c r="T1134" s="20">
        <f>VLOOKUP($A1134,Database!$A:$Y,11,FALSE)</f>
        <v>105</v>
      </c>
      <c r="U1134" s="20">
        <f>VLOOKUP($A1134,Database!$A:$Y,12,FALSE)</f>
        <v>132</v>
      </c>
      <c r="V1134" s="20" t="str">
        <f>VLOOKUP(A1134,Database!A:M,13,FALSE)</f>
        <v>Terminé</v>
      </c>
      <c r="W1134" s="20">
        <f>VLOOKUP($A1134,Database!$A:$Y,20,FALSE)</f>
        <v>2</v>
      </c>
      <c r="X1134" s="20">
        <f>VLOOKUP($A1134,Database!$A:$Y,21,FALSE)</f>
        <v>0</v>
      </c>
      <c r="Y1134" s="20">
        <f>IF(A1134=0,0,IF(V1134="À venir",0,IF(AND(ISBLANK(P1134),ISBLANK(Q1134)),1,0)))</f>
        <v>0</v>
      </c>
      <c r="Z1134" s="20">
        <f>IF(OR(ISBLANK(P1134),ISBLANK(Q1134)),"",IF(OR(AND(P1134&gt;Q1134,W1134&gt;X1134),AND(P1134=Q1134,W1134=X1134),AND(P1134&lt;Q1134,W1134&lt;X1134)),1,0))</f>
        <v>1</v>
      </c>
      <c r="AA1134" s="20">
        <f ca="1">IF(C1134&lt;NOW(),IF(AND(P1134&gt;Q1134,W1134&gt;X1134),S1134,IF(AND(P1134=Q1134,W1134=X1134),T1134,IF(AND(P1134&lt;Q1134,W1134&lt;X1134),U1134,0))),"")</f>
        <v>63</v>
      </c>
      <c r="AB1134" s="20">
        <f ca="1">IF(AND(P1134=W1134,Q1134=X1134,NOT(ISBLANK(P1134)),NOT(ISBLANK(Q1134)),NOT(ISBLANK(W1134)),NOT(ISBLANK(AA1134))),1,0)</f>
        <v>0</v>
      </c>
      <c r="AC1134" s="20" t="str">
        <f ca="1">IF(AB1134=0,"",IF(OR(ISBLANK(P1134),ISBLANK(Q1134)),"",IF(ISBLANK(VLOOKUP(A1134,Database!A:AA,22,FALSE)),"",VLOOKUP(A1134,Database!A:AA,22,FALSE))))</f>
        <v/>
      </c>
      <c r="AD1134" s="20">
        <f ca="1">IFERROR(
   IF(
     OR(ISBLANK(P1134),ISBLANK(Q1134)),
     "",
     IF(
       AND(AA1134&lt;&gt;"",OR(V1134="Terminé",V1134="En cours")),
       VLOOKUP(AC1134,Setup_ScoreExactBonus!A:D,4,FALSE),
       0
     )),
  0)</f>
        <v>0</v>
      </c>
      <c r="AE1134" s="21">
        <f ca="1">IFERROR(IF(OR(ISBLANK(P1134),ISBLANK(Q1134)),0,IF(AA1134&lt;&gt;"", AA1134 + IF(AB1134=1,AD1134, 0), "") * (R1134+1)),"")</f>
        <v>63</v>
      </c>
      <c r="AF1134" s="21">
        <f ca="1">SUMIFS(AE$2:AE1134,D$2:D1134,D1134)</f>
        <v>967</v>
      </c>
    </row>
    <row r="1135" spans="1:32" hidden="1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1">
        <v>0</v>
      </c>
      <c r="S1135" s="20">
        <f>VLOOKUP($A1135,Database!$A:$Y,10,FALSE)</f>
        <v>63</v>
      </c>
      <c r="T1135" s="20">
        <f>VLOOKUP($A1135,Database!$A:$Y,11,FALSE)</f>
        <v>105</v>
      </c>
      <c r="U1135" s="20">
        <f>VLOOKUP($A1135,Database!$A:$Y,12,FALSE)</f>
        <v>132</v>
      </c>
      <c r="V1135" s="20" t="str">
        <f>VLOOKUP(A1135,Database!A:M,13,FALSE)</f>
        <v>Terminé</v>
      </c>
      <c r="W1135" s="20">
        <f>VLOOKUP($A1135,Database!$A:$Y,20,FALSE)</f>
        <v>2</v>
      </c>
      <c r="X1135" s="20">
        <f>VLOOKUP($A1135,Database!$A:$Y,21,FALSE)</f>
        <v>0</v>
      </c>
      <c r="Y1135" s="20">
        <f>IF(A1135=0,0,IF(V1135="À venir",0,IF(AND(ISBLANK(P1135),ISBLANK(Q1135)),1,0)))</f>
        <v>0</v>
      </c>
      <c r="Z1135" s="20">
        <f>IF(OR(ISBLANK(P1135),ISBLANK(Q1135)),"",IF(OR(AND(P1135&gt;Q1135,W1135&gt;X1135),AND(P1135=Q1135,W1135=X1135),AND(P1135&lt;Q1135,W1135&lt;X1135)),1,0))</f>
        <v>1</v>
      </c>
      <c r="AA1135" s="20">
        <f ca="1">IF(C1135&lt;NOW(),IF(AND(P1135&gt;Q1135,W1135&gt;X1135),S1135,IF(AND(P1135=Q1135,W1135=X1135),T1135,IF(AND(P1135&lt;Q1135,W1135&lt;X1135),U1135,0))),"")</f>
        <v>63</v>
      </c>
      <c r="AB1135" s="20">
        <f ca="1">IF(AND(P1135=W1135,Q1135=X1135,NOT(ISBLANK(P1135)),NOT(ISBLANK(Q1135)),NOT(ISBLANK(W1135)),NOT(ISBLANK(AA1135))),1,0)</f>
        <v>0</v>
      </c>
      <c r="AC1135" s="20" t="str">
        <f ca="1">IF(AB1135=0,"",IF(OR(ISBLANK(P1135),ISBLANK(Q1135)),"",IF(ISBLANK(VLOOKUP(A1135,Database!A:AA,22,FALSE)),"",VLOOKUP(A1135,Database!A:AA,22,FALSE))))</f>
        <v/>
      </c>
      <c r="AD1135" s="20">
        <f ca="1">IFERROR(
   IF(
     OR(ISBLANK(P1135),ISBLANK(Q1135)),
     "",
     IF(
       AND(AA1135&lt;&gt;"",OR(V1135="Terminé",V1135="En cours")),
       VLOOKUP(AC1135,Setup_ScoreExactBonus!A:D,4,FALSE),
       0
     )),
  0)</f>
        <v>0</v>
      </c>
      <c r="AE1135" s="21">
        <f ca="1">IFERROR(IF(OR(ISBLANK(P1135),ISBLANK(Q1135)),0,IF(AA1135&lt;&gt;"", AA1135 + IF(AB1135=1,AD1135, 0), "") * (R1135+1)),"")</f>
        <v>63</v>
      </c>
      <c r="AF1135" s="21">
        <f ca="1">SUMIFS(AE$2:AE1135,D$2:D1135,D1135)</f>
        <v>706</v>
      </c>
    </row>
    <row r="1136" spans="1:32" hidden="1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1">
        <v>0</v>
      </c>
      <c r="S1136" s="20">
        <f>VLOOKUP($A1136,Database!$A:$Y,10,FALSE)</f>
        <v>22</v>
      </c>
      <c r="T1136" s="20">
        <f>VLOOKUP($A1136,Database!$A:$Y,11,FALSE)</f>
        <v>166</v>
      </c>
      <c r="U1136" s="20">
        <f>VLOOKUP($A1136,Database!$A:$Y,12,FALSE)</f>
        <v>189</v>
      </c>
      <c r="V1136" s="20" t="str">
        <f>VLOOKUP(A1136,Database!A:M,13,FALSE)</f>
        <v>Terminé</v>
      </c>
      <c r="W1136" s="20">
        <f>VLOOKUP($A1136,Database!$A:$Y,20,FALSE)</f>
        <v>3</v>
      </c>
      <c r="X1136" s="20">
        <f>VLOOKUP($A1136,Database!$A:$Y,21,FALSE)</f>
        <v>0</v>
      </c>
      <c r="Y1136" s="20">
        <f>IF(A1136=0,0,IF(V1136="À venir",0,IF(AND(ISBLANK(P1136),ISBLANK(Q1136)),1,0)))</f>
        <v>0</v>
      </c>
      <c r="Z1136" s="20">
        <f>IF(OR(ISBLANK(P1136),ISBLANK(Q1136)),"",IF(OR(AND(P1136&gt;Q1136,W1136&gt;X1136),AND(P1136=Q1136,W1136=X1136),AND(P1136&lt;Q1136,W1136&lt;X1136)),1,0))</f>
        <v>1</v>
      </c>
      <c r="AA1136" s="20">
        <f ca="1">IF(C1136&lt;NOW(),IF(AND(P1136&gt;Q1136,W1136&gt;X1136),S1136,IF(AND(P1136=Q1136,W1136=X1136),T1136,IF(AND(P1136&lt;Q1136,W1136&lt;X1136),U1136,0))),"")</f>
        <v>22</v>
      </c>
      <c r="AB1136" s="20">
        <f ca="1">IF(AND(P1136=W1136,Q1136=X1136,NOT(ISBLANK(P1136)),NOT(ISBLANK(Q1136)),NOT(ISBLANK(W1136)),NOT(ISBLANK(AA1136))),1,0)</f>
        <v>0</v>
      </c>
      <c r="AC1136" s="20" t="str">
        <f ca="1">IF(AB1136=0,"",IF(OR(ISBLANK(P1136),ISBLANK(Q1136)),"",IF(ISBLANK(VLOOKUP(A1136,Database!A:AA,22,FALSE)),"",VLOOKUP(A1136,Database!A:AA,22,FALSE))))</f>
        <v/>
      </c>
      <c r="AD1136" s="20">
        <f ca="1">IFERROR(
   IF(
     OR(ISBLANK(P1136),ISBLANK(Q1136)),
     "",
     IF(
       AND(AA1136&lt;&gt;"",OR(V1136="Terminé",V1136="En cours")),
       VLOOKUP(AC1136,Setup_ScoreExactBonus!A:D,4,FALSE),
       0
     )),
  0)</f>
        <v>0</v>
      </c>
      <c r="AE1136" s="21">
        <f ca="1">IFERROR(IF(OR(ISBLANK(P1136),ISBLANK(Q1136)),0,IF(AA1136&lt;&gt;"", AA1136 + IF(AB1136=1,AD1136, 0), "") * (R1136+1)),"")</f>
        <v>22</v>
      </c>
      <c r="AF1136" s="21">
        <f ca="1">SUMIFS(AE$2:AE1136,D$2:D1136,D1136)</f>
        <v>1580</v>
      </c>
    </row>
    <row r="1137" spans="1:32" hidden="1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1">
        <v>0</v>
      </c>
      <c r="S1137" s="20">
        <f>VLOOKUP($A1137,Database!$A:$Y,10,FALSE)</f>
        <v>22</v>
      </c>
      <c r="T1137" s="20">
        <f>VLOOKUP($A1137,Database!$A:$Y,11,FALSE)</f>
        <v>166</v>
      </c>
      <c r="U1137" s="20">
        <f>VLOOKUP($A1137,Database!$A:$Y,12,FALSE)</f>
        <v>189</v>
      </c>
      <c r="V1137" s="20" t="str">
        <f>VLOOKUP(A1137,Database!A:M,13,FALSE)</f>
        <v>Terminé</v>
      </c>
      <c r="W1137" s="20">
        <f>VLOOKUP($A1137,Database!$A:$Y,20,FALSE)</f>
        <v>3</v>
      </c>
      <c r="X1137" s="20">
        <f>VLOOKUP($A1137,Database!$A:$Y,21,FALSE)</f>
        <v>0</v>
      </c>
      <c r="Y1137" s="20">
        <f>IF(A1137=0,0,IF(V1137="À venir",0,IF(AND(ISBLANK(P1137),ISBLANK(Q1137)),1,0)))</f>
        <v>0</v>
      </c>
      <c r="Z1137" s="20">
        <f>IF(OR(ISBLANK(P1137),ISBLANK(Q1137)),"",IF(OR(AND(P1137&gt;Q1137,W1137&gt;X1137),AND(P1137=Q1137,W1137=X1137),AND(P1137&lt;Q1137,W1137&lt;X1137)),1,0))</f>
        <v>1</v>
      </c>
      <c r="AA1137" s="20">
        <f ca="1">IF(C1137&lt;NOW(),IF(AND(P1137&gt;Q1137,W1137&gt;X1137),S1137,IF(AND(P1137=Q1137,W1137=X1137),T1137,IF(AND(P1137&lt;Q1137,W1137&lt;X1137),U1137,0))),"")</f>
        <v>22</v>
      </c>
      <c r="AB1137" s="20">
        <f ca="1">IF(AND(P1137=W1137,Q1137=X1137,NOT(ISBLANK(P1137)),NOT(ISBLANK(Q1137)),NOT(ISBLANK(W1137)),NOT(ISBLANK(AA1137))),1,0)</f>
        <v>0</v>
      </c>
      <c r="AC1137" s="20" t="str">
        <f ca="1">IF(AB1137=0,"",IF(OR(ISBLANK(P1137),ISBLANK(Q1137)),"",IF(ISBLANK(VLOOKUP(A1137,Database!A:AA,22,FALSE)),"",VLOOKUP(A1137,Database!A:AA,22,FALSE))))</f>
        <v/>
      </c>
      <c r="AD1137" s="20">
        <f ca="1">IFERROR(
   IF(
     OR(ISBLANK(P1137),ISBLANK(Q1137)),
     "",
     IF(
       AND(AA1137&lt;&gt;"",OR(V1137="Terminé",V1137="En cours")),
       VLOOKUP(AC1137,Setup_ScoreExactBonus!A:D,4,FALSE),
       0
     )),
  0)</f>
        <v>0</v>
      </c>
      <c r="AE1137" s="21">
        <f ca="1">IFERROR(IF(OR(ISBLANK(P1137),ISBLANK(Q1137)),0,IF(AA1137&lt;&gt;"", AA1137 + IF(AB1137=1,AD1137, 0), "") * (R1137+1)),"")</f>
        <v>22</v>
      </c>
      <c r="AF1137" s="21">
        <f ca="1">SUMIFS(AE$2:AE1137,D$2:D1137,D1137)</f>
        <v>1712</v>
      </c>
    </row>
    <row r="1138" spans="1:32" hidden="1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1">
        <v>0</v>
      </c>
      <c r="S1138" s="20">
        <f>VLOOKUP($A1138,Database!$A:$Y,10,FALSE)</f>
        <v>22</v>
      </c>
      <c r="T1138" s="20">
        <f>VLOOKUP($A1138,Database!$A:$Y,11,FALSE)</f>
        <v>166</v>
      </c>
      <c r="U1138" s="20">
        <f>VLOOKUP($A1138,Database!$A:$Y,12,FALSE)</f>
        <v>189</v>
      </c>
      <c r="V1138" s="20" t="str">
        <f>VLOOKUP(A1138,Database!A:M,13,FALSE)</f>
        <v>Terminé</v>
      </c>
      <c r="W1138" s="20">
        <f>VLOOKUP($A1138,Database!$A:$Y,20,FALSE)</f>
        <v>3</v>
      </c>
      <c r="X1138" s="20">
        <f>VLOOKUP($A1138,Database!$A:$Y,21,FALSE)</f>
        <v>0</v>
      </c>
      <c r="Y1138" s="20">
        <f>IF(A1138=0,0,IF(V1138="À venir",0,IF(AND(ISBLANK(P1138),ISBLANK(Q1138)),1,0)))</f>
        <v>0</v>
      </c>
      <c r="Z1138" s="20">
        <f>IF(OR(ISBLANK(P1138),ISBLANK(Q1138)),"",IF(OR(AND(P1138&gt;Q1138,W1138&gt;X1138),AND(P1138=Q1138,W1138=X1138),AND(P1138&lt;Q1138,W1138&lt;X1138)),1,0))</f>
        <v>1</v>
      </c>
      <c r="AA1138" s="20">
        <f ca="1">IF(C1138&lt;NOW(),IF(AND(P1138&gt;Q1138,W1138&gt;X1138),S1138,IF(AND(P1138=Q1138,W1138=X1138),T1138,IF(AND(P1138&lt;Q1138,W1138&lt;X1138),U1138,0))),"")</f>
        <v>22</v>
      </c>
      <c r="AB1138" s="20">
        <f ca="1">IF(AND(P1138=W1138,Q1138=X1138,NOT(ISBLANK(P1138)),NOT(ISBLANK(Q1138)),NOT(ISBLANK(W1138)),NOT(ISBLANK(AA1138))),1,0)</f>
        <v>0</v>
      </c>
      <c r="AC1138" s="20" t="str">
        <f ca="1">IF(AB1138=0,"",IF(OR(ISBLANK(P1138),ISBLANK(Q1138)),"",IF(ISBLANK(VLOOKUP(A1138,Database!A:AA,22,FALSE)),"",VLOOKUP(A1138,Database!A:AA,22,FALSE))))</f>
        <v/>
      </c>
      <c r="AD1138" s="20">
        <f ca="1">IFERROR(
   IF(
     OR(ISBLANK(P1138),ISBLANK(Q1138)),
     "",
     IF(
       AND(AA1138&lt;&gt;"",OR(V1138="Terminé",V1138="En cours")),
       VLOOKUP(AC1138,Setup_ScoreExactBonus!A:D,4,FALSE),
       0
     )),
  0)</f>
        <v>0</v>
      </c>
      <c r="AE1138" s="21">
        <f ca="1">IFERROR(IF(OR(ISBLANK(P1138),ISBLANK(Q1138)),0,IF(AA1138&lt;&gt;"", AA1138 + IF(AB1138=1,AD1138, 0), "") * (R1138+1)),"")</f>
        <v>22</v>
      </c>
      <c r="AF1138" s="21">
        <f ca="1">SUMIFS(AE$2:AE1138,D$2:D1138,D1138)</f>
        <v>1795</v>
      </c>
    </row>
    <row r="1139" spans="1:32" hidden="1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1">
        <v>0</v>
      </c>
      <c r="S1139" s="20">
        <f>VLOOKUP($A1139,Database!$A:$Y,10,FALSE)</f>
        <v>22</v>
      </c>
      <c r="T1139" s="20">
        <f>VLOOKUP($A1139,Database!$A:$Y,11,FALSE)</f>
        <v>166</v>
      </c>
      <c r="U1139" s="20">
        <f>VLOOKUP($A1139,Database!$A:$Y,12,FALSE)</f>
        <v>189</v>
      </c>
      <c r="V1139" s="20" t="str">
        <f>VLOOKUP(A1139,Database!A:M,13,FALSE)</f>
        <v>Terminé</v>
      </c>
      <c r="W1139" s="20">
        <f>VLOOKUP($A1139,Database!$A:$Y,20,FALSE)</f>
        <v>3</v>
      </c>
      <c r="X1139" s="20">
        <f>VLOOKUP($A1139,Database!$A:$Y,21,FALSE)</f>
        <v>0</v>
      </c>
      <c r="Y1139" s="20">
        <f>IF(A1139=0,0,IF(V1139="À venir",0,IF(AND(ISBLANK(P1139),ISBLANK(Q1139)),1,0)))</f>
        <v>0</v>
      </c>
      <c r="Z1139" s="20">
        <f>IF(OR(ISBLANK(P1139),ISBLANK(Q1139)),"",IF(OR(AND(P1139&gt;Q1139,W1139&gt;X1139),AND(P1139=Q1139,W1139=X1139),AND(P1139&lt;Q1139,W1139&lt;X1139)),1,0))</f>
        <v>1</v>
      </c>
      <c r="AA1139" s="20">
        <f ca="1">IF(C1139&lt;NOW(),IF(AND(P1139&gt;Q1139,W1139&gt;X1139),S1139,IF(AND(P1139=Q1139,W1139=X1139),T1139,IF(AND(P1139&lt;Q1139,W1139&lt;X1139),U1139,0))),"")</f>
        <v>22</v>
      </c>
      <c r="AB1139" s="20">
        <f ca="1">IF(AND(P1139=W1139,Q1139=X1139,NOT(ISBLANK(P1139)),NOT(ISBLANK(Q1139)),NOT(ISBLANK(W1139)),NOT(ISBLANK(AA1139))),1,0)</f>
        <v>0</v>
      </c>
      <c r="AC1139" s="20" t="str">
        <f ca="1">IF(AB1139=0,"",IF(OR(ISBLANK(P1139),ISBLANK(Q1139)),"",IF(ISBLANK(VLOOKUP(A1139,Database!A:AA,22,FALSE)),"",VLOOKUP(A1139,Database!A:AA,22,FALSE))))</f>
        <v/>
      </c>
      <c r="AD1139" s="20">
        <f ca="1">IFERROR(
   IF(
     OR(ISBLANK(P1139),ISBLANK(Q1139)),
     "",
     IF(
       AND(AA1139&lt;&gt;"",OR(V1139="Terminé",V1139="En cours")),
       VLOOKUP(AC1139,Setup_ScoreExactBonus!A:D,4,FALSE),
       0
     )),
  0)</f>
        <v>0</v>
      </c>
      <c r="AE1139" s="21">
        <f ca="1">IFERROR(IF(OR(ISBLANK(P1139),ISBLANK(Q1139)),0,IF(AA1139&lt;&gt;"", AA1139 + IF(AB1139=1,AD1139, 0), "") * (R1139+1)),"")</f>
        <v>22</v>
      </c>
      <c r="AF1139" s="21">
        <f ca="1">SUMIFS(AE$2:AE1139,D$2:D1139,D1139)</f>
        <v>1347</v>
      </c>
    </row>
    <row r="1140" spans="1:32" hidden="1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1">
        <v>0</v>
      </c>
      <c r="S1140" s="20">
        <f>VLOOKUP($A1140,Database!$A:$Y,10,FALSE)</f>
        <v>22</v>
      </c>
      <c r="T1140" s="20">
        <f>VLOOKUP($A1140,Database!$A:$Y,11,FALSE)</f>
        <v>166</v>
      </c>
      <c r="U1140" s="20">
        <f>VLOOKUP($A1140,Database!$A:$Y,12,FALSE)</f>
        <v>189</v>
      </c>
      <c r="V1140" s="20" t="str">
        <f>VLOOKUP(A1140,Database!A:M,13,FALSE)</f>
        <v>Terminé</v>
      </c>
      <c r="W1140" s="20">
        <f>VLOOKUP($A1140,Database!$A:$Y,20,FALSE)</f>
        <v>3</v>
      </c>
      <c r="X1140" s="20">
        <f>VLOOKUP($A1140,Database!$A:$Y,21,FALSE)</f>
        <v>0</v>
      </c>
      <c r="Y1140" s="20">
        <f>IF(A1140=0,0,IF(V1140="À venir",0,IF(AND(ISBLANK(P1140),ISBLANK(Q1140)),1,0)))</f>
        <v>0</v>
      </c>
      <c r="Z1140" s="20">
        <f>IF(OR(ISBLANK(P1140),ISBLANK(Q1140)),"",IF(OR(AND(P1140&gt;Q1140,W1140&gt;X1140),AND(P1140=Q1140,W1140=X1140),AND(P1140&lt;Q1140,W1140&lt;X1140)),1,0))</f>
        <v>0</v>
      </c>
      <c r="AA1140" s="20">
        <f ca="1">IF(C1140&lt;NOW(),IF(AND(P1140&gt;Q1140,W1140&gt;X1140),S1140,IF(AND(P1140=Q1140,W1140=X1140),T1140,IF(AND(P1140&lt;Q1140,W1140&lt;X1140),U1140,0))),"")</f>
        <v>0</v>
      </c>
      <c r="AB1140" s="20">
        <f ca="1">IF(AND(P1140=W1140,Q1140=X1140,NOT(ISBLANK(P1140)),NOT(ISBLANK(Q1140)),NOT(ISBLANK(W1140)),NOT(ISBLANK(AA1140))),1,0)</f>
        <v>0</v>
      </c>
      <c r="AC1140" s="20" t="str">
        <f ca="1">IF(AB1140=0,"",IF(OR(ISBLANK(P1140),ISBLANK(Q1140)),"",IF(ISBLANK(VLOOKUP(A1140,Database!A:AA,22,FALSE)),"",VLOOKUP(A1140,Database!A:AA,22,FALSE))))</f>
        <v/>
      </c>
      <c r="AD1140" s="20">
        <f ca="1">IFERROR(
   IF(
     OR(ISBLANK(P1140),ISBLANK(Q1140)),
     "",
     IF(
       AND(AA1140&lt;&gt;"",OR(V1140="Terminé",V1140="En cours")),
       VLOOKUP(AC1140,Setup_ScoreExactBonus!A:D,4,FALSE),
       0
     )),
  0)</f>
        <v>0</v>
      </c>
      <c r="AE1140" s="21">
        <f ca="1">IFERROR(IF(OR(ISBLANK(P1140),ISBLANK(Q1140)),0,IF(AA1140&lt;&gt;"", AA1140 + IF(AB1140=1,AD1140, 0), "") * (R1140+1)),"")</f>
        <v>0</v>
      </c>
      <c r="AF1140" s="21">
        <f ca="1">SUMIFS(AE$2:AE1140,D$2:D1140,D1140)</f>
        <v>1059</v>
      </c>
    </row>
    <row r="1141" spans="1:32" hidden="1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1">
        <v>0</v>
      </c>
      <c r="S1141" s="20">
        <f>VLOOKUP($A1141,Database!$A:$Y,10,FALSE)</f>
        <v>22</v>
      </c>
      <c r="T1141" s="20">
        <f>VLOOKUP($A1141,Database!$A:$Y,11,FALSE)</f>
        <v>166</v>
      </c>
      <c r="U1141" s="20">
        <f>VLOOKUP($A1141,Database!$A:$Y,12,FALSE)</f>
        <v>189</v>
      </c>
      <c r="V1141" s="20" t="str">
        <f>VLOOKUP(A1141,Database!A:M,13,FALSE)</f>
        <v>Terminé</v>
      </c>
      <c r="W1141" s="20">
        <f>VLOOKUP($A1141,Database!$A:$Y,20,FALSE)</f>
        <v>3</v>
      </c>
      <c r="X1141" s="20">
        <f>VLOOKUP($A1141,Database!$A:$Y,21,FALSE)</f>
        <v>0</v>
      </c>
      <c r="Y1141" s="20">
        <f>IF(A1141=0,0,IF(V1141="À venir",0,IF(AND(ISBLANK(P1141),ISBLANK(Q1141)),1,0)))</f>
        <v>0</v>
      </c>
      <c r="Z1141" s="20">
        <f>IF(OR(ISBLANK(P1141),ISBLANK(Q1141)),"",IF(OR(AND(P1141&gt;Q1141,W1141&gt;X1141),AND(P1141=Q1141,W1141=X1141),AND(P1141&lt;Q1141,W1141&lt;X1141)),1,0))</f>
        <v>1</v>
      </c>
      <c r="AA1141" s="20">
        <f ca="1">IF(C1141&lt;NOW(),IF(AND(P1141&gt;Q1141,W1141&gt;X1141),S1141,IF(AND(P1141=Q1141,W1141=X1141),T1141,IF(AND(P1141&lt;Q1141,W1141&lt;X1141),U1141,0))),"")</f>
        <v>22</v>
      </c>
      <c r="AB1141" s="20">
        <f ca="1">IF(AND(P1141=W1141,Q1141=X1141,NOT(ISBLANK(P1141)),NOT(ISBLANK(Q1141)),NOT(ISBLANK(W1141)),NOT(ISBLANK(AA1141))),1,0)</f>
        <v>0</v>
      </c>
      <c r="AC1141" s="20" t="str">
        <f ca="1">IF(AB1141=0,"",IF(OR(ISBLANK(P1141),ISBLANK(Q1141)),"",IF(ISBLANK(VLOOKUP(A1141,Database!A:AA,22,FALSE)),"",VLOOKUP(A1141,Database!A:AA,22,FALSE))))</f>
        <v/>
      </c>
      <c r="AD1141" s="20">
        <f ca="1">IFERROR(
   IF(
     OR(ISBLANK(P1141),ISBLANK(Q1141)),
     "",
     IF(
       AND(AA1141&lt;&gt;"",OR(V1141="Terminé",V1141="En cours")),
       VLOOKUP(AC1141,Setup_ScoreExactBonus!A:D,4,FALSE),
       0
     )),
  0)</f>
        <v>0</v>
      </c>
      <c r="AE1141" s="21">
        <f ca="1">IFERROR(IF(OR(ISBLANK(P1141),ISBLANK(Q1141)),0,IF(AA1141&lt;&gt;"", AA1141 + IF(AB1141=1,AD1141, 0), "") * (R1141+1)),"")</f>
        <v>22</v>
      </c>
      <c r="AF1141" s="21">
        <f ca="1">SUMIFS(AE$2:AE1141,D$2:D1141,D1141)</f>
        <v>1619</v>
      </c>
    </row>
    <row r="1142" spans="1:32" hidden="1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1">
        <v>0</v>
      </c>
      <c r="S1142" s="20">
        <f>VLOOKUP($A1142,Database!$A:$Y,10,FALSE)</f>
        <v>22</v>
      </c>
      <c r="T1142" s="20">
        <f>VLOOKUP($A1142,Database!$A:$Y,11,FALSE)</f>
        <v>166</v>
      </c>
      <c r="U1142" s="20">
        <f>VLOOKUP($A1142,Database!$A:$Y,12,FALSE)</f>
        <v>189</v>
      </c>
      <c r="V1142" s="20" t="str">
        <f>VLOOKUP(A1142,Database!A:M,13,FALSE)</f>
        <v>Terminé</v>
      </c>
      <c r="W1142" s="20">
        <f>VLOOKUP($A1142,Database!$A:$Y,20,FALSE)</f>
        <v>3</v>
      </c>
      <c r="X1142" s="20">
        <f>VLOOKUP($A1142,Database!$A:$Y,21,FALSE)</f>
        <v>0</v>
      </c>
      <c r="Y1142" s="20">
        <f>IF(A1142=0,0,IF(V1142="À venir",0,IF(AND(ISBLANK(P1142),ISBLANK(Q1142)),1,0)))</f>
        <v>0</v>
      </c>
      <c r="Z1142" s="20">
        <f>IF(OR(ISBLANK(P1142),ISBLANK(Q1142)),"",IF(OR(AND(P1142&gt;Q1142,W1142&gt;X1142),AND(P1142=Q1142,W1142=X1142),AND(P1142&lt;Q1142,W1142&lt;X1142)),1,0))</f>
        <v>1</v>
      </c>
      <c r="AA1142" s="20">
        <f ca="1">IF(C1142&lt;NOW(),IF(AND(P1142&gt;Q1142,W1142&gt;X1142),S1142,IF(AND(P1142=Q1142,W1142=X1142),T1142,IF(AND(P1142&lt;Q1142,W1142&lt;X1142),U1142,0))),"")</f>
        <v>22</v>
      </c>
      <c r="AB1142" s="20">
        <f ca="1">IF(AND(P1142=W1142,Q1142=X1142,NOT(ISBLANK(P1142)),NOT(ISBLANK(Q1142)),NOT(ISBLANK(W1142)),NOT(ISBLANK(AA1142))),1,0)</f>
        <v>0</v>
      </c>
      <c r="AC1142" s="20" t="str">
        <f ca="1">IF(AB1142=0,"",IF(OR(ISBLANK(P1142),ISBLANK(Q1142)),"",IF(ISBLANK(VLOOKUP(A1142,Database!A:AA,22,FALSE)),"",VLOOKUP(A1142,Database!A:AA,22,FALSE))))</f>
        <v/>
      </c>
      <c r="AD1142" s="20">
        <f ca="1">IFERROR(
   IF(
     OR(ISBLANK(P1142),ISBLANK(Q1142)),
     "",
     IF(
       AND(AA1142&lt;&gt;"",OR(V1142="Terminé",V1142="En cours")),
       VLOOKUP(AC1142,Setup_ScoreExactBonus!A:D,4,FALSE),
       0
     )),
  0)</f>
        <v>0</v>
      </c>
      <c r="AE1142" s="21">
        <f ca="1">IFERROR(IF(OR(ISBLANK(P1142),ISBLANK(Q1142)),0,IF(AA1142&lt;&gt;"", AA1142 + IF(AB1142=1,AD1142, 0), "") * (R1142+1)),"")</f>
        <v>22</v>
      </c>
      <c r="AF1142" s="21">
        <f ca="1">SUMIFS(AE$2:AE1142,D$2:D1142,D1142)</f>
        <v>1079</v>
      </c>
    </row>
    <row r="1143" spans="1:32" hidden="1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1">
        <v>0</v>
      </c>
      <c r="S1143" s="20">
        <f>VLOOKUP($A1143,Database!$A:$Y,10,FALSE)</f>
        <v>22</v>
      </c>
      <c r="T1143" s="20">
        <f>VLOOKUP($A1143,Database!$A:$Y,11,FALSE)</f>
        <v>166</v>
      </c>
      <c r="U1143" s="20">
        <f>VLOOKUP($A1143,Database!$A:$Y,12,FALSE)</f>
        <v>189</v>
      </c>
      <c r="V1143" s="20" t="str">
        <f>VLOOKUP(A1143,Database!A:M,13,FALSE)</f>
        <v>Terminé</v>
      </c>
      <c r="W1143" s="20">
        <f>VLOOKUP($A1143,Database!$A:$Y,20,FALSE)</f>
        <v>3</v>
      </c>
      <c r="X1143" s="20">
        <f>VLOOKUP($A1143,Database!$A:$Y,21,FALSE)</f>
        <v>0</v>
      </c>
      <c r="Y1143" s="20">
        <f>IF(A1143=0,0,IF(V1143="À venir",0,IF(AND(ISBLANK(P1143),ISBLANK(Q1143)),1,0)))</f>
        <v>0</v>
      </c>
      <c r="Z1143" s="20">
        <f>IF(OR(ISBLANK(P1143),ISBLANK(Q1143)),"",IF(OR(AND(P1143&gt;Q1143,W1143&gt;X1143),AND(P1143=Q1143,W1143=X1143),AND(P1143&lt;Q1143,W1143&lt;X1143)),1,0))</f>
        <v>1</v>
      </c>
      <c r="AA1143" s="20">
        <f ca="1">IF(C1143&lt;NOW(),IF(AND(P1143&gt;Q1143,W1143&gt;X1143),S1143,IF(AND(P1143=Q1143,W1143=X1143),T1143,IF(AND(P1143&lt;Q1143,W1143&lt;X1143),U1143,0))),"")</f>
        <v>22</v>
      </c>
      <c r="AB1143" s="20">
        <f ca="1">IF(AND(P1143=W1143,Q1143=X1143,NOT(ISBLANK(P1143)),NOT(ISBLANK(Q1143)),NOT(ISBLANK(W1143)),NOT(ISBLANK(AA1143))),1,0)</f>
        <v>1</v>
      </c>
      <c r="AC1143" s="20" t="str">
        <f ca="1">IF(AB1143=0,"",IF(OR(ISBLANK(P1143),ISBLANK(Q1143)),"",IF(ISBLANK(VLOOKUP(A1143,Database!A:AA,22,FALSE)),"",VLOOKUP(A1143,Database!A:AA,22,FALSE))))</f>
        <v>Exact</v>
      </c>
      <c r="AD1143" s="20">
        <f ca="1">IFERROR(
   IF(
     OR(ISBLANK(P1143),ISBLANK(Q1143)),
     "",
     IF(
       AND(AA1143&lt;&gt;"",OR(V1143="Terminé",V1143="En cours")),
       VLOOKUP(AC1143,Setup_ScoreExactBonus!A:D,4,FALSE),
       0
     )),
  0)</f>
        <v>20</v>
      </c>
      <c r="AE1143" s="21">
        <f ca="1">IFERROR(IF(OR(ISBLANK(P1143),ISBLANK(Q1143)),0,IF(AA1143&lt;&gt;"", AA1143 + IF(AB1143=1,AD1143, 0), "") * (R1143+1)),"")</f>
        <v>42</v>
      </c>
      <c r="AF1143" s="21">
        <f ca="1">SUMIFS(AE$2:AE1143,D$2:D1143,D1143)</f>
        <v>1339</v>
      </c>
    </row>
    <row r="1144" spans="1:32" hidden="1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1">
        <v>0</v>
      </c>
      <c r="S1144" s="20">
        <f>VLOOKUP($A1144,Database!$A:$Y,10,FALSE)</f>
        <v>22</v>
      </c>
      <c r="T1144" s="20">
        <f>VLOOKUP($A1144,Database!$A:$Y,11,FALSE)</f>
        <v>166</v>
      </c>
      <c r="U1144" s="20">
        <f>VLOOKUP($A1144,Database!$A:$Y,12,FALSE)</f>
        <v>189</v>
      </c>
      <c r="V1144" s="20" t="str">
        <f>VLOOKUP(A1144,Database!A:M,13,FALSE)</f>
        <v>Terminé</v>
      </c>
      <c r="W1144" s="20">
        <f>VLOOKUP($A1144,Database!$A:$Y,20,FALSE)</f>
        <v>3</v>
      </c>
      <c r="X1144" s="20">
        <f>VLOOKUP($A1144,Database!$A:$Y,21,FALSE)</f>
        <v>0</v>
      </c>
      <c r="Y1144" s="20">
        <f>IF(A1144=0,0,IF(V1144="À venir",0,IF(AND(ISBLANK(P1144),ISBLANK(Q1144)),1,0)))</f>
        <v>0</v>
      </c>
      <c r="Z1144" s="20">
        <f>IF(OR(ISBLANK(P1144),ISBLANK(Q1144)),"",IF(OR(AND(P1144&gt;Q1144,W1144&gt;X1144),AND(P1144=Q1144,W1144=X1144),AND(P1144&lt;Q1144,W1144&lt;X1144)),1,0))</f>
        <v>1</v>
      </c>
      <c r="AA1144" s="20">
        <f ca="1">IF(C1144&lt;NOW(),IF(AND(P1144&gt;Q1144,W1144&gt;X1144),S1144,IF(AND(P1144=Q1144,W1144=X1144),T1144,IF(AND(P1144&lt;Q1144,W1144&lt;X1144),U1144,0))),"")</f>
        <v>22</v>
      </c>
      <c r="AB1144" s="20">
        <f ca="1">IF(AND(P1144=W1144,Q1144=X1144,NOT(ISBLANK(P1144)),NOT(ISBLANK(Q1144)),NOT(ISBLANK(W1144)),NOT(ISBLANK(AA1144))),1,0)</f>
        <v>1</v>
      </c>
      <c r="AC1144" s="20" t="str">
        <f ca="1">IF(AB1144=0,"",IF(OR(ISBLANK(P1144),ISBLANK(Q1144)),"",IF(ISBLANK(VLOOKUP(A1144,Database!A:AA,22,FALSE)),"",VLOOKUP(A1144,Database!A:AA,22,FALSE))))</f>
        <v>Exact</v>
      </c>
      <c r="AD1144" s="20">
        <f ca="1">IFERROR(
   IF(
     OR(ISBLANK(P1144),ISBLANK(Q1144)),
     "",
     IF(
       AND(AA1144&lt;&gt;"",OR(V1144="Terminé",V1144="En cours")),
       VLOOKUP(AC1144,Setup_ScoreExactBonus!A:D,4,FALSE),
       0
     )),
  0)</f>
        <v>20</v>
      </c>
      <c r="AE1144" s="21">
        <f ca="1">IFERROR(IF(OR(ISBLANK(P1144),ISBLANK(Q1144)),0,IF(AA1144&lt;&gt;"", AA1144 + IF(AB1144=1,AD1144, 0), "") * (R1144+1)),"")</f>
        <v>42</v>
      </c>
      <c r="AF1144" s="21">
        <f ca="1">SUMIFS(AE$2:AE1144,D$2:D1144,D1144)</f>
        <v>1631</v>
      </c>
    </row>
    <row r="1145" spans="1:32" hidden="1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1">
        <v>0</v>
      </c>
      <c r="S1145" s="20">
        <f>VLOOKUP($A1145,Database!$A:$Y,10,FALSE)</f>
        <v>22</v>
      </c>
      <c r="T1145" s="20">
        <f>VLOOKUP($A1145,Database!$A:$Y,11,FALSE)</f>
        <v>166</v>
      </c>
      <c r="U1145" s="20">
        <f>VLOOKUP($A1145,Database!$A:$Y,12,FALSE)</f>
        <v>189</v>
      </c>
      <c r="V1145" s="20" t="str">
        <f>VLOOKUP(A1145,Database!A:M,13,FALSE)</f>
        <v>Terminé</v>
      </c>
      <c r="W1145" s="20">
        <f>VLOOKUP($A1145,Database!$A:$Y,20,FALSE)</f>
        <v>3</v>
      </c>
      <c r="X1145" s="20">
        <f>VLOOKUP($A1145,Database!$A:$Y,21,FALSE)</f>
        <v>0</v>
      </c>
      <c r="Y1145" s="20">
        <f>IF(A1145=0,0,IF(V1145="À venir",0,IF(AND(ISBLANK(P1145),ISBLANK(Q1145)),1,0)))</f>
        <v>0</v>
      </c>
      <c r="Z1145" s="20">
        <f>IF(OR(ISBLANK(P1145),ISBLANK(Q1145)),"",IF(OR(AND(P1145&gt;Q1145,W1145&gt;X1145),AND(P1145=Q1145,W1145=X1145),AND(P1145&lt;Q1145,W1145&lt;X1145)),1,0))</f>
        <v>1</v>
      </c>
      <c r="AA1145" s="20">
        <f ca="1">IF(C1145&lt;NOW(),IF(AND(P1145&gt;Q1145,W1145&gt;X1145),S1145,IF(AND(P1145=Q1145,W1145=X1145),T1145,IF(AND(P1145&lt;Q1145,W1145&lt;X1145),U1145,0))),"")</f>
        <v>22</v>
      </c>
      <c r="AB1145" s="20">
        <f ca="1">IF(AND(P1145=W1145,Q1145=X1145,NOT(ISBLANK(P1145)),NOT(ISBLANK(Q1145)),NOT(ISBLANK(W1145)),NOT(ISBLANK(AA1145))),1,0)</f>
        <v>0</v>
      </c>
      <c r="AC1145" s="20" t="str">
        <f ca="1">IF(AB1145=0,"",IF(OR(ISBLANK(P1145),ISBLANK(Q1145)),"",IF(ISBLANK(VLOOKUP(A1145,Database!A:AA,22,FALSE)),"",VLOOKUP(A1145,Database!A:AA,22,FALSE))))</f>
        <v/>
      </c>
      <c r="AD1145" s="20">
        <f ca="1">IFERROR(
   IF(
     OR(ISBLANK(P1145),ISBLANK(Q1145)),
     "",
     IF(
       AND(AA1145&lt;&gt;"",OR(V1145="Terminé",V1145="En cours")),
       VLOOKUP(AC1145,Setup_ScoreExactBonus!A:D,4,FALSE),
       0
     )),
  0)</f>
        <v>0</v>
      </c>
      <c r="AE1145" s="21">
        <f ca="1">IFERROR(IF(OR(ISBLANK(P1145),ISBLANK(Q1145)),0,IF(AA1145&lt;&gt;"", AA1145 + IF(AB1145=1,AD1145, 0), "") * (R1145+1)),"")</f>
        <v>22</v>
      </c>
      <c r="AF1145" s="21">
        <f ca="1">SUMIFS(AE$2:AE1145,D$2:D1145,D1145)</f>
        <v>1576</v>
      </c>
    </row>
    <row r="1146" spans="1:32" hidden="1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1">
        <v>0</v>
      </c>
      <c r="S1146" s="20">
        <f>VLOOKUP($A1146,Database!$A:$Y,10,FALSE)</f>
        <v>22</v>
      </c>
      <c r="T1146" s="20">
        <f>VLOOKUP($A1146,Database!$A:$Y,11,FALSE)</f>
        <v>166</v>
      </c>
      <c r="U1146" s="20">
        <f>VLOOKUP($A1146,Database!$A:$Y,12,FALSE)</f>
        <v>189</v>
      </c>
      <c r="V1146" s="20" t="str">
        <f>VLOOKUP(A1146,Database!A:M,13,FALSE)</f>
        <v>Terminé</v>
      </c>
      <c r="W1146" s="20">
        <f>VLOOKUP($A1146,Database!$A:$Y,20,FALSE)</f>
        <v>3</v>
      </c>
      <c r="X1146" s="20">
        <f>VLOOKUP($A1146,Database!$A:$Y,21,FALSE)</f>
        <v>0</v>
      </c>
      <c r="Y1146" s="20">
        <f>IF(A1146=0,0,IF(V1146="À venir",0,IF(AND(ISBLANK(P1146),ISBLANK(Q1146)),1,0)))</f>
        <v>0</v>
      </c>
      <c r="Z1146" s="20">
        <f>IF(OR(ISBLANK(P1146),ISBLANK(Q1146)),"",IF(OR(AND(P1146&gt;Q1146,W1146&gt;X1146),AND(P1146=Q1146,W1146=X1146),AND(P1146&lt;Q1146,W1146&lt;X1146)),1,0))</f>
        <v>1</v>
      </c>
      <c r="AA1146" s="20">
        <f ca="1">IF(C1146&lt;NOW(),IF(AND(P1146&gt;Q1146,W1146&gt;X1146),S1146,IF(AND(P1146=Q1146,W1146=X1146),T1146,IF(AND(P1146&lt;Q1146,W1146&lt;X1146),U1146,0))),"")</f>
        <v>22</v>
      </c>
      <c r="AB1146" s="20">
        <f ca="1">IF(AND(P1146=W1146,Q1146=X1146,NOT(ISBLANK(P1146)),NOT(ISBLANK(Q1146)),NOT(ISBLANK(W1146)),NOT(ISBLANK(AA1146))),1,0)</f>
        <v>0</v>
      </c>
      <c r="AC1146" s="20" t="str">
        <f ca="1">IF(AB1146=0,"",IF(OR(ISBLANK(P1146),ISBLANK(Q1146)),"",IF(ISBLANK(VLOOKUP(A1146,Database!A:AA,22,FALSE)),"",VLOOKUP(A1146,Database!A:AA,22,FALSE))))</f>
        <v/>
      </c>
      <c r="AD1146" s="20">
        <f ca="1">IFERROR(
   IF(
     OR(ISBLANK(P1146),ISBLANK(Q1146)),
     "",
     IF(
       AND(AA1146&lt;&gt;"",OR(V1146="Terminé",V1146="En cours")),
       VLOOKUP(AC1146,Setup_ScoreExactBonus!A:D,4,FALSE),
       0
     )),
  0)</f>
        <v>0</v>
      </c>
      <c r="AE1146" s="21">
        <f ca="1">IFERROR(IF(OR(ISBLANK(P1146),ISBLANK(Q1146)),0,IF(AA1146&lt;&gt;"", AA1146 + IF(AB1146=1,AD1146, 0), "") * (R1146+1)),"")</f>
        <v>22</v>
      </c>
      <c r="AF1146" s="21">
        <f ca="1">SUMIFS(AE$2:AE1146,D$2:D1146,D1146)</f>
        <v>1896</v>
      </c>
    </row>
    <row r="1147" spans="1:32" hidden="1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1">
        <v>0</v>
      </c>
      <c r="S1147" s="20">
        <f>VLOOKUP($A1147,Database!$A:$Y,10,FALSE)</f>
        <v>22</v>
      </c>
      <c r="T1147" s="20">
        <f>VLOOKUP($A1147,Database!$A:$Y,11,FALSE)</f>
        <v>166</v>
      </c>
      <c r="U1147" s="20">
        <f>VLOOKUP($A1147,Database!$A:$Y,12,FALSE)</f>
        <v>189</v>
      </c>
      <c r="V1147" s="20" t="str">
        <f>VLOOKUP(A1147,Database!A:M,13,FALSE)</f>
        <v>Terminé</v>
      </c>
      <c r="W1147" s="20">
        <f>VLOOKUP($A1147,Database!$A:$Y,20,FALSE)</f>
        <v>3</v>
      </c>
      <c r="X1147" s="20">
        <f>VLOOKUP($A1147,Database!$A:$Y,21,FALSE)</f>
        <v>0</v>
      </c>
      <c r="Y1147" s="20">
        <f>IF(A1147=0,0,IF(V1147="À venir",0,IF(AND(ISBLANK(P1147),ISBLANK(Q1147)),1,0)))</f>
        <v>0</v>
      </c>
      <c r="Z1147" s="20">
        <f>IF(OR(ISBLANK(P1147),ISBLANK(Q1147)),"",IF(OR(AND(P1147&gt;Q1147,W1147&gt;X1147),AND(P1147=Q1147,W1147=X1147),AND(P1147&lt;Q1147,W1147&lt;X1147)),1,0))</f>
        <v>0</v>
      </c>
      <c r="AA1147" s="20">
        <f ca="1">IF(C1147&lt;NOW(),IF(AND(P1147&gt;Q1147,W1147&gt;X1147),S1147,IF(AND(P1147=Q1147,W1147=X1147),T1147,IF(AND(P1147&lt;Q1147,W1147&lt;X1147),U1147,0))),"")</f>
        <v>0</v>
      </c>
      <c r="AB1147" s="20">
        <f ca="1">IF(AND(P1147=W1147,Q1147=X1147,NOT(ISBLANK(P1147)),NOT(ISBLANK(Q1147)),NOT(ISBLANK(W1147)),NOT(ISBLANK(AA1147))),1,0)</f>
        <v>0</v>
      </c>
      <c r="AC1147" s="20" t="str">
        <f ca="1">IF(AB1147=0,"",IF(OR(ISBLANK(P1147),ISBLANK(Q1147)),"",IF(ISBLANK(VLOOKUP(A1147,Database!A:AA,22,FALSE)),"",VLOOKUP(A1147,Database!A:AA,22,FALSE))))</f>
        <v/>
      </c>
      <c r="AD1147" s="20">
        <f ca="1">IFERROR(
   IF(
     OR(ISBLANK(P1147),ISBLANK(Q1147)),
     "",
     IF(
       AND(AA1147&lt;&gt;"",OR(V1147="Terminé",V1147="En cours")),
       VLOOKUP(AC1147,Setup_ScoreExactBonus!A:D,4,FALSE),
       0
     )),
  0)</f>
        <v>0</v>
      </c>
      <c r="AE1147" s="21">
        <f ca="1">IFERROR(IF(OR(ISBLANK(P1147),ISBLANK(Q1147)),0,IF(AA1147&lt;&gt;"", AA1147 + IF(AB1147=1,AD1147, 0), "") * (R1147+1)),"")</f>
        <v>0</v>
      </c>
      <c r="AF1147" s="21">
        <f ca="1">SUMIFS(AE$2:AE1147,D$2:D1147,D1147)</f>
        <v>1851</v>
      </c>
    </row>
    <row r="1148" spans="1:32" hidden="1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1">
        <v>0</v>
      </c>
      <c r="S1148" s="20">
        <f>VLOOKUP($A1148,Database!$A:$Y,10,FALSE)</f>
        <v>22</v>
      </c>
      <c r="T1148" s="20">
        <f>VLOOKUP($A1148,Database!$A:$Y,11,FALSE)</f>
        <v>166</v>
      </c>
      <c r="U1148" s="20">
        <f>VLOOKUP($A1148,Database!$A:$Y,12,FALSE)</f>
        <v>189</v>
      </c>
      <c r="V1148" s="20" t="str">
        <f>VLOOKUP(A1148,Database!A:M,13,FALSE)</f>
        <v>Terminé</v>
      </c>
      <c r="W1148" s="20">
        <f>VLOOKUP($A1148,Database!$A:$Y,20,FALSE)</f>
        <v>3</v>
      </c>
      <c r="X1148" s="20">
        <f>VLOOKUP($A1148,Database!$A:$Y,21,FALSE)</f>
        <v>0</v>
      </c>
      <c r="Y1148" s="20">
        <f>IF(A1148=0,0,IF(V1148="À venir",0,IF(AND(ISBLANK(P1148),ISBLANK(Q1148)),1,0)))</f>
        <v>0</v>
      </c>
      <c r="Z1148" s="20">
        <f>IF(OR(ISBLANK(P1148),ISBLANK(Q1148)),"",IF(OR(AND(P1148&gt;Q1148,W1148&gt;X1148),AND(P1148=Q1148,W1148=X1148),AND(P1148&lt;Q1148,W1148&lt;X1148)),1,0))</f>
        <v>1</v>
      </c>
      <c r="AA1148" s="20">
        <f ca="1">IF(C1148&lt;NOW(),IF(AND(P1148&gt;Q1148,W1148&gt;X1148),S1148,IF(AND(P1148=Q1148,W1148=X1148),T1148,IF(AND(P1148&lt;Q1148,W1148&lt;X1148),U1148,0))),"")</f>
        <v>22</v>
      </c>
      <c r="AB1148" s="20">
        <f ca="1">IF(AND(P1148=W1148,Q1148=X1148,NOT(ISBLANK(P1148)),NOT(ISBLANK(Q1148)),NOT(ISBLANK(W1148)),NOT(ISBLANK(AA1148))),1,0)</f>
        <v>0</v>
      </c>
      <c r="AC1148" s="20" t="str">
        <f ca="1">IF(AB1148=0,"",IF(OR(ISBLANK(P1148),ISBLANK(Q1148)),"",IF(ISBLANK(VLOOKUP(A1148,Database!A:AA,22,FALSE)),"",VLOOKUP(A1148,Database!A:AA,22,FALSE))))</f>
        <v/>
      </c>
      <c r="AD1148" s="20">
        <f ca="1">IFERROR(
   IF(
     OR(ISBLANK(P1148),ISBLANK(Q1148)),
     "",
     IF(
       AND(AA1148&lt;&gt;"",OR(V1148="Terminé",V1148="En cours")),
       VLOOKUP(AC1148,Setup_ScoreExactBonus!A:D,4,FALSE),
       0
     )),
  0)</f>
        <v>0</v>
      </c>
      <c r="AE1148" s="21">
        <f ca="1">IFERROR(IF(OR(ISBLANK(P1148),ISBLANK(Q1148)),0,IF(AA1148&lt;&gt;"", AA1148 + IF(AB1148=1,AD1148, 0), "") * (R1148+1)),"")</f>
        <v>22</v>
      </c>
      <c r="AF1148" s="21">
        <f ca="1">SUMIFS(AE$2:AE1148,D$2:D1148,D1148)</f>
        <v>1847</v>
      </c>
    </row>
    <row r="1149" spans="1:32" hidden="1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1">
        <v>0</v>
      </c>
      <c r="S1149" s="20">
        <f>VLOOKUP($A1149,Database!$A:$Y,10,FALSE)</f>
        <v>22</v>
      </c>
      <c r="T1149" s="20">
        <f>VLOOKUP($A1149,Database!$A:$Y,11,FALSE)</f>
        <v>166</v>
      </c>
      <c r="U1149" s="20">
        <f>VLOOKUP($A1149,Database!$A:$Y,12,FALSE)</f>
        <v>189</v>
      </c>
      <c r="V1149" s="20" t="str">
        <f>VLOOKUP(A1149,Database!A:M,13,FALSE)</f>
        <v>Terminé</v>
      </c>
      <c r="W1149" s="20">
        <f>VLOOKUP($A1149,Database!$A:$Y,20,FALSE)</f>
        <v>3</v>
      </c>
      <c r="X1149" s="20">
        <f>VLOOKUP($A1149,Database!$A:$Y,21,FALSE)</f>
        <v>0</v>
      </c>
      <c r="Y1149" s="20">
        <f>IF(A1149=0,0,IF(V1149="À venir",0,IF(AND(ISBLANK(P1149),ISBLANK(Q1149)),1,0)))</f>
        <v>0</v>
      </c>
      <c r="Z1149" s="20">
        <f>IF(OR(ISBLANK(P1149),ISBLANK(Q1149)),"",IF(OR(AND(P1149&gt;Q1149,W1149&gt;X1149),AND(P1149=Q1149,W1149=X1149),AND(P1149&lt;Q1149,W1149&lt;X1149)),1,0))</f>
        <v>1</v>
      </c>
      <c r="AA1149" s="20">
        <f ca="1">IF(C1149&lt;NOW(),IF(AND(P1149&gt;Q1149,W1149&gt;X1149),S1149,IF(AND(P1149=Q1149,W1149=X1149),T1149,IF(AND(P1149&lt;Q1149,W1149&lt;X1149),U1149,0))),"")</f>
        <v>22</v>
      </c>
      <c r="AB1149" s="20">
        <f ca="1">IF(AND(P1149=W1149,Q1149=X1149,NOT(ISBLANK(P1149)),NOT(ISBLANK(Q1149)),NOT(ISBLANK(W1149)),NOT(ISBLANK(AA1149))),1,0)</f>
        <v>0</v>
      </c>
      <c r="AC1149" s="20" t="str">
        <f ca="1">IF(AB1149=0,"",IF(OR(ISBLANK(P1149),ISBLANK(Q1149)),"",IF(ISBLANK(VLOOKUP(A1149,Database!A:AA,22,FALSE)),"",VLOOKUP(A1149,Database!A:AA,22,FALSE))))</f>
        <v/>
      </c>
      <c r="AD1149" s="20">
        <f ca="1">IFERROR(
   IF(
     OR(ISBLANK(P1149),ISBLANK(Q1149)),
     "",
     IF(
       AND(AA1149&lt;&gt;"",OR(V1149="Terminé",V1149="En cours")),
       VLOOKUP(AC1149,Setup_ScoreExactBonus!A:D,4,FALSE),
       0
     )),
  0)</f>
        <v>0</v>
      </c>
      <c r="AE1149" s="21">
        <f ca="1">IFERROR(IF(OR(ISBLANK(P1149),ISBLANK(Q1149)),0,IF(AA1149&lt;&gt;"", AA1149 + IF(AB1149=1,AD1149, 0), "") * (R1149+1)),"")</f>
        <v>22</v>
      </c>
      <c r="AF1149" s="21">
        <f ca="1">SUMIFS(AE$2:AE1149,D$2:D1149,D1149)</f>
        <v>1695</v>
      </c>
    </row>
    <row r="1150" spans="1:32" hidden="1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1">
        <v>0</v>
      </c>
      <c r="S1150" s="20">
        <f>VLOOKUP($A1150,Database!$A:$Y,10,FALSE)</f>
        <v>22</v>
      </c>
      <c r="T1150" s="20">
        <f>VLOOKUP($A1150,Database!$A:$Y,11,FALSE)</f>
        <v>166</v>
      </c>
      <c r="U1150" s="20">
        <f>VLOOKUP($A1150,Database!$A:$Y,12,FALSE)</f>
        <v>189</v>
      </c>
      <c r="V1150" s="20" t="str">
        <f>VLOOKUP(A1150,Database!A:M,13,FALSE)</f>
        <v>Terminé</v>
      </c>
      <c r="W1150" s="20">
        <f>VLOOKUP($A1150,Database!$A:$Y,20,FALSE)</f>
        <v>3</v>
      </c>
      <c r="X1150" s="20">
        <f>VLOOKUP($A1150,Database!$A:$Y,21,FALSE)</f>
        <v>0</v>
      </c>
      <c r="Y1150" s="20">
        <f>IF(A1150=0,0,IF(V1150="À venir",0,IF(AND(ISBLANK(P1150),ISBLANK(Q1150)),1,0)))</f>
        <v>0</v>
      </c>
      <c r="Z1150" s="20">
        <f>IF(OR(ISBLANK(P1150),ISBLANK(Q1150)),"",IF(OR(AND(P1150&gt;Q1150,W1150&gt;X1150),AND(P1150=Q1150,W1150=X1150),AND(P1150&lt;Q1150,W1150&lt;X1150)),1,0))</f>
        <v>1</v>
      </c>
      <c r="AA1150" s="20">
        <f ca="1">IF(C1150&lt;NOW(),IF(AND(P1150&gt;Q1150,W1150&gt;X1150),S1150,IF(AND(P1150=Q1150,W1150=X1150),T1150,IF(AND(P1150&lt;Q1150,W1150&lt;X1150),U1150,0))),"")</f>
        <v>22</v>
      </c>
      <c r="AB1150" s="20">
        <f ca="1">IF(AND(P1150=W1150,Q1150=X1150,NOT(ISBLANK(P1150)),NOT(ISBLANK(Q1150)),NOT(ISBLANK(W1150)),NOT(ISBLANK(AA1150))),1,0)</f>
        <v>1</v>
      </c>
      <c r="AC1150" s="20" t="str">
        <f ca="1">IF(AB1150=0,"",IF(OR(ISBLANK(P1150),ISBLANK(Q1150)),"",IF(ISBLANK(VLOOKUP(A1150,Database!A:AA,22,FALSE)),"",VLOOKUP(A1150,Database!A:AA,22,FALSE))))</f>
        <v>Exact</v>
      </c>
      <c r="AD1150" s="20">
        <f ca="1">IFERROR(
   IF(
     OR(ISBLANK(P1150),ISBLANK(Q1150)),
     "",
     IF(
       AND(AA1150&lt;&gt;"",OR(V1150="Terminé",V1150="En cours")),
       VLOOKUP(AC1150,Setup_ScoreExactBonus!A:D,4,FALSE),
       0
     )),
  0)</f>
        <v>20</v>
      </c>
      <c r="AE1150" s="21">
        <f ca="1">IFERROR(IF(OR(ISBLANK(P1150),ISBLANK(Q1150)),0,IF(AA1150&lt;&gt;"", AA1150 + IF(AB1150=1,AD1150, 0), "") * (R1150+1)),"")</f>
        <v>42</v>
      </c>
      <c r="AF1150" s="21">
        <f ca="1">SUMIFS(AE$2:AE1150,D$2:D1150,D1150)</f>
        <v>1630</v>
      </c>
    </row>
    <row r="1151" spans="1:32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1">
        <v>0</v>
      </c>
      <c r="S1151" s="20">
        <f>VLOOKUP($A1151,Database!$A:$Y,10,FALSE)</f>
        <v>22</v>
      </c>
      <c r="T1151" s="20">
        <f>VLOOKUP($A1151,Database!$A:$Y,11,FALSE)</f>
        <v>166</v>
      </c>
      <c r="U1151" s="20">
        <f>VLOOKUP($A1151,Database!$A:$Y,12,FALSE)</f>
        <v>189</v>
      </c>
      <c r="V1151" s="20" t="str">
        <f>VLOOKUP(A1151,Database!A:M,13,FALSE)</f>
        <v>Terminé</v>
      </c>
      <c r="W1151" s="20">
        <f>VLOOKUP($A1151,Database!$A:$Y,20,FALSE)</f>
        <v>3</v>
      </c>
      <c r="X1151" s="20">
        <f>VLOOKUP($A1151,Database!$A:$Y,21,FALSE)</f>
        <v>0</v>
      </c>
      <c r="Y1151" s="20">
        <f>IF(A1151=0,0,IF(V1151="À venir",0,IF(AND(ISBLANK(P1151),ISBLANK(Q1151)),1,0)))</f>
        <v>0</v>
      </c>
      <c r="Z1151" s="20">
        <f>IF(OR(ISBLANK(P1151),ISBLANK(Q1151)),"",IF(OR(AND(P1151&gt;Q1151,W1151&gt;X1151),AND(P1151=Q1151,W1151=X1151),AND(P1151&lt;Q1151,W1151&lt;X1151)),1,0))</f>
        <v>0</v>
      </c>
      <c r="AA1151" s="20">
        <f ca="1">IF(C1151&lt;NOW(),IF(AND(P1151&gt;Q1151,W1151&gt;X1151),S1151,IF(AND(P1151=Q1151,W1151=X1151),T1151,IF(AND(P1151&lt;Q1151,W1151&lt;X1151),U1151,0))),"")</f>
        <v>0</v>
      </c>
      <c r="AB1151" s="20">
        <f ca="1">IF(AND(P1151=W1151,Q1151=X1151,NOT(ISBLANK(P1151)),NOT(ISBLANK(Q1151)),NOT(ISBLANK(W1151)),NOT(ISBLANK(AA1151))),1,0)</f>
        <v>0</v>
      </c>
      <c r="AC1151" s="20" t="str">
        <f ca="1">IF(AB1151=0,"",IF(OR(ISBLANK(P1151),ISBLANK(Q1151)),"",IF(ISBLANK(VLOOKUP(A1151,Database!A:AA,22,FALSE)),"",VLOOKUP(A1151,Database!A:AA,22,FALSE))))</f>
        <v/>
      </c>
      <c r="AD1151" s="20">
        <f ca="1">IFERROR(
   IF(
     OR(ISBLANK(P1151),ISBLANK(Q1151)),
     "",
     IF(
       AND(AA1151&lt;&gt;"",OR(V1151="Terminé",V1151="En cours")),
       VLOOKUP(AC1151,Setup_ScoreExactBonus!A:D,4,FALSE),
       0
     )),
  0)</f>
        <v>0</v>
      </c>
      <c r="AE1151" s="21">
        <f ca="1">IFERROR(IF(OR(ISBLANK(P1151),ISBLANK(Q1151)),0,IF(AA1151&lt;&gt;"", AA1151 + IF(AB1151=1,AD1151, 0), "") * (R1151+1)),"")</f>
        <v>0</v>
      </c>
      <c r="AF1151" s="21">
        <f ca="1">SUMIFS(AE$2:AE1151,D$2:D1151,D1151)</f>
        <v>1318</v>
      </c>
    </row>
    <row r="1152" spans="1:32" hidden="1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1">
        <v>0</v>
      </c>
      <c r="S1152" s="20">
        <f>VLOOKUP($A1152,Database!$A:$Y,10,FALSE)</f>
        <v>22</v>
      </c>
      <c r="T1152" s="20">
        <f>VLOOKUP($A1152,Database!$A:$Y,11,FALSE)</f>
        <v>166</v>
      </c>
      <c r="U1152" s="20">
        <f>VLOOKUP($A1152,Database!$A:$Y,12,FALSE)</f>
        <v>189</v>
      </c>
      <c r="V1152" s="20" t="str">
        <f>VLOOKUP(A1152,Database!A:M,13,FALSE)</f>
        <v>Terminé</v>
      </c>
      <c r="W1152" s="20">
        <f>VLOOKUP($A1152,Database!$A:$Y,20,FALSE)</f>
        <v>3</v>
      </c>
      <c r="X1152" s="20">
        <f>VLOOKUP($A1152,Database!$A:$Y,21,FALSE)</f>
        <v>0</v>
      </c>
      <c r="Y1152" s="20">
        <f>IF(A1152=0,0,IF(V1152="À venir",0,IF(AND(ISBLANK(P1152),ISBLANK(Q1152)),1,0)))</f>
        <v>0</v>
      </c>
      <c r="Z1152" s="20">
        <f>IF(OR(ISBLANK(P1152),ISBLANK(Q1152)),"",IF(OR(AND(P1152&gt;Q1152,W1152&gt;X1152),AND(P1152=Q1152,W1152=X1152),AND(P1152&lt;Q1152,W1152&lt;X1152)),1,0))</f>
        <v>1</v>
      </c>
      <c r="AA1152" s="20">
        <f ca="1">IF(C1152&lt;NOW(),IF(AND(P1152&gt;Q1152,W1152&gt;X1152),S1152,IF(AND(P1152=Q1152,W1152=X1152),T1152,IF(AND(P1152&lt;Q1152,W1152&lt;X1152),U1152,0))),"")</f>
        <v>22</v>
      </c>
      <c r="AB1152" s="20">
        <f ca="1">IF(AND(P1152=W1152,Q1152=X1152,NOT(ISBLANK(P1152)),NOT(ISBLANK(Q1152)),NOT(ISBLANK(W1152)),NOT(ISBLANK(AA1152))),1,0)</f>
        <v>0</v>
      </c>
      <c r="AC1152" s="20" t="str">
        <f ca="1">IF(AB1152=0,"",IF(OR(ISBLANK(P1152),ISBLANK(Q1152)),"",IF(ISBLANK(VLOOKUP(A1152,Database!A:AA,22,FALSE)),"",VLOOKUP(A1152,Database!A:AA,22,FALSE))))</f>
        <v/>
      </c>
      <c r="AD1152" s="20">
        <f ca="1">IFERROR(
   IF(
     OR(ISBLANK(P1152),ISBLANK(Q1152)),
     "",
     IF(
       AND(AA1152&lt;&gt;"",OR(V1152="Terminé",V1152="En cours")),
       VLOOKUP(AC1152,Setup_ScoreExactBonus!A:D,4,FALSE),
       0
     )),
  0)</f>
        <v>0</v>
      </c>
      <c r="AE1152" s="21">
        <f ca="1">IFERROR(IF(OR(ISBLANK(P1152),ISBLANK(Q1152)),0,IF(AA1152&lt;&gt;"", AA1152 + IF(AB1152=1,AD1152, 0), "") * (R1152+1)),"")</f>
        <v>22</v>
      </c>
      <c r="AF1152" s="21">
        <f ca="1">SUMIFS(AE$2:AE1152,D$2:D1152,D1152)</f>
        <v>1363</v>
      </c>
    </row>
    <row r="1153" spans="1:32" hidden="1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1">
        <v>0</v>
      </c>
      <c r="S1153" s="20">
        <f>VLOOKUP($A1153,Database!$A:$Y,10,FALSE)</f>
        <v>22</v>
      </c>
      <c r="T1153" s="20">
        <f>VLOOKUP($A1153,Database!$A:$Y,11,FALSE)</f>
        <v>166</v>
      </c>
      <c r="U1153" s="20">
        <f>VLOOKUP($A1153,Database!$A:$Y,12,FALSE)</f>
        <v>189</v>
      </c>
      <c r="V1153" s="20" t="str">
        <f>VLOOKUP(A1153,Database!A:M,13,FALSE)</f>
        <v>Terminé</v>
      </c>
      <c r="W1153" s="20">
        <f>VLOOKUP($A1153,Database!$A:$Y,20,FALSE)</f>
        <v>3</v>
      </c>
      <c r="X1153" s="20">
        <f>VLOOKUP($A1153,Database!$A:$Y,21,FALSE)</f>
        <v>0</v>
      </c>
      <c r="Y1153" s="20">
        <f>IF(A1153=0,0,IF(V1153="À venir",0,IF(AND(ISBLANK(P1153),ISBLANK(Q1153)),1,0)))</f>
        <v>0</v>
      </c>
      <c r="Z1153" s="20">
        <f>IF(OR(ISBLANK(P1153),ISBLANK(Q1153)),"",IF(OR(AND(P1153&gt;Q1153,W1153&gt;X1153),AND(P1153=Q1153,W1153=X1153),AND(P1153&lt;Q1153,W1153&lt;X1153)),1,0))</f>
        <v>1</v>
      </c>
      <c r="AA1153" s="20">
        <f ca="1">IF(C1153&lt;NOW(),IF(AND(P1153&gt;Q1153,W1153&gt;X1153),S1153,IF(AND(P1153=Q1153,W1153=X1153),T1153,IF(AND(P1153&lt;Q1153,W1153&lt;X1153),U1153,0))),"")</f>
        <v>22</v>
      </c>
      <c r="AB1153" s="20">
        <f ca="1">IF(AND(P1153=W1153,Q1153=X1153,NOT(ISBLANK(P1153)),NOT(ISBLANK(Q1153)),NOT(ISBLANK(W1153)),NOT(ISBLANK(AA1153))),1,0)</f>
        <v>0</v>
      </c>
      <c r="AC1153" s="20" t="str">
        <f ca="1">IF(AB1153=0,"",IF(OR(ISBLANK(P1153),ISBLANK(Q1153)),"",IF(ISBLANK(VLOOKUP(A1153,Database!A:AA,22,FALSE)),"",VLOOKUP(A1153,Database!A:AA,22,FALSE))))</f>
        <v/>
      </c>
      <c r="AD1153" s="20">
        <f ca="1">IFERROR(
   IF(
     OR(ISBLANK(P1153),ISBLANK(Q1153)),
     "",
     IF(
       AND(AA1153&lt;&gt;"",OR(V1153="Terminé",V1153="En cours")),
       VLOOKUP(AC1153,Setup_ScoreExactBonus!A:D,4,FALSE),
       0
     )),
  0)</f>
        <v>0</v>
      </c>
      <c r="AE1153" s="21">
        <f ca="1">IFERROR(IF(OR(ISBLANK(P1153),ISBLANK(Q1153)),0,IF(AA1153&lt;&gt;"", AA1153 + IF(AB1153=1,AD1153, 0), "") * (R1153+1)),"")</f>
        <v>22</v>
      </c>
      <c r="AF1153" s="21">
        <f ca="1">SUMIFS(AE$2:AE1153,D$2:D1153,D1153)</f>
        <v>1783</v>
      </c>
    </row>
    <row r="1154" spans="1:32" hidden="1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1">
        <v>0</v>
      </c>
      <c r="S1154" s="20">
        <f>VLOOKUP($A1154,Database!$A:$Y,10,FALSE)</f>
        <v>22</v>
      </c>
      <c r="T1154" s="20">
        <f>VLOOKUP($A1154,Database!$A:$Y,11,FALSE)</f>
        <v>166</v>
      </c>
      <c r="U1154" s="20">
        <f>VLOOKUP($A1154,Database!$A:$Y,12,FALSE)</f>
        <v>189</v>
      </c>
      <c r="V1154" s="20" t="str">
        <f>VLOOKUP(A1154,Database!A:M,13,FALSE)</f>
        <v>Terminé</v>
      </c>
      <c r="W1154" s="20">
        <f>VLOOKUP($A1154,Database!$A:$Y,20,FALSE)</f>
        <v>3</v>
      </c>
      <c r="X1154" s="20">
        <f>VLOOKUP($A1154,Database!$A:$Y,21,FALSE)</f>
        <v>0</v>
      </c>
      <c r="Y1154" s="20">
        <f>IF(A1154=0,0,IF(V1154="À venir",0,IF(AND(ISBLANK(P1154),ISBLANK(Q1154)),1,0)))</f>
        <v>0</v>
      </c>
      <c r="Z1154" s="20">
        <f>IF(OR(ISBLANK(P1154),ISBLANK(Q1154)),"",IF(OR(AND(P1154&gt;Q1154,W1154&gt;X1154),AND(P1154=Q1154,W1154=X1154),AND(P1154&lt;Q1154,W1154&lt;X1154)),1,0))</f>
        <v>1</v>
      </c>
      <c r="AA1154" s="20">
        <f ca="1">IF(C1154&lt;NOW(),IF(AND(P1154&gt;Q1154,W1154&gt;X1154),S1154,IF(AND(P1154=Q1154,W1154=X1154),T1154,IF(AND(P1154&lt;Q1154,W1154&lt;X1154),U1154,0))),"")</f>
        <v>22</v>
      </c>
      <c r="AB1154" s="20">
        <f ca="1">IF(AND(P1154=W1154,Q1154=X1154,NOT(ISBLANK(P1154)),NOT(ISBLANK(Q1154)),NOT(ISBLANK(W1154)),NOT(ISBLANK(AA1154))),1,0)</f>
        <v>0</v>
      </c>
      <c r="AC1154" s="20" t="str">
        <f ca="1">IF(AB1154=0,"",IF(OR(ISBLANK(P1154),ISBLANK(Q1154)),"",IF(ISBLANK(VLOOKUP(A1154,Database!A:AA,22,FALSE)),"",VLOOKUP(A1154,Database!A:AA,22,FALSE))))</f>
        <v/>
      </c>
      <c r="AD1154" s="20">
        <f ca="1">IFERROR(
   IF(
     OR(ISBLANK(P1154),ISBLANK(Q1154)),
     "",
     IF(
       AND(AA1154&lt;&gt;"",OR(V1154="Terminé",V1154="En cours")),
       VLOOKUP(AC1154,Setup_ScoreExactBonus!A:D,4,FALSE),
       0
     )),
  0)</f>
        <v>0</v>
      </c>
      <c r="AE1154" s="21">
        <f ca="1">IFERROR(IF(OR(ISBLANK(P1154),ISBLANK(Q1154)),0,IF(AA1154&lt;&gt;"", AA1154 + IF(AB1154=1,AD1154, 0), "") * (R1154+1)),"")</f>
        <v>22</v>
      </c>
      <c r="AF1154" s="21">
        <f ca="1">SUMIFS(AE$2:AE1154,D$2:D1154,D1154)</f>
        <v>1527</v>
      </c>
    </row>
    <row r="1155" spans="1:32" hidden="1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1">
        <v>0</v>
      </c>
      <c r="S1155" s="20">
        <f>VLOOKUP($A1155,Database!$A:$Y,10,FALSE)</f>
        <v>22</v>
      </c>
      <c r="T1155" s="20">
        <f>VLOOKUP($A1155,Database!$A:$Y,11,FALSE)</f>
        <v>166</v>
      </c>
      <c r="U1155" s="20">
        <f>VLOOKUP($A1155,Database!$A:$Y,12,FALSE)</f>
        <v>189</v>
      </c>
      <c r="V1155" s="20" t="str">
        <f>VLOOKUP(A1155,Database!A:M,13,FALSE)</f>
        <v>Terminé</v>
      </c>
      <c r="W1155" s="20">
        <f>VLOOKUP($A1155,Database!$A:$Y,20,FALSE)</f>
        <v>3</v>
      </c>
      <c r="X1155" s="20">
        <f>VLOOKUP($A1155,Database!$A:$Y,21,FALSE)</f>
        <v>0</v>
      </c>
      <c r="Y1155" s="20">
        <f>IF(A1155=0,0,IF(V1155="À venir",0,IF(AND(ISBLANK(P1155),ISBLANK(Q1155)),1,0)))</f>
        <v>0</v>
      </c>
      <c r="Z1155" s="20">
        <f>IF(OR(ISBLANK(P1155),ISBLANK(Q1155)),"",IF(OR(AND(P1155&gt;Q1155,W1155&gt;X1155),AND(P1155=Q1155,W1155=X1155),AND(P1155&lt;Q1155,W1155&lt;X1155)),1,0))</f>
        <v>1</v>
      </c>
      <c r="AA1155" s="20">
        <f ca="1">IF(C1155&lt;NOW(),IF(AND(P1155&gt;Q1155,W1155&gt;X1155),S1155,IF(AND(P1155=Q1155,W1155=X1155),T1155,IF(AND(P1155&lt;Q1155,W1155&lt;X1155),U1155,0))),"")</f>
        <v>22</v>
      </c>
      <c r="AB1155" s="20">
        <f ca="1">IF(AND(P1155=W1155,Q1155=X1155,NOT(ISBLANK(P1155)),NOT(ISBLANK(Q1155)),NOT(ISBLANK(W1155)),NOT(ISBLANK(AA1155))),1,0)</f>
        <v>0</v>
      </c>
      <c r="AC1155" s="20" t="str">
        <f ca="1">IF(AB1155=0,"",IF(OR(ISBLANK(P1155),ISBLANK(Q1155)),"",IF(ISBLANK(VLOOKUP(A1155,Database!A:AA,22,FALSE)),"",VLOOKUP(A1155,Database!A:AA,22,FALSE))))</f>
        <v/>
      </c>
      <c r="AD1155" s="20">
        <f ca="1">IFERROR(
   IF(
     OR(ISBLANK(P1155),ISBLANK(Q1155)),
     "",
     IF(
       AND(AA1155&lt;&gt;"",OR(V1155="Terminé",V1155="En cours")),
       VLOOKUP(AC1155,Setup_ScoreExactBonus!A:D,4,FALSE),
       0
     )),
  0)</f>
        <v>0</v>
      </c>
      <c r="AE1155" s="21">
        <f ca="1">IFERROR(IF(OR(ISBLANK(P1155),ISBLANK(Q1155)),0,IF(AA1155&lt;&gt;"", AA1155 + IF(AB1155=1,AD1155, 0), "") * (R1155+1)),"")</f>
        <v>22</v>
      </c>
      <c r="AF1155" s="21">
        <f ca="1">SUMIFS(AE$2:AE1155,D$2:D1155,D1155)</f>
        <v>1673</v>
      </c>
    </row>
    <row r="1156" spans="1:32" hidden="1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1">
        <v>0</v>
      </c>
      <c r="S1156" s="20">
        <f>VLOOKUP($A1156,Database!$A:$Y,10,FALSE)</f>
        <v>22</v>
      </c>
      <c r="T1156" s="20">
        <f>VLOOKUP($A1156,Database!$A:$Y,11,FALSE)</f>
        <v>166</v>
      </c>
      <c r="U1156" s="20">
        <f>VLOOKUP($A1156,Database!$A:$Y,12,FALSE)</f>
        <v>189</v>
      </c>
      <c r="V1156" s="20" t="str">
        <f>VLOOKUP(A1156,Database!A:M,13,FALSE)</f>
        <v>Terminé</v>
      </c>
      <c r="W1156" s="20">
        <f>VLOOKUP($A1156,Database!$A:$Y,20,FALSE)</f>
        <v>3</v>
      </c>
      <c r="X1156" s="20">
        <f>VLOOKUP($A1156,Database!$A:$Y,21,FALSE)</f>
        <v>0</v>
      </c>
      <c r="Y1156" s="20">
        <f>IF(A1156=0,0,IF(V1156="À venir",0,IF(AND(ISBLANK(P1156),ISBLANK(Q1156)),1,0)))</f>
        <v>0</v>
      </c>
      <c r="Z1156" s="20">
        <f>IF(OR(ISBLANK(P1156),ISBLANK(Q1156)),"",IF(OR(AND(P1156&gt;Q1156,W1156&gt;X1156),AND(P1156=Q1156,W1156=X1156),AND(P1156&lt;Q1156,W1156&lt;X1156)),1,0))</f>
        <v>1</v>
      </c>
      <c r="AA1156" s="20">
        <f ca="1">IF(C1156&lt;NOW(),IF(AND(P1156&gt;Q1156,W1156&gt;X1156),S1156,IF(AND(P1156=Q1156,W1156=X1156),T1156,IF(AND(P1156&lt;Q1156,W1156&lt;X1156),U1156,0))),"")</f>
        <v>22</v>
      </c>
      <c r="AB1156" s="20">
        <f ca="1">IF(AND(P1156=W1156,Q1156=X1156,NOT(ISBLANK(P1156)),NOT(ISBLANK(Q1156)),NOT(ISBLANK(W1156)),NOT(ISBLANK(AA1156))),1,0)</f>
        <v>0</v>
      </c>
      <c r="AC1156" s="20" t="str">
        <f ca="1">IF(AB1156=0,"",IF(OR(ISBLANK(P1156),ISBLANK(Q1156)),"",IF(ISBLANK(VLOOKUP(A1156,Database!A:AA,22,FALSE)),"",VLOOKUP(A1156,Database!A:AA,22,FALSE))))</f>
        <v/>
      </c>
      <c r="AD1156" s="20">
        <f ca="1">IFERROR(
   IF(
     OR(ISBLANK(P1156),ISBLANK(Q1156)),
     "",
     IF(
       AND(AA1156&lt;&gt;"",OR(V1156="Terminé",V1156="En cours")),
       VLOOKUP(AC1156,Setup_ScoreExactBonus!A:D,4,FALSE),
       0
     )),
  0)</f>
        <v>0</v>
      </c>
      <c r="AE1156" s="21">
        <f ca="1">IFERROR(IF(OR(ISBLANK(P1156),ISBLANK(Q1156)),0,IF(AA1156&lt;&gt;"", AA1156 + IF(AB1156=1,AD1156, 0), "") * (R1156+1)),"")</f>
        <v>22</v>
      </c>
      <c r="AF1156" s="21">
        <f ca="1">SUMIFS(AE$2:AE1156,D$2:D1156,D1156)</f>
        <v>1333</v>
      </c>
    </row>
    <row r="1157" spans="1:32" hidden="1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1">
        <v>0</v>
      </c>
      <c r="S1157" s="20">
        <f>VLOOKUP($A1157,Database!$A:$Y,10,FALSE)</f>
        <v>22</v>
      </c>
      <c r="T1157" s="20">
        <f>VLOOKUP($A1157,Database!$A:$Y,11,FALSE)</f>
        <v>166</v>
      </c>
      <c r="U1157" s="20">
        <f>VLOOKUP($A1157,Database!$A:$Y,12,FALSE)</f>
        <v>189</v>
      </c>
      <c r="V1157" s="20" t="str">
        <f>VLOOKUP(A1157,Database!A:M,13,FALSE)</f>
        <v>Terminé</v>
      </c>
      <c r="W1157" s="20">
        <f>VLOOKUP($A1157,Database!$A:$Y,20,FALSE)</f>
        <v>3</v>
      </c>
      <c r="X1157" s="20">
        <f>VLOOKUP($A1157,Database!$A:$Y,21,FALSE)</f>
        <v>0</v>
      </c>
      <c r="Y1157" s="20">
        <f>IF(A1157=0,0,IF(V1157="À venir",0,IF(AND(ISBLANK(P1157),ISBLANK(Q1157)),1,0)))</f>
        <v>0</v>
      </c>
      <c r="Z1157" s="20">
        <f>IF(OR(ISBLANK(P1157),ISBLANK(Q1157)),"",IF(OR(AND(P1157&gt;Q1157,W1157&gt;X1157),AND(P1157=Q1157,W1157=X1157),AND(P1157&lt;Q1157,W1157&lt;X1157)),1,0))</f>
        <v>1</v>
      </c>
      <c r="AA1157" s="20">
        <f ca="1">IF(C1157&lt;NOW(),IF(AND(P1157&gt;Q1157,W1157&gt;X1157),S1157,IF(AND(P1157=Q1157,W1157=X1157),T1157,IF(AND(P1157&lt;Q1157,W1157&lt;X1157),U1157,0))),"")</f>
        <v>22</v>
      </c>
      <c r="AB1157" s="20">
        <f ca="1">IF(AND(P1157=W1157,Q1157=X1157,NOT(ISBLANK(P1157)),NOT(ISBLANK(Q1157)),NOT(ISBLANK(W1157)),NOT(ISBLANK(AA1157))),1,0)</f>
        <v>1</v>
      </c>
      <c r="AC1157" s="20" t="str">
        <f ca="1">IF(AB1157=0,"",IF(OR(ISBLANK(P1157),ISBLANK(Q1157)),"",IF(ISBLANK(VLOOKUP(A1157,Database!A:AA,22,FALSE)),"",VLOOKUP(A1157,Database!A:AA,22,FALSE))))</f>
        <v>Exact</v>
      </c>
      <c r="AD1157" s="20">
        <f ca="1">IFERROR(
   IF(
     OR(ISBLANK(P1157),ISBLANK(Q1157)),
     "",
     IF(
       AND(AA1157&lt;&gt;"",OR(V1157="Terminé",V1157="En cours")),
       VLOOKUP(AC1157,Setup_ScoreExactBonus!A:D,4,FALSE),
       0
     )),
  0)</f>
        <v>20</v>
      </c>
      <c r="AE1157" s="21">
        <f ca="1">IFERROR(IF(OR(ISBLANK(P1157),ISBLANK(Q1157)),0,IF(AA1157&lt;&gt;"", AA1157 + IF(AB1157=1,AD1157, 0), "") * (R1157+1)),"")</f>
        <v>42</v>
      </c>
      <c r="AF1157" s="21">
        <f ca="1">SUMIFS(AE$2:AE1157,D$2:D1157,D1157)</f>
        <v>1269</v>
      </c>
    </row>
    <row r="1158" spans="1:32" hidden="1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1">
        <v>0</v>
      </c>
      <c r="S1158" s="20">
        <f>VLOOKUP($A1158,Database!$A:$Y,10,FALSE)</f>
        <v>22</v>
      </c>
      <c r="T1158" s="20">
        <f>VLOOKUP($A1158,Database!$A:$Y,11,FALSE)</f>
        <v>166</v>
      </c>
      <c r="U1158" s="20">
        <f>VLOOKUP($A1158,Database!$A:$Y,12,FALSE)</f>
        <v>189</v>
      </c>
      <c r="V1158" s="20" t="str">
        <f>VLOOKUP(A1158,Database!A:M,13,FALSE)</f>
        <v>Terminé</v>
      </c>
      <c r="W1158" s="20">
        <f>VLOOKUP($A1158,Database!$A:$Y,20,FALSE)</f>
        <v>3</v>
      </c>
      <c r="X1158" s="20">
        <f>VLOOKUP($A1158,Database!$A:$Y,21,FALSE)</f>
        <v>0</v>
      </c>
      <c r="Y1158" s="20">
        <f>IF(A1158=0,0,IF(V1158="À venir",0,IF(AND(ISBLANK(P1158),ISBLANK(Q1158)),1,0)))</f>
        <v>0</v>
      </c>
      <c r="Z1158" s="20">
        <f>IF(OR(ISBLANK(P1158),ISBLANK(Q1158)),"",IF(OR(AND(P1158&gt;Q1158,W1158&gt;X1158),AND(P1158=Q1158,W1158=X1158),AND(P1158&lt;Q1158,W1158&lt;X1158)),1,0))</f>
        <v>1</v>
      </c>
      <c r="AA1158" s="20">
        <f ca="1">IF(C1158&lt;NOW(),IF(AND(P1158&gt;Q1158,W1158&gt;X1158),S1158,IF(AND(P1158=Q1158,W1158=X1158),T1158,IF(AND(P1158&lt;Q1158,W1158&lt;X1158),U1158,0))),"")</f>
        <v>22</v>
      </c>
      <c r="AB1158" s="20">
        <f ca="1">IF(AND(P1158=W1158,Q1158=X1158,NOT(ISBLANK(P1158)),NOT(ISBLANK(Q1158)),NOT(ISBLANK(W1158)),NOT(ISBLANK(AA1158))),1,0)</f>
        <v>0</v>
      </c>
      <c r="AC1158" s="20" t="str">
        <f ca="1">IF(AB1158=0,"",IF(OR(ISBLANK(P1158),ISBLANK(Q1158)),"",IF(ISBLANK(VLOOKUP(A1158,Database!A:AA,22,FALSE)),"",VLOOKUP(A1158,Database!A:AA,22,FALSE))))</f>
        <v/>
      </c>
      <c r="AD1158" s="20">
        <f ca="1">IFERROR(
   IF(
     OR(ISBLANK(P1158),ISBLANK(Q1158)),
     "",
     IF(
       AND(AA1158&lt;&gt;"",OR(V1158="Terminé",V1158="En cours")),
       VLOOKUP(AC1158,Setup_ScoreExactBonus!A:D,4,FALSE),
       0
     )),
  0)</f>
        <v>0</v>
      </c>
      <c r="AE1158" s="21">
        <f ca="1">IFERROR(IF(OR(ISBLANK(P1158),ISBLANK(Q1158)),0,IF(AA1158&lt;&gt;"", AA1158 + IF(AB1158=1,AD1158, 0), "") * (R1158+1)),"")</f>
        <v>22</v>
      </c>
      <c r="AF1158" s="21">
        <f ca="1">SUMIFS(AE$2:AE1158,D$2:D1158,D1158)</f>
        <v>1175</v>
      </c>
    </row>
    <row r="1159" spans="1:32" hidden="1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1">
        <v>0</v>
      </c>
      <c r="S1159" s="20">
        <f>VLOOKUP($A1159,Database!$A:$Y,10,FALSE)</f>
        <v>22</v>
      </c>
      <c r="T1159" s="20">
        <f>VLOOKUP($A1159,Database!$A:$Y,11,FALSE)</f>
        <v>166</v>
      </c>
      <c r="U1159" s="20">
        <f>VLOOKUP($A1159,Database!$A:$Y,12,FALSE)</f>
        <v>189</v>
      </c>
      <c r="V1159" s="20" t="str">
        <f>VLOOKUP(A1159,Database!A:M,13,FALSE)</f>
        <v>Terminé</v>
      </c>
      <c r="W1159" s="20">
        <f>VLOOKUP($A1159,Database!$A:$Y,20,FALSE)</f>
        <v>3</v>
      </c>
      <c r="X1159" s="20">
        <f>VLOOKUP($A1159,Database!$A:$Y,21,FALSE)</f>
        <v>0</v>
      </c>
      <c r="Y1159" s="20">
        <f>IF(A1159=0,0,IF(V1159="À venir",0,IF(AND(ISBLANK(P1159),ISBLANK(Q1159)),1,0)))</f>
        <v>0</v>
      </c>
      <c r="Z1159" s="20">
        <f>IF(OR(ISBLANK(P1159),ISBLANK(Q1159)),"",IF(OR(AND(P1159&gt;Q1159,W1159&gt;X1159),AND(P1159=Q1159,W1159=X1159),AND(P1159&lt;Q1159,W1159&lt;X1159)),1,0))</f>
        <v>1</v>
      </c>
      <c r="AA1159" s="20">
        <f ca="1">IF(C1159&lt;NOW(),IF(AND(P1159&gt;Q1159,W1159&gt;X1159),S1159,IF(AND(P1159=Q1159,W1159=X1159),T1159,IF(AND(P1159&lt;Q1159,W1159&lt;X1159),U1159,0))),"")</f>
        <v>22</v>
      </c>
      <c r="AB1159" s="20">
        <f ca="1">IF(AND(P1159=W1159,Q1159=X1159,NOT(ISBLANK(P1159)),NOT(ISBLANK(Q1159)),NOT(ISBLANK(W1159)),NOT(ISBLANK(AA1159))),1,0)</f>
        <v>0</v>
      </c>
      <c r="AC1159" s="20" t="str">
        <f ca="1">IF(AB1159=0,"",IF(OR(ISBLANK(P1159),ISBLANK(Q1159)),"",IF(ISBLANK(VLOOKUP(A1159,Database!A:AA,22,FALSE)),"",VLOOKUP(A1159,Database!A:AA,22,FALSE))))</f>
        <v/>
      </c>
      <c r="AD1159" s="20">
        <f ca="1">IFERROR(
   IF(
     OR(ISBLANK(P1159),ISBLANK(Q1159)),
     "",
     IF(
       AND(AA1159&lt;&gt;"",OR(V1159="Terminé",V1159="En cours")),
       VLOOKUP(AC1159,Setup_ScoreExactBonus!A:D,4,FALSE),
       0
     )),
  0)</f>
        <v>0</v>
      </c>
      <c r="AE1159" s="21">
        <f ca="1">IFERROR(IF(OR(ISBLANK(P1159),ISBLANK(Q1159)),0,IF(AA1159&lt;&gt;"", AA1159 + IF(AB1159=1,AD1159, 0), "") * (R1159+1)),"")</f>
        <v>22</v>
      </c>
      <c r="AF1159" s="21">
        <f ca="1">SUMIFS(AE$2:AE1159,D$2:D1159,D1159)</f>
        <v>1890</v>
      </c>
    </row>
    <row r="1160" spans="1:32" hidden="1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1">
        <v>0</v>
      </c>
      <c r="S1160" s="20">
        <f>VLOOKUP($A1160,Database!$A:$Y,10,FALSE)</f>
        <v>22</v>
      </c>
      <c r="T1160" s="20">
        <f>VLOOKUP($A1160,Database!$A:$Y,11,FALSE)</f>
        <v>166</v>
      </c>
      <c r="U1160" s="20">
        <f>VLOOKUP($A1160,Database!$A:$Y,12,FALSE)</f>
        <v>189</v>
      </c>
      <c r="V1160" s="20" t="str">
        <f>VLOOKUP(A1160,Database!A:M,13,FALSE)</f>
        <v>Terminé</v>
      </c>
      <c r="W1160" s="20">
        <f>VLOOKUP($A1160,Database!$A:$Y,20,FALSE)</f>
        <v>3</v>
      </c>
      <c r="X1160" s="20">
        <f>VLOOKUP($A1160,Database!$A:$Y,21,FALSE)</f>
        <v>0</v>
      </c>
      <c r="Y1160" s="20">
        <f>IF(A1160=0,0,IF(V1160="À venir",0,IF(AND(ISBLANK(P1160),ISBLANK(Q1160)),1,0)))</f>
        <v>0</v>
      </c>
      <c r="Z1160" s="20">
        <f>IF(OR(ISBLANK(P1160),ISBLANK(Q1160)),"",IF(OR(AND(P1160&gt;Q1160,W1160&gt;X1160),AND(P1160=Q1160,W1160=X1160),AND(P1160&lt;Q1160,W1160&lt;X1160)),1,0))</f>
        <v>1</v>
      </c>
      <c r="AA1160" s="20">
        <f ca="1">IF(C1160&lt;NOW(),IF(AND(P1160&gt;Q1160,W1160&gt;X1160),S1160,IF(AND(P1160=Q1160,W1160=X1160),T1160,IF(AND(P1160&lt;Q1160,W1160&lt;X1160),U1160,0))),"")</f>
        <v>22</v>
      </c>
      <c r="AB1160" s="20">
        <f ca="1">IF(AND(P1160=W1160,Q1160=X1160,NOT(ISBLANK(P1160)),NOT(ISBLANK(Q1160)),NOT(ISBLANK(W1160)),NOT(ISBLANK(AA1160))),1,0)</f>
        <v>1</v>
      </c>
      <c r="AC1160" s="20" t="str">
        <f ca="1">IF(AB1160=0,"",IF(OR(ISBLANK(P1160),ISBLANK(Q1160)),"",IF(ISBLANK(VLOOKUP(A1160,Database!A:AA,22,FALSE)),"",VLOOKUP(A1160,Database!A:AA,22,FALSE))))</f>
        <v>Exact</v>
      </c>
      <c r="AD1160" s="20">
        <f ca="1">IFERROR(
   IF(
     OR(ISBLANK(P1160),ISBLANK(Q1160)),
     "",
     IF(
       AND(AA1160&lt;&gt;"",OR(V1160="Terminé",V1160="En cours")),
       VLOOKUP(AC1160,Setup_ScoreExactBonus!A:D,4,FALSE),
       0
     )),
  0)</f>
        <v>20</v>
      </c>
      <c r="AE1160" s="21">
        <f ca="1">IFERROR(IF(OR(ISBLANK(P1160),ISBLANK(Q1160)),0,IF(AA1160&lt;&gt;"", AA1160 + IF(AB1160=1,AD1160, 0), "") * (R1160+1)),"")</f>
        <v>42</v>
      </c>
      <c r="AF1160" s="21">
        <f ca="1">SUMIFS(AE$2:AE1160,D$2:D1160,D1160)</f>
        <v>1649</v>
      </c>
    </row>
    <row r="1161" spans="1:32" hidden="1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1">
        <v>0</v>
      </c>
      <c r="S1161" s="20">
        <f>VLOOKUP($A1161,Database!$A:$Y,10,FALSE)</f>
        <v>22</v>
      </c>
      <c r="T1161" s="20">
        <f>VLOOKUP($A1161,Database!$A:$Y,11,FALSE)</f>
        <v>166</v>
      </c>
      <c r="U1161" s="20">
        <f>VLOOKUP($A1161,Database!$A:$Y,12,FALSE)</f>
        <v>189</v>
      </c>
      <c r="V1161" s="20" t="str">
        <f>VLOOKUP(A1161,Database!A:M,13,FALSE)</f>
        <v>Terminé</v>
      </c>
      <c r="W1161" s="20">
        <f>VLOOKUP($A1161,Database!$A:$Y,20,FALSE)</f>
        <v>3</v>
      </c>
      <c r="X1161" s="20">
        <f>VLOOKUP($A1161,Database!$A:$Y,21,FALSE)</f>
        <v>0</v>
      </c>
      <c r="Y1161" s="20">
        <f>IF(A1161=0,0,IF(V1161="À venir",0,IF(AND(ISBLANK(P1161),ISBLANK(Q1161)),1,0)))</f>
        <v>0</v>
      </c>
      <c r="Z1161" s="20">
        <f>IF(OR(ISBLANK(P1161),ISBLANK(Q1161)),"",IF(OR(AND(P1161&gt;Q1161,W1161&gt;X1161),AND(P1161=Q1161,W1161=X1161),AND(P1161&lt;Q1161,W1161&lt;X1161)),1,0))</f>
        <v>1</v>
      </c>
      <c r="AA1161" s="20">
        <f ca="1">IF(C1161&lt;NOW(),IF(AND(P1161&gt;Q1161,W1161&gt;X1161),S1161,IF(AND(P1161=Q1161,W1161=X1161),T1161,IF(AND(P1161&lt;Q1161,W1161&lt;X1161),U1161,0))),"")</f>
        <v>22</v>
      </c>
      <c r="AB1161" s="20">
        <f ca="1">IF(AND(P1161=W1161,Q1161=X1161,NOT(ISBLANK(P1161)),NOT(ISBLANK(Q1161)),NOT(ISBLANK(W1161)),NOT(ISBLANK(AA1161))),1,0)</f>
        <v>0</v>
      </c>
      <c r="AC1161" s="20" t="str">
        <f ca="1">IF(AB1161=0,"",IF(OR(ISBLANK(P1161),ISBLANK(Q1161)),"",IF(ISBLANK(VLOOKUP(A1161,Database!A:AA,22,FALSE)),"",VLOOKUP(A1161,Database!A:AA,22,FALSE))))</f>
        <v/>
      </c>
      <c r="AD1161" s="20">
        <f ca="1">IFERROR(
   IF(
     OR(ISBLANK(P1161),ISBLANK(Q1161)),
     "",
     IF(
       AND(AA1161&lt;&gt;"",OR(V1161="Terminé",V1161="En cours")),
       VLOOKUP(AC1161,Setup_ScoreExactBonus!A:D,4,FALSE),
       0
     )),
  0)</f>
        <v>0</v>
      </c>
      <c r="AE1161" s="21">
        <f ca="1">IFERROR(IF(OR(ISBLANK(P1161),ISBLANK(Q1161)),0,IF(AA1161&lt;&gt;"", AA1161 + IF(AB1161=1,AD1161, 0), "") * (R1161+1)),"")</f>
        <v>22</v>
      </c>
      <c r="AF1161" s="21">
        <f ca="1">SUMIFS(AE$2:AE1161,D$2:D1161,D1161)</f>
        <v>989</v>
      </c>
    </row>
    <row r="1162" spans="1:32" hidden="1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1">
        <v>0</v>
      </c>
      <c r="S1162" s="20">
        <f>VLOOKUP($A1162,Database!$A:$Y,10,FALSE)</f>
        <v>22</v>
      </c>
      <c r="T1162" s="20">
        <f>VLOOKUP($A1162,Database!$A:$Y,11,FALSE)</f>
        <v>166</v>
      </c>
      <c r="U1162" s="20">
        <f>VLOOKUP($A1162,Database!$A:$Y,12,FALSE)</f>
        <v>189</v>
      </c>
      <c r="V1162" s="20" t="str">
        <f>VLOOKUP(A1162,Database!A:M,13,FALSE)</f>
        <v>Terminé</v>
      </c>
      <c r="W1162" s="20">
        <f>VLOOKUP($A1162,Database!$A:$Y,20,FALSE)</f>
        <v>3</v>
      </c>
      <c r="X1162" s="20">
        <f>VLOOKUP($A1162,Database!$A:$Y,21,FALSE)</f>
        <v>0</v>
      </c>
      <c r="Y1162" s="20">
        <f>IF(A1162=0,0,IF(V1162="À venir",0,IF(AND(ISBLANK(P1162),ISBLANK(Q1162)),1,0)))</f>
        <v>0</v>
      </c>
      <c r="Z1162" s="20">
        <f>IF(OR(ISBLANK(P1162),ISBLANK(Q1162)),"",IF(OR(AND(P1162&gt;Q1162,W1162&gt;X1162),AND(P1162=Q1162,W1162=X1162),AND(P1162&lt;Q1162,W1162&lt;X1162)),1,0))</f>
        <v>1</v>
      </c>
      <c r="AA1162" s="20">
        <f ca="1">IF(C1162&lt;NOW(),IF(AND(P1162&gt;Q1162,W1162&gt;X1162),S1162,IF(AND(P1162=Q1162,W1162=X1162),T1162,IF(AND(P1162&lt;Q1162,W1162&lt;X1162),U1162,0))),"")</f>
        <v>22</v>
      </c>
      <c r="AB1162" s="20">
        <f ca="1">IF(AND(P1162=W1162,Q1162=X1162,NOT(ISBLANK(P1162)),NOT(ISBLANK(Q1162)),NOT(ISBLANK(W1162)),NOT(ISBLANK(AA1162))),1,0)</f>
        <v>0</v>
      </c>
      <c r="AC1162" s="20" t="str">
        <f ca="1">IF(AB1162=0,"",IF(OR(ISBLANK(P1162),ISBLANK(Q1162)),"",IF(ISBLANK(VLOOKUP(A1162,Database!A:AA,22,FALSE)),"",VLOOKUP(A1162,Database!A:AA,22,FALSE))))</f>
        <v/>
      </c>
      <c r="AD1162" s="20">
        <f ca="1">IFERROR(
   IF(
     OR(ISBLANK(P1162),ISBLANK(Q1162)),
     "",
     IF(
       AND(AA1162&lt;&gt;"",OR(V1162="Terminé",V1162="En cours")),
       VLOOKUP(AC1162,Setup_ScoreExactBonus!A:D,4,FALSE),
       0
     )),
  0)</f>
        <v>0</v>
      </c>
      <c r="AE1162" s="21">
        <f ca="1">IFERROR(IF(OR(ISBLANK(P1162),ISBLANK(Q1162)),0,IF(AA1162&lt;&gt;"", AA1162 + IF(AB1162=1,AD1162, 0), "") * (R1162+1)),"")</f>
        <v>22</v>
      </c>
      <c r="AF1162" s="21">
        <f ca="1">SUMIFS(AE$2:AE1162,D$2:D1162,D1162)</f>
        <v>728</v>
      </c>
    </row>
    <row r="1163" spans="1:32" hidden="1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1">
        <v>0</v>
      </c>
      <c r="S1163" s="20">
        <f>VLOOKUP($A1163,Database!$A:$Y,10,FALSE)</f>
        <v>64</v>
      </c>
      <c r="T1163" s="20">
        <f>VLOOKUP($A1163,Database!$A:$Y,11,FALSE)</f>
        <v>105</v>
      </c>
      <c r="U1163" s="20">
        <f>VLOOKUP($A1163,Database!$A:$Y,12,FALSE)</f>
        <v>137</v>
      </c>
      <c r="V1163" s="20" t="str">
        <f>VLOOKUP(A1163,Database!A:M,13,FALSE)</f>
        <v>Terminé</v>
      </c>
      <c r="W1163" s="20">
        <f>VLOOKUP($A1163,Database!$A:$Y,20,FALSE)</f>
        <v>3</v>
      </c>
      <c r="X1163" s="20">
        <f>VLOOKUP($A1163,Database!$A:$Y,21,FALSE)</f>
        <v>2</v>
      </c>
      <c r="Y1163" s="20">
        <f>IF(A1163=0,0,IF(V1163="À venir",0,IF(AND(ISBLANK(P1163),ISBLANK(Q1163)),1,0)))</f>
        <v>0</v>
      </c>
      <c r="Z1163" s="20">
        <f>IF(OR(ISBLANK(P1163),ISBLANK(Q1163)),"",IF(OR(AND(P1163&gt;Q1163,W1163&gt;X1163),AND(P1163=Q1163,W1163=X1163),AND(P1163&lt;Q1163,W1163&lt;X1163)),1,0))</f>
        <v>0</v>
      </c>
      <c r="AA1163" s="20">
        <f ca="1">IF(C1163&lt;NOW(),IF(AND(P1163&gt;Q1163,W1163&gt;X1163),S1163,IF(AND(P1163=Q1163,W1163=X1163),T1163,IF(AND(P1163&lt;Q1163,W1163&lt;X1163),U1163,0))),"")</f>
        <v>0</v>
      </c>
      <c r="AB1163" s="20">
        <f ca="1">IF(AND(P1163=W1163,Q1163=X1163,NOT(ISBLANK(P1163)),NOT(ISBLANK(Q1163)),NOT(ISBLANK(W1163)),NOT(ISBLANK(AA1163))),1,0)</f>
        <v>0</v>
      </c>
      <c r="AC1163" s="20" t="str">
        <f ca="1">IF(AB1163=0,"",IF(OR(ISBLANK(P1163),ISBLANK(Q1163)),"",IF(ISBLANK(VLOOKUP(A1163,Database!A:AA,22,FALSE)),"",VLOOKUP(A1163,Database!A:AA,22,FALSE))))</f>
        <v/>
      </c>
      <c r="AD1163" s="20">
        <f ca="1">IFERROR(
   IF(
     OR(ISBLANK(P1163),ISBLANK(Q1163)),
     "",
     IF(
       AND(AA1163&lt;&gt;"",OR(V1163="Terminé",V1163="En cours")),
       VLOOKUP(AC1163,Setup_ScoreExactBonus!A:D,4,FALSE),
       0
     )),
  0)</f>
        <v>0</v>
      </c>
      <c r="AE1163" s="21">
        <f ca="1">IFERROR(IF(OR(ISBLANK(P1163),ISBLANK(Q1163)),0,IF(AA1163&lt;&gt;"", AA1163 + IF(AB1163=1,AD1163, 0), "") * (R1163+1)),"")</f>
        <v>0</v>
      </c>
      <c r="AF1163" s="21">
        <f ca="1">SUMIFS(AE$2:AE1163,D$2:D1163,D1163)</f>
        <v>1580</v>
      </c>
    </row>
    <row r="1164" spans="1:32" hidden="1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1">
        <v>0</v>
      </c>
      <c r="S1164" s="20">
        <f>VLOOKUP($A1164,Database!$A:$Y,10,FALSE)</f>
        <v>64</v>
      </c>
      <c r="T1164" s="20">
        <f>VLOOKUP($A1164,Database!$A:$Y,11,FALSE)</f>
        <v>105</v>
      </c>
      <c r="U1164" s="20">
        <f>VLOOKUP($A1164,Database!$A:$Y,12,FALSE)</f>
        <v>137</v>
      </c>
      <c r="V1164" s="20" t="str">
        <f>VLOOKUP(A1164,Database!A:M,13,FALSE)</f>
        <v>Terminé</v>
      </c>
      <c r="W1164" s="20">
        <f>VLOOKUP($A1164,Database!$A:$Y,20,FALSE)</f>
        <v>3</v>
      </c>
      <c r="X1164" s="20">
        <f>VLOOKUP($A1164,Database!$A:$Y,21,FALSE)</f>
        <v>2</v>
      </c>
      <c r="Y1164" s="20">
        <f>IF(A1164=0,0,IF(V1164="À venir",0,IF(AND(ISBLANK(P1164),ISBLANK(Q1164)),1,0)))</f>
        <v>0</v>
      </c>
      <c r="Z1164" s="20">
        <f>IF(OR(ISBLANK(P1164),ISBLANK(Q1164)),"",IF(OR(AND(P1164&gt;Q1164,W1164&gt;X1164),AND(P1164=Q1164,W1164=X1164),AND(P1164&lt;Q1164,W1164&lt;X1164)),1,0))</f>
        <v>0</v>
      </c>
      <c r="AA1164" s="20">
        <f ca="1">IF(C1164&lt;NOW(),IF(AND(P1164&gt;Q1164,W1164&gt;X1164),S1164,IF(AND(P1164=Q1164,W1164=X1164),T1164,IF(AND(P1164&lt;Q1164,W1164&lt;X1164),U1164,0))),"")</f>
        <v>0</v>
      </c>
      <c r="AB1164" s="20">
        <f ca="1">IF(AND(P1164=W1164,Q1164=X1164,NOT(ISBLANK(P1164)),NOT(ISBLANK(Q1164)),NOT(ISBLANK(W1164)),NOT(ISBLANK(AA1164))),1,0)</f>
        <v>0</v>
      </c>
      <c r="AC1164" s="20" t="str">
        <f ca="1">IF(AB1164=0,"",IF(OR(ISBLANK(P1164),ISBLANK(Q1164)),"",IF(ISBLANK(VLOOKUP(A1164,Database!A:AA,22,FALSE)),"",VLOOKUP(A1164,Database!A:AA,22,FALSE))))</f>
        <v/>
      </c>
      <c r="AD1164" s="20">
        <f ca="1">IFERROR(
   IF(
     OR(ISBLANK(P1164),ISBLANK(Q1164)),
     "",
     IF(
       AND(AA1164&lt;&gt;"",OR(V1164="Terminé",V1164="En cours")),
       VLOOKUP(AC1164,Setup_ScoreExactBonus!A:D,4,FALSE),
       0
     )),
  0)</f>
        <v>0</v>
      </c>
      <c r="AE1164" s="21">
        <f ca="1">IFERROR(IF(OR(ISBLANK(P1164),ISBLANK(Q1164)),0,IF(AA1164&lt;&gt;"", AA1164 + IF(AB1164=1,AD1164, 0), "") * (R1164+1)),"")</f>
        <v>0</v>
      </c>
      <c r="AF1164" s="21">
        <f ca="1">SUMIFS(AE$2:AE1164,D$2:D1164,D1164)</f>
        <v>1712</v>
      </c>
    </row>
    <row r="1165" spans="1:32" hidden="1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1">
        <v>0</v>
      </c>
      <c r="S1165" s="20">
        <f>VLOOKUP($A1165,Database!$A:$Y,10,FALSE)</f>
        <v>64</v>
      </c>
      <c r="T1165" s="20">
        <f>VLOOKUP($A1165,Database!$A:$Y,11,FALSE)</f>
        <v>105</v>
      </c>
      <c r="U1165" s="20">
        <f>VLOOKUP($A1165,Database!$A:$Y,12,FALSE)</f>
        <v>137</v>
      </c>
      <c r="V1165" s="20" t="str">
        <f>VLOOKUP(A1165,Database!A:M,13,FALSE)</f>
        <v>Terminé</v>
      </c>
      <c r="W1165" s="20">
        <f>VLOOKUP($A1165,Database!$A:$Y,20,FALSE)</f>
        <v>3</v>
      </c>
      <c r="X1165" s="20">
        <f>VLOOKUP($A1165,Database!$A:$Y,21,FALSE)</f>
        <v>2</v>
      </c>
      <c r="Y1165" s="20">
        <f>IF(A1165=0,0,IF(V1165="À venir",0,IF(AND(ISBLANK(P1165),ISBLANK(Q1165)),1,0)))</f>
        <v>0</v>
      </c>
      <c r="Z1165" s="20">
        <f>IF(OR(ISBLANK(P1165),ISBLANK(Q1165)),"",IF(OR(AND(P1165&gt;Q1165,W1165&gt;X1165),AND(P1165=Q1165,W1165=X1165),AND(P1165&lt;Q1165,W1165&lt;X1165)),1,0))</f>
        <v>0</v>
      </c>
      <c r="AA1165" s="20">
        <f ca="1">IF(C1165&lt;NOW(),IF(AND(P1165&gt;Q1165,W1165&gt;X1165),S1165,IF(AND(P1165=Q1165,W1165=X1165),T1165,IF(AND(P1165&lt;Q1165,W1165&lt;X1165),U1165,0))),"")</f>
        <v>0</v>
      </c>
      <c r="AB1165" s="20">
        <f ca="1">IF(AND(P1165=W1165,Q1165=X1165,NOT(ISBLANK(P1165)),NOT(ISBLANK(Q1165)),NOT(ISBLANK(W1165)),NOT(ISBLANK(AA1165))),1,0)</f>
        <v>0</v>
      </c>
      <c r="AC1165" s="20" t="str">
        <f ca="1">IF(AB1165=0,"",IF(OR(ISBLANK(P1165),ISBLANK(Q1165)),"",IF(ISBLANK(VLOOKUP(A1165,Database!A:AA,22,FALSE)),"",VLOOKUP(A1165,Database!A:AA,22,FALSE))))</f>
        <v/>
      </c>
      <c r="AD1165" s="20">
        <f ca="1">IFERROR(
   IF(
     OR(ISBLANK(P1165),ISBLANK(Q1165)),
     "",
     IF(
       AND(AA1165&lt;&gt;"",OR(V1165="Terminé",V1165="En cours")),
       VLOOKUP(AC1165,Setup_ScoreExactBonus!A:D,4,FALSE),
       0
     )),
  0)</f>
        <v>0</v>
      </c>
      <c r="AE1165" s="21">
        <f ca="1">IFERROR(IF(OR(ISBLANK(P1165),ISBLANK(Q1165)),0,IF(AA1165&lt;&gt;"", AA1165 + IF(AB1165=1,AD1165, 0), "") * (R1165+1)),"")</f>
        <v>0</v>
      </c>
      <c r="AF1165" s="21">
        <f ca="1">SUMIFS(AE$2:AE1165,D$2:D1165,D1165)</f>
        <v>1795</v>
      </c>
    </row>
    <row r="1166" spans="1:32" hidden="1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1">
        <v>0</v>
      </c>
      <c r="S1166" s="20">
        <f>VLOOKUP($A1166,Database!$A:$Y,10,FALSE)</f>
        <v>64</v>
      </c>
      <c r="T1166" s="20">
        <f>VLOOKUP($A1166,Database!$A:$Y,11,FALSE)</f>
        <v>105</v>
      </c>
      <c r="U1166" s="20">
        <f>VLOOKUP($A1166,Database!$A:$Y,12,FALSE)</f>
        <v>137</v>
      </c>
      <c r="V1166" s="20" t="str">
        <f>VLOOKUP(A1166,Database!A:M,13,FALSE)</f>
        <v>Terminé</v>
      </c>
      <c r="W1166" s="20">
        <f>VLOOKUP($A1166,Database!$A:$Y,20,FALSE)</f>
        <v>3</v>
      </c>
      <c r="X1166" s="20">
        <f>VLOOKUP($A1166,Database!$A:$Y,21,FALSE)</f>
        <v>2</v>
      </c>
      <c r="Y1166" s="20">
        <f>IF(A1166=0,0,IF(V1166="À venir",0,IF(AND(ISBLANK(P1166),ISBLANK(Q1166)),1,0)))</f>
        <v>0</v>
      </c>
      <c r="Z1166" s="20">
        <f>IF(OR(ISBLANK(P1166),ISBLANK(Q1166)),"",IF(OR(AND(P1166&gt;Q1166,W1166&gt;X1166),AND(P1166=Q1166,W1166=X1166),AND(P1166&lt;Q1166,W1166&lt;X1166)),1,0))</f>
        <v>0</v>
      </c>
      <c r="AA1166" s="20">
        <f ca="1">IF(C1166&lt;NOW(),IF(AND(P1166&gt;Q1166,W1166&gt;X1166),S1166,IF(AND(P1166=Q1166,W1166=X1166),T1166,IF(AND(P1166&lt;Q1166,W1166&lt;X1166),U1166,0))),"")</f>
        <v>0</v>
      </c>
      <c r="AB1166" s="20">
        <f ca="1">IF(AND(P1166=W1166,Q1166=X1166,NOT(ISBLANK(P1166)),NOT(ISBLANK(Q1166)),NOT(ISBLANK(W1166)),NOT(ISBLANK(AA1166))),1,0)</f>
        <v>0</v>
      </c>
      <c r="AC1166" s="20" t="str">
        <f ca="1">IF(AB1166=0,"",IF(OR(ISBLANK(P1166),ISBLANK(Q1166)),"",IF(ISBLANK(VLOOKUP(A1166,Database!A:AA,22,FALSE)),"",VLOOKUP(A1166,Database!A:AA,22,FALSE))))</f>
        <v/>
      </c>
      <c r="AD1166" s="20">
        <f ca="1">IFERROR(
   IF(
     OR(ISBLANK(P1166),ISBLANK(Q1166)),
     "",
     IF(
       AND(AA1166&lt;&gt;"",OR(V1166="Terminé",V1166="En cours")),
       VLOOKUP(AC1166,Setup_ScoreExactBonus!A:D,4,FALSE),
       0
     )),
  0)</f>
        <v>0</v>
      </c>
      <c r="AE1166" s="21">
        <f ca="1">IFERROR(IF(OR(ISBLANK(P1166),ISBLANK(Q1166)),0,IF(AA1166&lt;&gt;"", AA1166 + IF(AB1166=1,AD1166, 0), "") * (R1166+1)),"")</f>
        <v>0</v>
      </c>
      <c r="AF1166" s="21">
        <f ca="1">SUMIFS(AE$2:AE1166,D$2:D1166,D1166)</f>
        <v>1347</v>
      </c>
    </row>
    <row r="1167" spans="1:32" hidden="1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1">
        <v>0</v>
      </c>
      <c r="S1167" s="20">
        <f>VLOOKUP($A1167,Database!$A:$Y,10,FALSE)</f>
        <v>64</v>
      </c>
      <c r="T1167" s="20">
        <f>VLOOKUP($A1167,Database!$A:$Y,11,FALSE)</f>
        <v>105</v>
      </c>
      <c r="U1167" s="20">
        <f>VLOOKUP($A1167,Database!$A:$Y,12,FALSE)</f>
        <v>137</v>
      </c>
      <c r="V1167" s="20" t="str">
        <f>VLOOKUP(A1167,Database!A:M,13,FALSE)</f>
        <v>Terminé</v>
      </c>
      <c r="W1167" s="20">
        <f>VLOOKUP($A1167,Database!$A:$Y,20,FALSE)</f>
        <v>3</v>
      </c>
      <c r="X1167" s="20">
        <f>VLOOKUP($A1167,Database!$A:$Y,21,FALSE)</f>
        <v>2</v>
      </c>
      <c r="Y1167" s="20">
        <f>IF(A1167=0,0,IF(V1167="À venir",0,IF(AND(ISBLANK(P1167),ISBLANK(Q1167)),1,0)))</f>
        <v>0</v>
      </c>
      <c r="Z1167" s="20">
        <f>IF(OR(ISBLANK(P1167),ISBLANK(Q1167)),"",IF(OR(AND(P1167&gt;Q1167,W1167&gt;X1167),AND(P1167=Q1167,W1167=X1167),AND(P1167&lt;Q1167,W1167&lt;X1167)),1,0))</f>
        <v>0</v>
      </c>
      <c r="AA1167" s="20">
        <f ca="1">IF(C1167&lt;NOW(),IF(AND(P1167&gt;Q1167,W1167&gt;X1167),S1167,IF(AND(P1167=Q1167,W1167=X1167),T1167,IF(AND(P1167&lt;Q1167,W1167&lt;X1167),U1167,0))),"")</f>
        <v>0</v>
      </c>
      <c r="AB1167" s="20">
        <f ca="1">IF(AND(P1167=W1167,Q1167=X1167,NOT(ISBLANK(P1167)),NOT(ISBLANK(Q1167)),NOT(ISBLANK(W1167)),NOT(ISBLANK(AA1167))),1,0)</f>
        <v>0</v>
      </c>
      <c r="AC1167" s="20" t="str">
        <f ca="1">IF(AB1167=0,"",IF(OR(ISBLANK(P1167),ISBLANK(Q1167)),"",IF(ISBLANK(VLOOKUP(A1167,Database!A:AA,22,FALSE)),"",VLOOKUP(A1167,Database!A:AA,22,FALSE))))</f>
        <v/>
      </c>
      <c r="AD1167" s="20">
        <f ca="1">IFERROR(
   IF(
     OR(ISBLANK(P1167),ISBLANK(Q1167)),
     "",
     IF(
       AND(AA1167&lt;&gt;"",OR(V1167="Terminé",V1167="En cours")),
       VLOOKUP(AC1167,Setup_ScoreExactBonus!A:D,4,FALSE),
       0
     )),
  0)</f>
        <v>0</v>
      </c>
      <c r="AE1167" s="21">
        <f ca="1">IFERROR(IF(OR(ISBLANK(P1167),ISBLANK(Q1167)),0,IF(AA1167&lt;&gt;"", AA1167 + IF(AB1167=1,AD1167, 0), "") * (R1167+1)),"")</f>
        <v>0</v>
      </c>
      <c r="AF1167" s="21">
        <f ca="1">SUMIFS(AE$2:AE1167,D$2:D1167,D1167)</f>
        <v>1059</v>
      </c>
    </row>
    <row r="1168" spans="1:32" hidden="1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1">
        <v>0</v>
      </c>
      <c r="S1168" s="20">
        <f>VLOOKUP($A1168,Database!$A:$Y,10,FALSE)</f>
        <v>64</v>
      </c>
      <c r="T1168" s="20">
        <f>VLOOKUP($A1168,Database!$A:$Y,11,FALSE)</f>
        <v>105</v>
      </c>
      <c r="U1168" s="20">
        <f>VLOOKUP($A1168,Database!$A:$Y,12,FALSE)</f>
        <v>137</v>
      </c>
      <c r="V1168" s="20" t="str">
        <f>VLOOKUP(A1168,Database!A:M,13,FALSE)</f>
        <v>Terminé</v>
      </c>
      <c r="W1168" s="20">
        <f>VLOOKUP($A1168,Database!$A:$Y,20,FALSE)</f>
        <v>3</v>
      </c>
      <c r="X1168" s="20">
        <f>VLOOKUP($A1168,Database!$A:$Y,21,FALSE)</f>
        <v>2</v>
      </c>
      <c r="Y1168" s="20">
        <f>IF(A1168=0,0,IF(V1168="À venir",0,IF(AND(ISBLANK(P1168),ISBLANK(Q1168)),1,0)))</f>
        <v>0</v>
      </c>
      <c r="Z1168" s="20">
        <f>IF(OR(ISBLANK(P1168),ISBLANK(Q1168)),"",IF(OR(AND(P1168&gt;Q1168,W1168&gt;X1168),AND(P1168=Q1168,W1168=X1168),AND(P1168&lt;Q1168,W1168&lt;X1168)),1,0))</f>
        <v>1</v>
      </c>
      <c r="AA1168" s="20">
        <f ca="1">IF(C1168&lt;NOW(),IF(AND(P1168&gt;Q1168,W1168&gt;X1168),S1168,IF(AND(P1168=Q1168,W1168=X1168),T1168,IF(AND(P1168&lt;Q1168,W1168&lt;X1168),U1168,0))),"")</f>
        <v>64</v>
      </c>
      <c r="AB1168" s="20">
        <f ca="1">IF(AND(P1168=W1168,Q1168=X1168,NOT(ISBLANK(P1168)),NOT(ISBLANK(Q1168)),NOT(ISBLANK(W1168)),NOT(ISBLANK(AA1168))),1,0)</f>
        <v>0</v>
      </c>
      <c r="AC1168" s="20" t="str">
        <f ca="1">IF(AB1168=0,"",IF(OR(ISBLANK(P1168),ISBLANK(Q1168)),"",IF(ISBLANK(VLOOKUP(A1168,Database!A:AA,22,FALSE)),"",VLOOKUP(A1168,Database!A:AA,22,FALSE))))</f>
        <v/>
      </c>
      <c r="AD1168" s="20">
        <f ca="1">IFERROR(
   IF(
     OR(ISBLANK(P1168),ISBLANK(Q1168)),
     "",
     IF(
       AND(AA1168&lt;&gt;"",OR(V1168="Terminé",V1168="En cours")),
       VLOOKUP(AC1168,Setup_ScoreExactBonus!A:D,4,FALSE),
       0
     )),
  0)</f>
        <v>0</v>
      </c>
      <c r="AE1168" s="21">
        <f ca="1">IFERROR(IF(OR(ISBLANK(P1168),ISBLANK(Q1168)),0,IF(AA1168&lt;&gt;"", AA1168 + IF(AB1168=1,AD1168, 0), "") * (R1168+1)),"")</f>
        <v>64</v>
      </c>
      <c r="AF1168" s="21">
        <f ca="1">SUMIFS(AE$2:AE1168,D$2:D1168,D1168)</f>
        <v>1683</v>
      </c>
    </row>
    <row r="1169" spans="1:32" hidden="1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1">
        <v>0</v>
      </c>
      <c r="S1169" s="20">
        <f>VLOOKUP($A1169,Database!$A:$Y,10,FALSE)</f>
        <v>64</v>
      </c>
      <c r="T1169" s="20">
        <f>VLOOKUP($A1169,Database!$A:$Y,11,FALSE)</f>
        <v>105</v>
      </c>
      <c r="U1169" s="20">
        <f>VLOOKUP($A1169,Database!$A:$Y,12,FALSE)</f>
        <v>137</v>
      </c>
      <c r="V1169" s="20" t="str">
        <f>VLOOKUP(A1169,Database!A:M,13,FALSE)</f>
        <v>Terminé</v>
      </c>
      <c r="W1169" s="20">
        <f>VLOOKUP($A1169,Database!$A:$Y,20,FALSE)</f>
        <v>3</v>
      </c>
      <c r="X1169" s="20">
        <f>VLOOKUP($A1169,Database!$A:$Y,21,FALSE)</f>
        <v>2</v>
      </c>
      <c r="Y1169" s="20">
        <f>IF(A1169=0,0,IF(V1169="À venir",0,IF(AND(ISBLANK(P1169),ISBLANK(Q1169)),1,0)))</f>
        <v>1</v>
      </c>
      <c r="Z1169" s="20" t="str">
        <f>IF(OR(ISBLANK(P1169),ISBLANK(Q1169)),"",IF(OR(AND(P1169&gt;Q1169,W1169&gt;X1169),AND(P1169=Q1169,W1169=X1169),AND(P1169&lt;Q1169,W1169&lt;X1169)),1,0))</f>
        <v/>
      </c>
      <c r="AA1169" s="20">
        <f ca="1">IF(C1169&lt;NOW(),IF(AND(P1169&gt;Q1169,W1169&gt;X1169),S1169,IF(AND(P1169=Q1169,W1169=X1169),T1169,IF(AND(P1169&lt;Q1169,W1169&lt;X1169),U1169,0))),"")</f>
        <v>0</v>
      </c>
      <c r="AB1169" s="20">
        <f ca="1">IF(AND(P1169=W1169,Q1169=X1169,NOT(ISBLANK(P1169)),NOT(ISBLANK(Q1169)),NOT(ISBLANK(W1169)),NOT(ISBLANK(AA1169))),1,0)</f>
        <v>0</v>
      </c>
      <c r="AC1169" s="20" t="str">
        <f ca="1">IF(AB1169=0,"",IF(OR(ISBLANK(P1169),ISBLANK(Q1169)),"",IF(ISBLANK(VLOOKUP(A1169,Database!A:AA,22,FALSE)),"",VLOOKUP(A1169,Database!A:AA,22,FALSE))))</f>
        <v/>
      </c>
      <c r="AD1169" s="20" t="str">
        <f>IFERROR(
   IF(
     OR(ISBLANK(P1169),ISBLANK(Q1169)),
     "",
     IF(
       AND(AA1169&lt;&gt;"",OR(V1169="Terminé",V1169="En cours")),
       VLOOKUP(AC1169,Setup_ScoreExactBonus!A:D,4,FALSE),
       0
     )),
  0)</f>
        <v/>
      </c>
      <c r="AE1169" s="21">
        <f>IFERROR(IF(OR(ISBLANK(P1169),ISBLANK(Q1169)),0,IF(AA1169&lt;&gt;"", AA1169 + IF(AB1169=1,AD1169, 0), "") * (R1169+1)),"")</f>
        <v>0</v>
      </c>
      <c r="AF1169" s="21">
        <f ca="1">SUMIFS(AE$2:AE1169,D$2:D1169,D1169)</f>
        <v>1079</v>
      </c>
    </row>
    <row r="1170" spans="1:32" hidden="1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1">
        <v>0</v>
      </c>
      <c r="S1170" s="20">
        <f>VLOOKUP($A1170,Database!$A:$Y,10,FALSE)</f>
        <v>64</v>
      </c>
      <c r="T1170" s="20">
        <f>VLOOKUP($A1170,Database!$A:$Y,11,FALSE)</f>
        <v>105</v>
      </c>
      <c r="U1170" s="20">
        <f>VLOOKUP($A1170,Database!$A:$Y,12,FALSE)</f>
        <v>137</v>
      </c>
      <c r="V1170" s="20" t="str">
        <f>VLOOKUP(A1170,Database!A:M,13,FALSE)</f>
        <v>Terminé</v>
      </c>
      <c r="W1170" s="20">
        <f>VLOOKUP($A1170,Database!$A:$Y,20,FALSE)</f>
        <v>3</v>
      </c>
      <c r="X1170" s="20">
        <f>VLOOKUP($A1170,Database!$A:$Y,21,FALSE)</f>
        <v>2</v>
      </c>
      <c r="Y1170" s="20">
        <f>IF(A1170=0,0,IF(V1170="À venir",0,IF(AND(ISBLANK(P1170),ISBLANK(Q1170)),1,0)))</f>
        <v>0</v>
      </c>
      <c r="Z1170" s="20">
        <f>IF(OR(ISBLANK(P1170),ISBLANK(Q1170)),"",IF(OR(AND(P1170&gt;Q1170,W1170&gt;X1170),AND(P1170=Q1170,W1170=X1170),AND(P1170&lt;Q1170,W1170&lt;X1170)),1,0))</f>
        <v>0</v>
      </c>
      <c r="AA1170" s="20">
        <f ca="1">IF(C1170&lt;NOW(),IF(AND(P1170&gt;Q1170,W1170&gt;X1170),S1170,IF(AND(P1170=Q1170,W1170=X1170),T1170,IF(AND(P1170&lt;Q1170,W1170&lt;X1170),U1170,0))),"")</f>
        <v>0</v>
      </c>
      <c r="AB1170" s="20">
        <f ca="1">IF(AND(P1170=W1170,Q1170=X1170,NOT(ISBLANK(P1170)),NOT(ISBLANK(Q1170)),NOT(ISBLANK(W1170)),NOT(ISBLANK(AA1170))),1,0)</f>
        <v>0</v>
      </c>
      <c r="AC1170" s="20" t="str">
        <f ca="1">IF(AB1170=0,"",IF(OR(ISBLANK(P1170),ISBLANK(Q1170)),"",IF(ISBLANK(VLOOKUP(A1170,Database!A:AA,22,FALSE)),"",VLOOKUP(A1170,Database!A:AA,22,FALSE))))</f>
        <v/>
      </c>
      <c r="AD1170" s="20">
        <f ca="1">IFERROR(
   IF(
     OR(ISBLANK(P1170),ISBLANK(Q1170)),
     "",
     IF(
       AND(AA1170&lt;&gt;"",OR(V1170="Terminé",V1170="En cours")),
       VLOOKUP(AC1170,Setup_ScoreExactBonus!A:D,4,FALSE),
       0
     )),
  0)</f>
        <v>0</v>
      </c>
      <c r="AE1170" s="21">
        <f ca="1">IFERROR(IF(OR(ISBLANK(P1170),ISBLANK(Q1170)),0,IF(AA1170&lt;&gt;"", AA1170 + IF(AB1170=1,AD1170, 0), "") * (R1170+1)),"")</f>
        <v>0</v>
      </c>
      <c r="AF1170" s="21">
        <f ca="1">SUMIFS(AE$2:AE1170,D$2:D1170,D1170)</f>
        <v>1339</v>
      </c>
    </row>
    <row r="1171" spans="1:32" hidden="1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1">
        <v>0</v>
      </c>
      <c r="S1171" s="20">
        <f>VLOOKUP($A1171,Database!$A:$Y,10,FALSE)</f>
        <v>64</v>
      </c>
      <c r="T1171" s="20">
        <f>VLOOKUP($A1171,Database!$A:$Y,11,FALSE)</f>
        <v>105</v>
      </c>
      <c r="U1171" s="20">
        <f>VLOOKUP($A1171,Database!$A:$Y,12,FALSE)</f>
        <v>137</v>
      </c>
      <c r="V1171" s="20" t="str">
        <f>VLOOKUP(A1171,Database!A:M,13,FALSE)</f>
        <v>Terminé</v>
      </c>
      <c r="W1171" s="20">
        <f>VLOOKUP($A1171,Database!$A:$Y,20,FALSE)</f>
        <v>3</v>
      </c>
      <c r="X1171" s="20">
        <f>VLOOKUP($A1171,Database!$A:$Y,21,FALSE)</f>
        <v>2</v>
      </c>
      <c r="Y1171" s="20">
        <f>IF(A1171=0,0,IF(V1171="À venir",0,IF(AND(ISBLANK(P1171),ISBLANK(Q1171)),1,0)))</f>
        <v>0</v>
      </c>
      <c r="Z1171" s="20">
        <f>IF(OR(ISBLANK(P1171),ISBLANK(Q1171)),"",IF(OR(AND(P1171&gt;Q1171,W1171&gt;X1171),AND(P1171=Q1171,W1171=X1171),AND(P1171&lt;Q1171,W1171&lt;X1171)),1,0))</f>
        <v>1</v>
      </c>
      <c r="AA1171" s="20">
        <f ca="1">IF(C1171&lt;NOW(),IF(AND(P1171&gt;Q1171,W1171&gt;X1171),S1171,IF(AND(P1171=Q1171,W1171=X1171),T1171,IF(AND(P1171&lt;Q1171,W1171&lt;X1171),U1171,0))),"")</f>
        <v>64</v>
      </c>
      <c r="AB1171" s="20">
        <f ca="1">IF(AND(P1171=W1171,Q1171=X1171,NOT(ISBLANK(P1171)),NOT(ISBLANK(Q1171)),NOT(ISBLANK(W1171)),NOT(ISBLANK(AA1171))),1,0)</f>
        <v>0</v>
      </c>
      <c r="AC1171" s="20" t="str">
        <f ca="1">IF(AB1171=0,"",IF(OR(ISBLANK(P1171),ISBLANK(Q1171)),"",IF(ISBLANK(VLOOKUP(A1171,Database!A:AA,22,FALSE)),"",VLOOKUP(A1171,Database!A:AA,22,FALSE))))</f>
        <v/>
      </c>
      <c r="AD1171" s="20">
        <f ca="1">IFERROR(
   IF(
     OR(ISBLANK(P1171),ISBLANK(Q1171)),
     "",
     IF(
       AND(AA1171&lt;&gt;"",OR(V1171="Terminé",V1171="En cours")),
       VLOOKUP(AC1171,Setup_ScoreExactBonus!A:D,4,FALSE),
       0
     )),
  0)</f>
        <v>0</v>
      </c>
      <c r="AE1171" s="21">
        <f ca="1">IFERROR(IF(OR(ISBLANK(P1171),ISBLANK(Q1171)),0,IF(AA1171&lt;&gt;"", AA1171 + IF(AB1171=1,AD1171, 0), "") * (R1171+1)),"")</f>
        <v>64</v>
      </c>
      <c r="AF1171" s="21">
        <f ca="1">SUMIFS(AE$2:AE1171,D$2:D1171,D1171)</f>
        <v>1695</v>
      </c>
    </row>
    <row r="1172" spans="1:32" hidden="1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1">
        <v>0</v>
      </c>
      <c r="S1172" s="20">
        <f>VLOOKUP($A1172,Database!$A:$Y,10,FALSE)</f>
        <v>64</v>
      </c>
      <c r="T1172" s="20">
        <f>VLOOKUP($A1172,Database!$A:$Y,11,FALSE)</f>
        <v>105</v>
      </c>
      <c r="U1172" s="20">
        <f>VLOOKUP($A1172,Database!$A:$Y,12,FALSE)</f>
        <v>137</v>
      </c>
      <c r="V1172" s="20" t="str">
        <f>VLOOKUP(A1172,Database!A:M,13,FALSE)</f>
        <v>Terminé</v>
      </c>
      <c r="W1172" s="20">
        <f>VLOOKUP($A1172,Database!$A:$Y,20,FALSE)</f>
        <v>3</v>
      </c>
      <c r="X1172" s="20">
        <f>VLOOKUP($A1172,Database!$A:$Y,21,FALSE)</f>
        <v>2</v>
      </c>
      <c r="Y1172" s="20">
        <f>IF(A1172=0,0,IF(V1172="À venir",0,IF(AND(ISBLANK(P1172),ISBLANK(Q1172)),1,0)))</f>
        <v>0</v>
      </c>
      <c r="Z1172" s="20">
        <f>IF(OR(ISBLANK(P1172),ISBLANK(Q1172)),"",IF(OR(AND(P1172&gt;Q1172,W1172&gt;X1172),AND(P1172=Q1172,W1172=X1172),AND(P1172&lt;Q1172,W1172&lt;X1172)),1,0))</f>
        <v>0</v>
      </c>
      <c r="AA1172" s="20">
        <f ca="1">IF(C1172&lt;NOW(),IF(AND(P1172&gt;Q1172,W1172&gt;X1172),S1172,IF(AND(P1172=Q1172,W1172=X1172),T1172,IF(AND(P1172&lt;Q1172,W1172&lt;X1172),U1172,0))),"")</f>
        <v>0</v>
      </c>
      <c r="AB1172" s="20">
        <f ca="1">IF(AND(P1172=W1172,Q1172=X1172,NOT(ISBLANK(P1172)),NOT(ISBLANK(Q1172)),NOT(ISBLANK(W1172)),NOT(ISBLANK(AA1172))),1,0)</f>
        <v>0</v>
      </c>
      <c r="AC1172" s="20" t="str">
        <f ca="1">IF(AB1172=0,"",IF(OR(ISBLANK(P1172),ISBLANK(Q1172)),"",IF(ISBLANK(VLOOKUP(A1172,Database!A:AA,22,FALSE)),"",VLOOKUP(A1172,Database!A:AA,22,FALSE))))</f>
        <v/>
      </c>
      <c r="AD1172" s="20">
        <f ca="1">IFERROR(
   IF(
     OR(ISBLANK(P1172),ISBLANK(Q1172)),
     "",
     IF(
       AND(AA1172&lt;&gt;"",OR(V1172="Terminé",V1172="En cours")),
       VLOOKUP(AC1172,Setup_ScoreExactBonus!A:D,4,FALSE),
       0
     )),
  0)</f>
        <v>0</v>
      </c>
      <c r="AE1172" s="21">
        <f ca="1">IFERROR(IF(OR(ISBLANK(P1172),ISBLANK(Q1172)),0,IF(AA1172&lt;&gt;"", AA1172 + IF(AB1172=1,AD1172, 0), "") * (R1172+1)),"")</f>
        <v>0</v>
      </c>
      <c r="AF1172" s="21">
        <f ca="1">SUMIFS(AE$2:AE1172,D$2:D1172,D1172)</f>
        <v>1576</v>
      </c>
    </row>
    <row r="1173" spans="1:32" hidden="1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1">
        <v>0</v>
      </c>
      <c r="S1173" s="20">
        <f>VLOOKUP($A1173,Database!$A:$Y,10,FALSE)</f>
        <v>64</v>
      </c>
      <c r="T1173" s="20">
        <f>VLOOKUP($A1173,Database!$A:$Y,11,FALSE)</f>
        <v>105</v>
      </c>
      <c r="U1173" s="20">
        <f>VLOOKUP($A1173,Database!$A:$Y,12,FALSE)</f>
        <v>137</v>
      </c>
      <c r="V1173" s="20" t="str">
        <f>VLOOKUP(A1173,Database!A:M,13,FALSE)</f>
        <v>Terminé</v>
      </c>
      <c r="W1173" s="20">
        <f>VLOOKUP($A1173,Database!$A:$Y,20,FALSE)</f>
        <v>3</v>
      </c>
      <c r="X1173" s="20">
        <f>VLOOKUP($A1173,Database!$A:$Y,21,FALSE)</f>
        <v>2</v>
      </c>
      <c r="Y1173" s="20">
        <f>IF(A1173=0,0,IF(V1173="À venir",0,IF(AND(ISBLANK(P1173),ISBLANK(Q1173)),1,0)))</f>
        <v>0</v>
      </c>
      <c r="Z1173" s="20">
        <f>IF(OR(ISBLANK(P1173),ISBLANK(Q1173)),"",IF(OR(AND(P1173&gt;Q1173,W1173&gt;X1173),AND(P1173=Q1173,W1173=X1173),AND(P1173&lt;Q1173,W1173&lt;X1173)),1,0))</f>
        <v>0</v>
      </c>
      <c r="AA1173" s="20">
        <f ca="1">IF(C1173&lt;NOW(),IF(AND(P1173&gt;Q1173,W1173&gt;X1173),S1173,IF(AND(P1173=Q1173,W1173=X1173),T1173,IF(AND(P1173&lt;Q1173,W1173&lt;X1173),U1173,0))),"")</f>
        <v>0</v>
      </c>
      <c r="AB1173" s="20">
        <f ca="1">IF(AND(P1173=W1173,Q1173=X1173,NOT(ISBLANK(P1173)),NOT(ISBLANK(Q1173)),NOT(ISBLANK(W1173)),NOT(ISBLANK(AA1173))),1,0)</f>
        <v>0</v>
      </c>
      <c r="AC1173" s="20" t="str">
        <f ca="1">IF(AB1173=0,"",IF(OR(ISBLANK(P1173),ISBLANK(Q1173)),"",IF(ISBLANK(VLOOKUP(A1173,Database!A:AA,22,FALSE)),"",VLOOKUP(A1173,Database!A:AA,22,FALSE))))</f>
        <v/>
      </c>
      <c r="AD1173" s="20">
        <f ca="1">IFERROR(
   IF(
     OR(ISBLANK(P1173),ISBLANK(Q1173)),
     "",
     IF(
       AND(AA1173&lt;&gt;"",OR(V1173="Terminé",V1173="En cours")),
       VLOOKUP(AC1173,Setup_ScoreExactBonus!A:D,4,FALSE),
       0
     )),
  0)</f>
        <v>0</v>
      </c>
      <c r="AE1173" s="21">
        <f ca="1">IFERROR(IF(OR(ISBLANK(P1173),ISBLANK(Q1173)),0,IF(AA1173&lt;&gt;"", AA1173 + IF(AB1173=1,AD1173, 0), "") * (R1173+1)),"")</f>
        <v>0</v>
      </c>
      <c r="AF1173" s="21">
        <f ca="1">SUMIFS(AE$2:AE1173,D$2:D1173,D1173)</f>
        <v>1896</v>
      </c>
    </row>
    <row r="1174" spans="1:32" hidden="1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1">
        <v>0</v>
      </c>
      <c r="S1174" s="20">
        <f>VLOOKUP($A1174,Database!$A:$Y,10,FALSE)</f>
        <v>64</v>
      </c>
      <c r="T1174" s="20">
        <f>VLOOKUP($A1174,Database!$A:$Y,11,FALSE)</f>
        <v>105</v>
      </c>
      <c r="U1174" s="20">
        <f>VLOOKUP($A1174,Database!$A:$Y,12,FALSE)</f>
        <v>137</v>
      </c>
      <c r="V1174" s="20" t="str">
        <f>VLOOKUP(A1174,Database!A:M,13,FALSE)</f>
        <v>Terminé</v>
      </c>
      <c r="W1174" s="20">
        <f>VLOOKUP($A1174,Database!$A:$Y,20,FALSE)</f>
        <v>3</v>
      </c>
      <c r="X1174" s="20">
        <f>VLOOKUP($A1174,Database!$A:$Y,21,FALSE)</f>
        <v>2</v>
      </c>
      <c r="Y1174" s="20">
        <f>IF(A1174=0,0,IF(V1174="À venir",0,IF(AND(ISBLANK(P1174),ISBLANK(Q1174)),1,0)))</f>
        <v>0</v>
      </c>
      <c r="Z1174" s="20">
        <f>IF(OR(ISBLANK(P1174),ISBLANK(Q1174)),"",IF(OR(AND(P1174&gt;Q1174,W1174&gt;X1174),AND(P1174=Q1174,W1174=X1174),AND(P1174&lt;Q1174,W1174&lt;X1174)),1,0))</f>
        <v>0</v>
      </c>
      <c r="AA1174" s="20">
        <f ca="1">IF(C1174&lt;NOW(),IF(AND(P1174&gt;Q1174,W1174&gt;X1174),S1174,IF(AND(P1174=Q1174,W1174=X1174),T1174,IF(AND(P1174&lt;Q1174,W1174&lt;X1174),U1174,0))),"")</f>
        <v>0</v>
      </c>
      <c r="AB1174" s="20">
        <f ca="1">IF(AND(P1174=W1174,Q1174=X1174,NOT(ISBLANK(P1174)),NOT(ISBLANK(Q1174)),NOT(ISBLANK(W1174)),NOT(ISBLANK(AA1174))),1,0)</f>
        <v>0</v>
      </c>
      <c r="AC1174" s="20" t="str">
        <f ca="1">IF(AB1174=0,"",IF(OR(ISBLANK(P1174),ISBLANK(Q1174)),"",IF(ISBLANK(VLOOKUP(A1174,Database!A:AA,22,FALSE)),"",VLOOKUP(A1174,Database!A:AA,22,FALSE))))</f>
        <v/>
      </c>
      <c r="AD1174" s="20">
        <f ca="1">IFERROR(
   IF(
     OR(ISBLANK(P1174),ISBLANK(Q1174)),
     "",
     IF(
       AND(AA1174&lt;&gt;"",OR(V1174="Terminé",V1174="En cours")),
       VLOOKUP(AC1174,Setup_ScoreExactBonus!A:D,4,FALSE),
       0
     )),
  0)</f>
        <v>0</v>
      </c>
      <c r="AE1174" s="21">
        <f ca="1">IFERROR(IF(OR(ISBLANK(P1174),ISBLANK(Q1174)),0,IF(AA1174&lt;&gt;"", AA1174 + IF(AB1174=1,AD1174, 0), "") * (R1174+1)),"")</f>
        <v>0</v>
      </c>
      <c r="AF1174" s="21">
        <f ca="1">SUMIFS(AE$2:AE1174,D$2:D1174,D1174)</f>
        <v>1851</v>
      </c>
    </row>
    <row r="1175" spans="1:32" hidden="1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1">
        <v>1</v>
      </c>
      <c r="S1175" s="20">
        <f>VLOOKUP($A1175,Database!$A:$Y,10,FALSE)</f>
        <v>64</v>
      </c>
      <c r="T1175" s="20">
        <f>VLOOKUP($A1175,Database!$A:$Y,11,FALSE)</f>
        <v>105</v>
      </c>
      <c r="U1175" s="20">
        <f>VLOOKUP($A1175,Database!$A:$Y,12,FALSE)</f>
        <v>137</v>
      </c>
      <c r="V1175" s="20" t="str">
        <f>VLOOKUP(A1175,Database!A:M,13,FALSE)</f>
        <v>Terminé</v>
      </c>
      <c r="W1175" s="20">
        <f>VLOOKUP($A1175,Database!$A:$Y,20,FALSE)</f>
        <v>3</v>
      </c>
      <c r="X1175" s="20">
        <f>VLOOKUP($A1175,Database!$A:$Y,21,FALSE)</f>
        <v>2</v>
      </c>
      <c r="Y1175" s="20">
        <f>IF(A1175=0,0,IF(V1175="À venir",0,IF(AND(ISBLANK(P1175),ISBLANK(Q1175)),1,0)))</f>
        <v>0</v>
      </c>
      <c r="Z1175" s="20">
        <f>IF(OR(ISBLANK(P1175),ISBLANK(Q1175)),"",IF(OR(AND(P1175&gt;Q1175,W1175&gt;X1175),AND(P1175=Q1175,W1175=X1175),AND(P1175&lt;Q1175,W1175&lt;X1175)),1,0))</f>
        <v>0</v>
      </c>
      <c r="AA1175" s="20">
        <f ca="1">IF(C1175&lt;NOW(),IF(AND(P1175&gt;Q1175,W1175&gt;X1175),S1175,IF(AND(P1175=Q1175,W1175=X1175),T1175,IF(AND(P1175&lt;Q1175,W1175&lt;X1175),U1175,0))),"")</f>
        <v>0</v>
      </c>
      <c r="AB1175" s="20">
        <f ca="1">IF(AND(P1175=W1175,Q1175=X1175,NOT(ISBLANK(P1175)),NOT(ISBLANK(Q1175)),NOT(ISBLANK(W1175)),NOT(ISBLANK(AA1175))),1,0)</f>
        <v>0</v>
      </c>
      <c r="AC1175" s="20" t="str">
        <f ca="1">IF(AB1175=0,"",IF(OR(ISBLANK(P1175),ISBLANK(Q1175)),"",IF(ISBLANK(VLOOKUP(A1175,Database!A:AA,22,FALSE)),"",VLOOKUP(A1175,Database!A:AA,22,FALSE))))</f>
        <v/>
      </c>
      <c r="AD1175" s="20">
        <f ca="1">IFERROR(
   IF(
     OR(ISBLANK(P1175),ISBLANK(Q1175)),
     "",
     IF(
       AND(AA1175&lt;&gt;"",OR(V1175="Terminé",V1175="En cours")),
       VLOOKUP(AC1175,Setup_ScoreExactBonus!A:D,4,FALSE),
       0
     )),
  0)</f>
        <v>0</v>
      </c>
      <c r="AE1175" s="21">
        <f ca="1">IFERROR(IF(OR(ISBLANK(P1175),ISBLANK(Q1175)),0,IF(AA1175&lt;&gt;"", AA1175 + IF(AB1175=1,AD1175, 0), "") * (R1175+1)),"")</f>
        <v>0</v>
      </c>
      <c r="AF1175" s="21">
        <f ca="1">SUMIFS(AE$2:AE1175,D$2:D1175,D1175)</f>
        <v>1847</v>
      </c>
    </row>
    <row r="1176" spans="1:32" hidden="1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1">
        <v>0</v>
      </c>
      <c r="S1176" s="20">
        <f>VLOOKUP($A1176,Database!$A:$Y,10,FALSE)</f>
        <v>64</v>
      </c>
      <c r="T1176" s="20">
        <f>VLOOKUP($A1176,Database!$A:$Y,11,FALSE)</f>
        <v>105</v>
      </c>
      <c r="U1176" s="20">
        <f>VLOOKUP($A1176,Database!$A:$Y,12,FALSE)</f>
        <v>137</v>
      </c>
      <c r="V1176" s="20" t="str">
        <f>VLOOKUP(A1176,Database!A:M,13,FALSE)</f>
        <v>Terminé</v>
      </c>
      <c r="W1176" s="20">
        <f>VLOOKUP($A1176,Database!$A:$Y,20,FALSE)</f>
        <v>3</v>
      </c>
      <c r="X1176" s="20">
        <f>VLOOKUP($A1176,Database!$A:$Y,21,FALSE)</f>
        <v>2</v>
      </c>
      <c r="Y1176" s="20">
        <f>IF(A1176=0,0,IF(V1176="À venir",0,IF(AND(ISBLANK(P1176),ISBLANK(Q1176)),1,0)))</f>
        <v>0</v>
      </c>
      <c r="Z1176" s="20">
        <f>IF(OR(ISBLANK(P1176),ISBLANK(Q1176)),"",IF(OR(AND(P1176&gt;Q1176,W1176&gt;X1176),AND(P1176=Q1176,W1176=X1176),AND(P1176&lt;Q1176,W1176&lt;X1176)),1,0))</f>
        <v>0</v>
      </c>
      <c r="AA1176" s="20">
        <f ca="1">IF(C1176&lt;NOW(),IF(AND(P1176&gt;Q1176,W1176&gt;X1176),S1176,IF(AND(P1176=Q1176,W1176=X1176),T1176,IF(AND(P1176&lt;Q1176,W1176&lt;X1176),U1176,0))),"")</f>
        <v>0</v>
      </c>
      <c r="AB1176" s="20">
        <f ca="1">IF(AND(P1176=W1176,Q1176=X1176,NOT(ISBLANK(P1176)),NOT(ISBLANK(Q1176)),NOT(ISBLANK(W1176)),NOT(ISBLANK(AA1176))),1,0)</f>
        <v>0</v>
      </c>
      <c r="AC1176" s="20" t="str">
        <f ca="1">IF(AB1176=0,"",IF(OR(ISBLANK(P1176),ISBLANK(Q1176)),"",IF(ISBLANK(VLOOKUP(A1176,Database!A:AA,22,FALSE)),"",VLOOKUP(A1176,Database!A:AA,22,FALSE))))</f>
        <v/>
      </c>
      <c r="AD1176" s="20">
        <f ca="1">IFERROR(
   IF(
     OR(ISBLANK(P1176),ISBLANK(Q1176)),
     "",
     IF(
       AND(AA1176&lt;&gt;"",OR(V1176="Terminé",V1176="En cours")),
       VLOOKUP(AC1176,Setup_ScoreExactBonus!A:D,4,FALSE),
       0
     )),
  0)</f>
        <v>0</v>
      </c>
      <c r="AE1176" s="21">
        <f ca="1">IFERROR(IF(OR(ISBLANK(P1176),ISBLANK(Q1176)),0,IF(AA1176&lt;&gt;"", AA1176 + IF(AB1176=1,AD1176, 0), "") * (R1176+1)),"")</f>
        <v>0</v>
      </c>
      <c r="AF1176" s="21">
        <f ca="1">SUMIFS(AE$2:AE1176,D$2:D1176,D1176)</f>
        <v>1695</v>
      </c>
    </row>
    <row r="1177" spans="1:32" hidden="1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1">
        <v>0</v>
      </c>
      <c r="S1177" s="20">
        <f>VLOOKUP($A1177,Database!$A:$Y,10,FALSE)</f>
        <v>64</v>
      </c>
      <c r="T1177" s="20">
        <f>VLOOKUP($A1177,Database!$A:$Y,11,FALSE)</f>
        <v>105</v>
      </c>
      <c r="U1177" s="20">
        <f>VLOOKUP($A1177,Database!$A:$Y,12,FALSE)</f>
        <v>137</v>
      </c>
      <c r="V1177" s="20" t="str">
        <f>VLOOKUP(A1177,Database!A:M,13,FALSE)</f>
        <v>Terminé</v>
      </c>
      <c r="W1177" s="20">
        <f>VLOOKUP($A1177,Database!$A:$Y,20,FALSE)</f>
        <v>3</v>
      </c>
      <c r="X1177" s="20">
        <f>VLOOKUP($A1177,Database!$A:$Y,21,FALSE)</f>
        <v>2</v>
      </c>
      <c r="Y1177" s="20">
        <f>IF(A1177=0,0,IF(V1177="À venir",0,IF(AND(ISBLANK(P1177),ISBLANK(Q1177)),1,0)))</f>
        <v>0</v>
      </c>
      <c r="Z1177" s="20">
        <f>IF(OR(ISBLANK(P1177),ISBLANK(Q1177)),"",IF(OR(AND(P1177&gt;Q1177,W1177&gt;X1177),AND(P1177=Q1177,W1177=X1177),AND(P1177&lt;Q1177,W1177&lt;X1177)),1,0))</f>
        <v>1</v>
      </c>
      <c r="AA1177" s="20">
        <f ca="1">IF(C1177&lt;NOW(),IF(AND(P1177&gt;Q1177,W1177&gt;X1177),S1177,IF(AND(P1177=Q1177,W1177=X1177),T1177,IF(AND(P1177&lt;Q1177,W1177&lt;X1177),U1177,0))),"")</f>
        <v>64</v>
      </c>
      <c r="AB1177" s="20">
        <f ca="1">IF(AND(P1177=W1177,Q1177=X1177,NOT(ISBLANK(P1177)),NOT(ISBLANK(Q1177)),NOT(ISBLANK(W1177)),NOT(ISBLANK(AA1177))),1,0)</f>
        <v>0</v>
      </c>
      <c r="AC1177" s="20" t="str">
        <f ca="1">IF(AB1177=0,"",IF(OR(ISBLANK(P1177),ISBLANK(Q1177)),"",IF(ISBLANK(VLOOKUP(A1177,Database!A:AA,22,FALSE)),"",VLOOKUP(A1177,Database!A:AA,22,FALSE))))</f>
        <v/>
      </c>
      <c r="AD1177" s="20">
        <f ca="1">IFERROR(
   IF(
     OR(ISBLANK(P1177),ISBLANK(Q1177)),
     "",
     IF(
       AND(AA1177&lt;&gt;"",OR(V1177="Terminé",V1177="En cours")),
       VLOOKUP(AC1177,Setup_ScoreExactBonus!A:D,4,FALSE),
       0
     )),
  0)</f>
        <v>0</v>
      </c>
      <c r="AE1177" s="21">
        <f ca="1">IFERROR(IF(OR(ISBLANK(P1177),ISBLANK(Q1177)),0,IF(AA1177&lt;&gt;"", AA1177 + IF(AB1177=1,AD1177, 0), "") * (R1177+1)),"")</f>
        <v>64</v>
      </c>
      <c r="AF1177" s="21">
        <f ca="1">SUMIFS(AE$2:AE1177,D$2:D1177,D1177)</f>
        <v>1694</v>
      </c>
    </row>
    <row r="1178" spans="1:32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1">
        <v>0</v>
      </c>
      <c r="S1178" s="20">
        <f>VLOOKUP($A1178,Database!$A:$Y,10,FALSE)</f>
        <v>64</v>
      </c>
      <c r="T1178" s="20">
        <f>VLOOKUP($A1178,Database!$A:$Y,11,FALSE)</f>
        <v>105</v>
      </c>
      <c r="U1178" s="20">
        <f>VLOOKUP($A1178,Database!$A:$Y,12,FALSE)</f>
        <v>137</v>
      </c>
      <c r="V1178" s="20" t="str">
        <f>VLOOKUP(A1178,Database!A:M,13,FALSE)</f>
        <v>Terminé</v>
      </c>
      <c r="W1178" s="20">
        <f>VLOOKUP($A1178,Database!$A:$Y,20,FALSE)</f>
        <v>3</v>
      </c>
      <c r="X1178" s="20">
        <f>VLOOKUP($A1178,Database!$A:$Y,21,FALSE)</f>
        <v>2</v>
      </c>
      <c r="Y1178" s="20">
        <f>IF(A1178=0,0,IF(V1178="À venir",0,IF(AND(ISBLANK(P1178),ISBLANK(Q1178)),1,0)))</f>
        <v>0</v>
      </c>
      <c r="Z1178" s="20">
        <f>IF(OR(ISBLANK(P1178),ISBLANK(Q1178)),"",IF(OR(AND(P1178&gt;Q1178,W1178&gt;X1178),AND(P1178=Q1178,W1178=X1178),AND(P1178&lt;Q1178,W1178&lt;X1178)),1,0))</f>
        <v>0</v>
      </c>
      <c r="AA1178" s="20">
        <f ca="1">IF(C1178&lt;NOW(),IF(AND(P1178&gt;Q1178,W1178&gt;X1178),S1178,IF(AND(P1178=Q1178,W1178=X1178),T1178,IF(AND(P1178&lt;Q1178,W1178&lt;X1178),U1178,0))),"")</f>
        <v>0</v>
      </c>
      <c r="AB1178" s="20">
        <f ca="1">IF(AND(P1178=W1178,Q1178=X1178,NOT(ISBLANK(P1178)),NOT(ISBLANK(Q1178)),NOT(ISBLANK(W1178)),NOT(ISBLANK(AA1178))),1,0)</f>
        <v>0</v>
      </c>
      <c r="AC1178" s="20" t="str">
        <f ca="1">IF(AB1178=0,"",IF(OR(ISBLANK(P1178),ISBLANK(Q1178)),"",IF(ISBLANK(VLOOKUP(A1178,Database!A:AA,22,FALSE)),"",VLOOKUP(A1178,Database!A:AA,22,FALSE))))</f>
        <v/>
      </c>
      <c r="AD1178" s="20">
        <f ca="1">IFERROR(
   IF(
     OR(ISBLANK(P1178),ISBLANK(Q1178)),
     "",
     IF(
       AND(AA1178&lt;&gt;"",OR(V1178="Terminé",V1178="En cours")),
       VLOOKUP(AC1178,Setup_ScoreExactBonus!A:D,4,FALSE),
       0
     )),
  0)</f>
        <v>0</v>
      </c>
      <c r="AE1178" s="21">
        <f ca="1">IFERROR(IF(OR(ISBLANK(P1178),ISBLANK(Q1178)),0,IF(AA1178&lt;&gt;"", AA1178 + IF(AB1178=1,AD1178, 0), "") * (R1178+1)),"")</f>
        <v>0</v>
      </c>
      <c r="AF1178" s="21">
        <f ca="1">SUMIFS(AE$2:AE1178,D$2:D1178,D1178)</f>
        <v>1318</v>
      </c>
    </row>
    <row r="1179" spans="1:32" hidden="1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1">
        <v>0</v>
      </c>
      <c r="S1179" s="20">
        <f>VLOOKUP($A1179,Database!$A:$Y,10,FALSE)</f>
        <v>64</v>
      </c>
      <c r="T1179" s="20">
        <f>VLOOKUP($A1179,Database!$A:$Y,11,FALSE)</f>
        <v>105</v>
      </c>
      <c r="U1179" s="20">
        <f>VLOOKUP($A1179,Database!$A:$Y,12,FALSE)</f>
        <v>137</v>
      </c>
      <c r="V1179" s="20" t="str">
        <f>VLOOKUP(A1179,Database!A:M,13,FALSE)</f>
        <v>Terminé</v>
      </c>
      <c r="W1179" s="20">
        <f>VLOOKUP($A1179,Database!$A:$Y,20,FALSE)</f>
        <v>3</v>
      </c>
      <c r="X1179" s="20">
        <f>VLOOKUP($A1179,Database!$A:$Y,21,FALSE)</f>
        <v>2</v>
      </c>
      <c r="Y1179" s="20">
        <f>IF(A1179=0,0,IF(V1179="À venir",0,IF(AND(ISBLANK(P1179),ISBLANK(Q1179)),1,0)))</f>
        <v>0</v>
      </c>
      <c r="Z1179" s="20">
        <f>IF(OR(ISBLANK(P1179),ISBLANK(Q1179)),"",IF(OR(AND(P1179&gt;Q1179,W1179&gt;X1179),AND(P1179=Q1179,W1179=X1179),AND(P1179&lt;Q1179,W1179&lt;X1179)),1,0))</f>
        <v>1</v>
      </c>
      <c r="AA1179" s="20">
        <f ca="1">IF(C1179&lt;NOW(),IF(AND(P1179&gt;Q1179,W1179&gt;X1179),S1179,IF(AND(P1179=Q1179,W1179=X1179),T1179,IF(AND(P1179&lt;Q1179,W1179&lt;X1179),U1179,0))),"")</f>
        <v>64</v>
      </c>
      <c r="AB1179" s="20">
        <f ca="1">IF(AND(P1179=W1179,Q1179=X1179,NOT(ISBLANK(P1179)),NOT(ISBLANK(Q1179)),NOT(ISBLANK(W1179)),NOT(ISBLANK(AA1179))),1,0)</f>
        <v>0</v>
      </c>
      <c r="AC1179" s="20" t="str">
        <f ca="1">IF(AB1179=0,"",IF(OR(ISBLANK(P1179),ISBLANK(Q1179)),"",IF(ISBLANK(VLOOKUP(A1179,Database!A:AA,22,FALSE)),"",VLOOKUP(A1179,Database!A:AA,22,FALSE))))</f>
        <v/>
      </c>
      <c r="AD1179" s="20">
        <f ca="1">IFERROR(
   IF(
     OR(ISBLANK(P1179),ISBLANK(Q1179)),
     "",
     IF(
       AND(AA1179&lt;&gt;"",OR(V1179="Terminé",V1179="En cours")),
       VLOOKUP(AC1179,Setup_ScoreExactBonus!A:D,4,FALSE),
       0
     )),
  0)</f>
        <v>0</v>
      </c>
      <c r="AE1179" s="21">
        <f ca="1">IFERROR(IF(OR(ISBLANK(P1179),ISBLANK(Q1179)),0,IF(AA1179&lt;&gt;"", AA1179 + IF(AB1179=1,AD1179, 0), "") * (R1179+1)),"")</f>
        <v>64</v>
      </c>
      <c r="AF1179" s="21">
        <f ca="1">SUMIFS(AE$2:AE1179,D$2:D1179,D1179)</f>
        <v>1427</v>
      </c>
    </row>
    <row r="1180" spans="1:32" hidden="1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1">
        <v>0</v>
      </c>
      <c r="S1180" s="20">
        <f>VLOOKUP($A1180,Database!$A:$Y,10,FALSE)</f>
        <v>64</v>
      </c>
      <c r="T1180" s="20">
        <f>VLOOKUP($A1180,Database!$A:$Y,11,FALSE)</f>
        <v>105</v>
      </c>
      <c r="U1180" s="20">
        <f>VLOOKUP($A1180,Database!$A:$Y,12,FALSE)</f>
        <v>137</v>
      </c>
      <c r="V1180" s="20" t="str">
        <f>VLOOKUP(A1180,Database!A:M,13,FALSE)</f>
        <v>Terminé</v>
      </c>
      <c r="W1180" s="20">
        <f>VLOOKUP($A1180,Database!$A:$Y,20,FALSE)</f>
        <v>3</v>
      </c>
      <c r="X1180" s="20">
        <f>VLOOKUP($A1180,Database!$A:$Y,21,FALSE)</f>
        <v>2</v>
      </c>
      <c r="Y1180" s="20">
        <f>IF(A1180=0,0,IF(V1180="À venir",0,IF(AND(ISBLANK(P1180),ISBLANK(Q1180)),1,0)))</f>
        <v>0</v>
      </c>
      <c r="Z1180" s="20">
        <f>IF(OR(ISBLANK(P1180),ISBLANK(Q1180)),"",IF(OR(AND(P1180&gt;Q1180,W1180&gt;X1180),AND(P1180=Q1180,W1180=X1180),AND(P1180&lt;Q1180,W1180&lt;X1180)),1,0))</f>
        <v>0</v>
      </c>
      <c r="AA1180" s="20">
        <f ca="1">IF(C1180&lt;NOW(),IF(AND(P1180&gt;Q1180,W1180&gt;X1180),S1180,IF(AND(P1180=Q1180,W1180=X1180),T1180,IF(AND(P1180&lt;Q1180,W1180&lt;X1180),U1180,0))),"")</f>
        <v>0</v>
      </c>
      <c r="AB1180" s="20">
        <f ca="1">IF(AND(P1180=W1180,Q1180=X1180,NOT(ISBLANK(P1180)),NOT(ISBLANK(Q1180)),NOT(ISBLANK(W1180)),NOT(ISBLANK(AA1180))),1,0)</f>
        <v>0</v>
      </c>
      <c r="AC1180" s="20" t="str">
        <f ca="1">IF(AB1180=0,"",IF(OR(ISBLANK(P1180),ISBLANK(Q1180)),"",IF(ISBLANK(VLOOKUP(A1180,Database!A:AA,22,FALSE)),"",VLOOKUP(A1180,Database!A:AA,22,FALSE))))</f>
        <v/>
      </c>
      <c r="AD1180" s="20">
        <f ca="1">IFERROR(
   IF(
     OR(ISBLANK(P1180),ISBLANK(Q1180)),
     "",
     IF(
       AND(AA1180&lt;&gt;"",OR(V1180="Terminé",V1180="En cours")),
       VLOOKUP(AC1180,Setup_ScoreExactBonus!A:D,4,FALSE),
       0
     )),
  0)</f>
        <v>0</v>
      </c>
      <c r="AE1180" s="21">
        <f ca="1">IFERROR(IF(OR(ISBLANK(P1180),ISBLANK(Q1180)),0,IF(AA1180&lt;&gt;"", AA1180 + IF(AB1180=1,AD1180, 0), "") * (R1180+1)),"")</f>
        <v>0</v>
      </c>
      <c r="AF1180" s="21">
        <f ca="1">SUMIFS(AE$2:AE1180,D$2:D1180,D1180)</f>
        <v>1783</v>
      </c>
    </row>
    <row r="1181" spans="1:32" hidden="1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1">
        <v>0</v>
      </c>
      <c r="S1181" s="20">
        <f>VLOOKUP($A1181,Database!$A:$Y,10,FALSE)</f>
        <v>64</v>
      </c>
      <c r="T1181" s="20">
        <f>VLOOKUP($A1181,Database!$A:$Y,11,FALSE)</f>
        <v>105</v>
      </c>
      <c r="U1181" s="20">
        <f>VLOOKUP($A1181,Database!$A:$Y,12,FALSE)</f>
        <v>137</v>
      </c>
      <c r="V1181" s="20" t="str">
        <f>VLOOKUP(A1181,Database!A:M,13,FALSE)</f>
        <v>Terminé</v>
      </c>
      <c r="W1181" s="20">
        <f>VLOOKUP($A1181,Database!$A:$Y,20,FALSE)</f>
        <v>3</v>
      </c>
      <c r="X1181" s="20">
        <f>VLOOKUP($A1181,Database!$A:$Y,21,FALSE)</f>
        <v>2</v>
      </c>
      <c r="Y1181" s="20">
        <f>IF(A1181=0,0,IF(V1181="À venir",0,IF(AND(ISBLANK(P1181),ISBLANK(Q1181)),1,0)))</f>
        <v>0</v>
      </c>
      <c r="Z1181" s="20">
        <f>IF(OR(ISBLANK(P1181),ISBLANK(Q1181)),"",IF(OR(AND(P1181&gt;Q1181,W1181&gt;X1181),AND(P1181=Q1181,W1181=X1181),AND(P1181&lt;Q1181,W1181&lt;X1181)),1,0))</f>
        <v>0</v>
      </c>
      <c r="AA1181" s="20">
        <f ca="1">IF(C1181&lt;NOW(),IF(AND(P1181&gt;Q1181,W1181&gt;X1181),S1181,IF(AND(P1181=Q1181,W1181=X1181),T1181,IF(AND(P1181&lt;Q1181,W1181&lt;X1181),U1181,0))),"")</f>
        <v>0</v>
      </c>
      <c r="AB1181" s="20">
        <f ca="1">IF(AND(P1181=W1181,Q1181=X1181,NOT(ISBLANK(P1181)),NOT(ISBLANK(Q1181)),NOT(ISBLANK(W1181)),NOT(ISBLANK(AA1181))),1,0)</f>
        <v>0</v>
      </c>
      <c r="AC1181" s="20" t="str">
        <f ca="1">IF(AB1181=0,"",IF(OR(ISBLANK(P1181),ISBLANK(Q1181)),"",IF(ISBLANK(VLOOKUP(A1181,Database!A:AA,22,FALSE)),"",VLOOKUP(A1181,Database!A:AA,22,FALSE))))</f>
        <v/>
      </c>
      <c r="AD1181" s="20">
        <f ca="1">IFERROR(
   IF(
     OR(ISBLANK(P1181),ISBLANK(Q1181)),
     "",
     IF(
       AND(AA1181&lt;&gt;"",OR(V1181="Terminé",V1181="En cours")),
       VLOOKUP(AC1181,Setup_ScoreExactBonus!A:D,4,FALSE),
       0
     )),
  0)</f>
        <v>0</v>
      </c>
      <c r="AE1181" s="21">
        <f ca="1">IFERROR(IF(OR(ISBLANK(P1181),ISBLANK(Q1181)),0,IF(AA1181&lt;&gt;"", AA1181 + IF(AB1181=1,AD1181, 0), "") * (R1181+1)),"")</f>
        <v>0</v>
      </c>
      <c r="AF1181" s="21">
        <f ca="1">SUMIFS(AE$2:AE1181,D$2:D1181,D1181)</f>
        <v>1527</v>
      </c>
    </row>
    <row r="1182" spans="1:32" hidden="1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1">
        <v>0</v>
      </c>
      <c r="S1182" s="20">
        <f>VLOOKUP($A1182,Database!$A:$Y,10,FALSE)</f>
        <v>64</v>
      </c>
      <c r="T1182" s="20">
        <f>VLOOKUP($A1182,Database!$A:$Y,11,FALSE)</f>
        <v>105</v>
      </c>
      <c r="U1182" s="20">
        <f>VLOOKUP($A1182,Database!$A:$Y,12,FALSE)</f>
        <v>137</v>
      </c>
      <c r="V1182" s="20" t="str">
        <f>VLOOKUP(A1182,Database!A:M,13,FALSE)</f>
        <v>Terminé</v>
      </c>
      <c r="W1182" s="20">
        <f>VLOOKUP($A1182,Database!$A:$Y,20,FALSE)</f>
        <v>3</v>
      </c>
      <c r="X1182" s="20">
        <f>VLOOKUP($A1182,Database!$A:$Y,21,FALSE)</f>
        <v>2</v>
      </c>
      <c r="Y1182" s="20">
        <f>IF(A1182=0,0,IF(V1182="À venir",0,IF(AND(ISBLANK(P1182),ISBLANK(Q1182)),1,0)))</f>
        <v>0</v>
      </c>
      <c r="Z1182" s="20">
        <f>IF(OR(ISBLANK(P1182),ISBLANK(Q1182)),"",IF(OR(AND(P1182&gt;Q1182,W1182&gt;X1182),AND(P1182=Q1182,W1182=X1182),AND(P1182&lt;Q1182,W1182&lt;X1182)),1,0))</f>
        <v>0</v>
      </c>
      <c r="AA1182" s="20">
        <f ca="1">IF(C1182&lt;NOW(),IF(AND(P1182&gt;Q1182,W1182&gt;X1182),S1182,IF(AND(P1182=Q1182,W1182=X1182),T1182,IF(AND(P1182&lt;Q1182,W1182&lt;X1182),U1182,0))),"")</f>
        <v>0</v>
      </c>
      <c r="AB1182" s="20">
        <f ca="1">IF(AND(P1182=W1182,Q1182=X1182,NOT(ISBLANK(P1182)),NOT(ISBLANK(Q1182)),NOT(ISBLANK(W1182)),NOT(ISBLANK(AA1182))),1,0)</f>
        <v>0</v>
      </c>
      <c r="AC1182" s="20" t="str">
        <f ca="1">IF(AB1182=0,"",IF(OR(ISBLANK(P1182),ISBLANK(Q1182)),"",IF(ISBLANK(VLOOKUP(A1182,Database!A:AA,22,FALSE)),"",VLOOKUP(A1182,Database!A:AA,22,FALSE))))</f>
        <v/>
      </c>
      <c r="AD1182" s="20">
        <f ca="1">IFERROR(
   IF(
     OR(ISBLANK(P1182),ISBLANK(Q1182)),
     "",
     IF(
       AND(AA1182&lt;&gt;"",OR(V1182="Terminé",V1182="En cours")),
       VLOOKUP(AC1182,Setup_ScoreExactBonus!A:D,4,FALSE),
       0
     )),
  0)</f>
        <v>0</v>
      </c>
      <c r="AE1182" s="21">
        <f ca="1">IFERROR(IF(OR(ISBLANK(P1182),ISBLANK(Q1182)),0,IF(AA1182&lt;&gt;"", AA1182 + IF(AB1182=1,AD1182, 0), "") * (R1182+1)),"")</f>
        <v>0</v>
      </c>
      <c r="AF1182" s="21">
        <f ca="1">SUMIFS(AE$2:AE1182,D$2:D1182,D1182)</f>
        <v>1673</v>
      </c>
    </row>
    <row r="1183" spans="1:32" hidden="1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1">
        <v>0</v>
      </c>
      <c r="S1183" s="20">
        <f>VLOOKUP($A1183,Database!$A:$Y,10,FALSE)</f>
        <v>64</v>
      </c>
      <c r="T1183" s="20">
        <f>VLOOKUP($A1183,Database!$A:$Y,11,FALSE)</f>
        <v>105</v>
      </c>
      <c r="U1183" s="20">
        <f>VLOOKUP($A1183,Database!$A:$Y,12,FALSE)</f>
        <v>137</v>
      </c>
      <c r="V1183" s="20" t="str">
        <f>VLOOKUP(A1183,Database!A:M,13,FALSE)</f>
        <v>Terminé</v>
      </c>
      <c r="W1183" s="20">
        <f>VLOOKUP($A1183,Database!$A:$Y,20,FALSE)</f>
        <v>3</v>
      </c>
      <c r="X1183" s="20">
        <f>VLOOKUP($A1183,Database!$A:$Y,21,FALSE)</f>
        <v>2</v>
      </c>
      <c r="Y1183" s="20">
        <f>IF(A1183=0,0,IF(V1183="À venir",0,IF(AND(ISBLANK(P1183),ISBLANK(Q1183)),1,0)))</f>
        <v>0</v>
      </c>
      <c r="Z1183" s="20">
        <f>IF(OR(ISBLANK(P1183),ISBLANK(Q1183)),"",IF(OR(AND(P1183&gt;Q1183,W1183&gt;X1183),AND(P1183=Q1183,W1183=X1183),AND(P1183&lt;Q1183,W1183&lt;X1183)),1,0))</f>
        <v>0</v>
      </c>
      <c r="AA1183" s="20">
        <f ca="1">IF(C1183&lt;NOW(),IF(AND(P1183&gt;Q1183,W1183&gt;X1183),S1183,IF(AND(P1183=Q1183,W1183=X1183),T1183,IF(AND(P1183&lt;Q1183,W1183&lt;X1183),U1183,0))),"")</f>
        <v>0</v>
      </c>
      <c r="AB1183" s="20">
        <f ca="1">IF(AND(P1183=W1183,Q1183=X1183,NOT(ISBLANK(P1183)),NOT(ISBLANK(Q1183)),NOT(ISBLANK(W1183)),NOT(ISBLANK(AA1183))),1,0)</f>
        <v>0</v>
      </c>
      <c r="AC1183" s="20" t="str">
        <f ca="1">IF(AB1183=0,"",IF(OR(ISBLANK(P1183),ISBLANK(Q1183)),"",IF(ISBLANK(VLOOKUP(A1183,Database!A:AA,22,FALSE)),"",VLOOKUP(A1183,Database!A:AA,22,FALSE))))</f>
        <v/>
      </c>
      <c r="AD1183" s="20">
        <f ca="1">IFERROR(
   IF(
     OR(ISBLANK(P1183),ISBLANK(Q1183)),
     "",
     IF(
       AND(AA1183&lt;&gt;"",OR(V1183="Terminé",V1183="En cours")),
       VLOOKUP(AC1183,Setup_ScoreExactBonus!A:D,4,FALSE),
       0
     )),
  0)</f>
        <v>0</v>
      </c>
      <c r="AE1183" s="21">
        <f ca="1">IFERROR(IF(OR(ISBLANK(P1183),ISBLANK(Q1183)),0,IF(AA1183&lt;&gt;"", AA1183 + IF(AB1183=1,AD1183, 0), "") * (R1183+1)),"")</f>
        <v>0</v>
      </c>
      <c r="AF1183" s="21">
        <f ca="1">SUMIFS(AE$2:AE1183,D$2:D1183,D1183)</f>
        <v>1333</v>
      </c>
    </row>
    <row r="1184" spans="1:32" hidden="1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1">
        <v>0</v>
      </c>
      <c r="S1184" s="20">
        <f>VLOOKUP($A1184,Database!$A:$Y,10,FALSE)</f>
        <v>64</v>
      </c>
      <c r="T1184" s="20">
        <f>VLOOKUP($A1184,Database!$A:$Y,11,FALSE)</f>
        <v>105</v>
      </c>
      <c r="U1184" s="20">
        <f>VLOOKUP($A1184,Database!$A:$Y,12,FALSE)</f>
        <v>137</v>
      </c>
      <c r="V1184" s="20" t="str">
        <f>VLOOKUP(A1184,Database!A:M,13,FALSE)</f>
        <v>Terminé</v>
      </c>
      <c r="W1184" s="20">
        <f>VLOOKUP($A1184,Database!$A:$Y,20,FALSE)</f>
        <v>3</v>
      </c>
      <c r="X1184" s="20">
        <f>VLOOKUP($A1184,Database!$A:$Y,21,FALSE)</f>
        <v>2</v>
      </c>
      <c r="Y1184" s="20">
        <f>IF(A1184=0,0,IF(V1184="À venir",0,IF(AND(ISBLANK(P1184),ISBLANK(Q1184)),1,0)))</f>
        <v>0</v>
      </c>
      <c r="Z1184" s="20">
        <f>IF(OR(ISBLANK(P1184),ISBLANK(Q1184)),"",IF(OR(AND(P1184&gt;Q1184,W1184&gt;X1184),AND(P1184=Q1184,W1184=X1184),AND(P1184&lt;Q1184,W1184&lt;X1184)),1,0))</f>
        <v>0</v>
      </c>
      <c r="AA1184" s="20">
        <f ca="1">IF(C1184&lt;NOW(),IF(AND(P1184&gt;Q1184,W1184&gt;X1184),S1184,IF(AND(P1184=Q1184,W1184=X1184),T1184,IF(AND(P1184&lt;Q1184,W1184&lt;X1184),U1184,0))),"")</f>
        <v>0</v>
      </c>
      <c r="AB1184" s="20">
        <f ca="1">IF(AND(P1184=W1184,Q1184=X1184,NOT(ISBLANK(P1184)),NOT(ISBLANK(Q1184)),NOT(ISBLANK(W1184)),NOT(ISBLANK(AA1184))),1,0)</f>
        <v>0</v>
      </c>
      <c r="AC1184" s="20" t="str">
        <f ca="1">IF(AB1184=0,"",IF(OR(ISBLANK(P1184),ISBLANK(Q1184)),"",IF(ISBLANK(VLOOKUP(A1184,Database!A:AA,22,FALSE)),"",VLOOKUP(A1184,Database!A:AA,22,FALSE))))</f>
        <v/>
      </c>
      <c r="AD1184" s="20">
        <f ca="1">IFERROR(
   IF(
     OR(ISBLANK(P1184),ISBLANK(Q1184)),
     "",
     IF(
       AND(AA1184&lt;&gt;"",OR(V1184="Terminé",V1184="En cours")),
       VLOOKUP(AC1184,Setup_ScoreExactBonus!A:D,4,FALSE),
       0
     )),
  0)</f>
        <v>0</v>
      </c>
      <c r="AE1184" s="21">
        <f ca="1">IFERROR(IF(OR(ISBLANK(P1184),ISBLANK(Q1184)),0,IF(AA1184&lt;&gt;"", AA1184 + IF(AB1184=1,AD1184, 0), "") * (R1184+1)),"")</f>
        <v>0</v>
      </c>
      <c r="AF1184" s="21">
        <f ca="1">SUMIFS(AE$2:AE1184,D$2:D1184,D1184)</f>
        <v>1269</v>
      </c>
    </row>
    <row r="1185" spans="1:32" hidden="1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1">
        <v>0</v>
      </c>
      <c r="S1185" s="20">
        <f>VLOOKUP($A1185,Database!$A:$Y,10,FALSE)</f>
        <v>64</v>
      </c>
      <c r="T1185" s="20">
        <f>VLOOKUP($A1185,Database!$A:$Y,11,FALSE)</f>
        <v>105</v>
      </c>
      <c r="U1185" s="20">
        <f>VLOOKUP($A1185,Database!$A:$Y,12,FALSE)</f>
        <v>137</v>
      </c>
      <c r="V1185" s="20" t="str">
        <f>VLOOKUP(A1185,Database!A:M,13,FALSE)</f>
        <v>Terminé</v>
      </c>
      <c r="W1185" s="20">
        <f>VLOOKUP($A1185,Database!$A:$Y,20,FALSE)</f>
        <v>3</v>
      </c>
      <c r="X1185" s="20">
        <f>VLOOKUP($A1185,Database!$A:$Y,21,FALSE)</f>
        <v>2</v>
      </c>
      <c r="Y1185" s="20">
        <f>IF(A1185=0,0,IF(V1185="À venir",0,IF(AND(ISBLANK(P1185),ISBLANK(Q1185)),1,0)))</f>
        <v>0</v>
      </c>
      <c r="Z1185" s="20">
        <f>IF(OR(ISBLANK(P1185),ISBLANK(Q1185)),"",IF(OR(AND(P1185&gt;Q1185,W1185&gt;X1185),AND(P1185=Q1185,W1185=X1185),AND(P1185&lt;Q1185,W1185&lt;X1185)),1,0))</f>
        <v>0</v>
      </c>
      <c r="AA1185" s="20">
        <f ca="1">IF(C1185&lt;NOW(),IF(AND(P1185&gt;Q1185,W1185&gt;X1185),S1185,IF(AND(P1185=Q1185,W1185=X1185),T1185,IF(AND(P1185&lt;Q1185,W1185&lt;X1185),U1185,0))),"")</f>
        <v>0</v>
      </c>
      <c r="AB1185" s="20">
        <f ca="1">IF(AND(P1185=W1185,Q1185=X1185,NOT(ISBLANK(P1185)),NOT(ISBLANK(Q1185)),NOT(ISBLANK(W1185)),NOT(ISBLANK(AA1185))),1,0)</f>
        <v>0</v>
      </c>
      <c r="AC1185" s="20" t="str">
        <f ca="1">IF(AB1185=0,"",IF(OR(ISBLANK(P1185),ISBLANK(Q1185)),"",IF(ISBLANK(VLOOKUP(A1185,Database!A:AA,22,FALSE)),"",VLOOKUP(A1185,Database!A:AA,22,FALSE))))</f>
        <v/>
      </c>
      <c r="AD1185" s="20">
        <f ca="1">IFERROR(
   IF(
     OR(ISBLANK(P1185),ISBLANK(Q1185)),
     "",
     IF(
       AND(AA1185&lt;&gt;"",OR(V1185="Terminé",V1185="En cours")),
       VLOOKUP(AC1185,Setup_ScoreExactBonus!A:D,4,FALSE),
       0
     )),
  0)</f>
        <v>0</v>
      </c>
      <c r="AE1185" s="21">
        <f ca="1">IFERROR(IF(OR(ISBLANK(P1185),ISBLANK(Q1185)),0,IF(AA1185&lt;&gt;"", AA1185 + IF(AB1185=1,AD1185, 0), "") * (R1185+1)),"")</f>
        <v>0</v>
      </c>
      <c r="AF1185" s="21">
        <f ca="1">SUMIFS(AE$2:AE1185,D$2:D1185,D1185)</f>
        <v>1175</v>
      </c>
    </row>
    <row r="1186" spans="1:32" hidden="1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1">
        <v>0</v>
      </c>
      <c r="S1186" s="20">
        <f>VLOOKUP($A1186,Database!$A:$Y,10,FALSE)</f>
        <v>64</v>
      </c>
      <c r="T1186" s="20">
        <f>VLOOKUP($A1186,Database!$A:$Y,11,FALSE)</f>
        <v>105</v>
      </c>
      <c r="U1186" s="20">
        <f>VLOOKUP($A1186,Database!$A:$Y,12,FALSE)</f>
        <v>137</v>
      </c>
      <c r="V1186" s="20" t="str">
        <f>VLOOKUP(A1186,Database!A:M,13,FALSE)</f>
        <v>Terminé</v>
      </c>
      <c r="W1186" s="20">
        <f>VLOOKUP($A1186,Database!$A:$Y,20,FALSE)</f>
        <v>3</v>
      </c>
      <c r="X1186" s="20">
        <f>VLOOKUP($A1186,Database!$A:$Y,21,FALSE)</f>
        <v>2</v>
      </c>
      <c r="Y1186" s="20">
        <f>IF(A1186=0,0,IF(V1186="À venir",0,IF(AND(ISBLANK(P1186),ISBLANK(Q1186)),1,0)))</f>
        <v>0</v>
      </c>
      <c r="Z1186" s="20">
        <f>IF(OR(ISBLANK(P1186),ISBLANK(Q1186)),"",IF(OR(AND(P1186&gt;Q1186,W1186&gt;X1186),AND(P1186=Q1186,W1186=X1186),AND(P1186&lt;Q1186,W1186&lt;X1186)),1,0))</f>
        <v>0</v>
      </c>
      <c r="AA1186" s="20">
        <f ca="1">IF(C1186&lt;NOW(),IF(AND(P1186&gt;Q1186,W1186&gt;X1186),S1186,IF(AND(P1186=Q1186,W1186=X1186),T1186,IF(AND(P1186&lt;Q1186,W1186&lt;X1186),U1186,0))),"")</f>
        <v>0</v>
      </c>
      <c r="AB1186" s="20">
        <f ca="1">IF(AND(P1186=W1186,Q1186=X1186,NOT(ISBLANK(P1186)),NOT(ISBLANK(Q1186)),NOT(ISBLANK(W1186)),NOT(ISBLANK(AA1186))),1,0)</f>
        <v>0</v>
      </c>
      <c r="AC1186" s="20" t="str">
        <f ca="1">IF(AB1186=0,"",IF(OR(ISBLANK(P1186),ISBLANK(Q1186)),"",IF(ISBLANK(VLOOKUP(A1186,Database!A:AA,22,FALSE)),"",VLOOKUP(A1186,Database!A:AA,22,FALSE))))</f>
        <v/>
      </c>
      <c r="AD1186" s="20">
        <f ca="1">IFERROR(
   IF(
     OR(ISBLANK(P1186),ISBLANK(Q1186)),
     "",
     IF(
       AND(AA1186&lt;&gt;"",OR(V1186="Terminé",V1186="En cours")),
       VLOOKUP(AC1186,Setup_ScoreExactBonus!A:D,4,FALSE),
       0
     )),
  0)</f>
        <v>0</v>
      </c>
      <c r="AE1186" s="21">
        <f ca="1">IFERROR(IF(OR(ISBLANK(P1186),ISBLANK(Q1186)),0,IF(AA1186&lt;&gt;"", AA1186 + IF(AB1186=1,AD1186, 0), "") * (R1186+1)),"")</f>
        <v>0</v>
      </c>
      <c r="AF1186" s="21">
        <f ca="1">SUMIFS(AE$2:AE1186,D$2:D1186,D1186)</f>
        <v>1890</v>
      </c>
    </row>
    <row r="1187" spans="1:32" hidden="1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1">
        <v>0</v>
      </c>
      <c r="S1187" s="20">
        <f>VLOOKUP($A1187,Database!$A:$Y,10,FALSE)</f>
        <v>64</v>
      </c>
      <c r="T1187" s="20">
        <f>VLOOKUP($A1187,Database!$A:$Y,11,FALSE)</f>
        <v>105</v>
      </c>
      <c r="U1187" s="20">
        <f>VLOOKUP($A1187,Database!$A:$Y,12,FALSE)</f>
        <v>137</v>
      </c>
      <c r="V1187" s="20" t="str">
        <f>VLOOKUP(A1187,Database!A:M,13,FALSE)</f>
        <v>Terminé</v>
      </c>
      <c r="W1187" s="20">
        <f>VLOOKUP($A1187,Database!$A:$Y,20,FALSE)</f>
        <v>3</v>
      </c>
      <c r="X1187" s="20">
        <f>VLOOKUP($A1187,Database!$A:$Y,21,FALSE)</f>
        <v>2</v>
      </c>
      <c r="Y1187" s="20">
        <f>IF(A1187=0,0,IF(V1187="À venir",0,IF(AND(ISBLANK(P1187),ISBLANK(Q1187)),1,0)))</f>
        <v>0</v>
      </c>
      <c r="Z1187" s="20">
        <f>IF(OR(ISBLANK(P1187),ISBLANK(Q1187)),"",IF(OR(AND(P1187&gt;Q1187,W1187&gt;X1187),AND(P1187=Q1187,W1187=X1187),AND(P1187&lt;Q1187,W1187&lt;X1187)),1,0))</f>
        <v>0</v>
      </c>
      <c r="AA1187" s="20">
        <f ca="1">IF(C1187&lt;NOW(),IF(AND(P1187&gt;Q1187,W1187&gt;X1187),S1187,IF(AND(P1187=Q1187,W1187=X1187),T1187,IF(AND(P1187&lt;Q1187,W1187&lt;X1187),U1187,0))),"")</f>
        <v>0</v>
      </c>
      <c r="AB1187" s="20">
        <f ca="1">IF(AND(P1187=W1187,Q1187=X1187,NOT(ISBLANK(P1187)),NOT(ISBLANK(Q1187)),NOT(ISBLANK(W1187)),NOT(ISBLANK(AA1187))),1,0)</f>
        <v>0</v>
      </c>
      <c r="AC1187" s="20" t="str">
        <f ca="1">IF(AB1187=0,"",IF(OR(ISBLANK(P1187),ISBLANK(Q1187)),"",IF(ISBLANK(VLOOKUP(A1187,Database!A:AA,22,FALSE)),"",VLOOKUP(A1187,Database!A:AA,22,FALSE))))</f>
        <v/>
      </c>
      <c r="AD1187" s="20">
        <f ca="1">IFERROR(
   IF(
     OR(ISBLANK(P1187),ISBLANK(Q1187)),
     "",
     IF(
       AND(AA1187&lt;&gt;"",OR(V1187="Terminé",V1187="En cours")),
       VLOOKUP(AC1187,Setup_ScoreExactBonus!A:D,4,FALSE),
       0
     )),
  0)</f>
        <v>0</v>
      </c>
      <c r="AE1187" s="21">
        <f ca="1">IFERROR(IF(OR(ISBLANK(P1187),ISBLANK(Q1187)),0,IF(AA1187&lt;&gt;"", AA1187 + IF(AB1187=1,AD1187, 0), "") * (R1187+1)),"")</f>
        <v>0</v>
      </c>
      <c r="AF1187" s="21">
        <f ca="1">SUMIFS(AE$2:AE1187,D$2:D1187,D1187)</f>
        <v>1649</v>
      </c>
    </row>
    <row r="1188" spans="1:32" hidden="1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1">
        <v>0</v>
      </c>
      <c r="S1188" s="20">
        <f>VLOOKUP($A1188,Database!$A:$Y,10,FALSE)</f>
        <v>64</v>
      </c>
      <c r="T1188" s="20">
        <f>VLOOKUP($A1188,Database!$A:$Y,11,FALSE)</f>
        <v>105</v>
      </c>
      <c r="U1188" s="20">
        <f>VLOOKUP($A1188,Database!$A:$Y,12,FALSE)</f>
        <v>137</v>
      </c>
      <c r="V1188" s="20" t="str">
        <f>VLOOKUP(A1188,Database!A:M,13,FALSE)</f>
        <v>Terminé</v>
      </c>
      <c r="W1188" s="20">
        <f>VLOOKUP($A1188,Database!$A:$Y,20,FALSE)</f>
        <v>3</v>
      </c>
      <c r="X1188" s="20">
        <f>VLOOKUP($A1188,Database!$A:$Y,21,FALSE)</f>
        <v>2</v>
      </c>
      <c r="Y1188" s="20">
        <f>IF(A1188=0,0,IF(V1188="À venir",0,IF(AND(ISBLANK(P1188),ISBLANK(Q1188)),1,0)))</f>
        <v>0</v>
      </c>
      <c r="Z1188" s="20">
        <f>IF(OR(ISBLANK(P1188),ISBLANK(Q1188)),"",IF(OR(AND(P1188&gt;Q1188,W1188&gt;X1188),AND(P1188=Q1188,W1188=X1188),AND(P1188&lt;Q1188,W1188&lt;X1188)),1,0))</f>
        <v>0</v>
      </c>
      <c r="AA1188" s="20">
        <f ca="1">IF(C1188&lt;NOW(),IF(AND(P1188&gt;Q1188,W1188&gt;X1188),S1188,IF(AND(P1188=Q1188,W1188=X1188),T1188,IF(AND(P1188&lt;Q1188,W1188&lt;X1188),U1188,0))),"")</f>
        <v>0</v>
      </c>
      <c r="AB1188" s="20">
        <f ca="1">IF(AND(P1188=W1188,Q1188=X1188,NOT(ISBLANK(P1188)),NOT(ISBLANK(Q1188)),NOT(ISBLANK(W1188)),NOT(ISBLANK(AA1188))),1,0)</f>
        <v>0</v>
      </c>
      <c r="AC1188" s="20" t="str">
        <f ca="1">IF(AB1188=0,"",IF(OR(ISBLANK(P1188),ISBLANK(Q1188)),"",IF(ISBLANK(VLOOKUP(A1188,Database!A:AA,22,FALSE)),"",VLOOKUP(A1188,Database!A:AA,22,FALSE))))</f>
        <v/>
      </c>
      <c r="AD1188" s="20">
        <f ca="1">IFERROR(
   IF(
     OR(ISBLANK(P1188),ISBLANK(Q1188)),
     "",
     IF(
       AND(AA1188&lt;&gt;"",OR(V1188="Terminé",V1188="En cours")),
       VLOOKUP(AC1188,Setup_ScoreExactBonus!A:D,4,FALSE),
       0
     )),
  0)</f>
        <v>0</v>
      </c>
      <c r="AE1188" s="21">
        <f ca="1">IFERROR(IF(OR(ISBLANK(P1188),ISBLANK(Q1188)),0,IF(AA1188&lt;&gt;"", AA1188 + IF(AB1188=1,AD1188, 0), "") * (R1188+1)),"")</f>
        <v>0</v>
      </c>
      <c r="AF1188" s="21">
        <f ca="1">SUMIFS(AE$2:AE1188,D$2:D1188,D1188)</f>
        <v>989</v>
      </c>
    </row>
    <row r="1189" spans="1:32" hidden="1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1">
        <v>0</v>
      </c>
      <c r="S1189" s="20">
        <f>VLOOKUP($A1189,Database!$A:$Y,10,FALSE)</f>
        <v>64</v>
      </c>
      <c r="T1189" s="20">
        <f>VLOOKUP($A1189,Database!$A:$Y,11,FALSE)</f>
        <v>105</v>
      </c>
      <c r="U1189" s="20">
        <f>VLOOKUP($A1189,Database!$A:$Y,12,FALSE)</f>
        <v>137</v>
      </c>
      <c r="V1189" s="20" t="str">
        <f>VLOOKUP(A1189,Database!A:M,13,FALSE)</f>
        <v>Terminé</v>
      </c>
      <c r="W1189" s="20">
        <f>VLOOKUP($A1189,Database!$A:$Y,20,FALSE)</f>
        <v>3</v>
      </c>
      <c r="X1189" s="20">
        <f>VLOOKUP($A1189,Database!$A:$Y,21,FALSE)</f>
        <v>2</v>
      </c>
      <c r="Y1189" s="20">
        <f>IF(A1189=0,0,IF(V1189="À venir",0,IF(AND(ISBLANK(P1189),ISBLANK(Q1189)),1,0)))</f>
        <v>0</v>
      </c>
      <c r="Z1189" s="20">
        <f>IF(OR(ISBLANK(P1189),ISBLANK(Q1189)),"",IF(OR(AND(P1189&gt;Q1189,W1189&gt;X1189),AND(P1189=Q1189,W1189=X1189),AND(P1189&lt;Q1189,W1189&lt;X1189)),1,0))</f>
        <v>1</v>
      </c>
      <c r="AA1189" s="20">
        <f ca="1">IF(C1189&lt;NOW(),IF(AND(P1189&gt;Q1189,W1189&gt;X1189),S1189,IF(AND(P1189=Q1189,W1189=X1189),T1189,IF(AND(P1189&lt;Q1189,W1189&lt;X1189),U1189,0))),"")</f>
        <v>64</v>
      </c>
      <c r="AB1189" s="20">
        <f ca="1">IF(AND(P1189=W1189,Q1189=X1189,NOT(ISBLANK(P1189)),NOT(ISBLANK(Q1189)),NOT(ISBLANK(W1189)),NOT(ISBLANK(AA1189))),1,0)</f>
        <v>0</v>
      </c>
      <c r="AC1189" s="20" t="str">
        <f ca="1">IF(AB1189=0,"",IF(OR(ISBLANK(P1189),ISBLANK(Q1189)),"",IF(ISBLANK(VLOOKUP(A1189,Database!A:AA,22,FALSE)),"",VLOOKUP(A1189,Database!A:AA,22,FALSE))))</f>
        <v/>
      </c>
      <c r="AD1189" s="20">
        <f ca="1">IFERROR(
   IF(
     OR(ISBLANK(P1189),ISBLANK(Q1189)),
     "",
     IF(
       AND(AA1189&lt;&gt;"",OR(V1189="Terminé",V1189="En cours")),
       VLOOKUP(AC1189,Setup_ScoreExactBonus!A:D,4,FALSE),
       0
     )),
  0)</f>
        <v>0</v>
      </c>
      <c r="AE1189" s="21">
        <f ca="1">IFERROR(IF(OR(ISBLANK(P1189),ISBLANK(Q1189)),0,IF(AA1189&lt;&gt;"", AA1189 + IF(AB1189=1,AD1189, 0), "") * (R1189+1)),"")</f>
        <v>64</v>
      </c>
      <c r="AF1189" s="21">
        <f ca="1">SUMIFS(AE$2:AE1189,D$2:D1189,D1189)</f>
        <v>792</v>
      </c>
    </row>
    <row r="1190" spans="1:32" hidden="1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1">
        <v>0</v>
      </c>
      <c r="S1190" s="20">
        <f>VLOOKUP($A1190,Database!$A:$Y,10,FALSE)</f>
        <v>152</v>
      </c>
      <c r="T1190" s="20">
        <f>VLOOKUP($A1190,Database!$A:$Y,11,FALSE)</f>
        <v>139</v>
      </c>
      <c r="U1190" s="20">
        <f>VLOOKUP($A1190,Database!$A:$Y,12,FALSE)</f>
        <v>67</v>
      </c>
      <c r="V1190" s="20" t="str">
        <f>VLOOKUP(A1190,Database!A:M,13,FALSE)</f>
        <v>Terminé</v>
      </c>
      <c r="W1190" s="20">
        <f>VLOOKUP($A1190,Database!$A:$Y,20,FALSE)</f>
        <v>1</v>
      </c>
      <c r="X1190" s="20">
        <f>VLOOKUP($A1190,Database!$A:$Y,21,FALSE)</f>
        <v>2</v>
      </c>
      <c r="Y1190" s="20">
        <f>IF(A1190=0,0,IF(V1190="À venir",0,IF(AND(ISBLANK(P1190),ISBLANK(Q1190)),1,0)))</f>
        <v>0</v>
      </c>
      <c r="Z1190" s="20">
        <f>IF(OR(ISBLANK(P1190),ISBLANK(Q1190)),"",IF(OR(AND(P1190&gt;Q1190,W1190&gt;X1190),AND(P1190=Q1190,W1190=X1190),AND(P1190&lt;Q1190,W1190&lt;X1190)),1,0))</f>
        <v>0</v>
      </c>
      <c r="AA1190" s="20">
        <f ca="1">IF(C1190&lt;NOW(),IF(AND(P1190&gt;Q1190,W1190&gt;X1190),S1190,IF(AND(P1190=Q1190,W1190=X1190),T1190,IF(AND(P1190&lt;Q1190,W1190&lt;X1190),U1190,0))),"")</f>
        <v>0</v>
      </c>
      <c r="AB1190" s="20">
        <f ca="1">IF(AND(P1190=W1190,Q1190=X1190,NOT(ISBLANK(P1190)),NOT(ISBLANK(Q1190)),NOT(ISBLANK(W1190)),NOT(ISBLANK(AA1190))),1,0)</f>
        <v>0</v>
      </c>
      <c r="AC1190" s="20" t="str">
        <f ca="1">IF(AB1190=0,"",IF(OR(ISBLANK(P1190),ISBLANK(Q1190)),"",IF(ISBLANK(VLOOKUP(A1190,Database!A:AA,22,FALSE)),"",VLOOKUP(A1190,Database!A:AA,22,FALSE))))</f>
        <v/>
      </c>
      <c r="AD1190" s="20">
        <f ca="1">IFERROR(
   IF(
     OR(ISBLANK(P1190),ISBLANK(Q1190)),
     "",
     IF(
       AND(AA1190&lt;&gt;"",OR(V1190="Terminé",V1190="En cours")),
       VLOOKUP(AC1190,Setup_ScoreExactBonus!A:D,4,FALSE),
       0
     )),
  0)</f>
        <v>0</v>
      </c>
      <c r="AE1190" s="21">
        <f ca="1">IFERROR(IF(OR(ISBLANK(P1190),ISBLANK(Q1190)),0,IF(AA1190&lt;&gt;"", AA1190 + IF(AB1190=1,AD1190, 0), "") * (R1190+1)),"")</f>
        <v>0</v>
      </c>
      <c r="AF1190" s="21">
        <f ca="1">SUMIFS(AE$2:AE1190,D$2:D1190,D1190)</f>
        <v>1580</v>
      </c>
    </row>
    <row r="1191" spans="1:32" hidden="1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1">
        <v>0</v>
      </c>
      <c r="S1191" s="20">
        <f>VLOOKUP($A1191,Database!$A:$Y,10,FALSE)</f>
        <v>152</v>
      </c>
      <c r="T1191" s="20">
        <f>VLOOKUP($A1191,Database!$A:$Y,11,FALSE)</f>
        <v>139</v>
      </c>
      <c r="U1191" s="20">
        <f>VLOOKUP($A1191,Database!$A:$Y,12,FALSE)</f>
        <v>67</v>
      </c>
      <c r="V1191" s="20" t="str">
        <f>VLOOKUP(A1191,Database!A:M,13,FALSE)</f>
        <v>Terminé</v>
      </c>
      <c r="W1191" s="20">
        <f>VLOOKUP($A1191,Database!$A:$Y,20,FALSE)</f>
        <v>1</v>
      </c>
      <c r="X1191" s="20">
        <f>VLOOKUP($A1191,Database!$A:$Y,21,FALSE)</f>
        <v>2</v>
      </c>
      <c r="Y1191" s="20">
        <f>IF(A1191=0,0,IF(V1191="À venir",0,IF(AND(ISBLANK(P1191),ISBLANK(Q1191)),1,0)))</f>
        <v>0</v>
      </c>
      <c r="Z1191" s="20">
        <f>IF(OR(ISBLANK(P1191),ISBLANK(Q1191)),"",IF(OR(AND(P1191&gt;Q1191,W1191&gt;X1191),AND(P1191=Q1191,W1191=X1191),AND(P1191&lt;Q1191,W1191&lt;X1191)),1,0))</f>
        <v>1</v>
      </c>
      <c r="AA1191" s="20">
        <f ca="1">IF(C1191&lt;NOW(),IF(AND(P1191&gt;Q1191,W1191&gt;X1191),S1191,IF(AND(P1191=Q1191,W1191=X1191),T1191,IF(AND(P1191&lt;Q1191,W1191&lt;X1191),U1191,0))),"")</f>
        <v>67</v>
      </c>
      <c r="AB1191" s="20">
        <f ca="1">IF(AND(P1191=W1191,Q1191=X1191,NOT(ISBLANK(P1191)),NOT(ISBLANK(Q1191)),NOT(ISBLANK(W1191)),NOT(ISBLANK(AA1191))),1,0)</f>
        <v>1</v>
      </c>
      <c r="AC1191" s="20" t="str">
        <f ca="1">IF(AB1191=0,"",IF(OR(ISBLANK(P1191),ISBLANK(Q1191)),"",IF(ISBLANK(VLOOKUP(A1191,Database!A:AA,22,FALSE)),"",VLOOKUP(A1191,Database!A:AA,22,FALSE))))</f>
        <v>Rare</v>
      </c>
      <c r="AD1191" s="20">
        <f ca="1">IFERROR(
   IF(
     OR(ISBLANK(P1191),ISBLANK(Q1191)),
     "",
     IF(
       AND(AA1191&lt;&gt;"",OR(V1191="Terminé",V1191="En cours")),
       VLOOKUP(AC1191,Setup_ScoreExactBonus!A:D,4,FALSE),
       0
     )),
  0)</f>
        <v>30</v>
      </c>
      <c r="AE1191" s="21">
        <f ca="1">IFERROR(IF(OR(ISBLANK(P1191),ISBLANK(Q1191)),0,IF(AA1191&lt;&gt;"", AA1191 + IF(AB1191=1,AD1191, 0), "") * (R1191+1)),"")</f>
        <v>97</v>
      </c>
      <c r="AF1191" s="21">
        <f ca="1">SUMIFS(AE$2:AE1191,D$2:D1191,D1191)</f>
        <v>1809</v>
      </c>
    </row>
    <row r="1192" spans="1:32" hidden="1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1">
        <v>0</v>
      </c>
      <c r="S1192" s="20">
        <f>VLOOKUP($A1192,Database!$A:$Y,10,FALSE)</f>
        <v>152</v>
      </c>
      <c r="T1192" s="20">
        <f>VLOOKUP($A1192,Database!$A:$Y,11,FALSE)</f>
        <v>139</v>
      </c>
      <c r="U1192" s="20">
        <f>VLOOKUP($A1192,Database!$A:$Y,12,FALSE)</f>
        <v>67</v>
      </c>
      <c r="V1192" s="20" t="str">
        <f>VLOOKUP(A1192,Database!A:M,13,FALSE)</f>
        <v>Terminé</v>
      </c>
      <c r="W1192" s="20">
        <f>VLOOKUP($A1192,Database!$A:$Y,20,FALSE)</f>
        <v>1</v>
      </c>
      <c r="X1192" s="20">
        <f>VLOOKUP($A1192,Database!$A:$Y,21,FALSE)</f>
        <v>2</v>
      </c>
      <c r="Y1192" s="20">
        <f>IF(A1192=0,0,IF(V1192="À venir",0,IF(AND(ISBLANK(P1192),ISBLANK(Q1192)),1,0)))</f>
        <v>0</v>
      </c>
      <c r="Z1192" s="20">
        <f>IF(OR(ISBLANK(P1192),ISBLANK(Q1192)),"",IF(OR(AND(P1192&gt;Q1192,W1192&gt;X1192),AND(P1192=Q1192,W1192=X1192),AND(P1192&lt;Q1192,W1192&lt;X1192)),1,0))</f>
        <v>1</v>
      </c>
      <c r="AA1192" s="20">
        <f ca="1">IF(C1192&lt;NOW(),IF(AND(P1192&gt;Q1192,W1192&gt;X1192),S1192,IF(AND(P1192=Q1192,W1192=X1192),T1192,IF(AND(P1192&lt;Q1192,W1192&lt;X1192),U1192,0))),"")</f>
        <v>67</v>
      </c>
      <c r="AB1192" s="20">
        <f ca="1">IF(AND(P1192=W1192,Q1192=X1192,NOT(ISBLANK(P1192)),NOT(ISBLANK(Q1192)),NOT(ISBLANK(W1192)),NOT(ISBLANK(AA1192))),1,0)</f>
        <v>0</v>
      </c>
      <c r="AC1192" s="20" t="str">
        <f ca="1">IF(AB1192=0,"",IF(OR(ISBLANK(P1192),ISBLANK(Q1192)),"",IF(ISBLANK(VLOOKUP(A1192,Database!A:AA,22,FALSE)),"",VLOOKUP(A1192,Database!A:AA,22,FALSE))))</f>
        <v/>
      </c>
      <c r="AD1192" s="20">
        <f ca="1">IFERROR(
   IF(
     OR(ISBLANK(P1192),ISBLANK(Q1192)),
     "",
     IF(
       AND(AA1192&lt;&gt;"",OR(V1192="Terminé",V1192="En cours")),
       VLOOKUP(AC1192,Setup_ScoreExactBonus!A:D,4,FALSE),
       0
     )),
  0)</f>
        <v>0</v>
      </c>
      <c r="AE1192" s="21">
        <f ca="1">IFERROR(IF(OR(ISBLANK(P1192),ISBLANK(Q1192)),0,IF(AA1192&lt;&gt;"", AA1192 + IF(AB1192=1,AD1192, 0), "") * (R1192+1)),"")</f>
        <v>67</v>
      </c>
      <c r="AF1192" s="21">
        <f ca="1">SUMIFS(AE$2:AE1192,D$2:D1192,D1192)</f>
        <v>1862</v>
      </c>
    </row>
    <row r="1193" spans="1:32" hidden="1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1">
        <v>0</v>
      </c>
      <c r="S1193" s="20">
        <f>VLOOKUP($A1193,Database!$A:$Y,10,FALSE)</f>
        <v>152</v>
      </c>
      <c r="T1193" s="20">
        <f>VLOOKUP($A1193,Database!$A:$Y,11,FALSE)</f>
        <v>139</v>
      </c>
      <c r="U1193" s="20">
        <f>VLOOKUP($A1193,Database!$A:$Y,12,FALSE)</f>
        <v>67</v>
      </c>
      <c r="V1193" s="20" t="str">
        <f>VLOOKUP(A1193,Database!A:M,13,FALSE)</f>
        <v>Terminé</v>
      </c>
      <c r="W1193" s="20">
        <f>VLOOKUP($A1193,Database!$A:$Y,20,FALSE)</f>
        <v>1</v>
      </c>
      <c r="X1193" s="20">
        <f>VLOOKUP($A1193,Database!$A:$Y,21,FALSE)</f>
        <v>2</v>
      </c>
      <c r="Y1193" s="20">
        <f>IF(A1193=0,0,IF(V1193="À venir",0,IF(AND(ISBLANK(P1193),ISBLANK(Q1193)),1,0)))</f>
        <v>0</v>
      </c>
      <c r="Z1193" s="20">
        <f>IF(OR(ISBLANK(P1193),ISBLANK(Q1193)),"",IF(OR(AND(P1193&gt;Q1193,W1193&gt;X1193),AND(P1193=Q1193,W1193=X1193),AND(P1193&lt;Q1193,W1193&lt;X1193)),1,0))</f>
        <v>1</v>
      </c>
      <c r="AA1193" s="20">
        <f ca="1">IF(C1193&lt;NOW(),IF(AND(P1193&gt;Q1193,W1193&gt;X1193),S1193,IF(AND(P1193=Q1193,W1193=X1193),T1193,IF(AND(P1193&lt;Q1193,W1193&lt;X1193),U1193,0))),"")</f>
        <v>67</v>
      </c>
      <c r="AB1193" s="20">
        <f ca="1">IF(AND(P1193=W1193,Q1193=X1193,NOT(ISBLANK(P1193)),NOT(ISBLANK(Q1193)),NOT(ISBLANK(W1193)),NOT(ISBLANK(AA1193))),1,0)</f>
        <v>0</v>
      </c>
      <c r="AC1193" s="20" t="str">
        <f ca="1">IF(AB1193=0,"",IF(OR(ISBLANK(P1193),ISBLANK(Q1193)),"",IF(ISBLANK(VLOOKUP(A1193,Database!A:AA,22,FALSE)),"",VLOOKUP(A1193,Database!A:AA,22,FALSE))))</f>
        <v/>
      </c>
      <c r="AD1193" s="20">
        <f ca="1">IFERROR(
   IF(
     OR(ISBLANK(P1193),ISBLANK(Q1193)),
     "",
     IF(
       AND(AA1193&lt;&gt;"",OR(V1193="Terminé",V1193="En cours")),
       VLOOKUP(AC1193,Setup_ScoreExactBonus!A:D,4,FALSE),
       0
     )),
  0)</f>
        <v>0</v>
      </c>
      <c r="AE1193" s="21">
        <f ca="1">IFERROR(IF(OR(ISBLANK(P1193),ISBLANK(Q1193)),0,IF(AA1193&lt;&gt;"", AA1193 + IF(AB1193=1,AD1193, 0), "") * (R1193+1)),"")</f>
        <v>67</v>
      </c>
      <c r="AF1193" s="21">
        <f ca="1">SUMIFS(AE$2:AE1193,D$2:D1193,D1193)</f>
        <v>1414</v>
      </c>
    </row>
    <row r="1194" spans="1:32" hidden="1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1">
        <v>0</v>
      </c>
      <c r="S1194" s="20">
        <f>VLOOKUP($A1194,Database!$A:$Y,10,FALSE)</f>
        <v>152</v>
      </c>
      <c r="T1194" s="20">
        <f>VLOOKUP($A1194,Database!$A:$Y,11,FALSE)</f>
        <v>139</v>
      </c>
      <c r="U1194" s="20">
        <f>VLOOKUP($A1194,Database!$A:$Y,12,FALSE)</f>
        <v>67</v>
      </c>
      <c r="V1194" s="20" t="str">
        <f>VLOOKUP(A1194,Database!A:M,13,FALSE)</f>
        <v>Terminé</v>
      </c>
      <c r="W1194" s="20">
        <f>VLOOKUP($A1194,Database!$A:$Y,20,FALSE)</f>
        <v>1</v>
      </c>
      <c r="X1194" s="20">
        <f>VLOOKUP($A1194,Database!$A:$Y,21,FALSE)</f>
        <v>2</v>
      </c>
      <c r="Y1194" s="20">
        <f>IF(A1194=0,0,IF(V1194="À venir",0,IF(AND(ISBLANK(P1194),ISBLANK(Q1194)),1,0)))</f>
        <v>0</v>
      </c>
      <c r="Z1194" s="20">
        <f>IF(OR(ISBLANK(P1194),ISBLANK(Q1194)),"",IF(OR(AND(P1194&gt;Q1194,W1194&gt;X1194),AND(P1194=Q1194,W1194=X1194),AND(P1194&lt;Q1194,W1194&lt;X1194)),1,0))</f>
        <v>0</v>
      </c>
      <c r="AA1194" s="20">
        <f ca="1">IF(C1194&lt;NOW(),IF(AND(P1194&gt;Q1194,W1194&gt;X1194),S1194,IF(AND(P1194=Q1194,W1194=X1194),T1194,IF(AND(P1194&lt;Q1194,W1194&lt;X1194),U1194,0))),"")</f>
        <v>0</v>
      </c>
      <c r="AB1194" s="20">
        <f ca="1">IF(AND(P1194=W1194,Q1194=X1194,NOT(ISBLANK(P1194)),NOT(ISBLANK(Q1194)),NOT(ISBLANK(W1194)),NOT(ISBLANK(AA1194))),1,0)</f>
        <v>0</v>
      </c>
      <c r="AC1194" s="20" t="str">
        <f ca="1">IF(AB1194=0,"",IF(OR(ISBLANK(P1194),ISBLANK(Q1194)),"",IF(ISBLANK(VLOOKUP(A1194,Database!A:AA,22,FALSE)),"",VLOOKUP(A1194,Database!A:AA,22,FALSE))))</f>
        <v/>
      </c>
      <c r="AD1194" s="20">
        <f ca="1">IFERROR(
   IF(
     OR(ISBLANK(P1194),ISBLANK(Q1194)),
     "",
     IF(
       AND(AA1194&lt;&gt;"",OR(V1194="Terminé",V1194="En cours")),
       VLOOKUP(AC1194,Setup_ScoreExactBonus!A:D,4,FALSE),
       0
     )),
  0)</f>
        <v>0</v>
      </c>
      <c r="AE1194" s="21">
        <f ca="1">IFERROR(IF(OR(ISBLANK(P1194),ISBLANK(Q1194)),0,IF(AA1194&lt;&gt;"", AA1194 + IF(AB1194=1,AD1194, 0), "") * (R1194+1)),"")</f>
        <v>0</v>
      </c>
      <c r="AF1194" s="21">
        <f ca="1">SUMIFS(AE$2:AE1194,D$2:D1194,D1194)</f>
        <v>1059</v>
      </c>
    </row>
    <row r="1195" spans="1:32" hidden="1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1">
        <v>0</v>
      </c>
      <c r="S1195" s="20">
        <f>VLOOKUP($A1195,Database!$A:$Y,10,FALSE)</f>
        <v>152</v>
      </c>
      <c r="T1195" s="20">
        <f>VLOOKUP($A1195,Database!$A:$Y,11,FALSE)</f>
        <v>139</v>
      </c>
      <c r="U1195" s="20">
        <f>VLOOKUP($A1195,Database!$A:$Y,12,FALSE)</f>
        <v>67</v>
      </c>
      <c r="V1195" s="20" t="str">
        <f>VLOOKUP(A1195,Database!A:M,13,FALSE)</f>
        <v>Terminé</v>
      </c>
      <c r="W1195" s="20">
        <f>VLOOKUP($A1195,Database!$A:$Y,20,FALSE)</f>
        <v>1</v>
      </c>
      <c r="X1195" s="20">
        <f>VLOOKUP($A1195,Database!$A:$Y,21,FALSE)</f>
        <v>2</v>
      </c>
      <c r="Y1195" s="20">
        <f>IF(A1195=0,0,IF(V1195="À venir",0,IF(AND(ISBLANK(P1195),ISBLANK(Q1195)),1,0)))</f>
        <v>0</v>
      </c>
      <c r="Z1195" s="20">
        <f>IF(OR(ISBLANK(P1195),ISBLANK(Q1195)),"",IF(OR(AND(P1195&gt;Q1195,W1195&gt;X1195),AND(P1195=Q1195,W1195=X1195),AND(P1195&lt;Q1195,W1195&lt;X1195)),1,0))</f>
        <v>1</v>
      </c>
      <c r="AA1195" s="20">
        <f ca="1">IF(C1195&lt;NOW(),IF(AND(P1195&gt;Q1195,W1195&gt;X1195),S1195,IF(AND(P1195=Q1195,W1195=X1195),T1195,IF(AND(P1195&lt;Q1195,W1195&lt;X1195),U1195,0))),"")</f>
        <v>67</v>
      </c>
      <c r="AB1195" s="20">
        <f ca="1">IF(AND(P1195=W1195,Q1195=X1195,NOT(ISBLANK(P1195)),NOT(ISBLANK(Q1195)),NOT(ISBLANK(W1195)),NOT(ISBLANK(AA1195))),1,0)</f>
        <v>0</v>
      </c>
      <c r="AC1195" s="20" t="str">
        <f ca="1">IF(AB1195=0,"",IF(OR(ISBLANK(P1195),ISBLANK(Q1195)),"",IF(ISBLANK(VLOOKUP(A1195,Database!A:AA,22,FALSE)),"",VLOOKUP(A1195,Database!A:AA,22,FALSE))))</f>
        <v/>
      </c>
      <c r="AD1195" s="20">
        <f ca="1">IFERROR(
   IF(
     OR(ISBLANK(P1195),ISBLANK(Q1195)),
     "",
     IF(
       AND(AA1195&lt;&gt;"",OR(V1195="Terminé",V1195="En cours")),
       VLOOKUP(AC1195,Setup_ScoreExactBonus!A:D,4,FALSE),
       0
     )),
  0)</f>
        <v>0</v>
      </c>
      <c r="AE1195" s="21">
        <f ca="1">IFERROR(IF(OR(ISBLANK(P1195),ISBLANK(Q1195)),0,IF(AA1195&lt;&gt;"", AA1195 + IF(AB1195=1,AD1195, 0), "") * (R1195+1)),"")</f>
        <v>67</v>
      </c>
      <c r="AF1195" s="21">
        <f ca="1">SUMIFS(AE$2:AE1195,D$2:D1195,D1195)</f>
        <v>1750</v>
      </c>
    </row>
    <row r="1196" spans="1:32" hidden="1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1">
        <v>0</v>
      </c>
      <c r="S1196" s="20">
        <f>VLOOKUP($A1196,Database!$A:$Y,10,FALSE)</f>
        <v>152</v>
      </c>
      <c r="T1196" s="20">
        <f>VLOOKUP($A1196,Database!$A:$Y,11,FALSE)</f>
        <v>139</v>
      </c>
      <c r="U1196" s="20">
        <f>VLOOKUP($A1196,Database!$A:$Y,12,FALSE)</f>
        <v>67</v>
      </c>
      <c r="V1196" s="20" t="str">
        <f>VLOOKUP(A1196,Database!A:M,13,FALSE)</f>
        <v>Terminé</v>
      </c>
      <c r="W1196" s="20">
        <f>VLOOKUP($A1196,Database!$A:$Y,20,FALSE)</f>
        <v>1</v>
      </c>
      <c r="X1196" s="20">
        <f>VLOOKUP($A1196,Database!$A:$Y,21,FALSE)</f>
        <v>2</v>
      </c>
      <c r="Y1196" s="20">
        <f>IF(A1196=0,0,IF(V1196="À venir",0,IF(AND(ISBLANK(P1196),ISBLANK(Q1196)),1,0)))</f>
        <v>1</v>
      </c>
      <c r="Z1196" s="20" t="str">
        <f>IF(OR(ISBLANK(P1196),ISBLANK(Q1196)),"",IF(OR(AND(P1196&gt;Q1196,W1196&gt;X1196),AND(P1196=Q1196,W1196=X1196),AND(P1196&lt;Q1196,W1196&lt;X1196)),1,0))</f>
        <v/>
      </c>
      <c r="AA1196" s="20">
        <f ca="1">IF(C1196&lt;NOW(),IF(AND(P1196&gt;Q1196,W1196&gt;X1196),S1196,IF(AND(P1196=Q1196,W1196=X1196),T1196,IF(AND(P1196&lt;Q1196,W1196&lt;X1196),U1196,0))),"")</f>
        <v>0</v>
      </c>
      <c r="AB1196" s="20">
        <f ca="1">IF(AND(P1196=W1196,Q1196=X1196,NOT(ISBLANK(P1196)),NOT(ISBLANK(Q1196)),NOT(ISBLANK(W1196)),NOT(ISBLANK(AA1196))),1,0)</f>
        <v>0</v>
      </c>
      <c r="AC1196" s="20" t="str">
        <f ca="1">IF(AB1196=0,"",IF(OR(ISBLANK(P1196),ISBLANK(Q1196)),"",IF(ISBLANK(VLOOKUP(A1196,Database!A:AA,22,FALSE)),"",VLOOKUP(A1196,Database!A:AA,22,FALSE))))</f>
        <v/>
      </c>
      <c r="AD1196" s="20" t="str">
        <f>IFERROR(
   IF(
     OR(ISBLANK(P1196),ISBLANK(Q1196)),
     "",
     IF(
       AND(AA1196&lt;&gt;"",OR(V1196="Terminé",V1196="En cours")),
       VLOOKUP(AC1196,Setup_ScoreExactBonus!A:D,4,FALSE),
       0
     )),
  0)</f>
        <v/>
      </c>
      <c r="AE1196" s="21">
        <f>IFERROR(IF(OR(ISBLANK(P1196),ISBLANK(Q1196)),0,IF(AA1196&lt;&gt;"", AA1196 + IF(AB1196=1,AD1196, 0), "") * (R1196+1)),"")</f>
        <v>0</v>
      </c>
      <c r="AF1196" s="21">
        <f ca="1">SUMIFS(AE$2:AE1196,D$2:D1196,D1196)</f>
        <v>1079</v>
      </c>
    </row>
    <row r="1197" spans="1:32" hidden="1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1">
        <v>0</v>
      </c>
      <c r="S1197" s="20">
        <f>VLOOKUP($A1197,Database!$A:$Y,10,FALSE)</f>
        <v>152</v>
      </c>
      <c r="T1197" s="20">
        <f>VLOOKUP($A1197,Database!$A:$Y,11,FALSE)</f>
        <v>139</v>
      </c>
      <c r="U1197" s="20">
        <f>VLOOKUP($A1197,Database!$A:$Y,12,FALSE)</f>
        <v>67</v>
      </c>
      <c r="V1197" s="20" t="str">
        <f>VLOOKUP(A1197,Database!A:M,13,FALSE)</f>
        <v>Terminé</v>
      </c>
      <c r="W1197" s="20">
        <f>VLOOKUP($A1197,Database!$A:$Y,20,FALSE)</f>
        <v>1</v>
      </c>
      <c r="X1197" s="20">
        <f>VLOOKUP($A1197,Database!$A:$Y,21,FALSE)</f>
        <v>2</v>
      </c>
      <c r="Y1197" s="20">
        <f>IF(A1197=0,0,IF(V1197="À venir",0,IF(AND(ISBLANK(P1197),ISBLANK(Q1197)),1,0)))</f>
        <v>0</v>
      </c>
      <c r="Z1197" s="20">
        <f>IF(OR(ISBLANK(P1197),ISBLANK(Q1197)),"",IF(OR(AND(P1197&gt;Q1197,W1197&gt;X1197),AND(P1197=Q1197,W1197=X1197),AND(P1197&lt;Q1197,W1197&lt;X1197)),1,0))</f>
        <v>1</v>
      </c>
      <c r="AA1197" s="20">
        <f ca="1">IF(C1197&lt;NOW(),IF(AND(P1197&gt;Q1197,W1197&gt;X1197),S1197,IF(AND(P1197=Q1197,W1197=X1197),T1197,IF(AND(P1197&lt;Q1197,W1197&lt;X1197),U1197,0))),"")</f>
        <v>67</v>
      </c>
      <c r="AB1197" s="20">
        <f ca="1">IF(AND(P1197=W1197,Q1197=X1197,NOT(ISBLANK(P1197)),NOT(ISBLANK(Q1197)),NOT(ISBLANK(W1197)),NOT(ISBLANK(AA1197))),1,0)</f>
        <v>0</v>
      </c>
      <c r="AC1197" s="20" t="str">
        <f ca="1">IF(AB1197=0,"",IF(OR(ISBLANK(P1197),ISBLANK(Q1197)),"",IF(ISBLANK(VLOOKUP(A1197,Database!A:AA,22,FALSE)),"",VLOOKUP(A1197,Database!A:AA,22,FALSE))))</f>
        <v/>
      </c>
      <c r="AD1197" s="20">
        <f ca="1">IFERROR(
   IF(
     OR(ISBLANK(P1197),ISBLANK(Q1197)),
     "",
     IF(
       AND(AA1197&lt;&gt;"",OR(V1197="Terminé",V1197="En cours")),
       VLOOKUP(AC1197,Setup_ScoreExactBonus!A:D,4,FALSE),
       0
     )),
  0)</f>
        <v>0</v>
      </c>
      <c r="AE1197" s="21">
        <f ca="1">IFERROR(IF(OR(ISBLANK(P1197),ISBLANK(Q1197)),0,IF(AA1197&lt;&gt;"", AA1197 + IF(AB1197=1,AD1197, 0), "") * (R1197+1)),"")</f>
        <v>67</v>
      </c>
      <c r="AF1197" s="21">
        <f ca="1">SUMIFS(AE$2:AE1197,D$2:D1197,D1197)</f>
        <v>1406</v>
      </c>
    </row>
    <row r="1198" spans="1:32" hidden="1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1">
        <v>0</v>
      </c>
      <c r="S1198" s="20">
        <f>VLOOKUP($A1198,Database!$A:$Y,10,FALSE)</f>
        <v>152</v>
      </c>
      <c r="T1198" s="20">
        <f>VLOOKUP($A1198,Database!$A:$Y,11,FALSE)</f>
        <v>139</v>
      </c>
      <c r="U1198" s="20">
        <f>VLOOKUP($A1198,Database!$A:$Y,12,FALSE)</f>
        <v>67</v>
      </c>
      <c r="V1198" s="20" t="str">
        <f>VLOOKUP(A1198,Database!A:M,13,FALSE)</f>
        <v>Terminé</v>
      </c>
      <c r="W1198" s="20">
        <f>VLOOKUP($A1198,Database!$A:$Y,20,FALSE)</f>
        <v>1</v>
      </c>
      <c r="X1198" s="20">
        <f>VLOOKUP($A1198,Database!$A:$Y,21,FALSE)</f>
        <v>2</v>
      </c>
      <c r="Y1198" s="20">
        <f>IF(A1198=0,0,IF(V1198="À venir",0,IF(AND(ISBLANK(P1198),ISBLANK(Q1198)),1,0)))</f>
        <v>0</v>
      </c>
      <c r="Z1198" s="20">
        <f>IF(OR(ISBLANK(P1198),ISBLANK(Q1198)),"",IF(OR(AND(P1198&gt;Q1198,W1198&gt;X1198),AND(P1198=Q1198,W1198=X1198),AND(P1198&lt;Q1198,W1198&lt;X1198)),1,0))</f>
        <v>0</v>
      </c>
      <c r="AA1198" s="20">
        <f ca="1">IF(C1198&lt;NOW(),IF(AND(P1198&gt;Q1198,W1198&gt;X1198),S1198,IF(AND(P1198=Q1198,W1198=X1198),T1198,IF(AND(P1198&lt;Q1198,W1198&lt;X1198),U1198,0))),"")</f>
        <v>0</v>
      </c>
      <c r="AB1198" s="20">
        <f ca="1">IF(AND(P1198=W1198,Q1198=X1198,NOT(ISBLANK(P1198)),NOT(ISBLANK(Q1198)),NOT(ISBLANK(W1198)),NOT(ISBLANK(AA1198))),1,0)</f>
        <v>0</v>
      </c>
      <c r="AC1198" s="20" t="str">
        <f ca="1">IF(AB1198=0,"",IF(OR(ISBLANK(P1198),ISBLANK(Q1198)),"",IF(ISBLANK(VLOOKUP(A1198,Database!A:AA,22,FALSE)),"",VLOOKUP(A1198,Database!A:AA,22,FALSE))))</f>
        <v/>
      </c>
      <c r="AD1198" s="20">
        <f ca="1">IFERROR(
   IF(
     OR(ISBLANK(P1198),ISBLANK(Q1198)),
     "",
     IF(
       AND(AA1198&lt;&gt;"",OR(V1198="Terminé",V1198="En cours")),
       VLOOKUP(AC1198,Setup_ScoreExactBonus!A:D,4,FALSE),
       0
     )),
  0)</f>
        <v>0</v>
      </c>
      <c r="AE1198" s="21">
        <f ca="1">IFERROR(IF(OR(ISBLANK(P1198),ISBLANK(Q1198)),0,IF(AA1198&lt;&gt;"", AA1198 + IF(AB1198=1,AD1198, 0), "") * (R1198+1)),"")</f>
        <v>0</v>
      </c>
      <c r="AF1198" s="21">
        <f ca="1">SUMIFS(AE$2:AE1198,D$2:D1198,D1198)</f>
        <v>1695</v>
      </c>
    </row>
    <row r="1199" spans="1:32" hidden="1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1">
        <v>0</v>
      </c>
      <c r="S1199" s="20">
        <f>VLOOKUP($A1199,Database!$A:$Y,10,FALSE)</f>
        <v>152</v>
      </c>
      <c r="T1199" s="20">
        <f>VLOOKUP($A1199,Database!$A:$Y,11,FALSE)</f>
        <v>139</v>
      </c>
      <c r="U1199" s="20">
        <f>VLOOKUP($A1199,Database!$A:$Y,12,FALSE)</f>
        <v>67</v>
      </c>
      <c r="V1199" s="20" t="str">
        <f>VLOOKUP(A1199,Database!A:M,13,FALSE)</f>
        <v>Terminé</v>
      </c>
      <c r="W1199" s="20">
        <f>VLOOKUP($A1199,Database!$A:$Y,20,FALSE)</f>
        <v>1</v>
      </c>
      <c r="X1199" s="20">
        <f>VLOOKUP($A1199,Database!$A:$Y,21,FALSE)</f>
        <v>2</v>
      </c>
      <c r="Y1199" s="20">
        <f>IF(A1199=0,0,IF(V1199="À venir",0,IF(AND(ISBLANK(P1199),ISBLANK(Q1199)),1,0)))</f>
        <v>0</v>
      </c>
      <c r="Z1199" s="20">
        <f>IF(OR(ISBLANK(P1199),ISBLANK(Q1199)),"",IF(OR(AND(P1199&gt;Q1199,W1199&gt;X1199),AND(P1199=Q1199,W1199=X1199),AND(P1199&lt;Q1199,W1199&lt;X1199)),1,0))</f>
        <v>0</v>
      </c>
      <c r="AA1199" s="20">
        <f ca="1">IF(C1199&lt;NOW(),IF(AND(P1199&gt;Q1199,W1199&gt;X1199),S1199,IF(AND(P1199=Q1199,W1199=X1199),T1199,IF(AND(P1199&lt;Q1199,W1199&lt;X1199),U1199,0))),"")</f>
        <v>0</v>
      </c>
      <c r="AB1199" s="20">
        <f ca="1">IF(AND(P1199=W1199,Q1199=X1199,NOT(ISBLANK(P1199)),NOT(ISBLANK(Q1199)),NOT(ISBLANK(W1199)),NOT(ISBLANK(AA1199))),1,0)</f>
        <v>0</v>
      </c>
      <c r="AC1199" s="20" t="str">
        <f ca="1">IF(AB1199=0,"",IF(OR(ISBLANK(P1199),ISBLANK(Q1199)),"",IF(ISBLANK(VLOOKUP(A1199,Database!A:AA,22,FALSE)),"",VLOOKUP(A1199,Database!A:AA,22,FALSE))))</f>
        <v/>
      </c>
      <c r="AD1199" s="20">
        <f ca="1">IFERROR(
   IF(
     OR(ISBLANK(P1199),ISBLANK(Q1199)),
     "",
     IF(
       AND(AA1199&lt;&gt;"",OR(V1199="Terminé",V1199="En cours")),
       VLOOKUP(AC1199,Setup_ScoreExactBonus!A:D,4,FALSE),
       0
     )),
  0)</f>
        <v>0</v>
      </c>
      <c r="AE1199" s="21">
        <f ca="1">IFERROR(IF(OR(ISBLANK(P1199),ISBLANK(Q1199)),0,IF(AA1199&lt;&gt;"", AA1199 + IF(AB1199=1,AD1199, 0), "") * (R1199+1)),"")</f>
        <v>0</v>
      </c>
      <c r="AF1199" s="21">
        <f ca="1">SUMIFS(AE$2:AE1199,D$2:D1199,D1199)</f>
        <v>1576</v>
      </c>
    </row>
    <row r="1200" spans="1:32" hidden="1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1">
        <v>0</v>
      </c>
      <c r="S1200" s="20">
        <f>VLOOKUP($A1200,Database!$A:$Y,10,FALSE)</f>
        <v>152</v>
      </c>
      <c r="T1200" s="20">
        <f>VLOOKUP($A1200,Database!$A:$Y,11,FALSE)</f>
        <v>139</v>
      </c>
      <c r="U1200" s="20">
        <f>VLOOKUP($A1200,Database!$A:$Y,12,FALSE)</f>
        <v>67</v>
      </c>
      <c r="V1200" s="20" t="str">
        <f>VLOOKUP(A1200,Database!A:M,13,FALSE)</f>
        <v>Terminé</v>
      </c>
      <c r="W1200" s="20">
        <f>VLOOKUP($A1200,Database!$A:$Y,20,FALSE)</f>
        <v>1</v>
      </c>
      <c r="X1200" s="20">
        <f>VLOOKUP($A1200,Database!$A:$Y,21,FALSE)</f>
        <v>2</v>
      </c>
      <c r="Y1200" s="20">
        <f>IF(A1200=0,0,IF(V1200="À venir",0,IF(AND(ISBLANK(P1200),ISBLANK(Q1200)),1,0)))</f>
        <v>0</v>
      </c>
      <c r="Z1200" s="20">
        <f>IF(OR(ISBLANK(P1200),ISBLANK(Q1200)),"",IF(OR(AND(P1200&gt;Q1200,W1200&gt;X1200),AND(P1200=Q1200,W1200=X1200),AND(P1200&lt;Q1200,W1200&lt;X1200)),1,0))</f>
        <v>1</v>
      </c>
      <c r="AA1200" s="20">
        <f ca="1">IF(C1200&lt;NOW(),IF(AND(P1200&gt;Q1200,W1200&gt;X1200),S1200,IF(AND(P1200=Q1200,W1200=X1200),T1200,IF(AND(P1200&lt;Q1200,W1200&lt;X1200),U1200,0))),"")</f>
        <v>67</v>
      </c>
      <c r="AB1200" s="20">
        <f ca="1">IF(AND(P1200=W1200,Q1200=X1200,NOT(ISBLANK(P1200)),NOT(ISBLANK(Q1200)),NOT(ISBLANK(W1200)),NOT(ISBLANK(AA1200))),1,0)</f>
        <v>0</v>
      </c>
      <c r="AC1200" s="20" t="str">
        <f ca="1">IF(AB1200=0,"",IF(OR(ISBLANK(P1200),ISBLANK(Q1200)),"",IF(ISBLANK(VLOOKUP(A1200,Database!A:AA,22,FALSE)),"",VLOOKUP(A1200,Database!A:AA,22,FALSE))))</f>
        <v/>
      </c>
      <c r="AD1200" s="20">
        <f ca="1">IFERROR(
   IF(
     OR(ISBLANK(P1200),ISBLANK(Q1200)),
     "",
     IF(
       AND(AA1200&lt;&gt;"",OR(V1200="Terminé",V1200="En cours")),
       VLOOKUP(AC1200,Setup_ScoreExactBonus!A:D,4,FALSE),
       0
     )),
  0)</f>
        <v>0</v>
      </c>
      <c r="AE1200" s="21">
        <f ca="1">IFERROR(IF(OR(ISBLANK(P1200),ISBLANK(Q1200)),0,IF(AA1200&lt;&gt;"", AA1200 + IF(AB1200=1,AD1200, 0), "") * (R1200+1)),"")</f>
        <v>67</v>
      </c>
      <c r="AF1200" s="21">
        <f ca="1">SUMIFS(AE$2:AE1200,D$2:D1200,D1200)</f>
        <v>1963</v>
      </c>
    </row>
    <row r="1201" spans="1:32" hidden="1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1">
        <v>0</v>
      </c>
      <c r="S1201" s="20">
        <f>VLOOKUP($A1201,Database!$A:$Y,10,FALSE)</f>
        <v>152</v>
      </c>
      <c r="T1201" s="20">
        <f>VLOOKUP($A1201,Database!$A:$Y,11,FALSE)</f>
        <v>139</v>
      </c>
      <c r="U1201" s="20">
        <f>VLOOKUP($A1201,Database!$A:$Y,12,FALSE)</f>
        <v>67</v>
      </c>
      <c r="V1201" s="20" t="str">
        <f>VLOOKUP(A1201,Database!A:M,13,FALSE)</f>
        <v>Terminé</v>
      </c>
      <c r="W1201" s="20">
        <f>VLOOKUP($A1201,Database!$A:$Y,20,FALSE)</f>
        <v>1</v>
      </c>
      <c r="X1201" s="20">
        <f>VLOOKUP($A1201,Database!$A:$Y,21,FALSE)</f>
        <v>2</v>
      </c>
      <c r="Y1201" s="20">
        <f>IF(A1201=0,0,IF(V1201="À venir",0,IF(AND(ISBLANK(P1201),ISBLANK(Q1201)),1,0)))</f>
        <v>0</v>
      </c>
      <c r="Z1201" s="20">
        <f>IF(OR(ISBLANK(P1201),ISBLANK(Q1201)),"",IF(OR(AND(P1201&gt;Q1201,W1201&gt;X1201),AND(P1201=Q1201,W1201=X1201),AND(P1201&lt;Q1201,W1201&lt;X1201)),1,0))</f>
        <v>0</v>
      </c>
      <c r="AA1201" s="20">
        <f ca="1">IF(C1201&lt;NOW(),IF(AND(P1201&gt;Q1201,W1201&gt;X1201),S1201,IF(AND(P1201=Q1201,W1201=X1201),T1201,IF(AND(P1201&lt;Q1201,W1201&lt;X1201),U1201,0))),"")</f>
        <v>0</v>
      </c>
      <c r="AB1201" s="20">
        <f ca="1">IF(AND(P1201=W1201,Q1201=X1201,NOT(ISBLANK(P1201)),NOT(ISBLANK(Q1201)),NOT(ISBLANK(W1201)),NOT(ISBLANK(AA1201))),1,0)</f>
        <v>0</v>
      </c>
      <c r="AC1201" s="20" t="str">
        <f ca="1">IF(AB1201=0,"",IF(OR(ISBLANK(P1201),ISBLANK(Q1201)),"",IF(ISBLANK(VLOOKUP(A1201,Database!A:AA,22,FALSE)),"",VLOOKUP(A1201,Database!A:AA,22,FALSE))))</f>
        <v/>
      </c>
      <c r="AD1201" s="20">
        <f ca="1">IFERROR(
   IF(
     OR(ISBLANK(P1201),ISBLANK(Q1201)),
     "",
     IF(
       AND(AA1201&lt;&gt;"",OR(V1201="Terminé",V1201="En cours")),
       VLOOKUP(AC1201,Setup_ScoreExactBonus!A:D,4,FALSE),
       0
     )),
  0)</f>
        <v>0</v>
      </c>
      <c r="AE1201" s="21">
        <f ca="1">IFERROR(IF(OR(ISBLANK(P1201),ISBLANK(Q1201)),0,IF(AA1201&lt;&gt;"", AA1201 + IF(AB1201=1,AD1201, 0), "") * (R1201+1)),"")</f>
        <v>0</v>
      </c>
      <c r="AF1201" s="21">
        <f ca="1">SUMIFS(AE$2:AE1201,D$2:D1201,D1201)</f>
        <v>1851</v>
      </c>
    </row>
    <row r="1202" spans="1:32" hidden="1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1">
        <v>0</v>
      </c>
      <c r="S1202" s="20">
        <f>VLOOKUP($A1202,Database!$A:$Y,10,FALSE)</f>
        <v>152</v>
      </c>
      <c r="T1202" s="20">
        <f>VLOOKUP($A1202,Database!$A:$Y,11,FALSE)</f>
        <v>139</v>
      </c>
      <c r="U1202" s="20">
        <f>VLOOKUP($A1202,Database!$A:$Y,12,FALSE)</f>
        <v>67</v>
      </c>
      <c r="V1202" s="20" t="str">
        <f>VLOOKUP(A1202,Database!A:M,13,FALSE)</f>
        <v>Terminé</v>
      </c>
      <c r="W1202" s="20">
        <f>VLOOKUP($A1202,Database!$A:$Y,20,FALSE)</f>
        <v>1</v>
      </c>
      <c r="X1202" s="20">
        <f>VLOOKUP($A1202,Database!$A:$Y,21,FALSE)</f>
        <v>2</v>
      </c>
      <c r="Y1202" s="20">
        <f>IF(A1202=0,0,IF(V1202="À venir",0,IF(AND(ISBLANK(P1202),ISBLANK(Q1202)),1,0)))</f>
        <v>0</v>
      </c>
      <c r="Z1202" s="20">
        <f>IF(OR(ISBLANK(P1202),ISBLANK(Q1202)),"",IF(OR(AND(P1202&gt;Q1202,W1202&gt;X1202),AND(P1202=Q1202,W1202=X1202),AND(P1202&lt;Q1202,W1202&lt;X1202)),1,0))</f>
        <v>1</v>
      </c>
      <c r="AA1202" s="20">
        <f ca="1">IF(C1202&lt;NOW(),IF(AND(P1202&gt;Q1202,W1202&gt;X1202),S1202,IF(AND(P1202=Q1202,W1202=X1202),T1202,IF(AND(P1202&lt;Q1202,W1202&lt;X1202),U1202,0))),"")</f>
        <v>67</v>
      </c>
      <c r="AB1202" s="20">
        <f ca="1">IF(AND(P1202=W1202,Q1202=X1202,NOT(ISBLANK(P1202)),NOT(ISBLANK(Q1202)),NOT(ISBLANK(W1202)),NOT(ISBLANK(AA1202))),1,0)</f>
        <v>0</v>
      </c>
      <c r="AC1202" s="20" t="str">
        <f ca="1">IF(AB1202=0,"",IF(OR(ISBLANK(P1202),ISBLANK(Q1202)),"",IF(ISBLANK(VLOOKUP(A1202,Database!A:AA,22,FALSE)),"",VLOOKUP(A1202,Database!A:AA,22,FALSE))))</f>
        <v/>
      </c>
      <c r="AD1202" s="20">
        <f ca="1">IFERROR(
   IF(
     OR(ISBLANK(P1202),ISBLANK(Q1202)),
     "",
     IF(
       AND(AA1202&lt;&gt;"",OR(V1202="Terminé",V1202="En cours")),
       VLOOKUP(AC1202,Setup_ScoreExactBonus!A:D,4,FALSE),
       0
     )),
  0)</f>
        <v>0</v>
      </c>
      <c r="AE1202" s="21">
        <f ca="1">IFERROR(IF(OR(ISBLANK(P1202),ISBLANK(Q1202)),0,IF(AA1202&lt;&gt;"", AA1202 + IF(AB1202=1,AD1202, 0), "") * (R1202+1)),"")</f>
        <v>67</v>
      </c>
      <c r="AF1202" s="21">
        <f ca="1">SUMIFS(AE$2:AE1202,D$2:D1202,D1202)</f>
        <v>1914</v>
      </c>
    </row>
    <row r="1203" spans="1:32" hidden="1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1">
        <v>0</v>
      </c>
      <c r="S1203" s="20">
        <f>VLOOKUP($A1203,Database!$A:$Y,10,FALSE)</f>
        <v>152</v>
      </c>
      <c r="T1203" s="20">
        <f>VLOOKUP($A1203,Database!$A:$Y,11,FALSE)</f>
        <v>139</v>
      </c>
      <c r="U1203" s="20">
        <f>VLOOKUP($A1203,Database!$A:$Y,12,FALSE)</f>
        <v>67</v>
      </c>
      <c r="V1203" s="20" t="str">
        <f>VLOOKUP(A1203,Database!A:M,13,FALSE)</f>
        <v>Terminé</v>
      </c>
      <c r="W1203" s="20">
        <f>VLOOKUP($A1203,Database!$A:$Y,20,FALSE)</f>
        <v>1</v>
      </c>
      <c r="X1203" s="20">
        <f>VLOOKUP($A1203,Database!$A:$Y,21,FALSE)</f>
        <v>2</v>
      </c>
      <c r="Y1203" s="20">
        <f>IF(A1203=0,0,IF(V1203="À venir",0,IF(AND(ISBLANK(P1203),ISBLANK(Q1203)),1,0)))</f>
        <v>0</v>
      </c>
      <c r="Z1203" s="20">
        <f>IF(OR(ISBLANK(P1203),ISBLANK(Q1203)),"",IF(OR(AND(P1203&gt;Q1203,W1203&gt;X1203),AND(P1203=Q1203,W1203=X1203),AND(P1203&lt;Q1203,W1203&lt;X1203)),1,0))</f>
        <v>1</v>
      </c>
      <c r="AA1203" s="20">
        <f ca="1">IF(C1203&lt;NOW(),IF(AND(P1203&gt;Q1203,W1203&gt;X1203),S1203,IF(AND(P1203=Q1203,W1203=X1203),T1203,IF(AND(P1203&lt;Q1203,W1203&lt;X1203),U1203,0))),"")</f>
        <v>67</v>
      </c>
      <c r="AB1203" s="20">
        <f ca="1">IF(AND(P1203=W1203,Q1203=X1203,NOT(ISBLANK(P1203)),NOT(ISBLANK(Q1203)),NOT(ISBLANK(W1203)),NOT(ISBLANK(AA1203))),1,0)</f>
        <v>0</v>
      </c>
      <c r="AC1203" s="20" t="str">
        <f ca="1">IF(AB1203=0,"",IF(OR(ISBLANK(P1203),ISBLANK(Q1203)),"",IF(ISBLANK(VLOOKUP(A1203,Database!A:AA,22,FALSE)),"",VLOOKUP(A1203,Database!A:AA,22,FALSE))))</f>
        <v/>
      </c>
      <c r="AD1203" s="20">
        <f ca="1">IFERROR(
   IF(
     OR(ISBLANK(P1203),ISBLANK(Q1203)),
     "",
     IF(
       AND(AA1203&lt;&gt;"",OR(V1203="Terminé",V1203="En cours")),
       VLOOKUP(AC1203,Setup_ScoreExactBonus!A:D,4,FALSE),
       0
     )),
  0)</f>
        <v>0</v>
      </c>
      <c r="AE1203" s="21">
        <f ca="1">IFERROR(IF(OR(ISBLANK(P1203),ISBLANK(Q1203)),0,IF(AA1203&lt;&gt;"", AA1203 + IF(AB1203=1,AD1203, 0), "") * (R1203+1)),"")</f>
        <v>67</v>
      </c>
      <c r="AF1203" s="21">
        <f ca="1">SUMIFS(AE$2:AE1203,D$2:D1203,D1203)</f>
        <v>1762</v>
      </c>
    </row>
    <row r="1204" spans="1:32" hidden="1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1">
        <v>0</v>
      </c>
      <c r="S1204" s="20">
        <f>VLOOKUP($A1204,Database!$A:$Y,10,FALSE)</f>
        <v>152</v>
      </c>
      <c r="T1204" s="20">
        <f>VLOOKUP($A1204,Database!$A:$Y,11,FALSE)</f>
        <v>139</v>
      </c>
      <c r="U1204" s="20">
        <f>VLOOKUP($A1204,Database!$A:$Y,12,FALSE)</f>
        <v>67</v>
      </c>
      <c r="V1204" s="20" t="str">
        <f>VLOOKUP(A1204,Database!A:M,13,FALSE)</f>
        <v>Terminé</v>
      </c>
      <c r="W1204" s="20">
        <f>VLOOKUP($A1204,Database!$A:$Y,20,FALSE)</f>
        <v>1</v>
      </c>
      <c r="X1204" s="20">
        <f>VLOOKUP($A1204,Database!$A:$Y,21,FALSE)</f>
        <v>2</v>
      </c>
      <c r="Y1204" s="20">
        <f>IF(A1204=0,0,IF(V1204="À venir",0,IF(AND(ISBLANK(P1204),ISBLANK(Q1204)),1,0)))</f>
        <v>0</v>
      </c>
      <c r="Z1204" s="20">
        <f>IF(OR(ISBLANK(P1204),ISBLANK(Q1204)),"",IF(OR(AND(P1204&gt;Q1204,W1204&gt;X1204),AND(P1204=Q1204,W1204=X1204),AND(P1204&lt;Q1204,W1204&lt;X1204)),1,0))</f>
        <v>1</v>
      </c>
      <c r="AA1204" s="20">
        <f ca="1">IF(C1204&lt;NOW(),IF(AND(P1204&gt;Q1204,W1204&gt;X1204),S1204,IF(AND(P1204=Q1204,W1204=X1204),T1204,IF(AND(P1204&lt;Q1204,W1204&lt;X1204),U1204,0))),"")</f>
        <v>67</v>
      </c>
      <c r="AB1204" s="20">
        <f ca="1">IF(AND(P1204=W1204,Q1204=X1204,NOT(ISBLANK(P1204)),NOT(ISBLANK(Q1204)),NOT(ISBLANK(W1204)),NOT(ISBLANK(AA1204))),1,0)</f>
        <v>0</v>
      </c>
      <c r="AC1204" s="20" t="str">
        <f ca="1">IF(AB1204=0,"",IF(OR(ISBLANK(P1204),ISBLANK(Q1204)),"",IF(ISBLANK(VLOOKUP(A1204,Database!A:AA,22,FALSE)),"",VLOOKUP(A1204,Database!A:AA,22,FALSE))))</f>
        <v/>
      </c>
      <c r="AD1204" s="20">
        <f ca="1">IFERROR(
   IF(
     OR(ISBLANK(P1204),ISBLANK(Q1204)),
     "",
     IF(
       AND(AA1204&lt;&gt;"",OR(V1204="Terminé",V1204="En cours")),
       VLOOKUP(AC1204,Setup_ScoreExactBonus!A:D,4,FALSE),
       0
     )),
  0)</f>
        <v>0</v>
      </c>
      <c r="AE1204" s="21">
        <f ca="1">IFERROR(IF(OR(ISBLANK(P1204),ISBLANK(Q1204)),0,IF(AA1204&lt;&gt;"", AA1204 + IF(AB1204=1,AD1204, 0), "") * (R1204+1)),"")</f>
        <v>67</v>
      </c>
      <c r="AF1204" s="21">
        <f ca="1">SUMIFS(AE$2:AE1204,D$2:D1204,D1204)</f>
        <v>1761</v>
      </c>
    </row>
    <row r="1205" spans="1:32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1">
        <v>0</v>
      </c>
      <c r="S1205" s="20">
        <f>VLOOKUP($A1205,Database!$A:$Y,10,FALSE)</f>
        <v>152</v>
      </c>
      <c r="T1205" s="20">
        <f>VLOOKUP($A1205,Database!$A:$Y,11,FALSE)</f>
        <v>139</v>
      </c>
      <c r="U1205" s="20">
        <f>VLOOKUP($A1205,Database!$A:$Y,12,FALSE)</f>
        <v>67</v>
      </c>
      <c r="V1205" s="20" t="str">
        <f>VLOOKUP(A1205,Database!A:M,13,FALSE)</f>
        <v>Terminé</v>
      </c>
      <c r="W1205" s="20">
        <f>VLOOKUP($A1205,Database!$A:$Y,20,FALSE)</f>
        <v>1</v>
      </c>
      <c r="X1205" s="20">
        <f>VLOOKUP($A1205,Database!$A:$Y,21,FALSE)</f>
        <v>2</v>
      </c>
      <c r="Y1205" s="20">
        <f>IF(A1205=0,0,IF(V1205="À venir",0,IF(AND(ISBLANK(P1205),ISBLANK(Q1205)),1,0)))</f>
        <v>0</v>
      </c>
      <c r="Z1205" s="20">
        <f>IF(OR(ISBLANK(P1205),ISBLANK(Q1205)),"",IF(OR(AND(P1205&gt;Q1205,W1205&gt;X1205),AND(P1205=Q1205,W1205=X1205),AND(P1205&lt;Q1205,W1205&lt;X1205)),1,0))</f>
        <v>0</v>
      </c>
      <c r="AA1205" s="20">
        <f ca="1">IF(C1205&lt;NOW(),IF(AND(P1205&gt;Q1205,W1205&gt;X1205),S1205,IF(AND(P1205=Q1205,W1205=X1205),T1205,IF(AND(P1205&lt;Q1205,W1205&lt;X1205),U1205,0))),"")</f>
        <v>0</v>
      </c>
      <c r="AB1205" s="20">
        <f ca="1">IF(AND(P1205=W1205,Q1205=X1205,NOT(ISBLANK(P1205)),NOT(ISBLANK(Q1205)),NOT(ISBLANK(W1205)),NOT(ISBLANK(AA1205))),1,0)</f>
        <v>0</v>
      </c>
      <c r="AC1205" s="20" t="str">
        <f ca="1">IF(AB1205=0,"",IF(OR(ISBLANK(P1205),ISBLANK(Q1205)),"",IF(ISBLANK(VLOOKUP(A1205,Database!A:AA,22,FALSE)),"",VLOOKUP(A1205,Database!A:AA,22,FALSE))))</f>
        <v/>
      </c>
      <c r="AD1205" s="20">
        <f ca="1">IFERROR(
   IF(
     OR(ISBLANK(P1205),ISBLANK(Q1205)),
     "",
     IF(
       AND(AA1205&lt;&gt;"",OR(V1205="Terminé",V1205="En cours")),
       VLOOKUP(AC1205,Setup_ScoreExactBonus!A:D,4,FALSE),
       0
     )),
  0)</f>
        <v>0</v>
      </c>
      <c r="AE1205" s="21">
        <f ca="1">IFERROR(IF(OR(ISBLANK(P1205),ISBLANK(Q1205)),0,IF(AA1205&lt;&gt;"", AA1205 + IF(AB1205=1,AD1205, 0), "") * (R1205+1)),"")</f>
        <v>0</v>
      </c>
      <c r="AF1205" s="21">
        <f ca="1">SUMIFS(AE$2:AE1205,D$2:D1205,D1205)</f>
        <v>1318</v>
      </c>
    </row>
    <row r="1206" spans="1:32" hidden="1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1">
        <v>0</v>
      </c>
      <c r="S1206" s="20">
        <f>VLOOKUP($A1206,Database!$A:$Y,10,FALSE)</f>
        <v>152</v>
      </c>
      <c r="T1206" s="20">
        <f>VLOOKUP($A1206,Database!$A:$Y,11,FALSE)</f>
        <v>139</v>
      </c>
      <c r="U1206" s="20">
        <f>VLOOKUP($A1206,Database!$A:$Y,12,FALSE)</f>
        <v>67</v>
      </c>
      <c r="V1206" s="20" t="str">
        <f>VLOOKUP(A1206,Database!A:M,13,FALSE)</f>
        <v>Terminé</v>
      </c>
      <c r="W1206" s="20">
        <f>VLOOKUP($A1206,Database!$A:$Y,20,FALSE)</f>
        <v>1</v>
      </c>
      <c r="X1206" s="20">
        <f>VLOOKUP($A1206,Database!$A:$Y,21,FALSE)</f>
        <v>2</v>
      </c>
      <c r="Y1206" s="20">
        <f>IF(A1206=0,0,IF(V1206="À venir",0,IF(AND(ISBLANK(P1206),ISBLANK(Q1206)),1,0)))</f>
        <v>0</v>
      </c>
      <c r="Z1206" s="20">
        <f>IF(OR(ISBLANK(P1206),ISBLANK(Q1206)),"",IF(OR(AND(P1206&gt;Q1206,W1206&gt;X1206),AND(P1206=Q1206,W1206=X1206),AND(P1206&lt;Q1206,W1206&lt;X1206)),1,0))</f>
        <v>1</v>
      </c>
      <c r="AA1206" s="20">
        <f ca="1">IF(C1206&lt;NOW(),IF(AND(P1206&gt;Q1206,W1206&gt;X1206),S1206,IF(AND(P1206=Q1206,W1206=X1206),T1206,IF(AND(P1206&lt;Q1206,W1206&lt;X1206),U1206,0))),"")</f>
        <v>67</v>
      </c>
      <c r="AB1206" s="20">
        <f ca="1">IF(AND(P1206=W1206,Q1206=X1206,NOT(ISBLANK(P1206)),NOT(ISBLANK(Q1206)),NOT(ISBLANK(W1206)),NOT(ISBLANK(AA1206))),1,0)</f>
        <v>1</v>
      </c>
      <c r="AC1206" s="20" t="str">
        <f ca="1">IF(AB1206=0,"",IF(OR(ISBLANK(P1206),ISBLANK(Q1206)),"",IF(ISBLANK(VLOOKUP(A1206,Database!A:AA,22,FALSE)),"",VLOOKUP(A1206,Database!A:AA,22,FALSE))))</f>
        <v>Rare</v>
      </c>
      <c r="AD1206" s="20">
        <f ca="1">IFERROR(
   IF(
     OR(ISBLANK(P1206),ISBLANK(Q1206)),
     "",
     IF(
       AND(AA1206&lt;&gt;"",OR(V1206="Terminé",V1206="En cours")),
       VLOOKUP(AC1206,Setup_ScoreExactBonus!A:D,4,FALSE),
       0
     )),
  0)</f>
        <v>30</v>
      </c>
      <c r="AE1206" s="21">
        <f ca="1">IFERROR(IF(OR(ISBLANK(P1206),ISBLANK(Q1206)),0,IF(AA1206&lt;&gt;"", AA1206 + IF(AB1206=1,AD1206, 0), "") * (R1206+1)),"")</f>
        <v>97</v>
      </c>
      <c r="AF1206" s="21">
        <f ca="1">SUMIFS(AE$2:AE1206,D$2:D1206,D1206)</f>
        <v>1524</v>
      </c>
    </row>
    <row r="1207" spans="1:32" hidden="1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1">
        <v>0</v>
      </c>
      <c r="S1207" s="20">
        <f>VLOOKUP($A1207,Database!$A:$Y,10,FALSE)</f>
        <v>152</v>
      </c>
      <c r="T1207" s="20">
        <f>VLOOKUP($A1207,Database!$A:$Y,11,FALSE)</f>
        <v>139</v>
      </c>
      <c r="U1207" s="20">
        <f>VLOOKUP($A1207,Database!$A:$Y,12,FALSE)</f>
        <v>67</v>
      </c>
      <c r="V1207" s="20" t="str">
        <f>VLOOKUP(A1207,Database!A:M,13,FALSE)</f>
        <v>Terminé</v>
      </c>
      <c r="W1207" s="20">
        <f>VLOOKUP($A1207,Database!$A:$Y,20,FALSE)</f>
        <v>1</v>
      </c>
      <c r="X1207" s="20">
        <f>VLOOKUP($A1207,Database!$A:$Y,21,FALSE)</f>
        <v>2</v>
      </c>
      <c r="Y1207" s="20">
        <f>IF(A1207=0,0,IF(V1207="À venir",0,IF(AND(ISBLANK(P1207),ISBLANK(Q1207)),1,0)))</f>
        <v>0</v>
      </c>
      <c r="Z1207" s="20">
        <f>IF(OR(ISBLANK(P1207),ISBLANK(Q1207)),"",IF(OR(AND(P1207&gt;Q1207,W1207&gt;X1207),AND(P1207=Q1207,W1207=X1207),AND(P1207&lt;Q1207,W1207&lt;X1207)),1,0))</f>
        <v>0</v>
      </c>
      <c r="AA1207" s="20">
        <f ca="1">IF(C1207&lt;NOW(),IF(AND(P1207&gt;Q1207,W1207&gt;X1207),S1207,IF(AND(P1207=Q1207,W1207=X1207),T1207,IF(AND(P1207&lt;Q1207,W1207&lt;X1207),U1207,0))),"")</f>
        <v>0</v>
      </c>
      <c r="AB1207" s="20">
        <f ca="1">IF(AND(P1207=W1207,Q1207=X1207,NOT(ISBLANK(P1207)),NOT(ISBLANK(Q1207)),NOT(ISBLANK(W1207)),NOT(ISBLANK(AA1207))),1,0)</f>
        <v>0</v>
      </c>
      <c r="AC1207" s="20" t="str">
        <f ca="1">IF(AB1207=0,"",IF(OR(ISBLANK(P1207),ISBLANK(Q1207)),"",IF(ISBLANK(VLOOKUP(A1207,Database!A:AA,22,FALSE)),"",VLOOKUP(A1207,Database!A:AA,22,FALSE))))</f>
        <v/>
      </c>
      <c r="AD1207" s="20">
        <f ca="1">IFERROR(
   IF(
     OR(ISBLANK(P1207),ISBLANK(Q1207)),
     "",
     IF(
       AND(AA1207&lt;&gt;"",OR(V1207="Terminé",V1207="En cours")),
       VLOOKUP(AC1207,Setup_ScoreExactBonus!A:D,4,FALSE),
       0
     )),
  0)</f>
        <v>0</v>
      </c>
      <c r="AE1207" s="21">
        <f ca="1">IFERROR(IF(OR(ISBLANK(P1207),ISBLANK(Q1207)),0,IF(AA1207&lt;&gt;"", AA1207 + IF(AB1207=1,AD1207, 0), "") * (R1207+1)),"")</f>
        <v>0</v>
      </c>
      <c r="AF1207" s="21">
        <f ca="1">SUMIFS(AE$2:AE1207,D$2:D1207,D1207)</f>
        <v>1783</v>
      </c>
    </row>
    <row r="1208" spans="1:32" hidden="1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1">
        <v>0</v>
      </c>
      <c r="S1208" s="20">
        <f>VLOOKUP($A1208,Database!$A:$Y,10,FALSE)</f>
        <v>152</v>
      </c>
      <c r="T1208" s="20">
        <f>VLOOKUP($A1208,Database!$A:$Y,11,FALSE)</f>
        <v>139</v>
      </c>
      <c r="U1208" s="20">
        <f>VLOOKUP($A1208,Database!$A:$Y,12,FALSE)</f>
        <v>67</v>
      </c>
      <c r="V1208" s="20" t="str">
        <f>VLOOKUP(A1208,Database!A:M,13,FALSE)</f>
        <v>Terminé</v>
      </c>
      <c r="W1208" s="20">
        <f>VLOOKUP($A1208,Database!$A:$Y,20,FALSE)</f>
        <v>1</v>
      </c>
      <c r="X1208" s="20">
        <f>VLOOKUP($A1208,Database!$A:$Y,21,FALSE)</f>
        <v>2</v>
      </c>
      <c r="Y1208" s="20">
        <f>IF(A1208=0,0,IF(V1208="À venir",0,IF(AND(ISBLANK(P1208),ISBLANK(Q1208)),1,0)))</f>
        <v>0</v>
      </c>
      <c r="Z1208" s="20">
        <f>IF(OR(ISBLANK(P1208),ISBLANK(Q1208)),"",IF(OR(AND(P1208&gt;Q1208,W1208&gt;X1208),AND(P1208=Q1208,W1208=X1208),AND(P1208&lt;Q1208,W1208&lt;X1208)),1,0))</f>
        <v>0</v>
      </c>
      <c r="AA1208" s="20">
        <f ca="1">IF(C1208&lt;NOW(),IF(AND(P1208&gt;Q1208,W1208&gt;X1208),S1208,IF(AND(P1208=Q1208,W1208=X1208),T1208,IF(AND(P1208&lt;Q1208,W1208&lt;X1208),U1208,0))),"")</f>
        <v>0</v>
      </c>
      <c r="AB1208" s="20">
        <f ca="1">IF(AND(P1208=W1208,Q1208=X1208,NOT(ISBLANK(P1208)),NOT(ISBLANK(Q1208)),NOT(ISBLANK(W1208)),NOT(ISBLANK(AA1208))),1,0)</f>
        <v>0</v>
      </c>
      <c r="AC1208" s="20" t="str">
        <f ca="1">IF(AB1208=0,"",IF(OR(ISBLANK(P1208),ISBLANK(Q1208)),"",IF(ISBLANK(VLOOKUP(A1208,Database!A:AA,22,FALSE)),"",VLOOKUP(A1208,Database!A:AA,22,FALSE))))</f>
        <v/>
      </c>
      <c r="AD1208" s="20">
        <f ca="1">IFERROR(
   IF(
     OR(ISBLANK(P1208),ISBLANK(Q1208)),
     "",
     IF(
       AND(AA1208&lt;&gt;"",OR(V1208="Terminé",V1208="En cours")),
       VLOOKUP(AC1208,Setup_ScoreExactBonus!A:D,4,FALSE),
       0
     )),
  0)</f>
        <v>0</v>
      </c>
      <c r="AE1208" s="21">
        <f ca="1">IFERROR(IF(OR(ISBLANK(P1208),ISBLANK(Q1208)),0,IF(AA1208&lt;&gt;"", AA1208 + IF(AB1208=1,AD1208, 0), "") * (R1208+1)),"")</f>
        <v>0</v>
      </c>
      <c r="AF1208" s="21">
        <f ca="1">SUMIFS(AE$2:AE1208,D$2:D1208,D1208)</f>
        <v>1527</v>
      </c>
    </row>
    <row r="1209" spans="1:32" hidden="1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1">
        <v>0</v>
      </c>
      <c r="S1209" s="20">
        <f>VLOOKUP($A1209,Database!$A:$Y,10,FALSE)</f>
        <v>152</v>
      </c>
      <c r="T1209" s="20">
        <f>VLOOKUP($A1209,Database!$A:$Y,11,FALSE)</f>
        <v>139</v>
      </c>
      <c r="U1209" s="20">
        <f>VLOOKUP($A1209,Database!$A:$Y,12,FALSE)</f>
        <v>67</v>
      </c>
      <c r="V1209" s="20" t="str">
        <f>VLOOKUP(A1209,Database!A:M,13,FALSE)</f>
        <v>Terminé</v>
      </c>
      <c r="W1209" s="20">
        <f>VLOOKUP($A1209,Database!$A:$Y,20,FALSE)</f>
        <v>1</v>
      </c>
      <c r="X1209" s="20">
        <f>VLOOKUP($A1209,Database!$A:$Y,21,FALSE)</f>
        <v>2</v>
      </c>
      <c r="Y1209" s="20">
        <f>IF(A1209=0,0,IF(V1209="À venir",0,IF(AND(ISBLANK(P1209),ISBLANK(Q1209)),1,0)))</f>
        <v>0</v>
      </c>
      <c r="Z1209" s="20">
        <f>IF(OR(ISBLANK(P1209),ISBLANK(Q1209)),"",IF(OR(AND(P1209&gt;Q1209,W1209&gt;X1209),AND(P1209=Q1209,W1209=X1209),AND(P1209&lt;Q1209,W1209&lt;X1209)),1,0))</f>
        <v>1</v>
      </c>
      <c r="AA1209" s="20">
        <f ca="1">IF(C1209&lt;NOW(),IF(AND(P1209&gt;Q1209,W1209&gt;X1209),S1209,IF(AND(P1209=Q1209,W1209=X1209),T1209,IF(AND(P1209&lt;Q1209,W1209&lt;X1209),U1209,0))),"")</f>
        <v>67</v>
      </c>
      <c r="AB1209" s="20">
        <f ca="1">IF(AND(P1209=W1209,Q1209=X1209,NOT(ISBLANK(P1209)),NOT(ISBLANK(Q1209)),NOT(ISBLANK(W1209)),NOT(ISBLANK(AA1209))),1,0)</f>
        <v>0</v>
      </c>
      <c r="AC1209" s="20" t="str">
        <f ca="1">IF(AB1209=0,"",IF(OR(ISBLANK(P1209),ISBLANK(Q1209)),"",IF(ISBLANK(VLOOKUP(A1209,Database!A:AA,22,FALSE)),"",VLOOKUP(A1209,Database!A:AA,22,FALSE))))</f>
        <v/>
      </c>
      <c r="AD1209" s="20">
        <f ca="1">IFERROR(
   IF(
     OR(ISBLANK(P1209),ISBLANK(Q1209)),
     "",
     IF(
       AND(AA1209&lt;&gt;"",OR(V1209="Terminé",V1209="En cours")),
       VLOOKUP(AC1209,Setup_ScoreExactBonus!A:D,4,FALSE),
       0
     )),
  0)</f>
        <v>0</v>
      </c>
      <c r="AE1209" s="21">
        <f ca="1">IFERROR(IF(OR(ISBLANK(P1209),ISBLANK(Q1209)),0,IF(AA1209&lt;&gt;"", AA1209 + IF(AB1209=1,AD1209, 0), "") * (R1209+1)),"")</f>
        <v>67</v>
      </c>
      <c r="AF1209" s="21">
        <f ca="1">SUMIFS(AE$2:AE1209,D$2:D1209,D1209)</f>
        <v>1740</v>
      </c>
    </row>
    <row r="1210" spans="1:32" hidden="1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1">
        <v>0</v>
      </c>
      <c r="S1210" s="20">
        <f>VLOOKUP($A1210,Database!$A:$Y,10,FALSE)</f>
        <v>152</v>
      </c>
      <c r="T1210" s="20">
        <f>VLOOKUP($A1210,Database!$A:$Y,11,FALSE)</f>
        <v>139</v>
      </c>
      <c r="U1210" s="20">
        <f>VLOOKUP($A1210,Database!$A:$Y,12,FALSE)</f>
        <v>67</v>
      </c>
      <c r="V1210" s="20" t="str">
        <f>VLOOKUP(A1210,Database!A:M,13,FALSE)</f>
        <v>Terminé</v>
      </c>
      <c r="W1210" s="20">
        <f>VLOOKUP($A1210,Database!$A:$Y,20,FALSE)</f>
        <v>1</v>
      </c>
      <c r="X1210" s="20">
        <f>VLOOKUP($A1210,Database!$A:$Y,21,FALSE)</f>
        <v>2</v>
      </c>
      <c r="Y1210" s="20">
        <f>IF(A1210=0,0,IF(V1210="À venir",0,IF(AND(ISBLANK(P1210),ISBLANK(Q1210)),1,0)))</f>
        <v>0</v>
      </c>
      <c r="Z1210" s="20">
        <f>IF(OR(ISBLANK(P1210),ISBLANK(Q1210)),"",IF(OR(AND(P1210&gt;Q1210,W1210&gt;X1210),AND(P1210=Q1210,W1210=X1210),AND(P1210&lt;Q1210,W1210&lt;X1210)),1,0))</f>
        <v>0</v>
      </c>
      <c r="AA1210" s="20">
        <f ca="1">IF(C1210&lt;NOW(),IF(AND(P1210&gt;Q1210,W1210&gt;X1210),S1210,IF(AND(P1210=Q1210,W1210=X1210),T1210,IF(AND(P1210&lt;Q1210,W1210&lt;X1210),U1210,0))),"")</f>
        <v>0</v>
      </c>
      <c r="AB1210" s="20">
        <f ca="1">IF(AND(P1210=W1210,Q1210=X1210,NOT(ISBLANK(P1210)),NOT(ISBLANK(Q1210)),NOT(ISBLANK(W1210)),NOT(ISBLANK(AA1210))),1,0)</f>
        <v>0</v>
      </c>
      <c r="AC1210" s="20" t="str">
        <f ca="1">IF(AB1210=0,"",IF(OR(ISBLANK(P1210),ISBLANK(Q1210)),"",IF(ISBLANK(VLOOKUP(A1210,Database!A:AA,22,FALSE)),"",VLOOKUP(A1210,Database!A:AA,22,FALSE))))</f>
        <v/>
      </c>
      <c r="AD1210" s="20">
        <f ca="1">IFERROR(
   IF(
     OR(ISBLANK(P1210),ISBLANK(Q1210)),
     "",
     IF(
       AND(AA1210&lt;&gt;"",OR(V1210="Terminé",V1210="En cours")),
       VLOOKUP(AC1210,Setup_ScoreExactBonus!A:D,4,FALSE),
       0
     )),
  0)</f>
        <v>0</v>
      </c>
      <c r="AE1210" s="21">
        <f ca="1">IFERROR(IF(OR(ISBLANK(P1210),ISBLANK(Q1210)),0,IF(AA1210&lt;&gt;"", AA1210 + IF(AB1210=1,AD1210, 0), "") * (R1210+1)),"")</f>
        <v>0</v>
      </c>
      <c r="AF1210" s="21">
        <f ca="1">SUMIFS(AE$2:AE1210,D$2:D1210,D1210)</f>
        <v>1333</v>
      </c>
    </row>
    <row r="1211" spans="1:32" hidden="1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1">
        <v>0</v>
      </c>
      <c r="S1211" s="20">
        <f>VLOOKUP($A1211,Database!$A:$Y,10,FALSE)</f>
        <v>152</v>
      </c>
      <c r="T1211" s="20">
        <f>VLOOKUP($A1211,Database!$A:$Y,11,FALSE)</f>
        <v>139</v>
      </c>
      <c r="U1211" s="20">
        <f>VLOOKUP($A1211,Database!$A:$Y,12,FALSE)</f>
        <v>67</v>
      </c>
      <c r="V1211" s="20" t="str">
        <f>VLOOKUP(A1211,Database!A:M,13,FALSE)</f>
        <v>Terminé</v>
      </c>
      <c r="W1211" s="20">
        <f>VLOOKUP($A1211,Database!$A:$Y,20,FALSE)</f>
        <v>1</v>
      </c>
      <c r="X1211" s="20">
        <f>VLOOKUP($A1211,Database!$A:$Y,21,FALSE)</f>
        <v>2</v>
      </c>
      <c r="Y1211" s="20">
        <f>IF(A1211=0,0,IF(V1211="À venir",0,IF(AND(ISBLANK(P1211),ISBLANK(Q1211)),1,0)))</f>
        <v>0</v>
      </c>
      <c r="Z1211" s="20">
        <f>IF(OR(ISBLANK(P1211),ISBLANK(Q1211)),"",IF(OR(AND(P1211&gt;Q1211,W1211&gt;X1211),AND(P1211=Q1211,W1211=X1211),AND(P1211&lt;Q1211,W1211&lt;X1211)),1,0))</f>
        <v>0</v>
      </c>
      <c r="AA1211" s="20">
        <f ca="1">IF(C1211&lt;NOW(),IF(AND(P1211&gt;Q1211,W1211&gt;X1211),S1211,IF(AND(P1211=Q1211,W1211=X1211),T1211,IF(AND(P1211&lt;Q1211,W1211&lt;X1211),U1211,0))),"")</f>
        <v>0</v>
      </c>
      <c r="AB1211" s="20">
        <f ca="1">IF(AND(P1211=W1211,Q1211=X1211,NOT(ISBLANK(P1211)),NOT(ISBLANK(Q1211)),NOT(ISBLANK(W1211)),NOT(ISBLANK(AA1211))),1,0)</f>
        <v>0</v>
      </c>
      <c r="AC1211" s="20" t="str">
        <f ca="1">IF(AB1211=0,"",IF(OR(ISBLANK(P1211),ISBLANK(Q1211)),"",IF(ISBLANK(VLOOKUP(A1211,Database!A:AA,22,FALSE)),"",VLOOKUP(A1211,Database!A:AA,22,FALSE))))</f>
        <v/>
      </c>
      <c r="AD1211" s="20">
        <f ca="1">IFERROR(
   IF(
     OR(ISBLANK(P1211),ISBLANK(Q1211)),
     "",
     IF(
       AND(AA1211&lt;&gt;"",OR(V1211="Terminé",V1211="En cours")),
       VLOOKUP(AC1211,Setup_ScoreExactBonus!A:D,4,FALSE),
       0
     )),
  0)</f>
        <v>0</v>
      </c>
      <c r="AE1211" s="21">
        <f ca="1">IFERROR(IF(OR(ISBLANK(P1211),ISBLANK(Q1211)),0,IF(AA1211&lt;&gt;"", AA1211 + IF(AB1211=1,AD1211, 0), "") * (R1211+1)),"")</f>
        <v>0</v>
      </c>
      <c r="AF1211" s="21">
        <f ca="1">SUMIFS(AE$2:AE1211,D$2:D1211,D1211)</f>
        <v>1269</v>
      </c>
    </row>
    <row r="1212" spans="1:32" hidden="1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1">
        <v>0</v>
      </c>
      <c r="S1212" s="20">
        <f>VLOOKUP($A1212,Database!$A:$Y,10,FALSE)</f>
        <v>152</v>
      </c>
      <c r="T1212" s="20">
        <f>VLOOKUP($A1212,Database!$A:$Y,11,FALSE)</f>
        <v>139</v>
      </c>
      <c r="U1212" s="20">
        <f>VLOOKUP($A1212,Database!$A:$Y,12,FALSE)</f>
        <v>67</v>
      </c>
      <c r="V1212" s="20" t="str">
        <f>VLOOKUP(A1212,Database!A:M,13,FALSE)</f>
        <v>Terminé</v>
      </c>
      <c r="W1212" s="20">
        <f>VLOOKUP($A1212,Database!$A:$Y,20,FALSE)</f>
        <v>1</v>
      </c>
      <c r="X1212" s="20">
        <f>VLOOKUP($A1212,Database!$A:$Y,21,FALSE)</f>
        <v>2</v>
      </c>
      <c r="Y1212" s="20">
        <f>IF(A1212=0,0,IF(V1212="À venir",0,IF(AND(ISBLANK(P1212),ISBLANK(Q1212)),1,0)))</f>
        <v>0</v>
      </c>
      <c r="Z1212" s="20">
        <f>IF(OR(ISBLANK(P1212),ISBLANK(Q1212)),"",IF(OR(AND(P1212&gt;Q1212,W1212&gt;X1212),AND(P1212=Q1212,W1212=X1212),AND(P1212&lt;Q1212,W1212&lt;X1212)),1,0))</f>
        <v>1</v>
      </c>
      <c r="AA1212" s="20">
        <f ca="1">IF(C1212&lt;NOW(),IF(AND(P1212&gt;Q1212,W1212&gt;X1212),S1212,IF(AND(P1212=Q1212,W1212=X1212),T1212,IF(AND(P1212&lt;Q1212,W1212&lt;X1212),U1212,0))),"")</f>
        <v>67</v>
      </c>
      <c r="AB1212" s="20">
        <f ca="1">IF(AND(P1212=W1212,Q1212=X1212,NOT(ISBLANK(P1212)),NOT(ISBLANK(Q1212)),NOT(ISBLANK(W1212)),NOT(ISBLANK(AA1212))),1,0)</f>
        <v>0</v>
      </c>
      <c r="AC1212" s="20" t="str">
        <f ca="1">IF(AB1212=0,"",IF(OR(ISBLANK(P1212),ISBLANK(Q1212)),"",IF(ISBLANK(VLOOKUP(A1212,Database!A:AA,22,FALSE)),"",VLOOKUP(A1212,Database!A:AA,22,FALSE))))</f>
        <v/>
      </c>
      <c r="AD1212" s="20">
        <f ca="1">IFERROR(
   IF(
     OR(ISBLANK(P1212),ISBLANK(Q1212)),
     "",
     IF(
       AND(AA1212&lt;&gt;"",OR(V1212="Terminé",V1212="En cours")),
       VLOOKUP(AC1212,Setup_ScoreExactBonus!A:D,4,FALSE),
       0
     )),
  0)</f>
        <v>0</v>
      </c>
      <c r="AE1212" s="21">
        <f ca="1">IFERROR(IF(OR(ISBLANK(P1212),ISBLANK(Q1212)),0,IF(AA1212&lt;&gt;"", AA1212 + IF(AB1212=1,AD1212, 0), "") * (R1212+1)),"")</f>
        <v>67</v>
      </c>
      <c r="AF1212" s="21">
        <f ca="1">SUMIFS(AE$2:AE1212,D$2:D1212,D1212)</f>
        <v>1242</v>
      </c>
    </row>
    <row r="1213" spans="1:32" hidden="1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1">
        <v>0</v>
      </c>
      <c r="S1213" s="20">
        <f>VLOOKUP($A1213,Database!$A:$Y,10,FALSE)</f>
        <v>152</v>
      </c>
      <c r="T1213" s="20">
        <f>VLOOKUP($A1213,Database!$A:$Y,11,FALSE)</f>
        <v>139</v>
      </c>
      <c r="U1213" s="20">
        <f>VLOOKUP($A1213,Database!$A:$Y,12,FALSE)</f>
        <v>67</v>
      </c>
      <c r="V1213" s="20" t="str">
        <f>VLOOKUP(A1213,Database!A:M,13,FALSE)</f>
        <v>Terminé</v>
      </c>
      <c r="W1213" s="20">
        <f>VLOOKUP($A1213,Database!$A:$Y,20,FALSE)</f>
        <v>1</v>
      </c>
      <c r="X1213" s="20">
        <f>VLOOKUP($A1213,Database!$A:$Y,21,FALSE)</f>
        <v>2</v>
      </c>
      <c r="Y1213" s="20">
        <f>IF(A1213=0,0,IF(V1213="À venir",0,IF(AND(ISBLANK(P1213),ISBLANK(Q1213)),1,0)))</f>
        <v>0</v>
      </c>
      <c r="Z1213" s="20">
        <f>IF(OR(ISBLANK(P1213),ISBLANK(Q1213)),"",IF(OR(AND(P1213&gt;Q1213,W1213&gt;X1213),AND(P1213=Q1213,W1213=X1213),AND(P1213&lt;Q1213,W1213&lt;X1213)),1,0))</f>
        <v>0</v>
      </c>
      <c r="AA1213" s="20">
        <f ca="1">IF(C1213&lt;NOW(),IF(AND(P1213&gt;Q1213,W1213&gt;X1213),S1213,IF(AND(P1213=Q1213,W1213=X1213),T1213,IF(AND(P1213&lt;Q1213,W1213&lt;X1213),U1213,0))),"")</f>
        <v>0</v>
      </c>
      <c r="AB1213" s="20">
        <f ca="1">IF(AND(P1213=W1213,Q1213=X1213,NOT(ISBLANK(P1213)),NOT(ISBLANK(Q1213)),NOT(ISBLANK(W1213)),NOT(ISBLANK(AA1213))),1,0)</f>
        <v>0</v>
      </c>
      <c r="AC1213" s="20" t="str">
        <f ca="1">IF(AB1213=0,"",IF(OR(ISBLANK(P1213),ISBLANK(Q1213)),"",IF(ISBLANK(VLOOKUP(A1213,Database!A:AA,22,FALSE)),"",VLOOKUP(A1213,Database!A:AA,22,FALSE))))</f>
        <v/>
      </c>
      <c r="AD1213" s="20">
        <f ca="1">IFERROR(
   IF(
     OR(ISBLANK(P1213),ISBLANK(Q1213)),
     "",
     IF(
       AND(AA1213&lt;&gt;"",OR(V1213="Terminé",V1213="En cours")),
       VLOOKUP(AC1213,Setup_ScoreExactBonus!A:D,4,FALSE),
       0
     )),
  0)</f>
        <v>0</v>
      </c>
      <c r="AE1213" s="21">
        <f ca="1">IFERROR(IF(OR(ISBLANK(P1213),ISBLANK(Q1213)),0,IF(AA1213&lt;&gt;"", AA1213 + IF(AB1213=1,AD1213, 0), "") * (R1213+1)),"")</f>
        <v>0</v>
      </c>
      <c r="AF1213" s="21">
        <f ca="1">SUMIFS(AE$2:AE1213,D$2:D1213,D1213)</f>
        <v>1890</v>
      </c>
    </row>
    <row r="1214" spans="1:32" hidden="1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1">
        <v>0</v>
      </c>
      <c r="S1214" s="20">
        <f>VLOOKUP($A1214,Database!$A:$Y,10,FALSE)</f>
        <v>152</v>
      </c>
      <c r="T1214" s="20">
        <f>VLOOKUP($A1214,Database!$A:$Y,11,FALSE)</f>
        <v>139</v>
      </c>
      <c r="U1214" s="20">
        <f>VLOOKUP($A1214,Database!$A:$Y,12,FALSE)</f>
        <v>67</v>
      </c>
      <c r="V1214" s="20" t="str">
        <f>VLOOKUP(A1214,Database!A:M,13,FALSE)</f>
        <v>Terminé</v>
      </c>
      <c r="W1214" s="20">
        <f>VLOOKUP($A1214,Database!$A:$Y,20,FALSE)</f>
        <v>1</v>
      </c>
      <c r="X1214" s="20">
        <f>VLOOKUP($A1214,Database!$A:$Y,21,FALSE)</f>
        <v>2</v>
      </c>
      <c r="Y1214" s="20">
        <f>IF(A1214=0,0,IF(V1214="À venir",0,IF(AND(ISBLANK(P1214),ISBLANK(Q1214)),1,0)))</f>
        <v>0</v>
      </c>
      <c r="Z1214" s="20">
        <f>IF(OR(ISBLANK(P1214),ISBLANK(Q1214)),"",IF(OR(AND(P1214&gt;Q1214,W1214&gt;X1214),AND(P1214=Q1214,W1214=X1214),AND(P1214&lt;Q1214,W1214&lt;X1214)),1,0))</f>
        <v>1</v>
      </c>
      <c r="AA1214" s="20">
        <f ca="1">IF(C1214&lt;NOW(),IF(AND(P1214&gt;Q1214,W1214&gt;X1214),S1214,IF(AND(P1214=Q1214,W1214=X1214),T1214,IF(AND(P1214&lt;Q1214,W1214&lt;X1214),U1214,0))),"")</f>
        <v>67</v>
      </c>
      <c r="AB1214" s="20">
        <f ca="1">IF(AND(P1214=W1214,Q1214=X1214,NOT(ISBLANK(P1214)),NOT(ISBLANK(Q1214)),NOT(ISBLANK(W1214)),NOT(ISBLANK(AA1214))),1,0)</f>
        <v>0</v>
      </c>
      <c r="AC1214" s="20" t="str">
        <f ca="1">IF(AB1214=0,"",IF(OR(ISBLANK(P1214),ISBLANK(Q1214)),"",IF(ISBLANK(VLOOKUP(A1214,Database!A:AA,22,FALSE)),"",VLOOKUP(A1214,Database!A:AA,22,FALSE))))</f>
        <v/>
      </c>
      <c r="AD1214" s="20">
        <f ca="1">IFERROR(
   IF(
     OR(ISBLANK(P1214),ISBLANK(Q1214)),
     "",
     IF(
       AND(AA1214&lt;&gt;"",OR(V1214="Terminé",V1214="En cours")),
       VLOOKUP(AC1214,Setup_ScoreExactBonus!A:D,4,FALSE),
       0
     )),
  0)</f>
        <v>0</v>
      </c>
      <c r="AE1214" s="21">
        <f ca="1">IFERROR(IF(OR(ISBLANK(P1214),ISBLANK(Q1214)),0,IF(AA1214&lt;&gt;"", AA1214 + IF(AB1214=1,AD1214, 0), "") * (R1214+1)),"")</f>
        <v>67</v>
      </c>
      <c r="AF1214" s="21">
        <f ca="1">SUMIFS(AE$2:AE1214,D$2:D1214,D1214)</f>
        <v>1716</v>
      </c>
    </row>
    <row r="1215" spans="1:32" hidden="1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1">
        <v>0</v>
      </c>
      <c r="S1215" s="20">
        <f>VLOOKUP($A1215,Database!$A:$Y,10,FALSE)</f>
        <v>152</v>
      </c>
      <c r="T1215" s="20">
        <f>VLOOKUP($A1215,Database!$A:$Y,11,FALSE)</f>
        <v>139</v>
      </c>
      <c r="U1215" s="20">
        <f>VLOOKUP($A1215,Database!$A:$Y,12,FALSE)</f>
        <v>67</v>
      </c>
      <c r="V1215" s="20" t="str">
        <f>VLOOKUP(A1215,Database!A:M,13,FALSE)</f>
        <v>Terminé</v>
      </c>
      <c r="W1215" s="20">
        <f>VLOOKUP($A1215,Database!$A:$Y,20,FALSE)</f>
        <v>1</v>
      </c>
      <c r="X1215" s="20">
        <f>VLOOKUP($A1215,Database!$A:$Y,21,FALSE)</f>
        <v>2</v>
      </c>
      <c r="Y1215" s="20">
        <f>IF(A1215=0,0,IF(V1215="À venir",0,IF(AND(ISBLANK(P1215),ISBLANK(Q1215)),1,0)))</f>
        <v>0</v>
      </c>
      <c r="Z1215" s="20">
        <f>IF(OR(ISBLANK(P1215),ISBLANK(Q1215)),"",IF(OR(AND(P1215&gt;Q1215,W1215&gt;X1215),AND(P1215=Q1215,W1215=X1215),AND(P1215&lt;Q1215,W1215&lt;X1215)),1,0))</f>
        <v>1</v>
      </c>
      <c r="AA1215" s="20">
        <f ca="1">IF(C1215&lt;NOW(),IF(AND(P1215&gt;Q1215,W1215&gt;X1215),S1215,IF(AND(P1215=Q1215,W1215=X1215),T1215,IF(AND(P1215&lt;Q1215,W1215&lt;X1215),U1215,0))),"")</f>
        <v>67</v>
      </c>
      <c r="AB1215" s="20">
        <f ca="1">IF(AND(P1215=W1215,Q1215=X1215,NOT(ISBLANK(P1215)),NOT(ISBLANK(Q1215)),NOT(ISBLANK(W1215)),NOT(ISBLANK(AA1215))),1,0)</f>
        <v>0</v>
      </c>
      <c r="AC1215" s="20" t="str">
        <f ca="1">IF(AB1215=0,"",IF(OR(ISBLANK(P1215),ISBLANK(Q1215)),"",IF(ISBLANK(VLOOKUP(A1215,Database!A:AA,22,FALSE)),"",VLOOKUP(A1215,Database!A:AA,22,FALSE))))</f>
        <v/>
      </c>
      <c r="AD1215" s="20">
        <f ca="1">IFERROR(
   IF(
     OR(ISBLANK(P1215),ISBLANK(Q1215)),
     "",
     IF(
       AND(AA1215&lt;&gt;"",OR(V1215="Terminé",V1215="En cours")),
       VLOOKUP(AC1215,Setup_ScoreExactBonus!A:D,4,FALSE),
       0
     )),
  0)</f>
        <v>0</v>
      </c>
      <c r="AE1215" s="21">
        <f ca="1">IFERROR(IF(OR(ISBLANK(P1215),ISBLANK(Q1215)),0,IF(AA1215&lt;&gt;"", AA1215 + IF(AB1215=1,AD1215, 0), "") * (R1215+1)),"")</f>
        <v>67</v>
      </c>
      <c r="AF1215" s="21">
        <f ca="1">SUMIFS(AE$2:AE1215,D$2:D1215,D1215)</f>
        <v>1056</v>
      </c>
    </row>
    <row r="1216" spans="1:32" hidden="1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1">
        <v>0</v>
      </c>
      <c r="S1216" s="20">
        <f>VLOOKUP($A1216,Database!$A:$Y,10,FALSE)</f>
        <v>152</v>
      </c>
      <c r="T1216" s="20">
        <f>VLOOKUP($A1216,Database!$A:$Y,11,FALSE)</f>
        <v>139</v>
      </c>
      <c r="U1216" s="20">
        <f>VLOOKUP($A1216,Database!$A:$Y,12,FALSE)</f>
        <v>67</v>
      </c>
      <c r="V1216" s="20" t="str">
        <f>VLOOKUP(A1216,Database!A:M,13,FALSE)</f>
        <v>Terminé</v>
      </c>
      <c r="W1216" s="20">
        <f>VLOOKUP($A1216,Database!$A:$Y,20,FALSE)</f>
        <v>1</v>
      </c>
      <c r="X1216" s="20">
        <f>VLOOKUP($A1216,Database!$A:$Y,21,FALSE)</f>
        <v>2</v>
      </c>
      <c r="Y1216" s="20">
        <f>IF(A1216=0,0,IF(V1216="À venir",0,IF(AND(ISBLANK(P1216),ISBLANK(Q1216)),1,0)))</f>
        <v>0</v>
      </c>
      <c r="Z1216" s="20">
        <f>IF(OR(ISBLANK(P1216),ISBLANK(Q1216)),"",IF(OR(AND(P1216&gt;Q1216,W1216&gt;X1216),AND(P1216=Q1216,W1216=X1216),AND(P1216&lt;Q1216,W1216&lt;X1216)),1,0))</f>
        <v>1</v>
      </c>
      <c r="AA1216" s="20">
        <f ca="1">IF(C1216&lt;NOW(),IF(AND(P1216&gt;Q1216,W1216&gt;X1216),S1216,IF(AND(P1216=Q1216,W1216=X1216),T1216,IF(AND(P1216&lt;Q1216,W1216&lt;X1216),U1216,0))),"")</f>
        <v>67</v>
      </c>
      <c r="AB1216" s="20">
        <f ca="1">IF(AND(P1216=W1216,Q1216=X1216,NOT(ISBLANK(P1216)),NOT(ISBLANK(Q1216)),NOT(ISBLANK(W1216)),NOT(ISBLANK(AA1216))),1,0)</f>
        <v>0</v>
      </c>
      <c r="AC1216" s="20" t="str">
        <f ca="1">IF(AB1216=0,"",IF(OR(ISBLANK(P1216),ISBLANK(Q1216)),"",IF(ISBLANK(VLOOKUP(A1216,Database!A:AA,22,FALSE)),"",VLOOKUP(A1216,Database!A:AA,22,FALSE))))</f>
        <v/>
      </c>
      <c r="AD1216" s="20">
        <f ca="1">IFERROR(
   IF(
     OR(ISBLANK(P1216),ISBLANK(Q1216)),
     "",
     IF(
       AND(AA1216&lt;&gt;"",OR(V1216="Terminé",V1216="En cours")),
       VLOOKUP(AC1216,Setup_ScoreExactBonus!A:D,4,FALSE),
       0
     )),
  0)</f>
        <v>0</v>
      </c>
      <c r="AE1216" s="21">
        <f ca="1">IFERROR(IF(OR(ISBLANK(P1216),ISBLANK(Q1216)),0,IF(AA1216&lt;&gt;"", AA1216 + IF(AB1216=1,AD1216, 0), "") * (R1216+1)),"")</f>
        <v>67</v>
      </c>
      <c r="AF1216" s="21">
        <f ca="1">SUMIFS(AE$2:AE1216,D$2:D1216,D1216)</f>
        <v>859</v>
      </c>
    </row>
    <row r="1217" spans="1:32" hidden="1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1">
        <v>0</v>
      </c>
      <c r="S1217" s="20">
        <f>VLOOKUP($A1217,Database!$A:$Y,10,FALSE)</f>
        <v>24</v>
      </c>
      <c r="T1217" s="20">
        <f>VLOOKUP($A1217,Database!$A:$Y,11,FALSE)</f>
        <v>154</v>
      </c>
      <c r="U1217" s="20">
        <f>VLOOKUP($A1217,Database!$A:$Y,12,FALSE)</f>
        <v>173</v>
      </c>
      <c r="V1217" s="20" t="str">
        <f>VLOOKUP(A1217,Database!A:M,13,FALSE)</f>
        <v>Terminé</v>
      </c>
      <c r="W1217" s="20">
        <f>VLOOKUP($A1217,Database!$A:$Y,20,FALSE)</f>
        <v>5</v>
      </c>
      <c r="X1217" s="20">
        <f>VLOOKUP($A1217,Database!$A:$Y,21,FALSE)</f>
        <v>0</v>
      </c>
      <c r="Y1217" s="20">
        <f>IF(A1217=0,0,IF(V1217="À venir",0,IF(AND(ISBLANK(P1217),ISBLANK(Q1217)),1,0)))</f>
        <v>0</v>
      </c>
      <c r="Z1217" s="20">
        <f>IF(OR(ISBLANK(P1217),ISBLANK(Q1217)),"",IF(OR(AND(P1217&gt;Q1217,W1217&gt;X1217),AND(P1217=Q1217,W1217=X1217),AND(P1217&lt;Q1217,W1217&lt;X1217)),1,0))</f>
        <v>1</v>
      </c>
      <c r="AA1217" s="20">
        <f ca="1">IF(C1217&lt;NOW(),IF(AND(P1217&gt;Q1217,W1217&gt;X1217),S1217,IF(AND(P1217=Q1217,W1217=X1217),T1217,IF(AND(P1217&lt;Q1217,W1217&lt;X1217),U1217,0))),"")</f>
        <v>24</v>
      </c>
      <c r="AB1217" s="20">
        <f ca="1">IF(AND(P1217=W1217,Q1217=X1217,NOT(ISBLANK(P1217)),NOT(ISBLANK(Q1217)),NOT(ISBLANK(W1217)),NOT(ISBLANK(AA1217))),1,0)</f>
        <v>0</v>
      </c>
      <c r="AC1217" s="20" t="str">
        <f ca="1">IF(AB1217=0,"",IF(OR(ISBLANK(P1217),ISBLANK(Q1217)),"",IF(ISBLANK(VLOOKUP(A1217,Database!A:AA,22,FALSE)),"",VLOOKUP(A1217,Database!A:AA,22,FALSE))))</f>
        <v/>
      </c>
      <c r="AD1217" s="20">
        <f ca="1">IFERROR(
   IF(
     OR(ISBLANK(P1217),ISBLANK(Q1217)),
     "",
     IF(
       AND(AA1217&lt;&gt;"",OR(V1217="Terminé",V1217="En cours")),
       VLOOKUP(AC1217,Setup_ScoreExactBonus!A:D,4,FALSE),
       0
     )),
  0)</f>
        <v>0</v>
      </c>
      <c r="AE1217" s="21">
        <f ca="1">IFERROR(IF(OR(ISBLANK(P1217),ISBLANK(Q1217)),0,IF(AA1217&lt;&gt;"", AA1217 + IF(AB1217=1,AD1217, 0), "") * (R1217+1)),"")</f>
        <v>24</v>
      </c>
      <c r="AF1217" s="21">
        <f ca="1">SUMIFS(AE$2:AE1217,D$2:D1217,D1217)</f>
        <v>1604</v>
      </c>
    </row>
    <row r="1218" spans="1:32" hidden="1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1">
        <v>0</v>
      </c>
      <c r="S1218" s="20">
        <f>VLOOKUP($A1218,Database!$A:$Y,10,FALSE)</f>
        <v>24</v>
      </c>
      <c r="T1218" s="20">
        <f>VLOOKUP($A1218,Database!$A:$Y,11,FALSE)</f>
        <v>154</v>
      </c>
      <c r="U1218" s="20">
        <f>VLOOKUP($A1218,Database!$A:$Y,12,FALSE)</f>
        <v>173</v>
      </c>
      <c r="V1218" s="20" t="str">
        <f>VLOOKUP(A1218,Database!A:M,13,FALSE)</f>
        <v>Terminé</v>
      </c>
      <c r="W1218" s="20">
        <f>VLOOKUP($A1218,Database!$A:$Y,20,FALSE)</f>
        <v>5</v>
      </c>
      <c r="X1218" s="20">
        <f>VLOOKUP($A1218,Database!$A:$Y,21,FALSE)</f>
        <v>0</v>
      </c>
      <c r="Y1218" s="20">
        <f>IF(A1218=0,0,IF(V1218="À venir",0,IF(AND(ISBLANK(P1218),ISBLANK(Q1218)),1,0)))</f>
        <v>0</v>
      </c>
      <c r="Z1218" s="20">
        <f>IF(OR(ISBLANK(P1218),ISBLANK(Q1218)),"",IF(OR(AND(P1218&gt;Q1218,W1218&gt;X1218),AND(P1218=Q1218,W1218=X1218),AND(P1218&lt;Q1218,W1218&lt;X1218)),1,0))</f>
        <v>1</v>
      </c>
      <c r="AA1218" s="20">
        <f ca="1">IF(C1218&lt;NOW(),IF(AND(P1218&gt;Q1218,W1218&gt;X1218),S1218,IF(AND(P1218=Q1218,W1218=X1218),T1218,IF(AND(P1218&lt;Q1218,W1218&lt;X1218),U1218,0))),"")</f>
        <v>24</v>
      </c>
      <c r="AB1218" s="20">
        <f ca="1">IF(AND(P1218=W1218,Q1218=X1218,NOT(ISBLANK(P1218)),NOT(ISBLANK(Q1218)),NOT(ISBLANK(W1218)),NOT(ISBLANK(AA1218))),1,0)</f>
        <v>0</v>
      </c>
      <c r="AC1218" s="20" t="str">
        <f ca="1">IF(AB1218=0,"",IF(OR(ISBLANK(P1218),ISBLANK(Q1218)),"",IF(ISBLANK(VLOOKUP(A1218,Database!A:AA,22,FALSE)),"",VLOOKUP(A1218,Database!A:AA,22,FALSE))))</f>
        <v/>
      </c>
      <c r="AD1218" s="20">
        <f ca="1">IFERROR(
   IF(
     OR(ISBLANK(P1218),ISBLANK(Q1218)),
     "",
     IF(
       AND(AA1218&lt;&gt;"",OR(V1218="Terminé",V1218="En cours")),
       VLOOKUP(AC1218,Setup_ScoreExactBonus!A:D,4,FALSE),
       0
     )),
  0)</f>
        <v>0</v>
      </c>
      <c r="AE1218" s="21">
        <f ca="1">IFERROR(IF(OR(ISBLANK(P1218),ISBLANK(Q1218)),0,IF(AA1218&lt;&gt;"", AA1218 + IF(AB1218=1,AD1218, 0), "") * (R1218+1)),"")</f>
        <v>24</v>
      </c>
      <c r="AF1218" s="21">
        <f ca="1">SUMIFS(AE$2:AE1218,D$2:D1218,D1218)</f>
        <v>1833</v>
      </c>
    </row>
    <row r="1219" spans="1:32" hidden="1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1">
        <v>0</v>
      </c>
      <c r="S1219" s="20">
        <f>VLOOKUP($A1219,Database!$A:$Y,10,FALSE)</f>
        <v>24</v>
      </c>
      <c r="T1219" s="20">
        <f>VLOOKUP($A1219,Database!$A:$Y,11,FALSE)</f>
        <v>154</v>
      </c>
      <c r="U1219" s="20">
        <f>VLOOKUP($A1219,Database!$A:$Y,12,FALSE)</f>
        <v>173</v>
      </c>
      <c r="V1219" s="20" t="str">
        <f>VLOOKUP(A1219,Database!A:M,13,FALSE)</f>
        <v>Terminé</v>
      </c>
      <c r="W1219" s="20">
        <f>VLOOKUP($A1219,Database!$A:$Y,20,FALSE)</f>
        <v>5</v>
      </c>
      <c r="X1219" s="20">
        <f>VLOOKUP($A1219,Database!$A:$Y,21,FALSE)</f>
        <v>0</v>
      </c>
      <c r="Y1219" s="20">
        <f>IF(A1219=0,0,IF(V1219="À venir",0,IF(AND(ISBLANK(P1219),ISBLANK(Q1219)),1,0)))</f>
        <v>0</v>
      </c>
      <c r="Z1219" s="20">
        <f>IF(OR(ISBLANK(P1219),ISBLANK(Q1219)),"",IF(OR(AND(P1219&gt;Q1219,W1219&gt;X1219),AND(P1219=Q1219,W1219=X1219),AND(P1219&lt;Q1219,W1219&lt;X1219)),1,0))</f>
        <v>1</v>
      </c>
      <c r="AA1219" s="20">
        <f ca="1">IF(C1219&lt;NOW(),IF(AND(P1219&gt;Q1219,W1219&gt;X1219),S1219,IF(AND(P1219=Q1219,W1219=X1219),T1219,IF(AND(P1219&lt;Q1219,W1219&lt;X1219),U1219,0))),"")</f>
        <v>24</v>
      </c>
      <c r="AB1219" s="20">
        <f ca="1">IF(AND(P1219=W1219,Q1219=X1219,NOT(ISBLANK(P1219)),NOT(ISBLANK(Q1219)),NOT(ISBLANK(W1219)),NOT(ISBLANK(AA1219))),1,0)</f>
        <v>0</v>
      </c>
      <c r="AC1219" s="20" t="str">
        <f ca="1">IF(AB1219=0,"",IF(OR(ISBLANK(P1219),ISBLANK(Q1219)),"",IF(ISBLANK(VLOOKUP(A1219,Database!A:AA,22,FALSE)),"",VLOOKUP(A1219,Database!A:AA,22,FALSE))))</f>
        <v/>
      </c>
      <c r="AD1219" s="20">
        <f ca="1">IFERROR(
   IF(
     OR(ISBLANK(P1219),ISBLANK(Q1219)),
     "",
     IF(
       AND(AA1219&lt;&gt;"",OR(V1219="Terminé",V1219="En cours")),
       VLOOKUP(AC1219,Setup_ScoreExactBonus!A:D,4,FALSE),
       0
     )),
  0)</f>
        <v>0</v>
      </c>
      <c r="AE1219" s="21">
        <f ca="1">IFERROR(IF(OR(ISBLANK(P1219),ISBLANK(Q1219)),0,IF(AA1219&lt;&gt;"", AA1219 + IF(AB1219=1,AD1219, 0), "") * (R1219+1)),"")</f>
        <v>24</v>
      </c>
      <c r="AF1219" s="21">
        <f ca="1">SUMIFS(AE$2:AE1219,D$2:D1219,D1219)</f>
        <v>1886</v>
      </c>
    </row>
    <row r="1220" spans="1:32" hidden="1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1">
        <v>0</v>
      </c>
      <c r="S1220" s="20">
        <f>VLOOKUP($A1220,Database!$A:$Y,10,FALSE)</f>
        <v>24</v>
      </c>
      <c r="T1220" s="20">
        <f>VLOOKUP($A1220,Database!$A:$Y,11,FALSE)</f>
        <v>154</v>
      </c>
      <c r="U1220" s="20">
        <f>VLOOKUP($A1220,Database!$A:$Y,12,FALSE)</f>
        <v>173</v>
      </c>
      <c r="V1220" s="20" t="str">
        <f>VLOOKUP(A1220,Database!A:M,13,FALSE)</f>
        <v>Terminé</v>
      </c>
      <c r="W1220" s="20">
        <f>VLOOKUP($A1220,Database!$A:$Y,20,FALSE)</f>
        <v>5</v>
      </c>
      <c r="X1220" s="20">
        <f>VLOOKUP($A1220,Database!$A:$Y,21,FALSE)</f>
        <v>0</v>
      </c>
      <c r="Y1220" s="20">
        <f>IF(A1220=0,0,IF(V1220="À venir",0,IF(AND(ISBLANK(P1220),ISBLANK(Q1220)),1,0)))</f>
        <v>0</v>
      </c>
      <c r="Z1220" s="20">
        <f>IF(OR(ISBLANK(P1220),ISBLANK(Q1220)),"",IF(OR(AND(P1220&gt;Q1220,W1220&gt;X1220),AND(P1220=Q1220,W1220=X1220),AND(P1220&lt;Q1220,W1220&lt;X1220)),1,0))</f>
        <v>1</v>
      </c>
      <c r="AA1220" s="20">
        <f ca="1">IF(C1220&lt;NOW(),IF(AND(P1220&gt;Q1220,W1220&gt;X1220),S1220,IF(AND(P1220=Q1220,W1220=X1220),T1220,IF(AND(P1220&lt;Q1220,W1220&lt;X1220),U1220,0))),"")</f>
        <v>24</v>
      </c>
      <c r="AB1220" s="20">
        <f ca="1">IF(AND(P1220=W1220,Q1220=X1220,NOT(ISBLANK(P1220)),NOT(ISBLANK(Q1220)),NOT(ISBLANK(W1220)),NOT(ISBLANK(AA1220))),1,0)</f>
        <v>1</v>
      </c>
      <c r="AC1220" s="20" t="str">
        <f ca="1">IF(AB1220=0,"",IF(OR(ISBLANK(P1220),ISBLANK(Q1220)),"",IF(ISBLANK(VLOOKUP(A1220,Database!A:AA,22,FALSE)),"",VLOOKUP(A1220,Database!A:AA,22,FALSE))))</f>
        <v>Méga rare</v>
      </c>
      <c r="AD1220" s="20">
        <f ca="1">IFERROR(
   IF(
     OR(ISBLANK(P1220),ISBLANK(Q1220)),
     "",
     IF(
       AND(AA1220&lt;&gt;"",OR(V1220="Terminé",V1220="En cours")),
       VLOOKUP(AC1220,Setup_ScoreExactBonus!A:D,4,FALSE),
       0
     )),
  0)</f>
        <v>70</v>
      </c>
      <c r="AE1220" s="21">
        <f ca="1">IFERROR(IF(OR(ISBLANK(P1220),ISBLANK(Q1220)),0,IF(AA1220&lt;&gt;"", AA1220 + IF(AB1220=1,AD1220, 0), "") * (R1220+1)),"")</f>
        <v>94</v>
      </c>
      <c r="AF1220" s="21">
        <f ca="1">SUMIFS(AE$2:AE1220,D$2:D1220,D1220)</f>
        <v>1508</v>
      </c>
    </row>
    <row r="1221" spans="1:32" hidden="1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1">
        <v>0</v>
      </c>
      <c r="S1221" s="20">
        <f>VLOOKUP($A1221,Database!$A:$Y,10,FALSE)</f>
        <v>24</v>
      </c>
      <c r="T1221" s="20">
        <f>VLOOKUP($A1221,Database!$A:$Y,11,FALSE)</f>
        <v>154</v>
      </c>
      <c r="U1221" s="20">
        <f>VLOOKUP($A1221,Database!$A:$Y,12,FALSE)</f>
        <v>173</v>
      </c>
      <c r="V1221" s="20" t="str">
        <f>VLOOKUP(A1221,Database!A:M,13,FALSE)</f>
        <v>Terminé</v>
      </c>
      <c r="W1221" s="20">
        <f>VLOOKUP($A1221,Database!$A:$Y,20,FALSE)</f>
        <v>5</v>
      </c>
      <c r="X1221" s="20">
        <f>VLOOKUP($A1221,Database!$A:$Y,21,FALSE)</f>
        <v>0</v>
      </c>
      <c r="Y1221" s="20">
        <f>IF(A1221=0,0,IF(V1221="À venir",0,IF(AND(ISBLANK(P1221),ISBLANK(Q1221)),1,0)))</f>
        <v>0</v>
      </c>
      <c r="Z1221" s="20">
        <f>IF(OR(ISBLANK(P1221),ISBLANK(Q1221)),"",IF(OR(AND(P1221&gt;Q1221,W1221&gt;X1221),AND(P1221=Q1221,W1221=X1221),AND(P1221&lt;Q1221,W1221&lt;X1221)),1,0))</f>
        <v>1</v>
      </c>
      <c r="AA1221" s="20">
        <f ca="1">IF(C1221&lt;NOW(),IF(AND(P1221&gt;Q1221,W1221&gt;X1221),S1221,IF(AND(P1221=Q1221,W1221=X1221),T1221,IF(AND(P1221&lt;Q1221,W1221&lt;X1221),U1221,0))),"")</f>
        <v>24</v>
      </c>
      <c r="AB1221" s="20">
        <f ca="1">IF(AND(P1221=W1221,Q1221=X1221,NOT(ISBLANK(P1221)),NOT(ISBLANK(Q1221)),NOT(ISBLANK(W1221)),NOT(ISBLANK(AA1221))),1,0)</f>
        <v>0</v>
      </c>
      <c r="AC1221" s="20" t="str">
        <f ca="1">IF(AB1221=0,"",IF(OR(ISBLANK(P1221),ISBLANK(Q1221)),"",IF(ISBLANK(VLOOKUP(A1221,Database!A:AA,22,FALSE)),"",VLOOKUP(A1221,Database!A:AA,22,FALSE))))</f>
        <v/>
      </c>
      <c r="AD1221" s="20">
        <f ca="1">IFERROR(
   IF(
     OR(ISBLANK(P1221),ISBLANK(Q1221)),
     "",
     IF(
       AND(AA1221&lt;&gt;"",OR(V1221="Terminé",V1221="En cours")),
       VLOOKUP(AC1221,Setup_ScoreExactBonus!A:D,4,FALSE),
       0
     )),
  0)</f>
        <v>0</v>
      </c>
      <c r="AE1221" s="21">
        <f ca="1">IFERROR(IF(OR(ISBLANK(P1221),ISBLANK(Q1221)),0,IF(AA1221&lt;&gt;"", AA1221 + IF(AB1221=1,AD1221, 0), "") * (R1221+1)),"")</f>
        <v>24</v>
      </c>
      <c r="AF1221" s="21">
        <f ca="1">SUMIFS(AE$2:AE1221,D$2:D1221,D1221)</f>
        <v>1083</v>
      </c>
    </row>
    <row r="1222" spans="1:32" hidden="1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1">
        <v>0</v>
      </c>
      <c r="S1222" s="20">
        <f>VLOOKUP($A1222,Database!$A:$Y,10,FALSE)</f>
        <v>24</v>
      </c>
      <c r="T1222" s="20">
        <f>VLOOKUP($A1222,Database!$A:$Y,11,FALSE)</f>
        <v>154</v>
      </c>
      <c r="U1222" s="20">
        <f>VLOOKUP($A1222,Database!$A:$Y,12,FALSE)</f>
        <v>173</v>
      </c>
      <c r="V1222" s="20" t="str">
        <f>VLOOKUP(A1222,Database!A:M,13,FALSE)</f>
        <v>Terminé</v>
      </c>
      <c r="W1222" s="20">
        <f>VLOOKUP($A1222,Database!$A:$Y,20,FALSE)</f>
        <v>5</v>
      </c>
      <c r="X1222" s="20">
        <f>VLOOKUP($A1222,Database!$A:$Y,21,FALSE)</f>
        <v>0</v>
      </c>
      <c r="Y1222" s="20">
        <f>IF(A1222=0,0,IF(V1222="À venir",0,IF(AND(ISBLANK(P1222),ISBLANK(Q1222)),1,0)))</f>
        <v>0</v>
      </c>
      <c r="Z1222" s="20">
        <f>IF(OR(ISBLANK(P1222),ISBLANK(Q1222)),"",IF(OR(AND(P1222&gt;Q1222,W1222&gt;X1222),AND(P1222=Q1222,W1222=X1222),AND(P1222&lt;Q1222,W1222&lt;X1222)),1,0))</f>
        <v>1</v>
      </c>
      <c r="AA1222" s="20">
        <f ca="1">IF(C1222&lt;NOW(),IF(AND(P1222&gt;Q1222,W1222&gt;X1222),S1222,IF(AND(P1222=Q1222,W1222=X1222),T1222,IF(AND(P1222&lt;Q1222,W1222&lt;X1222),U1222,0))),"")</f>
        <v>24</v>
      </c>
      <c r="AB1222" s="20">
        <f ca="1">IF(AND(P1222=W1222,Q1222=X1222,NOT(ISBLANK(P1222)),NOT(ISBLANK(Q1222)),NOT(ISBLANK(W1222)),NOT(ISBLANK(AA1222))),1,0)</f>
        <v>0</v>
      </c>
      <c r="AC1222" s="20" t="str">
        <f ca="1">IF(AB1222=0,"",IF(OR(ISBLANK(P1222),ISBLANK(Q1222)),"",IF(ISBLANK(VLOOKUP(A1222,Database!A:AA,22,FALSE)),"",VLOOKUP(A1222,Database!A:AA,22,FALSE))))</f>
        <v/>
      </c>
      <c r="AD1222" s="20">
        <f ca="1">IFERROR(
   IF(
     OR(ISBLANK(P1222),ISBLANK(Q1222)),
     "",
     IF(
       AND(AA1222&lt;&gt;"",OR(V1222="Terminé",V1222="En cours")),
       VLOOKUP(AC1222,Setup_ScoreExactBonus!A:D,4,FALSE),
       0
     )),
  0)</f>
        <v>0</v>
      </c>
      <c r="AE1222" s="21">
        <f ca="1">IFERROR(IF(OR(ISBLANK(P1222),ISBLANK(Q1222)),0,IF(AA1222&lt;&gt;"", AA1222 + IF(AB1222=1,AD1222, 0), "") * (R1222+1)),"")</f>
        <v>24</v>
      </c>
      <c r="AF1222" s="21">
        <f ca="1">SUMIFS(AE$2:AE1222,D$2:D1222,D1222)</f>
        <v>1774</v>
      </c>
    </row>
    <row r="1223" spans="1:32" hidden="1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1">
        <v>0</v>
      </c>
      <c r="S1223" s="20">
        <f>VLOOKUP($A1223,Database!$A:$Y,10,FALSE)</f>
        <v>24</v>
      </c>
      <c r="T1223" s="20">
        <f>VLOOKUP($A1223,Database!$A:$Y,11,FALSE)</f>
        <v>154</v>
      </c>
      <c r="U1223" s="20">
        <f>VLOOKUP($A1223,Database!$A:$Y,12,FALSE)</f>
        <v>173</v>
      </c>
      <c r="V1223" s="20" t="str">
        <f>VLOOKUP(A1223,Database!A:M,13,FALSE)</f>
        <v>Terminé</v>
      </c>
      <c r="W1223" s="20">
        <f>VLOOKUP($A1223,Database!$A:$Y,20,FALSE)</f>
        <v>5</v>
      </c>
      <c r="X1223" s="20">
        <f>VLOOKUP($A1223,Database!$A:$Y,21,FALSE)</f>
        <v>0</v>
      </c>
      <c r="Y1223" s="20">
        <f>IF(A1223=0,0,IF(V1223="À venir",0,IF(AND(ISBLANK(P1223),ISBLANK(Q1223)),1,0)))</f>
        <v>1</v>
      </c>
      <c r="Z1223" s="20" t="str">
        <f>IF(OR(ISBLANK(P1223),ISBLANK(Q1223)),"",IF(OR(AND(P1223&gt;Q1223,W1223&gt;X1223),AND(P1223=Q1223,W1223=X1223),AND(P1223&lt;Q1223,W1223&lt;X1223)),1,0))</f>
        <v/>
      </c>
      <c r="AA1223" s="20">
        <f ca="1">IF(C1223&lt;NOW(),IF(AND(P1223&gt;Q1223,W1223&gt;X1223),S1223,IF(AND(P1223=Q1223,W1223=X1223),T1223,IF(AND(P1223&lt;Q1223,W1223&lt;X1223),U1223,0))),"")</f>
        <v>0</v>
      </c>
      <c r="AB1223" s="20">
        <f ca="1">IF(AND(P1223=W1223,Q1223=X1223,NOT(ISBLANK(P1223)),NOT(ISBLANK(Q1223)),NOT(ISBLANK(W1223)),NOT(ISBLANK(AA1223))),1,0)</f>
        <v>0</v>
      </c>
      <c r="AC1223" s="20" t="str">
        <f ca="1">IF(AB1223=0,"",IF(OR(ISBLANK(P1223),ISBLANK(Q1223)),"",IF(ISBLANK(VLOOKUP(A1223,Database!A:AA,22,FALSE)),"",VLOOKUP(A1223,Database!A:AA,22,FALSE))))</f>
        <v/>
      </c>
      <c r="AD1223" s="20" t="str">
        <f>IFERROR(
   IF(
     OR(ISBLANK(P1223),ISBLANK(Q1223)),
     "",
     IF(
       AND(AA1223&lt;&gt;"",OR(V1223="Terminé",V1223="En cours")),
       VLOOKUP(AC1223,Setup_ScoreExactBonus!A:D,4,FALSE),
       0
     )),
  0)</f>
        <v/>
      </c>
      <c r="AE1223" s="21">
        <f>IFERROR(IF(OR(ISBLANK(P1223),ISBLANK(Q1223)),0,IF(AA1223&lt;&gt;"", AA1223 + IF(AB1223=1,AD1223, 0), "") * (R1223+1)),"")</f>
        <v>0</v>
      </c>
      <c r="AF1223" s="21">
        <f ca="1">SUMIFS(AE$2:AE1223,D$2:D1223,D1223)</f>
        <v>1079</v>
      </c>
    </row>
    <row r="1224" spans="1:32" hidden="1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1">
        <v>0</v>
      </c>
      <c r="S1224" s="20">
        <f>VLOOKUP($A1224,Database!$A:$Y,10,FALSE)</f>
        <v>24</v>
      </c>
      <c r="T1224" s="20">
        <f>VLOOKUP($A1224,Database!$A:$Y,11,FALSE)</f>
        <v>154</v>
      </c>
      <c r="U1224" s="20">
        <f>VLOOKUP($A1224,Database!$A:$Y,12,FALSE)</f>
        <v>173</v>
      </c>
      <c r="V1224" s="20" t="str">
        <f>VLOOKUP(A1224,Database!A:M,13,FALSE)</f>
        <v>Terminé</v>
      </c>
      <c r="W1224" s="20">
        <f>VLOOKUP($A1224,Database!$A:$Y,20,FALSE)</f>
        <v>5</v>
      </c>
      <c r="X1224" s="20">
        <f>VLOOKUP($A1224,Database!$A:$Y,21,FALSE)</f>
        <v>0</v>
      </c>
      <c r="Y1224" s="20">
        <f>IF(A1224=0,0,IF(V1224="À venir",0,IF(AND(ISBLANK(P1224),ISBLANK(Q1224)),1,0)))</f>
        <v>0</v>
      </c>
      <c r="Z1224" s="20">
        <f>IF(OR(ISBLANK(P1224),ISBLANK(Q1224)),"",IF(OR(AND(P1224&gt;Q1224,W1224&gt;X1224),AND(P1224=Q1224,W1224=X1224),AND(P1224&lt;Q1224,W1224&lt;X1224)),1,0))</f>
        <v>1</v>
      </c>
      <c r="AA1224" s="20">
        <f ca="1">IF(C1224&lt;NOW(),IF(AND(P1224&gt;Q1224,W1224&gt;X1224),S1224,IF(AND(P1224=Q1224,W1224=X1224),T1224,IF(AND(P1224&lt;Q1224,W1224&lt;X1224),U1224,0))),"")</f>
        <v>24</v>
      </c>
      <c r="AB1224" s="20">
        <f ca="1">IF(AND(P1224=W1224,Q1224=X1224,NOT(ISBLANK(P1224)),NOT(ISBLANK(Q1224)),NOT(ISBLANK(W1224)),NOT(ISBLANK(AA1224))),1,0)</f>
        <v>0</v>
      </c>
      <c r="AC1224" s="20" t="str">
        <f ca="1">IF(AB1224=0,"",IF(OR(ISBLANK(P1224),ISBLANK(Q1224)),"",IF(ISBLANK(VLOOKUP(A1224,Database!A:AA,22,FALSE)),"",VLOOKUP(A1224,Database!A:AA,22,FALSE))))</f>
        <v/>
      </c>
      <c r="AD1224" s="20">
        <f ca="1">IFERROR(
   IF(
     OR(ISBLANK(P1224),ISBLANK(Q1224)),
     "",
     IF(
       AND(AA1224&lt;&gt;"",OR(V1224="Terminé",V1224="En cours")),
       VLOOKUP(AC1224,Setup_ScoreExactBonus!A:D,4,FALSE),
       0
     )),
  0)</f>
        <v>0</v>
      </c>
      <c r="AE1224" s="21">
        <f ca="1">IFERROR(IF(OR(ISBLANK(P1224),ISBLANK(Q1224)),0,IF(AA1224&lt;&gt;"", AA1224 + IF(AB1224=1,AD1224, 0), "") * (R1224+1)),"")</f>
        <v>24</v>
      </c>
      <c r="AF1224" s="21">
        <f ca="1">SUMIFS(AE$2:AE1224,D$2:D1224,D1224)</f>
        <v>1430</v>
      </c>
    </row>
    <row r="1225" spans="1:32" hidden="1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1">
        <v>0</v>
      </c>
      <c r="S1225" s="20">
        <f>VLOOKUP($A1225,Database!$A:$Y,10,FALSE)</f>
        <v>24</v>
      </c>
      <c r="T1225" s="20">
        <f>VLOOKUP($A1225,Database!$A:$Y,11,FALSE)</f>
        <v>154</v>
      </c>
      <c r="U1225" s="20">
        <f>VLOOKUP($A1225,Database!$A:$Y,12,FALSE)</f>
        <v>173</v>
      </c>
      <c r="V1225" s="20" t="str">
        <f>VLOOKUP(A1225,Database!A:M,13,FALSE)</f>
        <v>Terminé</v>
      </c>
      <c r="W1225" s="20">
        <f>VLOOKUP($A1225,Database!$A:$Y,20,FALSE)</f>
        <v>5</v>
      </c>
      <c r="X1225" s="20">
        <f>VLOOKUP($A1225,Database!$A:$Y,21,FALSE)</f>
        <v>0</v>
      </c>
      <c r="Y1225" s="20">
        <f>IF(A1225=0,0,IF(V1225="À venir",0,IF(AND(ISBLANK(P1225),ISBLANK(Q1225)),1,0)))</f>
        <v>0</v>
      </c>
      <c r="Z1225" s="20">
        <f>IF(OR(ISBLANK(P1225),ISBLANK(Q1225)),"",IF(OR(AND(P1225&gt;Q1225,W1225&gt;X1225),AND(P1225=Q1225,W1225=X1225),AND(P1225&lt;Q1225,W1225&lt;X1225)),1,0))</f>
        <v>1</v>
      </c>
      <c r="AA1225" s="20">
        <f ca="1">IF(C1225&lt;NOW(),IF(AND(P1225&gt;Q1225,W1225&gt;X1225),S1225,IF(AND(P1225=Q1225,W1225=X1225),T1225,IF(AND(P1225&lt;Q1225,W1225&lt;X1225),U1225,0))),"")</f>
        <v>24</v>
      </c>
      <c r="AB1225" s="20">
        <f ca="1">IF(AND(P1225=W1225,Q1225=X1225,NOT(ISBLANK(P1225)),NOT(ISBLANK(Q1225)),NOT(ISBLANK(W1225)),NOT(ISBLANK(AA1225))),1,0)</f>
        <v>0</v>
      </c>
      <c r="AC1225" s="20" t="str">
        <f ca="1">IF(AB1225=0,"",IF(OR(ISBLANK(P1225),ISBLANK(Q1225)),"",IF(ISBLANK(VLOOKUP(A1225,Database!A:AA,22,FALSE)),"",VLOOKUP(A1225,Database!A:AA,22,FALSE))))</f>
        <v/>
      </c>
      <c r="AD1225" s="20">
        <f ca="1">IFERROR(
   IF(
     OR(ISBLANK(P1225),ISBLANK(Q1225)),
     "",
     IF(
       AND(AA1225&lt;&gt;"",OR(V1225="Terminé",V1225="En cours")),
       VLOOKUP(AC1225,Setup_ScoreExactBonus!A:D,4,FALSE),
       0
     )),
  0)</f>
        <v>0</v>
      </c>
      <c r="AE1225" s="21">
        <f ca="1">IFERROR(IF(OR(ISBLANK(P1225),ISBLANK(Q1225)),0,IF(AA1225&lt;&gt;"", AA1225 + IF(AB1225=1,AD1225, 0), "") * (R1225+1)),"")</f>
        <v>24</v>
      </c>
      <c r="AF1225" s="21">
        <f ca="1">SUMIFS(AE$2:AE1225,D$2:D1225,D1225)</f>
        <v>1719</v>
      </c>
    </row>
    <row r="1226" spans="1:32" hidden="1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1">
        <v>0</v>
      </c>
      <c r="S1226" s="20">
        <f>VLOOKUP($A1226,Database!$A:$Y,10,FALSE)</f>
        <v>24</v>
      </c>
      <c r="T1226" s="20">
        <f>VLOOKUP($A1226,Database!$A:$Y,11,FALSE)</f>
        <v>154</v>
      </c>
      <c r="U1226" s="20">
        <f>VLOOKUP($A1226,Database!$A:$Y,12,FALSE)</f>
        <v>173</v>
      </c>
      <c r="V1226" s="20" t="str">
        <f>VLOOKUP(A1226,Database!A:M,13,FALSE)</f>
        <v>Terminé</v>
      </c>
      <c r="W1226" s="20">
        <f>VLOOKUP($A1226,Database!$A:$Y,20,FALSE)</f>
        <v>5</v>
      </c>
      <c r="X1226" s="20">
        <f>VLOOKUP($A1226,Database!$A:$Y,21,FALSE)</f>
        <v>0</v>
      </c>
      <c r="Y1226" s="20">
        <f>IF(A1226=0,0,IF(V1226="À venir",0,IF(AND(ISBLANK(P1226),ISBLANK(Q1226)),1,0)))</f>
        <v>0</v>
      </c>
      <c r="Z1226" s="20">
        <f>IF(OR(ISBLANK(P1226),ISBLANK(Q1226)),"",IF(OR(AND(P1226&gt;Q1226,W1226&gt;X1226),AND(P1226=Q1226,W1226=X1226),AND(P1226&lt;Q1226,W1226&lt;X1226)),1,0))</f>
        <v>0</v>
      </c>
      <c r="AA1226" s="20">
        <f ca="1">IF(C1226&lt;NOW(),IF(AND(P1226&gt;Q1226,W1226&gt;X1226),S1226,IF(AND(P1226=Q1226,W1226=X1226),T1226,IF(AND(P1226&lt;Q1226,W1226&lt;X1226),U1226,0))),"")</f>
        <v>0</v>
      </c>
      <c r="AB1226" s="20">
        <f ca="1">IF(AND(P1226=W1226,Q1226=X1226,NOT(ISBLANK(P1226)),NOT(ISBLANK(Q1226)),NOT(ISBLANK(W1226)),NOT(ISBLANK(AA1226))),1,0)</f>
        <v>0</v>
      </c>
      <c r="AC1226" s="20" t="str">
        <f ca="1">IF(AB1226=0,"",IF(OR(ISBLANK(P1226),ISBLANK(Q1226)),"",IF(ISBLANK(VLOOKUP(A1226,Database!A:AA,22,FALSE)),"",VLOOKUP(A1226,Database!A:AA,22,FALSE))))</f>
        <v/>
      </c>
      <c r="AD1226" s="20">
        <f ca="1">IFERROR(
   IF(
     OR(ISBLANK(P1226),ISBLANK(Q1226)),
     "",
     IF(
       AND(AA1226&lt;&gt;"",OR(V1226="Terminé",V1226="En cours")),
       VLOOKUP(AC1226,Setup_ScoreExactBonus!A:D,4,FALSE),
       0
     )),
  0)</f>
        <v>0</v>
      </c>
      <c r="AE1226" s="21">
        <f ca="1">IFERROR(IF(OR(ISBLANK(P1226),ISBLANK(Q1226)),0,IF(AA1226&lt;&gt;"", AA1226 + IF(AB1226=1,AD1226, 0), "") * (R1226+1)),"")</f>
        <v>0</v>
      </c>
      <c r="AF1226" s="21">
        <f ca="1">SUMIFS(AE$2:AE1226,D$2:D1226,D1226)</f>
        <v>1576</v>
      </c>
    </row>
    <row r="1227" spans="1:32" hidden="1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1">
        <v>0</v>
      </c>
      <c r="S1227" s="20">
        <f>VLOOKUP($A1227,Database!$A:$Y,10,FALSE)</f>
        <v>24</v>
      </c>
      <c r="T1227" s="20">
        <f>VLOOKUP($A1227,Database!$A:$Y,11,FALSE)</f>
        <v>154</v>
      </c>
      <c r="U1227" s="20">
        <f>VLOOKUP($A1227,Database!$A:$Y,12,FALSE)</f>
        <v>173</v>
      </c>
      <c r="V1227" s="20" t="str">
        <f>VLOOKUP(A1227,Database!A:M,13,FALSE)</f>
        <v>Terminé</v>
      </c>
      <c r="W1227" s="20">
        <f>VLOOKUP($A1227,Database!$A:$Y,20,FALSE)</f>
        <v>5</v>
      </c>
      <c r="X1227" s="20">
        <f>VLOOKUP($A1227,Database!$A:$Y,21,FALSE)</f>
        <v>0</v>
      </c>
      <c r="Y1227" s="20">
        <f>IF(A1227=0,0,IF(V1227="À venir",0,IF(AND(ISBLANK(P1227),ISBLANK(Q1227)),1,0)))</f>
        <v>0</v>
      </c>
      <c r="Z1227" s="20">
        <f>IF(OR(ISBLANK(P1227),ISBLANK(Q1227)),"",IF(OR(AND(P1227&gt;Q1227,W1227&gt;X1227),AND(P1227=Q1227,W1227=X1227),AND(P1227&lt;Q1227,W1227&lt;X1227)),1,0))</f>
        <v>1</v>
      </c>
      <c r="AA1227" s="20">
        <f ca="1">IF(C1227&lt;NOW(),IF(AND(P1227&gt;Q1227,W1227&gt;X1227),S1227,IF(AND(P1227=Q1227,W1227=X1227),T1227,IF(AND(P1227&lt;Q1227,W1227&lt;X1227),U1227,0))),"")</f>
        <v>24</v>
      </c>
      <c r="AB1227" s="20">
        <f ca="1">IF(AND(P1227=W1227,Q1227=X1227,NOT(ISBLANK(P1227)),NOT(ISBLANK(Q1227)),NOT(ISBLANK(W1227)),NOT(ISBLANK(AA1227))),1,0)</f>
        <v>0</v>
      </c>
      <c r="AC1227" s="20" t="str">
        <f ca="1">IF(AB1227=0,"",IF(OR(ISBLANK(P1227),ISBLANK(Q1227)),"",IF(ISBLANK(VLOOKUP(A1227,Database!A:AA,22,FALSE)),"",VLOOKUP(A1227,Database!A:AA,22,FALSE))))</f>
        <v/>
      </c>
      <c r="AD1227" s="20">
        <f ca="1">IFERROR(
   IF(
     OR(ISBLANK(P1227),ISBLANK(Q1227)),
     "",
     IF(
       AND(AA1227&lt;&gt;"",OR(V1227="Terminé",V1227="En cours")),
       VLOOKUP(AC1227,Setup_ScoreExactBonus!A:D,4,FALSE),
       0
     )),
  0)</f>
        <v>0</v>
      </c>
      <c r="AE1227" s="21">
        <f ca="1">IFERROR(IF(OR(ISBLANK(P1227),ISBLANK(Q1227)),0,IF(AA1227&lt;&gt;"", AA1227 + IF(AB1227=1,AD1227, 0), "") * (R1227+1)),"")</f>
        <v>24</v>
      </c>
      <c r="AF1227" s="21">
        <f ca="1">SUMIFS(AE$2:AE1227,D$2:D1227,D1227)</f>
        <v>1987</v>
      </c>
    </row>
    <row r="1228" spans="1:32" hidden="1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1">
        <v>0</v>
      </c>
      <c r="S1228" s="20">
        <f>VLOOKUP($A1228,Database!$A:$Y,10,FALSE)</f>
        <v>24</v>
      </c>
      <c r="T1228" s="20">
        <f>VLOOKUP($A1228,Database!$A:$Y,11,FALSE)</f>
        <v>154</v>
      </c>
      <c r="U1228" s="20">
        <f>VLOOKUP($A1228,Database!$A:$Y,12,FALSE)</f>
        <v>173</v>
      </c>
      <c r="V1228" s="20" t="str">
        <f>VLOOKUP(A1228,Database!A:M,13,FALSE)</f>
        <v>Terminé</v>
      </c>
      <c r="W1228" s="20">
        <f>VLOOKUP($A1228,Database!$A:$Y,20,FALSE)</f>
        <v>5</v>
      </c>
      <c r="X1228" s="20">
        <f>VLOOKUP($A1228,Database!$A:$Y,21,FALSE)</f>
        <v>0</v>
      </c>
      <c r="Y1228" s="20">
        <f>IF(A1228=0,0,IF(V1228="À venir",0,IF(AND(ISBLANK(P1228),ISBLANK(Q1228)),1,0)))</f>
        <v>0</v>
      </c>
      <c r="Z1228" s="20">
        <f>IF(OR(ISBLANK(P1228),ISBLANK(Q1228)),"",IF(OR(AND(P1228&gt;Q1228,W1228&gt;X1228),AND(P1228=Q1228,W1228=X1228),AND(P1228&lt;Q1228,W1228&lt;X1228)),1,0))</f>
        <v>1</v>
      </c>
      <c r="AA1228" s="20">
        <f ca="1">IF(C1228&lt;NOW(),IF(AND(P1228&gt;Q1228,W1228&gt;X1228),S1228,IF(AND(P1228=Q1228,W1228=X1228),T1228,IF(AND(P1228&lt;Q1228,W1228&lt;X1228),U1228,0))),"")</f>
        <v>24</v>
      </c>
      <c r="AB1228" s="20">
        <f ca="1">IF(AND(P1228=W1228,Q1228=X1228,NOT(ISBLANK(P1228)),NOT(ISBLANK(Q1228)),NOT(ISBLANK(W1228)),NOT(ISBLANK(AA1228))),1,0)</f>
        <v>0</v>
      </c>
      <c r="AC1228" s="20" t="str">
        <f ca="1">IF(AB1228=0,"",IF(OR(ISBLANK(P1228),ISBLANK(Q1228)),"",IF(ISBLANK(VLOOKUP(A1228,Database!A:AA,22,FALSE)),"",VLOOKUP(A1228,Database!A:AA,22,FALSE))))</f>
        <v/>
      </c>
      <c r="AD1228" s="20">
        <f ca="1">IFERROR(
   IF(
     OR(ISBLANK(P1228),ISBLANK(Q1228)),
     "",
     IF(
       AND(AA1228&lt;&gt;"",OR(V1228="Terminé",V1228="En cours")),
       VLOOKUP(AC1228,Setup_ScoreExactBonus!A:D,4,FALSE),
       0
     )),
  0)</f>
        <v>0</v>
      </c>
      <c r="AE1228" s="21">
        <f ca="1">IFERROR(IF(OR(ISBLANK(P1228),ISBLANK(Q1228)),0,IF(AA1228&lt;&gt;"", AA1228 + IF(AB1228=1,AD1228, 0), "") * (R1228+1)),"")</f>
        <v>24</v>
      </c>
      <c r="AF1228" s="21">
        <f ca="1">SUMIFS(AE$2:AE1228,D$2:D1228,D1228)</f>
        <v>1875</v>
      </c>
    </row>
    <row r="1229" spans="1:32" hidden="1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1">
        <v>0</v>
      </c>
      <c r="S1229" s="20">
        <f>VLOOKUP($A1229,Database!$A:$Y,10,FALSE)</f>
        <v>24</v>
      </c>
      <c r="T1229" s="20">
        <f>VLOOKUP($A1229,Database!$A:$Y,11,FALSE)</f>
        <v>154</v>
      </c>
      <c r="U1229" s="20">
        <f>VLOOKUP($A1229,Database!$A:$Y,12,FALSE)</f>
        <v>173</v>
      </c>
      <c r="V1229" s="20" t="str">
        <f>VLOOKUP(A1229,Database!A:M,13,FALSE)</f>
        <v>Terminé</v>
      </c>
      <c r="W1229" s="20">
        <f>VLOOKUP($A1229,Database!$A:$Y,20,FALSE)</f>
        <v>5</v>
      </c>
      <c r="X1229" s="20">
        <f>VLOOKUP($A1229,Database!$A:$Y,21,FALSE)</f>
        <v>0</v>
      </c>
      <c r="Y1229" s="20">
        <f>IF(A1229=0,0,IF(V1229="À venir",0,IF(AND(ISBLANK(P1229),ISBLANK(Q1229)),1,0)))</f>
        <v>0</v>
      </c>
      <c r="Z1229" s="20">
        <f>IF(OR(ISBLANK(P1229),ISBLANK(Q1229)),"",IF(OR(AND(P1229&gt;Q1229,W1229&gt;X1229),AND(P1229=Q1229,W1229=X1229),AND(P1229&lt;Q1229,W1229&lt;X1229)),1,0))</f>
        <v>1</v>
      </c>
      <c r="AA1229" s="20">
        <f ca="1">IF(C1229&lt;NOW(),IF(AND(P1229&gt;Q1229,W1229&gt;X1229),S1229,IF(AND(P1229=Q1229,W1229=X1229),T1229,IF(AND(P1229&lt;Q1229,W1229&lt;X1229),U1229,0))),"")</f>
        <v>24</v>
      </c>
      <c r="AB1229" s="20">
        <f ca="1">IF(AND(P1229=W1229,Q1229=X1229,NOT(ISBLANK(P1229)),NOT(ISBLANK(Q1229)),NOT(ISBLANK(W1229)),NOT(ISBLANK(AA1229))),1,0)</f>
        <v>0</v>
      </c>
      <c r="AC1229" s="20" t="str">
        <f ca="1">IF(AB1229=0,"",IF(OR(ISBLANK(P1229),ISBLANK(Q1229)),"",IF(ISBLANK(VLOOKUP(A1229,Database!A:AA,22,FALSE)),"",VLOOKUP(A1229,Database!A:AA,22,FALSE))))</f>
        <v/>
      </c>
      <c r="AD1229" s="20">
        <f ca="1">IFERROR(
   IF(
     OR(ISBLANK(P1229),ISBLANK(Q1229)),
     "",
     IF(
       AND(AA1229&lt;&gt;"",OR(V1229="Terminé",V1229="En cours")),
       VLOOKUP(AC1229,Setup_ScoreExactBonus!A:D,4,FALSE),
       0
     )),
  0)</f>
        <v>0</v>
      </c>
      <c r="AE1229" s="21">
        <f ca="1">IFERROR(IF(OR(ISBLANK(P1229),ISBLANK(Q1229)),0,IF(AA1229&lt;&gt;"", AA1229 + IF(AB1229=1,AD1229, 0), "") * (R1229+1)),"")</f>
        <v>24</v>
      </c>
      <c r="AF1229" s="21">
        <f ca="1">SUMIFS(AE$2:AE1229,D$2:D1229,D1229)</f>
        <v>1938</v>
      </c>
    </row>
    <row r="1230" spans="1:32" hidden="1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1">
        <v>0</v>
      </c>
      <c r="S1230" s="20">
        <f>VLOOKUP($A1230,Database!$A:$Y,10,FALSE)</f>
        <v>24</v>
      </c>
      <c r="T1230" s="20">
        <f>VLOOKUP($A1230,Database!$A:$Y,11,FALSE)</f>
        <v>154</v>
      </c>
      <c r="U1230" s="20">
        <f>VLOOKUP($A1230,Database!$A:$Y,12,FALSE)</f>
        <v>173</v>
      </c>
      <c r="V1230" s="20" t="str">
        <f>VLOOKUP(A1230,Database!A:M,13,FALSE)</f>
        <v>Terminé</v>
      </c>
      <c r="W1230" s="20">
        <f>VLOOKUP($A1230,Database!$A:$Y,20,FALSE)</f>
        <v>5</v>
      </c>
      <c r="X1230" s="20">
        <f>VLOOKUP($A1230,Database!$A:$Y,21,FALSE)</f>
        <v>0</v>
      </c>
      <c r="Y1230" s="20">
        <f>IF(A1230=0,0,IF(V1230="À venir",0,IF(AND(ISBLANK(P1230),ISBLANK(Q1230)),1,0)))</f>
        <v>0</v>
      </c>
      <c r="Z1230" s="20">
        <f>IF(OR(ISBLANK(P1230),ISBLANK(Q1230)),"",IF(OR(AND(P1230&gt;Q1230,W1230&gt;X1230),AND(P1230=Q1230,W1230=X1230),AND(P1230&lt;Q1230,W1230&lt;X1230)),1,0))</f>
        <v>1</v>
      </c>
      <c r="AA1230" s="20">
        <f ca="1">IF(C1230&lt;NOW(),IF(AND(P1230&gt;Q1230,W1230&gt;X1230),S1230,IF(AND(P1230=Q1230,W1230=X1230),T1230,IF(AND(P1230&lt;Q1230,W1230&lt;X1230),U1230,0))),"")</f>
        <v>24</v>
      </c>
      <c r="AB1230" s="20">
        <f ca="1">IF(AND(P1230=W1230,Q1230=X1230,NOT(ISBLANK(P1230)),NOT(ISBLANK(Q1230)),NOT(ISBLANK(W1230)),NOT(ISBLANK(AA1230))),1,0)</f>
        <v>0</v>
      </c>
      <c r="AC1230" s="20" t="str">
        <f ca="1">IF(AB1230=0,"",IF(OR(ISBLANK(P1230),ISBLANK(Q1230)),"",IF(ISBLANK(VLOOKUP(A1230,Database!A:AA,22,FALSE)),"",VLOOKUP(A1230,Database!A:AA,22,FALSE))))</f>
        <v/>
      </c>
      <c r="AD1230" s="20">
        <f ca="1">IFERROR(
   IF(
     OR(ISBLANK(P1230),ISBLANK(Q1230)),
     "",
     IF(
       AND(AA1230&lt;&gt;"",OR(V1230="Terminé",V1230="En cours")),
       VLOOKUP(AC1230,Setup_ScoreExactBonus!A:D,4,FALSE),
       0
     )),
  0)</f>
        <v>0</v>
      </c>
      <c r="AE1230" s="21">
        <f ca="1">IFERROR(IF(OR(ISBLANK(P1230),ISBLANK(Q1230)),0,IF(AA1230&lt;&gt;"", AA1230 + IF(AB1230=1,AD1230, 0), "") * (R1230+1)),"")</f>
        <v>24</v>
      </c>
      <c r="AF1230" s="21">
        <f ca="1">SUMIFS(AE$2:AE1230,D$2:D1230,D1230)</f>
        <v>1786</v>
      </c>
    </row>
    <row r="1231" spans="1:32" hidden="1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1">
        <v>0</v>
      </c>
      <c r="S1231" s="20">
        <f>VLOOKUP($A1231,Database!$A:$Y,10,FALSE)</f>
        <v>24</v>
      </c>
      <c r="T1231" s="20">
        <f>VLOOKUP($A1231,Database!$A:$Y,11,FALSE)</f>
        <v>154</v>
      </c>
      <c r="U1231" s="20">
        <f>VLOOKUP($A1231,Database!$A:$Y,12,FALSE)</f>
        <v>173</v>
      </c>
      <c r="V1231" s="20" t="str">
        <f>VLOOKUP(A1231,Database!A:M,13,FALSE)</f>
        <v>Terminé</v>
      </c>
      <c r="W1231" s="20">
        <f>VLOOKUP($A1231,Database!$A:$Y,20,FALSE)</f>
        <v>5</v>
      </c>
      <c r="X1231" s="20">
        <f>VLOOKUP($A1231,Database!$A:$Y,21,FALSE)</f>
        <v>0</v>
      </c>
      <c r="Y1231" s="20">
        <f>IF(A1231=0,0,IF(V1231="À venir",0,IF(AND(ISBLANK(P1231),ISBLANK(Q1231)),1,0)))</f>
        <v>0</v>
      </c>
      <c r="Z1231" s="20">
        <f>IF(OR(ISBLANK(P1231),ISBLANK(Q1231)),"",IF(OR(AND(P1231&gt;Q1231,W1231&gt;X1231),AND(P1231=Q1231,W1231=X1231),AND(P1231&lt;Q1231,W1231&lt;X1231)),1,0))</f>
        <v>1</v>
      </c>
      <c r="AA1231" s="20">
        <f ca="1">IF(C1231&lt;NOW(),IF(AND(P1231&gt;Q1231,W1231&gt;X1231),S1231,IF(AND(P1231=Q1231,W1231=X1231),T1231,IF(AND(P1231&lt;Q1231,W1231&lt;X1231),U1231,0))),"")</f>
        <v>24</v>
      </c>
      <c r="AB1231" s="20">
        <f ca="1">IF(AND(P1231=W1231,Q1231=X1231,NOT(ISBLANK(P1231)),NOT(ISBLANK(Q1231)),NOT(ISBLANK(W1231)),NOT(ISBLANK(AA1231))),1,0)</f>
        <v>0</v>
      </c>
      <c r="AC1231" s="20" t="str">
        <f ca="1">IF(AB1231=0,"",IF(OR(ISBLANK(P1231),ISBLANK(Q1231)),"",IF(ISBLANK(VLOOKUP(A1231,Database!A:AA,22,FALSE)),"",VLOOKUP(A1231,Database!A:AA,22,FALSE))))</f>
        <v/>
      </c>
      <c r="AD1231" s="20">
        <f ca="1">IFERROR(
   IF(
     OR(ISBLANK(P1231),ISBLANK(Q1231)),
     "",
     IF(
       AND(AA1231&lt;&gt;"",OR(V1231="Terminé",V1231="En cours")),
       VLOOKUP(AC1231,Setup_ScoreExactBonus!A:D,4,FALSE),
       0
     )),
  0)</f>
        <v>0</v>
      </c>
      <c r="AE1231" s="21">
        <f ca="1">IFERROR(IF(OR(ISBLANK(P1231),ISBLANK(Q1231)),0,IF(AA1231&lt;&gt;"", AA1231 + IF(AB1231=1,AD1231, 0), "") * (R1231+1)),"")</f>
        <v>24</v>
      </c>
      <c r="AF1231" s="21">
        <f ca="1">SUMIFS(AE$2:AE1231,D$2:D1231,D1231)</f>
        <v>1785</v>
      </c>
    </row>
    <row r="1232" spans="1:32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1">
        <v>0</v>
      </c>
      <c r="S1232" s="20">
        <f>VLOOKUP($A1232,Database!$A:$Y,10,FALSE)</f>
        <v>24</v>
      </c>
      <c r="T1232" s="20">
        <f>VLOOKUP($A1232,Database!$A:$Y,11,FALSE)</f>
        <v>154</v>
      </c>
      <c r="U1232" s="20">
        <f>VLOOKUP($A1232,Database!$A:$Y,12,FALSE)</f>
        <v>173</v>
      </c>
      <c r="V1232" s="20" t="str">
        <f>VLOOKUP(A1232,Database!A:M,13,FALSE)</f>
        <v>Terminé</v>
      </c>
      <c r="W1232" s="20">
        <f>VLOOKUP($A1232,Database!$A:$Y,20,FALSE)</f>
        <v>5</v>
      </c>
      <c r="X1232" s="20">
        <f>VLOOKUP($A1232,Database!$A:$Y,21,FALSE)</f>
        <v>0</v>
      </c>
      <c r="Y1232" s="20">
        <f>IF(A1232=0,0,IF(V1232="À venir",0,IF(AND(ISBLANK(P1232),ISBLANK(Q1232)),1,0)))</f>
        <v>0</v>
      </c>
      <c r="Z1232" s="20">
        <f>IF(OR(ISBLANK(P1232),ISBLANK(Q1232)),"",IF(OR(AND(P1232&gt;Q1232,W1232&gt;X1232),AND(P1232=Q1232,W1232=X1232),AND(P1232&lt;Q1232,W1232&lt;X1232)),1,0))</f>
        <v>1</v>
      </c>
      <c r="AA1232" s="20">
        <f ca="1">IF(C1232&lt;NOW(),IF(AND(P1232&gt;Q1232,W1232&gt;X1232),S1232,IF(AND(P1232=Q1232,W1232=X1232),T1232,IF(AND(P1232&lt;Q1232,W1232&lt;X1232),U1232,0))),"")</f>
        <v>24</v>
      </c>
      <c r="AB1232" s="20">
        <f ca="1">IF(AND(P1232=W1232,Q1232=X1232,NOT(ISBLANK(P1232)),NOT(ISBLANK(Q1232)),NOT(ISBLANK(W1232)),NOT(ISBLANK(AA1232))),1,0)</f>
        <v>0</v>
      </c>
      <c r="AC1232" s="20" t="str">
        <f ca="1">IF(AB1232=0,"",IF(OR(ISBLANK(P1232),ISBLANK(Q1232)),"",IF(ISBLANK(VLOOKUP(A1232,Database!A:AA,22,FALSE)),"",VLOOKUP(A1232,Database!A:AA,22,FALSE))))</f>
        <v/>
      </c>
      <c r="AD1232" s="20">
        <f ca="1">IFERROR(
   IF(
     OR(ISBLANK(P1232),ISBLANK(Q1232)),
     "",
     IF(
       AND(AA1232&lt;&gt;"",OR(V1232="Terminé",V1232="En cours")),
       VLOOKUP(AC1232,Setup_ScoreExactBonus!A:D,4,FALSE),
       0
     )),
  0)</f>
        <v>0</v>
      </c>
      <c r="AE1232" s="21">
        <f ca="1">IFERROR(IF(OR(ISBLANK(P1232),ISBLANK(Q1232)),0,IF(AA1232&lt;&gt;"", AA1232 + IF(AB1232=1,AD1232, 0), "") * (R1232+1)),"")</f>
        <v>24</v>
      </c>
      <c r="AF1232" s="21">
        <f ca="1">SUMIFS(AE$2:AE1232,D$2:D1232,D1232)</f>
        <v>1342</v>
      </c>
    </row>
    <row r="1233" spans="1:32" hidden="1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1">
        <v>0</v>
      </c>
      <c r="S1233" s="20">
        <f>VLOOKUP($A1233,Database!$A:$Y,10,FALSE)</f>
        <v>24</v>
      </c>
      <c r="T1233" s="20">
        <f>VLOOKUP($A1233,Database!$A:$Y,11,FALSE)</f>
        <v>154</v>
      </c>
      <c r="U1233" s="20">
        <f>VLOOKUP($A1233,Database!$A:$Y,12,FALSE)</f>
        <v>173</v>
      </c>
      <c r="V1233" s="20" t="str">
        <f>VLOOKUP(A1233,Database!A:M,13,FALSE)</f>
        <v>Terminé</v>
      </c>
      <c r="W1233" s="20">
        <f>VLOOKUP($A1233,Database!$A:$Y,20,FALSE)</f>
        <v>5</v>
      </c>
      <c r="X1233" s="20">
        <f>VLOOKUP($A1233,Database!$A:$Y,21,FALSE)</f>
        <v>0</v>
      </c>
      <c r="Y1233" s="20">
        <f>IF(A1233=0,0,IF(V1233="À venir",0,IF(AND(ISBLANK(P1233),ISBLANK(Q1233)),1,0)))</f>
        <v>0</v>
      </c>
      <c r="Z1233" s="20">
        <f>IF(OR(ISBLANK(P1233),ISBLANK(Q1233)),"",IF(OR(AND(P1233&gt;Q1233,W1233&gt;X1233),AND(P1233=Q1233,W1233=X1233),AND(P1233&lt;Q1233,W1233&lt;X1233)),1,0))</f>
        <v>1</v>
      </c>
      <c r="AA1233" s="20">
        <f ca="1">IF(C1233&lt;NOW(),IF(AND(P1233&gt;Q1233,W1233&gt;X1233),S1233,IF(AND(P1233=Q1233,W1233=X1233),T1233,IF(AND(P1233&lt;Q1233,W1233&lt;X1233),U1233,0))),"")</f>
        <v>24</v>
      </c>
      <c r="AB1233" s="20">
        <f ca="1">IF(AND(P1233=W1233,Q1233=X1233,NOT(ISBLANK(P1233)),NOT(ISBLANK(Q1233)),NOT(ISBLANK(W1233)),NOT(ISBLANK(AA1233))),1,0)</f>
        <v>0</v>
      </c>
      <c r="AC1233" s="20" t="str">
        <f ca="1">IF(AB1233=0,"",IF(OR(ISBLANK(P1233),ISBLANK(Q1233)),"",IF(ISBLANK(VLOOKUP(A1233,Database!A:AA,22,FALSE)),"",VLOOKUP(A1233,Database!A:AA,22,FALSE))))</f>
        <v/>
      </c>
      <c r="AD1233" s="20">
        <f ca="1">IFERROR(
   IF(
     OR(ISBLANK(P1233),ISBLANK(Q1233)),
     "",
     IF(
       AND(AA1233&lt;&gt;"",OR(V1233="Terminé",V1233="En cours")),
       VLOOKUP(AC1233,Setup_ScoreExactBonus!A:D,4,FALSE),
       0
     )),
  0)</f>
        <v>0</v>
      </c>
      <c r="AE1233" s="21">
        <f ca="1">IFERROR(IF(OR(ISBLANK(P1233),ISBLANK(Q1233)),0,IF(AA1233&lt;&gt;"", AA1233 + IF(AB1233=1,AD1233, 0), "") * (R1233+1)),"")</f>
        <v>24</v>
      </c>
      <c r="AF1233" s="21">
        <f ca="1">SUMIFS(AE$2:AE1233,D$2:D1233,D1233)</f>
        <v>1548</v>
      </c>
    </row>
    <row r="1234" spans="1:32" hidden="1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1">
        <v>0</v>
      </c>
      <c r="S1234" s="20">
        <f>VLOOKUP($A1234,Database!$A:$Y,10,FALSE)</f>
        <v>24</v>
      </c>
      <c r="T1234" s="20">
        <f>VLOOKUP($A1234,Database!$A:$Y,11,FALSE)</f>
        <v>154</v>
      </c>
      <c r="U1234" s="20">
        <f>VLOOKUP($A1234,Database!$A:$Y,12,FALSE)</f>
        <v>173</v>
      </c>
      <c r="V1234" s="20" t="str">
        <f>VLOOKUP(A1234,Database!A:M,13,FALSE)</f>
        <v>Terminé</v>
      </c>
      <c r="W1234" s="20">
        <f>VLOOKUP($A1234,Database!$A:$Y,20,FALSE)</f>
        <v>5</v>
      </c>
      <c r="X1234" s="20">
        <f>VLOOKUP($A1234,Database!$A:$Y,21,FALSE)</f>
        <v>0</v>
      </c>
      <c r="Y1234" s="20">
        <f>IF(A1234=0,0,IF(V1234="À venir",0,IF(AND(ISBLANK(P1234),ISBLANK(Q1234)),1,0)))</f>
        <v>0</v>
      </c>
      <c r="Z1234" s="20">
        <f>IF(OR(ISBLANK(P1234),ISBLANK(Q1234)),"",IF(OR(AND(P1234&gt;Q1234,W1234&gt;X1234),AND(P1234=Q1234,W1234=X1234),AND(P1234&lt;Q1234,W1234&lt;X1234)),1,0))</f>
        <v>0</v>
      </c>
      <c r="AA1234" s="20">
        <f ca="1">IF(C1234&lt;NOW(),IF(AND(P1234&gt;Q1234,W1234&gt;X1234),S1234,IF(AND(P1234=Q1234,W1234=X1234),T1234,IF(AND(P1234&lt;Q1234,W1234&lt;X1234),U1234,0))),"")</f>
        <v>0</v>
      </c>
      <c r="AB1234" s="20">
        <f ca="1">IF(AND(P1234=W1234,Q1234=X1234,NOT(ISBLANK(P1234)),NOT(ISBLANK(Q1234)),NOT(ISBLANK(W1234)),NOT(ISBLANK(AA1234))),1,0)</f>
        <v>0</v>
      </c>
      <c r="AC1234" s="20" t="str">
        <f ca="1">IF(AB1234=0,"",IF(OR(ISBLANK(P1234),ISBLANK(Q1234)),"",IF(ISBLANK(VLOOKUP(A1234,Database!A:AA,22,FALSE)),"",VLOOKUP(A1234,Database!A:AA,22,FALSE))))</f>
        <v/>
      </c>
      <c r="AD1234" s="20">
        <f ca="1">IFERROR(
   IF(
     OR(ISBLANK(P1234),ISBLANK(Q1234)),
     "",
     IF(
       AND(AA1234&lt;&gt;"",OR(V1234="Terminé",V1234="En cours")),
       VLOOKUP(AC1234,Setup_ScoreExactBonus!A:D,4,FALSE),
       0
     )),
  0)</f>
        <v>0</v>
      </c>
      <c r="AE1234" s="21">
        <f ca="1">IFERROR(IF(OR(ISBLANK(P1234),ISBLANK(Q1234)),0,IF(AA1234&lt;&gt;"", AA1234 + IF(AB1234=1,AD1234, 0), "") * (R1234+1)),"")</f>
        <v>0</v>
      </c>
      <c r="AF1234" s="21">
        <f ca="1">SUMIFS(AE$2:AE1234,D$2:D1234,D1234)</f>
        <v>1783</v>
      </c>
    </row>
    <row r="1235" spans="1:32" hidden="1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1">
        <v>0</v>
      </c>
      <c r="S1235" s="20">
        <f>VLOOKUP($A1235,Database!$A:$Y,10,FALSE)</f>
        <v>24</v>
      </c>
      <c r="T1235" s="20">
        <f>VLOOKUP($A1235,Database!$A:$Y,11,FALSE)</f>
        <v>154</v>
      </c>
      <c r="U1235" s="20">
        <f>VLOOKUP($A1235,Database!$A:$Y,12,FALSE)</f>
        <v>173</v>
      </c>
      <c r="V1235" s="20" t="str">
        <f>VLOOKUP(A1235,Database!A:M,13,FALSE)</f>
        <v>Terminé</v>
      </c>
      <c r="W1235" s="20">
        <f>VLOOKUP($A1235,Database!$A:$Y,20,FALSE)</f>
        <v>5</v>
      </c>
      <c r="X1235" s="20">
        <f>VLOOKUP($A1235,Database!$A:$Y,21,FALSE)</f>
        <v>0</v>
      </c>
      <c r="Y1235" s="20">
        <f>IF(A1235=0,0,IF(V1235="À venir",0,IF(AND(ISBLANK(P1235),ISBLANK(Q1235)),1,0)))</f>
        <v>0</v>
      </c>
      <c r="Z1235" s="20">
        <f>IF(OR(ISBLANK(P1235),ISBLANK(Q1235)),"",IF(OR(AND(P1235&gt;Q1235,W1235&gt;X1235),AND(P1235=Q1235,W1235=X1235),AND(P1235&lt;Q1235,W1235&lt;X1235)),1,0))</f>
        <v>1</v>
      </c>
      <c r="AA1235" s="20">
        <f ca="1">IF(C1235&lt;NOW(),IF(AND(P1235&gt;Q1235,W1235&gt;X1235),S1235,IF(AND(P1235=Q1235,W1235=X1235),T1235,IF(AND(P1235&lt;Q1235,W1235&lt;X1235),U1235,0))),"")</f>
        <v>24</v>
      </c>
      <c r="AB1235" s="20">
        <f ca="1">IF(AND(P1235=W1235,Q1235=X1235,NOT(ISBLANK(P1235)),NOT(ISBLANK(Q1235)),NOT(ISBLANK(W1235)),NOT(ISBLANK(AA1235))),1,0)</f>
        <v>0</v>
      </c>
      <c r="AC1235" s="20" t="str">
        <f ca="1">IF(AB1235=0,"",IF(OR(ISBLANK(P1235),ISBLANK(Q1235)),"",IF(ISBLANK(VLOOKUP(A1235,Database!A:AA,22,FALSE)),"",VLOOKUP(A1235,Database!A:AA,22,FALSE))))</f>
        <v/>
      </c>
      <c r="AD1235" s="20">
        <f ca="1">IFERROR(
   IF(
     OR(ISBLANK(P1235),ISBLANK(Q1235)),
     "",
     IF(
       AND(AA1235&lt;&gt;"",OR(V1235="Terminé",V1235="En cours")),
       VLOOKUP(AC1235,Setup_ScoreExactBonus!A:D,4,FALSE),
       0
     )),
  0)</f>
        <v>0</v>
      </c>
      <c r="AE1235" s="21">
        <f ca="1">IFERROR(IF(OR(ISBLANK(P1235),ISBLANK(Q1235)),0,IF(AA1235&lt;&gt;"", AA1235 + IF(AB1235=1,AD1235, 0), "") * (R1235+1)),"")</f>
        <v>24</v>
      </c>
      <c r="AF1235" s="21">
        <f ca="1">SUMIFS(AE$2:AE1235,D$2:D1235,D1235)</f>
        <v>1551</v>
      </c>
    </row>
    <row r="1236" spans="1:32" hidden="1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1">
        <v>0</v>
      </c>
      <c r="S1236" s="20">
        <f>VLOOKUP($A1236,Database!$A:$Y,10,FALSE)</f>
        <v>24</v>
      </c>
      <c r="T1236" s="20">
        <f>VLOOKUP($A1236,Database!$A:$Y,11,FALSE)</f>
        <v>154</v>
      </c>
      <c r="U1236" s="20">
        <f>VLOOKUP($A1236,Database!$A:$Y,12,FALSE)</f>
        <v>173</v>
      </c>
      <c r="V1236" s="20" t="str">
        <f>VLOOKUP(A1236,Database!A:M,13,FALSE)</f>
        <v>Terminé</v>
      </c>
      <c r="W1236" s="20">
        <f>VLOOKUP($A1236,Database!$A:$Y,20,FALSE)</f>
        <v>5</v>
      </c>
      <c r="X1236" s="20">
        <f>VLOOKUP($A1236,Database!$A:$Y,21,FALSE)</f>
        <v>0</v>
      </c>
      <c r="Y1236" s="20">
        <f>IF(A1236=0,0,IF(V1236="À venir",0,IF(AND(ISBLANK(P1236),ISBLANK(Q1236)),1,0)))</f>
        <v>0</v>
      </c>
      <c r="Z1236" s="20">
        <f>IF(OR(ISBLANK(P1236),ISBLANK(Q1236)),"",IF(OR(AND(P1236&gt;Q1236,W1236&gt;X1236),AND(P1236=Q1236,W1236=X1236),AND(P1236&lt;Q1236,W1236&lt;X1236)),1,0))</f>
        <v>1</v>
      </c>
      <c r="AA1236" s="20">
        <f ca="1">IF(C1236&lt;NOW(),IF(AND(P1236&gt;Q1236,W1236&gt;X1236),S1236,IF(AND(P1236=Q1236,W1236=X1236),T1236,IF(AND(P1236&lt;Q1236,W1236&lt;X1236),U1236,0))),"")</f>
        <v>24</v>
      </c>
      <c r="AB1236" s="20">
        <f ca="1">IF(AND(P1236=W1236,Q1236=X1236,NOT(ISBLANK(P1236)),NOT(ISBLANK(Q1236)),NOT(ISBLANK(W1236)),NOT(ISBLANK(AA1236))),1,0)</f>
        <v>0</v>
      </c>
      <c r="AC1236" s="20" t="str">
        <f ca="1">IF(AB1236=0,"",IF(OR(ISBLANK(P1236),ISBLANK(Q1236)),"",IF(ISBLANK(VLOOKUP(A1236,Database!A:AA,22,FALSE)),"",VLOOKUP(A1236,Database!A:AA,22,FALSE))))</f>
        <v/>
      </c>
      <c r="AD1236" s="20">
        <f ca="1">IFERROR(
   IF(
     OR(ISBLANK(P1236),ISBLANK(Q1236)),
     "",
     IF(
       AND(AA1236&lt;&gt;"",OR(V1236="Terminé",V1236="En cours")),
       VLOOKUP(AC1236,Setup_ScoreExactBonus!A:D,4,FALSE),
       0
     )),
  0)</f>
        <v>0</v>
      </c>
      <c r="AE1236" s="21">
        <f ca="1">IFERROR(IF(OR(ISBLANK(P1236),ISBLANK(Q1236)),0,IF(AA1236&lt;&gt;"", AA1236 + IF(AB1236=1,AD1236, 0), "") * (R1236+1)),"")</f>
        <v>24</v>
      </c>
      <c r="AF1236" s="21">
        <f ca="1">SUMIFS(AE$2:AE1236,D$2:D1236,D1236)</f>
        <v>1764</v>
      </c>
    </row>
    <row r="1237" spans="1:32" hidden="1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1">
        <v>0</v>
      </c>
      <c r="S1237" s="20">
        <f>VLOOKUP($A1237,Database!$A:$Y,10,FALSE)</f>
        <v>24</v>
      </c>
      <c r="T1237" s="20">
        <f>VLOOKUP($A1237,Database!$A:$Y,11,FALSE)</f>
        <v>154</v>
      </c>
      <c r="U1237" s="20">
        <f>VLOOKUP($A1237,Database!$A:$Y,12,FALSE)</f>
        <v>173</v>
      </c>
      <c r="V1237" s="20" t="str">
        <f>VLOOKUP(A1237,Database!A:M,13,FALSE)</f>
        <v>Terminé</v>
      </c>
      <c r="W1237" s="20">
        <f>VLOOKUP($A1237,Database!$A:$Y,20,FALSE)</f>
        <v>5</v>
      </c>
      <c r="X1237" s="20">
        <f>VLOOKUP($A1237,Database!$A:$Y,21,FALSE)</f>
        <v>0</v>
      </c>
      <c r="Y1237" s="20">
        <f>IF(A1237=0,0,IF(V1237="À venir",0,IF(AND(ISBLANK(P1237),ISBLANK(Q1237)),1,0)))</f>
        <v>0</v>
      </c>
      <c r="Z1237" s="20">
        <f>IF(OR(ISBLANK(P1237),ISBLANK(Q1237)),"",IF(OR(AND(P1237&gt;Q1237,W1237&gt;X1237),AND(P1237=Q1237,W1237=X1237),AND(P1237&lt;Q1237,W1237&lt;X1237)),1,0))</f>
        <v>1</v>
      </c>
      <c r="AA1237" s="20">
        <f ca="1">IF(C1237&lt;NOW(),IF(AND(P1237&gt;Q1237,W1237&gt;X1237),S1237,IF(AND(P1237=Q1237,W1237=X1237),T1237,IF(AND(P1237&lt;Q1237,W1237&lt;X1237),U1237,0))),"")</f>
        <v>24</v>
      </c>
      <c r="AB1237" s="20">
        <f ca="1">IF(AND(P1237=W1237,Q1237=X1237,NOT(ISBLANK(P1237)),NOT(ISBLANK(Q1237)),NOT(ISBLANK(W1237)),NOT(ISBLANK(AA1237))),1,0)</f>
        <v>0</v>
      </c>
      <c r="AC1237" s="20" t="str">
        <f ca="1">IF(AB1237=0,"",IF(OR(ISBLANK(P1237),ISBLANK(Q1237)),"",IF(ISBLANK(VLOOKUP(A1237,Database!A:AA,22,FALSE)),"",VLOOKUP(A1237,Database!A:AA,22,FALSE))))</f>
        <v/>
      </c>
      <c r="AD1237" s="20">
        <f ca="1">IFERROR(
   IF(
     OR(ISBLANK(P1237),ISBLANK(Q1237)),
     "",
     IF(
       AND(AA1237&lt;&gt;"",OR(V1237="Terminé",V1237="En cours")),
       VLOOKUP(AC1237,Setup_ScoreExactBonus!A:D,4,FALSE),
       0
     )),
  0)</f>
        <v>0</v>
      </c>
      <c r="AE1237" s="21">
        <f ca="1">IFERROR(IF(OR(ISBLANK(P1237),ISBLANK(Q1237)),0,IF(AA1237&lt;&gt;"", AA1237 + IF(AB1237=1,AD1237, 0), "") * (R1237+1)),"")</f>
        <v>24</v>
      </c>
      <c r="AF1237" s="21">
        <f ca="1">SUMIFS(AE$2:AE1237,D$2:D1237,D1237)</f>
        <v>1357</v>
      </c>
    </row>
    <row r="1238" spans="1:32" hidden="1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1">
        <v>0</v>
      </c>
      <c r="S1238" s="20">
        <f>VLOOKUP($A1238,Database!$A:$Y,10,FALSE)</f>
        <v>24</v>
      </c>
      <c r="T1238" s="20">
        <f>VLOOKUP($A1238,Database!$A:$Y,11,FALSE)</f>
        <v>154</v>
      </c>
      <c r="U1238" s="20">
        <f>VLOOKUP($A1238,Database!$A:$Y,12,FALSE)</f>
        <v>173</v>
      </c>
      <c r="V1238" s="20" t="str">
        <f>VLOOKUP(A1238,Database!A:M,13,FALSE)</f>
        <v>Terminé</v>
      </c>
      <c r="W1238" s="20">
        <f>VLOOKUP($A1238,Database!$A:$Y,20,FALSE)</f>
        <v>5</v>
      </c>
      <c r="X1238" s="20">
        <f>VLOOKUP($A1238,Database!$A:$Y,21,FALSE)</f>
        <v>0</v>
      </c>
      <c r="Y1238" s="20">
        <f>IF(A1238=0,0,IF(V1238="À venir",0,IF(AND(ISBLANK(P1238),ISBLANK(Q1238)),1,0)))</f>
        <v>0</v>
      </c>
      <c r="Z1238" s="20">
        <f>IF(OR(ISBLANK(P1238),ISBLANK(Q1238)),"",IF(OR(AND(P1238&gt;Q1238,W1238&gt;X1238),AND(P1238=Q1238,W1238=X1238),AND(P1238&lt;Q1238,W1238&lt;X1238)),1,0))</f>
        <v>0</v>
      </c>
      <c r="AA1238" s="20">
        <f ca="1">IF(C1238&lt;NOW(),IF(AND(P1238&gt;Q1238,W1238&gt;X1238),S1238,IF(AND(P1238=Q1238,W1238=X1238),T1238,IF(AND(P1238&lt;Q1238,W1238&lt;X1238),U1238,0))),"")</f>
        <v>0</v>
      </c>
      <c r="AB1238" s="20">
        <f ca="1">IF(AND(P1238=W1238,Q1238=X1238,NOT(ISBLANK(P1238)),NOT(ISBLANK(Q1238)),NOT(ISBLANK(W1238)),NOT(ISBLANK(AA1238))),1,0)</f>
        <v>0</v>
      </c>
      <c r="AC1238" s="20" t="str">
        <f ca="1">IF(AB1238=0,"",IF(OR(ISBLANK(P1238),ISBLANK(Q1238)),"",IF(ISBLANK(VLOOKUP(A1238,Database!A:AA,22,FALSE)),"",VLOOKUP(A1238,Database!A:AA,22,FALSE))))</f>
        <v/>
      </c>
      <c r="AD1238" s="20">
        <f ca="1">IFERROR(
   IF(
     OR(ISBLANK(P1238),ISBLANK(Q1238)),
     "",
     IF(
       AND(AA1238&lt;&gt;"",OR(V1238="Terminé",V1238="En cours")),
       VLOOKUP(AC1238,Setup_ScoreExactBonus!A:D,4,FALSE),
       0
     )),
  0)</f>
        <v>0</v>
      </c>
      <c r="AE1238" s="21">
        <f ca="1">IFERROR(IF(OR(ISBLANK(P1238),ISBLANK(Q1238)),0,IF(AA1238&lt;&gt;"", AA1238 + IF(AB1238=1,AD1238, 0), "") * (R1238+1)),"")</f>
        <v>0</v>
      </c>
      <c r="AF1238" s="21">
        <f ca="1">SUMIFS(AE$2:AE1238,D$2:D1238,D1238)</f>
        <v>1269</v>
      </c>
    </row>
    <row r="1239" spans="1:32" hidden="1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1">
        <v>0</v>
      </c>
      <c r="S1239" s="20">
        <f>VLOOKUP($A1239,Database!$A:$Y,10,FALSE)</f>
        <v>24</v>
      </c>
      <c r="T1239" s="20">
        <f>VLOOKUP($A1239,Database!$A:$Y,11,FALSE)</f>
        <v>154</v>
      </c>
      <c r="U1239" s="20">
        <f>VLOOKUP($A1239,Database!$A:$Y,12,FALSE)</f>
        <v>173</v>
      </c>
      <c r="V1239" s="20" t="str">
        <f>VLOOKUP(A1239,Database!A:M,13,FALSE)</f>
        <v>Terminé</v>
      </c>
      <c r="W1239" s="20">
        <f>VLOOKUP($A1239,Database!$A:$Y,20,FALSE)</f>
        <v>5</v>
      </c>
      <c r="X1239" s="20">
        <f>VLOOKUP($A1239,Database!$A:$Y,21,FALSE)</f>
        <v>0</v>
      </c>
      <c r="Y1239" s="20">
        <f>IF(A1239=0,0,IF(V1239="À venir",0,IF(AND(ISBLANK(P1239),ISBLANK(Q1239)),1,0)))</f>
        <v>0</v>
      </c>
      <c r="Z1239" s="20">
        <f>IF(OR(ISBLANK(P1239),ISBLANK(Q1239)),"",IF(OR(AND(P1239&gt;Q1239,W1239&gt;X1239),AND(P1239=Q1239,W1239=X1239),AND(P1239&lt;Q1239,W1239&lt;X1239)),1,0))</f>
        <v>1</v>
      </c>
      <c r="AA1239" s="20">
        <f ca="1">IF(C1239&lt;NOW(),IF(AND(P1239&gt;Q1239,W1239&gt;X1239),S1239,IF(AND(P1239=Q1239,W1239=X1239),T1239,IF(AND(P1239&lt;Q1239,W1239&lt;X1239),U1239,0))),"")</f>
        <v>24</v>
      </c>
      <c r="AB1239" s="20">
        <f ca="1">IF(AND(P1239=W1239,Q1239=X1239,NOT(ISBLANK(P1239)),NOT(ISBLANK(Q1239)),NOT(ISBLANK(W1239)),NOT(ISBLANK(AA1239))),1,0)</f>
        <v>0</v>
      </c>
      <c r="AC1239" s="20" t="str">
        <f ca="1">IF(AB1239=0,"",IF(OR(ISBLANK(P1239),ISBLANK(Q1239)),"",IF(ISBLANK(VLOOKUP(A1239,Database!A:AA,22,FALSE)),"",VLOOKUP(A1239,Database!A:AA,22,FALSE))))</f>
        <v/>
      </c>
      <c r="AD1239" s="20">
        <f ca="1">IFERROR(
   IF(
     OR(ISBLANK(P1239),ISBLANK(Q1239)),
     "",
     IF(
       AND(AA1239&lt;&gt;"",OR(V1239="Terminé",V1239="En cours")),
       VLOOKUP(AC1239,Setup_ScoreExactBonus!A:D,4,FALSE),
       0
     )),
  0)</f>
        <v>0</v>
      </c>
      <c r="AE1239" s="21">
        <f ca="1">IFERROR(IF(OR(ISBLANK(P1239),ISBLANK(Q1239)),0,IF(AA1239&lt;&gt;"", AA1239 + IF(AB1239=1,AD1239, 0), "") * (R1239+1)),"")</f>
        <v>24</v>
      </c>
      <c r="AF1239" s="21">
        <f ca="1">SUMIFS(AE$2:AE1239,D$2:D1239,D1239)</f>
        <v>1266</v>
      </c>
    </row>
    <row r="1240" spans="1:32" hidden="1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1">
        <v>0</v>
      </c>
      <c r="S1240" s="20">
        <f>VLOOKUP($A1240,Database!$A:$Y,10,FALSE)</f>
        <v>24</v>
      </c>
      <c r="T1240" s="20">
        <f>VLOOKUP($A1240,Database!$A:$Y,11,FALSE)</f>
        <v>154</v>
      </c>
      <c r="U1240" s="20">
        <f>VLOOKUP($A1240,Database!$A:$Y,12,FALSE)</f>
        <v>173</v>
      </c>
      <c r="V1240" s="20" t="str">
        <f>VLOOKUP(A1240,Database!A:M,13,FALSE)</f>
        <v>Terminé</v>
      </c>
      <c r="W1240" s="20">
        <f>VLOOKUP($A1240,Database!$A:$Y,20,FALSE)</f>
        <v>5</v>
      </c>
      <c r="X1240" s="20">
        <f>VLOOKUP($A1240,Database!$A:$Y,21,FALSE)</f>
        <v>0</v>
      </c>
      <c r="Y1240" s="20">
        <f>IF(A1240=0,0,IF(V1240="À venir",0,IF(AND(ISBLANK(P1240),ISBLANK(Q1240)),1,0)))</f>
        <v>0</v>
      </c>
      <c r="Z1240" s="20">
        <f>IF(OR(ISBLANK(P1240),ISBLANK(Q1240)),"",IF(OR(AND(P1240&gt;Q1240,W1240&gt;X1240),AND(P1240=Q1240,W1240=X1240),AND(P1240&lt;Q1240,W1240&lt;X1240)),1,0))</f>
        <v>1</v>
      </c>
      <c r="AA1240" s="20">
        <f ca="1">IF(C1240&lt;NOW(),IF(AND(P1240&gt;Q1240,W1240&gt;X1240),S1240,IF(AND(P1240=Q1240,W1240=X1240),T1240,IF(AND(P1240&lt;Q1240,W1240&lt;X1240),U1240,0))),"")</f>
        <v>24</v>
      </c>
      <c r="AB1240" s="20">
        <f ca="1">IF(AND(P1240=W1240,Q1240=X1240,NOT(ISBLANK(P1240)),NOT(ISBLANK(Q1240)),NOT(ISBLANK(W1240)),NOT(ISBLANK(AA1240))),1,0)</f>
        <v>0</v>
      </c>
      <c r="AC1240" s="20" t="str">
        <f ca="1">IF(AB1240=0,"",IF(OR(ISBLANK(P1240),ISBLANK(Q1240)),"",IF(ISBLANK(VLOOKUP(A1240,Database!A:AA,22,FALSE)),"",VLOOKUP(A1240,Database!A:AA,22,FALSE))))</f>
        <v/>
      </c>
      <c r="AD1240" s="20">
        <f ca="1">IFERROR(
   IF(
     OR(ISBLANK(P1240),ISBLANK(Q1240)),
     "",
     IF(
       AND(AA1240&lt;&gt;"",OR(V1240="Terminé",V1240="En cours")),
       VLOOKUP(AC1240,Setup_ScoreExactBonus!A:D,4,FALSE),
       0
     )),
  0)</f>
        <v>0</v>
      </c>
      <c r="AE1240" s="21">
        <f ca="1">IFERROR(IF(OR(ISBLANK(P1240),ISBLANK(Q1240)),0,IF(AA1240&lt;&gt;"", AA1240 + IF(AB1240=1,AD1240, 0), "") * (R1240+1)),"")</f>
        <v>24</v>
      </c>
      <c r="AF1240" s="21">
        <f ca="1">SUMIFS(AE$2:AE1240,D$2:D1240,D1240)</f>
        <v>1914</v>
      </c>
    </row>
    <row r="1241" spans="1:32" hidden="1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1">
        <v>0</v>
      </c>
      <c r="S1241" s="20">
        <f>VLOOKUP($A1241,Database!$A:$Y,10,FALSE)</f>
        <v>24</v>
      </c>
      <c r="T1241" s="20">
        <f>VLOOKUP($A1241,Database!$A:$Y,11,FALSE)</f>
        <v>154</v>
      </c>
      <c r="U1241" s="20">
        <f>VLOOKUP($A1241,Database!$A:$Y,12,FALSE)</f>
        <v>173</v>
      </c>
      <c r="V1241" s="20" t="str">
        <f>VLOOKUP(A1241,Database!A:M,13,FALSE)</f>
        <v>Terminé</v>
      </c>
      <c r="W1241" s="20">
        <f>VLOOKUP($A1241,Database!$A:$Y,20,FALSE)</f>
        <v>5</v>
      </c>
      <c r="X1241" s="20">
        <f>VLOOKUP($A1241,Database!$A:$Y,21,FALSE)</f>
        <v>0</v>
      </c>
      <c r="Y1241" s="20">
        <f>IF(A1241=0,0,IF(V1241="À venir",0,IF(AND(ISBLANK(P1241),ISBLANK(Q1241)),1,0)))</f>
        <v>0</v>
      </c>
      <c r="Z1241" s="20">
        <f>IF(OR(ISBLANK(P1241),ISBLANK(Q1241)),"",IF(OR(AND(P1241&gt;Q1241,W1241&gt;X1241),AND(P1241=Q1241,W1241=X1241),AND(P1241&lt;Q1241,W1241&lt;X1241)),1,0))</f>
        <v>1</v>
      </c>
      <c r="AA1241" s="20">
        <f ca="1">IF(C1241&lt;NOW(),IF(AND(P1241&gt;Q1241,W1241&gt;X1241),S1241,IF(AND(P1241=Q1241,W1241=X1241),T1241,IF(AND(P1241&lt;Q1241,W1241&lt;X1241),U1241,0))),"")</f>
        <v>24</v>
      </c>
      <c r="AB1241" s="20">
        <f ca="1">IF(AND(P1241=W1241,Q1241=X1241,NOT(ISBLANK(P1241)),NOT(ISBLANK(Q1241)),NOT(ISBLANK(W1241)),NOT(ISBLANK(AA1241))),1,0)</f>
        <v>0</v>
      </c>
      <c r="AC1241" s="20" t="str">
        <f ca="1">IF(AB1241=0,"",IF(OR(ISBLANK(P1241),ISBLANK(Q1241)),"",IF(ISBLANK(VLOOKUP(A1241,Database!A:AA,22,FALSE)),"",VLOOKUP(A1241,Database!A:AA,22,FALSE))))</f>
        <v/>
      </c>
      <c r="AD1241" s="20">
        <f ca="1">IFERROR(
   IF(
     OR(ISBLANK(P1241),ISBLANK(Q1241)),
     "",
     IF(
       AND(AA1241&lt;&gt;"",OR(V1241="Terminé",V1241="En cours")),
       VLOOKUP(AC1241,Setup_ScoreExactBonus!A:D,4,FALSE),
       0
     )),
  0)</f>
        <v>0</v>
      </c>
      <c r="AE1241" s="21">
        <f ca="1">IFERROR(IF(OR(ISBLANK(P1241),ISBLANK(Q1241)),0,IF(AA1241&lt;&gt;"", AA1241 + IF(AB1241=1,AD1241, 0), "") * (R1241+1)),"")</f>
        <v>24</v>
      </c>
      <c r="AF1241" s="21">
        <f ca="1">SUMIFS(AE$2:AE1241,D$2:D1241,D1241)</f>
        <v>1740</v>
      </c>
    </row>
    <row r="1242" spans="1:32" hidden="1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1">
        <v>0</v>
      </c>
      <c r="S1242" s="20">
        <f>VLOOKUP($A1242,Database!$A:$Y,10,FALSE)</f>
        <v>24</v>
      </c>
      <c r="T1242" s="20">
        <f>VLOOKUP($A1242,Database!$A:$Y,11,FALSE)</f>
        <v>154</v>
      </c>
      <c r="U1242" s="20">
        <f>VLOOKUP($A1242,Database!$A:$Y,12,FALSE)</f>
        <v>173</v>
      </c>
      <c r="V1242" s="20" t="str">
        <f>VLOOKUP(A1242,Database!A:M,13,FALSE)</f>
        <v>Terminé</v>
      </c>
      <c r="W1242" s="20">
        <f>VLOOKUP($A1242,Database!$A:$Y,20,FALSE)</f>
        <v>5</v>
      </c>
      <c r="X1242" s="20">
        <f>VLOOKUP($A1242,Database!$A:$Y,21,FALSE)</f>
        <v>0</v>
      </c>
      <c r="Y1242" s="20">
        <f>IF(A1242=0,0,IF(V1242="À venir",0,IF(AND(ISBLANK(P1242),ISBLANK(Q1242)),1,0)))</f>
        <v>0</v>
      </c>
      <c r="Z1242" s="20">
        <f>IF(OR(ISBLANK(P1242),ISBLANK(Q1242)),"",IF(OR(AND(P1242&gt;Q1242,W1242&gt;X1242),AND(P1242=Q1242,W1242=X1242),AND(P1242&lt;Q1242,W1242&lt;X1242)),1,0))</f>
        <v>1</v>
      </c>
      <c r="AA1242" s="20">
        <f ca="1">IF(C1242&lt;NOW(),IF(AND(P1242&gt;Q1242,W1242&gt;X1242),S1242,IF(AND(P1242=Q1242,W1242=X1242),T1242,IF(AND(P1242&lt;Q1242,W1242&lt;X1242),U1242,0))),"")</f>
        <v>24</v>
      </c>
      <c r="AB1242" s="20">
        <f ca="1">IF(AND(P1242=W1242,Q1242=X1242,NOT(ISBLANK(P1242)),NOT(ISBLANK(Q1242)),NOT(ISBLANK(W1242)),NOT(ISBLANK(AA1242))),1,0)</f>
        <v>0</v>
      </c>
      <c r="AC1242" s="20" t="str">
        <f ca="1">IF(AB1242=0,"",IF(OR(ISBLANK(P1242),ISBLANK(Q1242)),"",IF(ISBLANK(VLOOKUP(A1242,Database!A:AA,22,FALSE)),"",VLOOKUP(A1242,Database!A:AA,22,FALSE))))</f>
        <v/>
      </c>
      <c r="AD1242" s="20">
        <f ca="1">IFERROR(
   IF(
     OR(ISBLANK(P1242),ISBLANK(Q1242)),
     "",
     IF(
       AND(AA1242&lt;&gt;"",OR(V1242="Terminé",V1242="En cours")),
       VLOOKUP(AC1242,Setup_ScoreExactBonus!A:D,4,FALSE),
       0
     )),
  0)</f>
        <v>0</v>
      </c>
      <c r="AE1242" s="21">
        <f ca="1">IFERROR(IF(OR(ISBLANK(P1242),ISBLANK(Q1242)),0,IF(AA1242&lt;&gt;"", AA1242 + IF(AB1242=1,AD1242, 0), "") * (R1242+1)),"")</f>
        <v>24</v>
      </c>
      <c r="AF1242" s="21">
        <f ca="1">SUMIFS(AE$2:AE1242,D$2:D1242,D1242)</f>
        <v>1080</v>
      </c>
    </row>
    <row r="1243" spans="1:32" hidden="1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1">
        <v>0</v>
      </c>
      <c r="S1243" s="20">
        <f>VLOOKUP($A1243,Database!$A:$Y,10,FALSE)</f>
        <v>24</v>
      </c>
      <c r="T1243" s="20">
        <f>VLOOKUP($A1243,Database!$A:$Y,11,FALSE)</f>
        <v>154</v>
      </c>
      <c r="U1243" s="20">
        <f>VLOOKUP($A1243,Database!$A:$Y,12,FALSE)</f>
        <v>173</v>
      </c>
      <c r="V1243" s="20" t="str">
        <f>VLOOKUP(A1243,Database!A:M,13,FALSE)</f>
        <v>Terminé</v>
      </c>
      <c r="W1243" s="20">
        <f>VLOOKUP($A1243,Database!$A:$Y,20,FALSE)</f>
        <v>5</v>
      </c>
      <c r="X1243" s="20">
        <f>VLOOKUP($A1243,Database!$A:$Y,21,FALSE)</f>
        <v>0</v>
      </c>
      <c r="Y1243" s="20">
        <f>IF(A1243=0,0,IF(V1243="À venir",0,IF(AND(ISBLANK(P1243),ISBLANK(Q1243)),1,0)))</f>
        <v>0</v>
      </c>
      <c r="Z1243" s="20">
        <f>IF(OR(ISBLANK(P1243),ISBLANK(Q1243)),"",IF(OR(AND(P1243&gt;Q1243,W1243&gt;X1243),AND(P1243=Q1243,W1243=X1243),AND(P1243&lt;Q1243,W1243&lt;X1243)),1,0))</f>
        <v>1</v>
      </c>
      <c r="AA1243" s="20">
        <f ca="1">IF(C1243&lt;NOW(),IF(AND(P1243&gt;Q1243,W1243&gt;X1243),S1243,IF(AND(P1243=Q1243,W1243=X1243),T1243,IF(AND(P1243&lt;Q1243,W1243&lt;X1243),U1243,0))),"")</f>
        <v>24</v>
      </c>
      <c r="AB1243" s="20">
        <f ca="1">IF(AND(P1243=W1243,Q1243=X1243,NOT(ISBLANK(P1243)),NOT(ISBLANK(Q1243)),NOT(ISBLANK(W1243)),NOT(ISBLANK(AA1243))),1,0)</f>
        <v>0</v>
      </c>
      <c r="AC1243" s="20" t="str">
        <f ca="1">IF(AB1243=0,"",IF(OR(ISBLANK(P1243),ISBLANK(Q1243)),"",IF(ISBLANK(VLOOKUP(A1243,Database!A:AA,22,FALSE)),"",VLOOKUP(A1243,Database!A:AA,22,FALSE))))</f>
        <v/>
      </c>
      <c r="AD1243" s="20">
        <f ca="1">IFERROR(
   IF(
     OR(ISBLANK(P1243),ISBLANK(Q1243)),
     "",
     IF(
       AND(AA1243&lt;&gt;"",OR(V1243="Terminé",V1243="En cours")),
       VLOOKUP(AC1243,Setup_ScoreExactBonus!A:D,4,FALSE),
       0
     )),
  0)</f>
        <v>0</v>
      </c>
      <c r="AE1243" s="21">
        <f ca="1">IFERROR(IF(OR(ISBLANK(P1243),ISBLANK(Q1243)),0,IF(AA1243&lt;&gt;"", AA1243 + IF(AB1243=1,AD1243, 0), "") * (R1243+1)),"")</f>
        <v>24</v>
      </c>
      <c r="AF1243" s="21">
        <f ca="1">SUMIFS(AE$2:AE1243,D$2:D1243,D1243)</f>
        <v>883</v>
      </c>
    </row>
    <row r="1244" spans="1:32" hidden="1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1">
        <v>0</v>
      </c>
      <c r="S1244" s="20">
        <f>VLOOKUP($A1244,Database!$A:$Y,10,FALSE)</f>
        <v>44</v>
      </c>
      <c r="T1244" s="20">
        <f>VLOOKUP($A1244,Database!$A:$Y,11,FALSE)</f>
        <v>127</v>
      </c>
      <c r="U1244" s="20">
        <f>VLOOKUP($A1244,Database!$A:$Y,12,FALSE)</f>
        <v>162</v>
      </c>
      <c r="V1244" s="20" t="str">
        <f>VLOOKUP(A1244,Database!A:M,13,FALSE)</f>
        <v>Terminé</v>
      </c>
      <c r="W1244" s="20">
        <f>VLOOKUP($A1244,Database!$A:$Y,20,FALSE)</f>
        <v>0</v>
      </c>
      <c r="X1244" s="20">
        <f>VLOOKUP($A1244,Database!$A:$Y,21,FALSE)</f>
        <v>0</v>
      </c>
      <c r="Y1244" s="20">
        <f>IF(A1244=0,0,IF(V1244="À venir",0,IF(AND(ISBLANK(P1244),ISBLANK(Q1244)),1,0)))</f>
        <v>0</v>
      </c>
      <c r="Z1244" s="20">
        <f>IF(OR(ISBLANK(P1244),ISBLANK(Q1244)),"",IF(OR(AND(P1244&gt;Q1244,W1244&gt;X1244),AND(P1244=Q1244,W1244=X1244),AND(P1244&lt;Q1244,W1244&lt;X1244)),1,0))</f>
        <v>0</v>
      </c>
      <c r="AA1244" s="20">
        <f ca="1">IF(C1244&lt;NOW(),IF(AND(P1244&gt;Q1244,W1244&gt;X1244),S1244,IF(AND(P1244=Q1244,W1244=X1244),T1244,IF(AND(P1244&lt;Q1244,W1244&lt;X1244),U1244,0))),"")</f>
        <v>0</v>
      </c>
      <c r="AB1244" s="20">
        <f ca="1">IF(AND(P1244=W1244,Q1244=X1244,NOT(ISBLANK(P1244)),NOT(ISBLANK(Q1244)),NOT(ISBLANK(W1244)),NOT(ISBLANK(AA1244))),1,0)</f>
        <v>0</v>
      </c>
      <c r="AC1244" s="20" t="str">
        <f ca="1">IF(AB1244=0,"",IF(OR(ISBLANK(P1244),ISBLANK(Q1244)),"",IF(ISBLANK(VLOOKUP(A1244,Database!A:AA,22,FALSE)),"",VLOOKUP(A1244,Database!A:AA,22,FALSE))))</f>
        <v/>
      </c>
      <c r="AD1244" s="20">
        <f ca="1">IFERROR(
   IF(
     OR(ISBLANK(P1244),ISBLANK(Q1244)),
     "",
     IF(
       AND(AA1244&lt;&gt;"",OR(V1244="Terminé",V1244="En cours")),
       VLOOKUP(AC1244,Setup_ScoreExactBonus!A:D,4,FALSE),
       0
     )),
  0)</f>
        <v>0</v>
      </c>
      <c r="AE1244" s="21">
        <f ca="1">IFERROR(IF(OR(ISBLANK(P1244),ISBLANK(Q1244)),0,IF(AA1244&lt;&gt;"", AA1244 + IF(AB1244=1,AD1244, 0), "") * (R1244+1)),"")</f>
        <v>0</v>
      </c>
      <c r="AF1244" s="21">
        <f ca="1">SUMIFS(AE$2:AE1244,D$2:D1244,D1244)</f>
        <v>1604</v>
      </c>
    </row>
    <row r="1245" spans="1:32" hidden="1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1">
        <v>0</v>
      </c>
      <c r="S1245" s="20">
        <f>VLOOKUP($A1245,Database!$A:$Y,10,FALSE)</f>
        <v>44</v>
      </c>
      <c r="T1245" s="20">
        <f>VLOOKUP($A1245,Database!$A:$Y,11,FALSE)</f>
        <v>127</v>
      </c>
      <c r="U1245" s="20">
        <f>VLOOKUP($A1245,Database!$A:$Y,12,FALSE)</f>
        <v>162</v>
      </c>
      <c r="V1245" s="20" t="str">
        <f>VLOOKUP(A1245,Database!A:M,13,FALSE)</f>
        <v>Terminé</v>
      </c>
      <c r="W1245" s="20">
        <f>VLOOKUP($A1245,Database!$A:$Y,20,FALSE)</f>
        <v>0</v>
      </c>
      <c r="X1245" s="20">
        <f>VLOOKUP($A1245,Database!$A:$Y,21,FALSE)</f>
        <v>0</v>
      </c>
      <c r="Y1245" s="20">
        <f>IF(A1245=0,0,IF(V1245="À venir",0,IF(AND(ISBLANK(P1245),ISBLANK(Q1245)),1,0)))</f>
        <v>0</v>
      </c>
      <c r="Z1245" s="20">
        <f>IF(OR(ISBLANK(P1245),ISBLANK(Q1245)),"",IF(OR(AND(P1245&gt;Q1245,W1245&gt;X1245),AND(P1245=Q1245,W1245=X1245),AND(P1245&lt;Q1245,W1245&lt;X1245)),1,0))</f>
        <v>0</v>
      </c>
      <c r="AA1245" s="20">
        <f ca="1">IF(C1245&lt;NOW(),IF(AND(P1245&gt;Q1245,W1245&gt;X1245),S1245,IF(AND(P1245=Q1245,W1245=X1245),T1245,IF(AND(P1245&lt;Q1245,W1245&lt;X1245),U1245,0))),"")</f>
        <v>0</v>
      </c>
      <c r="AB1245" s="20">
        <f ca="1">IF(AND(P1245=W1245,Q1245=X1245,NOT(ISBLANK(P1245)),NOT(ISBLANK(Q1245)),NOT(ISBLANK(W1245)),NOT(ISBLANK(AA1245))),1,0)</f>
        <v>0</v>
      </c>
      <c r="AC1245" s="20" t="str">
        <f ca="1">IF(AB1245=0,"",IF(OR(ISBLANK(P1245),ISBLANK(Q1245)),"",IF(ISBLANK(VLOOKUP(A1245,Database!A:AA,22,FALSE)),"",VLOOKUP(A1245,Database!A:AA,22,FALSE))))</f>
        <v/>
      </c>
      <c r="AD1245" s="20">
        <f ca="1">IFERROR(
   IF(
     OR(ISBLANK(P1245),ISBLANK(Q1245)),
     "",
     IF(
       AND(AA1245&lt;&gt;"",OR(V1245="Terminé",V1245="En cours")),
       VLOOKUP(AC1245,Setup_ScoreExactBonus!A:D,4,FALSE),
       0
     )),
  0)</f>
        <v>0</v>
      </c>
      <c r="AE1245" s="21">
        <f ca="1">IFERROR(IF(OR(ISBLANK(P1245),ISBLANK(Q1245)),0,IF(AA1245&lt;&gt;"", AA1245 + IF(AB1245=1,AD1245, 0), "") * (R1245+1)),"")</f>
        <v>0</v>
      </c>
      <c r="AF1245" s="21">
        <f ca="1">SUMIFS(AE$2:AE1245,D$2:D1245,D1245)</f>
        <v>1833</v>
      </c>
    </row>
    <row r="1246" spans="1:32" hidden="1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1">
        <v>0</v>
      </c>
      <c r="S1246" s="20">
        <f>VLOOKUP($A1246,Database!$A:$Y,10,FALSE)</f>
        <v>44</v>
      </c>
      <c r="T1246" s="20">
        <f>VLOOKUP($A1246,Database!$A:$Y,11,FALSE)</f>
        <v>127</v>
      </c>
      <c r="U1246" s="20">
        <f>VLOOKUP($A1246,Database!$A:$Y,12,FALSE)</f>
        <v>162</v>
      </c>
      <c r="V1246" s="20" t="str">
        <f>VLOOKUP(A1246,Database!A:M,13,FALSE)</f>
        <v>Terminé</v>
      </c>
      <c r="W1246" s="20">
        <f>VLOOKUP($A1246,Database!$A:$Y,20,FALSE)</f>
        <v>0</v>
      </c>
      <c r="X1246" s="20">
        <f>VLOOKUP($A1246,Database!$A:$Y,21,FALSE)</f>
        <v>0</v>
      </c>
      <c r="Y1246" s="20">
        <f>IF(A1246=0,0,IF(V1246="À venir",0,IF(AND(ISBLANK(P1246),ISBLANK(Q1246)),1,0)))</f>
        <v>0</v>
      </c>
      <c r="Z1246" s="20">
        <f>IF(OR(ISBLANK(P1246),ISBLANK(Q1246)),"",IF(OR(AND(P1246&gt;Q1246,W1246&gt;X1246),AND(P1246=Q1246,W1246=X1246),AND(P1246&lt;Q1246,W1246&lt;X1246)),1,0))</f>
        <v>0</v>
      </c>
      <c r="AA1246" s="20">
        <f ca="1">IF(C1246&lt;NOW(),IF(AND(P1246&gt;Q1246,W1246&gt;X1246),S1246,IF(AND(P1246=Q1246,W1246=X1246),T1246,IF(AND(P1246&lt;Q1246,W1246&lt;X1246),U1246,0))),"")</f>
        <v>0</v>
      </c>
      <c r="AB1246" s="20">
        <f ca="1">IF(AND(P1246=W1246,Q1246=X1246,NOT(ISBLANK(P1246)),NOT(ISBLANK(Q1246)),NOT(ISBLANK(W1246)),NOT(ISBLANK(AA1246))),1,0)</f>
        <v>0</v>
      </c>
      <c r="AC1246" s="20" t="str">
        <f ca="1">IF(AB1246=0,"",IF(OR(ISBLANK(P1246),ISBLANK(Q1246)),"",IF(ISBLANK(VLOOKUP(A1246,Database!A:AA,22,FALSE)),"",VLOOKUP(A1246,Database!A:AA,22,FALSE))))</f>
        <v/>
      </c>
      <c r="AD1246" s="20">
        <f ca="1">IFERROR(
   IF(
     OR(ISBLANK(P1246),ISBLANK(Q1246)),
     "",
     IF(
       AND(AA1246&lt;&gt;"",OR(V1246="Terminé",V1246="En cours")),
       VLOOKUP(AC1246,Setup_ScoreExactBonus!A:D,4,FALSE),
       0
     )),
  0)</f>
        <v>0</v>
      </c>
      <c r="AE1246" s="21">
        <f ca="1">IFERROR(IF(OR(ISBLANK(P1246),ISBLANK(Q1246)),0,IF(AA1246&lt;&gt;"", AA1246 + IF(AB1246=1,AD1246, 0), "") * (R1246+1)),"")</f>
        <v>0</v>
      </c>
      <c r="AF1246" s="21">
        <f ca="1">SUMIFS(AE$2:AE1246,D$2:D1246,D1246)</f>
        <v>1886</v>
      </c>
    </row>
    <row r="1247" spans="1:32" hidden="1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1">
        <v>0</v>
      </c>
      <c r="S1247" s="20">
        <f>VLOOKUP($A1247,Database!$A:$Y,10,FALSE)</f>
        <v>44</v>
      </c>
      <c r="T1247" s="20">
        <f>VLOOKUP($A1247,Database!$A:$Y,11,FALSE)</f>
        <v>127</v>
      </c>
      <c r="U1247" s="20">
        <f>VLOOKUP($A1247,Database!$A:$Y,12,FALSE)</f>
        <v>162</v>
      </c>
      <c r="V1247" s="20" t="str">
        <f>VLOOKUP(A1247,Database!A:M,13,FALSE)</f>
        <v>Terminé</v>
      </c>
      <c r="W1247" s="20">
        <f>VLOOKUP($A1247,Database!$A:$Y,20,FALSE)</f>
        <v>0</v>
      </c>
      <c r="X1247" s="20">
        <f>VLOOKUP($A1247,Database!$A:$Y,21,FALSE)</f>
        <v>0</v>
      </c>
      <c r="Y1247" s="20">
        <f>IF(A1247=0,0,IF(V1247="À venir",0,IF(AND(ISBLANK(P1247),ISBLANK(Q1247)),1,0)))</f>
        <v>0</v>
      </c>
      <c r="Z1247" s="20">
        <f>IF(OR(ISBLANK(P1247),ISBLANK(Q1247)),"",IF(OR(AND(P1247&gt;Q1247,W1247&gt;X1247),AND(P1247=Q1247,W1247=X1247),AND(P1247&lt;Q1247,W1247&lt;X1247)),1,0))</f>
        <v>0</v>
      </c>
      <c r="AA1247" s="20">
        <f ca="1">IF(C1247&lt;NOW(),IF(AND(P1247&gt;Q1247,W1247&gt;X1247),S1247,IF(AND(P1247=Q1247,W1247=X1247),T1247,IF(AND(P1247&lt;Q1247,W1247&lt;X1247),U1247,0))),"")</f>
        <v>0</v>
      </c>
      <c r="AB1247" s="20">
        <f ca="1">IF(AND(P1247=W1247,Q1247=X1247,NOT(ISBLANK(P1247)),NOT(ISBLANK(Q1247)),NOT(ISBLANK(W1247)),NOT(ISBLANK(AA1247))),1,0)</f>
        <v>0</v>
      </c>
      <c r="AC1247" s="20" t="str">
        <f ca="1">IF(AB1247=0,"",IF(OR(ISBLANK(P1247),ISBLANK(Q1247)),"",IF(ISBLANK(VLOOKUP(A1247,Database!A:AA,22,FALSE)),"",VLOOKUP(A1247,Database!A:AA,22,FALSE))))</f>
        <v/>
      </c>
      <c r="AD1247" s="20">
        <f ca="1">IFERROR(
   IF(
     OR(ISBLANK(P1247),ISBLANK(Q1247)),
     "",
     IF(
       AND(AA1247&lt;&gt;"",OR(V1247="Terminé",V1247="En cours")),
       VLOOKUP(AC1247,Setup_ScoreExactBonus!A:D,4,FALSE),
       0
     )),
  0)</f>
        <v>0</v>
      </c>
      <c r="AE1247" s="21">
        <f ca="1">IFERROR(IF(OR(ISBLANK(P1247),ISBLANK(Q1247)),0,IF(AA1247&lt;&gt;"", AA1247 + IF(AB1247=1,AD1247, 0), "") * (R1247+1)),"")</f>
        <v>0</v>
      </c>
      <c r="AF1247" s="21">
        <f ca="1">SUMIFS(AE$2:AE1247,D$2:D1247,D1247)</f>
        <v>1508</v>
      </c>
    </row>
    <row r="1248" spans="1:32" hidden="1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1">
        <v>0</v>
      </c>
      <c r="S1248" s="20">
        <f>VLOOKUP($A1248,Database!$A:$Y,10,FALSE)</f>
        <v>44</v>
      </c>
      <c r="T1248" s="20">
        <f>VLOOKUP($A1248,Database!$A:$Y,11,FALSE)</f>
        <v>127</v>
      </c>
      <c r="U1248" s="20">
        <f>VLOOKUP($A1248,Database!$A:$Y,12,FALSE)</f>
        <v>162</v>
      </c>
      <c r="V1248" s="20" t="str">
        <f>VLOOKUP(A1248,Database!A:M,13,FALSE)</f>
        <v>Terminé</v>
      </c>
      <c r="W1248" s="20">
        <f>VLOOKUP($A1248,Database!$A:$Y,20,FALSE)</f>
        <v>0</v>
      </c>
      <c r="X1248" s="20">
        <f>VLOOKUP($A1248,Database!$A:$Y,21,FALSE)</f>
        <v>0</v>
      </c>
      <c r="Y1248" s="20">
        <f>IF(A1248=0,0,IF(V1248="À venir",0,IF(AND(ISBLANK(P1248),ISBLANK(Q1248)),1,0)))</f>
        <v>0</v>
      </c>
      <c r="Z1248" s="20">
        <f>IF(OR(ISBLANK(P1248),ISBLANK(Q1248)),"",IF(OR(AND(P1248&gt;Q1248,W1248&gt;X1248),AND(P1248=Q1248,W1248=X1248),AND(P1248&lt;Q1248,W1248&lt;X1248)),1,0))</f>
        <v>1</v>
      </c>
      <c r="AA1248" s="20">
        <f ca="1">IF(C1248&lt;NOW(),IF(AND(P1248&gt;Q1248,W1248&gt;X1248),S1248,IF(AND(P1248=Q1248,W1248=X1248),T1248,IF(AND(P1248&lt;Q1248,W1248&lt;X1248),U1248,0))),"")</f>
        <v>127</v>
      </c>
      <c r="AB1248" s="20">
        <f ca="1">IF(AND(P1248=W1248,Q1248=X1248,NOT(ISBLANK(P1248)),NOT(ISBLANK(Q1248)),NOT(ISBLANK(W1248)),NOT(ISBLANK(AA1248))),1,0)</f>
        <v>1</v>
      </c>
      <c r="AC1248" s="20" t="str">
        <f ca="1">IF(AB1248=0,"",IF(OR(ISBLANK(P1248),ISBLANK(Q1248)),"",IF(ISBLANK(VLOOKUP(A1248,Database!A:AA,22,FALSE)),"",VLOOKUP(A1248,Database!A:AA,22,FALSE))))</f>
        <v>Très rare</v>
      </c>
      <c r="AD1248" s="20">
        <f ca="1">IFERROR(
   IF(
     OR(ISBLANK(P1248),ISBLANK(Q1248)),
     "",
     IF(
       AND(AA1248&lt;&gt;"",OR(V1248="Terminé",V1248="En cours")),
       VLOOKUP(AC1248,Setup_ScoreExactBonus!A:D,4,FALSE),
       0
     )),
  0)</f>
        <v>50</v>
      </c>
      <c r="AE1248" s="21">
        <f ca="1">IFERROR(IF(OR(ISBLANK(P1248),ISBLANK(Q1248)),0,IF(AA1248&lt;&gt;"", AA1248 + IF(AB1248=1,AD1248, 0), "") * (R1248+1)),"")</f>
        <v>177</v>
      </c>
      <c r="AF1248" s="21">
        <f ca="1">SUMIFS(AE$2:AE1248,D$2:D1248,D1248)</f>
        <v>1260</v>
      </c>
    </row>
    <row r="1249" spans="1:32" hidden="1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1">
        <v>0</v>
      </c>
      <c r="S1249" s="20">
        <f>VLOOKUP($A1249,Database!$A:$Y,10,FALSE)</f>
        <v>44</v>
      </c>
      <c r="T1249" s="20">
        <f>VLOOKUP($A1249,Database!$A:$Y,11,FALSE)</f>
        <v>127</v>
      </c>
      <c r="U1249" s="20">
        <f>VLOOKUP($A1249,Database!$A:$Y,12,FALSE)</f>
        <v>162</v>
      </c>
      <c r="V1249" s="20" t="str">
        <f>VLOOKUP(A1249,Database!A:M,13,FALSE)</f>
        <v>Terminé</v>
      </c>
      <c r="W1249" s="20">
        <f>VLOOKUP($A1249,Database!$A:$Y,20,FALSE)</f>
        <v>0</v>
      </c>
      <c r="X1249" s="20">
        <f>VLOOKUP($A1249,Database!$A:$Y,21,FALSE)</f>
        <v>0</v>
      </c>
      <c r="Y1249" s="20">
        <f>IF(A1249=0,0,IF(V1249="À venir",0,IF(AND(ISBLANK(P1249),ISBLANK(Q1249)),1,0)))</f>
        <v>0</v>
      </c>
      <c r="Z1249" s="20">
        <f>IF(OR(ISBLANK(P1249),ISBLANK(Q1249)),"",IF(OR(AND(P1249&gt;Q1249,W1249&gt;X1249),AND(P1249=Q1249,W1249=X1249),AND(P1249&lt;Q1249,W1249&lt;X1249)),1,0))</f>
        <v>0</v>
      </c>
      <c r="AA1249" s="20">
        <f ca="1">IF(C1249&lt;NOW(),IF(AND(P1249&gt;Q1249,W1249&gt;X1249),S1249,IF(AND(P1249=Q1249,W1249=X1249),T1249,IF(AND(P1249&lt;Q1249,W1249&lt;X1249),U1249,0))),"")</f>
        <v>0</v>
      </c>
      <c r="AB1249" s="20">
        <f ca="1">IF(AND(P1249=W1249,Q1249=X1249,NOT(ISBLANK(P1249)),NOT(ISBLANK(Q1249)),NOT(ISBLANK(W1249)),NOT(ISBLANK(AA1249))),1,0)</f>
        <v>0</v>
      </c>
      <c r="AC1249" s="20" t="str">
        <f ca="1">IF(AB1249=0,"",IF(OR(ISBLANK(P1249),ISBLANK(Q1249)),"",IF(ISBLANK(VLOOKUP(A1249,Database!A:AA,22,FALSE)),"",VLOOKUP(A1249,Database!A:AA,22,FALSE))))</f>
        <v/>
      </c>
      <c r="AD1249" s="20">
        <f ca="1">IFERROR(
   IF(
     OR(ISBLANK(P1249),ISBLANK(Q1249)),
     "",
     IF(
       AND(AA1249&lt;&gt;"",OR(V1249="Terminé",V1249="En cours")),
       VLOOKUP(AC1249,Setup_ScoreExactBonus!A:D,4,FALSE),
       0
     )),
  0)</f>
        <v>0</v>
      </c>
      <c r="AE1249" s="21">
        <f ca="1">IFERROR(IF(OR(ISBLANK(P1249),ISBLANK(Q1249)),0,IF(AA1249&lt;&gt;"", AA1249 + IF(AB1249=1,AD1249, 0), "") * (R1249+1)),"")</f>
        <v>0</v>
      </c>
      <c r="AF1249" s="21">
        <f ca="1">SUMIFS(AE$2:AE1249,D$2:D1249,D1249)</f>
        <v>1774</v>
      </c>
    </row>
    <row r="1250" spans="1:32" hidden="1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1">
        <v>0</v>
      </c>
      <c r="S1250" s="20">
        <f>VLOOKUP($A1250,Database!$A:$Y,10,FALSE)</f>
        <v>44</v>
      </c>
      <c r="T1250" s="20">
        <f>VLOOKUP($A1250,Database!$A:$Y,11,FALSE)</f>
        <v>127</v>
      </c>
      <c r="U1250" s="20">
        <f>VLOOKUP($A1250,Database!$A:$Y,12,FALSE)</f>
        <v>162</v>
      </c>
      <c r="V1250" s="20" t="str">
        <f>VLOOKUP(A1250,Database!A:M,13,FALSE)</f>
        <v>Terminé</v>
      </c>
      <c r="W1250" s="20">
        <f>VLOOKUP($A1250,Database!$A:$Y,20,FALSE)</f>
        <v>0</v>
      </c>
      <c r="X1250" s="20">
        <f>VLOOKUP($A1250,Database!$A:$Y,21,FALSE)</f>
        <v>0</v>
      </c>
      <c r="Y1250" s="20">
        <f>IF(A1250=0,0,IF(V1250="À venir",0,IF(AND(ISBLANK(P1250),ISBLANK(Q1250)),1,0)))</f>
        <v>1</v>
      </c>
      <c r="Z1250" s="20" t="str">
        <f>IF(OR(ISBLANK(P1250),ISBLANK(Q1250)),"",IF(OR(AND(P1250&gt;Q1250,W1250&gt;X1250),AND(P1250=Q1250,W1250=X1250),AND(P1250&lt;Q1250,W1250&lt;X1250)),1,0))</f>
        <v/>
      </c>
      <c r="AA1250" s="20">
        <f ca="1">IF(C1250&lt;NOW(),IF(AND(P1250&gt;Q1250,W1250&gt;X1250),S1250,IF(AND(P1250=Q1250,W1250=X1250),T1250,IF(AND(P1250&lt;Q1250,W1250&lt;X1250),U1250,0))),"")</f>
        <v>127</v>
      </c>
      <c r="AB1250" s="20">
        <f ca="1">IF(AND(P1250=W1250,Q1250=X1250,NOT(ISBLANK(P1250)),NOT(ISBLANK(Q1250)),NOT(ISBLANK(W1250)),NOT(ISBLANK(AA1250))),1,0)</f>
        <v>0</v>
      </c>
      <c r="AC1250" s="20" t="str">
        <f ca="1">IF(AB1250=0,"",IF(OR(ISBLANK(P1250),ISBLANK(Q1250)),"",IF(ISBLANK(VLOOKUP(A1250,Database!A:AA,22,FALSE)),"",VLOOKUP(A1250,Database!A:AA,22,FALSE))))</f>
        <v/>
      </c>
      <c r="AD1250" s="20" t="str">
        <f>IFERROR(
   IF(
     OR(ISBLANK(P1250),ISBLANK(Q1250)),
     "",
     IF(
       AND(AA1250&lt;&gt;"",OR(V1250="Terminé",V1250="En cours")),
       VLOOKUP(AC1250,Setup_ScoreExactBonus!A:D,4,FALSE),
       0
     )),
  0)</f>
        <v/>
      </c>
      <c r="AE1250" s="21">
        <f>IFERROR(IF(OR(ISBLANK(P1250),ISBLANK(Q1250)),0,IF(AA1250&lt;&gt;"", AA1250 + IF(AB1250=1,AD1250, 0), "") * (R1250+1)),"")</f>
        <v>0</v>
      </c>
      <c r="AF1250" s="21">
        <f ca="1">SUMIFS(AE$2:AE1250,D$2:D1250,D1250)</f>
        <v>1079</v>
      </c>
    </row>
    <row r="1251" spans="1:32" hidden="1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1">
        <v>0</v>
      </c>
      <c r="S1251" s="20">
        <f>VLOOKUP($A1251,Database!$A:$Y,10,FALSE)</f>
        <v>44</v>
      </c>
      <c r="T1251" s="20">
        <f>VLOOKUP($A1251,Database!$A:$Y,11,FALSE)</f>
        <v>127</v>
      </c>
      <c r="U1251" s="20">
        <f>VLOOKUP($A1251,Database!$A:$Y,12,FALSE)</f>
        <v>162</v>
      </c>
      <c r="V1251" s="20" t="str">
        <f>VLOOKUP(A1251,Database!A:M,13,FALSE)</f>
        <v>Terminé</v>
      </c>
      <c r="W1251" s="20">
        <f>VLOOKUP($A1251,Database!$A:$Y,20,FALSE)</f>
        <v>0</v>
      </c>
      <c r="X1251" s="20">
        <f>VLOOKUP($A1251,Database!$A:$Y,21,FALSE)</f>
        <v>0</v>
      </c>
      <c r="Y1251" s="20">
        <f>IF(A1251=0,0,IF(V1251="À venir",0,IF(AND(ISBLANK(P1251),ISBLANK(Q1251)),1,0)))</f>
        <v>0</v>
      </c>
      <c r="Z1251" s="20">
        <f>IF(OR(ISBLANK(P1251),ISBLANK(Q1251)),"",IF(OR(AND(P1251&gt;Q1251,W1251&gt;X1251),AND(P1251=Q1251,W1251=X1251),AND(P1251&lt;Q1251,W1251&lt;X1251)),1,0))</f>
        <v>0</v>
      </c>
      <c r="AA1251" s="20">
        <f ca="1">IF(C1251&lt;NOW(),IF(AND(P1251&gt;Q1251,W1251&gt;X1251),S1251,IF(AND(P1251=Q1251,W1251=X1251),T1251,IF(AND(P1251&lt;Q1251,W1251&lt;X1251),U1251,0))),"")</f>
        <v>0</v>
      </c>
      <c r="AB1251" s="20">
        <f ca="1">IF(AND(P1251=W1251,Q1251=X1251,NOT(ISBLANK(P1251)),NOT(ISBLANK(Q1251)),NOT(ISBLANK(W1251)),NOT(ISBLANK(AA1251))),1,0)</f>
        <v>0</v>
      </c>
      <c r="AC1251" s="20" t="str">
        <f ca="1">IF(AB1251=0,"",IF(OR(ISBLANK(P1251),ISBLANK(Q1251)),"",IF(ISBLANK(VLOOKUP(A1251,Database!A:AA,22,FALSE)),"",VLOOKUP(A1251,Database!A:AA,22,FALSE))))</f>
        <v/>
      </c>
      <c r="AD1251" s="20">
        <f ca="1">IFERROR(
   IF(
     OR(ISBLANK(P1251),ISBLANK(Q1251)),
     "",
     IF(
       AND(AA1251&lt;&gt;"",OR(V1251="Terminé",V1251="En cours")),
       VLOOKUP(AC1251,Setup_ScoreExactBonus!A:D,4,FALSE),
       0
     )),
  0)</f>
        <v>0</v>
      </c>
      <c r="AE1251" s="21">
        <f ca="1">IFERROR(IF(OR(ISBLANK(P1251),ISBLANK(Q1251)),0,IF(AA1251&lt;&gt;"", AA1251 + IF(AB1251=1,AD1251, 0), "") * (R1251+1)),"")</f>
        <v>0</v>
      </c>
      <c r="AF1251" s="21">
        <f ca="1">SUMIFS(AE$2:AE1251,D$2:D1251,D1251)</f>
        <v>1430</v>
      </c>
    </row>
    <row r="1252" spans="1:32" hidden="1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1">
        <v>0</v>
      </c>
      <c r="S1252" s="20">
        <f>VLOOKUP($A1252,Database!$A:$Y,10,FALSE)</f>
        <v>44</v>
      </c>
      <c r="T1252" s="20">
        <f>VLOOKUP($A1252,Database!$A:$Y,11,FALSE)</f>
        <v>127</v>
      </c>
      <c r="U1252" s="20">
        <f>VLOOKUP($A1252,Database!$A:$Y,12,FALSE)</f>
        <v>162</v>
      </c>
      <c r="V1252" s="20" t="str">
        <f>VLOOKUP(A1252,Database!A:M,13,FALSE)</f>
        <v>Terminé</v>
      </c>
      <c r="W1252" s="20">
        <f>VLOOKUP($A1252,Database!$A:$Y,20,FALSE)</f>
        <v>0</v>
      </c>
      <c r="X1252" s="20">
        <f>VLOOKUP($A1252,Database!$A:$Y,21,FALSE)</f>
        <v>0</v>
      </c>
      <c r="Y1252" s="20">
        <f>IF(A1252=0,0,IF(V1252="À venir",0,IF(AND(ISBLANK(P1252),ISBLANK(Q1252)),1,0)))</f>
        <v>0</v>
      </c>
      <c r="Z1252" s="20">
        <f>IF(OR(ISBLANK(P1252),ISBLANK(Q1252)),"",IF(OR(AND(P1252&gt;Q1252,W1252&gt;X1252),AND(P1252=Q1252,W1252=X1252),AND(P1252&lt;Q1252,W1252&lt;X1252)),1,0))</f>
        <v>0</v>
      </c>
      <c r="AA1252" s="20">
        <f ca="1">IF(C1252&lt;NOW(),IF(AND(P1252&gt;Q1252,W1252&gt;X1252),S1252,IF(AND(P1252=Q1252,W1252=X1252),T1252,IF(AND(P1252&lt;Q1252,W1252&lt;X1252),U1252,0))),"")</f>
        <v>0</v>
      </c>
      <c r="AB1252" s="20">
        <f ca="1">IF(AND(P1252=W1252,Q1252=X1252,NOT(ISBLANK(P1252)),NOT(ISBLANK(Q1252)),NOT(ISBLANK(W1252)),NOT(ISBLANK(AA1252))),1,0)</f>
        <v>0</v>
      </c>
      <c r="AC1252" s="20" t="str">
        <f ca="1">IF(AB1252=0,"",IF(OR(ISBLANK(P1252),ISBLANK(Q1252)),"",IF(ISBLANK(VLOOKUP(A1252,Database!A:AA,22,FALSE)),"",VLOOKUP(A1252,Database!A:AA,22,FALSE))))</f>
        <v/>
      </c>
      <c r="AD1252" s="20">
        <f ca="1">IFERROR(
   IF(
     OR(ISBLANK(P1252),ISBLANK(Q1252)),
     "",
     IF(
       AND(AA1252&lt;&gt;"",OR(V1252="Terminé",V1252="En cours")),
       VLOOKUP(AC1252,Setup_ScoreExactBonus!A:D,4,FALSE),
       0
     )),
  0)</f>
        <v>0</v>
      </c>
      <c r="AE1252" s="21">
        <f ca="1">IFERROR(IF(OR(ISBLANK(P1252),ISBLANK(Q1252)),0,IF(AA1252&lt;&gt;"", AA1252 + IF(AB1252=1,AD1252, 0), "") * (R1252+1)),"")</f>
        <v>0</v>
      </c>
      <c r="AF1252" s="21">
        <f ca="1">SUMIFS(AE$2:AE1252,D$2:D1252,D1252)</f>
        <v>1719</v>
      </c>
    </row>
    <row r="1253" spans="1:32" hidden="1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1">
        <v>0</v>
      </c>
      <c r="S1253" s="20">
        <f>VLOOKUP($A1253,Database!$A:$Y,10,FALSE)</f>
        <v>44</v>
      </c>
      <c r="T1253" s="20">
        <f>VLOOKUP($A1253,Database!$A:$Y,11,FALSE)</f>
        <v>127</v>
      </c>
      <c r="U1253" s="20">
        <f>VLOOKUP($A1253,Database!$A:$Y,12,FALSE)</f>
        <v>162</v>
      </c>
      <c r="V1253" s="20" t="str">
        <f>VLOOKUP(A1253,Database!A:M,13,FALSE)</f>
        <v>Terminé</v>
      </c>
      <c r="W1253" s="20">
        <f>VLOOKUP($A1253,Database!$A:$Y,20,FALSE)</f>
        <v>0</v>
      </c>
      <c r="X1253" s="20">
        <f>VLOOKUP($A1253,Database!$A:$Y,21,FALSE)</f>
        <v>0</v>
      </c>
      <c r="Y1253" s="20">
        <f>IF(A1253=0,0,IF(V1253="À venir",0,IF(AND(ISBLANK(P1253),ISBLANK(Q1253)),1,0)))</f>
        <v>0</v>
      </c>
      <c r="Z1253" s="20">
        <f>IF(OR(ISBLANK(P1253),ISBLANK(Q1253)),"",IF(OR(AND(P1253&gt;Q1253,W1253&gt;X1253),AND(P1253=Q1253,W1253=X1253),AND(P1253&lt;Q1253,W1253&lt;X1253)),1,0))</f>
        <v>0</v>
      </c>
      <c r="AA1253" s="20">
        <f ca="1">IF(C1253&lt;NOW(),IF(AND(P1253&gt;Q1253,W1253&gt;X1253),S1253,IF(AND(P1253=Q1253,W1253=X1253),T1253,IF(AND(P1253&lt;Q1253,W1253&lt;X1253),U1253,0))),"")</f>
        <v>0</v>
      </c>
      <c r="AB1253" s="20">
        <f ca="1">IF(AND(P1253=W1253,Q1253=X1253,NOT(ISBLANK(P1253)),NOT(ISBLANK(Q1253)),NOT(ISBLANK(W1253)),NOT(ISBLANK(AA1253))),1,0)</f>
        <v>0</v>
      </c>
      <c r="AC1253" s="20" t="str">
        <f ca="1">IF(AB1253=0,"",IF(OR(ISBLANK(P1253),ISBLANK(Q1253)),"",IF(ISBLANK(VLOOKUP(A1253,Database!A:AA,22,FALSE)),"",VLOOKUP(A1253,Database!A:AA,22,FALSE))))</f>
        <v/>
      </c>
      <c r="AD1253" s="20">
        <f ca="1">IFERROR(
   IF(
     OR(ISBLANK(P1253),ISBLANK(Q1253)),
     "",
     IF(
       AND(AA1253&lt;&gt;"",OR(V1253="Terminé",V1253="En cours")),
       VLOOKUP(AC1253,Setup_ScoreExactBonus!A:D,4,FALSE),
       0
     )),
  0)</f>
        <v>0</v>
      </c>
      <c r="AE1253" s="21">
        <f ca="1">IFERROR(IF(OR(ISBLANK(P1253),ISBLANK(Q1253)),0,IF(AA1253&lt;&gt;"", AA1253 + IF(AB1253=1,AD1253, 0), "") * (R1253+1)),"")</f>
        <v>0</v>
      </c>
      <c r="AF1253" s="21">
        <f ca="1">SUMIFS(AE$2:AE1253,D$2:D1253,D1253)</f>
        <v>1576</v>
      </c>
    </row>
    <row r="1254" spans="1:32" hidden="1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1">
        <v>0</v>
      </c>
      <c r="S1254" s="20">
        <f>VLOOKUP($A1254,Database!$A:$Y,10,FALSE)</f>
        <v>44</v>
      </c>
      <c r="T1254" s="20">
        <f>VLOOKUP($A1254,Database!$A:$Y,11,FALSE)</f>
        <v>127</v>
      </c>
      <c r="U1254" s="20">
        <f>VLOOKUP($A1254,Database!$A:$Y,12,FALSE)</f>
        <v>162</v>
      </c>
      <c r="V1254" s="20" t="str">
        <f>VLOOKUP(A1254,Database!A:M,13,FALSE)</f>
        <v>Terminé</v>
      </c>
      <c r="W1254" s="20">
        <f>VLOOKUP($A1254,Database!$A:$Y,20,FALSE)</f>
        <v>0</v>
      </c>
      <c r="X1254" s="20">
        <f>VLOOKUP($A1254,Database!$A:$Y,21,FALSE)</f>
        <v>0</v>
      </c>
      <c r="Y1254" s="20">
        <f>IF(A1254=0,0,IF(V1254="À venir",0,IF(AND(ISBLANK(P1254),ISBLANK(Q1254)),1,0)))</f>
        <v>0</v>
      </c>
      <c r="Z1254" s="20">
        <f>IF(OR(ISBLANK(P1254),ISBLANK(Q1254)),"",IF(OR(AND(P1254&gt;Q1254,W1254&gt;X1254),AND(P1254=Q1254,W1254=X1254),AND(P1254&lt;Q1254,W1254&lt;X1254)),1,0))</f>
        <v>0</v>
      </c>
      <c r="AA1254" s="20">
        <f ca="1">IF(C1254&lt;NOW(),IF(AND(P1254&gt;Q1254,W1254&gt;X1254),S1254,IF(AND(P1254=Q1254,W1254=X1254),T1254,IF(AND(P1254&lt;Q1254,W1254&lt;X1254),U1254,0))),"")</f>
        <v>0</v>
      </c>
      <c r="AB1254" s="20">
        <f ca="1">IF(AND(P1254=W1254,Q1254=X1254,NOT(ISBLANK(P1254)),NOT(ISBLANK(Q1254)),NOT(ISBLANK(W1254)),NOT(ISBLANK(AA1254))),1,0)</f>
        <v>0</v>
      </c>
      <c r="AC1254" s="20" t="str">
        <f ca="1">IF(AB1254=0,"",IF(OR(ISBLANK(P1254),ISBLANK(Q1254)),"",IF(ISBLANK(VLOOKUP(A1254,Database!A:AA,22,FALSE)),"",VLOOKUP(A1254,Database!A:AA,22,FALSE))))</f>
        <v/>
      </c>
      <c r="AD1254" s="20">
        <f ca="1">IFERROR(
   IF(
     OR(ISBLANK(P1254),ISBLANK(Q1254)),
     "",
     IF(
       AND(AA1254&lt;&gt;"",OR(V1254="Terminé",V1254="En cours")),
       VLOOKUP(AC1254,Setup_ScoreExactBonus!A:D,4,FALSE),
       0
     )),
  0)</f>
        <v>0</v>
      </c>
      <c r="AE1254" s="21">
        <f ca="1">IFERROR(IF(OR(ISBLANK(P1254),ISBLANK(Q1254)),0,IF(AA1254&lt;&gt;"", AA1254 + IF(AB1254=1,AD1254, 0), "") * (R1254+1)),"")</f>
        <v>0</v>
      </c>
      <c r="AF1254" s="21">
        <f ca="1">SUMIFS(AE$2:AE1254,D$2:D1254,D1254)</f>
        <v>1987</v>
      </c>
    </row>
    <row r="1255" spans="1:32" hidden="1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1">
        <v>0</v>
      </c>
      <c r="S1255" s="20">
        <f>VLOOKUP($A1255,Database!$A:$Y,10,FALSE)</f>
        <v>44</v>
      </c>
      <c r="T1255" s="20">
        <f>VLOOKUP($A1255,Database!$A:$Y,11,FALSE)</f>
        <v>127</v>
      </c>
      <c r="U1255" s="20">
        <f>VLOOKUP($A1255,Database!$A:$Y,12,FALSE)</f>
        <v>162</v>
      </c>
      <c r="V1255" s="20" t="str">
        <f>VLOOKUP(A1255,Database!A:M,13,FALSE)</f>
        <v>Terminé</v>
      </c>
      <c r="W1255" s="20">
        <f>VLOOKUP($A1255,Database!$A:$Y,20,FALSE)</f>
        <v>0</v>
      </c>
      <c r="X1255" s="20">
        <f>VLOOKUP($A1255,Database!$A:$Y,21,FALSE)</f>
        <v>0</v>
      </c>
      <c r="Y1255" s="20">
        <f>IF(A1255=0,0,IF(V1255="À venir",0,IF(AND(ISBLANK(P1255),ISBLANK(Q1255)),1,0)))</f>
        <v>0</v>
      </c>
      <c r="Z1255" s="20">
        <f>IF(OR(ISBLANK(P1255),ISBLANK(Q1255)),"",IF(OR(AND(P1255&gt;Q1255,W1255&gt;X1255),AND(P1255=Q1255,W1255=X1255),AND(P1255&lt;Q1255,W1255&lt;X1255)),1,0))</f>
        <v>0</v>
      </c>
      <c r="AA1255" s="20">
        <f ca="1">IF(C1255&lt;NOW(),IF(AND(P1255&gt;Q1255,W1255&gt;X1255),S1255,IF(AND(P1255=Q1255,W1255=X1255),T1255,IF(AND(P1255&lt;Q1255,W1255&lt;X1255),U1255,0))),"")</f>
        <v>0</v>
      </c>
      <c r="AB1255" s="20">
        <f ca="1">IF(AND(P1255=W1255,Q1255=X1255,NOT(ISBLANK(P1255)),NOT(ISBLANK(Q1255)),NOT(ISBLANK(W1255)),NOT(ISBLANK(AA1255))),1,0)</f>
        <v>0</v>
      </c>
      <c r="AC1255" s="20" t="str">
        <f ca="1">IF(AB1255=0,"",IF(OR(ISBLANK(P1255),ISBLANK(Q1255)),"",IF(ISBLANK(VLOOKUP(A1255,Database!A:AA,22,FALSE)),"",VLOOKUP(A1255,Database!A:AA,22,FALSE))))</f>
        <v/>
      </c>
      <c r="AD1255" s="20">
        <f ca="1">IFERROR(
   IF(
     OR(ISBLANK(P1255),ISBLANK(Q1255)),
     "",
     IF(
       AND(AA1255&lt;&gt;"",OR(V1255="Terminé",V1255="En cours")),
       VLOOKUP(AC1255,Setup_ScoreExactBonus!A:D,4,FALSE),
       0
     )),
  0)</f>
        <v>0</v>
      </c>
      <c r="AE1255" s="21">
        <f ca="1">IFERROR(IF(OR(ISBLANK(P1255),ISBLANK(Q1255)),0,IF(AA1255&lt;&gt;"", AA1255 + IF(AB1255=1,AD1255, 0), "") * (R1255+1)),"")</f>
        <v>0</v>
      </c>
      <c r="AF1255" s="21">
        <f ca="1">SUMIFS(AE$2:AE1255,D$2:D1255,D1255)</f>
        <v>1875</v>
      </c>
    </row>
    <row r="1256" spans="1:32" hidden="1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1">
        <v>0</v>
      </c>
      <c r="S1256" s="20">
        <f>VLOOKUP($A1256,Database!$A:$Y,10,FALSE)</f>
        <v>44</v>
      </c>
      <c r="T1256" s="20">
        <f>VLOOKUP($A1256,Database!$A:$Y,11,FALSE)</f>
        <v>127</v>
      </c>
      <c r="U1256" s="20">
        <f>VLOOKUP($A1256,Database!$A:$Y,12,FALSE)</f>
        <v>162</v>
      </c>
      <c r="V1256" s="20" t="str">
        <f>VLOOKUP(A1256,Database!A:M,13,FALSE)</f>
        <v>Terminé</v>
      </c>
      <c r="W1256" s="20">
        <f>VLOOKUP($A1256,Database!$A:$Y,20,FALSE)</f>
        <v>0</v>
      </c>
      <c r="X1256" s="20">
        <f>VLOOKUP($A1256,Database!$A:$Y,21,FALSE)</f>
        <v>0</v>
      </c>
      <c r="Y1256" s="20">
        <f>IF(A1256=0,0,IF(V1256="À venir",0,IF(AND(ISBLANK(P1256),ISBLANK(Q1256)),1,0)))</f>
        <v>0</v>
      </c>
      <c r="Z1256" s="20">
        <f>IF(OR(ISBLANK(P1256),ISBLANK(Q1256)),"",IF(OR(AND(P1256&gt;Q1256,W1256&gt;X1256),AND(P1256=Q1256,W1256=X1256),AND(P1256&lt;Q1256,W1256&lt;X1256)),1,0))</f>
        <v>0</v>
      </c>
      <c r="AA1256" s="20">
        <f ca="1">IF(C1256&lt;NOW(),IF(AND(P1256&gt;Q1256,W1256&gt;X1256),S1256,IF(AND(P1256=Q1256,W1256=X1256),T1256,IF(AND(P1256&lt;Q1256,W1256&lt;X1256),U1256,0))),"")</f>
        <v>0</v>
      </c>
      <c r="AB1256" s="20">
        <f ca="1">IF(AND(P1256=W1256,Q1256=X1256,NOT(ISBLANK(P1256)),NOT(ISBLANK(Q1256)),NOT(ISBLANK(W1256)),NOT(ISBLANK(AA1256))),1,0)</f>
        <v>0</v>
      </c>
      <c r="AC1256" s="20" t="str">
        <f ca="1">IF(AB1256=0,"",IF(OR(ISBLANK(P1256),ISBLANK(Q1256)),"",IF(ISBLANK(VLOOKUP(A1256,Database!A:AA,22,FALSE)),"",VLOOKUP(A1256,Database!A:AA,22,FALSE))))</f>
        <v/>
      </c>
      <c r="AD1256" s="20">
        <f ca="1">IFERROR(
   IF(
     OR(ISBLANK(P1256),ISBLANK(Q1256)),
     "",
     IF(
       AND(AA1256&lt;&gt;"",OR(V1256="Terminé",V1256="En cours")),
       VLOOKUP(AC1256,Setup_ScoreExactBonus!A:D,4,FALSE),
       0
     )),
  0)</f>
        <v>0</v>
      </c>
      <c r="AE1256" s="21">
        <f ca="1">IFERROR(IF(OR(ISBLANK(P1256),ISBLANK(Q1256)),0,IF(AA1256&lt;&gt;"", AA1256 + IF(AB1256=1,AD1256, 0), "") * (R1256+1)),"")</f>
        <v>0</v>
      </c>
      <c r="AF1256" s="21">
        <f ca="1">SUMIFS(AE$2:AE1256,D$2:D1256,D1256)</f>
        <v>1938</v>
      </c>
    </row>
    <row r="1257" spans="1:32" hidden="1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1">
        <v>0</v>
      </c>
      <c r="S1257" s="20">
        <f>VLOOKUP($A1257,Database!$A:$Y,10,FALSE)</f>
        <v>44</v>
      </c>
      <c r="T1257" s="20">
        <f>VLOOKUP($A1257,Database!$A:$Y,11,FALSE)</f>
        <v>127</v>
      </c>
      <c r="U1257" s="20">
        <f>VLOOKUP($A1257,Database!$A:$Y,12,FALSE)</f>
        <v>162</v>
      </c>
      <c r="V1257" s="20" t="str">
        <f>VLOOKUP(A1257,Database!A:M,13,FALSE)</f>
        <v>Terminé</v>
      </c>
      <c r="W1257" s="20">
        <f>VLOOKUP($A1257,Database!$A:$Y,20,FALSE)</f>
        <v>0</v>
      </c>
      <c r="X1257" s="20">
        <f>VLOOKUP($A1257,Database!$A:$Y,21,FALSE)</f>
        <v>0</v>
      </c>
      <c r="Y1257" s="20">
        <f>IF(A1257=0,0,IF(V1257="À venir",0,IF(AND(ISBLANK(P1257),ISBLANK(Q1257)),1,0)))</f>
        <v>0</v>
      </c>
      <c r="Z1257" s="20">
        <f>IF(OR(ISBLANK(P1257),ISBLANK(Q1257)),"",IF(OR(AND(P1257&gt;Q1257,W1257&gt;X1257),AND(P1257=Q1257,W1257=X1257),AND(P1257&lt;Q1257,W1257&lt;X1257)),1,0))</f>
        <v>0</v>
      </c>
      <c r="AA1257" s="20">
        <f ca="1">IF(C1257&lt;NOW(),IF(AND(P1257&gt;Q1257,W1257&gt;X1257),S1257,IF(AND(P1257=Q1257,W1257=X1257),T1257,IF(AND(P1257&lt;Q1257,W1257&lt;X1257),U1257,0))),"")</f>
        <v>0</v>
      </c>
      <c r="AB1257" s="20">
        <f ca="1">IF(AND(P1257=W1257,Q1257=X1257,NOT(ISBLANK(P1257)),NOT(ISBLANK(Q1257)),NOT(ISBLANK(W1257)),NOT(ISBLANK(AA1257))),1,0)</f>
        <v>0</v>
      </c>
      <c r="AC1257" s="20" t="str">
        <f ca="1">IF(AB1257=0,"",IF(OR(ISBLANK(P1257),ISBLANK(Q1257)),"",IF(ISBLANK(VLOOKUP(A1257,Database!A:AA,22,FALSE)),"",VLOOKUP(A1257,Database!A:AA,22,FALSE))))</f>
        <v/>
      </c>
      <c r="AD1257" s="20">
        <f ca="1">IFERROR(
   IF(
     OR(ISBLANK(P1257),ISBLANK(Q1257)),
     "",
     IF(
       AND(AA1257&lt;&gt;"",OR(V1257="Terminé",V1257="En cours")),
       VLOOKUP(AC1257,Setup_ScoreExactBonus!A:D,4,FALSE),
       0
     )),
  0)</f>
        <v>0</v>
      </c>
      <c r="AE1257" s="21">
        <f ca="1">IFERROR(IF(OR(ISBLANK(P1257),ISBLANK(Q1257)),0,IF(AA1257&lt;&gt;"", AA1257 + IF(AB1257=1,AD1257, 0), "") * (R1257+1)),"")</f>
        <v>0</v>
      </c>
      <c r="AF1257" s="21">
        <f ca="1">SUMIFS(AE$2:AE1257,D$2:D1257,D1257)</f>
        <v>1786</v>
      </c>
    </row>
    <row r="1258" spans="1:32" hidden="1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1">
        <v>0</v>
      </c>
      <c r="S1258" s="20">
        <f>VLOOKUP($A1258,Database!$A:$Y,10,FALSE)</f>
        <v>44</v>
      </c>
      <c r="T1258" s="20">
        <f>VLOOKUP($A1258,Database!$A:$Y,11,FALSE)</f>
        <v>127</v>
      </c>
      <c r="U1258" s="20">
        <f>VLOOKUP($A1258,Database!$A:$Y,12,FALSE)</f>
        <v>162</v>
      </c>
      <c r="V1258" s="20" t="str">
        <f>VLOOKUP(A1258,Database!A:M,13,FALSE)</f>
        <v>Terminé</v>
      </c>
      <c r="W1258" s="20">
        <f>VLOOKUP($A1258,Database!$A:$Y,20,FALSE)</f>
        <v>0</v>
      </c>
      <c r="X1258" s="20">
        <f>VLOOKUP($A1258,Database!$A:$Y,21,FALSE)</f>
        <v>0</v>
      </c>
      <c r="Y1258" s="20">
        <f>IF(A1258=0,0,IF(V1258="À venir",0,IF(AND(ISBLANK(P1258),ISBLANK(Q1258)),1,0)))</f>
        <v>0</v>
      </c>
      <c r="Z1258" s="20">
        <f>IF(OR(ISBLANK(P1258),ISBLANK(Q1258)),"",IF(OR(AND(P1258&gt;Q1258,W1258&gt;X1258),AND(P1258=Q1258,W1258=X1258),AND(P1258&lt;Q1258,W1258&lt;X1258)),1,0))</f>
        <v>0</v>
      </c>
      <c r="AA1258" s="20">
        <f ca="1">IF(C1258&lt;NOW(),IF(AND(P1258&gt;Q1258,W1258&gt;X1258),S1258,IF(AND(P1258=Q1258,W1258=X1258),T1258,IF(AND(P1258&lt;Q1258,W1258&lt;X1258),U1258,0))),"")</f>
        <v>0</v>
      </c>
      <c r="AB1258" s="20">
        <f ca="1">IF(AND(P1258=W1258,Q1258=X1258,NOT(ISBLANK(P1258)),NOT(ISBLANK(Q1258)),NOT(ISBLANK(W1258)),NOT(ISBLANK(AA1258))),1,0)</f>
        <v>0</v>
      </c>
      <c r="AC1258" s="20" t="str">
        <f ca="1">IF(AB1258=0,"",IF(OR(ISBLANK(P1258),ISBLANK(Q1258)),"",IF(ISBLANK(VLOOKUP(A1258,Database!A:AA,22,FALSE)),"",VLOOKUP(A1258,Database!A:AA,22,FALSE))))</f>
        <v/>
      </c>
      <c r="AD1258" s="20">
        <f ca="1">IFERROR(
   IF(
     OR(ISBLANK(P1258),ISBLANK(Q1258)),
     "",
     IF(
       AND(AA1258&lt;&gt;"",OR(V1258="Terminé",V1258="En cours")),
       VLOOKUP(AC1258,Setup_ScoreExactBonus!A:D,4,FALSE),
       0
     )),
  0)</f>
        <v>0</v>
      </c>
      <c r="AE1258" s="21">
        <f ca="1">IFERROR(IF(OR(ISBLANK(P1258),ISBLANK(Q1258)),0,IF(AA1258&lt;&gt;"", AA1258 + IF(AB1258=1,AD1258, 0), "") * (R1258+1)),"")</f>
        <v>0</v>
      </c>
      <c r="AF1258" s="21">
        <f ca="1">SUMIFS(AE$2:AE1258,D$2:D1258,D1258)</f>
        <v>1785</v>
      </c>
    </row>
    <row r="1259" spans="1:32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1">
        <v>0</v>
      </c>
      <c r="S1259" s="20">
        <f>VLOOKUP($A1259,Database!$A:$Y,10,FALSE)</f>
        <v>44</v>
      </c>
      <c r="T1259" s="20">
        <f>VLOOKUP($A1259,Database!$A:$Y,11,FALSE)</f>
        <v>127</v>
      </c>
      <c r="U1259" s="20">
        <f>VLOOKUP($A1259,Database!$A:$Y,12,FALSE)</f>
        <v>162</v>
      </c>
      <c r="V1259" s="20" t="str">
        <f>VLOOKUP(A1259,Database!A:M,13,FALSE)</f>
        <v>Terminé</v>
      </c>
      <c r="W1259" s="20">
        <f>VLOOKUP($A1259,Database!$A:$Y,20,FALSE)</f>
        <v>0</v>
      </c>
      <c r="X1259" s="20">
        <f>VLOOKUP($A1259,Database!$A:$Y,21,FALSE)</f>
        <v>0</v>
      </c>
      <c r="Y1259" s="20">
        <f>IF(A1259=0,0,IF(V1259="À venir",0,IF(AND(ISBLANK(P1259),ISBLANK(Q1259)),1,0)))</f>
        <v>0</v>
      </c>
      <c r="Z1259" s="20">
        <f>IF(OR(ISBLANK(P1259),ISBLANK(Q1259)),"",IF(OR(AND(P1259&gt;Q1259,W1259&gt;X1259),AND(P1259=Q1259,W1259=X1259),AND(P1259&lt;Q1259,W1259&lt;X1259)),1,0))</f>
        <v>0</v>
      </c>
      <c r="AA1259" s="20">
        <f ca="1">IF(C1259&lt;NOW(),IF(AND(P1259&gt;Q1259,W1259&gt;X1259),S1259,IF(AND(P1259=Q1259,W1259=X1259),T1259,IF(AND(P1259&lt;Q1259,W1259&lt;X1259),U1259,0))),"")</f>
        <v>0</v>
      </c>
      <c r="AB1259" s="20">
        <f ca="1">IF(AND(P1259=W1259,Q1259=X1259,NOT(ISBLANK(P1259)),NOT(ISBLANK(Q1259)),NOT(ISBLANK(W1259)),NOT(ISBLANK(AA1259))),1,0)</f>
        <v>0</v>
      </c>
      <c r="AC1259" s="20" t="str">
        <f ca="1">IF(AB1259=0,"",IF(OR(ISBLANK(P1259),ISBLANK(Q1259)),"",IF(ISBLANK(VLOOKUP(A1259,Database!A:AA,22,FALSE)),"",VLOOKUP(A1259,Database!A:AA,22,FALSE))))</f>
        <v/>
      </c>
      <c r="AD1259" s="20">
        <f ca="1">IFERROR(
   IF(
     OR(ISBLANK(P1259),ISBLANK(Q1259)),
     "",
     IF(
       AND(AA1259&lt;&gt;"",OR(V1259="Terminé",V1259="En cours")),
       VLOOKUP(AC1259,Setup_ScoreExactBonus!A:D,4,FALSE),
       0
     )),
  0)</f>
        <v>0</v>
      </c>
      <c r="AE1259" s="21">
        <f ca="1">IFERROR(IF(OR(ISBLANK(P1259),ISBLANK(Q1259)),0,IF(AA1259&lt;&gt;"", AA1259 + IF(AB1259=1,AD1259, 0), "") * (R1259+1)),"")</f>
        <v>0</v>
      </c>
      <c r="AF1259" s="21">
        <f ca="1">SUMIFS(AE$2:AE1259,D$2:D1259,D1259)</f>
        <v>1342</v>
      </c>
    </row>
    <row r="1260" spans="1:32" hidden="1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1">
        <v>0</v>
      </c>
      <c r="S1260" s="20">
        <f>VLOOKUP($A1260,Database!$A:$Y,10,FALSE)</f>
        <v>44</v>
      </c>
      <c r="T1260" s="20">
        <f>VLOOKUP($A1260,Database!$A:$Y,11,FALSE)</f>
        <v>127</v>
      </c>
      <c r="U1260" s="20">
        <f>VLOOKUP($A1260,Database!$A:$Y,12,FALSE)</f>
        <v>162</v>
      </c>
      <c r="V1260" s="20" t="str">
        <f>VLOOKUP(A1260,Database!A:M,13,FALSE)</f>
        <v>Terminé</v>
      </c>
      <c r="W1260" s="20">
        <f>VLOOKUP($A1260,Database!$A:$Y,20,FALSE)</f>
        <v>0</v>
      </c>
      <c r="X1260" s="20">
        <f>VLOOKUP($A1260,Database!$A:$Y,21,FALSE)</f>
        <v>0</v>
      </c>
      <c r="Y1260" s="20">
        <f>IF(A1260=0,0,IF(V1260="À venir",0,IF(AND(ISBLANK(P1260),ISBLANK(Q1260)),1,0)))</f>
        <v>0</v>
      </c>
      <c r="Z1260" s="20">
        <f>IF(OR(ISBLANK(P1260),ISBLANK(Q1260)),"",IF(OR(AND(P1260&gt;Q1260,W1260&gt;X1260),AND(P1260=Q1260,W1260=X1260),AND(P1260&lt;Q1260,W1260&lt;X1260)),1,0))</f>
        <v>0</v>
      </c>
      <c r="AA1260" s="20">
        <f ca="1">IF(C1260&lt;NOW(),IF(AND(P1260&gt;Q1260,W1260&gt;X1260),S1260,IF(AND(P1260=Q1260,W1260=X1260),T1260,IF(AND(P1260&lt;Q1260,W1260&lt;X1260),U1260,0))),"")</f>
        <v>0</v>
      </c>
      <c r="AB1260" s="20">
        <f ca="1">IF(AND(P1260=W1260,Q1260=X1260,NOT(ISBLANK(P1260)),NOT(ISBLANK(Q1260)),NOT(ISBLANK(W1260)),NOT(ISBLANK(AA1260))),1,0)</f>
        <v>0</v>
      </c>
      <c r="AC1260" s="20" t="str">
        <f ca="1">IF(AB1260=0,"",IF(OR(ISBLANK(P1260),ISBLANK(Q1260)),"",IF(ISBLANK(VLOOKUP(A1260,Database!A:AA,22,FALSE)),"",VLOOKUP(A1260,Database!A:AA,22,FALSE))))</f>
        <v/>
      </c>
      <c r="AD1260" s="20">
        <f ca="1">IFERROR(
   IF(
     OR(ISBLANK(P1260),ISBLANK(Q1260)),
     "",
     IF(
       AND(AA1260&lt;&gt;"",OR(V1260="Terminé",V1260="En cours")),
       VLOOKUP(AC1260,Setup_ScoreExactBonus!A:D,4,FALSE),
       0
     )),
  0)</f>
        <v>0</v>
      </c>
      <c r="AE1260" s="21">
        <f ca="1">IFERROR(IF(OR(ISBLANK(P1260),ISBLANK(Q1260)),0,IF(AA1260&lt;&gt;"", AA1260 + IF(AB1260=1,AD1260, 0), "") * (R1260+1)),"")</f>
        <v>0</v>
      </c>
      <c r="AF1260" s="21">
        <f ca="1">SUMIFS(AE$2:AE1260,D$2:D1260,D1260)</f>
        <v>1548</v>
      </c>
    </row>
    <row r="1261" spans="1:32" hidden="1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1">
        <v>0</v>
      </c>
      <c r="S1261" s="20">
        <f>VLOOKUP($A1261,Database!$A:$Y,10,FALSE)</f>
        <v>44</v>
      </c>
      <c r="T1261" s="20">
        <f>VLOOKUP($A1261,Database!$A:$Y,11,FALSE)</f>
        <v>127</v>
      </c>
      <c r="U1261" s="20">
        <f>VLOOKUP($A1261,Database!$A:$Y,12,FALSE)</f>
        <v>162</v>
      </c>
      <c r="V1261" s="20" t="str">
        <f>VLOOKUP(A1261,Database!A:M,13,FALSE)</f>
        <v>Terminé</v>
      </c>
      <c r="W1261" s="20">
        <f>VLOOKUP($A1261,Database!$A:$Y,20,FALSE)</f>
        <v>0</v>
      </c>
      <c r="X1261" s="20">
        <f>VLOOKUP($A1261,Database!$A:$Y,21,FALSE)</f>
        <v>0</v>
      </c>
      <c r="Y1261" s="20">
        <f>IF(A1261=0,0,IF(V1261="À venir",0,IF(AND(ISBLANK(P1261),ISBLANK(Q1261)),1,0)))</f>
        <v>0</v>
      </c>
      <c r="Z1261" s="20">
        <f>IF(OR(ISBLANK(P1261),ISBLANK(Q1261)),"",IF(OR(AND(P1261&gt;Q1261,W1261&gt;X1261),AND(P1261=Q1261,W1261=X1261),AND(P1261&lt;Q1261,W1261&lt;X1261)),1,0))</f>
        <v>1</v>
      </c>
      <c r="AA1261" s="20">
        <f ca="1">IF(C1261&lt;NOW(),IF(AND(P1261&gt;Q1261,W1261&gt;X1261),S1261,IF(AND(P1261=Q1261,W1261=X1261),T1261,IF(AND(P1261&lt;Q1261,W1261&lt;X1261),U1261,0))),"")</f>
        <v>127</v>
      </c>
      <c r="AB1261" s="20">
        <f ca="1">IF(AND(P1261=W1261,Q1261=X1261,NOT(ISBLANK(P1261)),NOT(ISBLANK(Q1261)),NOT(ISBLANK(W1261)),NOT(ISBLANK(AA1261))),1,0)</f>
        <v>0</v>
      </c>
      <c r="AC1261" s="20" t="str">
        <f ca="1">IF(AB1261=0,"",IF(OR(ISBLANK(P1261),ISBLANK(Q1261)),"",IF(ISBLANK(VLOOKUP(A1261,Database!A:AA,22,FALSE)),"",VLOOKUP(A1261,Database!A:AA,22,FALSE))))</f>
        <v/>
      </c>
      <c r="AD1261" s="20">
        <f ca="1">IFERROR(
   IF(
     OR(ISBLANK(P1261),ISBLANK(Q1261)),
     "",
     IF(
       AND(AA1261&lt;&gt;"",OR(V1261="Terminé",V1261="En cours")),
       VLOOKUP(AC1261,Setup_ScoreExactBonus!A:D,4,FALSE),
       0
     )),
  0)</f>
        <v>0</v>
      </c>
      <c r="AE1261" s="21">
        <f ca="1">IFERROR(IF(OR(ISBLANK(P1261),ISBLANK(Q1261)),0,IF(AA1261&lt;&gt;"", AA1261 + IF(AB1261=1,AD1261, 0), "") * (R1261+1)),"")</f>
        <v>127</v>
      </c>
      <c r="AF1261" s="21">
        <f ca="1">SUMIFS(AE$2:AE1261,D$2:D1261,D1261)</f>
        <v>1910</v>
      </c>
    </row>
    <row r="1262" spans="1:32" hidden="1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1">
        <v>0</v>
      </c>
      <c r="S1262" s="20">
        <f>VLOOKUP($A1262,Database!$A:$Y,10,FALSE)</f>
        <v>44</v>
      </c>
      <c r="T1262" s="20">
        <f>VLOOKUP($A1262,Database!$A:$Y,11,FALSE)</f>
        <v>127</v>
      </c>
      <c r="U1262" s="20">
        <f>VLOOKUP($A1262,Database!$A:$Y,12,FALSE)</f>
        <v>162</v>
      </c>
      <c r="V1262" s="20" t="str">
        <f>VLOOKUP(A1262,Database!A:M,13,FALSE)</f>
        <v>Terminé</v>
      </c>
      <c r="W1262" s="20">
        <f>VLOOKUP($A1262,Database!$A:$Y,20,FALSE)</f>
        <v>0</v>
      </c>
      <c r="X1262" s="20">
        <f>VLOOKUP($A1262,Database!$A:$Y,21,FALSE)</f>
        <v>0</v>
      </c>
      <c r="Y1262" s="20">
        <f>IF(A1262=0,0,IF(V1262="À venir",0,IF(AND(ISBLANK(P1262),ISBLANK(Q1262)),1,0)))</f>
        <v>0</v>
      </c>
      <c r="Z1262" s="20">
        <f>IF(OR(ISBLANK(P1262),ISBLANK(Q1262)),"",IF(OR(AND(P1262&gt;Q1262,W1262&gt;X1262),AND(P1262=Q1262,W1262=X1262),AND(P1262&lt;Q1262,W1262&lt;X1262)),1,0))</f>
        <v>0</v>
      </c>
      <c r="AA1262" s="20">
        <f ca="1">IF(C1262&lt;NOW(),IF(AND(P1262&gt;Q1262,W1262&gt;X1262),S1262,IF(AND(P1262=Q1262,W1262=X1262),T1262,IF(AND(P1262&lt;Q1262,W1262&lt;X1262),U1262,0))),"")</f>
        <v>0</v>
      </c>
      <c r="AB1262" s="20">
        <f ca="1">IF(AND(P1262=W1262,Q1262=X1262,NOT(ISBLANK(P1262)),NOT(ISBLANK(Q1262)),NOT(ISBLANK(W1262)),NOT(ISBLANK(AA1262))),1,0)</f>
        <v>0</v>
      </c>
      <c r="AC1262" s="20" t="str">
        <f ca="1">IF(AB1262=0,"",IF(OR(ISBLANK(P1262),ISBLANK(Q1262)),"",IF(ISBLANK(VLOOKUP(A1262,Database!A:AA,22,FALSE)),"",VLOOKUP(A1262,Database!A:AA,22,FALSE))))</f>
        <v/>
      </c>
      <c r="AD1262" s="20">
        <f ca="1">IFERROR(
   IF(
     OR(ISBLANK(P1262),ISBLANK(Q1262)),
     "",
     IF(
       AND(AA1262&lt;&gt;"",OR(V1262="Terminé",V1262="En cours")),
       VLOOKUP(AC1262,Setup_ScoreExactBonus!A:D,4,FALSE),
       0
     )),
  0)</f>
        <v>0</v>
      </c>
      <c r="AE1262" s="21">
        <f ca="1">IFERROR(IF(OR(ISBLANK(P1262),ISBLANK(Q1262)),0,IF(AA1262&lt;&gt;"", AA1262 + IF(AB1262=1,AD1262, 0), "") * (R1262+1)),"")</f>
        <v>0</v>
      </c>
      <c r="AF1262" s="21">
        <f ca="1">SUMIFS(AE$2:AE1262,D$2:D1262,D1262)</f>
        <v>1551</v>
      </c>
    </row>
    <row r="1263" spans="1:32" hidden="1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1">
        <v>0</v>
      </c>
      <c r="S1263" s="20">
        <f>VLOOKUP($A1263,Database!$A:$Y,10,FALSE)</f>
        <v>44</v>
      </c>
      <c r="T1263" s="20">
        <f>VLOOKUP($A1263,Database!$A:$Y,11,FALSE)</f>
        <v>127</v>
      </c>
      <c r="U1263" s="20">
        <f>VLOOKUP($A1263,Database!$A:$Y,12,FALSE)</f>
        <v>162</v>
      </c>
      <c r="V1263" s="20" t="str">
        <f>VLOOKUP(A1263,Database!A:M,13,FALSE)</f>
        <v>Terminé</v>
      </c>
      <c r="W1263" s="20">
        <f>VLOOKUP($A1263,Database!$A:$Y,20,FALSE)</f>
        <v>0</v>
      </c>
      <c r="X1263" s="20">
        <f>VLOOKUP($A1263,Database!$A:$Y,21,FALSE)</f>
        <v>0</v>
      </c>
      <c r="Y1263" s="20">
        <f>IF(A1263=0,0,IF(V1263="À venir",0,IF(AND(ISBLANK(P1263),ISBLANK(Q1263)),1,0)))</f>
        <v>0</v>
      </c>
      <c r="Z1263" s="20">
        <f>IF(OR(ISBLANK(P1263),ISBLANK(Q1263)),"",IF(OR(AND(P1263&gt;Q1263,W1263&gt;X1263),AND(P1263=Q1263,W1263=X1263),AND(P1263&lt;Q1263,W1263&lt;X1263)),1,0))</f>
        <v>0</v>
      </c>
      <c r="AA1263" s="20">
        <f ca="1">IF(C1263&lt;NOW(),IF(AND(P1263&gt;Q1263,W1263&gt;X1263),S1263,IF(AND(P1263=Q1263,W1263=X1263),T1263,IF(AND(P1263&lt;Q1263,W1263&lt;X1263),U1263,0))),"")</f>
        <v>0</v>
      </c>
      <c r="AB1263" s="20">
        <f ca="1">IF(AND(P1263=W1263,Q1263=X1263,NOT(ISBLANK(P1263)),NOT(ISBLANK(Q1263)),NOT(ISBLANK(W1263)),NOT(ISBLANK(AA1263))),1,0)</f>
        <v>0</v>
      </c>
      <c r="AC1263" s="20" t="str">
        <f ca="1">IF(AB1263=0,"",IF(OR(ISBLANK(P1263),ISBLANK(Q1263)),"",IF(ISBLANK(VLOOKUP(A1263,Database!A:AA,22,FALSE)),"",VLOOKUP(A1263,Database!A:AA,22,FALSE))))</f>
        <v/>
      </c>
      <c r="AD1263" s="20">
        <f ca="1">IFERROR(
   IF(
     OR(ISBLANK(P1263),ISBLANK(Q1263)),
     "",
     IF(
       AND(AA1263&lt;&gt;"",OR(V1263="Terminé",V1263="En cours")),
       VLOOKUP(AC1263,Setup_ScoreExactBonus!A:D,4,FALSE),
       0
     )),
  0)</f>
        <v>0</v>
      </c>
      <c r="AE1263" s="21">
        <f ca="1">IFERROR(IF(OR(ISBLANK(P1263),ISBLANK(Q1263)),0,IF(AA1263&lt;&gt;"", AA1263 + IF(AB1263=1,AD1263, 0), "") * (R1263+1)),"")</f>
        <v>0</v>
      </c>
      <c r="AF1263" s="21">
        <f ca="1">SUMIFS(AE$2:AE1263,D$2:D1263,D1263)</f>
        <v>1764</v>
      </c>
    </row>
    <row r="1264" spans="1:32" hidden="1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1">
        <v>0</v>
      </c>
      <c r="S1264" s="20">
        <f>VLOOKUP($A1264,Database!$A:$Y,10,FALSE)</f>
        <v>44</v>
      </c>
      <c r="T1264" s="20">
        <f>VLOOKUP($A1264,Database!$A:$Y,11,FALSE)</f>
        <v>127</v>
      </c>
      <c r="U1264" s="20">
        <f>VLOOKUP($A1264,Database!$A:$Y,12,FALSE)</f>
        <v>162</v>
      </c>
      <c r="V1264" s="20" t="str">
        <f>VLOOKUP(A1264,Database!A:M,13,FALSE)</f>
        <v>Terminé</v>
      </c>
      <c r="W1264" s="20">
        <f>VLOOKUP($A1264,Database!$A:$Y,20,FALSE)</f>
        <v>0</v>
      </c>
      <c r="X1264" s="20">
        <f>VLOOKUP($A1264,Database!$A:$Y,21,FALSE)</f>
        <v>0</v>
      </c>
      <c r="Y1264" s="20">
        <f>IF(A1264=0,0,IF(V1264="À venir",0,IF(AND(ISBLANK(P1264),ISBLANK(Q1264)),1,0)))</f>
        <v>0</v>
      </c>
      <c r="Z1264" s="20">
        <f>IF(OR(ISBLANK(P1264),ISBLANK(Q1264)),"",IF(OR(AND(P1264&gt;Q1264,W1264&gt;X1264),AND(P1264=Q1264,W1264=X1264),AND(P1264&lt;Q1264,W1264&lt;X1264)),1,0))</f>
        <v>1</v>
      </c>
      <c r="AA1264" s="20">
        <f ca="1">IF(C1264&lt;NOW(),IF(AND(P1264&gt;Q1264,W1264&gt;X1264),S1264,IF(AND(P1264=Q1264,W1264=X1264),T1264,IF(AND(P1264&lt;Q1264,W1264&lt;X1264),U1264,0))),"")</f>
        <v>127</v>
      </c>
      <c r="AB1264" s="20">
        <f ca="1">IF(AND(P1264=W1264,Q1264=X1264,NOT(ISBLANK(P1264)),NOT(ISBLANK(Q1264)),NOT(ISBLANK(W1264)),NOT(ISBLANK(AA1264))),1,0)</f>
        <v>0</v>
      </c>
      <c r="AC1264" s="20" t="str">
        <f ca="1">IF(AB1264=0,"",IF(OR(ISBLANK(P1264),ISBLANK(Q1264)),"",IF(ISBLANK(VLOOKUP(A1264,Database!A:AA,22,FALSE)),"",VLOOKUP(A1264,Database!A:AA,22,FALSE))))</f>
        <v/>
      </c>
      <c r="AD1264" s="20">
        <f ca="1">IFERROR(
   IF(
     OR(ISBLANK(P1264),ISBLANK(Q1264)),
     "",
     IF(
       AND(AA1264&lt;&gt;"",OR(V1264="Terminé",V1264="En cours")),
       VLOOKUP(AC1264,Setup_ScoreExactBonus!A:D,4,FALSE),
       0
     )),
  0)</f>
        <v>0</v>
      </c>
      <c r="AE1264" s="21">
        <f ca="1">IFERROR(IF(OR(ISBLANK(P1264),ISBLANK(Q1264)),0,IF(AA1264&lt;&gt;"", AA1264 + IF(AB1264=1,AD1264, 0), "") * (R1264+1)),"")</f>
        <v>127</v>
      </c>
      <c r="AF1264" s="21">
        <f ca="1">SUMIFS(AE$2:AE1264,D$2:D1264,D1264)</f>
        <v>1484</v>
      </c>
    </row>
    <row r="1265" spans="1:32" hidden="1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1">
        <v>0</v>
      </c>
      <c r="S1265" s="20">
        <f>VLOOKUP($A1265,Database!$A:$Y,10,FALSE)</f>
        <v>44</v>
      </c>
      <c r="T1265" s="20">
        <f>VLOOKUP($A1265,Database!$A:$Y,11,FALSE)</f>
        <v>127</v>
      </c>
      <c r="U1265" s="20">
        <f>VLOOKUP($A1265,Database!$A:$Y,12,FALSE)</f>
        <v>162</v>
      </c>
      <c r="V1265" s="20" t="str">
        <f>VLOOKUP(A1265,Database!A:M,13,FALSE)</f>
        <v>Terminé</v>
      </c>
      <c r="W1265" s="20">
        <f>VLOOKUP($A1265,Database!$A:$Y,20,FALSE)</f>
        <v>0</v>
      </c>
      <c r="X1265" s="20">
        <f>VLOOKUP($A1265,Database!$A:$Y,21,FALSE)</f>
        <v>0</v>
      </c>
      <c r="Y1265" s="20">
        <f>IF(A1265=0,0,IF(V1265="À venir",0,IF(AND(ISBLANK(P1265),ISBLANK(Q1265)),1,0)))</f>
        <v>0</v>
      </c>
      <c r="Z1265" s="20">
        <f>IF(OR(ISBLANK(P1265),ISBLANK(Q1265)),"",IF(OR(AND(P1265&gt;Q1265,W1265&gt;X1265),AND(P1265=Q1265,W1265=X1265),AND(P1265&lt;Q1265,W1265&lt;X1265)),1,0))</f>
        <v>1</v>
      </c>
      <c r="AA1265" s="20">
        <f ca="1">IF(C1265&lt;NOW(),IF(AND(P1265&gt;Q1265,W1265&gt;X1265),S1265,IF(AND(P1265=Q1265,W1265=X1265),T1265,IF(AND(P1265&lt;Q1265,W1265&lt;X1265),U1265,0))),"")</f>
        <v>127</v>
      </c>
      <c r="AB1265" s="20">
        <f ca="1">IF(AND(P1265=W1265,Q1265=X1265,NOT(ISBLANK(P1265)),NOT(ISBLANK(Q1265)),NOT(ISBLANK(W1265)),NOT(ISBLANK(AA1265))),1,0)</f>
        <v>1</v>
      </c>
      <c r="AC1265" s="20" t="str">
        <f ca="1">IF(AB1265=0,"",IF(OR(ISBLANK(P1265),ISBLANK(Q1265)),"",IF(ISBLANK(VLOOKUP(A1265,Database!A:AA,22,FALSE)),"",VLOOKUP(A1265,Database!A:AA,22,FALSE))))</f>
        <v>Très rare</v>
      </c>
      <c r="AD1265" s="20">
        <f ca="1">IFERROR(
   IF(
     OR(ISBLANK(P1265),ISBLANK(Q1265)),
     "",
     IF(
       AND(AA1265&lt;&gt;"",OR(V1265="Terminé",V1265="En cours")),
       VLOOKUP(AC1265,Setup_ScoreExactBonus!A:D,4,FALSE),
       0
     )),
  0)</f>
        <v>50</v>
      </c>
      <c r="AE1265" s="21">
        <f ca="1">IFERROR(IF(OR(ISBLANK(P1265),ISBLANK(Q1265)),0,IF(AA1265&lt;&gt;"", AA1265 + IF(AB1265=1,AD1265, 0), "") * (R1265+1)),"")</f>
        <v>177</v>
      </c>
      <c r="AF1265" s="21">
        <f ca="1">SUMIFS(AE$2:AE1265,D$2:D1265,D1265)</f>
        <v>1446</v>
      </c>
    </row>
    <row r="1266" spans="1:32" hidden="1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1">
        <v>0</v>
      </c>
      <c r="S1266" s="20">
        <f>VLOOKUP($A1266,Database!$A:$Y,10,FALSE)</f>
        <v>44</v>
      </c>
      <c r="T1266" s="20">
        <f>VLOOKUP($A1266,Database!$A:$Y,11,FALSE)</f>
        <v>127</v>
      </c>
      <c r="U1266" s="20">
        <f>VLOOKUP($A1266,Database!$A:$Y,12,FALSE)</f>
        <v>162</v>
      </c>
      <c r="V1266" s="20" t="str">
        <f>VLOOKUP(A1266,Database!A:M,13,FALSE)</f>
        <v>Terminé</v>
      </c>
      <c r="W1266" s="20">
        <f>VLOOKUP($A1266,Database!$A:$Y,20,FALSE)</f>
        <v>0</v>
      </c>
      <c r="X1266" s="20">
        <f>VLOOKUP($A1266,Database!$A:$Y,21,FALSE)</f>
        <v>0</v>
      </c>
      <c r="Y1266" s="20">
        <f>IF(A1266=0,0,IF(V1266="À venir",0,IF(AND(ISBLANK(P1266),ISBLANK(Q1266)),1,0)))</f>
        <v>0</v>
      </c>
      <c r="Z1266" s="20">
        <f>IF(OR(ISBLANK(P1266),ISBLANK(Q1266)),"",IF(OR(AND(P1266&gt;Q1266,W1266&gt;X1266),AND(P1266=Q1266,W1266=X1266),AND(P1266&lt;Q1266,W1266&lt;X1266)),1,0))</f>
        <v>0</v>
      </c>
      <c r="AA1266" s="20">
        <f ca="1">IF(C1266&lt;NOW(),IF(AND(P1266&gt;Q1266,W1266&gt;X1266),S1266,IF(AND(P1266=Q1266,W1266=X1266),T1266,IF(AND(P1266&lt;Q1266,W1266&lt;X1266),U1266,0))),"")</f>
        <v>0</v>
      </c>
      <c r="AB1266" s="20">
        <f ca="1">IF(AND(P1266=W1266,Q1266=X1266,NOT(ISBLANK(P1266)),NOT(ISBLANK(Q1266)),NOT(ISBLANK(W1266)),NOT(ISBLANK(AA1266))),1,0)</f>
        <v>0</v>
      </c>
      <c r="AC1266" s="20" t="str">
        <f ca="1">IF(AB1266=0,"",IF(OR(ISBLANK(P1266),ISBLANK(Q1266)),"",IF(ISBLANK(VLOOKUP(A1266,Database!A:AA,22,FALSE)),"",VLOOKUP(A1266,Database!A:AA,22,FALSE))))</f>
        <v/>
      </c>
      <c r="AD1266" s="20">
        <f ca="1">IFERROR(
   IF(
     OR(ISBLANK(P1266),ISBLANK(Q1266)),
     "",
     IF(
       AND(AA1266&lt;&gt;"",OR(V1266="Terminé",V1266="En cours")),
       VLOOKUP(AC1266,Setup_ScoreExactBonus!A:D,4,FALSE),
       0
     )),
  0)</f>
        <v>0</v>
      </c>
      <c r="AE1266" s="21">
        <f ca="1">IFERROR(IF(OR(ISBLANK(P1266),ISBLANK(Q1266)),0,IF(AA1266&lt;&gt;"", AA1266 + IF(AB1266=1,AD1266, 0), "") * (R1266+1)),"")</f>
        <v>0</v>
      </c>
      <c r="AF1266" s="21">
        <f ca="1">SUMIFS(AE$2:AE1266,D$2:D1266,D1266)</f>
        <v>1266</v>
      </c>
    </row>
    <row r="1267" spans="1:32" hidden="1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1">
        <v>0</v>
      </c>
      <c r="S1267" s="20">
        <f>VLOOKUP($A1267,Database!$A:$Y,10,FALSE)</f>
        <v>44</v>
      </c>
      <c r="T1267" s="20">
        <f>VLOOKUP($A1267,Database!$A:$Y,11,FALSE)</f>
        <v>127</v>
      </c>
      <c r="U1267" s="20">
        <f>VLOOKUP($A1267,Database!$A:$Y,12,FALSE)</f>
        <v>162</v>
      </c>
      <c r="V1267" s="20" t="str">
        <f>VLOOKUP(A1267,Database!A:M,13,FALSE)</f>
        <v>Terminé</v>
      </c>
      <c r="W1267" s="20">
        <f>VLOOKUP($A1267,Database!$A:$Y,20,FALSE)</f>
        <v>0</v>
      </c>
      <c r="X1267" s="20">
        <f>VLOOKUP($A1267,Database!$A:$Y,21,FALSE)</f>
        <v>0</v>
      </c>
      <c r="Y1267" s="20">
        <f>IF(A1267=0,0,IF(V1267="À venir",0,IF(AND(ISBLANK(P1267),ISBLANK(Q1267)),1,0)))</f>
        <v>0</v>
      </c>
      <c r="Z1267" s="20">
        <f>IF(OR(ISBLANK(P1267),ISBLANK(Q1267)),"",IF(OR(AND(P1267&gt;Q1267,W1267&gt;X1267),AND(P1267=Q1267,W1267=X1267),AND(P1267&lt;Q1267,W1267&lt;X1267)),1,0))</f>
        <v>0</v>
      </c>
      <c r="AA1267" s="20">
        <f ca="1">IF(C1267&lt;NOW(),IF(AND(P1267&gt;Q1267,W1267&gt;X1267),S1267,IF(AND(P1267=Q1267,W1267=X1267),T1267,IF(AND(P1267&lt;Q1267,W1267&lt;X1267),U1267,0))),"")</f>
        <v>0</v>
      </c>
      <c r="AB1267" s="20">
        <f ca="1">IF(AND(P1267=W1267,Q1267=X1267,NOT(ISBLANK(P1267)),NOT(ISBLANK(Q1267)),NOT(ISBLANK(W1267)),NOT(ISBLANK(AA1267))),1,0)</f>
        <v>0</v>
      </c>
      <c r="AC1267" s="20" t="str">
        <f ca="1">IF(AB1267=0,"",IF(OR(ISBLANK(P1267),ISBLANK(Q1267)),"",IF(ISBLANK(VLOOKUP(A1267,Database!A:AA,22,FALSE)),"",VLOOKUP(A1267,Database!A:AA,22,FALSE))))</f>
        <v/>
      </c>
      <c r="AD1267" s="20">
        <f ca="1">IFERROR(
   IF(
     OR(ISBLANK(P1267),ISBLANK(Q1267)),
     "",
     IF(
       AND(AA1267&lt;&gt;"",OR(V1267="Terminé",V1267="En cours")),
       VLOOKUP(AC1267,Setup_ScoreExactBonus!A:D,4,FALSE),
       0
     )),
  0)</f>
        <v>0</v>
      </c>
      <c r="AE1267" s="21">
        <f ca="1">IFERROR(IF(OR(ISBLANK(P1267),ISBLANK(Q1267)),0,IF(AA1267&lt;&gt;"", AA1267 + IF(AB1267=1,AD1267, 0), "") * (R1267+1)),"")</f>
        <v>0</v>
      </c>
      <c r="AF1267" s="21">
        <f ca="1">SUMIFS(AE$2:AE1267,D$2:D1267,D1267)</f>
        <v>1914</v>
      </c>
    </row>
    <row r="1268" spans="1:32" hidden="1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1">
        <v>0</v>
      </c>
      <c r="S1268" s="20">
        <f>VLOOKUP($A1268,Database!$A:$Y,10,FALSE)</f>
        <v>44</v>
      </c>
      <c r="T1268" s="20">
        <f>VLOOKUP($A1268,Database!$A:$Y,11,FALSE)</f>
        <v>127</v>
      </c>
      <c r="U1268" s="20">
        <f>VLOOKUP($A1268,Database!$A:$Y,12,FALSE)</f>
        <v>162</v>
      </c>
      <c r="V1268" s="20" t="str">
        <f>VLOOKUP(A1268,Database!A:M,13,FALSE)</f>
        <v>Terminé</v>
      </c>
      <c r="W1268" s="20">
        <f>VLOOKUP($A1268,Database!$A:$Y,20,FALSE)</f>
        <v>0</v>
      </c>
      <c r="X1268" s="20">
        <f>VLOOKUP($A1268,Database!$A:$Y,21,FALSE)</f>
        <v>0</v>
      </c>
      <c r="Y1268" s="20">
        <f>IF(A1268=0,0,IF(V1268="À venir",0,IF(AND(ISBLANK(P1268),ISBLANK(Q1268)),1,0)))</f>
        <v>0</v>
      </c>
      <c r="Z1268" s="20">
        <f>IF(OR(ISBLANK(P1268),ISBLANK(Q1268)),"",IF(OR(AND(P1268&gt;Q1268,W1268&gt;X1268),AND(P1268=Q1268,W1268=X1268),AND(P1268&lt;Q1268,W1268&lt;X1268)),1,0))</f>
        <v>0</v>
      </c>
      <c r="AA1268" s="20">
        <f ca="1">IF(C1268&lt;NOW(),IF(AND(P1268&gt;Q1268,W1268&gt;X1268),S1268,IF(AND(P1268=Q1268,W1268=X1268),T1268,IF(AND(P1268&lt;Q1268,W1268&lt;X1268),U1268,0))),"")</f>
        <v>0</v>
      </c>
      <c r="AB1268" s="20">
        <f ca="1">IF(AND(P1268=W1268,Q1268=X1268,NOT(ISBLANK(P1268)),NOT(ISBLANK(Q1268)),NOT(ISBLANK(W1268)),NOT(ISBLANK(AA1268))),1,0)</f>
        <v>0</v>
      </c>
      <c r="AC1268" s="20" t="str">
        <f ca="1">IF(AB1268=0,"",IF(OR(ISBLANK(P1268),ISBLANK(Q1268)),"",IF(ISBLANK(VLOOKUP(A1268,Database!A:AA,22,FALSE)),"",VLOOKUP(A1268,Database!A:AA,22,FALSE))))</f>
        <v/>
      </c>
      <c r="AD1268" s="20">
        <f ca="1">IFERROR(
   IF(
     OR(ISBLANK(P1268),ISBLANK(Q1268)),
     "",
     IF(
       AND(AA1268&lt;&gt;"",OR(V1268="Terminé",V1268="En cours")),
       VLOOKUP(AC1268,Setup_ScoreExactBonus!A:D,4,FALSE),
       0
     )),
  0)</f>
        <v>0</v>
      </c>
      <c r="AE1268" s="21">
        <f ca="1">IFERROR(IF(OR(ISBLANK(P1268),ISBLANK(Q1268)),0,IF(AA1268&lt;&gt;"", AA1268 + IF(AB1268=1,AD1268, 0), "") * (R1268+1)),"")</f>
        <v>0</v>
      </c>
      <c r="AF1268" s="21">
        <f ca="1">SUMIFS(AE$2:AE1268,D$2:D1268,D1268)</f>
        <v>1740</v>
      </c>
    </row>
    <row r="1269" spans="1:32" hidden="1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1">
        <v>0</v>
      </c>
      <c r="S1269" s="20">
        <f>VLOOKUP($A1269,Database!$A:$Y,10,FALSE)</f>
        <v>44</v>
      </c>
      <c r="T1269" s="20">
        <f>VLOOKUP($A1269,Database!$A:$Y,11,FALSE)</f>
        <v>127</v>
      </c>
      <c r="U1269" s="20">
        <f>VLOOKUP($A1269,Database!$A:$Y,12,FALSE)</f>
        <v>162</v>
      </c>
      <c r="V1269" s="20" t="str">
        <f>VLOOKUP(A1269,Database!A:M,13,FALSE)</f>
        <v>Terminé</v>
      </c>
      <c r="W1269" s="20">
        <f>VLOOKUP($A1269,Database!$A:$Y,20,FALSE)</f>
        <v>0</v>
      </c>
      <c r="X1269" s="20">
        <f>VLOOKUP($A1269,Database!$A:$Y,21,FALSE)</f>
        <v>0</v>
      </c>
      <c r="Y1269" s="20">
        <f>IF(A1269=0,0,IF(V1269="À venir",0,IF(AND(ISBLANK(P1269),ISBLANK(Q1269)),1,0)))</f>
        <v>0</v>
      </c>
      <c r="Z1269" s="20">
        <f>IF(OR(ISBLANK(P1269),ISBLANK(Q1269)),"",IF(OR(AND(P1269&gt;Q1269,W1269&gt;X1269),AND(P1269=Q1269,W1269=X1269),AND(P1269&lt;Q1269,W1269&lt;X1269)),1,0))</f>
        <v>0</v>
      </c>
      <c r="AA1269" s="20">
        <f ca="1">IF(C1269&lt;NOW(),IF(AND(P1269&gt;Q1269,W1269&gt;X1269),S1269,IF(AND(P1269=Q1269,W1269=X1269),T1269,IF(AND(P1269&lt;Q1269,W1269&lt;X1269),U1269,0))),"")</f>
        <v>0</v>
      </c>
      <c r="AB1269" s="20">
        <f ca="1">IF(AND(P1269=W1269,Q1269=X1269,NOT(ISBLANK(P1269)),NOT(ISBLANK(Q1269)),NOT(ISBLANK(W1269)),NOT(ISBLANK(AA1269))),1,0)</f>
        <v>0</v>
      </c>
      <c r="AC1269" s="20" t="str">
        <f ca="1">IF(AB1269=0,"",IF(OR(ISBLANK(P1269),ISBLANK(Q1269)),"",IF(ISBLANK(VLOOKUP(A1269,Database!A:AA,22,FALSE)),"",VLOOKUP(A1269,Database!A:AA,22,FALSE))))</f>
        <v/>
      </c>
      <c r="AD1269" s="20">
        <f ca="1">IFERROR(
   IF(
     OR(ISBLANK(P1269),ISBLANK(Q1269)),
     "",
     IF(
       AND(AA1269&lt;&gt;"",OR(V1269="Terminé",V1269="En cours")),
       VLOOKUP(AC1269,Setup_ScoreExactBonus!A:D,4,FALSE),
       0
     )),
  0)</f>
        <v>0</v>
      </c>
      <c r="AE1269" s="21">
        <f ca="1">IFERROR(IF(OR(ISBLANK(P1269),ISBLANK(Q1269)),0,IF(AA1269&lt;&gt;"", AA1269 + IF(AB1269=1,AD1269, 0), "") * (R1269+1)),"")</f>
        <v>0</v>
      </c>
      <c r="AF1269" s="21">
        <f ca="1">SUMIFS(AE$2:AE1269,D$2:D1269,D1269)</f>
        <v>1080</v>
      </c>
    </row>
    <row r="1270" spans="1:32" hidden="1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1">
        <v>0</v>
      </c>
      <c r="S1270" s="20">
        <f>VLOOKUP($A1270,Database!$A:$Y,10,FALSE)</f>
        <v>44</v>
      </c>
      <c r="T1270" s="20">
        <f>VLOOKUP($A1270,Database!$A:$Y,11,FALSE)</f>
        <v>127</v>
      </c>
      <c r="U1270" s="20">
        <f>VLOOKUP($A1270,Database!$A:$Y,12,FALSE)</f>
        <v>162</v>
      </c>
      <c r="V1270" s="20" t="str">
        <f>VLOOKUP(A1270,Database!A:M,13,FALSE)</f>
        <v>Terminé</v>
      </c>
      <c r="W1270" s="20">
        <f>VLOOKUP($A1270,Database!$A:$Y,20,FALSE)</f>
        <v>0</v>
      </c>
      <c r="X1270" s="20">
        <f>VLOOKUP($A1270,Database!$A:$Y,21,FALSE)</f>
        <v>0</v>
      </c>
      <c r="Y1270" s="20">
        <f>IF(A1270=0,0,IF(V1270="À venir",0,IF(AND(ISBLANK(P1270),ISBLANK(Q1270)),1,0)))</f>
        <v>0</v>
      </c>
      <c r="Z1270" s="20">
        <f>IF(OR(ISBLANK(P1270),ISBLANK(Q1270)),"",IF(OR(AND(P1270&gt;Q1270,W1270&gt;X1270),AND(P1270=Q1270,W1270=X1270),AND(P1270&lt;Q1270,W1270&lt;X1270)),1,0))</f>
        <v>0</v>
      </c>
      <c r="AA1270" s="20">
        <f ca="1">IF(C1270&lt;NOW(),IF(AND(P1270&gt;Q1270,W1270&gt;X1270),S1270,IF(AND(P1270=Q1270,W1270=X1270),T1270,IF(AND(P1270&lt;Q1270,W1270&lt;X1270),U1270,0))),"")</f>
        <v>0</v>
      </c>
      <c r="AB1270" s="20">
        <f ca="1">IF(AND(P1270=W1270,Q1270=X1270,NOT(ISBLANK(P1270)),NOT(ISBLANK(Q1270)),NOT(ISBLANK(W1270)),NOT(ISBLANK(AA1270))),1,0)</f>
        <v>0</v>
      </c>
      <c r="AC1270" s="20" t="str">
        <f ca="1">IF(AB1270=0,"",IF(OR(ISBLANK(P1270),ISBLANK(Q1270)),"",IF(ISBLANK(VLOOKUP(A1270,Database!A:AA,22,FALSE)),"",VLOOKUP(A1270,Database!A:AA,22,FALSE))))</f>
        <v/>
      </c>
      <c r="AD1270" s="20">
        <f ca="1">IFERROR(
   IF(
     OR(ISBLANK(P1270),ISBLANK(Q1270)),
     "",
     IF(
       AND(AA1270&lt;&gt;"",OR(V1270="Terminé",V1270="En cours")),
       VLOOKUP(AC1270,Setup_ScoreExactBonus!A:D,4,FALSE),
       0
     )),
  0)</f>
        <v>0</v>
      </c>
      <c r="AE1270" s="21">
        <f ca="1">IFERROR(IF(OR(ISBLANK(P1270),ISBLANK(Q1270)),0,IF(AA1270&lt;&gt;"", AA1270 + IF(AB1270=1,AD1270, 0), "") * (R1270+1)),"")</f>
        <v>0</v>
      </c>
      <c r="AF1270" s="21">
        <f ca="1">SUMIFS(AE$2:AE1270,D$2:D1270,D1270)</f>
        <v>883</v>
      </c>
    </row>
    <row r="1271" spans="1:32" hidden="1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1">
        <v>0</v>
      </c>
      <c r="S1271" s="20">
        <f>VLOOKUP($A1271,Database!$A:$Y,10,FALSE)</f>
        <v>165</v>
      </c>
      <c r="T1271" s="20">
        <f>VLOOKUP($A1271,Database!$A:$Y,11,FALSE)</f>
        <v>123</v>
      </c>
      <c r="U1271" s="20">
        <f>VLOOKUP($A1271,Database!$A:$Y,12,FALSE)</f>
        <v>36</v>
      </c>
      <c r="V1271" s="20" t="str">
        <f>VLOOKUP(A1271,Database!A:M,13,FALSE)</f>
        <v>Terminé</v>
      </c>
      <c r="W1271" s="20">
        <f>VLOOKUP($A1271,Database!$A:$Y,20,FALSE)</f>
        <v>0</v>
      </c>
      <c r="X1271" s="20">
        <f>VLOOKUP($A1271,Database!$A:$Y,21,FALSE)</f>
        <v>1</v>
      </c>
      <c r="Y1271" s="20">
        <f>IF(A1271=0,0,IF(V1271="À venir",0,IF(AND(ISBLANK(P1271),ISBLANK(Q1271)),1,0)))</f>
        <v>0</v>
      </c>
      <c r="Z1271" s="20">
        <f>IF(OR(ISBLANK(P1271),ISBLANK(Q1271)),"",IF(OR(AND(P1271&gt;Q1271,W1271&gt;X1271),AND(P1271=Q1271,W1271=X1271),AND(P1271&lt;Q1271,W1271&lt;X1271)),1,0))</f>
        <v>1</v>
      </c>
      <c r="AA1271" s="20">
        <f ca="1">IF(C1271&lt;NOW(),IF(AND(P1271&gt;Q1271,W1271&gt;X1271),S1271,IF(AND(P1271=Q1271,W1271=X1271),T1271,IF(AND(P1271&lt;Q1271,W1271&lt;X1271),U1271,0))),"")</f>
        <v>36</v>
      </c>
      <c r="AB1271" s="20">
        <f ca="1">IF(AND(P1271=W1271,Q1271=X1271,NOT(ISBLANK(P1271)),NOT(ISBLANK(Q1271)),NOT(ISBLANK(W1271)),NOT(ISBLANK(AA1271))),1,0)</f>
        <v>0</v>
      </c>
      <c r="AC1271" s="20" t="str">
        <f ca="1">IF(AB1271=0,"",IF(OR(ISBLANK(P1271),ISBLANK(Q1271)),"",IF(ISBLANK(VLOOKUP(A1271,Database!A:AA,22,FALSE)),"",VLOOKUP(A1271,Database!A:AA,22,FALSE))))</f>
        <v/>
      </c>
      <c r="AD1271" s="20">
        <f ca="1">IFERROR(
   IF(
     OR(ISBLANK(P1271),ISBLANK(Q1271)),
     "",
     IF(
       AND(AA1271&lt;&gt;"",OR(V1271="Terminé",V1271="En cours")),
       VLOOKUP(AC1271,Setup_ScoreExactBonus!A:D,4,FALSE),
       0
     )),
  0)</f>
        <v>0</v>
      </c>
      <c r="AE1271" s="21">
        <f ca="1">IFERROR(IF(OR(ISBLANK(P1271),ISBLANK(Q1271)),0,IF(AA1271&lt;&gt;"", AA1271 + IF(AB1271=1,AD1271, 0), "") * (R1271+1)),"")</f>
        <v>36</v>
      </c>
      <c r="AF1271" s="21">
        <f ca="1">SUMIFS(AE$2:AE1271,D$2:D1271,D1271)</f>
        <v>1640</v>
      </c>
    </row>
    <row r="1272" spans="1:32" hidden="1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1">
        <v>0</v>
      </c>
      <c r="S1272" s="20">
        <f>VLOOKUP($A1272,Database!$A:$Y,10,FALSE)</f>
        <v>165</v>
      </c>
      <c r="T1272" s="20">
        <f>VLOOKUP($A1272,Database!$A:$Y,11,FALSE)</f>
        <v>123</v>
      </c>
      <c r="U1272" s="20">
        <f>VLOOKUP($A1272,Database!$A:$Y,12,FALSE)</f>
        <v>36</v>
      </c>
      <c r="V1272" s="20" t="str">
        <f>VLOOKUP(A1272,Database!A:M,13,FALSE)</f>
        <v>Terminé</v>
      </c>
      <c r="W1272" s="20">
        <f>VLOOKUP($A1272,Database!$A:$Y,20,FALSE)</f>
        <v>0</v>
      </c>
      <c r="X1272" s="20">
        <f>VLOOKUP($A1272,Database!$A:$Y,21,FALSE)</f>
        <v>1</v>
      </c>
      <c r="Y1272" s="20">
        <f>IF(A1272=0,0,IF(V1272="À venir",0,IF(AND(ISBLANK(P1272),ISBLANK(Q1272)),1,0)))</f>
        <v>0</v>
      </c>
      <c r="Z1272" s="20">
        <f>IF(OR(ISBLANK(P1272),ISBLANK(Q1272)),"",IF(OR(AND(P1272&gt;Q1272,W1272&gt;X1272),AND(P1272=Q1272,W1272=X1272),AND(P1272&lt;Q1272,W1272&lt;X1272)),1,0))</f>
        <v>1</v>
      </c>
      <c r="AA1272" s="20">
        <f ca="1">IF(C1272&lt;NOW(),IF(AND(P1272&gt;Q1272,W1272&gt;X1272),S1272,IF(AND(P1272=Q1272,W1272=X1272),T1272,IF(AND(P1272&lt;Q1272,W1272&lt;X1272),U1272,0))),"")</f>
        <v>36</v>
      </c>
      <c r="AB1272" s="20">
        <f ca="1">IF(AND(P1272=W1272,Q1272=X1272,NOT(ISBLANK(P1272)),NOT(ISBLANK(Q1272)),NOT(ISBLANK(W1272)),NOT(ISBLANK(AA1272))),1,0)</f>
        <v>0</v>
      </c>
      <c r="AC1272" s="20" t="str">
        <f ca="1">IF(AB1272=0,"",IF(OR(ISBLANK(P1272),ISBLANK(Q1272)),"",IF(ISBLANK(VLOOKUP(A1272,Database!A:AA,22,FALSE)),"",VLOOKUP(A1272,Database!A:AA,22,FALSE))))</f>
        <v/>
      </c>
      <c r="AD1272" s="20">
        <f ca="1">IFERROR(
   IF(
     OR(ISBLANK(P1272),ISBLANK(Q1272)),
     "",
     IF(
       AND(AA1272&lt;&gt;"",OR(V1272="Terminé",V1272="En cours")),
       VLOOKUP(AC1272,Setup_ScoreExactBonus!A:D,4,FALSE),
       0
     )),
  0)</f>
        <v>0</v>
      </c>
      <c r="AE1272" s="21">
        <f ca="1">IFERROR(IF(OR(ISBLANK(P1272),ISBLANK(Q1272)),0,IF(AA1272&lt;&gt;"", AA1272 + IF(AB1272=1,AD1272, 0), "") * (R1272+1)),"")</f>
        <v>36</v>
      </c>
      <c r="AF1272" s="21">
        <f ca="1">SUMIFS(AE$2:AE1272,D$2:D1272,D1272)</f>
        <v>1869</v>
      </c>
    </row>
    <row r="1273" spans="1:32" hidden="1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1">
        <v>0</v>
      </c>
      <c r="S1273" s="20">
        <f>VLOOKUP($A1273,Database!$A:$Y,10,FALSE)</f>
        <v>165</v>
      </c>
      <c r="T1273" s="20">
        <f>VLOOKUP($A1273,Database!$A:$Y,11,FALSE)</f>
        <v>123</v>
      </c>
      <c r="U1273" s="20">
        <f>VLOOKUP($A1273,Database!$A:$Y,12,FALSE)</f>
        <v>36</v>
      </c>
      <c r="V1273" s="20" t="str">
        <f>VLOOKUP(A1273,Database!A:M,13,FALSE)</f>
        <v>Terminé</v>
      </c>
      <c r="W1273" s="20">
        <f>VLOOKUP($A1273,Database!$A:$Y,20,FALSE)</f>
        <v>0</v>
      </c>
      <c r="X1273" s="20">
        <f>VLOOKUP($A1273,Database!$A:$Y,21,FALSE)</f>
        <v>1</v>
      </c>
      <c r="Y1273" s="20">
        <f>IF(A1273=0,0,IF(V1273="À venir",0,IF(AND(ISBLANK(P1273),ISBLANK(Q1273)),1,0)))</f>
        <v>0</v>
      </c>
      <c r="Z1273" s="20">
        <f>IF(OR(ISBLANK(P1273),ISBLANK(Q1273)),"",IF(OR(AND(P1273&gt;Q1273,W1273&gt;X1273),AND(P1273=Q1273,W1273=X1273),AND(P1273&lt;Q1273,W1273&lt;X1273)),1,0))</f>
        <v>1</v>
      </c>
      <c r="AA1273" s="20">
        <f ca="1">IF(C1273&lt;NOW(),IF(AND(P1273&gt;Q1273,W1273&gt;X1273),S1273,IF(AND(P1273=Q1273,W1273=X1273),T1273,IF(AND(P1273&lt;Q1273,W1273&lt;X1273),U1273,0))),"")</f>
        <v>36</v>
      </c>
      <c r="AB1273" s="20">
        <f ca="1">IF(AND(P1273=W1273,Q1273=X1273,NOT(ISBLANK(P1273)),NOT(ISBLANK(Q1273)),NOT(ISBLANK(W1273)),NOT(ISBLANK(AA1273))),1,0)</f>
        <v>0</v>
      </c>
      <c r="AC1273" s="20" t="str">
        <f ca="1">IF(AB1273=0,"",IF(OR(ISBLANK(P1273),ISBLANK(Q1273)),"",IF(ISBLANK(VLOOKUP(A1273,Database!A:AA,22,FALSE)),"",VLOOKUP(A1273,Database!A:AA,22,FALSE))))</f>
        <v/>
      </c>
      <c r="AD1273" s="20">
        <f ca="1">IFERROR(
   IF(
     OR(ISBLANK(P1273),ISBLANK(Q1273)),
     "",
     IF(
       AND(AA1273&lt;&gt;"",OR(V1273="Terminé",V1273="En cours")),
       VLOOKUP(AC1273,Setup_ScoreExactBonus!A:D,4,FALSE),
       0
     )),
  0)</f>
        <v>0</v>
      </c>
      <c r="AE1273" s="21">
        <f ca="1">IFERROR(IF(OR(ISBLANK(P1273),ISBLANK(Q1273)),0,IF(AA1273&lt;&gt;"", AA1273 + IF(AB1273=1,AD1273, 0), "") * (R1273+1)),"")</f>
        <v>36</v>
      </c>
      <c r="AF1273" s="21">
        <f ca="1">SUMIFS(AE$2:AE1273,D$2:D1273,D1273)</f>
        <v>1922</v>
      </c>
    </row>
    <row r="1274" spans="1:32" hidden="1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1">
        <v>0</v>
      </c>
      <c r="S1274" s="20">
        <f>VLOOKUP($A1274,Database!$A:$Y,10,FALSE)</f>
        <v>165</v>
      </c>
      <c r="T1274" s="20">
        <f>VLOOKUP($A1274,Database!$A:$Y,11,FALSE)</f>
        <v>123</v>
      </c>
      <c r="U1274" s="20">
        <f>VLOOKUP($A1274,Database!$A:$Y,12,FALSE)</f>
        <v>36</v>
      </c>
      <c r="V1274" s="20" t="str">
        <f>VLOOKUP(A1274,Database!A:M,13,FALSE)</f>
        <v>Terminé</v>
      </c>
      <c r="W1274" s="20">
        <f>VLOOKUP($A1274,Database!$A:$Y,20,FALSE)</f>
        <v>0</v>
      </c>
      <c r="X1274" s="20">
        <f>VLOOKUP($A1274,Database!$A:$Y,21,FALSE)</f>
        <v>1</v>
      </c>
      <c r="Y1274" s="20">
        <f>IF(A1274=0,0,IF(V1274="À venir",0,IF(AND(ISBLANK(P1274),ISBLANK(Q1274)),1,0)))</f>
        <v>0</v>
      </c>
      <c r="Z1274" s="20">
        <f>IF(OR(ISBLANK(P1274),ISBLANK(Q1274)),"",IF(OR(AND(P1274&gt;Q1274,W1274&gt;X1274),AND(P1274=Q1274,W1274=X1274),AND(P1274&lt;Q1274,W1274&lt;X1274)),1,0))</f>
        <v>1</v>
      </c>
      <c r="AA1274" s="20">
        <f ca="1">IF(C1274&lt;NOW(),IF(AND(P1274&gt;Q1274,W1274&gt;X1274),S1274,IF(AND(P1274=Q1274,W1274=X1274),T1274,IF(AND(P1274&lt;Q1274,W1274&lt;X1274),U1274,0))),"")</f>
        <v>36</v>
      </c>
      <c r="AB1274" s="20">
        <f ca="1">IF(AND(P1274=W1274,Q1274=X1274,NOT(ISBLANK(P1274)),NOT(ISBLANK(Q1274)),NOT(ISBLANK(W1274)),NOT(ISBLANK(AA1274))),1,0)</f>
        <v>0</v>
      </c>
      <c r="AC1274" s="20" t="str">
        <f ca="1">IF(AB1274=0,"",IF(OR(ISBLANK(P1274),ISBLANK(Q1274)),"",IF(ISBLANK(VLOOKUP(A1274,Database!A:AA,22,FALSE)),"",VLOOKUP(A1274,Database!A:AA,22,FALSE))))</f>
        <v/>
      </c>
      <c r="AD1274" s="20">
        <f ca="1">IFERROR(
   IF(
     OR(ISBLANK(P1274),ISBLANK(Q1274)),
     "",
     IF(
       AND(AA1274&lt;&gt;"",OR(V1274="Terminé",V1274="En cours")),
       VLOOKUP(AC1274,Setup_ScoreExactBonus!A:D,4,FALSE),
       0
     )),
  0)</f>
        <v>0</v>
      </c>
      <c r="AE1274" s="21">
        <f ca="1">IFERROR(IF(OR(ISBLANK(P1274),ISBLANK(Q1274)),0,IF(AA1274&lt;&gt;"", AA1274 + IF(AB1274=1,AD1274, 0), "") * (R1274+1)),"")</f>
        <v>36</v>
      </c>
      <c r="AF1274" s="21">
        <f ca="1">SUMIFS(AE$2:AE1274,D$2:D1274,D1274)</f>
        <v>1544</v>
      </c>
    </row>
    <row r="1275" spans="1:32" hidden="1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1">
        <v>0</v>
      </c>
      <c r="S1275" s="20">
        <f>VLOOKUP($A1275,Database!$A:$Y,10,FALSE)</f>
        <v>165</v>
      </c>
      <c r="T1275" s="20">
        <f>VLOOKUP($A1275,Database!$A:$Y,11,FALSE)</f>
        <v>123</v>
      </c>
      <c r="U1275" s="20">
        <f>VLOOKUP($A1275,Database!$A:$Y,12,FALSE)</f>
        <v>36</v>
      </c>
      <c r="V1275" s="20" t="str">
        <f>VLOOKUP(A1275,Database!A:M,13,FALSE)</f>
        <v>Terminé</v>
      </c>
      <c r="W1275" s="20">
        <f>VLOOKUP($A1275,Database!$A:$Y,20,FALSE)</f>
        <v>0</v>
      </c>
      <c r="X1275" s="20">
        <f>VLOOKUP($A1275,Database!$A:$Y,21,FALSE)</f>
        <v>1</v>
      </c>
      <c r="Y1275" s="20">
        <f>IF(A1275=0,0,IF(V1275="À venir",0,IF(AND(ISBLANK(P1275),ISBLANK(Q1275)),1,0)))</f>
        <v>0</v>
      </c>
      <c r="Z1275" s="20">
        <f>IF(OR(ISBLANK(P1275),ISBLANK(Q1275)),"",IF(OR(AND(P1275&gt;Q1275,W1275&gt;X1275),AND(P1275=Q1275,W1275=X1275),AND(P1275&lt;Q1275,W1275&lt;X1275)),1,0))</f>
        <v>1</v>
      </c>
      <c r="AA1275" s="20">
        <f ca="1">IF(C1275&lt;NOW(),IF(AND(P1275&gt;Q1275,W1275&gt;X1275),S1275,IF(AND(P1275=Q1275,W1275=X1275),T1275,IF(AND(P1275&lt;Q1275,W1275&lt;X1275),U1275,0))),"")</f>
        <v>36</v>
      </c>
      <c r="AB1275" s="20">
        <f ca="1">IF(AND(P1275=W1275,Q1275=X1275,NOT(ISBLANK(P1275)),NOT(ISBLANK(Q1275)),NOT(ISBLANK(W1275)),NOT(ISBLANK(AA1275))),1,0)</f>
        <v>0</v>
      </c>
      <c r="AC1275" s="20" t="str">
        <f ca="1">IF(AB1275=0,"",IF(OR(ISBLANK(P1275),ISBLANK(Q1275)),"",IF(ISBLANK(VLOOKUP(A1275,Database!A:AA,22,FALSE)),"",VLOOKUP(A1275,Database!A:AA,22,FALSE))))</f>
        <v/>
      </c>
      <c r="AD1275" s="20">
        <f ca="1">IFERROR(
   IF(
     OR(ISBLANK(P1275),ISBLANK(Q1275)),
     "",
     IF(
       AND(AA1275&lt;&gt;"",OR(V1275="Terminé",V1275="En cours")),
       VLOOKUP(AC1275,Setup_ScoreExactBonus!A:D,4,FALSE),
       0
     )),
  0)</f>
        <v>0</v>
      </c>
      <c r="AE1275" s="21">
        <f ca="1">IFERROR(IF(OR(ISBLANK(P1275),ISBLANK(Q1275)),0,IF(AA1275&lt;&gt;"", AA1275 + IF(AB1275=1,AD1275, 0), "") * (R1275+1)),"")</f>
        <v>36</v>
      </c>
      <c r="AF1275" s="21">
        <f ca="1">SUMIFS(AE$2:AE1275,D$2:D1275,D1275)</f>
        <v>1296</v>
      </c>
    </row>
    <row r="1276" spans="1:32" hidden="1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1">
        <v>0</v>
      </c>
      <c r="S1276" s="20">
        <f>VLOOKUP($A1276,Database!$A:$Y,10,FALSE)</f>
        <v>165</v>
      </c>
      <c r="T1276" s="20">
        <f>VLOOKUP($A1276,Database!$A:$Y,11,FALSE)</f>
        <v>123</v>
      </c>
      <c r="U1276" s="20">
        <f>VLOOKUP($A1276,Database!$A:$Y,12,FALSE)</f>
        <v>36</v>
      </c>
      <c r="V1276" s="20" t="str">
        <f>VLOOKUP(A1276,Database!A:M,13,FALSE)</f>
        <v>Terminé</v>
      </c>
      <c r="W1276" s="20">
        <f>VLOOKUP($A1276,Database!$A:$Y,20,FALSE)</f>
        <v>0</v>
      </c>
      <c r="X1276" s="20">
        <f>VLOOKUP($A1276,Database!$A:$Y,21,FALSE)</f>
        <v>1</v>
      </c>
      <c r="Y1276" s="20">
        <f>IF(A1276=0,0,IF(V1276="À venir",0,IF(AND(ISBLANK(P1276),ISBLANK(Q1276)),1,0)))</f>
        <v>0</v>
      </c>
      <c r="Z1276" s="20">
        <f>IF(OR(ISBLANK(P1276),ISBLANK(Q1276)),"",IF(OR(AND(P1276&gt;Q1276,W1276&gt;X1276),AND(P1276=Q1276,W1276=X1276),AND(P1276&lt;Q1276,W1276&lt;X1276)),1,0))</f>
        <v>1</v>
      </c>
      <c r="AA1276" s="20">
        <f ca="1">IF(C1276&lt;NOW(),IF(AND(P1276&gt;Q1276,W1276&gt;X1276),S1276,IF(AND(P1276=Q1276,W1276=X1276),T1276,IF(AND(P1276&lt;Q1276,W1276&lt;X1276),U1276,0))),"")</f>
        <v>36</v>
      </c>
      <c r="AB1276" s="20">
        <f ca="1">IF(AND(P1276=W1276,Q1276=X1276,NOT(ISBLANK(P1276)),NOT(ISBLANK(Q1276)),NOT(ISBLANK(W1276)),NOT(ISBLANK(AA1276))),1,0)</f>
        <v>0</v>
      </c>
      <c r="AC1276" s="20" t="str">
        <f ca="1">IF(AB1276=0,"",IF(OR(ISBLANK(P1276),ISBLANK(Q1276)),"",IF(ISBLANK(VLOOKUP(A1276,Database!A:AA,22,FALSE)),"",VLOOKUP(A1276,Database!A:AA,22,FALSE))))</f>
        <v/>
      </c>
      <c r="AD1276" s="20">
        <f ca="1">IFERROR(
   IF(
     OR(ISBLANK(P1276),ISBLANK(Q1276)),
     "",
     IF(
       AND(AA1276&lt;&gt;"",OR(V1276="Terminé",V1276="En cours")),
       VLOOKUP(AC1276,Setup_ScoreExactBonus!A:D,4,FALSE),
       0
     )),
  0)</f>
        <v>0</v>
      </c>
      <c r="AE1276" s="21">
        <f ca="1">IFERROR(IF(OR(ISBLANK(P1276),ISBLANK(Q1276)),0,IF(AA1276&lt;&gt;"", AA1276 + IF(AB1276=1,AD1276, 0), "") * (R1276+1)),"")</f>
        <v>36</v>
      </c>
      <c r="AF1276" s="21">
        <f ca="1">SUMIFS(AE$2:AE1276,D$2:D1276,D1276)</f>
        <v>1810</v>
      </c>
    </row>
    <row r="1277" spans="1:32" hidden="1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1">
        <v>0</v>
      </c>
      <c r="S1277" s="20">
        <f>VLOOKUP($A1277,Database!$A:$Y,10,FALSE)</f>
        <v>165</v>
      </c>
      <c r="T1277" s="20">
        <f>VLOOKUP($A1277,Database!$A:$Y,11,FALSE)</f>
        <v>123</v>
      </c>
      <c r="U1277" s="20">
        <f>VLOOKUP($A1277,Database!$A:$Y,12,FALSE)</f>
        <v>36</v>
      </c>
      <c r="V1277" s="20" t="str">
        <f>VLOOKUP(A1277,Database!A:M,13,FALSE)</f>
        <v>Terminé</v>
      </c>
      <c r="W1277" s="20">
        <f>VLOOKUP($A1277,Database!$A:$Y,20,FALSE)</f>
        <v>0</v>
      </c>
      <c r="X1277" s="20">
        <f>VLOOKUP($A1277,Database!$A:$Y,21,FALSE)</f>
        <v>1</v>
      </c>
      <c r="Y1277" s="20">
        <f>IF(A1277=0,0,IF(V1277="À venir",0,IF(AND(ISBLANK(P1277),ISBLANK(Q1277)),1,0)))</f>
        <v>1</v>
      </c>
      <c r="Z1277" s="20" t="str">
        <f>IF(OR(ISBLANK(P1277),ISBLANK(Q1277)),"",IF(OR(AND(P1277&gt;Q1277,W1277&gt;X1277),AND(P1277=Q1277,W1277=X1277),AND(P1277&lt;Q1277,W1277&lt;X1277)),1,0))</f>
        <v/>
      </c>
      <c r="AA1277" s="20">
        <f ca="1">IF(C1277&lt;NOW(),IF(AND(P1277&gt;Q1277,W1277&gt;X1277),S1277,IF(AND(P1277=Q1277,W1277=X1277),T1277,IF(AND(P1277&lt;Q1277,W1277&lt;X1277),U1277,0))),"")</f>
        <v>0</v>
      </c>
      <c r="AB1277" s="20">
        <f ca="1">IF(AND(P1277=W1277,Q1277=X1277,NOT(ISBLANK(P1277)),NOT(ISBLANK(Q1277)),NOT(ISBLANK(W1277)),NOT(ISBLANK(AA1277))),1,0)</f>
        <v>0</v>
      </c>
      <c r="AC1277" s="20" t="str">
        <f ca="1">IF(AB1277=0,"",IF(OR(ISBLANK(P1277),ISBLANK(Q1277)),"",IF(ISBLANK(VLOOKUP(A1277,Database!A:AA,22,FALSE)),"",VLOOKUP(A1277,Database!A:AA,22,FALSE))))</f>
        <v/>
      </c>
      <c r="AD1277" s="20" t="str">
        <f>IFERROR(
   IF(
     OR(ISBLANK(P1277),ISBLANK(Q1277)),
     "",
     IF(
       AND(AA1277&lt;&gt;"",OR(V1277="Terminé",V1277="En cours")),
       VLOOKUP(AC1277,Setup_ScoreExactBonus!A:D,4,FALSE),
       0
     )),
  0)</f>
        <v/>
      </c>
      <c r="AE1277" s="21">
        <f>IFERROR(IF(OR(ISBLANK(P1277),ISBLANK(Q1277)),0,IF(AA1277&lt;&gt;"", AA1277 + IF(AB1277=1,AD1277, 0), "") * (R1277+1)),"")</f>
        <v>0</v>
      </c>
      <c r="AF1277" s="21">
        <f ca="1">SUMIFS(AE$2:AE1277,D$2:D1277,D1277)</f>
        <v>1079</v>
      </c>
    </row>
    <row r="1278" spans="1:32" hidden="1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1">
        <v>0</v>
      </c>
      <c r="S1278" s="20">
        <f>VLOOKUP($A1278,Database!$A:$Y,10,FALSE)</f>
        <v>165</v>
      </c>
      <c r="T1278" s="20">
        <f>VLOOKUP($A1278,Database!$A:$Y,11,FALSE)</f>
        <v>123</v>
      </c>
      <c r="U1278" s="20">
        <f>VLOOKUP($A1278,Database!$A:$Y,12,FALSE)</f>
        <v>36</v>
      </c>
      <c r="V1278" s="20" t="str">
        <f>VLOOKUP(A1278,Database!A:M,13,FALSE)</f>
        <v>Terminé</v>
      </c>
      <c r="W1278" s="20">
        <f>VLOOKUP($A1278,Database!$A:$Y,20,FALSE)</f>
        <v>0</v>
      </c>
      <c r="X1278" s="20">
        <f>VLOOKUP($A1278,Database!$A:$Y,21,FALSE)</f>
        <v>1</v>
      </c>
      <c r="Y1278" s="20">
        <f>IF(A1278=0,0,IF(V1278="À venir",0,IF(AND(ISBLANK(P1278),ISBLANK(Q1278)),1,0)))</f>
        <v>0</v>
      </c>
      <c r="Z1278" s="20">
        <f>IF(OR(ISBLANK(P1278),ISBLANK(Q1278)),"",IF(OR(AND(P1278&gt;Q1278,W1278&gt;X1278),AND(P1278=Q1278,W1278=X1278),AND(P1278&lt;Q1278,W1278&lt;X1278)),1,0))</f>
        <v>1</v>
      </c>
      <c r="AA1278" s="20">
        <f ca="1">IF(C1278&lt;NOW(),IF(AND(P1278&gt;Q1278,W1278&gt;X1278),S1278,IF(AND(P1278=Q1278,W1278=X1278),T1278,IF(AND(P1278&lt;Q1278,W1278&lt;X1278),U1278,0))),"")</f>
        <v>36</v>
      </c>
      <c r="AB1278" s="20">
        <f ca="1">IF(AND(P1278=W1278,Q1278=X1278,NOT(ISBLANK(P1278)),NOT(ISBLANK(Q1278)),NOT(ISBLANK(W1278)),NOT(ISBLANK(AA1278))),1,0)</f>
        <v>0</v>
      </c>
      <c r="AC1278" s="20" t="str">
        <f ca="1">IF(AB1278=0,"",IF(OR(ISBLANK(P1278),ISBLANK(Q1278)),"",IF(ISBLANK(VLOOKUP(A1278,Database!A:AA,22,FALSE)),"",VLOOKUP(A1278,Database!A:AA,22,FALSE))))</f>
        <v/>
      </c>
      <c r="AD1278" s="20">
        <f ca="1">IFERROR(
   IF(
     OR(ISBLANK(P1278),ISBLANK(Q1278)),
     "",
     IF(
       AND(AA1278&lt;&gt;"",OR(V1278="Terminé",V1278="En cours")),
       VLOOKUP(AC1278,Setup_ScoreExactBonus!A:D,4,FALSE),
       0
     )),
  0)</f>
        <v>0</v>
      </c>
      <c r="AE1278" s="21">
        <f ca="1">IFERROR(IF(OR(ISBLANK(P1278),ISBLANK(Q1278)),0,IF(AA1278&lt;&gt;"", AA1278 + IF(AB1278=1,AD1278, 0), "") * (R1278+1)),"")</f>
        <v>36</v>
      </c>
      <c r="AF1278" s="21">
        <f ca="1">SUMIFS(AE$2:AE1278,D$2:D1278,D1278)</f>
        <v>1466</v>
      </c>
    </row>
    <row r="1279" spans="1:32" hidden="1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1">
        <v>0</v>
      </c>
      <c r="S1279" s="20">
        <f>VLOOKUP($A1279,Database!$A:$Y,10,FALSE)</f>
        <v>165</v>
      </c>
      <c r="T1279" s="20">
        <f>VLOOKUP($A1279,Database!$A:$Y,11,FALSE)</f>
        <v>123</v>
      </c>
      <c r="U1279" s="20">
        <f>VLOOKUP($A1279,Database!$A:$Y,12,FALSE)</f>
        <v>36</v>
      </c>
      <c r="V1279" s="20" t="str">
        <f>VLOOKUP(A1279,Database!A:M,13,FALSE)</f>
        <v>Terminé</v>
      </c>
      <c r="W1279" s="20">
        <f>VLOOKUP($A1279,Database!$A:$Y,20,FALSE)</f>
        <v>0</v>
      </c>
      <c r="X1279" s="20">
        <f>VLOOKUP($A1279,Database!$A:$Y,21,FALSE)</f>
        <v>1</v>
      </c>
      <c r="Y1279" s="20">
        <f>IF(A1279=0,0,IF(V1279="À venir",0,IF(AND(ISBLANK(P1279),ISBLANK(Q1279)),1,0)))</f>
        <v>0</v>
      </c>
      <c r="Z1279" s="20">
        <f>IF(OR(ISBLANK(P1279),ISBLANK(Q1279)),"",IF(OR(AND(P1279&gt;Q1279,W1279&gt;X1279),AND(P1279=Q1279,W1279=X1279),AND(P1279&lt;Q1279,W1279&lt;X1279)),1,0))</f>
        <v>1</v>
      </c>
      <c r="AA1279" s="20">
        <f ca="1">IF(C1279&lt;NOW(),IF(AND(P1279&gt;Q1279,W1279&gt;X1279),S1279,IF(AND(P1279=Q1279,W1279=X1279),T1279,IF(AND(P1279&lt;Q1279,W1279&lt;X1279),U1279,0))),"")</f>
        <v>36</v>
      </c>
      <c r="AB1279" s="20">
        <f ca="1">IF(AND(P1279=W1279,Q1279=X1279,NOT(ISBLANK(P1279)),NOT(ISBLANK(Q1279)),NOT(ISBLANK(W1279)),NOT(ISBLANK(AA1279))),1,0)</f>
        <v>0</v>
      </c>
      <c r="AC1279" s="20" t="str">
        <f ca="1">IF(AB1279=0,"",IF(OR(ISBLANK(P1279),ISBLANK(Q1279)),"",IF(ISBLANK(VLOOKUP(A1279,Database!A:AA,22,FALSE)),"",VLOOKUP(A1279,Database!A:AA,22,FALSE))))</f>
        <v/>
      </c>
      <c r="AD1279" s="20">
        <f ca="1">IFERROR(
   IF(
     OR(ISBLANK(P1279),ISBLANK(Q1279)),
     "",
     IF(
       AND(AA1279&lt;&gt;"",OR(V1279="Terminé",V1279="En cours")),
       VLOOKUP(AC1279,Setup_ScoreExactBonus!A:D,4,FALSE),
       0
     )),
  0)</f>
        <v>0</v>
      </c>
      <c r="AE1279" s="21">
        <f ca="1">IFERROR(IF(OR(ISBLANK(P1279),ISBLANK(Q1279)),0,IF(AA1279&lt;&gt;"", AA1279 + IF(AB1279=1,AD1279, 0), "") * (R1279+1)),"")</f>
        <v>36</v>
      </c>
      <c r="AF1279" s="21">
        <f ca="1">SUMIFS(AE$2:AE1279,D$2:D1279,D1279)</f>
        <v>1755</v>
      </c>
    </row>
    <row r="1280" spans="1:32" hidden="1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1">
        <v>0</v>
      </c>
      <c r="S1280" s="20">
        <f>VLOOKUP($A1280,Database!$A:$Y,10,FALSE)</f>
        <v>165</v>
      </c>
      <c r="T1280" s="20">
        <f>VLOOKUP($A1280,Database!$A:$Y,11,FALSE)</f>
        <v>123</v>
      </c>
      <c r="U1280" s="20">
        <f>VLOOKUP($A1280,Database!$A:$Y,12,FALSE)</f>
        <v>36</v>
      </c>
      <c r="V1280" s="20" t="str">
        <f>VLOOKUP(A1280,Database!A:M,13,FALSE)</f>
        <v>Terminé</v>
      </c>
      <c r="W1280" s="20">
        <f>VLOOKUP($A1280,Database!$A:$Y,20,FALSE)</f>
        <v>0</v>
      </c>
      <c r="X1280" s="20">
        <f>VLOOKUP($A1280,Database!$A:$Y,21,FALSE)</f>
        <v>1</v>
      </c>
      <c r="Y1280" s="20">
        <f>IF(A1280=0,0,IF(V1280="À venir",0,IF(AND(ISBLANK(P1280),ISBLANK(Q1280)),1,0)))</f>
        <v>0</v>
      </c>
      <c r="Z1280" s="20">
        <f>IF(OR(ISBLANK(P1280),ISBLANK(Q1280)),"",IF(OR(AND(P1280&gt;Q1280,W1280&gt;X1280),AND(P1280=Q1280,W1280=X1280),AND(P1280&lt;Q1280,W1280&lt;X1280)),1,0))</f>
        <v>1</v>
      </c>
      <c r="AA1280" s="20">
        <f ca="1">IF(C1280&lt;NOW(),IF(AND(P1280&gt;Q1280,W1280&gt;X1280),S1280,IF(AND(P1280=Q1280,W1280=X1280),T1280,IF(AND(P1280&lt;Q1280,W1280&lt;X1280),U1280,0))),"")</f>
        <v>36</v>
      </c>
      <c r="AB1280" s="20">
        <f ca="1">IF(AND(P1280=W1280,Q1280=X1280,NOT(ISBLANK(P1280)),NOT(ISBLANK(Q1280)),NOT(ISBLANK(W1280)),NOT(ISBLANK(AA1280))),1,0)</f>
        <v>0</v>
      </c>
      <c r="AC1280" s="20" t="str">
        <f ca="1">IF(AB1280=0,"",IF(OR(ISBLANK(P1280),ISBLANK(Q1280)),"",IF(ISBLANK(VLOOKUP(A1280,Database!A:AA,22,FALSE)),"",VLOOKUP(A1280,Database!A:AA,22,FALSE))))</f>
        <v/>
      </c>
      <c r="AD1280" s="20">
        <f ca="1">IFERROR(
   IF(
     OR(ISBLANK(P1280),ISBLANK(Q1280)),
     "",
     IF(
       AND(AA1280&lt;&gt;"",OR(V1280="Terminé",V1280="En cours")),
       VLOOKUP(AC1280,Setup_ScoreExactBonus!A:D,4,FALSE),
       0
     )),
  0)</f>
        <v>0</v>
      </c>
      <c r="AE1280" s="21">
        <f ca="1">IFERROR(IF(OR(ISBLANK(P1280),ISBLANK(Q1280)),0,IF(AA1280&lt;&gt;"", AA1280 + IF(AB1280=1,AD1280, 0), "") * (R1280+1)),"")</f>
        <v>36</v>
      </c>
      <c r="AF1280" s="21">
        <f ca="1">SUMIFS(AE$2:AE1280,D$2:D1280,D1280)</f>
        <v>1612</v>
      </c>
    </row>
    <row r="1281" spans="1:32" hidden="1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1">
        <v>0</v>
      </c>
      <c r="S1281" s="20">
        <f>VLOOKUP($A1281,Database!$A:$Y,10,FALSE)</f>
        <v>165</v>
      </c>
      <c r="T1281" s="20">
        <f>VLOOKUP($A1281,Database!$A:$Y,11,FALSE)</f>
        <v>123</v>
      </c>
      <c r="U1281" s="20">
        <f>VLOOKUP($A1281,Database!$A:$Y,12,FALSE)</f>
        <v>36</v>
      </c>
      <c r="V1281" s="20" t="str">
        <f>VLOOKUP(A1281,Database!A:M,13,FALSE)</f>
        <v>Terminé</v>
      </c>
      <c r="W1281" s="20">
        <f>VLOOKUP($A1281,Database!$A:$Y,20,FALSE)</f>
        <v>0</v>
      </c>
      <c r="X1281" s="20">
        <f>VLOOKUP($A1281,Database!$A:$Y,21,FALSE)</f>
        <v>1</v>
      </c>
      <c r="Y1281" s="20">
        <f>IF(A1281=0,0,IF(V1281="À venir",0,IF(AND(ISBLANK(P1281),ISBLANK(Q1281)),1,0)))</f>
        <v>0</v>
      </c>
      <c r="Z1281" s="20">
        <f>IF(OR(ISBLANK(P1281),ISBLANK(Q1281)),"",IF(OR(AND(P1281&gt;Q1281,W1281&gt;X1281),AND(P1281=Q1281,W1281=X1281),AND(P1281&lt;Q1281,W1281&lt;X1281)),1,0))</f>
        <v>1</v>
      </c>
      <c r="AA1281" s="20">
        <f ca="1">IF(C1281&lt;NOW(),IF(AND(P1281&gt;Q1281,W1281&gt;X1281),S1281,IF(AND(P1281=Q1281,W1281=X1281),T1281,IF(AND(P1281&lt;Q1281,W1281&lt;X1281),U1281,0))),"")</f>
        <v>36</v>
      </c>
      <c r="AB1281" s="20">
        <f ca="1">IF(AND(P1281=W1281,Q1281=X1281,NOT(ISBLANK(P1281)),NOT(ISBLANK(Q1281)),NOT(ISBLANK(W1281)),NOT(ISBLANK(AA1281))),1,0)</f>
        <v>0</v>
      </c>
      <c r="AC1281" s="20" t="str">
        <f ca="1">IF(AB1281=0,"",IF(OR(ISBLANK(P1281),ISBLANK(Q1281)),"",IF(ISBLANK(VLOOKUP(A1281,Database!A:AA,22,FALSE)),"",VLOOKUP(A1281,Database!A:AA,22,FALSE))))</f>
        <v/>
      </c>
      <c r="AD1281" s="20">
        <f ca="1">IFERROR(
   IF(
     OR(ISBLANK(P1281),ISBLANK(Q1281)),
     "",
     IF(
       AND(AA1281&lt;&gt;"",OR(V1281="Terminé",V1281="En cours")),
       VLOOKUP(AC1281,Setup_ScoreExactBonus!A:D,4,FALSE),
       0
     )),
  0)</f>
        <v>0</v>
      </c>
      <c r="AE1281" s="21">
        <f ca="1">IFERROR(IF(OR(ISBLANK(P1281),ISBLANK(Q1281)),0,IF(AA1281&lt;&gt;"", AA1281 + IF(AB1281=1,AD1281, 0), "") * (R1281+1)),"")</f>
        <v>36</v>
      </c>
      <c r="AF1281" s="21">
        <f ca="1">SUMIFS(AE$2:AE1281,D$2:D1281,D1281)</f>
        <v>2023</v>
      </c>
    </row>
    <row r="1282" spans="1:32" hidden="1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1">
        <v>0</v>
      </c>
      <c r="S1282" s="20">
        <f>VLOOKUP($A1282,Database!$A:$Y,10,FALSE)</f>
        <v>165</v>
      </c>
      <c r="T1282" s="20">
        <f>VLOOKUP($A1282,Database!$A:$Y,11,FALSE)</f>
        <v>123</v>
      </c>
      <c r="U1282" s="20">
        <f>VLOOKUP($A1282,Database!$A:$Y,12,FALSE)</f>
        <v>36</v>
      </c>
      <c r="V1282" s="20" t="str">
        <f>VLOOKUP(A1282,Database!A:M,13,FALSE)</f>
        <v>Terminé</v>
      </c>
      <c r="W1282" s="20">
        <f>VLOOKUP($A1282,Database!$A:$Y,20,FALSE)</f>
        <v>0</v>
      </c>
      <c r="X1282" s="20">
        <f>VLOOKUP($A1282,Database!$A:$Y,21,FALSE)</f>
        <v>1</v>
      </c>
      <c r="Y1282" s="20">
        <f>IF(A1282=0,0,IF(V1282="À venir",0,IF(AND(ISBLANK(P1282),ISBLANK(Q1282)),1,0)))</f>
        <v>0</v>
      </c>
      <c r="Z1282" s="20">
        <f>IF(OR(ISBLANK(P1282),ISBLANK(Q1282)),"",IF(OR(AND(P1282&gt;Q1282,W1282&gt;X1282),AND(P1282=Q1282,W1282=X1282),AND(P1282&lt;Q1282,W1282&lt;X1282)),1,0))</f>
        <v>1</v>
      </c>
      <c r="AA1282" s="20">
        <f ca="1">IF(C1282&lt;NOW(),IF(AND(P1282&gt;Q1282,W1282&gt;X1282),S1282,IF(AND(P1282=Q1282,W1282=X1282),T1282,IF(AND(P1282&lt;Q1282,W1282&lt;X1282),U1282,0))),"")</f>
        <v>36</v>
      </c>
      <c r="AB1282" s="20">
        <f ca="1">IF(AND(P1282=W1282,Q1282=X1282,NOT(ISBLANK(P1282)),NOT(ISBLANK(Q1282)),NOT(ISBLANK(W1282)),NOT(ISBLANK(AA1282))),1,0)</f>
        <v>0</v>
      </c>
      <c r="AC1282" s="20" t="str">
        <f ca="1">IF(AB1282=0,"",IF(OR(ISBLANK(P1282),ISBLANK(Q1282)),"",IF(ISBLANK(VLOOKUP(A1282,Database!A:AA,22,FALSE)),"",VLOOKUP(A1282,Database!A:AA,22,FALSE))))</f>
        <v/>
      </c>
      <c r="AD1282" s="20">
        <f ca="1">IFERROR(
   IF(
     OR(ISBLANK(P1282),ISBLANK(Q1282)),
     "",
     IF(
       AND(AA1282&lt;&gt;"",OR(V1282="Terminé",V1282="En cours")),
       VLOOKUP(AC1282,Setup_ScoreExactBonus!A:D,4,FALSE),
       0
     )),
  0)</f>
        <v>0</v>
      </c>
      <c r="AE1282" s="21">
        <f ca="1">IFERROR(IF(OR(ISBLANK(P1282),ISBLANK(Q1282)),0,IF(AA1282&lt;&gt;"", AA1282 + IF(AB1282=1,AD1282, 0), "") * (R1282+1)),"")</f>
        <v>36</v>
      </c>
      <c r="AF1282" s="21">
        <f ca="1">SUMIFS(AE$2:AE1282,D$2:D1282,D1282)</f>
        <v>1911</v>
      </c>
    </row>
    <row r="1283" spans="1:32" hidden="1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1">
        <v>0</v>
      </c>
      <c r="S1283" s="20">
        <f>VLOOKUP($A1283,Database!$A:$Y,10,FALSE)</f>
        <v>165</v>
      </c>
      <c r="T1283" s="20">
        <f>VLOOKUP($A1283,Database!$A:$Y,11,FALSE)</f>
        <v>123</v>
      </c>
      <c r="U1283" s="20">
        <f>VLOOKUP($A1283,Database!$A:$Y,12,FALSE)</f>
        <v>36</v>
      </c>
      <c r="V1283" s="20" t="str">
        <f>VLOOKUP(A1283,Database!A:M,13,FALSE)</f>
        <v>Terminé</v>
      </c>
      <c r="W1283" s="20">
        <f>VLOOKUP($A1283,Database!$A:$Y,20,FALSE)</f>
        <v>0</v>
      </c>
      <c r="X1283" s="20">
        <f>VLOOKUP($A1283,Database!$A:$Y,21,FALSE)</f>
        <v>1</v>
      </c>
      <c r="Y1283" s="20">
        <f>IF(A1283=0,0,IF(V1283="À venir",0,IF(AND(ISBLANK(P1283),ISBLANK(Q1283)),1,0)))</f>
        <v>0</v>
      </c>
      <c r="Z1283" s="20">
        <f>IF(OR(ISBLANK(P1283),ISBLANK(Q1283)),"",IF(OR(AND(P1283&gt;Q1283,W1283&gt;X1283),AND(P1283=Q1283,W1283=X1283),AND(P1283&lt;Q1283,W1283&lt;X1283)),1,0))</f>
        <v>1</v>
      </c>
      <c r="AA1283" s="20">
        <f ca="1">IF(C1283&lt;NOW(),IF(AND(P1283&gt;Q1283,W1283&gt;X1283),S1283,IF(AND(P1283=Q1283,W1283=X1283),T1283,IF(AND(P1283&lt;Q1283,W1283&lt;X1283),U1283,0))),"")</f>
        <v>36</v>
      </c>
      <c r="AB1283" s="20">
        <f ca="1">IF(AND(P1283=W1283,Q1283=X1283,NOT(ISBLANK(P1283)),NOT(ISBLANK(Q1283)),NOT(ISBLANK(W1283)),NOT(ISBLANK(AA1283))),1,0)</f>
        <v>1</v>
      </c>
      <c r="AC1283" s="20" t="str">
        <f ca="1">IF(AB1283=0,"",IF(OR(ISBLANK(P1283),ISBLANK(Q1283)),"",IF(ISBLANK(VLOOKUP(A1283,Database!A:AA,22,FALSE)),"",VLOOKUP(A1283,Database!A:AA,22,FALSE))))</f>
        <v>Très rare</v>
      </c>
      <c r="AD1283" s="20">
        <f ca="1">IFERROR(
   IF(
     OR(ISBLANK(P1283),ISBLANK(Q1283)),
     "",
     IF(
       AND(AA1283&lt;&gt;"",OR(V1283="Terminé",V1283="En cours")),
       VLOOKUP(AC1283,Setup_ScoreExactBonus!A:D,4,FALSE),
       0
     )),
  0)</f>
        <v>50</v>
      </c>
      <c r="AE1283" s="21">
        <f ca="1">IFERROR(IF(OR(ISBLANK(P1283),ISBLANK(Q1283)),0,IF(AA1283&lt;&gt;"", AA1283 + IF(AB1283=1,AD1283, 0), "") * (R1283+1)),"")</f>
        <v>86</v>
      </c>
      <c r="AF1283" s="21">
        <f ca="1">SUMIFS(AE$2:AE1283,D$2:D1283,D1283)</f>
        <v>2024</v>
      </c>
    </row>
    <row r="1284" spans="1:32" hidden="1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1">
        <v>0</v>
      </c>
      <c r="S1284" s="20">
        <f>VLOOKUP($A1284,Database!$A:$Y,10,FALSE)</f>
        <v>165</v>
      </c>
      <c r="T1284" s="20">
        <f>VLOOKUP($A1284,Database!$A:$Y,11,FALSE)</f>
        <v>123</v>
      </c>
      <c r="U1284" s="20">
        <f>VLOOKUP($A1284,Database!$A:$Y,12,FALSE)</f>
        <v>36</v>
      </c>
      <c r="V1284" s="20" t="str">
        <f>VLOOKUP(A1284,Database!A:M,13,FALSE)</f>
        <v>Terminé</v>
      </c>
      <c r="W1284" s="20">
        <f>VLOOKUP($A1284,Database!$A:$Y,20,FALSE)</f>
        <v>0</v>
      </c>
      <c r="X1284" s="20">
        <f>VLOOKUP($A1284,Database!$A:$Y,21,FALSE)</f>
        <v>1</v>
      </c>
      <c r="Y1284" s="20">
        <f>IF(A1284=0,0,IF(V1284="À venir",0,IF(AND(ISBLANK(P1284),ISBLANK(Q1284)),1,0)))</f>
        <v>0</v>
      </c>
      <c r="Z1284" s="20">
        <f>IF(OR(ISBLANK(P1284),ISBLANK(Q1284)),"",IF(OR(AND(P1284&gt;Q1284,W1284&gt;X1284),AND(P1284=Q1284,W1284=X1284),AND(P1284&lt;Q1284,W1284&lt;X1284)),1,0))</f>
        <v>1</v>
      </c>
      <c r="AA1284" s="20">
        <f ca="1">IF(C1284&lt;NOW(),IF(AND(P1284&gt;Q1284,W1284&gt;X1284),S1284,IF(AND(P1284=Q1284,W1284=X1284),T1284,IF(AND(P1284&lt;Q1284,W1284&lt;X1284),U1284,0))),"")</f>
        <v>36</v>
      </c>
      <c r="AB1284" s="20">
        <f ca="1">IF(AND(P1284=W1284,Q1284=X1284,NOT(ISBLANK(P1284)),NOT(ISBLANK(Q1284)),NOT(ISBLANK(W1284)),NOT(ISBLANK(AA1284))),1,0)</f>
        <v>0</v>
      </c>
      <c r="AC1284" s="20" t="str">
        <f ca="1">IF(AB1284=0,"",IF(OR(ISBLANK(P1284),ISBLANK(Q1284)),"",IF(ISBLANK(VLOOKUP(A1284,Database!A:AA,22,FALSE)),"",VLOOKUP(A1284,Database!A:AA,22,FALSE))))</f>
        <v/>
      </c>
      <c r="AD1284" s="20">
        <f ca="1">IFERROR(
   IF(
     OR(ISBLANK(P1284),ISBLANK(Q1284)),
     "",
     IF(
       AND(AA1284&lt;&gt;"",OR(V1284="Terminé",V1284="En cours")),
       VLOOKUP(AC1284,Setup_ScoreExactBonus!A:D,4,FALSE),
       0
     )),
  0)</f>
        <v>0</v>
      </c>
      <c r="AE1284" s="21">
        <f ca="1">IFERROR(IF(OR(ISBLANK(P1284),ISBLANK(Q1284)),0,IF(AA1284&lt;&gt;"", AA1284 + IF(AB1284=1,AD1284, 0), "") * (R1284+1)),"")</f>
        <v>36</v>
      </c>
      <c r="AF1284" s="21">
        <f ca="1">SUMIFS(AE$2:AE1284,D$2:D1284,D1284)</f>
        <v>1822</v>
      </c>
    </row>
    <row r="1285" spans="1:32" hidden="1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1">
        <v>0</v>
      </c>
      <c r="S1285" s="20">
        <f>VLOOKUP($A1285,Database!$A:$Y,10,FALSE)</f>
        <v>165</v>
      </c>
      <c r="T1285" s="20">
        <f>VLOOKUP($A1285,Database!$A:$Y,11,FALSE)</f>
        <v>123</v>
      </c>
      <c r="U1285" s="20">
        <f>VLOOKUP($A1285,Database!$A:$Y,12,FALSE)</f>
        <v>36</v>
      </c>
      <c r="V1285" s="20" t="str">
        <f>VLOOKUP(A1285,Database!A:M,13,FALSE)</f>
        <v>Terminé</v>
      </c>
      <c r="W1285" s="20">
        <f>VLOOKUP($A1285,Database!$A:$Y,20,FALSE)</f>
        <v>0</v>
      </c>
      <c r="X1285" s="20">
        <f>VLOOKUP($A1285,Database!$A:$Y,21,FALSE)</f>
        <v>1</v>
      </c>
      <c r="Y1285" s="20">
        <f>IF(A1285=0,0,IF(V1285="À venir",0,IF(AND(ISBLANK(P1285),ISBLANK(Q1285)),1,0)))</f>
        <v>0</v>
      </c>
      <c r="Z1285" s="20">
        <f>IF(OR(ISBLANK(P1285),ISBLANK(Q1285)),"",IF(OR(AND(P1285&gt;Q1285,W1285&gt;X1285),AND(P1285=Q1285,W1285=X1285),AND(P1285&lt;Q1285,W1285&lt;X1285)),1,0))</f>
        <v>1</v>
      </c>
      <c r="AA1285" s="20">
        <f ca="1">IF(C1285&lt;NOW(),IF(AND(P1285&gt;Q1285,W1285&gt;X1285),S1285,IF(AND(P1285=Q1285,W1285=X1285),T1285,IF(AND(P1285&lt;Q1285,W1285&lt;X1285),U1285,0))),"")</f>
        <v>36</v>
      </c>
      <c r="AB1285" s="20">
        <f ca="1">IF(AND(P1285=W1285,Q1285=X1285,NOT(ISBLANK(P1285)),NOT(ISBLANK(Q1285)),NOT(ISBLANK(W1285)),NOT(ISBLANK(AA1285))),1,0)</f>
        <v>0</v>
      </c>
      <c r="AC1285" s="20" t="str">
        <f ca="1">IF(AB1285=0,"",IF(OR(ISBLANK(P1285),ISBLANK(Q1285)),"",IF(ISBLANK(VLOOKUP(A1285,Database!A:AA,22,FALSE)),"",VLOOKUP(A1285,Database!A:AA,22,FALSE))))</f>
        <v/>
      </c>
      <c r="AD1285" s="20">
        <f ca="1">IFERROR(
   IF(
     OR(ISBLANK(P1285),ISBLANK(Q1285)),
     "",
     IF(
       AND(AA1285&lt;&gt;"",OR(V1285="Terminé",V1285="En cours")),
       VLOOKUP(AC1285,Setup_ScoreExactBonus!A:D,4,FALSE),
       0
     )),
  0)</f>
        <v>0</v>
      </c>
      <c r="AE1285" s="21">
        <f ca="1">IFERROR(IF(OR(ISBLANK(P1285),ISBLANK(Q1285)),0,IF(AA1285&lt;&gt;"", AA1285 + IF(AB1285=1,AD1285, 0), "") * (R1285+1)),"")</f>
        <v>36</v>
      </c>
      <c r="AF1285" s="21">
        <f ca="1">SUMIFS(AE$2:AE1285,D$2:D1285,D1285)</f>
        <v>1821</v>
      </c>
    </row>
    <row r="1286" spans="1:32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1">
        <v>0</v>
      </c>
      <c r="S1286" s="20">
        <f>VLOOKUP($A1286,Database!$A:$Y,10,FALSE)</f>
        <v>165</v>
      </c>
      <c r="T1286" s="20">
        <f>VLOOKUP($A1286,Database!$A:$Y,11,FALSE)</f>
        <v>123</v>
      </c>
      <c r="U1286" s="20">
        <f>VLOOKUP($A1286,Database!$A:$Y,12,FALSE)</f>
        <v>36</v>
      </c>
      <c r="V1286" s="20" t="str">
        <f>VLOOKUP(A1286,Database!A:M,13,FALSE)</f>
        <v>Terminé</v>
      </c>
      <c r="W1286" s="20">
        <f>VLOOKUP($A1286,Database!$A:$Y,20,FALSE)</f>
        <v>0</v>
      </c>
      <c r="X1286" s="20">
        <f>VLOOKUP($A1286,Database!$A:$Y,21,FALSE)</f>
        <v>1</v>
      </c>
      <c r="Y1286" s="20">
        <f>IF(A1286=0,0,IF(V1286="À venir",0,IF(AND(ISBLANK(P1286),ISBLANK(Q1286)),1,0)))</f>
        <v>0</v>
      </c>
      <c r="Z1286" s="20">
        <f>IF(OR(ISBLANK(P1286),ISBLANK(Q1286)),"",IF(OR(AND(P1286&gt;Q1286,W1286&gt;X1286),AND(P1286=Q1286,W1286=X1286),AND(P1286&lt;Q1286,W1286&lt;X1286)),1,0))</f>
        <v>1</v>
      </c>
      <c r="AA1286" s="20">
        <f ca="1">IF(C1286&lt;NOW(),IF(AND(P1286&gt;Q1286,W1286&gt;X1286),S1286,IF(AND(P1286=Q1286,W1286=X1286),T1286,IF(AND(P1286&lt;Q1286,W1286&lt;X1286),U1286,0))),"")</f>
        <v>36</v>
      </c>
      <c r="AB1286" s="20">
        <f ca="1">IF(AND(P1286=W1286,Q1286=X1286,NOT(ISBLANK(P1286)),NOT(ISBLANK(Q1286)),NOT(ISBLANK(W1286)),NOT(ISBLANK(AA1286))),1,0)</f>
        <v>0</v>
      </c>
      <c r="AC1286" s="20" t="str">
        <f ca="1">IF(AB1286=0,"",IF(OR(ISBLANK(P1286),ISBLANK(Q1286)),"",IF(ISBLANK(VLOOKUP(A1286,Database!A:AA,22,FALSE)),"",VLOOKUP(A1286,Database!A:AA,22,FALSE))))</f>
        <v/>
      </c>
      <c r="AD1286" s="20">
        <f ca="1">IFERROR(
   IF(
     OR(ISBLANK(P1286),ISBLANK(Q1286)),
     "",
     IF(
       AND(AA1286&lt;&gt;"",OR(V1286="Terminé",V1286="En cours")),
       VLOOKUP(AC1286,Setup_ScoreExactBonus!A:D,4,FALSE),
       0
     )),
  0)</f>
        <v>0</v>
      </c>
      <c r="AE1286" s="21">
        <f ca="1">IFERROR(IF(OR(ISBLANK(P1286),ISBLANK(Q1286)),0,IF(AA1286&lt;&gt;"", AA1286 + IF(AB1286=1,AD1286, 0), "") * (R1286+1)),"")</f>
        <v>36</v>
      </c>
      <c r="AF1286" s="21">
        <f ca="1">SUMIFS(AE$2:AE1286,D$2:D1286,D1286)</f>
        <v>1378</v>
      </c>
    </row>
    <row r="1287" spans="1:32" hidden="1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1">
        <v>0</v>
      </c>
      <c r="S1287" s="20">
        <f>VLOOKUP($A1287,Database!$A:$Y,10,FALSE)</f>
        <v>165</v>
      </c>
      <c r="T1287" s="20">
        <f>VLOOKUP($A1287,Database!$A:$Y,11,FALSE)</f>
        <v>123</v>
      </c>
      <c r="U1287" s="20">
        <f>VLOOKUP($A1287,Database!$A:$Y,12,FALSE)</f>
        <v>36</v>
      </c>
      <c r="V1287" s="20" t="str">
        <f>VLOOKUP(A1287,Database!A:M,13,FALSE)</f>
        <v>Terminé</v>
      </c>
      <c r="W1287" s="20">
        <f>VLOOKUP($A1287,Database!$A:$Y,20,FALSE)</f>
        <v>0</v>
      </c>
      <c r="X1287" s="20">
        <f>VLOOKUP($A1287,Database!$A:$Y,21,FALSE)</f>
        <v>1</v>
      </c>
      <c r="Y1287" s="20">
        <f>IF(A1287=0,0,IF(V1287="À venir",0,IF(AND(ISBLANK(P1287),ISBLANK(Q1287)),1,0)))</f>
        <v>0</v>
      </c>
      <c r="Z1287" s="20">
        <f>IF(OR(ISBLANK(P1287),ISBLANK(Q1287)),"",IF(OR(AND(P1287&gt;Q1287,W1287&gt;X1287),AND(P1287=Q1287,W1287=X1287),AND(P1287&lt;Q1287,W1287&lt;X1287)),1,0))</f>
        <v>1</v>
      </c>
      <c r="AA1287" s="20">
        <f ca="1">IF(C1287&lt;NOW(),IF(AND(P1287&gt;Q1287,W1287&gt;X1287),S1287,IF(AND(P1287=Q1287,W1287=X1287),T1287,IF(AND(P1287&lt;Q1287,W1287&lt;X1287),U1287,0))),"")</f>
        <v>36</v>
      </c>
      <c r="AB1287" s="20">
        <f ca="1">IF(AND(P1287=W1287,Q1287=X1287,NOT(ISBLANK(P1287)),NOT(ISBLANK(Q1287)),NOT(ISBLANK(W1287)),NOT(ISBLANK(AA1287))),1,0)</f>
        <v>0</v>
      </c>
      <c r="AC1287" s="20" t="str">
        <f ca="1">IF(AB1287=0,"",IF(OR(ISBLANK(P1287),ISBLANK(Q1287)),"",IF(ISBLANK(VLOOKUP(A1287,Database!A:AA,22,FALSE)),"",VLOOKUP(A1287,Database!A:AA,22,FALSE))))</f>
        <v/>
      </c>
      <c r="AD1287" s="20">
        <f ca="1">IFERROR(
   IF(
     OR(ISBLANK(P1287),ISBLANK(Q1287)),
     "",
     IF(
       AND(AA1287&lt;&gt;"",OR(V1287="Terminé",V1287="En cours")),
       VLOOKUP(AC1287,Setup_ScoreExactBonus!A:D,4,FALSE),
       0
     )),
  0)</f>
        <v>0</v>
      </c>
      <c r="AE1287" s="21">
        <f ca="1">IFERROR(IF(OR(ISBLANK(P1287),ISBLANK(Q1287)),0,IF(AA1287&lt;&gt;"", AA1287 + IF(AB1287=1,AD1287, 0), "") * (R1287+1)),"")</f>
        <v>36</v>
      </c>
      <c r="AF1287" s="21">
        <f ca="1">SUMIFS(AE$2:AE1287,D$2:D1287,D1287)</f>
        <v>1584</v>
      </c>
    </row>
    <row r="1288" spans="1:32" hidden="1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1">
        <v>0</v>
      </c>
      <c r="S1288" s="20">
        <f>VLOOKUP($A1288,Database!$A:$Y,10,FALSE)</f>
        <v>165</v>
      </c>
      <c r="T1288" s="20">
        <f>VLOOKUP($A1288,Database!$A:$Y,11,FALSE)</f>
        <v>123</v>
      </c>
      <c r="U1288" s="20">
        <f>VLOOKUP($A1288,Database!$A:$Y,12,FALSE)</f>
        <v>36</v>
      </c>
      <c r="V1288" s="20" t="str">
        <f>VLOOKUP(A1288,Database!A:M,13,FALSE)</f>
        <v>Terminé</v>
      </c>
      <c r="W1288" s="20">
        <f>VLOOKUP($A1288,Database!$A:$Y,20,FALSE)</f>
        <v>0</v>
      </c>
      <c r="X1288" s="20">
        <f>VLOOKUP($A1288,Database!$A:$Y,21,FALSE)</f>
        <v>1</v>
      </c>
      <c r="Y1288" s="20">
        <f>IF(A1288=0,0,IF(V1288="À venir",0,IF(AND(ISBLANK(P1288),ISBLANK(Q1288)),1,0)))</f>
        <v>0</v>
      </c>
      <c r="Z1288" s="20">
        <f>IF(OR(ISBLANK(P1288),ISBLANK(Q1288)),"",IF(OR(AND(P1288&gt;Q1288,W1288&gt;X1288),AND(P1288=Q1288,W1288=X1288),AND(P1288&lt;Q1288,W1288&lt;X1288)),1,0))</f>
        <v>0</v>
      </c>
      <c r="AA1288" s="20">
        <f ca="1">IF(C1288&lt;NOW(),IF(AND(P1288&gt;Q1288,W1288&gt;X1288),S1288,IF(AND(P1288=Q1288,W1288=X1288),T1288,IF(AND(P1288&lt;Q1288,W1288&lt;X1288),U1288,0))),"")</f>
        <v>0</v>
      </c>
      <c r="AB1288" s="20">
        <f ca="1">IF(AND(P1288=W1288,Q1288=X1288,NOT(ISBLANK(P1288)),NOT(ISBLANK(Q1288)),NOT(ISBLANK(W1288)),NOT(ISBLANK(AA1288))),1,0)</f>
        <v>0</v>
      </c>
      <c r="AC1288" s="20" t="str">
        <f ca="1">IF(AB1288=0,"",IF(OR(ISBLANK(P1288),ISBLANK(Q1288)),"",IF(ISBLANK(VLOOKUP(A1288,Database!A:AA,22,FALSE)),"",VLOOKUP(A1288,Database!A:AA,22,FALSE))))</f>
        <v/>
      </c>
      <c r="AD1288" s="20">
        <f ca="1">IFERROR(
   IF(
     OR(ISBLANK(P1288),ISBLANK(Q1288)),
     "",
     IF(
       AND(AA1288&lt;&gt;"",OR(V1288="Terminé",V1288="En cours")),
       VLOOKUP(AC1288,Setup_ScoreExactBonus!A:D,4,FALSE),
       0
     )),
  0)</f>
        <v>0</v>
      </c>
      <c r="AE1288" s="21">
        <f ca="1">IFERROR(IF(OR(ISBLANK(P1288),ISBLANK(Q1288)),0,IF(AA1288&lt;&gt;"", AA1288 + IF(AB1288=1,AD1288, 0), "") * (R1288+1)),"")</f>
        <v>0</v>
      </c>
      <c r="AF1288" s="21">
        <f ca="1">SUMIFS(AE$2:AE1288,D$2:D1288,D1288)</f>
        <v>1910</v>
      </c>
    </row>
    <row r="1289" spans="1:32" hidden="1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1">
        <v>0</v>
      </c>
      <c r="S1289" s="20">
        <f>VLOOKUP($A1289,Database!$A:$Y,10,FALSE)</f>
        <v>165</v>
      </c>
      <c r="T1289" s="20">
        <f>VLOOKUP($A1289,Database!$A:$Y,11,FALSE)</f>
        <v>123</v>
      </c>
      <c r="U1289" s="20">
        <f>VLOOKUP($A1289,Database!$A:$Y,12,FALSE)</f>
        <v>36</v>
      </c>
      <c r="V1289" s="20" t="str">
        <f>VLOOKUP(A1289,Database!A:M,13,FALSE)</f>
        <v>Terminé</v>
      </c>
      <c r="W1289" s="20">
        <f>VLOOKUP($A1289,Database!$A:$Y,20,FALSE)</f>
        <v>0</v>
      </c>
      <c r="X1289" s="20">
        <f>VLOOKUP($A1289,Database!$A:$Y,21,FALSE)</f>
        <v>1</v>
      </c>
      <c r="Y1289" s="20">
        <f>IF(A1289=0,0,IF(V1289="À venir",0,IF(AND(ISBLANK(P1289),ISBLANK(Q1289)),1,0)))</f>
        <v>0</v>
      </c>
      <c r="Z1289" s="20">
        <f>IF(OR(ISBLANK(P1289),ISBLANK(Q1289)),"",IF(OR(AND(P1289&gt;Q1289,W1289&gt;X1289),AND(P1289=Q1289,W1289=X1289),AND(P1289&lt;Q1289,W1289&lt;X1289)),1,0))</f>
        <v>1</v>
      </c>
      <c r="AA1289" s="20">
        <f ca="1">IF(C1289&lt;NOW(),IF(AND(P1289&gt;Q1289,W1289&gt;X1289),S1289,IF(AND(P1289=Q1289,W1289=X1289),T1289,IF(AND(P1289&lt;Q1289,W1289&lt;X1289),U1289,0))),"")</f>
        <v>36</v>
      </c>
      <c r="AB1289" s="20">
        <f ca="1">IF(AND(P1289=W1289,Q1289=X1289,NOT(ISBLANK(P1289)),NOT(ISBLANK(Q1289)),NOT(ISBLANK(W1289)),NOT(ISBLANK(AA1289))),1,0)</f>
        <v>0</v>
      </c>
      <c r="AC1289" s="20" t="str">
        <f ca="1">IF(AB1289=0,"",IF(OR(ISBLANK(P1289),ISBLANK(Q1289)),"",IF(ISBLANK(VLOOKUP(A1289,Database!A:AA,22,FALSE)),"",VLOOKUP(A1289,Database!A:AA,22,FALSE))))</f>
        <v/>
      </c>
      <c r="AD1289" s="20">
        <f ca="1">IFERROR(
   IF(
     OR(ISBLANK(P1289),ISBLANK(Q1289)),
     "",
     IF(
       AND(AA1289&lt;&gt;"",OR(V1289="Terminé",V1289="En cours")),
       VLOOKUP(AC1289,Setup_ScoreExactBonus!A:D,4,FALSE),
       0
     )),
  0)</f>
        <v>0</v>
      </c>
      <c r="AE1289" s="21">
        <f ca="1">IFERROR(IF(OR(ISBLANK(P1289),ISBLANK(Q1289)),0,IF(AA1289&lt;&gt;"", AA1289 + IF(AB1289=1,AD1289, 0), "") * (R1289+1)),"")</f>
        <v>36</v>
      </c>
      <c r="AF1289" s="21">
        <f ca="1">SUMIFS(AE$2:AE1289,D$2:D1289,D1289)</f>
        <v>1587</v>
      </c>
    </row>
    <row r="1290" spans="1:32" hidden="1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1">
        <v>0</v>
      </c>
      <c r="S1290" s="20">
        <f>VLOOKUP($A1290,Database!$A:$Y,10,FALSE)</f>
        <v>165</v>
      </c>
      <c r="T1290" s="20">
        <f>VLOOKUP($A1290,Database!$A:$Y,11,FALSE)</f>
        <v>123</v>
      </c>
      <c r="U1290" s="20">
        <f>VLOOKUP($A1290,Database!$A:$Y,12,FALSE)</f>
        <v>36</v>
      </c>
      <c r="V1290" s="20" t="str">
        <f>VLOOKUP(A1290,Database!A:M,13,FALSE)</f>
        <v>Terminé</v>
      </c>
      <c r="W1290" s="20">
        <f>VLOOKUP($A1290,Database!$A:$Y,20,FALSE)</f>
        <v>0</v>
      </c>
      <c r="X1290" s="20">
        <f>VLOOKUP($A1290,Database!$A:$Y,21,FALSE)</f>
        <v>1</v>
      </c>
      <c r="Y1290" s="20">
        <f>IF(A1290=0,0,IF(V1290="À venir",0,IF(AND(ISBLANK(P1290),ISBLANK(Q1290)),1,0)))</f>
        <v>0</v>
      </c>
      <c r="Z1290" s="20">
        <f>IF(OR(ISBLANK(P1290),ISBLANK(Q1290)),"",IF(OR(AND(P1290&gt;Q1290,W1290&gt;X1290),AND(P1290=Q1290,W1290=X1290),AND(P1290&lt;Q1290,W1290&lt;X1290)),1,0))</f>
        <v>1</v>
      </c>
      <c r="AA1290" s="20">
        <f ca="1">IF(C1290&lt;NOW(),IF(AND(P1290&gt;Q1290,W1290&gt;X1290),S1290,IF(AND(P1290=Q1290,W1290=X1290),T1290,IF(AND(P1290&lt;Q1290,W1290&lt;X1290),U1290,0))),"")</f>
        <v>36</v>
      </c>
      <c r="AB1290" s="20">
        <f ca="1">IF(AND(P1290=W1290,Q1290=X1290,NOT(ISBLANK(P1290)),NOT(ISBLANK(Q1290)),NOT(ISBLANK(W1290)),NOT(ISBLANK(AA1290))),1,0)</f>
        <v>0</v>
      </c>
      <c r="AC1290" s="20" t="str">
        <f ca="1">IF(AB1290=0,"",IF(OR(ISBLANK(P1290),ISBLANK(Q1290)),"",IF(ISBLANK(VLOOKUP(A1290,Database!A:AA,22,FALSE)),"",VLOOKUP(A1290,Database!A:AA,22,FALSE))))</f>
        <v/>
      </c>
      <c r="AD1290" s="20">
        <f ca="1">IFERROR(
   IF(
     OR(ISBLANK(P1290),ISBLANK(Q1290)),
     "",
     IF(
       AND(AA1290&lt;&gt;"",OR(V1290="Terminé",V1290="En cours")),
       VLOOKUP(AC1290,Setup_ScoreExactBonus!A:D,4,FALSE),
       0
     )),
  0)</f>
        <v>0</v>
      </c>
      <c r="AE1290" s="21">
        <f ca="1">IFERROR(IF(OR(ISBLANK(P1290),ISBLANK(Q1290)),0,IF(AA1290&lt;&gt;"", AA1290 + IF(AB1290=1,AD1290, 0), "") * (R1290+1)),"")</f>
        <v>36</v>
      </c>
      <c r="AF1290" s="21">
        <f ca="1">SUMIFS(AE$2:AE1290,D$2:D1290,D1290)</f>
        <v>1800</v>
      </c>
    </row>
    <row r="1291" spans="1:32" hidden="1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1">
        <v>0</v>
      </c>
      <c r="S1291" s="20">
        <f>VLOOKUP($A1291,Database!$A:$Y,10,FALSE)</f>
        <v>165</v>
      </c>
      <c r="T1291" s="20">
        <f>VLOOKUP($A1291,Database!$A:$Y,11,FALSE)</f>
        <v>123</v>
      </c>
      <c r="U1291" s="20">
        <f>VLOOKUP($A1291,Database!$A:$Y,12,FALSE)</f>
        <v>36</v>
      </c>
      <c r="V1291" s="20" t="str">
        <f>VLOOKUP(A1291,Database!A:M,13,FALSE)</f>
        <v>Terminé</v>
      </c>
      <c r="W1291" s="20">
        <f>VLOOKUP($A1291,Database!$A:$Y,20,FALSE)</f>
        <v>0</v>
      </c>
      <c r="X1291" s="20">
        <f>VLOOKUP($A1291,Database!$A:$Y,21,FALSE)</f>
        <v>1</v>
      </c>
      <c r="Y1291" s="20">
        <f>IF(A1291=0,0,IF(V1291="À venir",0,IF(AND(ISBLANK(P1291),ISBLANK(Q1291)),1,0)))</f>
        <v>0</v>
      </c>
      <c r="Z1291" s="20">
        <f>IF(OR(ISBLANK(P1291),ISBLANK(Q1291)),"",IF(OR(AND(P1291&gt;Q1291,W1291&gt;X1291),AND(P1291=Q1291,W1291=X1291),AND(P1291&lt;Q1291,W1291&lt;X1291)),1,0))</f>
        <v>1</v>
      </c>
      <c r="AA1291" s="20">
        <f ca="1">IF(C1291&lt;NOW(),IF(AND(P1291&gt;Q1291,W1291&gt;X1291),S1291,IF(AND(P1291=Q1291,W1291=X1291),T1291,IF(AND(P1291&lt;Q1291,W1291&lt;X1291),U1291,0))),"")</f>
        <v>36</v>
      </c>
      <c r="AB1291" s="20">
        <f ca="1">IF(AND(P1291=W1291,Q1291=X1291,NOT(ISBLANK(P1291)),NOT(ISBLANK(Q1291)),NOT(ISBLANK(W1291)),NOT(ISBLANK(AA1291))),1,0)</f>
        <v>0</v>
      </c>
      <c r="AC1291" s="20" t="str">
        <f ca="1">IF(AB1291=0,"",IF(OR(ISBLANK(P1291),ISBLANK(Q1291)),"",IF(ISBLANK(VLOOKUP(A1291,Database!A:AA,22,FALSE)),"",VLOOKUP(A1291,Database!A:AA,22,FALSE))))</f>
        <v/>
      </c>
      <c r="AD1291" s="20">
        <f ca="1">IFERROR(
   IF(
     OR(ISBLANK(P1291),ISBLANK(Q1291)),
     "",
     IF(
       AND(AA1291&lt;&gt;"",OR(V1291="Terminé",V1291="En cours")),
       VLOOKUP(AC1291,Setup_ScoreExactBonus!A:D,4,FALSE),
       0
     )),
  0)</f>
        <v>0</v>
      </c>
      <c r="AE1291" s="21">
        <f ca="1">IFERROR(IF(OR(ISBLANK(P1291),ISBLANK(Q1291)),0,IF(AA1291&lt;&gt;"", AA1291 + IF(AB1291=1,AD1291, 0), "") * (R1291+1)),"")</f>
        <v>36</v>
      </c>
      <c r="AF1291" s="21">
        <f ca="1">SUMIFS(AE$2:AE1291,D$2:D1291,D1291)</f>
        <v>1520</v>
      </c>
    </row>
    <row r="1292" spans="1:32" hidden="1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1">
        <v>0</v>
      </c>
      <c r="S1292" s="20">
        <f>VLOOKUP($A1292,Database!$A:$Y,10,FALSE)</f>
        <v>165</v>
      </c>
      <c r="T1292" s="20">
        <f>VLOOKUP($A1292,Database!$A:$Y,11,FALSE)</f>
        <v>123</v>
      </c>
      <c r="U1292" s="20">
        <f>VLOOKUP($A1292,Database!$A:$Y,12,FALSE)</f>
        <v>36</v>
      </c>
      <c r="V1292" s="20" t="str">
        <f>VLOOKUP(A1292,Database!A:M,13,FALSE)</f>
        <v>Terminé</v>
      </c>
      <c r="W1292" s="20">
        <f>VLOOKUP($A1292,Database!$A:$Y,20,FALSE)</f>
        <v>0</v>
      </c>
      <c r="X1292" s="20">
        <f>VLOOKUP($A1292,Database!$A:$Y,21,FALSE)</f>
        <v>1</v>
      </c>
      <c r="Y1292" s="20">
        <f>IF(A1292=0,0,IF(V1292="À venir",0,IF(AND(ISBLANK(P1292),ISBLANK(Q1292)),1,0)))</f>
        <v>0</v>
      </c>
      <c r="Z1292" s="20">
        <f>IF(OR(ISBLANK(P1292),ISBLANK(Q1292)),"",IF(OR(AND(P1292&gt;Q1292,W1292&gt;X1292),AND(P1292=Q1292,W1292=X1292),AND(P1292&lt;Q1292,W1292&lt;X1292)),1,0))</f>
        <v>0</v>
      </c>
      <c r="AA1292" s="20">
        <f ca="1">IF(C1292&lt;NOW(),IF(AND(P1292&gt;Q1292,W1292&gt;X1292),S1292,IF(AND(P1292=Q1292,W1292=X1292),T1292,IF(AND(P1292&lt;Q1292,W1292&lt;X1292),U1292,0))),"")</f>
        <v>0</v>
      </c>
      <c r="AB1292" s="20">
        <f ca="1">IF(AND(P1292=W1292,Q1292=X1292,NOT(ISBLANK(P1292)),NOT(ISBLANK(Q1292)),NOT(ISBLANK(W1292)),NOT(ISBLANK(AA1292))),1,0)</f>
        <v>0</v>
      </c>
      <c r="AC1292" s="20" t="str">
        <f ca="1">IF(AB1292=0,"",IF(OR(ISBLANK(P1292),ISBLANK(Q1292)),"",IF(ISBLANK(VLOOKUP(A1292,Database!A:AA,22,FALSE)),"",VLOOKUP(A1292,Database!A:AA,22,FALSE))))</f>
        <v/>
      </c>
      <c r="AD1292" s="20">
        <f ca="1">IFERROR(
   IF(
     OR(ISBLANK(P1292),ISBLANK(Q1292)),
     "",
     IF(
       AND(AA1292&lt;&gt;"",OR(V1292="Terminé",V1292="En cours")),
       VLOOKUP(AC1292,Setup_ScoreExactBonus!A:D,4,FALSE),
       0
     )),
  0)</f>
        <v>0</v>
      </c>
      <c r="AE1292" s="21">
        <f ca="1">IFERROR(IF(OR(ISBLANK(P1292),ISBLANK(Q1292)),0,IF(AA1292&lt;&gt;"", AA1292 + IF(AB1292=1,AD1292, 0), "") * (R1292+1)),"")</f>
        <v>0</v>
      </c>
      <c r="AF1292" s="21">
        <f ca="1">SUMIFS(AE$2:AE1292,D$2:D1292,D1292)</f>
        <v>1446</v>
      </c>
    </row>
    <row r="1293" spans="1:32" hidden="1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1">
        <v>0</v>
      </c>
      <c r="S1293" s="20">
        <f>VLOOKUP($A1293,Database!$A:$Y,10,FALSE)</f>
        <v>165</v>
      </c>
      <c r="T1293" s="20">
        <f>VLOOKUP($A1293,Database!$A:$Y,11,FALSE)</f>
        <v>123</v>
      </c>
      <c r="U1293" s="20">
        <f>VLOOKUP($A1293,Database!$A:$Y,12,FALSE)</f>
        <v>36</v>
      </c>
      <c r="V1293" s="20" t="str">
        <f>VLOOKUP(A1293,Database!A:M,13,FALSE)</f>
        <v>Terminé</v>
      </c>
      <c r="W1293" s="20">
        <f>VLOOKUP($A1293,Database!$A:$Y,20,FALSE)</f>
        <v>0</v>
      </c>
      <c r="X1293" s="20">
        <f>VLOOKUP($A1293,Database!$A:$Y,21,FALSE)</f>
        <v>1</v>
      </c>
      <c r="Y1293" s="20">
        <f>IF(A1293=0,0,IF(V1293="À venir",0,IF(AND(ISBLANK(P1293),ISBLANK(Q1293)),1,0)))</f>
        <v>0</v>
      </c>
      <c r="Z1293" s="20">
        <f>IF(OR(ISBLANK(P1293),ISBLANK(Q1293)),"",IF(OR(AND(P1293&gt;Q1293,W1293&gt;X1293),AND(P1293=Q1293,W1293=X1293),AND(P1293&lt;Q1293,W1293&lt;X1293)),1,0))</f>
        <v>0</v>
      </c>
      <c r="AA1293" s="20">
        <f ca="1">IF(C1293&lt;NOW(),IF(AND(P1293&gt;Q1293,W1293&gt;X1293),S1293,IF(AND(P1293=Q1293,W1293=X1293),T1293,IF(AND(P1293&lt;Q1293,W1293&lt;X1293),U1293,0))),"")</f>
        <v>0</v>
      </c>
      <c r="AB1293" s="20">
        <f ca="1">IF(AND(P1293=W1293,Q1293=X1293,NOT(ISBLANK(P1293)),NOT(ISBLANK(Q1293)),NOT(ISBLANK(W1293)),NOT(ISBLANK(AA1293))),1,0)</f>
        <v>0</v>
      </c>
      <c r="AC1293" s="20" t="str">
        <f ca="1">IF(AB1293=0,"",IF(OR(ISBLANK(P1293),ISBLANK(Q1293)),"",IF(ISBLANK(VLOOKUP(A1293,Database!A:AA,22,FALSE)),"",VLOOKUP(A1293,Database!A:AA,22,FALSE))))</f>
        <v/>
      </c>
      <c r="AD1293" s="20">
        <f ca="1">IFERROR(
   IF(
     OR(ISBLANK(P1293),ISBLANK(Q1293)),
     "",
     IF(
       AND(AA1293&lt;&gt;"",OR(V1293="Terminé",V1293="En cours")),
       VLOOKUP(AC1293,Setup_ScoreExactBonus!A:D,4,FALSE),
       0
     )),
  0)</f>
        <v>0</v>
      </c>
      <c r="AE1293" s="21">
        <f ca="1">IFERROR(IF(OR(ISBLANK(P1293),ISBLANK(Q1293)),0,IF(AA1293&lt;&gt;"", AA1293 + IF(AB1293=1,AD1293, 0), "") * (R1293+1)),"")</f>
        <v>0</v>
      </c>
      <c r="AF1293" s="21">
        <f ca="1">SUMIFS(AE$2:AE1293,D$2:D1293,D1293)</f>
        <v>1266</v>
      </c>
    </row>
    <row r="1294" spans="1:32" hidden="1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1">
        <v>0</v>
      </c>
      <c r="S1294" s="20">
        <f>VLOOKUP($A1294,Database!$A:$Y,10,FALSE)</f>
        <v>165</v>
      </c>
      <c r="T1294" s="20">
        <f>VLOOKUP($A1294,Database!$A:$Y,11,FALSE)</f>
        <v>123</v>
      </c>
      <c r="U1294" s="20">
        <f>VLOOKUP($A1294,Database!$A:$Y,12,FALSE)</f>
        <v>36</v>
      </c>
      <c r="V1294" s="20" t="str">
        <f>VLOOKUP(A1294,Database!A:M,13,FALSE)</f>
        <v>Terminé</v>
      </c>
      <c r="W1294" s="20">
        <f>VLOOKUP($A1294,Database!$A:$Y,20,FALSE)</f>
        <v>0</v>
      </c>
      <c r="X1294" s="20">
        <f>VLOOKUP($A1294,Database!$A:$Y,21,FALSE)</f>
        <v>1</v>
      </c>
      <c r="Y1294" s="20">
        <f>IF(A1294=0,0,IF(V1294="À venir",0,IF(AND(ISBLANK(P1294),ISBLANK(Q1294)),1,0)))</f>
        <v>0</v>
      </c>
      <c r="Z1294" s="20">
        <f>IF(OR(ISBLANK(P1294),ISBLANK(Q1294)),"",IF(OR(AND(P1294&gt;Q1294,W1294&gt;X1294),AND(P1294=Q1294,W1294=X1294),AND(P1294&lt;Q1294,W1294&lt;X1294)),1,0))</f>
        <v>0</v>
      </c>
      <c r="AA1294" s="20">
        <f ca="1">IF(C1294&lt;NOW(),IF(AND(P1294&gt;Q1294,W1294&gt;X1294),S1294,IF(AND(P1294=Q1294,W1294=X1294),T1294,IF(AND(P1294&lt;Q1294,W1294&lt;X1294),U1294,0))),"")</f>
        <v>0</v>
      </c>
      <c r="AB1294" s="20">
        <f ca="1">IF(AND(P1294=W1294,Q1294=X1294,NOT(ISBLANK(P1294)),NOT(ISBLANK(Q1294)),NOT(ISBLANK(W1294)),NOT(ISBLANK(AA1294))),1,0)</f>
        <v>0</v>
      </c>
      <c r="AC1294" s="20" t="str">
        <f ca="1">IF(AB1294=0,"",IF(OR(ISBLANK(P1294),ISBLANK(Q1294)),"",IF(ISBLANK(VLOOKUP(A1294,Database!A:AA,22,FALSE)),"",VLOOKUP(A1294,Database!A:AA,22,FALSE))))</f>
        <v/>
      </c>
      <c r="AD1294" s="20">
        <f ca="1">IFERROR(
   IF(
     OR(ISBLANK(P1294),ISBLANK(Q1294)),
     "",
     IF(
       AND(AA1294&lt;&gt;"",OR(V1294="Terminé",V1294="En cours")),
       VLOOKUP(AC1294,Setup_ScoreExactBonus!A:D,4,FALSE),
       0
     )),
  0)</f>
        <v>0</v>
      </c>
      <c r="AE1294" s="21">
        <f ca="1">IFERROR(IF(OR(ISBLANK(P1294),ISBLANK(Q1294)),0,IF(AA1294&lt;&gt;"", AA1294 + IF(AB1294=1,AD1294, 0), "") * (R1294+1)),"")</f>
        <v>0</v>
      </c>
      <c r="AF1294" s="21">
        <f ca="1">SUMIFS(AE$2:AE1294,D$2:D1294,D1294)</f>
        <v>1914</v>
      </c>
    </row>
    <row r="1295" spans="1:32" hidden="1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1">
        <v>0</v>
      </c>
      <c r="S1295" s="20">
        <f>VLOOKUP($A1295,Database!$A:$Y,10,FALSE)</f>
        <v>165</v>
      </c>
      <c r="T1295" s="20">
        <f>VLOOKUP($A1295,Database!$A:$Y,11,FALSE)</f>
        <v>123</v>
      </c>
      <c r="U1295" s="20">
        <f>VLOOKUP($A1295,Database!$A:$Y,12,FALSE)</f>
        <v>36</v>
      </c>
      <c r="V1295" s="20" t="str">
        <f>VLOOKUP(A1295,Database!A:M,13,FALSE)</f>
        <v>Terminé</v>
      </c>
      <c r="W1295" s="20">
        <f>VLOOKUP($A1295,Database!$A:$Y,20,FALSE)</f>
        <v>0</v>
      </c>
      <c r="X1295" s="20">
        <f>VLOOKUP($A1295,Database!$A:$Y,21,FALSE)</f>
        <v>1</v>
      </c>
      <c r="Y1295" s="20">
        <f>IF(A1295=0,0,IF(V1295="À venir",0,IF(AND(ISBLANK(P1295),ISBLANK(Q1295)),1,0)))</f>
        <v>0</v>
      </c>
      <c r="Z1295" s="20">
        <f>IF(OR(ISBLANK(P1295),ISBLANK(Q1295)),"",IF(OR(AND(P1295&gt;Q1295,W1295&gt;X1295),AND(P1295=Q1295,W1295=X1295),AND(P1295&lt;Q1295,W1295&lt;X1295)),1,0))</f>
        <v>0</v>
      </c>
      <c r="AA1295" s="20">
        <f ca="1">IF(C1295&lt;NOW(),IF(AND(P1295&gt;Q1295,W1295&gt;X1295),S1295,IF(AND(P1295=Q1295,W1295=X1295),T1295,IF(AND(P1295&lt;Q1295,W1295&lt;X1295),U1295,0))),"")</f>
        <v>0</v>
      </c>
      <c r="AB1295" s="20">
        <f ca="1">IF(AND(P1295=W1295,Q1295=X1295,NOT(ISBLANK(P1295)),NOT(ISBLANK(Q1295)),NOT(ISBLANK(W1295)),NOT(ISBLANK(AA1295))),1,0)</f>
        <v>0</v>
      </c>
      <c r="AC1295" s="20" t="str">
        <f ca="1">IF(AB1295=0,"",IF(OR(ISBLANK(P1295),ISBLANK(Q1295)),"",IF(ISBLANK(VLOOKUP(A1295,Database!A:AA,22,FALSE)),"",VLOOKUP(A1295,Database!A:AA,22,FALSE))))</f>
        <v/>
      </c>
      <c r="AD1295" s="20">
        <f ca="1">IFERROR(
   IF(
     OR(ISBLANK(P1295),ISBLANK(Q1295)),
     "",
     IF(
       AND(AA1295&lt;&gt;"",OR(V1295="Terminé",V1295="En cours")),
       VLOOKUP(AC1295,Setup_ScoreExactBonus!A:D,4,FALSE),
       0
     )),
  0)</f>
        <v>0</v>
      </c>
      <c r="AE1295" s="21">
        <f ca="1">IFERROR(IF(OR(ISBLANK(P1295),ISBLANK(Q1295)),0,IF(AA1295&lt;&gt;"", AA1295 + IF(AB1295=1,AD1295, 0), "") * (R1295+1)),"")</f>
        <v>0</v>
      </c>
      <c r="AF1295" s="21">
        <f ca="1">SUMIFS(AE$2:AE1295,D$2:D1295,D1295)</f>
        <v>1740</v>
      </c>
    </row>
    <row r="1296" spans="1:32" hidden="1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1">
        <v>0</v>
      </c>
      <c r="S1296" s="20">
        <f>VLOOKUP($A1296,Database!$A:$Y,10,FALSE)</f>
        <v>165</v>
      </c>
      <c r="T1296" s="20">
        <f>VLOOKUP($A1296,Database!$A:$Y,11,FALSE)</f>
        <v>123</v>
      </c>
      <c r="U1296" s="20">
        <f>VLOOKUP($A1296,Database!$A:$Y,12,FALSE)</f>
        <v>36</v>
      </c>
      <c r="V1296" s="20" t="str">
        <f>VLOOKUP(A1296,Database!A:M,13,FALSE)</f>
        <v>Terminé</v>
      </c>
      <c r="W1296" s="20">
        <f>VLOOKUP($A1296,Database!$A:$Y,20,FALSE)</f>
        <v>0</v>
      </c>
      <c r="X1296" s="20">
        <f>VLOOKUP($A1296,Database!$A:$Y,21,FALSE)</f>
        <v>1</v>
      </c>
      <c r="Y1296" s="20">
        <f>IF(A1296=0,0,IF(V1296="À venir",0,IF(AND(ISBLANK(P1296),ISBLANK(Q1296)),1,0)))</f>
        <v>0</v>
      </c>
      <c r="Z1296" s="20">
        <f>IF(OR(ISBLANK(P1296),ISBLANK(Q1296)),"",IF(OR(AND(P1296&gt;Q1296,W1296&gt;X1296),AND(P1296=Q1296,W1296=X1296),AND(P1296&lt;Q1296,W1296&lt;X1296)),1,0))</f>
        <v>1</v>
      </c>
      <c r="AA1296" s="20">
        <f ca="1">IF(C1296&lt;NOW(),IF(AND(P1296&gt;Q1296,W1296&gt;X1296),S1296,IF(AND(P1296=Q1296,W1296=X1296),T1296,IF(AND(P1296&lt;Q1296,W1296&lt;X1296),U1296,0))),"")</f>
        <v>36</v>
      </c>
      <c r="AB1296" s="20">
        <f ca="1">IF(AND(P1296=W1296,Q1296=X1296,NOT(ISBLANK(P1296)),NOT(ISBLANK(Q1296)),NOT(ISBLANK(W1296)),NOT(ISBLANK(AA1296))),1,0)</f>
        <v>1</v>
      </c>
      <c r="AC1296" s="20" t="str">
        <f ca="1">IF(AB1296=0,"",IF(OR(ISBLANK(P1296),ISBLANK(Q1296)),"",IF(ISBLANK(VLOOKUP(A1296,Database!A:AA,22,FALSE)),"",VLOOKUP(A1296,Database!A:AA,22,FALSE))))</f>
        <v>Très rare</v>
      </c>
      <c r="AD1296" s="20">
        <f ca="1">IFERROR(
   IF(
     OR(ISBLANK(P1296),ISBLANK(Q1296)),
     "",
     IF(
       AND(AA1296&lt;&gt;"",OR(V1296="Terminé",V1296="En cours")),
       VLOOKUP(AC1296,Setup_ScoreExactBonus!A:D,4,FALSE),
       0
     )),
  0)</f>
        <v>50</v>
      </c>
      <c r="AE1296" s="21">
        <f ca="1">IFERROR(IF(OR(ISBLANK(P1296),ISBLANK(Q1296)),0,IF(AA1296&lt;&gt;"", AA1296 + IF(AB1296=1,AD1296, 0), "") * (R1296+1)),"")</f>
        <v>86</v>
      </c>
      <c r="AF1296" s="21">
        <f ca="1">SUMIFS(AE$2:AE1296,D$2:D1296,D1296)</f>
        <v>1166</v>
      </c>
    </row>
    <row r="1297" spans="1:32" hidden="1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1">
        <v>0</v>
      </c>
      <c r="S1297" s="20">
        <f>VLOOKUP($A1297,Database!$A:$Y,10,FALSE)</f>
        <v>165</v>
      </c>
      <c r="T1297" s="20">
        <f>VLOOKUP($A1297,Database!$A:$Y,11,FALSE)</f>
        <v>123</v>
      </c>
      <c r="U1297" s="20">
        <f>VLOOKUP($A1297,Database!$A:$Y,12,FALSE)</f>
        <v>36</v>
      </c>
      <c r="V1297" s="20" t="str">
        <f>VLOOKUP(A1297,Database!A:M,13,FALSE)</f>
        <v>Terminé</v>
      </c>
      <c r="W1297" s="20">
        <f>VLOOKUP($A1297,Database!$A:$Y,20,FALSE)</f>
        <v>0</v>
      </c>
      <c r="X1297" s="20">
        <f>VLOOKUP($A1297,Database!$A:$Y,21,FALSE)</f>
        <v>1</v>
      </c>
      <c r="Y1297" s="20">
        <f>IF(A1297=0,0,IF(V1297="À venir",0,IF(AND(ISBLANK(P1297),ISBLANK(Q1297)),1,0)))</f>
        <v>0</v>
      </c>
      <c r="Z1297" s="20">
        <f>IF(OR(ISBLANK(P1297),ISBLANK(Q1297)),"",IF(OR(AND(P1297&gt;Q1297,W1297&gt;X1297),AND(P1297=Q1297,W1297=X1297),AND(P1297&lt;Q1297,W1297&lt;X1297)),1,0))</f>
        <v>0</v>
      </c>
      <c r="AA1297" s="20">
        <f ca="1">IF(C1297&lt;NOW(),IF(AND(P1297&gt;Q1297,W1297&gt;X1297),S1297,IF(AND(P1297=Q1297,W1297=X1297),T1297,IF(AND(P1297&lt;Q1297,W1297&lt;X1297),U1297,0))),"")</f>
        <v>0</v>
      </c>
      <c r="AB1297" s="20">
        <f ca="1">IF(AND(P1297=W1297,Q1297=X1297,NOT(ISBLANK(P1297)),NOT(ISBLANK(Q1297)),NOT(ISBLANK(W1297)),NOT(ISBLANK(AA1297))),1,0)</f>
        <v>0</v>
      </c>
      <c r="AC1297" s="20" t="str">
        <f ca="1">IF(AB1297=0,"",IF(OR(ISBLANK(P1297),ISBLANK(Q1297)),"",IF(ISBLANK(VLOOKUP(A1297,Database!A:AA,22,FALSE)),"",VLOOKUP(A1297,Database!A:AA,22,FALSE))))</f>
        <v/>
      </c>
      <c r="AD1297" s="20">
        <f ca="1">IFERROR(
   IF(
     OR(ISBLANK(P1297),ISBLANK(Q1297)),
     "",
     IF(
       AND(AA1297&lt;&gt;"",OR(V1297="Terminé",V1297="En cours")),
       VLOOKUP(AC1297,Setup_ScoreExactBonus!A:D,4,FALSE),
       0
     )),
  0)</f>
        <v>0</v>
      </c>
      <c r="AE1297" s="21">
        <f ca="1">IFERROR(IF(OR(ISBLANK(P1297),ISBLANK(Q1297)),0,IF(AA1297&lt;&gt;"", AA1297 + IF(AB1297=1,AD1297, 0), "") * (R1297+1)),"")</f>
        <v>0</v>
      </c>
      <c r="AF1297" s="21">
        <f ca="1">SUMIFS(AE$2:AE1297,D$2:D1297,D1297)</f>
        <v>883</v>
      </c>
    </row>
    <row r="1298" spans="1:32" hidden="1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1">
        <v>0</v>
      </c>
      <c r="S1298" s="20">
        <f>VLOOKUP($A1298,Database!$A:$Y,10,FALSE)</f>
        <v>77</v>
      </c>
      <c r="T1298" s="20">
        <f>VLOOKUP($A1298,Database!$A:$Y,11,FALSE)</f>
        <v>111</v>
      </c>
      <c r="U1298" s="20">
        <f>VLOOKUP($A1298,Database!$A:$Y,12,FALSE)</f>
        <v>123</v>
      </c>
      <c r="V1298" s="20" t="str">
        <f>VLOOKUP(A1298,Database!A:M,13,FALSE)</f>
        <v>Terminé</v>
      </c>
      <c r="W1298" s="20">
        <f>VLOOKUP($A1298,Database!$A:$Y,20,FALSE)</f>
        <v>1</v>
      </c>
      <c r="X1298" s="20">
        <f>VLOOKUP($A1298,Database!$A:$Y,21,FALSE)</f>
        <v>0</v>
      </c>
      <c r="Y1298" s="20">
        <f>IF(A1298=0,0,IF(V1298="À venir",0,IF(AND(ISBLANK(P1298),ISBLANK(Q1298)),1,0)))</f>
        <v>0</v>
      </c>
      <c r="Z1298" s="20">
        <f>IF(OR(ISBLANK(P1298),ISBLANK(Q1298)),"",IF(OR(AND(P1298&gt;Q1298,W1298&gt;X1298),AND(P1298=Q1298,W1298=X1298),AND(P1298&lt;Q1298,W1298&lt;X1298)),1,0))</f>
        <v>1</v>
      </c>
      <c r="AA1298" s="20">
        <f ca="1">IF(C1298&lt;NOW(),IF(AND(P1298&gt;Q1298,W1298&gt;X1298),S1298,IF(AND(P1298=Q1298,W1298=X1298),T1298,IF(AND(P1298&lt;Q1298,W1298&lt;X1298),U1298,0))),"")</f>
        <v>77</v>
      </c>
      <c r="AB1298" s="20">
        <f ca="1">IF(AND(P1298=W1298,Q1298=X1298,NOT(ISBLANK(P1298)),NOT(ISBLANK(Q1298)),NOT(ISBLANK(W1298)),NOT(ISBLANK(AA1298))),1,0)</f>
        <v>1</v>
      </c>
      <c r="AC1298" s="20" t="str">
        <f ca="1">IF(AB1298=0,"",IF(OR(ISBLANK(P1298),ISBLANK(Q1298)),"",IF(ISBLANK(VLOOKUP(A1298,Database!A:AA,22,FALSE)),"",VLOOKUP(A1298,Database!A:AA,22,FALSE))))</f>
        <v>Très rare</v>
      </c>
      <c r="AD1298" s="20">
        <f ca="1">IFERROR(
   IF(
     OR(ISBLANK(P1298),ISBLANK(Q1298)),
     "",
     IF(
       AND(AA1298&lt;&gt;"",OR(V1298="Terminé",V1298="En cours")),
       VLOOKUP(AC1298,Setup_ScoreExactBonus!A:D,4,FALSE),
       0
     )),
  0)</f>
        <v>50</v>
      </c>
      <c r="AE1298" s="21">
        <f ca="1">IFERROR(IF(OR(ISBLANK(P1298),ISBLANK(Q1298)),0,IF(AA1298&lt;&gt;"", AA1298 + IF(AB1298=1,AD1298, 0), "") * (R1298+1)),"")</f>
        <v>127</v>
      </c>
      <c r="AF1298" s="21">
        <f ca="1">SUMIFS(AE$2:AE1298,D$2:D1298,D1298)</f>
        <v>1767</v>
      </c>
    </row>
    <row r="1299" spans="1:32" hidden="1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1">
        <v>0</v>
      </c>
      <c r="S1299" s="20">
        <f>VLOOKUP($A1299,Database!$A:$Y,10,FALSE)</f>
        <v>77</v>
      </c>
      <c r="T1299" s="20">
        <f>VLOOKUP($A1299,Database!$A:$Y,11,FALSE)</f>
        <v>111</v>
      </c>
      <c r="U1299" s="20">
        <f>VLOOKUP($A1299,Database!$A:$Y,12,FALSE)</f>
        <v>123</v>
      </c>
      <c r="V1299" s="20" t="str">
        <f>VLOOKUP(A1299,Database!A:M,13,FALSE)</f>
        <v>Terminé</v>
      </c>
      <c r="W1299" s="20">
        <f>VLOOKUP($A1299,Database!$A:$Y,20,FALSE)</f>
        <v>1</v>
      </c>
      <c r="X1299" s="20">
        <f>VLOOKUP($A1299,Database!$A:$Y,21,FALSE)</f>
        <v>0</v>
      </c>
      <c r="Y1299" s="20">
        <f>IF(A1299=0,0,IF(V1299="À venir",0,IF(AND(ISBLANK(P1299),ISBLANK(Q1299)),1,0)))</f>
        <v>0</v>
      </c>
      <c r="Z1299" s="20">
        <f>IF(OR(ISBLANK(P1299),ISBLANK(Q1299)),"",IF(OR(AND(P1299&gt;Q1299,W1299&gt;X1299),AND(P1299=Q1299,W1299=X1299),AND(P1299&lt;Q1299,W1299&lt;X1299)),1,0))</f>
        <v>1</v>
      </c>
      <c r="AA1299" s="20">
        <f ca="1">IF(C1299&lt;NOW(),IF(AND(P1299&gt;Q1299,W1299&gt;X1299),S1299,IF(AND(P1299=Q1299,W1299=X1299),T1299,IF(AND(P1299&lt;Q1299,W1299&lt;X1299),U1299,0))),"")</f>
        <v>77</v>
      </c>
      <c r="AB1299" s="20">
        <f ca="1">IF(AND(P1299=W1299,Q1299=X1299,NOT(ISBLANK(P1299)),NOT(ISBLANK(Q1299)),NOT(ISBLANK(W1299)),NOT(ISBLANK(AA1299))),1,0)</f>
        <v>0</v>
      </c>
      <c r="AC1299" s="20" t="str">
        <f ca="1">IF(AB1299=0,"",IF(OR(ISBLANK(P1299),ISBLANK(Q1299)),"",IF(ISBLANK(VLOOKUP(A1299,Database!A:AA,22,FALSE)),"",VLOOKUP(A1299,Database!A:AA,22,FALSE))))</f>
        <v/>
      </c>
      <c r="AD1299" s="20">
        <f ca="1">IFERROR(
   IF(
     OR(ISBLANK(P1299),ISBLANK(Q1299)),
     "",
     IF(
       AND(AA1299&lt;&gt;"",OR(V1299="Terminé",V1299="En cours")),
       VLOOKUP(AC1299,Setup_ScoreExactBonus!A:D,4,FALSE),
       0
     )),
  0)</f>
        <v>0</v>
      </c>
      <c r="AE1299" s="21">
        <f ca="1">IFERROR(IF(OR(ISBLANK(P1299),ISBLANK(Q1299)),0,IF(AA1299&lt;&gt;"", AA1299 + IF(AB1299=1,AD1299, 0), "") * (R1299+1)),"")</f>
        <v>77</v>
      </c>
      <c r="AF1299" s="21">
        <f ca="1">SUMIFS(AE$2:AE1299,D$2:D1299,D1299)</f>
        <v>1946</v>
      </c>
    </row>
    <row r="1300" spans="1:32" hidden="1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1">
        <v>0</v>
      </c>
      <c r="S1300" s="20">
        <f>VLOOKUP($A1300,Database!$A:$Y,10,FALSE)</f>
        <v>77</v>
      </c>
      <c r="T1300" s="20">
        <f>VLOOKUP($A1300,Database!$A:$Y,11,FALSE)</f>
        <v>111</v>
      </c>
      <c r="U1300" s="20">
        <f>VLOOKUP($A1300,Database!$A:$Y,12,FALSE)</f>
        <v>123</v>
      </c>
      <c r="V1300" s="20" t="str">
        <f>VLOOKUP(A1300,Database!A:M,13,FALSE)</f>
        <v>Terminé</v>
      </c>
      <c r="W1300" s="20">
        <f>VLOOKUP($A1300,Database!$A:$Y,20,FALSE)</f>
        <v>1</v>
      </c>
      <c r="X1300" s="20">
        <f>VLOOKUP($A1300,Database!$A:$Y,21,FALSE)</f>
        <v>0</v>
      </c>
      <c r="Y1300" s="20">
        <f>IF(A1300=0,0,IF(V1300="À venir",0,IF(AND(ISBLANK(P1300),ISBLANK(Q1300)),1,0)))</f>
        <v>0</v>
      </c>
      <c r="Z1300" s="20">
        <f>IF(OR(ISBLANK(P1300),ISBLANK(Q1300)),"",IF(OR(AND(P1300&gt;Q1300,W1300&gt;X1300),AND(P1300=Q1300,W1300=X1300),AND(P1300&lt;Q1300,W1300&lt;X1300)),1,0))</f>
        <v>0</v>
      </c>
      <c r="AA1300" s="20">
        <f ca="1">IF(C1300&lt;NOW(),IF(AND(P1300&gt;Q1300,W1300&gt;X1300),S1300,IF(AND(P1300=Q1300,W1300=X1300),T1300,IF(AND(P1300&lt;Q1300,W1300&lt;X1300),U1300,0))),"")</f>
        <v>0</v>
      </c>
      <c r="AB1300" s="20">
        <f ca="1">IF(AND(P1300=W1300,Q1300=X1300,NOT(ISBLANK(P1300)),NOT(ISBLANK(Q1300)),NOT(ISBLANK(W1300)),NOT(ISBLANK(AA1300))),1,0)</f>
        <v>0</v>
      </c>
      <c r="AC1300" s="20" t="str">
        <f ca="1">IF(AB1300=0,"",IF(OR(ISBLANK(P1300),ISBLANK(Q1300)),"",IF(ISBLANK(VLOOKUP(A1300,Database!A:AA,22,FALSE)),"",VLOOKUP(A1300,Database!A:AA,22,FALSE))))</f>
        <v/>
      </c>
      <c r="AD1300" s="20">
        <f ca="1">IFERROR(
   IF(
     OR(ISBLANK(P1300),ISBLANK(Q1300)),
     "",
     IF(
       AND(AA1300&lt;&gt;"",OR(V1300="Terminé",V1300="En cours")),
       VLOOKUP(AC1300,Setup_ScoreExactBonus!A:D,4,FALSE),
       0
     )),
  0)</f>
        <v>0</v>
      </c>
      <c r="AE1300" s="21">
        <f ca="1">IFERROR(IF(OR(ISBLANK(P1300),ISBLANK(Q1300)),0,IF(AA1300&lt;&gt;"", AA1300 + IF(AB1300=1,AD1300, 0), "") * (R1300+1)),"")</f>
        <v>0</v>
      </c>
      <c r="AF1300" s="21">
        <f ca="1">SUMIFS(AE$2:AE1300,D$2:D1300,D1300)</f>
        <v>1922</v>
      </c>
    </row>
    <row r="1301" spans="1:32" hidden="1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1">
        <v>0</v>
      </c>
      <c r="S1301" s="20">
        <f>VLOOKUP($A1301,Database!$A:$Y,10,FALSE)</f>
        <v>77</v>
      </c>
      <c r="T1301" s="20">
        <f>VLOOKUP($A1301,Database!$A:$Y,11,FALSE)</f>
        <v>111</v>
      </c>
      <c r="U1301" s="20">
        <f>VLOOKUP($A1301,Database!$A:$Y,12,FALSE)</f>
        <v>123</v>
      </c>
      <c r="V1301" s="20" t="str">
        <f>VLOOKUP(A1301,Database!A:M,13,FALSE)</f>
        <v>Terminé</v>
      </c>
      <c r="W1301" s="20">
        <f>VLOOKUP($A1301,Database!$A:$Y,20,FALSE)</f>
        <v>1</v>
      </c>
      <c r="X1301" s="20">
        <f>VLOOKUP($A1301,Database!$A:$Y,21,FALSE)</f>
        <v>0</v>
      </c>
      <c r="Y1301" s="20">
        <f>IF(A1301=0,0,IF(V1301="À venir",0,IF(AND(ISBLANK(P1301),ISBLANK(Q1301)),1,0)))</f>
        <v>0</v>
      </c>
      <c r="Z1301" s="20">
        <f>IF(OR(ISBLANK(P1301),ISBLANK(Q1301)),"",IF(OR(AND(P1301&gt;Q1301,W1301&gt;X1301),AND(P1301=Q1301,W1301=X1301),AND(P1301&lt;Q1301,W1301&lt;X1301)),1,0))</f>
        <v>1</v>
      </c>
      <c r="AA1301" s="20">
        <f ca="1">IF(C1301&lt;NOW(),IF(AND(P1301&gt;Q1301,W1301&gt;X1301),S1301,IF(AND(P1301=Q1301,W1301=X1301),T1301,IF(AND(P1301&lt;Q1301,W1301&lt;X1301),U1301,0))),"")</f>
        <v>77</v>
      </c>
      <c r="AB1301" s="20">
        <f ca="1">IF(AND(P1301=W1301,Q1301=X1301,NOT(ISBLANK(P1301)),NOT(ISBLANK(Q1301)),NOT(ISBLANK(W1301)),NOT(ISBLANK(AA1301))),1,0)</f>
        <v>0</v>
      </c>
      <c r="AC1301" s="20" t="str">
        <f ca="1">IF(AB1301=0,"",IF(OR(ISBLANK(P1301),ISBLANK(Q1301)),"",IF(ISBLANK(VLOOKUP(A1301,Database!A:AA,22,FALSE)),"",VLOOKUP(A1301,Database!A:AA,22,FALSE))))</f>
        <v/>
      </c>
      <c r="AD1301" s="20">
        <f ca="1">IFERROR(
   IF(
     OR(ISBLANK(P1301),ISBLANK(Q1301)),
     "",
     IF(
       AND(AA1301&lt;&gt;"",OR(V1301="Terminé",V1301="En cours")),
       VLOOKUP(AC1301,Setup_ScoreExactBonus!A:D,4,FALSE),
       0
     )),
  0)</f>
        <v>0</v>
      </c>
      <c r="AE1301" s="21">
        <f ca="1">IFERROR(IF(OR(ISBLANK(P1301),ISBLANK(Q1301)),0,IF(AA1301&lt;&gt;"", AA1301 + IF(AB1301=1,AD1301, 0), "") * (R1301+1)),"")</f>
        <v>77</v>
      </c>
      <c r="AF1301" s="21">
        <f ca="1">SUMIFS(AE$2:AE1301,D$2:D1301,D1301)</f>
        <v>1621</v>
      </c>
    </row>
    <row r="1302" spans="1:32" hidden="1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1">
        <v>0</v>
      </c>
      <c r="S1302" s="20">
        <f>VLOOKUP($A1302,Database!$A:$Y,10,FALSE)</f>
        <v>77</v>
      </c>
      <c r="T1302" s="20">
        <f>VLOOKUP($A1302,Database!$A:$Y,11,FALSE)</f>
        <v>111</v>
      </c>
      <c r="U1302" s="20">
        <f>VLOOKUP($A1302,Database!$A:$Y,12,FALSE)</f>
        <v>123</v>
      </c>
      <c r="V1302" s="20" t="str">
        <f>VLOOKUP(A1302,Database!A:M,13,FALSE)</f>
        <v>Terminé</v>
      </c>
      <c r="W1302" s="20">
        <f>VLOOKUP($A1302,Database!$A:$Y,20,FALSE)</f>
        <v>1</v>
      </c>
      <c r="X1302" s="20">
        <f>VLOOKUP($A1302,Database!$A:$Y,21,FALSE)</f>
        <v>0</v>
      </c>
      <c r="Y1302" s="20">
        <f>IF(A1302=0,0,IF(V1302="À venir",0,IF(AND(ISBLANK(P1302),ISBLANK(Q1302)),1,0)))</f>
        <v>0</v>
      </c>
      <c r="Z1302" s="20">
        <f>IF(OR(ISBLANK(P1302),ISBLANK(Q1302)),"",IF(OR(AND(P1302&gt;Q1302,W1302&gt;X1302),AND(P1302=Q1302,W1302=X1302),AND(P1302&lt;Q1302,W1302&lt;X1302)),1,0))</f>
        <v>0</v>
      </c>
      <c r="AA1302" s="20">
        <f ca="1">IF(C1302&lt;NOW(),IF(AND(P1302&gt;Q1302,W1302&gt;X1302),S1302,IF(AND(P1302=Q1302,W1302=X1302),T1302,IF(AND(P1302&lt;Q1302,W1302&lt;X1302),U1302,0))),"")</f>
        <v>0</v>
      </c>
      <c r="AB1302" s="20">
        <f ca="1">IF(AND(P1302=W1302,Q1302=X1302,NOT(ISBLANK(P1302)),NOT(ISBLANK(Q1302)),NOT(ISBLANK(W1302)),NOT(ISBLANK(AA1302))),1,0)</f>
        <v>0</v>
      </c>
      <c r="AC1302" s="20" t="str">
        <f ca="1">IF(AB1302=0,"",IF(OR(ISBLANK(P1302),ISBLANK(Q1302)),"",IF(ISBLANK(VLOOKUP(A1302,Database!A:AA,22,FALSE)),"",VLOOKUP(A1302,Database!A:AA,22,FALSE))))</f>
        <v/>
      </c>
      <c r="AD1302" s="20">
        <f ca="1">IFERROR(
   IF(
     OR(ISBLANK(P1302),ISBLANK(Q1302)),
     "",
     IF(
       AND(AA1302&lt;&gt;"",OR(V1302="Terminé",V1302="En cours")),
       VLOOKUP(AC1302,Setup_ScoreExactBonus!A:D,4,FALSE),
       0
     )),
  0)</f>
        <v>0</v>
      </c>
      <c r="AE1302" s="21">
        <f ca="1">IFERROR(IF(OR(ISBLANK(P1302),ISBLANK(Q1302)),0,IF(AA1302&lt;&gt;"", AA1302 + IF(AB1302=1,AD1302, 0), "") * (R1302+1)),"")</f>
        <v>0</v>
      </c>
      <c r="AF1302" s="21">
        <f ca="1">SUMIFS(AE$2:AE1302,D$2:D1302,D1302)</f>
        <v>1296</v>
      </c>
    </row>
    <row r="1303" spans="1:32" hidden="1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1">
        <v>0</v>
      </c>
      <c r="S1303" s="20">
        <f>VLOOKUP($A1303,Database!$A:$Y,10,FALSE)</f>
        <v>77</v>
      </c>
      <c r="T1303" s="20">
        <f>VLOOKUP($A1303,Database!$A:$Y,11,FALSE)</f>
        <v>111</v>
      </c>
      <c r="U1303" s="20">
        <f>VLOOKUP($A1303,Database!$A:$Y,12,FALSE)</f>
        <v>123</v>
      </c>
      <c r="V1303" s="20" t="str">
        <f>VLOOKUP(A1303,Database!A:M,13,FALSE)</f>
        <v>Terminé</v>
      </c>
      <c r="W1303" s="20">
        <f>VLOOKUP($A1303,Database!$A:$Y,20,FALSE)</f>
        <v>1</v>
      </c>
      <c r="X1303" s="20">
        <f>VLOOKUP($A1303,Database!$A:$Y,21,FALSE)</f>
        <v>0</v>
      </c>
      <c r="Y1303" s="20">
        <f>IF(A1303=0,0,IF(V1303="À venir",0,IF(AND(ISBLANK(P1303),ISBLANK(Q1303)),1,0)))</f>
        <v>0</v>
      </c>
      <c r="Z1303" s="20">
        <f>IF(OR(ISBLANK(P1303),ISBLANK(Q1303)),"",IF(OR(AND(P1303&gt;Q1303,W1303&gt;X1303),AND(P1303=Q1303,W1303=X1303),AND(P1303&lt;Q1303,W1303&lt;X1303)),1,0))</f>
        <v>1</v>
      </c>
      <c r="AA1303" s="20">
        <f ca="1">IF(C1303&lt;NOW(),IF(AND(P1303&gt;Q1303,W1303&gt;X1303),S1303,IF(AND(P1303=Q1303,W1303=X1303),T1303,IF(AND(P1303&lt;Q1303,W1303&lt;X1303),U1303,0))),"")</f>
        <v>77</v>
      </c>
      <c r="AB1303" s="20">
        <f ca="1">IF(AND(P1303=W1303,Q1303=X1303,NOT(ISBLANK(P1303)),NOT(ISBLANK(Q1303)),NOT(ISBLANK(W1303)),NOT(ISBLANK(AA1303))),1,0)</f>
        <v>0</v>
      </c>
      <c r="AC1303" s="20" t="str">
        <f ca="1">IF(AB1303=0,"",IF(OR(ISBLANK(P1303),ISBLANK(Q1303)),"",IF(ISBLANK(VLOOKUP(A1303,Database!A:AA,22,FALSE)),"",VLOOKUP(A1303,Database!A:AA,22,FALSE))))</f>
        <v/>
      </c>
      <c r="AD1303" s="20">
        <f ca="1">IFERROR(
   IF(
     OR(ISBLANK(P1303),ISBLANK(Q1303)),
     "",
     IF(
       AND(AA1303&lt;&gt;"",OR(V1303="Terminé",V1303="En cours")),
       VLOOKUP(AC1303,Setup_ScoreExactBonus!A:D,4,FALSE),
       0
     )),
  0)</f>
        <v>0</v>
      </c>
      <c r="AE1303" s="21">
        <f ca="1">IFERROR(IF(OR(ISBLANK(P1303),ISBLANK(Q1303)),0,IF(AA1303&lt;&gt;"", AA1303 + IF(AB1303=1,AD1303, 0), "") * (R1303+1)),"")</f>
        <v>77</v>
      </c>
      <c r="AF1303" s="21">
        <f ca="1">SUMIFS(AE$2:AE1303,D$2:D1303,D1303)</f>
        <v>1887</v>
      </c>
    </row>
    <row r="1304" spans="1:32" hidden="1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1">
        <v>0</v>
      </c>
      <c r="S1304" s="20">
        <f>VLOOKUP($A1304,Database!$A:$Y,10,FALSE)</f>
        <v>77</v>
      </c>
      <c r="T1304" s="20">
        <f>VLOOKUP($A1304,Database!$A:$Y,11,FALSE)</f>
        <v>111</v>
      </c>
      <c r="U1304" s="20">
        <f>VLOOKUP($A1304,Database!$A:$Y,12,FALSE)</f>
        <v>123</v>
      </c>
      <c r="V1304" s="20" t="str">
        <f>VLOOKUP(A1304,Database!A:M,13,FALSE)</f>
        <v>Terminé</v>
      </c>
      <c r="W1304" s="20">
        <f>VLOOKUP($A1304,Database!$A:$Y,20,FALSE)</f>
        <v>1</v>
      </c>
      <c r="X1304" s="20">
        <f>VLOOKUP($A1304,Database!$A:$Y,21,FALSE)</f>
        <v>0</v>
      </c>
      <c r="Y1304" s="20">
        <f>IF(A1304=0,0,IF(V1304="À venir",0,IF(AND(ISBLANK(P1304),ISBLANK(Q1304)),1,0)))</f>
        <v>1</v>
      </c>
      <c r="Z1304" s="20" t="str">
        <f>IF(OR(ISBLANK(P1304),ISBLANK(Q1304)),"",IF(OR(AND(P1304&gt;Q1304,W1304&gt;X1304),AND(P1304=Q1304,W1304=X1304),AND(P1304&lt;Q1304,W1304&lt;X1304)),1,0))</f>
        <v/>
      </c>
      <c r="AA1304" s="20">
        <f ca="1">IF(C1304&lt;NOW(),IF(AND(P1304&gt;Q1304,W1304&gt;X1304),S1304,IF(AND(P1304=Q1304,W1304=X1304),T1304,IF(AND(P1304&lt;Q1304,W1304&lt;X1304),U1304,0))),"")</f>
        <v>0</v>
      </c>
      <c r="AB1304" s="20">
        <f ca="1">IF(AND(P1304=W1304,Q1304=X1304,NOT(ISBLANK(P1304)),NOT(ISBLANK(Q1304)),NOT(ISBLANK(W1304)),NOT(ISBLANK(AA1304))),1,0)</f>
        <v>0</v>
      </c>
      <c r="AC1304" s="20" t="str">
        <f ca="1">IF(AB1304=0,"",IF(OR(ISBLANK(P1304),ISBLANK(Q1304)),"",IF(ISBLANK(VLOOKUP(A1304,Database!A:AA,22,FALSE)),"",VLOOKUP(A1304,Database!A:AA,22,FALSE))))</f>
        <v/>
      </c>
      <c r="AD1304" s="20" t="str">
        <f>IFERROR(
   IF(
     OR(ISBLANK(P1304),ISBLANK(Q1304)),
     "",
     IF(
       AND(AA1304&lt;&gt;"",OR(V1304="Terminé",V1304="En cours")),
       VLOOKUP(AC1304,Setup_ScoreExactBonus!A:D,4,FALSE),
       0
     )),
  0)</f>
        <v/>
      </c>
      <c r="AE1304" s="21">
        <f>IFERROR(IF(OR(ISBLANK(P1304),ISBLANK(Q1304)),0,IF(AA1304&lt;&gt;"", AA1304 + IF(AB1304=1,AD1304, 0), "") * (R1304+1)),"")</f>
        <v>0</v>
      </c>
      <c r="AF1304" s="21">
        <f ca="1">SUMIFS(AE$2:AE1304,D$2:D1304,D1304)</f>
        <v>1079</v>
      </c>
    </row>
    <row r="1305" spans="1:32" hidden="1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1">
        <v>0</v>
      </c>
      <c r="S1305" s="20">
        <f>VLOOKUP($A1305,Database!$A:$Y,10,FALSE)</f>
        <v>77</v>
      </c>
      <c r="T1305" s="20">
        <f>VLOOKUP($A1305,Database!$A:$Y,11,FALSE)</f>
        <v>111</v>
      </c>
      <c r="U1305" s="20">
        <f>VLOOKUP($A1305,Database!$A:$Y,12,FALSE)</f>
        <v>123</v>
      </c>
      <c r="V1305" s="20" t="str">
        <f>VLOOKUP(A1305,Database!A:M,13,FALSE)</f>
        <v>Terminé</v>
      </c>
      <c r="W1305" s="20">
        <f>VLOOKUP($A1305,Database!$A:$Y,20,FALSE)</f>
        <v>1</v>
      </c>
      <c r="X1305" s="20">
        <f>VLOOKUP($A1305,Database!$A:$Y,21,FALSE)</f>
        <v>0</v>
      </c>
      <c r="Y1305" s="20">
        <f>IF(A1305=0,0,IF(V1305="À venir",0,IF(AND(ISBLANK(P1305),ISBLANK(Q1305)),1,0)))</f>
        <v>0</v>
      </c>
      <c r="Z1305" s="20">
        <f>IF(OR(ISBLANK(P1305),ISBLANK(Q1305)),"",IF(OR(AND(P1305&gt;Q1305,W1305&gt;X1305),AND(P1305=Q1305,W1305=X1305),AND(P1305&lt;Q1305,W1305&lt;X1305)),1,0))</f>
        <v>0</v>
      </c>
      <c r="AA1305" s="20">
        <f ca="1">IF(C1305&lt;NOW(),IF(AND(P1305&gt;Q1305,W1305&gt;X1305),S1305,IF(AND(P1305=Q1305,W1305=X1305),T1305,IF(AND(P1305&lt;Q1305,W1305&lt;X1305),U1305,0))),"")</f>
        <v>0</v>
      </c>
      <c r="AB1305" s="20">
        <f ca="1">IF(AND(P1305=W1305,Q1305=X1305,NOT(ISBLANK(P1305)),NOT(ISBLANK(Q1305)),NOT(ISBLANK(W1305)),NOT(ISBLANK(AA1305))),1,0)</f>
        <v>0</v>
      </c>
      <c r="AC1305" s="20" t="str">
        <f ca="1">IF(AB1305=0,"",IF(OR(ISBLANK(P1305),ISBLANK(Q1305)),"",IF(ISBLANK(VLOOKUP(A1305,Database!A:AA,22,FALSE)),"",VLOOKUP(A1305,Database!A:AA,22,FALSE))))</f>
        <v/>
      </c>
      <c r="AD1305" s="20">
        <f ca="1">IFERROR(
   IF(
     OR(ISBLANK(P1305),ISBLANK(Q1305)),
     "",
     IF(
       AND(AA1305&lt;&gt;"",OR(V1305="Terminé",V1305="En cours")),
       VLOOKUP(AC1305,Setup_ScoreExactBonus!A:D,4,FALSE),
       0
     )),
  0)</f>
        <v>0</v>
      </c>
      <c r="AE1305" s="21">
        <f ca="1">IFERROR(IF(OR(ISBLANK(P1305),ISBLANK(Q1305)),0,IF(AA1305&lt;&gt;"", AA1305 + IF(AB1305=1,AD1305, 0), "") * (R1305+1)),"")</f>
        <v>0</v>
      </c>
      <c r="AF1305" s="21">
        <f ca="1">SUMIFS(AE$2:AE1305,D$2:D1305,D1305)</f>
        <v>1466</v>
      </c>
    </row>
    <row r="1306" spans="1:32" hidden="1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1">
        <v>0</v>
      </c>
      <c r="S1306" s="20">
        <f>VLOOKUP($A1306,Database!$A:$Y,10,FALSE)</f>
        <v>77</v>
      </c>
      <c r="T1306" s="20">
        <f>VLOOKUP($A1306,Database!$A:$Y,11,FALSE)</f>
        <v>111</v>
      </c>
      <c r="U1306" s="20">
        <f>VLOOKUP($A1306,Database!$A:$Y,12,FALSE)</f>
        <v>123</v>
      </c>
      <c r="V1306" s="20" t="str">
        <f>VLOOKUP(A1306,Database!A:M,13,FALSE)</f>
        <v>Terminé</v>
      </c>
      <c r="W1306" s="20">
        <f>VLOOKUP($A1306,Database!$A:$Y,20,FALSE)</f>
        <v>1</v>
      </c>
      <c r="X1306" s="20">
        <f>VLOOKUP($A1306,Database!$A:$Y,21,FALSE)</f>
        <v>0</v>
      </c>
      <c r="Y1306" s="20">
        <f>IF(A1306=0,0,IF(V1306="À venir",0,IF(AND(ISBLANK(P1306),ISBLANK(Q1306)),1,0)))</f>
        <v>0</v>
      </c>
      <c r="Z1306" s="20">
        <f>IF(OR(ISBLANK(P1306),ISBLANK(Q1306)),"",IF(OR(AND(P1306&gt;Q1306,W1306&gt;X1306),AND(P1306=Q1306,W1306=X1306),AND(P1306&lt;Q1306,W1306&lt;X1306)),1,0))</f>
        <v>1</v>
      </c>
      <c r="AA1306" s="20">
        <f ca="1">IF(C1306&lt;NOW(),IF(AND(P1306&gt;Q1306,W1306&gt;X1306),S1306,IF(AND(P1306=Q1306,W1306=X1306),T1306,IF(AND(P1306&lt;Q1306,W1306&lt;X1306),U1306,0))),"")</f>
        <v>77</v>
      </c>
      <c r="AB1306" s="20">
        <f ca="1">IF(AND(P1306=W1306,Q1306=X1306,NOT(ISBLANK(P1306)),NOT(ISBLANK(Q1306)),NOT(ISBLANK(W1306)),NOT(ISBLANK(AA1306))),1,0)</f>
        <v>0</v>
      </c>
      <c r="AC1306" s="20" t="str">
        <f ca="1">IF(AB1306=0,"",IF(OR(ISBLANK(P1306),ISBLANK(Q1306)),"",IF(ISBLANK(VLOOKUP(A1306,Database!A:AA,22,FALSE)),"",VLOOKUP(A1306,Database!A:AA,22,FALSE))))</f>
        <v/>
      </c>
      <c r="AD1306" s="20">
        <f ca="1">IFERROR(
   IF(
     OR(ISBLANK(P1306),ISBLANK(Q1306)),
     "",
     IF(
       AND(AA1306&lt;&gt;"",OR(V1306="Terminé",V1306="En cours")),
       VLOOKUP(AC1306,Setup_ScoreExactBonus!A:D,4,FALSE),
       0
     )),
  0)</f>
        <v>0</v>
      </c>
      <c r="AE1306" s="21">
        <f ca="1">IFERROR(IF(OR(ISBLANK(P1306),ISBLANK(Q1306)),0,IF(AA1306&lt;&gt;"", AA1306 + IF(AB1306=1,AD1306, 0), "") * (R1306+1)),"")</f>
        <v>77</v>
      </c>
      <c r="AF1306" s="21">
        <f ca="1">SUMIFS(AE$2:AE1306,D$2:D1306,D1306)</f>
        <v>1832</v>
      </c>
    </row>
    <row r="1307" spans="1:32" hidden="1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1">
        <v>0</v>
      </c>
      <c r="S1307" s="20">
        <f>VLOOKUP($A1307,Database!$A:$Y,10,FALSE)</f>
        <v>77</v>
      </c>
      <c r="T1307" s="20">
        <f>VLOOKUP($A1307,Database!$A:$Y,11,FALSE)</f>
        <v>111</v>
      </c>
      <c r="U1307" s="20">
        <f>VLOOKUP($A1307,Database!$A:$Y,12,FALSE)</f>
        <v>123</v>
      </c>
      <c r="V1307" s="20" t="str">
        <f>VLOOKUP(A1307,Database!A:M,13,FALSE)</f>
        <v>Terminé</v>
      </c>
      <c r="W1307" s="20">
        <f>VLOOKUP($A1307,Database!$A:$Y,20,FALSE)</f>
        <v>1</v>
      </c>
      <c r="X1307" s="20">
        <f>VLOOKUP($A1307,Database!$A:$Y,21,FALSE)</f>
        <v>0</v>
      </c>
      <c r="Y1307" s="20">
        <f>IF(A1307=0,0,IF(V1307="À venir",0,IF(AND(ISBLANK(P1307),ISBLANK(Q1307)),1,0)))</f>
        <v>0</v>
      </c>
      <c r="Z1307" s="20">
        <f>IF(OR(ISBLANK(P1307),ISBLANK(Q1307)),"",IF(OR(AND(P1307&gt;Q1307,W1307&gt;X1307),AND(P1307=Q1307,W1307=X1307),AND(P1307&lt;Q1307,W1307&lt;X1307)),1,0))</f>
        <v>0</v>
      </c>
      <c r="AA1307" s="20">
        <f ca="1">IF(C1307&lt;NOW(),IF(AND(P1307&gt;Q1307,W1307&gt;X1307),S1307,IF(AND(P1307=Q1307,W1307=X1307),T1307,IF(AND(P1307&lt;Q1307,W1307&lt;X1307),U1307,0))),"")</f>
        <v>0</v>
      </c>
      <c r="AB1307" s="20">
        <f ca="1">IF(AND(P1307=W1307,Q1307=X1307,NOT(ISBLANK(P1307)),NOT(ISBLANK(Q1307)),NOT(ISBLANK(W1307)),NOT(ISBLANK(AA1307))),1,0)</f>
        <v>0</v>
      </c>
      <c r="AC1307" s="20" t="str">
        <f ca="1">IF(AB1307=0,"",IF(OR(ISBLANK(P1307),ISBLANK(Q1307)),"",IF(ISBLANK(VLOOKUP(A1307,Database!A:AA,22,FALSE)),"",VLOOKUP(A1307,Database!A:AA,22,FALSE))))</f>
        <v/>
      </c>
      <c r="AD1307" s="20">
        <f ca="1">IFERROR(
   IF(
     OR(ISBLANK(P1307),ISBLANK(Q1307)),
     "",
     IF(
       AND(AA1307&lt;&gt;"",OR(V1307="Terminé",V1307="En cours")),
       VLOOKUP(AC1307,Setup_ScoreExactBonus!A:D,4,FALSE),
       0
     )),
  0)</f>
        <v>0</v>
      </c>
      <c r="AE1307" s="21">
        <f ca="1">IFERROR(IF(OR(ISBLANK(P1307),ISBLANK(Q1307)),0,IF(AA1307&lt;&gt;"", AA1307 + IF(AB1307=1,AD1307, 0), "") * (R1307+1)),"")</f>
        <v>0</v>
      </c>
      <c r="AF1307" s="21">
        <f ca="1">SUMIFS(AE$2:AE1307,D$2:D1307,D1307)</f>
        <v>1612</v>
      </c>
    </row>
    <row r="1308" spans="1:32" hidden="1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1">
        <v>0</v>
      </c>
      <c r="S1308" s="20">
        <f>VLOOKUP($A1308,Database!$A:$Y,10,FALSE)</f>
        <v>77</v>
      </c>
      <c r="T1308" s="20">
        <f>VLOOKUP($A1308,Database!$A:$Y,11,FALSE)</f>
        <v>111</v>
      </c>
      <c r="U1308" s="20">
        <f>VLOOKUP($A1308,Database!$A:$Y,12,FALSE)</f>
        <v>123</v>
      </c>
      <c r="V1308" s="20" t="str">
        <f>VLOOKUP(A1308,Database!A:M,13,FALSE)</f>
        <v>Terminé</v>
      </c>
      <c r="W1308" s="20">
        <f>VLOOKUP($A1308,Database!$A:$Y,20,FALSE)</f>
        <v>1</v>
      </c>
      <c r="X1308" s="20">
        <f>VLOOKUP($A1308,Database!$A:$Y,21,FALSE)</f>
        <v>0</v>
      </c>
      <c r="Y1308" s="20">
        <f>IF(A1308=0,0,IF(V1308="À venir",0,IF(AND(ISBLANK(P1308),ISBLANK(Q1308)),1,0)))</f>
        <v>0</v>
      </c>
      <c r="Z1308" s="20">
        <f>IF(OR(ISBLANK(P1308),ISBLANK(Q1308)),"",IF(OR(AND(P1308&gt;Q1308,W1308&gt;X1308),AND(P1308=Q1308,W1308=X1308),AND(P1308&lt;Q1308,W1308&lt;X1308)),1,0))</f>
        <v>0</v>
      </c>
      <c r="AA1308" s="20">
        <f ca="1">IF(C1308&lt;NOW(),IF(AND(P1308&gt;Q1308,W1308&gt;X1308),S1308,IF(AND(P1308=Q1308,W1308=X1308),T1308,IF(AND(P1308&lt;Q1308,W1308&lt;X1308),U1308,0))),"")</f>
        <v>0</v>
      </c>
      <c r="AB1308" s="20">
        <f ca="1">IF(AND(P1308=W1308,Q1308=X1308,NOT(ISBLANK(P1308)),NOT(ISBLANK(Q1308)),NOT(ISBLANK(W1308)),NOT(ISBLANK(AA1308))),1,0)</f>
        <v>0</v>
      </c>
      <c r="AC1308" s="20" t="str">
        <f ca="1">IF(AB1308=0,"",IF(OR(ISBLANK(P1308),ISBLANK(Q1308)),"",IF(ISBLANK(VLOOKUP(A1308,Database!A:AA,22,FALSE)),"",VLOOKUP(A1308,Database!A:AA,22,FALSE))))</f>
        <v/>
      </c>
      <c r="AD1308" s="20">
        <f ca="1">IFERROR(
   IF(
     OR(ISBLANK(P1308),ISBLANK(Q1308)),
     "",
     IF(
       AND(AA1308&lt;&gt;"",OR(V1308="Terminé",V1308="En cours")),
       VLOOKUP(AC1308,Setup_ScoreExactBonus!A:D,4,FALSE),
       0
     )),
  0)</f>
        <v>0</v>
      </c>
      <c r="AE1308" s="21">
        <f ca="1">IFERROR(IF(OR(ISBLANK(P1308),ISBLANK(Q1308)),0,IF(AA1308&lt;&gt;"", AA1308 + IF(AB1308=1,AD1308, 0), "") * (R1308+1)),"")</f>
        <v>0</v>
      </c>
      <c r="AF1308" s="21">
        <f ca="1">SUMIFS(AE$2:AE1308,D$2:D1308,D1308)</f>
        <v>2023</v>
      </c>
    </row>
    <row r="1309" spans="1:32" hidden="1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1">
        <v>0</v>
      </c>
      <c r="S1309" s="20">
        <f>VLOOKUP($A1309,Database!$A:$Y,10,FALSE)</f>
        <v>77</v>
      </c>
      <c r="T1309" s="20">
        <f>VLOOKUP($A1309,Database!$A:$Y,11,FALSE)</f>
        <v>111</v>
      </c>
      <c r="U1309" s="20">
        <f>VLOOKUP($A1309,Database!$A:$Y,12,FALSE)</f>
        <v>123</v>
      </c>
      <c r="V1309" s="20" t="str">
        <f>VLOOKUP(A1309,Database!A:M,13,FALSE)</f>
        <v>Terminé</v>
      </c>
      <c r="W1309" s="20">
        <f>VLOOKUP($A1309,Database!$A:$Y,20,FALSE)</f>
        <v>1</v>
      </c>
      <c r="X1309" s="20">
        <f>VLOOKUP($A1309,Database!$A:$Y,21,FALSE)</f>
        <v>0</v>
      </c>
      <c r="Y1309" s="20">
        <f>IF(A1309=0,0,IF(V1309="À venir",0,IF(AND(ISBLANK(P1309),ISBLANK(Q1309)),1,0)))</f>
        <v>0</v>
      </c>
      <c r="Z1309" s="20">
        <f>IF(OR(ISBLANK(P1309),ISBLANK(Q1309)),"",IF(OR(AND(P1309&gt;Q1309,W1309&gt;X1309),AND(P1309=Q1309,W1309=X1309),AND(P1309&lt;Q1309,W1309&lt;X1309)),1,0))</f>
        <v>0</v>
      </c>
      <c r="AA1309" s="20">
        <f ca="1">IF(C1309&lt;NOW(),IF(AND(P1309&gt;Q1309,W1309&gt;X1309),S1309,IF(AND(P1309=Q1309,W1309=X1309),T1309,IF(AND(P1309&lt;Q1309,W1309&lt;X1309),U1309,0))),"")</f>
        <v>0</v>
      </c>
      <c r="AB1309" s="20">
        <f ca="1">IF(AND(P1309=W1309,Q1309=X1309,NOT(ISBLANK(P1309)),NOT(ISBLANK(Q1309)),NOT(ISBLANK(W1309)),NOT(ISBLANK(AA1309))),1,0)</f>
        <v>0</v>
      </c>
      <c r="AC1309" s="20" t="str">
        <f ca="1">IF(AB1309=0,"",IF(OR(ISBLANK(P1309),ISBLANK(Q1309)),"",IF(ISBLANK(VLOOKUP(A1309,Database!A:AA,22,FALSE)),"",VLOOKUP(A1309,Database!A:AA,22,FALSE))))</f>
        <v/>
      </c>
      <c r="AD1309" s="20">
        <f ca="1">IFERROR(
   IF(
     OR(ISBLANK(P1309),ISBLANK(Q1309)),
     "",
     IF(
       AND(AA1309&lt;&gt;"",OR(V1309="Terminé",V1309="En cours")),
       VLOOKUP(AC1309,Setup_ScoreExactBonus!A:D,4,FALSE),
       0
     )),
  0)</f>
        <v>0</v>
      </c>
      <c r="AE1309" s="21">
        <f ca="1">IFERROR(IF(OR(ISBLANK(P1309),ISBLANK(Q1309)),0,IF(AA1309&lt;&gt;"", AA1309 + IF(AB1309=1,AD1309, 0), "") * (R1309+1)),"")</f>
        <v>0</v>
      </c>
      <c r="AF1309" s="21">
        <f ca="1">SUMIFS(AE$2:AE1309,D$2:D1309,D1309)</f>
        <v>1911</v>
      </c>
    </row>
    <row r="1310" spans="1:32" hidden="1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1">
        <v>0</v>
      </c>
      <c r="S1310" s="20">
        <f>VLOOKUP($A1310,Database!$A:$Y,10,FALSE)</f>
        <v>77</v>
      </c>
      <c r="T1310" s="20">
        <f>VLOOKUP($A1310,Database!$A:$Y,11,FALSE)</f>
        <v>111</v>
      </c>
      <c r="U1310" s="20">
        <f>VLOOKUP($A1310,Database!$A:$Y,12,FALSE)</f>
        <v>123</v>
      </c>
      <c r="V1310" s="20" t="str">
        <f>VLOOKUP(A1310,Database!A:M,13,FALSE)</f>
        <v>Terminé</v>
      </c>
      <c r="W1310" s="20">
        <f>VLOOKUP($A1310,Database!$A:$Y,20,FALSE)</f>
        <v>1</v>
      </c>
      <c r="X1310" s="20">
        <f>VLOOKUP($A1310,Database!$A:$Y,21,FALSE)</f>
        <v>0</v>
      </c>
      <c r="Y1310" s="20">
        <f>IF(A1310=0,0,IF(V1310="À venir",0,IF(AND(ISBLANK(P1310),ISBLANK(Q1310)),1,0)))</f>
        <v>0</v>
      </c>
      <c r="Z1310" s="20">
        <f>IF(OR(ISBLANK(P1310),ISBLANK(Q1310)),"",IF(OR(AND(P1310&gt;Q1310,W1310&gt;X1310),AND(P1310=Q1310,W1310=X1310),AND(P1310&lt;Q1310,W1310&lt;X1310)),1,0))</f>
        <v>1</v>
      </c>
      <c r="AA1310" s="20">
        <f ca="1">IF(C1310&lt;NOW(),IF(AND(P1310&gt;Q1310,W1310&gt;X1310),S1310,IF(AND(P1310=Q1310,W1310=X1310),T1310,IF(AND(P1310&lt;Q1310,W1310&lt;X1310),U1310,0))),"")</f>
        <v>77</v>
      </c>
      <c r="AB1310" s="20">
        <f ca="1">IF(AND(P1310=W1310,Q1310=X1310,NOT(ISBLANK(P1310)),NOT(ISBLANK(Q1310)),NOT(ISBLANK(W1310)),NOT(ISBLANK(AA1310))),1,0)</f>
        <v>0</v>
      </c>
      <c r="AC1310" s="20" t="str">
        <f ca="1">IF(AB1310=0,"",IF(OR(ISBLANK(P1310),ISBLANK(Q1310)),"",IF(ISBLANK(VLOOKUP(A1310,Database!A:AA,22,FALSE)),"",VLOOKUP(A1310,Database!A:AA,22,FALSE))))</f>
        <v/>
      </c>
      <c r="AD1310" s="20">
        <f ca="1">IFERROR(
   IF(
     OR(ISBLANK(P1310),ISBLANK(Q1310)),
     "",
     IF(
       AND(AA1310&lt;&gt;"",OR(V1310="Terminé",V1310="En cours")),
       VLOOKUP(AC1310,Setup_ScoreExactBonus!A:D,4,FALSE),
       0
     )),
  0)</f>
        <v>0</v>
      </c>
      <c r="AE1310" s="21">
        <f ca="1">IFERROR(IF(OR(ISBLANK(P1310),ISBLANK(Q1310)),0,IF(AA1310&lt;&gt;"", AA1310 + IF(AB1310=1,AD1310, 0), "") * (R1310+1)),"")</f>
        <v>77</v>
      </c>
      <c r="AF1310" s="21">
        <f ca="1">SUMIFS(AE$2:AE1310,D$2:D1310,D1310)</f>
        <v>2101</v>
      </c>
    </row>
    <row r="1311" spans="1:32" hidden="1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1">
        <v>0</v>
      </c>
      <c r="S1311" s="20">
        <f>VLOOKUP($A1311,Database!$A:$Y,10,FALSE)</f>
        <v>77</v>
      </c>
      <c r="T1311" s="20">
        <f>VLOOKUP($A1311,Database!$A:$Y,11,FALSE)</f>
        <v>111</v>
      </c>
      <c r="U1311" s="20">
        <f>VLOOKUP($A1311,Database!$A:$Y,12,FALSE)</f>
        <v>123</v>
      </c>
      <c r="V1311" s="20" t="str">
        <f>VLOOKUP(A1311,Database!A:M,13,FALSE)</f>
        <v>Terminé</v>
      </c>
      <c r="W1311" s="20">
        <f>VLOOKUP($A1311,Database!$A:$Y,20,FALSE)</f>
        <v>1</v>
      </c>
      <c r="X1311" s="20">
        <f>VLOOKUP($A1311,Database!$A:$Y,21,FALSE)</f>
        <v>0</v>
      </c>
      <c r="Y1311" s="20">
        <f>IF(A1311=0,0,IF(V1311="À venir",0,IF(AND(ISBLANK(P1311),ISBLANK(Q1311)),1,0)))</f>
        <v>0</v>
      </c>
      <c r="Z1311" s="20">
        <f>IF(OR(ISBLANK(P1311),ISBLANK(Q1311)),"",IF(OR(AND(P1311&gt;Q1311,W1311&gt;X1311),AND(P1311=Q1311,W1311=X1311),AND(P1311&lt;Q1311,W1311&lt;X1311)),1,0))</f>
        <v>0</v>
      </c>
      <c r="AA1311" s="20">
        <f ca="1">IF(C1311&lt;NOW(),IF(AND(P1311&gt;Q1311,W1311&gt;X1311),S1311,IF(AND(P1311=Q1311,W1311=X1311),T1311,IF(AND(P1311&lt;Q1311,W1311&lt;X1311),U1311,0))),"")</f>
        <v>0</v>
      </c>
      <c r="AB1311" s="20">
        <f ca="1">IF(AND(P1311=W1311,Q1311=X1311,NOT(ISBLANK(P1311)),NOT(ISBLANK(Q1311)),NOT(ISBLANK(W1311)),NOT(ISBLANK(AA1311))),1,0)</f>
        <v>0</v>
      </c>
      <c r="AC1311" s="20" t="str">
        <f ca="1">IF(AB1311=0,"",IF(OR(ISBLANK(P1311),ISBLANK(Q1311)),"",IF(ISBLANK(VLOOKUP(A1311,Database!A:AA,22,FALSE)),"",VLOOKUP(A1311,Database!A:AA,22,FALSE))))</f>
        <v/>
      </c>
      <c r="AD1311" s="20">
        <f ca="1">IFERROR(
   IF(
     OR(ISBLANK(P1311),ISBLANK(Q1311)),
     "",
     IF(
       AND(AA1311&lt;&gt;"",OR(V1311="Terminé",V1311="En cours")),
       VLOOKUP(AC1311,Setup_ScoreExactBonus!A:D,4,FALSE),
       0
     )),
  0)</f>
        <v>0</v>
      </c>
      <c r="AE1311" s="21">
        <f ca="1">IFERROR(IF(OR(ISBLANK(P1311),ISBLANK(Q1311)),0,IF(AA1311&lt;&gt;"", AA1311 + IF(AB1311=1,AD1311, 0), "") * (R1311+1)),"")</f>
        <v>0</v>
      </c>
      <c r="AF1311" s="21">
        <f ca="1">SUMIFS(AE$2:AE1311,D$2:D1311,D1311)</f>
        <v>1822</v>
      </c>
    </row>
    <row r="1312" spans="1:32" hidden="1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1">
        <v>0</v>
      </c>
      <c r="S1312" s="20">
        <f>VLOOKUP($A1312,Database!$A:$Y,10,FALSE)</f>
        <v>77</v>
      </c>
      <c r="T1312" s="20">
        <f>VLOOKUP($A1312,Database!$A:$Y,11,FALSE)</f>
        <v>111</v>
      </c>
      <c r="U1312" s="20">
        <f>VLOOKUP($A1312,Database!$A:$Y,12,FALSE)</f>
        <v>123</v>
      </c>
      <c r="V1312" s="20" t="str">
        <f>VLOOKUP(A1312,Database!A:M,13,FALSE)</f>
        <v>Terminé</v>
      </c>
      <c r="W1312" s="20">
        <f>VLOOKUP($A1312,Database!$A:$Y,20,FALSE)</f>
        <v>1</v>
      </c>
      <c r="X1312" s="20">
        <f>VLOOKUP($A1312,Database!$A:$Y,21,FALSE)</f>
        <v>0</v>
      </c>
      <c r="Y1312" s="20">
        <f>IF(A1312=0,0,IF(V1312="À venir",0,IF(AND(ISBLANK(P1312),ISBLANK(Q1312)),1,0)))</f>
        <v>0</v>
      </c>
      <c r="Z1312" s="20">
        <f>IF(OR(ISBLANK(P1312),ISBLANK(Q1312)),"",IF(OR(AND(P1312&gt;Q1312,W1312&gt;X1312),AND(P1312=Q1312,W1312=X1312),AND(P1312&lt;Q1312,W1312&lt;X1312)),1,0))</f>
        <v>0</v>
      </c>
      <c r="AA1312" s="20">
        <f ca="1">IF(C1312&lt;NOW(),IF(AND(P1312&gt;Q1312,W1312&gt;X1312),S1312,IF(AND(P1312=Q1312,W1312=X1312),T1312,IF(AND(P1312&lt;Q1312,W1312&lt;X1312),U1312,0))),"")</f>
        <v>0</v>
      </c>
      <c r="AB1312" s="20">
        <f ca="1">IF(AND(P1312=W1312,Q1312=X1312,NOT(ISBLANK(P1312)),NOT(ISBLANK(Q1312)),NOT(ISBLANK(W1312)),NOT(ISBLANK(AA1312))),1,0)</f>
        <v>0</v>
      </c>
      <c r="AC1312" s="20" t="str">
        <f ca="1">IF(AB1312=0,"",IF(OR(ISBLANK(P1312),ISBLANK(Q1312)),"",IF(ISBLANK(VLOOKUP(A1312,Database!A:AA,22,FALSE)),"",VLOOKUP(A1312,Database!A:AA,22,FALSE))))</f>
        <v/>
      </c>
      <c r="AD1312" s="20">
        <f ca="1">IFERROR(
   IF(
     OR(ISBLANK(P1312),ISBLANK(Q1312)),
     "",
     IF(
       AND(AA1312&lt;&gt;"",OR(V1312="Terminé",V1312="En cours")),
       VLOOKUP(AC1312,Setup_ScoreExactBonus!A:D,4,FALSE),
       0
     )),
  0)</f>
        <v>0</v>
      </c>
      <c r="AE1312" s="21">
        <f ca="1">IFERROR(IF(OR(ISBLANK(P1312),ISBLANK(Q1312)),0,IF(AA1312&lt;&gt;"", AA1312 + IF(AB1312=1,AD1312, 0), "") * (R1312+1)),"")</f>
        <v>0</v>
      </c>
      <c r="AF1312" s="21">
        <f ca="1">SUMIFS(AE$2:AE1312,D$2:D1312,D1312)</f>
        <v>1821</v>
      </c>
    </row>
    <row r="1313" spans="1:32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1">
        <v>0</v>
      </c>
      <c r="S1313" s="20">
        <f>VLOOKUP($A1313,Database!$A:$Y,10,FALSE)</f>
        <v>77</v>
      </c>
      <c r="T1313" s="20">
        <f>VLOOKUP($A1313,Database!$A:$Y,11,FALSE)</f>
        <v>111</v>
      </c>
      <c r="U1313" s="20">
        <f>VLOOKUP($A1313,Database!$A:$Y,12,FALSE)</f>
        <v>123</v>
      </c>
      <c r="V1313" s="20" t="str">
        <f>VLOOKUP(A1313,Database!A:M,13,FALSE)</f>
        <v>Terminé</v>
      </c>
      <c r="W1313" s="20">
        <f>VLOOKUP($A1313,Database!$A:$Y,20,FALSE)</f>
        <v>1</v>
      </c>
      <c r="X1313" s="20">
        <f>VLOOKUP($A1313,Database!$A:$Y,21,FALSE)</f>
        <v>0</v>
      </c>
      <c r="Y1313" s="20">
        <f>IF(A1313=0,0,IF(V1313="À venir",0,IF(AND(ISBLANK(P1313),ISBLANK(Q1313)),1,0)))</f>
        <v>0</v>
      </c>
      <c r="Z1313" s="20">
        <f>IF(OR(ISBLANK(P1313),ISBLANK(Q1313)),"",IF(OR(AND(P1313&gt;Q1313,W1313&gt;X1313),AND(P1313=Q1313,W1313=X1313),AND(P1313&lt;Q1313,W1313&lt;X1313)),1,0))</f>
        <v>1</v>
      </c>
      <c r="AA1313" s="20">
        <f ca="1">IF(C1313&lt;NOW(),IF(AND(P1313&gt;Q1313,W1313&gt;X1313),S1313,IF(AND(P1313=Q1313,W1313=X1313),T1313,IF(AND(P1313&lt;Q1313,W1313&lt;X1313),U1313,0))),"")</f>
        <v>77</v>
      </c>
      <c r="AB1313" s="20">
        <f ca="1">IF(AND(P1313=W1313,Q1313=X1313,NOT(ISBLANK(P1313)),NOT(ISBLANK(Q1313)),NOT(ISBLANK(W1313)),NOT(ISBLANK(AA1313))),1,0)</f>
        <v>0</v>
      </c>
      <c r="AC1313" s="20" t="str">
        <f ca="1">IF(AB1313=0,"",IF(OR(ISBLANK(P1313),ISBLANK(Q1313)),"",IF(ISBLANK(VLOOKUP(A1313,Database!A:AA,22,FALSE)),"",VLOOKUP(A1313,Database!A:AA,22,FALSE))))</f>
        <v/>
      </c>
      <c r="AD1313" s="20">
        <f ca="1">IFERROR(
   IF(
     OR(ISBLANK(P1313),ISBLANK(Q1313)),
     "",
     IF(
       AND(AA1313&lt;&gt;"",OR(V1313="Terminé",V1313="En cours")),
       VLOOKUP(AC1313,Setup_ScoreExactBonus!A:D,4,FALSE),
       0
     )),
  0)</f>
        <v>0</v>
      </c>
      <c r="AE1313" s="21">
        <f ca="1">IFERROR(IF(OR(ISBLANK(P1313),ISBLANK(Q1313)),0,IF(AA1313&lt;&gt;"", AA1313 + IF(AB1313=1,AD1313, 0), "") * (R1313+1)),"")</f>
        <v>77</v>
      </c>
      <c r="AF1313" s="21">
        <f ca="1">SUMIFS(AE$2:AE1313,D$2:D1313,D1313)</f>
        <v>1455</v>
      </c>
    </row>
    <row r="1314" spans="1:32" hidden="1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1">
        <v>0</v>
      </c>
      <c r="S1314" s="20">
        <f>VLOOKUP($A1314,Database!$A:$Y,10,FALSE)</f>
        <v>77</v>
      </c>
      <c r="T1314" s="20">
        <f>VLOOKUP($A1314,Database!$A:$Y,11,FALSE)</f>
        <v>111</v>
      </c>
      <c r="U1314" s="20">
        <f>VLOOKUP($A1314,Database!$A:$Y,12,FALSE)</f>
        <v>123</v>
      </c>
      <c r="V1314" s="20" t="str">
        <f>VLOOKUP(A1314,Database!A:M,13,FALSE)</f>
        <v>Terminé</v>
      </c>
      <c r="W1314" s="20">
        <f>VLOOKUP($A1314,Database!$A:$Y,20,FALSE)</f>
        <v>1</v>
      </c>
      <c r="X1314" s="20">
        <f>VLOOKUP($A1314,Database!$A:$Y,21,FALSE)</f>
        <v>0</v>
      </c>
      <c r="Y1314" s="20">
        <f>IF(A1314=0,0,IF(V1314="À venir",0,IF(AND(ISBLANK(P1314),ISBLANK(Q1314)),1,0)))</f>
        <v>0</v>
      </c>
      <c r="Z1314" s="20">
        <f>IF(OR(ISBLANK(P1314),ISBLANK(Q1314)),"",IF(OR(AND(P1314&gt;Q1314,W1314&gt;X1314),AND(P1314=Q1314,W1314=X1314),AND(P1314&lt;Q1314,W1314&lt;X1314)),1,0))</f>
        <v>0</v>
      </c>
      <c r="AA1314" s="20">
        <f ca="1">IF(C1314&lt;NOW(),IF(AND(P1314&gt;Q1314,W1314&gt;X1314),S1314,IF(AND(P1314=Q1314,W1314=X1314),T1314,IF(AND(P1314&lt;Q1314,W1314&lt;X1314),U1314,0))),"")</f>
        <v>0</v>
      </c>
      <c r="AB1314" s="20">
        <f ca="1">IF(AND(P1314=W1314,Q1314=X1314,NOT(ISBLANK(P1314)),NOT(ISBLANK(Q1314)),NOT(ISBLANK(W1314)),NOT(ISBLANK(AA1314))),1,0)</f>
        <v>0</v>
      </c>
      <c r="AC1314" s="20" t="str">
        <f ca="1">IF(AB1314=0,"",IF(OR(ISBLANK(P1314),ISBLANK(Q1314)),"",IF(ISBLANK(VLOOKUP(A1314,Database!A:AA,22,FALSE)),"",VLOOKUP(A1314,Database!A:AA,22,FALSE))))</f>
        <v/>
      </c>
      <c r="AD1314" s="20">
        <f ca="1">IFERROR(
   IF(
     OR(ISBLANK(P1314),ISBLANK(Q1314)),
     "",
     IF(
       AND(AA1314&lt;&gt;"",OR(V1314="Terminé",V1314="En cours")),
       VLOOKUP(AC1314,Setup_ScoreExactBonus!A:D,4,FALSE),
       0
     )),
  0)</f>
        <v>0</v>
      </c>
      <c r="AE1314" s="21">
        <f ca="1">IFERROR(IF(OR(ISBLANK(P1314),ISBLANK(Q1314)),0,IF(AA1314&lt;&gt;"", AA1314 + IF(AB1314=1,AD1314, 0), "") * (R1314+1)),"")</f>
        <v>0</v>
      </c>
      <c r="AF1314" s="21">
        <f ca="1">SUMIFS(AE$2:AE1314,D$2:D1314,D1314)</f>
        <v>1584</v>
      </c>
    </row>
    <row r="1315" spans="1:32" hidden="1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1">
        <v>0</v>
      </c>
      <c r="S1315" s="20">
        <f>VLOOKUP($A1315,Database!$A:$Y,10,FALSE)</f>
        <v>77</v>
      </c>
      <c r="T1315" s="20">
        <f>VLOOKUP($A1315,Database!$A:$Y,11,FALSE)</f>
        <v>111</v>
      </c>
      <c r="U1315" s="20">
        <f>VLOOKUP($A1315,Database!$A:$Y,12,FALSE)</f>
        <v>123</v>
      </c>
      <c r="V1315" s="20" t="str">
        <f>VLOOKUP(A1315,Database!A:M,13,FALSE)</f>
        <v>Terminé</v>
      </c>
      <c r="W1315" s="20">
        <f>VLOOKUP($A1315,Database!$A:$Y,20,FALSE)</f>
        <v>1</v>
      </c>
      <c r="X1315" s="20">
        <f>VLOOKUP($A1315,Database!$A:$Y,21,FALSE)</f>
        <v>0</v>
      </c>
      <c r="Y1315" s="20">
        <f>IF(A1315=0,0,IF(V1315="À venir",0,IF(AND(ISBLANK(P1315),ISBLANK(Q1315)),1,0)))</f>
        <v>0</v>
      </c>
      <c r="Z1315" s="20">
        <f>IF(OR(ISBLANK(P1315),ISBLANK(Q1315)),"",IF(OR(AND(P1315&gt;Q1315,W1315&gt;X1315),AND(P1315=Q1315,W1315=X1315),AND(P1315&lt;Q1315,W1315&lt;X1315)),1,0))</f>
        <v>0</v>
      </c>
      <c r="AA1315" s="20">
        <f ca="1">IF(C1315&lt;NOW(),IF(AND(P1315&gt;Q1315,W1315&gt;X1315),S1315,IF(AND(P1315=Q1315,W1315=X1315),T1315,IF(AND(P1315&lt;Q1315,W1315&lt;X1315),U1315,0))),"")</f>
        <v>0</v>
      </c>
      <c r="AB1315" s="20">
        <f ca="1">IF(AND(P1315=W1315,Q1315=X1315,NOT(ISBLANK(P1315)),NOT(ISBLANK(Q1315)),NOT(ISBLANK(W1315)),NOT(ISBLANK(AA1315))),1,0)</f>
        <v>0</v>
      </c>
      <c r="AC1315" s="20" t="str">
        <f ca="1">IF(AB1315=0,"",IF(OR(ISBLANK(P1315),ISBLANK(Q1315)),"",IF(ISBLANK(VLOOKUP(A1315,Database!A:AA,22,FALSE)),"",VLOOKUP(A1315,Database!A:AA,22,FALSE))))</f>
        <v/>
      </c>
      <c r="AD1315" s="20">
        <f ca="1">IFERROR(
   IF(
     OR(ISBLANK(P1315),ISBLANK(Q1315)),
     "",
     IF(
       AND(AA1315&lt;&gt;"",OR(V1315="Terminé",V1315="En cours")),
       VLOOKUP(AC1315,Setup_ScoreExactBonus!A:D,4,FALSE),
       0
     )),
  0)</f>
        <v>0</v>
      </c>
      <c r="AE1315" s="21">
        <f ca="1">IFERROR(IF(OR(ISBLANK(P1315),ISBLANK(Q1315)),0,IF(AA1315&lt;&gt;"", AA1315 + IF(AB1315=1,AD1315, 0), "") * (R1315+1)),"")</f>
        <v>0</v>
      </c>
      <c r="AF1315" s="21">
        <f ca="1">SUMIFS(AE$2:AE1315,D$2:D1315,D1315)</f>
        <v>1910</v>
      </c>
    </row>
    <row r="1316" spans="1:32" hidden="1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1">
        <v>0</v>
      </c>
      <c r="S1316" s="20">
        <f>VLOOKUP($A1316,Database!$A:$Y,10,FALSE)</f>
        <v>77</v>
      </c>
      <c r="T1316" s="20">
        <f>VLOOKUP($A1316,Database!$A:$Y,11,FALSE)</f>
        <v>111</v>
      </c>
      <c r="U1316" s="20">
        <f>VLOOKUP($A1316,Database!$A:$Y,12,FALSE)</f>
        <v>123</v>
      </c>
      <c r="V1316" s="20" t="str">
        <f>VLOOKUP(A1316,Database!A:M,13,FALSE)</f>
        <v>Terminé</v>
      </c>
      <c r="W1316" s="20">
        <f>VLOOKUP($A1316,Database!$A:$Y,20,FALSE)</f>
        <v>1</v>
      </c>
      <c r="X1316" s="20">
        <f>VLOOKUP($A1316,Database!$A:$Y,21,FALSE)</f>
        <v>0</v>
      </c>
      <c r="Y1316" s="20">
        <f>IF(A1316=0,0,IF(V1316="À venir",0,IF(AND(ISBLANK(P1316),ISBLANK(Q1316)),1,0)))</f>
        <v>0</v>
      </c>
      <c r="Z1316" s="20">
        <f>IF(OR(ISBLANK(P1316),ISBLANK(Q1316)),"",IF(OR(AND(P1316&gt;Q1316,W1316&gt;X1316),AND(P1316=Q1316,W1316=X1316),AND(P1316&lt;Q1316,W1316&lt;X1316)),1,0))</f>
        <v>0</v>
      </c>
      <c r="AA1316" s="20">
        <f ca="1">IF(C1316&lt;NOW(),IF(AND(P1316&gt;Q1316,W1316&gt;X1316),S1316,IF(AND(P1316=Q1316,W1316=X1316),T1316,IF(AND(P1316&lt;Q1316,W1316&lt;X1316),U1316,0))),"")</f>
        <v>0</v>
      </c>
      <c r="AB1316" s="20">
        <f ca="1">IF(AND(P1316=W1316,Q1316=X1316,NOT(ISBLANK(P1316)),NOT(ISBLANK(Q1316)),NOT(ISBLANK(W1316)),NOT(ISBLANK(AA1316))),1,0)</f>
        <v>0</v>
      </c>
      <c r="AC1316" s="20" t="str">
        <f ca="1">IF(AB1316=0,"",IF(OR(ISBLANK(P1316),ISBLANK(Q1316)),"",IF(ISBLANK(VLOOKUP(A1316,Database!A:AA,22,FALSE)),"",VLOOKUP(A1316,Database!A:AA,22,FALSE))))</f>
        <v/>
      </c>
      <c r="AD1316" s="20">
        <f ca="1">IFERROR(
   IF(
     OR(ISBLANK(P1316),ISBLANK(Q1316)),
     "",
     IF(
       AND(AA1316&lt;&gt;"",OR(V1316="Terminé",V1316="En cours")),
       VLOOKUP(AC1316,Setup_ScoreExactBonus!A:D,4,FALSE),
       0
     )),
  0)</f>
        <v>0</v>
      </c>
      <c r="AE1316" s="21">
        <f ca="1">IFERROR(IF(OR(ISBLANK(P1316),ISBLANK(Q1316)),0,IF(AA1316&lt;&gt;"", AA1316 + IF(AB1316=1,AD1316, 0), "") * (R1316+1)),"")</f>
        <v>0</v>
      </c>
      <c r="AF1316" s="21">
        <f ca="1">SUMIFS(AE$2:AE1316,D$2:D1316,D1316)</f>
        <v>1587</v>
      </c>
    </row>
    <row r="1317" spans="1:32" hidden="1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1">
        <v>0</v>
      </c>
      <c r="S1317" s="20">
        <f>VLOOKUP($A1317,Database!$A:$Y,10,FALSE)</f>
        <v>77</v>
      </c>
      <c r="T1317" s="20">
        <f>VLOOKUP($A1317,Database!$A:$Y,11,FALSE)</f>
        <v>111</v>
      </c>
      <c r="U1317" s="20">
        <f>VLOOKUP($A1317,Database!$A:$Y,12,FALSE)</f>
        <v>123</v>
      </c>
      <c r="V1317" s="20" t="str">
        <f>VLOOKUP(A1317,Database!A:M,13,FALSE)</f>
        <v>Terminé</v>
      </c>
      <c r="W1317" s="20">
        <f>VLOOKUP($A1317,Database!$A:$Y,20,FALSE)</f>
        <v>1</v>
      </c>
      <c r="X1317" s="20">
        <f>VLOOKUP($A1317,Database!$A:$Y,21,FALSE)</f>
        <v>0</v>
      </c>
      <c r="Y1317" s="20">
        <f>IF(A1317=0,0,IF(V1317="À venir",0,IF(AND(ISBLANK(P1317),ISBLANK(Q1317)),1,0)))</f>
        <v>0</v>
      </c>
      <c r="Z1317" s="20">
        <f>IF(OR(ISBLANK(P1317),ISBLANK(Q1317)),"",IF(OR(AND(P1317&gt;Q1317,W1317&gt;X1317),AND(P1317=Q1317,W1317=X1317),AND(P1317&lt;Q1317,W1317&lt;X1317)),1,0))</f>
        <v>1</v>
      </c>
      <c r="AA1317" s="20">
        <f ca="1">IF(C1317&lt;NOW(),IF(AND(P1317&gt;Q1317,W1317&gt;X1317),S1317,IF(AND(P1317=Q1317,W1317=X1317),T1317,IF(AND(P1317&lt;Q1317,W1317&lt;X1317),U1317,0))),"")</f>
        <v>77</v>
      </c>
      <c r="AB1317" s="20">
        <f ca="1">IF(AND(P1317=W1317,Q1317=X1317,NOT(ISBLANK(P1317)),NOT(ISBLANK(Q1317)),NOT(ISBLANK(W1317)),NOT(ISBLANK(AA1317))),1,0)</f>
        <v>0</v>
      </c>
      <c r="AC1317" s="20" t="str">
        <f ca="1">IF(AB1317=0,"",IF(OR(ISBLANK(P1317),ISBLANK(Q1317)),"",IF(ISBLANK(VLOOKUP(A1317,Database!A:AA,22,FALSE)),"",VLOOKUP(A1317,Database!A:AA,22,FALSE))))</f>
        <v/>
      </c>
      <c r="AD1317" s="20">
        <f ca="1">IFERROR(
   IF(
     OR(ISBLANK(P1317),ISBLANK(Q1317)),
     "",
     IF(
       AND(AA1317&lt;&gt;"",OR(V1317="Terminé",V1317="En cours")),
       VLOOKUP(AC1317,Setup_ScoreExactBonus!A:D,4,FALSE),
       0
     )),
  0)</f>
        <v>0</v>
      </c>
      <c r="AE1317" s="21">
        <f ca="1">IFERROR(IF(OR(ISBLANK(P1317),ISBLANK(Q1317)),0,IF(AA1317&lt;&gt;"", AA1317 + IF(AB1317=1,AD1317, 0), "") * (R1317+1)),"")</f>
        <v>77</v>
      </c>
      <c r="AF1317" s="21">
        <f ca="1">SUMIFS(AE$2:AE1317,D$2:D1317,D1317)</f>
        <v>1877</v>
      </c>
    </row>
    <row r="1318" spans="1:32" hidden="1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1">
        <v>0</v>
      </c>
      <c r="S1318" s="20">
        <f>VLOOKUP($A1318,Database!$A:$Y,10,FALSE)</f>
        <v>77</v>
      </c>
      <c r="T1318" s="20">
        <f>VLOOKUP($A1318,Database!$A:$Y,11,FALSE)</f>
        <v>111</v>
      </c>
      <c r="U1318" s="20">
        <f>VLOOKUP($A1318,Database!$A:$Y,12,FALSE)</f>
        <v>123</v>
      </c>
      <c r="V1318" s="20" t="str">
        <f>VLOOKUP(A1318,Database!A:M,13,FALSE)</f>
        <v>Terminé</v>
      </c>
      <c r="W1318" s="20">
        <f>VLOOKUP($A1318,Database!$A:$Y,20,FALSE)</f>
        <v>1</v>
      </c>
      <c r="X1318" s="20">
        <f>VLOOKUP($A1318,Database!$A:$Y,21,FALSE)</f>
        <v>0</v>
      </c>
      <c r="Y1318" s="20">
        <f>IF(A1318=0,0,IF(V1318="À venir",0,IF(AND(ISBLANK(P1318),ISBLANK(Q1318)),1,0)))</f>
        <v>0</v>
      </c>
      <c r="Z1318" s="20">
        <f>IF(OR(ISBLANK(P1318),ISBLANK(Q1318)),"",IF(OR(AND(P1318&gt;Q1318,W1318&gt;X1318),AND(P1318=Q1318,W1318=X1318),AND(P1318&lt;Q1318,W1318&lt;X1318)),1,0))</f>
        <v>1</v>
      </c>
      <c r="AA1318" s="20">
        <f ca="1">IF(C1318&lt;NOW(),IF(AND(P1318&gt;Q1318,W1318&gt;X1318),S1318,IF(AND(P1318=Q1318,W1318=X1318),T1318,IF(AND(P1318&lt;Q1318,W1318&lt;X1318),U1318,0))),"")</f>
        <v>77</v>
      </c>
      <c r="AB1318" s="20">
        <f ca="1">IF(AND(P1318=W1318,Q1318=X1318,NOT(ISBLANK(P1318)),NOT(ISBLANK(Q1318)),NOT(ISBLANK(W1318)),NOT(ISBLANK(AA1318))),1,0)</f>
        <v>0</v>
      </c>
      <c r="AC1318" s="20" t="str">
        <f ca="1">IF(AB1318=0,"",IF(OR(ISBLANK(P1318),ISBLANK(Q1318)),"",IF(ISBLANK(VLOOKUP(A1318,Database!A:AA,22,FALSE)),"",VLOOKUP(A1318,Database!A:AA,22,FALSE))))</f>
        <v/>
      </c>
      <c r="AD1318" s="20">
        <f ca="1">IFERROR(
   IF(
     OR(ISBLANK(P1318),ISBLANK(Q1318)),
     "",
     IF(
       AND(AA1318&lt;&gt;"",OR(V1318="Terminé",V1318="En cours")),
       VLOOKUP(AC1318,Setup_ScoreExactBonus!A:D,4,FALSE),
       0
     )),
  0)</f>
        <v>0</v>
      </c>
      <c r="AE1318" s="21">
        <f ca="1">IFERROR(IF(OR(ISBLANK(P1318),ISBLANK(Q1318)),0,IF(AA1318&lt;&gt;"", AA1318 + IF(AB1318=1,AD1318, 0), "") * (R1318+1)),"")</f>
        <v>77</v>
      </c>
      <c r="AF1318" s="21">
        <f ca="1">SUMIFS(AE$2:AE1318,D$2:D1318,D1318)</f>
        <v>1597</v>
      </c>
    </row>
    <row r="1319" spans="1:32" hidden="1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1">
        <v>0</v>
      </c>
      <c r="S1319" s="20">
        <f>VLOOKUP($A1319,Database!$A:$Y,10,FALSE)</f>
        <v>77</v>
      </c>
      <c r="T1319" s="20">
        <f>VLOOKUP($A1319,Database!$A:$Y,11,FALSE)</f>
        <v>111</v>
      </c>
      <c r="U1319" s="20">
        <f>VLOOKUP($A1319,Database!$A:$Y,12,FALSE)</f>
        <v>123</v>
      </c>
      <c r="V1319" s="20" t="str">
        <f>VLOOKUP(A1319,Database!A:M,13,FALSE)</f>
        <v>Terminé</v>
      </c>
      <c r="W1319" s="20">
        <f>VLOOKUP($A1319,Database!$A:$Y,20,FALSE)</f>
        <v>1</v>
      </c>
      <c r="X1319" s="20">
        <f>VLOOKUP($A1319,Database!$A:$Y,21,FALSE)</f>
        <v>0</v>
      </c>
      <c r="Y1319" s="20">
        <f>IF(A1319=0,0,IF(V1319="À venir",0,IF(AND(ISBLANK(P1319),ISBLANK(Q1319)),1,0)))</f>
        <v>0</v>
      </c>
      <c r="Z1319" s="20">
        <f>IF(OR(ISBLANK(P1319),ISBLANK(Q1319)),"",IF(OR(AND(P1319&gt;Q1319,W1319&gt;X1319),AND(P1319=Q1319,W1319=X1319),AND(P1319&lt;Q1319,W1319&lt;X1319)),1,0))</f>
        <v>0</v>
      </c>
      <c r="AA1319" s="20">
        <f ca="1">IF(C1319&lt;NOW(),IF(AND(P1319&gt;Q1319,W1319&gt;X1319),S1319,IF(AND(P1319=Q1319,W1319=X1319),T1319,IF(AND(P1319&lt;Q1319,W1319&lt;X1319),U1319,0))),"")</f>
        <v>0</v>
      </c>
      <c r="AB1319" s="20">
        <f ca="1">IF(AND(P1319=W1319,Q1319=X1319,NOT(ISBLANK(P1319)),NOT(ISBLANK(Q1319)),NOT(ISBLANK(W1319)),NOT(ISBLANK(AA1319))),1,0)</f>
        <v>0</v>
      </c>
      <c r="AC1319" s="20" t="str">
        <f ca="1">IF(AB1319=0,"",IF(OR(ISBLANK(P1319),ISBLANK(Q1319)),"",IF(ISBLANK(VLOOKUP(A1319,Database!A:AA,22,FALSE)),"",VLOOKUP(A1319,Database!A:AA,22,FALSE))))</f>
        <v/>
      </c>
      <c r="AD1319" s="20">
        <f ca="1">IFERROR(
   IF(
     OR(ISBLANK(P1319),ISBLANK(Q1319)),
     "",
     IF(
       AND(AA1319&lt;&gt;"",OR(V1319="Terminé",V1319="En cours")),
       VLOOKUP(AC1319,Setup_ScoreExactBonus!A:D,4,FALSE),
       0
     )),
  0)</f>
        <v>0</v>
      </c>
      <c r="AE1319" s="21">
        <f ca="1">IFERROR(IF(OR(ISBLANK(P1319),ISBLANK(Q1319)),0,IF(AA1319&lt;&gt;"", AA1319 + IF(AB1319=1,AD1319, 0), "") * (R1319+1)),"")</f>
        <v>0</v>
      </c>
      <c r="AF1319" s="21">
        <f ca="1">SUMIFS(AE$2:AE1319,D$2:D1319,D1319)</f>
        <v>1446</v>
      </c>
    </row>
    <row r="1320" spans="1:32" hidden="1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1">
        <v>0</v>
      </c>
      <c r="S1320" s="20">
        <f>VLOOKUP($A1320,Database!$A:$Y,10,FALSE)</f>
        <v>77</v>
      </c>
      <c r="T1320" s="20">
        <f>VLOOKUP($A1320,Database!$A:$Y,11,FALSE)</f>
        <v>111</v>
      </c>
      <c r="U1320" s="20">
        <f>VLOOKUP($A1320,Database!$A:$Y,12,FALSE)</f>
        <v>123</v>
      </c>
      <c r="V1320" s="20" t="str">
        <f>VLOOKUP(A1320,Database!A:M,13,FALSE)</f>
        <v>Terminé</v>
      </c>
      <c r="W1320" s="20">
        <f>VLOOKUP($A1320,Database!$A:$Y,20,FALSE)</f>
        <v>1</v>
      </c>
      <c r="X1320" s="20">
        <f>VLOOKUP($A1320,Database!$A:$Y,21,FALSE)</f>
        <v>0</v>
      </c>
      <c r="Y1320" s="20">
        <f>IF(A1320=0,0,IF(V1320="À venir",0,IF(AND(ISBLANK(P1320),ISBLANK(Q1320)),1,0)))</f>
        <v>0</v>
      </c>
      <c r="Z1320" s="20">
        <f>IF(OR(ISBLANK(P1320),ISBLANK(Q1320)),"",IF(OR(AND(P1320&gt;Q1320,W1320&gt;X1320),AND(P1320=Q1320,W1320=X1320),AND(P1320&lt;Q1320,W1320&lt;X1320)),1,0))</f>
        <v>1</v>
      </c>
      <c r="AA1320" s="20">
        <f ca="1">IF(C1320&lt;NOW(),IF(AND(P1320&gt;Q1320,W1320&gt;X1320),S1320,IF(AND(P1320=Q1320,W1320=X1320),T1320,IF(AND(P1320&lt;Q1320,W1320&lt;X1320),U1320,0))),"")</f>
        <v>77</v>
      </c>
      <c r="AB1320" s="20">
        <f ca="1">IF(AND(P1320=W1320,Q1320=X1320,NOT(ISBLANK(P1320)),NOT(ISBLANK(Q1320)),NOT(ISBLANK(W1320)),NOT(ISBLANK(AA1320))),1,0)</f>
        <v>0</v>
      </c>
      <c r="AC1320" s="20" t="str">
        <f ca="1">IF(AB1320=0,"",IF(OR(ISBLANK(P1320),ISBLANK(Q1320)),"",IF(ISBLANK(VLOOKUP(A1320,Database!A:AA,22,FALSE)),"",VLOOKUP(A1320,Database!A:AA,22,FALSE))))</f>
        <v/>
      </c>
      <c r="AD1320" s="20">
        <f ca="1">IFERROR(
   IF(
     OR(ISBLANK(P1320),ISBLANK(Q1320)),
     "",
     IF(
       AND(AA1320&lt;&gt;"",OR(V1320="Terminé",V1320="En cours")),
       VLOOKUP(AC1320,Setup_ScoreExactBonus!A:D,4,FALSE),
       0
     )),
  0)</f>
        <v>0</v>
      </c>
      <c r="AE1320" s="21">
        <f ca="1">IFERROR(IF(OR(ISBLANK(P1320),ISBLANK(Q1320)),0,IF(AA1320&lt;&gt;"", AA1320 + IF(AB1320=1,AD1320, 0), "") * (R1320+1)),"")</f>
        <v>77</v>
      </c>
      <c r="AF1320" s="21">
        <f ca="1">SUMIFS(AE$2:AE1320,D$2:D1320,D1320)</f>
        <v>1343</v>
      </c>
    </row>
    <row r="1321" spans="1:32" hidden="1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1">
        <v>0</v>
      </c>
      <c r="S1321" s="20">
        <f>VLOOKUP($A1321,Database!$A:$Y,10,FALSE)</f>
        <v>77</v>
      </c>
      <c r="T1321" s="20">
        <f>VLOOKUP($A1321,Database!$A:$Y,11,FALSE)</f>
        <v>111</v>
      </c>
      <c r="U1321" s="20">
        <f>VLOOKUP($A1321,Database!$A:$Y,12,FALSE)</f>
        <v>123</v>
      </c>
      <c r="V1321" s="20" t="str">
        <f>VLOOKUP(A1321,Database!A:M,13,FALSE)</f>
        <v>Terminé</v>
      </c>
      <c r="W1321" s="20">
        <f>VLOOKUP($A1321,Database!$A:$Y,20,FALSE)</f>
        <v>1</v>
      </c>
      <c r="X1321" s="20">
        <f>VLOOKUP($A1321,Database!$A:$Y,21,FALSE)</f>
        <v>0</v>
      </c>
      <c r="Y1321" s="20">
        <f>IF(A1321=0,0,IF(V1321="À venir",0,IF(AND(ISBLANK(P1321),ISBLANK(Q1321)),1,0)))</f>
        <v>0</v>
      </c>
      <c r="Z1321" s="20">
        <f>IF(OR(ISBLANK(P1321),ISBLANK(Q1321)),"",IF(OR(AND(P1321&gt;Q1321,W1321&gt;X1321),AND(P1321=Q1321,W1321=X1321),AND(P1321&lt;Q1321,W1321&lt;X1321)),1,0))</f>
        <v>0</v>
      </c>
      <c r="AA1321" s="20">
        <f ca="1">IF(C1321&lt;NOW(),IF(AND(P1321&gt;Q1321,W1321&gt;X1321),S1321,IF(AND(P1321=Q1321,W1321=X1321),T1321,IF(AND(P1321&lt;Q1321,W1321&lt;X1321),U1321,0))),"")</f>
        <v>0</v>
      </c>
      <c r="AB1321" s="20">
        <f ca="1">IF(AND(P1321=W1321,Q1321=X1321,NOT(ISBLANK(P1321)),NOT(ISBLANK(Q1321)),NOT(ISBLANK(W1321)),NOT(ISBLANK(AA1321))),1,0)</f>
        <v>0</v>
      </c>
      <c r="AC1321" s="20" t="str">
        <f ca="1">IF(AB1321=0,"",IF(OR(ISBLANK(P1321),ISBLANK(Q1321)),"",IF(ISBLANK(VLOOKUP(A1321,Database!A:AA,22,FALSE)),"",VLOOKUP(A1321,Database!A:AA,22,FALSE))))</f>
        <v/>
      </c>
      <c r="AD1321" s="20">
        <f ca="1">IFERROR(
   IF(
     OR(ISBLANK(P1321),ISBLANK(Q1321)),
     "",
     IF(
       AND(AA1321&lt;&gt;"",OR(V1321="Terminé",V1321="En cours")),
       VLOOKUP(AC1321,Setup_ScoreExactBonus!A:D,4,FALSE),
       0
     )),
  0)</f>
        <v>0</v>
      </c>
      <c r="AE1321" s="21">
        <f ca="1">IFERROR(IF(OR(ISBLANK(P1321),ISBLANK(Q1321)),0,IF(AA1321&lt;&gt;"", AA1321 + IF(AB1321=1,AD1321, 0), "") * (R1321+1)),"")</f>
        <v>0</v>
      </c>
      <c r="AF1321" s="21">
        <f ca="1">SUMIFS(AE$2:AE1321,D$2:D1321,D1321)</f>
        <v>1914</v>
      </c>
    </row>
    <row r="1322" spans="1:32" hidden="1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1">
        <v>0</v>
      </c>
      <c r="S1322" s="20">
        <f>VLOOKUP($A1322,Database!$A:$Y,10,FALSE)</f>
        <v>77</v>
      </c>
      <c r="T1322" s="20">
        <f>VLOOKUP($A1322,Database!$A:$Y,11,FALSE)</f>
        <v>111</v>
      </c>
      <c r="U1322" s="20">
        <f>VLOOKUP($A1322,Database!$A:$Y,12,FALSE)</f>
        <v>123</v>
      </c>
      <c r="V1322" s="20" t="str">
        <f>VLOOKUP(A1322,Database!A:M,13,FALSE)</f>
        <v>Terminé</v>
      </c>
      <c r="W1322" s="20">
        <f>VLOOKUP($A1322,Database!$A:$Y,20,FALSE)</f>
        <v>1</v>
      </c>
      <c r="X1322" s="20">
        <f>VLOOKUP($A1322,Database!$A:$Y,21,FALSE)</f>
        <v>0</v>
      </c>
      <c r="Y1322" s="20">
        <f>IF(A1322=0,0,IF(V1322="À venir",0,IF(AND(ISBLANK(P1322),ISBLANK(Q1322)),1,0)))</f>
        <v>0</v>
      </c>
      <c r="Z1322" s="20">
        <f>IF(OR(ISBLANK(P1322),ISBLANK(Q1322)),"",IF(OR(AND(P1322&gt;Q1322,W1322&gt;X1322),AND(P1322=Q1322,W1322=X1322),AND(P1322&lt;Q1322,W1322&lt;X1322)),1,0))</f>
        <v>0</v>
      </c>
      <c r="AA1322" s="20">
        <f ca="1">IF(C1322&lt;NOW(),IF(AND(P1322&gt;Q1322,W1322&gt;X1322),S1322,IF(AND(P1322=Q1322,W1322=X1322),T1322,IF(AND(P1322&lt;Q1322,W1322&lt;X1322),U1322,0))),"")</f>
        <v>0</v>
      </c>
      <c r="AB1322" s="20">
        <f ca="1">IF(AND(P1322=W1322,Q1322=X1322,NOT(ISBLANK(P1322)),NOT(ISBLANK(Q1322)),NOT(ISBLANK(W1322)),NOT(ISBLANK(AA1322))),1,0)</f>
        <v>0</v>
      </c>
      <c r="AC1322" s="20" t="str">
        <f ca="1">IF(AB1322=0,"",IF(OR(ISBLANK(P1322),ISBLANK(Q1322)),"",IF(ISBLANK(VLOOKUP(A1322,Database!A:AA,22,FALSE)),"",VLOOKUP(A1322,Database!A:AA,22,FALSE))))</f>
        <v/>
      </c>
      <c r="AD1322" s="20">
        <f ca="1">IFERROR(
   IF(
     OR(ISBLANK(P1322),ISBLANK(Q1322)),
     "",
     IF(
       AND(AA1322&lt;&gt;"",OR(V1322="Terminé",V1322="En cours")),
       VLOOKUP(AC1322,Setup_ScoreExactBonus!A:D,4,FALSE),
       0
     )),
  0)</f>
        <v>0</v>
      </c>
      <c r="AE1322" s="21">
        <f ca="1">IFERROR(IF(OR(ISBLANK(P1322),ISBLANK(Q1322)),0,IF(AA1322&lt;&gt;"", AA1322 + IF(AB1322=1,AD1322, 0), "") * (R1322+1)),"")</f>
        <v>0</v>
      </c>
      <c r="AF1322" s="21">
        <f ca="1">SUMIFS(AE$2:AE1322,D$2:D1322,D1322)</f>
        <v>1740</v>
      </c>
    </row>
    <row r="1323" spans="1:32" hidden="1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1">
        <v>0</v>
      </c>
      <c r="S1323" s="20">
        <f>VLOOKUP($A1323,Database!$A:$Y,10,FALSE)</f>
        <v>77</v>
      </c>
      <c r="T1323" s="20">
        <f>VLOOKUP($A1323,Database!$A:$Y,11,FALSE)</f>
        <v>111</v>
      </c>
      <c r="U1323" s="20">
        <f>VLOOKUP($A1323,Database!$A:$Y,12,FALSE)</f>
        <v>123</v>
      </c>
      <c r="V1323" s="20" t="str">
        <f>VLOOKUP(A1323,Database!A:M,13,FALSE)</f>
        <v>Terminé</v>
      </c>
      <c r="W1323" s="20">
        <f>VLOOKUP($A1323,Database!$A:$Y,20,FALSE)</f>
        <v>1</v>
      </c>
      <c r="X1323" s="20">
        <f>VLOOKUP($A1323,Database!$A:$Y,21,FALSE)</f>
        <v>0</v>
      </c>
      <c r="Y1323" s="20">
        <f>IF(A1323=0,0,IF(V1323="À venir",0,IF(AND(ISBLANK(P1323),ISBLANK(Q1323)),1,0)))</f>
        <v>0</v>
      </c>
      <c r="Z1323" s="20">
        <f>IF(OR(ISBLANK(P1323),ISBLANK(Q1323)),"",IF(OR(AND(P1323&gt;Q1323,W1323&gt;X1323),AND(P1323=Q1323,W1323=X1323),AND(P1323&lt;Q1323,W1323&lt;X1323)),1,0))</f>
        <v>1</v>
      </c>
      <c r="AA1323" s="20">
        <f ca="1">IF(C1323&lt;NOW(),IF(AND(P1323&gt;Q1323,W1323&gt;X1323),S1323,IF(AND(P1323=Q1323,W1323=X1323),T1323,IF(AND(P1323&lt;Q1323,W1323&lt;X1323),U1323,0))),"")</f>
        <v>77</v>
      </c>
      <c r="AB1323" s="20">
        <f ca="1">IF(AND(P1323=W1323,Q1323=X1323,NOT(ISBLANK(P1323)),NOT(ISBLANK(Q1323)),NOT(ISBLANK(W1323)),NOT(ISBLANK(AA1323))),1,0)</f>
        <v>0</v>
      </c>
      <c r="AC1323" s="20" t="str">
        <f ca="1">IF(AB1323=0,"",IF(OR(ISBLANK(P1323),ISBLANK(Q1323)),"",IF(ISBLANK(VLOOKUP(A1323,Database!A:AA,22,FALSE)),"",VLOOKUP(A1323,Database!A:AA,22,FALSE))))</f>
        <v/>
      </c>
      <c r="AD1323" s="20">
        <f ca="1">IFERROR(
   IF(
     OR(ISBLANK(P1323),ISBLANK(Q1323)),
     "",
     IF(
       AND(AA1323&lt;&gt;"",OR(V1323="Terminé",V1323="En cours")),
       VLOOKUP(AC1323,Setup_ScoreExactBonus!A:D,4,FALSE),
       0
     )),
  0)</f>
        <v>0</v>
      </c>
      <c r="AE1323" s="21">
        <f ca="1">IFERROR(IF(OR(ISBLANK(P1323),ISBLANK(Q1323)),0,IF(AA1323&lt;&gt;"", AA1323 + IF(AB1323=1,AD1323, 0), "") * (R1323+1)),"")</f>
        <v>77</v>
      </c>
      <c r="AF1323" s="21">
        <f ca="1">SUMIFS(AE$2:AE1323,D$2:D1323,D1323)</f>
        <v>1243</v>
      </c>
    </row>
    <row r="1324" spans="1:32" hidden="1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1">
        <v>0</v>
      </c>
      <c r="S1324" s="20">
        <f>VLOOKUP($A1324,Database!$A:$Y,10,FALSE)</f>
        <v>77</v>
      </c>
      <c r="T1324" s="20">
        <f>VLOOKUP($A1324,Database!$A:$Y,11,FALSE)</f>
        <v>111</v>
      </c>
      <c r="U1324" s="20">
        <f>VLOOKUP($A1324,Database!$A:$Y,12,FALSE)</f>
        <v>123</v>
      </c>
      <c r="V1324" s="20" t="str">
        <f>VLOOKUP(A1324,Database!A:M,13,FALSE)</f>
        <v>Terminé</v>
      </c>
      <c r="W1324" s="20">
        <f>VLOOKUP($A1324,Database!$A:$Y,20,FALSE)</f>
        <v>1</v>
      </c>
      <c r="X1324" s="20">
        <f>VLOOKUP($A1324,Database!$A:$Y,21,FALSE)</f>
        <v>0</v>
      </c>
      <c r="Y1324" s="20">
        <f>IF(A1324=0,0,IF(V1324="À venir",0,IF(AND(ISBLANK(P1324),ISBLANK(Q1324)),1,0)))</f>
        <v>0</v>
      </c>
      <c r="Z1324" s="20">
        <f>IF(OR(ISBLANK(P1324),ISBLANK(Q1324)),"",IF(OR(AND(P1324&gt;Q1324,W1324&gt;X1324),AND(P1324=Q1324,W1324=X1324),AND(P1324&lt;Q1324,W1324&lt;X1324)),1,0))</f>
        <v>1</v>
      </c>
      <c r="AA1324" s="20">
        <f ca="1">IF(C1324&lt;NOW(),IF(AND(P1324&gt;Q1324,W1324&gt;X1324),S1324,IF(AND(P1324=Q1324,W1324=X1324),T1324,IF(AND(P1324&lt;Q1324,W1324&lt;X1324),U1324,0))),"")</f>
        <v>77</v>
      </c>
      <c r="AB1324" s="20">
        <f ca="1">IF(AND(P1324=W1324,Q1324=X1324,NOT(ISBLANK(P1324)),NOT(ISBLANK(Q1324)),NOT(ISBLANK(W1324)),NOT(ISBLANK(AA1324))),1,0)</f>
        <v>1</v>
      </c>
      <c r="AC1324" s="20" t="str">
        <f ca="1">IF(AB1324=0,"",IF(OR(ISBLANK(P1324),ISBLANK(Q1324)),"",IF(ISBLANK(VLOOKUP(A1324,Database!A:AA,22,FALSE)),"",VLOOKUP(A1324,Database!A:AA,22,FALSE))))</f>
        <v>Très rare</v>
      </c>
      <c r="AD1324" s="20">
        <f ca="1">IFERROR(
   IF(
     OR(ISBLANK(P1324),ISBLANK(Q1324)),
     "",
     IF(
       AND(AA1324&lt;&gt;"",OR(V1324="Terminé",V1324="En cours")),
       VLOOKUP(AC1324,Setup_ScoreExactBonus!A:D,4,FALSE),
       0
     )),
  0)</f>
        <v>50</v>
      </c>
      <c r="AE1324" s="21">
        <f ca="1">IFERROR(IF(OR(ISBLANK(P1324),ISBLANK(Q1324)),0,IF(AA1324&lt;&gt;"", AA1324 + IF(AB1324=1,AD1324, 0), "") * (R1324+1)),"")</f>
        <v>127</v>
      </c>
      <c r="AF1324" s="21">
        <f ca="1">SUMIFS(AE$2:AE1324,D$2:D1324,D1324)</f>
        <v>1010</v>
      </c>
    </row>
    <row r="1325" spans="1:32" hidden="1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1">
        <v>0</v>
      </c>
      <c r="S1325" s="20">
        <f>VLOOKUP($A1325,Database!$A:$Y,10,FALSE)</f>
        <v>68</v>
      </c>
      <c r="T1325" s="20">
        <f>VLOOKUP($A1325,Database!$A:$Y,11,FALSE)</f>
        <v>106</v>
      </c>
      <c r="U1325" s="20">
        <f>VLOOKUP($A1325,Database!$A:$Y,12,FALSE)</f>
        <v>129</v>
      </c>
      <c r="V1325" s="20" t="str">
        <f>VLOOKUP(A1325,Database!A:M,13,FALSE)</f>
        <v>Terminé</v>
      </c>
      <c r="W1325" s="20">
        <f>VLOOKUP($A1325,Database!$A:$Y,20,FALSE)</f>
        <v>2</v>
      </c>
      <c r="X1325" s="20">
        <f>VLOOKUP($A1325,Database!$A:$Y,21,FALSE)</f>
        <v>1</v>
      </c>
      <c r="Y1325" s="20">
        <f>IF(A1325=0,0,IF(V1325="À venir",0,IF(AND(ISBLANK(P1325),ISBLANK(Q1325)),1,0)))</f>
        <v>0</v>
      </c>
      <c r="Z1325" s="20">
        <f>IF(OR(ISBLANK(P1325),ISBLANK(Q1325)),"",IF(OR(AND(P1325&gt;Q1325,W1325&gt;X1325),AND(P1325=Q1325,W1325=X1325),AND(P1325&lt;Q1325,W1325&lt;X1325)),1,0))</f>
        <v>0</v>
      </c>
      <c r="AA1325" s="20">
        <f ca="1">IF(C1325&lt;NOW(),IF(AND(P1325&gt;Q1325,W1325&gt;X1325),S1325,IF(AND(P1325=Q1325,W1325=X1325),T1325,IF(AND(P1325&lt;Q1325,W1325&lt;X1325),U1325,0))),"")</f>
        <v>0</v>
      </c>
      <c r="AB1325" s="20">
        <f ca="1">IF(AND(P1325=W1325,Q1325=X1325,NOT(ISBLANK(P1325)),NOT(ISBLANK(Q1325)),NOT(ISBLANK(W1325)),NOT(ISBLANK(AA1325))),1,0)</f>
        <v>0</v>
      </c>
      <c r="AC1325" s="20" t="str">
        <f ca="1">IF(AB1325=0,"",IF(OR(ISBLANK(P1325),ISBLANK(Q1325)),"",IF(ISBLANK(VLOOKUP(A1325,Database!A:AA,22,FALSE)),"",VLOOKUP(A1325,Database!A:AA,22,FALSE))))</f>
        <v/>
      </c>
      <c r="AD1325" s="20">
        <f ca="1">IFERROR(
   IF(
     OR(ISBLANK(P1325),ISBLANK(Q1325)),
     "",
     IF(
       AND(AA1325&lt;&gt;"",OR(V1325="Terminé",V1325="En cours")),
       VLOOKUP(AC1325,Setup_ScoreExactBonus!A:D,4,FALSE),
       0
     )),
  0)</f>
        <v>0</v>
      </c>
      <c r="AE1325" s="21">
        <f ca="1">IFERROR(IF(OR(ISBLANK(P1325),ISBLANK(Q1325)),0,IF(AA1325&lt;&gt;"", AA1325 + IF(AB1325=1,AD1325, 0), "") * (R1325+1)),"")</f>
        <v>0</v>
      </c>
      <c r="AF1325" s="21">
        <f ca="1">SUMIFS(AE$2:AE1325,D$2:D1325,D1325)</f>
        <v>1767</v>
      </c>
    </row>
    <row r="1326" spans="1:32" hidden="1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1">
        <v>0</v>
      </c>
      <c r="S1326" s="20">
        <f>VLOOKUP($A1326,Database!$A:$Y,10,FALSE)</f>
        <v>68</v>
      </c>
      <c r="T1326" s="20">
        <f>VLOOKUP($A1326,Database!$A:$Y,11,FALSE)</f>
        <v>106</v>
      </c>
      <c r="U1326" s="20">
        <f>VLOOKUP($A1326,Database!$A:$Y,12,FALSE)</f>
        <v>129</v>
      </c>
      <c r="V1326" s="20" t="str">
        <f>VLOOKUP(A1326,Database!A:M,13,FALSE)</f>
        <v>Terminé</v>
      </c>
      <c r="W1326" s="20">
        <f>VLOOKUP($A1326,Database!$A:$Y,20,FALSE)</f>
        <v>2</v>
      </c>
      <c r="X1326" s="20">
        <f>VLOOKUP($A1326,Database!$A:$Y,21,FALSE)</f>
        <v>1</v>
      </c>
      <c r="Y1326" s="20">
        <f>IF(A1326=0,0,IF(V1326="À venir",0,IF(AND(ISBLANK(P1326),ISBLANK(Q1326)),1,0)))</f>
        <v>0</v>
      </c>
      <c r="Z1326" s="20">
        <f>IF(OR(ISBLANK(P1326),ISBLANK(Q1326)),"",IF(OR(AND(P1326&gt;Q1326,W1326&gt;X1326),AND(P1326=Q1326,W1326=X1326),AND(P1326&lt;Q1326,W1326&lt;X1326)),1,0))</f>
        <v>0</v>
      </c>
      <c r="AA1326" s="20">
        <f ca="1">IF(C1326&lt;NOW(),IF(AND(P1326&gt;Q1326,W1326&gt;X1326),S1326,IF(AND(P1326=Q1326,W1326=X1326),T1326,IF(AND(P1326&lt;Q1326,W1326&lt;X1326),U1326,0))),"")</f>
        <v>0</v>
      </c>
      <c r="AB1326" s="20">
        <f ca="1">IF(AND(P1326=W1326,Q1326=X1326,NOT(ISBLANK(P1326)),NOT(ISBLANK(Q1326)),NOT(ISBLANK(W1326)),NOT(ISBLANK(AA1326))),1,0)</f>
        <v>0</v>
      </c>
      <c r="AC1326" s="20" t="str">
        <f ca="1">IF(AB1326=0,"",IF(OR(ISBLANK(P1326),ISBLANK(Q1326)),"",IF(ISBLANK(VLOOKUP(A1326,Database!A:AA,22,FALSE)),"",VLOOKUP(A1326,Database!A:AA,22,FALSE))))</f>
        <v/>
      </c>
      <c r="AD1326" s="20">
        <f ca="1">IFERROR(
   IF(
     OR(ISBLANK(P1326),ISBLANK(Q1326)),
     "",
     IF(
       AND(AA1326&lt;&gt;"",OR(V1326="Terminé",V1326="En cours")),
       VLOOKUP(AC1326,Setup_ScoreExactBonus!A:D,4,FALSE),
       0
     )),
  0)</f>
        <v>0</v>
      </c>
      <c r="AE1326" s="21">
        <f ca="1">IFERROR(IF(OR(ISBLANK(P1326),ISBLANK(Q1326)),0,IF(AA1326&lt;&gt;"", AA1326 + IF(AB1326=1,AD1326, 0), "") * (R1326+1)),"")</f>
        <v>0</v>
      </c>
      <c r="AF1326" s="21">
        <f ca="1">SUMIFS(AE$2:AE1326,D$2:D1326,D1326)</f>
        <v>1946</v>
      </c>
    </row>
    <row r="1327" spans="1:32" hidden="1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1">
        <v>0</v>
      </c>
      <c r="S1327" s="20">
        <f>VLOOKUP($A1327,Database!$A:$Y,10,FALSE)</f>
        <v>68</v>
      </c>
      <c r="T1327" s="20">
        <f>VLOOKUP($A1327,Database!$A:$Y,11,FALSE)</f>
        <v>106</v>
      </c>
      <c r="U1327" s="20">
        <f>VLOOKUP($A1327,Database!$A:$Y,12,FALSE)</f>
        <v>129</v>
      </c>
      <c r="V1327" s="20" t="str">
        <f>VLOOKUP(A1327,Database!A:M,13,FALSE)</f>
        <v>Terminé</v>
      </c>
      <c r="W1327" s="20">
        <f>VLOOKUP($A1327,Database!$A:$Y,20,FALSE)</f>
        <v>2</v>
      </c>
      <c r="X1327" s="20">
        <f>VLOOKUP($A1327,Database!$A:$Y,21,FALSE)</f>
        <v>1</v>
      </c>
      <c r="Y1327" s="20">
        <f>IF(A1327=0,0,IF(V1327="À venir",0,IF(AND(ISBLANK(P1327),ISBLANK(Q1327)),1,0)))</f>
        <v>0</v>
      </c>
      <c r="Z1327" s="20">
        <f>IF(OR(ISBLANK(P1327),ISBLANK(Q1327)),"",IF(OR(AND(P1327&gt;Q1327,W1327&gt;X1327),AND(P1327=Q1327,W1327=X1327),AND(P1327&lt;Q1327,W1327&lt;X1327)),1,0))</f>
        <v>0</v>
      </c>
      <c r="AA1327" s="20">
        <f ca="1">IF(C1327&lt;NOW(),IF(AND(P1327&gt;Q1327,W1327&gt;X1327),S1327,IF(AND(P1327=Q1327,W1327=X1327),T1327,IF(AND(P1327&lt;Q1327,W1327&lt;X1327),U1327,0))),"")</f>
        <v>0</v>
      </c>
      <c r="AB1327" s="20">
        <f ca="1">IF(AND(P1327=W1327,Q1327=X1327,NOT(ISBLANK(P1327)),NOT(ISBLANK(Q1327)),NOT(ISBLANK(W1327)),NOT(ISBLANK(AA1327))),1,0)</f>
        <v>0</v>
      </c>
      <c r="AC1327" s="20" t="str">
        <f ca="1">IF(AB1327=0,"",IF(OR(ISBLANK(P1327),ISBLANK(Q1327)),"",IF(ISBLANK(VLOOKUP(A1327,Database!A:AA,22,FALSE)),"",VLOOKUP(A1327,Database!A:AA,22,FALSE))))</f>
        <v/>
      </c>
      <c r="AD1327" s="20">
        <f ca="1">IFERROR(
   IF(
     OR(ISBLANK(P1327),ISBLANK(Q1327)),
     "",
     IF(
       AND(AA1327&lt;&gt;"",OR(V1327="Terminé",V1327="En cours")),
       VLOOKUP(AC1327,Setup_ScoreExactBonus!A:D,4,FALSE),
       0
     )),
  0)</f>
        <v>0</v>
      </c>
      <c r="AE1327" s="21">
        <f ca="1">IFERROR(IF(OR(ISBLANK(P1327),ISBLANK(Q1327)),0,IF(AA1327&lt;&gt;"", AA1327 + IF(AB1327=1,AD1327, 0), "") * (R1327+1)),"")</f>
        <v>0</v>
      </c>
      <c r="AF1327" s="21">
        <f ca="1">SUMIFS(AE$2:AE1327,D$2:D1327,D1327)</f>
        <v>1922</v>
      </c>
    </row>
    <row r="1328" spans="1:32" hidden="1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1">
        <v>0</v>
      </c>
      <c r="S1328" s="20">
        <f>VLOOKUP($A1328,Database!$A:$Y,10,FALSE)</f>
        <v>68</v>
      </c>
      <c r="T1328" s="20">
        <f>VLOOKUP($A1328,Database!$A:$Y,11,FALSE)</f>
        <v>106</v>
      </c>
      <c r="U1328" s="20">
        <f>VLOOKUP($A1328,Database!$A:$Y,12,FALSE)</f>
        <v>129</v>
      </c>
      <c r="V1328" s="20" t="str">
        <f>VLOOKUP(A1328,Database!A:M,13,FALSE)</f>
        <v>Terminé</v>
      </c>
      <c r="W1328" s="20">
        <f>VLOOKUP($A1328,Database!$A:$Y,20,FALSE)</f>
        <v>2</v>
      </c>
      <c r="X1328" s="20">
        <f>VLOOKUP($A1328,Database!$A:$Y,21,FALSE)</f>
        <v>1</v>
      </c>
      <c r="Y1328" s="20">
        <f>IF(A1328=0,0,IF(V1328="À venir",0,IF(AND(ISBLANK(P1328),ISBLANK(Q1328)),1,0)))</f>
        <v>0</v>
      </c>
      <c r="Z1328" s="20">
        <f>IF(OR(ISBLANK(P1328),ISBLANK(Q1328)),"",IF(OR(AND(P1328&gt;Q1328,W1328&gt;X1328),AND(P1328=Q1328,W1328=X1328),AND(P1328&lt;Q1328,W1328&lt;X1328)),1,0))</f>
        <v>0</v>
      </c>
      <c r="AA1328" s="20">
        <f ca="1">IF(C1328&lt;NOW(),IF(AND(P1328&gt;Q1328,W1328&gt;X1328),S1328,IF(AND(P1328=Q1328,W1328=X1328),T1328,IF(AND(P1328&lt;Q1328,W1328&lt;X1328),U1328,0))),"")</f>
        <v>0</v>
      </c>
      <c r="AB1328" s="20">
        <f ca="1">IF(AND(P1328=W1328,Q1328=X1328,NOT(ISBLANK(P1328)),NOT(ISBLANK(Q1328)),NOT(ISBLANK(W1328)),NOT(ISBLANK(AA1328))),1,0)</f>
        <v>0</v>
      </c>
      <c r="AC1328" s="20" t="str">
        <f ca="1">IF(AB1328=0,"",IF(OR(ISBLANK(P1328),ISBLANK(Q1328)),"",IF(ISBLANK(VLOOKUP(A1328,Database!A:AA,22,FALSE)),"",VLOOKUP(A1328,Database!A:AA,22,FALSE))))</f>
        <v/>
      </c>
      <c r="AD1328" s="20">
        <f ca="1">IFERROR(
   IF(
     OR(ISBLANK(P1328),ISBLANK(Q1328)),
     "",
     IF(
       AND(AA1328&lt;&gt;"",OR(V1328="Terminé",V1328="En cours")),
       VLOOKUP(AC1328,Setup_ScoreExactBonus!A:D,4,FALSE),
       0
     )),
  0)</f>
        <v>0</v>
      </c>
      <c r="AE1328" s="21">
        <f ca="1">IFERROR(IF(OR(ISBLANK(P1328),ISBLANK(Q1328)),0,IF(AA1328&lt;&gt;"", AA1328 + IF(AB1328=1,AD1328, 0), "") * (R1328+1)),"")</f>
        <v>0</v>
      </c>
      <c r="AF1328" s="21">
        <f ca="1">SUMIFS(AE$2:AE1328,D$2:D1328,D1328)</f>
        <v>1621</v>
      </c>
    </row>
    <row r="1329" spans="1:32" hidden="1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1">
        <v>0</v>
      </c>
      <c r="S1329" s="20">
        <f>VLOOKUP($A1329,Database!$A:$Y,10,FALSE)</f>
        <v>68</v>
      </c>
      <c r="T1329" s="20">
        <f>VLOOKUP($A1329,Database!$A:$Y,11,FALSE)</f>
        <v>106</v>
      </c>
      <c r="U1329" s="20">
        <f>VLOOKUP($A1329,Database!$A:$Y,12,FALSE)</f>
        <v>129</v>
      </c>
      <c r="V1329" s="20" t="str">
        <f>VLOOKUP(A1329,Database!A:M,13,FALSE)</f>
        <v>Terminé</v>
      </c>
      <c r="W1329" s="20">
        <f>VLOOKUP($A1329,Database!$A:$Y,20,FALSE)</f>
        <v>2</v>
      </c>
      <c r="X1329" s="20">
        <f>VLOOKUP($A1329,Database!$A:$Y,21,FALSE)</f>
        <v>1</v>
      </c>
      <c r="Y1329" s="20">
        <f>IF(A1329=0,0,IF(V1329="À venir",0,IF(AND(ISBLANK(P1329),ISBLANK(Q1329)),1,0)))</f>
        <v>0</v>
      </c>
      <c r="Z1329" s="20">
        <f>IF(OR(ISBLANK(P1329),ISBLANK(Q1329)),"",IF(OR(AND(P1329&gt;Q1329,W1329&gt;X1329),AND(P1329=Q1329,W1329=X1329),AND(P1329&lt;Q1329,W1329&lt;X1329)),1,0))</f>
        <v>1</v>
      </c>
      <c r="AA1329" s="20">
        <f ca="1">IF(C1329&lt;NOW(),IF(AND(P1329&gt;Q1329,W1329&gt;X1329),S1329,IF(AND(P1329=Q1329,W1329=X1329),T1329,IF(AND(P1329&lt;Q1329,W1329&lt;X1329),U1329,0))),"")</f>
        <v>68</v>
      </c>
      <c r="AB1329" s="20">
        <f ca="1">IF(AND(P1329=W1329,Q1329=X1329,NOT(ISBLANK(P1329)),NOT(ISBLANK(Q1329)),NOT(ISBLANK(W1329)),NOT(ISBLANK(AA1329))),1,0)</f>
        <v>1</v>
      </c>
      <c r="AC1329" s="20" t="str">
        <f ca="1">IF(AB1329=0,"",IF(OR(ISBLANK(P1329),ISBLANK(Q1329)),"",IF(ISBLANK(VLOOKUP(A1329,Database!A:AA,22,FALSE)),"",VLOOKUP(A1329,Database!A:AA,22,FALSE))))</f>
        <v>Exact</v>
      </c>
      <c r="AD1329" s="20">
        <f ca="1">IFERROR(
   IF(
     OR(ISBLANK(P1329),ISBLANK(Q1329)),
     "",
     IF(
       AND(AA1329&lt;&gt;"",OR(V1329="Terminé",V1329="En cours")),
       VLOOKUP(AC1329,Setup_ScoreExactBonus!A:D,4,FALSE),
       0
     )),
  0)</f>
        <v>20</v>
      </c>
      <c r="AE1329" s="21">
        <f ca="1">IFERROR(IF(OR(ISBLANK(P1329),ISBLANK(Q1329)),0,IF(AA1329&lt;&gt;"", AA1329 + IF(AB1329=1,AD1329, 0), "") * (R1329+1)),"")</f>
        <v>88</v>
      </c>
      <c r="AF1329" s="21">
        <f ca="1">SUMIFS(AE$2:AE1329,D$2:D1329,D1329)</f>
        <v>1384</v>
      </c>
    </row>
    <row r="1330" spans="1:32" hidden="1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1">
        <v>0</v>
      </c>
      <c r="S1330" s="20">
        <f>VLOOKUP($A1330,Database!$A:$Y,10,FALSE)</f>
        <v>68</v>
      </c>
      <c r="T1330" s="20">
        <f>VLOOKUP($A1330,Database!$A:$Y,11,FALSE)</f>
        <v>106</v>
      </c>
      <c r="U1330" s="20">
        <f>VLOOKUP($A1330,Database!$A:$Y,12,FALSE)</f>
        <v>129</v>
      </c>
      <c r="V1330" s="20" t="str">
        <f>VLOOKUP(A1330,Database!A:M,13,FALSE)</f>
        <v>Terminé</v>
      </c>
      <c r="W1330" s="20">
        <f>VLOOKUP($A1330,Database!$A:$Y,20,FALSE)</f>
        <v>2</v>
      </c>
      <c r="X1330" s="20">
        <f>VLOOKUP($A1330,Database!$A:$Y,21,FALSE)</f>
        <v>1</v>
      </c>
      <c r="Y1330" s="20">
        <f>IF(A1330=0,0,IF(V1330="À venir",0,IF(AND(ISBLANK(P1330),ISBLANK(Q1330)),1,0)))</f>
        <v>0</v>
      </c>
      <c r="Z1330" s="20">
        <f>IF(OR(ISBLANK(P1330),ISBLANK(Q1330)),"",IF(OR(AND(P1330&gt;Q1330,W1330&gt;X1330),AND(P1330=Q1330,W1330=X1330),AND(P1330&lt;Q1330,W1330&lt;X1330)),1,0))</f>
        <v>0</v>
      </c>
      <c r="AA1330" s="20">
        <f ca="1">IF(C1330&lt;NOW(),IF(AND(P1330&gt;Q1330,W1330&gt;X1330),S1330,IF(AND(P1330=Q1330,W1330=X1330),T1330,IF(AND(P1330&lt;Q1330,W1330&lt;X1330),U1330,0))),"")</f>
        <v>0</v>
      </c>
      <c r="AB1330" s="20">
        <f ca="1">IF(AND(P1330=W1330,Q1330=X1330,NOT(ISBLANK(P1330)),NOT(ISBLANK(Q1330)),NOT(ISBLANK(W1330)),NOT(ISBLANK(AA1330))),1,0)</f>
        <v>0</v>
      </c>
      <c r="AC1330" s="20" t="str">
        <f ca="1">IF(AB1330=0,"",IF(OR(ISBLANK(P1330),ISBLANK(Q1330)),"",IF(ISBLANK(VLOOKUP(A1330,Database!A:AA,22,FALSE)),"",VLOOKUP(A1330,Database!A:AA,22,FALSE))))</f>
        <v/>
      </c>
      <c r="AD1330" s="20">
        <f ca="1">IFERROR(
   IF(
     OR(ISBLANK(P1330),ISBLANK(Q1330)),
     "",
     IF(
       AND(AA1330&lt;&gt;"",OR(V1330="Terminé",V1330="En cours")),
       VLOOKUP(AC1330,Setup_ScoreExactBonus!A:D,4,FALSE),
       0
     )),
  0)</f>
        <v>0</v>
      </c>
      <c r="AE1330" s="21">
        <f ca="1">IFERROR(IF(OR(ISBLANK(P1330),ISBLANK(Q1330)),0,IF(AA1330&lt;&gt;"", AA1330 + IF(AB1330=1,AD1330, 0), "") * (R1330+1)),"")</f>
        <v>0</v>
      </c>
      <c r="AF1330" s="21">
        <f ca="1">SUMIFS(AE$2:AE1330,D$2:D1330,D1330)</f>
        <v>1887</v>
      </c>
    </row>
    <row r="1331" spans="1:32" hidden="1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1">
        <v>0</v>
      </c>
      <c r="S1331" s="20">
        <f>VLOOKUP($A1331,Database!$A:$Y,10,FALSE)</f>
        <v>68</v>
      </c>
      <c r="T1331" s="20">
        <f>VLOOKUP($A1331,Database!$A:$Y,11,FALSE)</f>
        <v>106</v>
      </c>
      <c r="U1331" s="20">
        <f>VLOOKUP($A1331,Database!$A:$Y,12,FALSE)</f>
        <v>129</v>
      </c>
      <c r="V1331" s="20" t="str">
        <f>VLOOKUP(A1331,Database!A:M,13,FALSE)</f>
        <v>Terminé</v>
      </c>
      <c r="W1331" s="20">
        <f>VLOOKUP($A1331,Database!$A:$Y,20,FALSE)</f>
        <v>2</v>
      </c>
      <c r="X1331" s="20">
        <f>VLOOKUP($A1331,Database!$A:$Y,21,FALSE)</f>
        <v>1</v>
      </c>
      <c r="Y1331" s="20">
        <f>IF(A1331=0,0,IF(V1331="À venir",0,IF(AND(ISBLANK(P1331),ISBLANK(Q1331)),1,0)))</f>
        <v>0</v>
      </c>
      <c r="Z1331" s="20">
        <f>IF(OR(ISBLANK(P1331),ISBLANK(Q1331)),"",IF(OR(AND(P1331&gt;Q1331,W1331&gt;X1331),AND(P1331=Q1331,W1331=X1331),AND(P1331&lt;Q1331,W1331&lt;X1331)),1,0))</f>
        <v>0</v>
      </c>
      <c r="AA1331" s="20">
        <f ca="1">IF(C1331&lt;NOW(),IF(AND(P1331&gt;Q1331,W1331&gt;X1331),S1331,IF(AND(P1331=Q1331,W1331=X1331),T1331,IF(AND(P1331&lt;Q1331,W1331&lt;X1331),U1331,0))),"")</f>
        <v>0</v>
      </c>
      <c r="AB1331" s="20">
        <f ca="1">IF(AND(P1331=W1331,Q1331=X1331,NOT(ISBLANK(P1331)),NOT(ISBLANK(Q1331)),NOT(ISBLANK(W1331)),NOT(ISBLANK(AA1331))),1,0)</f>
        <v>0</v>
      </c>
      <c r="AC1331" s="20" t="str">
        <f ca="1">IF(AB1331=0,"",IF(OR(ISBLANK(P1331),ISBLANK(Q1331)),"",IF(ISBLANK(VLOOKUP(A1331,Database!A:AA,22,FALSE)),"",VLOOKUP(A1331,Database!A:AA,22,FALSE))))</f>
        <v/>
      </c>
      <c r="AD1331" s="20">
        <f ca="1">IFERROR(
   IF(
     OR(ISBLANK(P1331),ISBLANK(Q1331)),
     "",
     IF(
       AND(AA1331&lt;&gt;"",OR(V1331="Terminé",V1331="En cours")),
       VLOOKUP(AC1331,Setup_ScoreExactBonus!A:D,4,FALSE),
       0
     )),
  0)</f>
        <v>0</v>
      </c>
      <c r="AE1331" s="21">
        <f ca="1">IFERROR(IF(OR(ISBLANK(P1331),ISBLANK(Q1331)),0,IF(AA1331&lt;&gt;"", AA1331 + IF(AB1331=1,AD1331, 0), "") * (R1331+1)),"")</f>
        <v>0</v>
      </c>
      <c r="AF1331" s="21">
        <f ca="1">SUMIFS(AE$2:AE1331,D$2:D1331,D1331)</f>
        <v>1079</v>
      </c>
    </row>
    <row r="1332" spans="1:32" hidden="1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1">
        <v>0</v>
      </c>
      <c r="S1332" s="20">
        <f>VLOOKUP($A1332,Database!$A:$Y,10,FALSE)</f>
        <v>68</v>
      </c>
      <c r="T1332" s="20">
        <f>VLOOKUP($A1332,Database!$A:$Y,11,FALSE)</f>
        <v>106</v>
      </c>
      <c r="U1332" s="20">
        <f>VLOOKUP($A1332,Database!$A:$Y,12,FALSE)</f>
        <v>129</v>
      </c>
      <c r="V1332" s="20" t="str">
        <f>VLOOKUP(A1332,Database!A:M,13,FALSE)</f>
        <v>Terminé</v>
      </c>
      <c r="W1332" s="20">
        <f>VLOOKUP($A1332,Database!$A:$Y,20,FALSE)</f>
        <v>2</v>
      </c>
      <c r="X1332" s="20">
        <f>VLOOKUP($A1332,Database!$A:$Y,21,FALSE)</f>
        <v>1</v>
      </c>
      <c r="Y1332" s="20">
        <f>IF(A1332=0,0,IF(V1332="À venir",0,IF(AND(ISBLANK(P1332),ISBLANK(Q1332)),1,0)))</f>
        <v>0</v>
      </c>
      <c r="Z1332" s="20">
        <f>IF(OR(ISBLANK(P1332),ISBLANK(Q1332)),"",IF(OR(AND(P1332&gt;Q1332,W1332&gt;X1332),AND(P1332=Q1332,W1332=X1332),AND(P1332&lt;Q1332,W1332&lt;X1332)),1,0))</f>
        <v>0</v>
      </c>
      <c r="AA1332" s="20">
        <f ca="1">IF(C1332&lt;NOW(),IF(AND(P1332&gt;Q1332,W1332&gt;X1332),S1332,IF(AND(P1332=Q1332,W1332=X1332),T1332,IF(AND(P1332&lt;Q1332,W1332&lt;X1332),U1332,0))),"")</f>
        <v>0</v>
      </c>
      <c r="AB1332" s="20">
        <f ca="1">IF(AND(P1332=W1332,Q1332=X1332,NOT(ISBLANK(P1332)),NOT(ISBLANK(Q1332)),NOT(ISBLANK(W1332)),NOT(ISBLANK(AA1332))),1,0)</f>
        <v>0</v>
      </c>
      <c r="AC1332" s="20" t="str">
        <f ca="1">IF(AB1332=0,"",IF(OR(ISBLANK(P1332),ISBLANK(Q1332)),"",IF(ISBLANK(VLOOKUP(A1332,Database!A:AA,22,FALSE)),"",VLOOKUP(A1332,Database!A:AA,22,FALSE))))</f>
        <v/>
      </c>
      <c r="AD1332" s="20">
        <f ca="1">IFERROR(
   IF(
     OR(ISBLANK(P1332),ISBLANK(Q1332)),
     "",
     IF(
       AND(AA1332&lt;&gt;"",OR(V1332="Terminé",V1332="En cours")),
       VLOOKUP(AC1332,Setup_ScoreExactBonus!A:D,4,FALSE),
       0
     )),
  0)</f>
        <v>0</v>
      </c>
      <c r="AE1332" s="21">
        <f ca="1">IFERROR(IF(OR(ISBLANK(P1332),ISBLANK(Q1332)),0,IF(AA1332&lt;&gt;"", AA1332 + IF(AB1332=1,AD1332, 0), "") * (R1332+1)),"")</f>
        <v>0</v>
      </c>
      <c r="AF1332" s="21">
        <f ca="1">SUMIFS(AE$2:AE1332,D$2:D1332,D1332)</f>
        <v>1466</v>
      </c>
    </row>
    <row r="1333" spans="1:32" hidden="1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1">
        <v>0</v>
      </c>
      <c r="S1333" s="20">
        <f>VLOOKUP($A1333,Database!$A:$Y,10,FALSE)</f>
        <v>68</v>
      </c>
      <c r="T1333" s="20">
        <f>VLOOKUP($A1333,Database!$A:$Y,11,FALSE)</f>
        <v>106</v>
      </c>
      <c r="U1333" s="20">
        <f>VLOOKUP($A1333,Database!$A:$Y,12,FALSE)</f>
        <v>129</v>
      </c>
      <c r="V1333" s="20" t="str">
        <f>VLOOKUP(A1333,Database!A:M,13,FALSE)</f>
        <v>Terminé</v>
      </c>
      <c r="W1333" s="20">
        <f>VLOOKUP($A1333,Database!$A:$Y,20,FALSE)</f>
        <v>2</v>
      </c>
      <c r="X1333" s="20">
        <f>VLOOKUP($A1333,Database!$A:$Y,21,FALSE)</f>
        <v>1</v>
      </c>
      <c r="Y1333" s="20">
        <f>IF(A1333=0,0,IF(V1333="À venir",0,IF(AND(ISBLANK(P1333),ISBLANK(Q1333)),1,0)))</f>
        <v>0</v>
      </c>
      <c r="Z1333" s="20">
        <f>IF(OR(ISBLANK(P1333),ISBLANK(Q1333)),"",IF(OR(AND(P1333&gt;Q1333,W1333&gt;X1333),AND(P1333=Q1333,W1333=X1333),AND(P1333&lt;Q1333,W1333&lt;X1333)),1,0))</f>
        <v>0</v>
      </c>
      <c r="AA1333" s="20">
        <f ca="1">IF(C1333&lt;NOW(),IF(AND(P1333&gt;Q1333,W1333&gt;X1333),S1333,IF(AND(P1333=Q1333,W1333=X1333),T1333,IF(AND(P1333&lt;Q1333,W1333&lt;X1333),U1333,0))),"")</f>
        <v>0</v>
      </c>
      <c r="AB1333" s="20">
        <f ca="1">IF(AND(P1333=W1333,Q1333=X1333,NOT(ISBLANK(P1333)),NOT(ISBLANK(Q1333)),NOT(ISBLANK(W1333)),NOT(ISBLANK(AA1333))),1,0)</f>
        <v>0</v>
      </c>
      <c r="AC1333" s="20" t="str">
        <f ca="1">IF(AB1333=0,"",IF(OR(ISBLANK(P1333),ISBLANK(Q1333)),"",IF(ISBLANK(VLOOKUP(A1333,Database!A:AA,22,FALSE)),"",VLOOKUP(A1333,Database!A:AA,22,FALSE))))</f>
        <v/>
      </c>
      <c r="AD1333" s="20">
        <f ca="1">IFERROR(
   IF(
     OR(ISBLANK(P1333),ISBLANK(Q1333)),
     "",
     IF(
       AND(AA1333&lt;&gt;"",OR(V1333="Terminé",V1333="En cours")),
       VLOOKUP(AC1333,Setup_ScoreExactBonus!A:D,4,FALSE),
       0
     )),
  0)</f>
        <v>0</v>
      </c>
      <c r="AE1333" s="21">
        <f ca="1">IFERROR(IF(OR(ISBLANK(P1333),ISBLANK(Q1333)),0,IF(AA1333&lt;&gt;"", AA1333 + IF(AB1333=1,AD1333, 0), "") * (R1333+1)),"")</f>
        <v>0</v>
      </c>
      <c r="AF1333" s="21">
        <f ca="1">SUMIFS(AE$2:AE1333,D$2:D1333,D1333)</f>
        <v>1832</v>
      </c>
    </row>
    <row r="1334" spans="1:32" hidden="1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1">
        <v>0</v>
      </c>
      <c r="S1334" s="20">
        <f>VLOOKUP($A1334,Database!$A:$Y,10,FALSE)</f>
        <v>68</v>
      </c>
      <c r="T1334" s="20">
        <f>VLOOKUP($A1334,Database!$A:$Y,11,FALSE)</f>
        <v>106</v>
      </c>
      <c r="U1334" s="20">
        <f>VLOOKUP($A1334,Database!$A:$Y,12,FALSE)</f>
        <v>129</v>
      </c>
      <c r="V1334" s="20" t="str">
        <f>VLOOKUP(A1334,Database!A:M,13,FALSE)</f>
        <v>Terminé</v>
      </c>
      <c r="W1334" s="20">
        <f>VLOOKUP($A1334,Database!$A:$Y,20,FALSE)</f>
        <v>2</v>
      </c>
      <c r="X1334" s="20">
        <f>VLOOKUP($A1334,Database!$A:$Y,21,FALSE)</f>
        <v>1</v>
      </c>
      <c r="Y1334" s="20">
        <f>IF(A1334=0,0,IF(V1334="À venir",0,IF(AND(ISBLANK(P1334),ISBLANK(Q1334)),1,0)))</f>
        <v>0</v>
      </c>
      <c r="Z1334" s="20">
        <f>IF(OR(ISBLANK(P1334),ISBLANK(Q1334)),"",IF(OR(AND(P1334&gt;Q1334,W1334&gt;X1334),AND(P1334=Q1334,W1334=X1334),AND(P1334&lt;Q1334,W1334&lt;X1334)),1,0))</f>
        <v>0</v>
      </c>
      <c r="AA1334" s="20">
        <f ca="1">IF(C1334&lt;NOW(),IF(AND(P1334&gt;Q1334,W1334&gt;X1334),S1334,IF(AND(P1334=Q1334,W1334=X1334),T1334,IF(AND(P1334&lt;Q1334,W1334&lt;X1334),U1334,0))),"")</f>
        <v>0</v>
      </c>
      <c r="AB1334" s="20">
        <f ca="1">IF(AND(P1334=W1334,Q1334=X1334,NOT(ISBLANK(P1334)),NOT(ISBLANK(Q1334)),NOT(ISBLANK(W1334)),NOT(ISBLANK(AA1334))),1,0)</f>
        <v>0</v>
      </c>
      <c r="AC1334" s="20" t="str">
        <f ca="1">IF(AB1334=0,"",IF(OR(ISBLANK(P1334),ISBLANK(Q1334)),"",IF(ISBLANK(VLOOKUP(A1334,Database!A:AA,22,FALSE)),"",VLOOKUP(A1334,Database!A:AA,22,FALSE))))</f>
        <v/>
      </c>
      <c r="AD1334" s="20">
        <f ca="1">IFERROR(
   IF(
     OR(ISBLANK(P1334),ISBLANK(Q1334)),
     "",
     IF(
       AND(AA1334&lt;&gt;"",OR(V1334="Terminé",V1334="En cours")),
       VLOOKUP(AC1334,Setup_ScoreExactBonus!A:D,4,FALSE),
       0
     )),
  0)</f>
        <v>0</v>
      </c>
      <c r="AE1334" s="21">
        <f ca="1">IFERROR(IF(OR(ISBLANK(P1334),ISBLANK(Q1334)),0,IF(AA1334&lt;&gt;"", AA1334 + IF(AB1334=1,AD1334, 0), "") * (R1334+1)),"")</f>
        <v>0</v>
      </c>
      <c r="AF1334" s="21">
        <f ca="1">SUMIFS(AE$2:AE1334,D$2:D1334,D1334)</f>
        <v>1612</v>
      </c>
    </row>
    <row r="1335" spans="1:32" hidden="1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1">
        <v>0</v>
      </c>
      <c r="S1335" s="20">
        <f>VLOOKUP($A1335,Database!$A:$Y,10,FALSE)</f>
        <v>68</v>
      </c>
      <c r="T1335" s="20">
        <f>VLOOKUP($A1335,Database!$A:$Y,11,FALSE)</f>
        <v>106</v>
      </c>
      <c r="U1335" s="20">
        <f>VLOOKUP($A1335,Database!$A:$Y,12,FALSE)</f>
        <v>129</v>
      </c>
      <c r="V1335" s="20" t="str">
        <f>VLOOKUP(A1335,Database!A:M,13,FALSE)</f>
        <v>Terminé</v>
      </c>
      <c r="W1335" s="20">
        <f>VLOOKUP($A1335,Database!$A:$Y,20,FALSE)</f>
        <v>2</v>
      </c>
      <c r="X1335" s="20">
        <f>VLOOKUP($A1335,Database!$A:$Y,21,FALSE)</f>
        <v>1</v>
      </c>
      <c r="Y1335" s="20">
        <f>IF(A1335=0,0,IF(V1335="À venir",0,IF(AND(ISBLANK(P1335),ISBLANK(Q1335)),1,0)))</f>
        <v>0</v>
      </c>
      <c r="Z1335" s="20">
        <f>IF(OR(ISBLANK(P1335),ISBLANK(Q1335)),"",IF(OR(AND(P1335&gt;Q1335,W1335&gt;X1335),AND(P1335=Q1335,W1335=X1335),AND(P1335&lt;Q1335,W1335&lt;X1335)),1,0))</f>
        <v>1</v>
      </c>
      <c r="AA1335" s="20">
        <f ca="1">IF(C1335&lt;NOW(),IF(AND(P1335&gt;Q1335,W1335&gt;X1335),S1335,IF(AND(P1335=Q1335,W1335=X1335),T1335,IF(AND(P1335&lt;Q1335,W1335&lt;X1335),U1335,0))),"")</f>
        <v>68</v>
      </c>
      <c r="AB1335" s="20">
        <f ca="1">IF(AND(P1335=W1335,Q1335=X1335,NOT(ISBLANK(P1335)),NOT(ISBLANK(Q1335)),NOT(ISBLANK(W1335)),NOT(ISBLANK(AA1335))),1,0)</f>
        <v>0</v>
      </c>
      <c r="AC1335" s="20" t="str">
        <f ca="1">IF(AB1335=0,"",IF(OR(ISBLANK(P1335),ISBLANK(Q1335)),"",IF(ISBLANK(VLOOKUP(A1335,Database!A:AA,22,FALSE)),"",VLOOKUP(A1335,Database!A:AA,22,FALSE))))</f>
        <v/>
      </c>
      <c r="AD1335" s="20">
        <f ca="1">IFERROR(
   IF(
     OR(ISBLANK(P1335),ISBLANK(Q1335)),
     "",
     IF(
       AND(AA1335&lt;&gt;"",OR(V1335="Terminé",V1335="En cours")),
       VLOOKUP(AC1335,Setup_ScoreExactBonus!A:D,4,FALSE),
       0
     )),
  0)</f>
        <v>0</v>
      </c>
      <c r="AE1335" s="21">
        <f ca="1">IFERROR(IF(OR(ISBLANK(P1335),ISBLANK(Q1335)),0,IF(AA1335&lt;&gt;"", AA1335 + IF(AB1335=1,AD1335, 0), "") * (R1335+1)),"")</f>
        <v>68</v>
      </c>
      <c r="AF1335" s="21">
        <f ca="1">SUMIFS(AE$2:AE1335,D$2:D1335,D1335)</f>
        <v>2091</v>
      </c>
    </row>
    <row r="1336" spans="1:32" hidden="1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1">
        <v>0</v>
      </c>
      <c r="S1336" s="20">
        <f>VLOOKUP($A1336,Database!$A:$Y,10,FALSE)</f>
        <v>68</v>
      </c>
      <c r="T1336" s="20">
        <f>VLOOKUP($A1336,Database!$A:$Y,11,FALSE)</f>
        <v>106</v>
      </c>
      <c r="U1336" s="20">
        <f>VLOOKUP($A1336,Database!$A:$Y,12,FALSE)</f>
        <v>129</v>
      </c>
      <c r="V1336" s="20" t="str">
        <f>VLOOKUP(A1336,Database!A:M,13,FALSE)</f>
        <v>Terminé</v>
      </c>
      <c r="W1336" s="20">
        <f>VLOOKUP($A1336,Database!$A:$Y,20,FALSE)</f>
        <v>2</v>
      </c>
      <c r="X1336" s="20">
        <f>VLOOKUP($A1336,Database!$A:$Y,21,FALSE)</f>
        <v>1</v>
      </c>
      <c r="Y1336" s="20">
        <f>IF(A1336=0,0,IF(V1336="À venir",0,IF(AND(ISBLANK(P1336),ISBLANK(Q1336)),1,0)))</f>
        <v>0</v>
      </c>
      <c r="Z1336" s="20">
        <f>IF(OR(ISBLANK(P1336),ISBLANK(Q1336)),"",IF(OR(AND(P1336&gt;Q1336,W1336&gt;X1336),AND(P1336=Q1336,W1336=X1336),AND(P1336&lt;Q1336,W1336&lt;X1336)),1,0))</f>
        <v>1</v>
      </c>
      <c r="AA1336" s="20">
        <f ca="1">IF(C1336&lt;NOW(),IF(AND(P1336&gt;Q1336,W1336&gt;X1336),S1336,IF(AND(P1336=Q1336,W1336=X1336),T1336,IF(AND(P1336&lt;Q1336,W1336&lt;X1336),U1336,0))),"")</f>
        <v>68</v>
      </c>
      <c r="AB1336" s="20">
        <f ca="1">IF(AND(P1336=W1336,Q1336=X1336,NOT(ISBLANK(P1336)),NOT(ISBLANK(Q1336)),NOT(ISBLANK(W1336)),NOT(ISBLANK(AA1336))),1,0)</f>
        <v>1</v>
      </c>
      <c r="AC1336" s="20" t="str">
        <f ca="1">IF(AB1336=0,"",IF(OR(ISBLANK(P1336),ISBLANK(Q1336)),"",IF(ISBLANK(VLOOKUP(A1336,Database!A:AA,22,FALSE)),"",VLOOKUP(A1336,Database!A:AA,22,FALSE))))</f>
        <v>Exact</v>
      </c>
      <c r="AD1336" s="20">
        <f ca="1">IFERROR(
   IF(
     OR(ISBLANK(P1336),ISBLANK(Q1336)),
     "",
     IF(
       AND(AA1336&lt;&gt;"",OR(V1336="Terminé",V1336="En cours")),
       VLOOKUP(AC1336,Setup_ScoreExactBonus!A:D,4,FALSE),
       0
     )),
  0)</f>
        <v>20</v>
      </c>
      <c r="AE1336" s="21">
        <f ca="1">IFERROR(IF(OR(ISBLANK(P1336),ISBLANK(Q1336)),0,IF(AA1336&lt;&gt;"", AA1336 + IF(AB1336=1,AD1336, 0), "") * (R1336+1)),"")</f>
        <v>88</v>
      </c>
      <c r="AF1336" s="21">
        <f ca="1">SUMIFS(AE$2:AE1336,D$2:D1336,D1336)</f>
        <v>1999</v>
      </c>
    </row>
    <row r="1337" spans="1:32" hidden="1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1">
        <v>0</v>
      </c>
      <c r="S1337" s="20">
        <f>VLOOKUP($A1337,Database!$A:$Y,10,FALSE)</f>
        <v>68</v>
      </c>
      <c r="T1337" s="20">
        <f>VLOOKUP($A1337,Database!$A:$Y,11,FALSE)</f>
        <v>106</v>
      </c>
      <c r="U1337" s="20">
        <f>VLOOKUP($A1337,Database!$A:$Y,12,FALSE)</f>
        <v>129</v>
      </c>
      <c r="V1337" s="20" t="str">
        <f>VLOOKUP(A1337,Database!A:M,13,FALSE)</f>
        <v>Terminé</v>
      </c>
      <c r="W1337" s="20">
        <f>VLOOKUP($A1337,Database!$A:$Y,20,FALSE)</f>
        <v>2</v>
      </c>
      <c r="X1337" s="20">
        <f>VLOOKUP($A1337,Database!$A:$Y,21,FALSE)</f>
        <v>1</v>
      </c>
      <c r="Y1337" s="20">
        <f>IF(A1337=0,0,IF(V1337="À venir",0,IF(AND(ISBLANK(P1337),ISBLANK(Q1337)),1,0)))</f>
        <v>0</v>
      </c>
      <c r="Z1337" s="20">
        <f>IF(OR(ISBLANK(P1337),ISBLANK(Q1337)),"",IF(OR(AND(P1337&gt;Q1337,W1337&gt;X1337),AND(P1337=Q1337,W1337=X1337),AND(P1337&lt;Q1337,W1337&lt;X1337)),1,0))</f>
        <v>0</v>
      </c>
      <c r="AA1337" s="20">
        <f ca="1">IF(C1337&lt;NOW(),IF(AND(P1337&gt;Q1337,W1337&gt;X1337),S1337,IF(AND(P1337=Q1337,W1337=X1337),T1337,IF(AND(P1337&lt;Q1337,W1337&lt;X1337),U1337,0))),"")</f>
        <v>0</v>
      </c>
      <c r="AB1337" s="20">
        <f ca="1">IF(AND(P1337=W1337,Q1337=X1337,NOT(ISBLANK(P1337)),NOT(ISBLANK(Q1337)),NOT(ISBLANK(W1337)),NOT(ISBLANK(AA1337))),1,0)</f>
        <v>0</v>
      </c>
      <c r="AC1337" s="20" t="str">
        <f ca="1">IF(AB1337=0,"",IF(OR(ISBLANK(P1337),ISBLANK(Q1337)),"",IF(ISBLANK(VLOOKUP(A1337,Database!A:AA,22,FALSE)),"",VLOOKUP(A1337,Database!A:AA,22,FALSE))))</f>
        <v/>
      </c>
      <c r="AD1337" s="20">
        <f ca="1">IFERROR(
   IF(
     OR(ISBLANK(P1337),ISBLANK(Q1337)),
     "",
     IF(
       AND(AA1337&lt;&gt;"",OR(V1337="Terminé",V1337="En cours")),
       VLOOKUP(AC1337,Setup_ScoreExactBonus!A:D,4,FALSE),
       0
     )),
  0)</f>
        <v>0</v>
      </c>
      <c r="AE1337" s="21">
        <f ca="1">IFERROR(IF(OR(ISBLANK(P1337),ISBLANK(Q1337)),0,IF(AA1337&lt;&gt;"", AA1337 + IF(AB1337=1,AD1337, 0), "") * (R1337+1)),"")</f>
        <v>0</v>
      </c>
      <c r="AF1337" s="21">
        <f ca="1">SUMIFS(AE$2:AE1337,D$2:D1337,D1337)</f>
        <v>2101</v>
      </c>
    </row>
    <row r="1338" spans="1:32" hidden="1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1">
        <v>0</v>
      </c>
      <c r="S1338" s="20">
        <f>VLOOKUP($A1338,Database!$A:$Y,10,FALSE)</f>
        <v>68</v>
      </c>
      <c r="T1338" s="20">
        <f>VLOOKUP($A1338,Database!$A:$Y,11,FALSE)</f>
        <v>106</v>
      </c>
      <c r="U1338" s="20">
        <f>VLOOKUP($A1338,Database!$A:$Y,12,FALSE)</f>
        <v>129</v>
      </c>
      <c r="V1338" s="20" t="str">
        <f>VLOOKUP(A1338,Database!A:M,13,FALSE)</f>
        <v>Terminé</v>
      </c>
      <c r="W1338" s="20">
        <f>VLOOKUP($A1338,Database!$A:$Y,20,FALSE)</f>
        <v>2</v>
      </c>
      <c r="X1338" s="20">
        <f>VLOOKUP($A1338,Database!$A:$Y,21,FALSE)</f>
        <v>1</v>
      </c>
      <c r="Y1338" s="20">
        <f>IF(A1338=0,0,IF(V1338="À venir",0,IF(AND(ISBLANK(P1338),ISBLANK(Q1338)),1,0)))</f>
        <v>0</v>
      </c>
      <c r="Z1338" s="20">
        <f>IF(OR(ISBLANK(P1338),ISBLANK(Q1338)),"",IF(OR(AND(P1338&gt;Q1338,W1338&gt;X1338),AND(P1338=Q1338,W1338=X1338),AND(P1338&lt;Q1338,W1338&lt;X1338)),1,0))</f>
        <v>0</v>
      </c>
      <c r="AA1338" s="20">
        <f ca="1">IF(C1338&lt;NOW(),IF(AND(P1338&gt;Q1338,W1338&gt;X1338),S1338,IF(AND(P1338=Q1338,W1338=X1338),T1338,IF(AND(P1338&lt;Q1338,W1338&lt;X1338),U1338,0))),"")</f>
        <v>0</v>
      </c>
      <c r="AB1338" s="20">
        <f ca="1">IF(AND(P1338=W1338,Q1338=X1338,NOT(ISBLANK(P1338)),NOT(ISBLANK(Q1338)),NOT(ISBLANK(W1338)),NOT(ISBLANK(AA1338))),1,0)</f>
        <v>0</v>
      </c>
      <c r="AC1338" s="20" t="str">
        <f ca="1">IF(AB1338=0,"",IF(OR(ISBLANK(P1338),ISBLANK(Q1338)),"",IF(ISBLANK(VLOOKUP(A1338,Database!A:AA,22,FALSE)),"",VLOOKUP(A1338,Database!A:AA,22,FALSE))))</f>
        <v/>
      </c>
      <c r="AD1338" s="20">
        <f ca="1">IFERROR(
   IF(
     OR(ISBLANK(P1338),ISBLANK(Q1338)),
     "",
     IF(
       AND(AA1338&lt;&gt;"",OR(V1338="Terminé",V1338="En cours")),
       VLOOKUP(AC1338,Setup_ScoreExactBonus!A:D,4,FALSE),
       0
     )),
  0)</f>
        <v>0</v>
      </c>
      <c r="AE1338" s="21">
        <f ca="1">IFERROR(IF(OR(ISBLANK(P1338),ISBLANK(Q1338)),0,IF(AA1338&lt;&gt;"", AA1338 + IF(AB1338=1,AD1338, 0), "") * (R1338+1)),"")</f>
        <v>0</v>
      </c>
      <c r="AF1338" s="21">
        <f ca="1">SUMIFS(AE$2:AE1338,D$2:D1338,D1338)</f>
        <v>1822</v>
      </c>
    </row>
    <row r="1339" spans="1:32" hidden="1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1">
        <v>0</v>
      </c>
      <c r="S1339" s="20">
        <f>VLOOKUP($A1339,Database!$A:$Y,10,FALSE)</f>
        <v>68</v>
      </c>
      <c r="T1339" s="20">
        <f>VLOOKUP($A1339,Database!$A:$Y,11,FALSE)</f>
        <v>106</v>
      </c>
      <c r="U1339" s="20">
        <f>VLOOKUP($A1339,Database!$A:$Y,12,FALSE)</f>
        <v>129</v>
      </c>
      <c r="V1339" s="20" t="str">
        <f>VLOOKUP(A1339,Database!A:M,13,FALSE)</f>
        <v>Terminé</v>
      </c>
      <c r="W1339" s="20">
        <f>VLOOKUP($A1339,Database!$A:$Y,20,FALSE)</f>
        <v>2</v>
      </c>
      <c r="X1339" s="20">
        <f>VLOOKUP($A1339,Database!$A:$Y,21,FALSE)</f>
        <v>1</v>
      </c>
      <c r="Y1339" s="20">
        <f>IF(A1339=0,0,IF(V1339="À venir",0,IF(AND(ISBLANK(P1339),ISBLANK(Q1339)),1,0)))</f>
        <v>0</v>
      </c>
      <c r="Z1339" s="20">
        <f>IF(OR(ISBLANK(P1339),ISBLANK(Q1339)),"",IF(OR(AND(P1339&gt;Q1339,W1339&gt;X1339),AND(P1339=Q1339,W1339=X1339),AND(P1339&lt;Q1339,W1339&lt;X1339)),1,0))</f>
        <v>0</v>
      </c>
      <c r="AA1339" s="20">
        <f ca="1">IF(C1339&lt;NOW(),IF(AND(P1339&gt;Q1339,W1339&gt;X1339),S1339,IF(AND(P1339=Q1339,W1339=X1339),T1339,IF(AND(P1339&lt;Q1339,W1339&lt;X1339),U1339,0))),"")</f>
        <v>0</v>
      </c>
      <c r="AB1339" s="20">
        <f ca="1">IF(AND(P1339=W1339,Q1339=X1339,NOT(ISBLANK(P1339)),NOT(ISBLANK(Q1339)),NOT(ISBLANK(W1339)),NOT(ISBLANK(AA1339))),1,0)</f>
        <v>0</v>
      </c>
      <c r="AC1339" s="20" t="str">
        <f ca="1">IF(AB1339=0,"",IF(OR(ISBLANK(P1339),ISBLANK(Q1339)),"",IF(ISBLANK(VLOOKUP(A1339,Database!A:AA,22,FALSE)),"",VLOOKUP(A1339,Database!A:AA,22,FALSE))))</f>
        <v/>
      </c>
      <c r="AD1339" s="20">
        <f ca="1">IFERROR(
   IF(
     OR(ISBLANK(P1339),ISBLANK(Q1339)),
     "",
     IF(
       AND(AA1339&lt;&gt;"",OR(V1339="Terminé",V1339="En cours")),
       VLOOKUP(AC1339,Setup_ScoreExactBonus!A:D,4,FALSE),
       0
     )),
  0)</f>
        <v>0</v>
      </c>
      <c r="AE1339" s="21">
        <f ca="1">IFERROR(IF(OR(ISBLANK(P1339),ISBLANK(Q1339)),0,IF(AA1339&lt;&gt;"", AA1339 + IF(AB1339=1,AD1339, 0), "") * (R1339+1)),"")</f>
        <v>0</v>
      </c>
      <c r="AF1339" s="21">
        <f ca="1">SUMIFS(AE$2:AE1339,D$2:D1339,D1339)</f>
        <v>1821</v>
      </c>
    </row>
    <row r="1340" spans="1:32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1">
        <v>0</v>
      </c>
      <c r="S1340" s="20">
        <f>VLOOKUP($A1340,Database!$A:$Y,10,FALSE)</f>
        <v>68</v>
      </c>
      <c r="T1340" s="20">
        <f>VLOOKUP($A1340,Database!$A:$Y,11,FALSE)</f>
        <v>106</v>
      </c>
      <c r="U1340" s="20">
        <f>VLOOKUP($A1340,Database!$A:$Y,12,FALSE)</f>
        <v>129</v>
      </c>
      <c r="V1340" s="20" t="str">
        <f>VLOOKUP(A1340,Database!A:M,13,FALSE)</f>
        <v>Terminé</v>
      </c>
      <c r="W1340" s="20">
        <f>VLOOKUP($A1340,Database!$A:$Y,20,FALSE)</f>
        <v>2</v>
      </c>
      <c r="X1340" s="20">
        <f>VLOOKUP($A1340,Database!$A:$Y,21,FALSE)</f>
        <v>1</v>
      </c>
      <c r="Y1340" s="20">
        <f>IF(A1340=0,0,IF(V1340="À venir",0,IF(AND(ISBLANK(P1340),ISBLANK(Q1340)),1,0)))</f>
        <v>0</v>
      </c>
      <c r="Z1340" s="20">
        <f>IF(OR(ISBLANK(P1340),ISBLANK(Q1340)),"",IF(OR(AND(P1340&gt;Q1340,W1340&gt;X1340),AND(P1340=Q1340,W1340=X1340),AND(P1340&lt;Q1340,W1340&lt;X1340)),1,0))</f>
        <v>0</v>
      </c>
      <c r="AA1340" s="20">
        <f ca="1">IF(C1340&lt;NOW(),IF(AND(P1340&gt;Q1340,W1340&gt;X1340),S1340,IF(AND(P1340=Q1340,W1340=X1340),T1340,IF(AND(P1340&lt;Q1340,W1340&lt;X1340),U1340,0))),"")</f>
        <v>0</v>
      </c>
      <c r="AB1340" s="20">
        <f ca="1">IF(AND(P1340=W1340,Q1340=X1340,NOT(ISBLANK(P1340)),NOT(ISBLANK(Q1340)),NOT(ISBLANK(W1340)),NOT(ISBLANK(AA1340))),1,0)</f>
        <v>0</v>
      </c>
      <c r="AC1340" s="20" t="str">
        <f ca="1">IF(AB1340=0,"",IF(OR(ISBLANK(P1340),ISBLANK(Q1340)),"",IF(ISBLANK(VLOOKUP(A1340,Database!A:AA,22,FALSE)),"",VLOOKUP(A1340,Database!A:AA,22,FALSE))))</f>
        <v/>
      </c>
      <c r="AD1340" s="20">
        <f ca="1">IFERROR(
   IF(
     OR(ISBLANK(P1340),ISBLANK(Q1340)),
     "",
     IF(
       AND(AA1340&lt;&gt;"",OR(V1340="Terminé",V1340="En cours")),
       VLOOKUP(AC1340,Setup_ScoreExactBonus!A:D,4,FALSE),
       0
     )),
  0)</f>
        <v>0</v>
      </c>
      <c r="AE1340" s="21">
        <f ca="1">IFERROR(IF(OR(ISBLANK(P1340),ISBLANK(Q1340)),0,IF(AA1340&lt;&gt;"", AA1340 + IF(AB1340=1,AD1340, 0), "") * (R1340+1)),"")</f>
        <v>0</v>
      </c>
      <c r="AF1340" s="21">
        <f ca="1">SUMIFS(AE$2:AE1340,D$2:D1340,D1340)</f>
        <v>1455</v>
      </c>
    </row>
    <row r="1341" spans="1:32" hidden="1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1">
        <v>0</v>
      </c>
      <c r="S1341" s="20">
        <f>VLOOKUP($A1341,Database!$A:$Y,10,FALSE)</f>
        <v>68</v>
      </c>
      <c r="T1341" s="20">
        <f>VLOOKUP($A1341,Database!$A:$Y,11,FALSE)</f>
        <v>106</v>
      </c>
      <c r="U1341" s="20">
        <f>VLOOKUP($A1341,Database!$A:$Y,12,FALSE)</f>
        <v>129</v>
      </c>
      <c r="V1341" s="20" t="str">
        <f>VLOOKUP(A1341,Database!A:M,13,FALSE)</f>
        <v>Terminé</v>
      </c>
      <c r="W1341" s="20">
        <f>VLOOKUP($A1341,Database!$A:$Y,20,FALSE)</f>
        <v>2</v>
      </c>
      <c r="X1341" s="20">
        <f>VLOOKUP($A1341,Database!$A:$Y,21,FALSE)</f>
        <v>1</v>
      </c>
      <c r="Y1341" s="20">
        <f>IF(A1341=0,0,IF(V1341="À venir",0,IF(AND(ISBLANK(P1341),ISBLANK(Q1341)),1,0)))</f>
        <v>0</v>
      </c>
      <c r="Z1341" s="20">
        <f>IF(OR(ISBLANK(P1341),ISBLANK(Q1341)),"",IF(OR(AND(P1341&gt;Q1341,W1341&gt;X1341),AND(P1341=Q1341,W1341=X1341),AND(P1341&lt;Q1341,W1341&lt;X1341)),1,0))</f>
        <v>1</v>
      </c>
      <c r="AA1341" s="20">
        <f ca="1">IF(C1341&lt;NOW(),IF(AND(P1341&gt;Q1341,W1341&gt;X1341),S1341,IF(AND(P1341=Q1341,W1341=X1341),T1341,IF(AND(P1341&lt;Q1341,W1341&lt;X1341),U1341,0))),"")</f>
        <v>68</v>
      </c>
      <c r="AB1341" s="20">
        <f ca="1">IF(AND(P1341=W1341,Q1341=X1341,NOT(ISBLANK(P1341)),NOT(ISBLANK(Q1341)),NOT(ISBLANK(W1341)),NOT(ISBLANK(AA1341))),1,0)</f>
        <v>1</v>
      </c>
      <c r="AC1341" s="20" t="str">
        <f ca="1">IF(AB1341=0,"",IF(OR(ISBLANK(P1341),ISBLANK(Q1341)),"",IF(ISBLANK(VLOOKUP(A1341,Database!A:AA,22,FALSE)),"",VLOOKUP(A1341,Database!A:AA,22,FALSE))))</f>
        <v>Exact</v>
      </c>
      <c r="AD1341" s="20">
        <f ca="1">IFERROR(
   IF(
     OR(ISBLANK(P1341),ISBLANK(Q1341)),
     "",
     IF(
       AND(AA1341&lt;&gt;"",OR(V1341="Terminé",V1341="En cours")),
       VLOOKUP(AC1341,Setup_ScoreExactBonus!A:D,4,FALSE),
       0
     )),
  0)</f>
        <v>20</v>
      </c>
      <c r="AE1341" s="21">
        <f ca="1">IFERROR(IF(OR(ISBLANK(P1341),ISBLANK(Q1341)),0,IF(AA1341&lt;&gt;"", AA1341 + IF(AB1341=1,AD1341, 0), "") * (R1341+1)),"")</f>
        <v>88</v>
      </c>
      <c r="AF1341" s="21">
        <f ca="1">SUMIFS(AE$2:AE1341,D$2:D1341,D1341)</f>
        <v>1672</v>
      </c>
    </row>
    <row r="1342" spans="1:32" hidden="1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1">
        <v>0</v>
      </c>
      <c r="S1342" s="20">
        <f>VLOOKUP($A1342,Database!$A:$Y,10,FALSE)</f>
        <v>68</v>
      </c>
      <c r="T1342" s="20">
        <f>VLOOKUP($A1342,Database!$A:$Y,11,FALSE)</f>
        <v>106</v>
      </c>
      <c r="U1342" s="20">
        <f>VLOOKUP($A1342,Database!$A:$Y,12,FALSE)</f>
        <v>129</v>
      </c>
      <c r="V1342" s="20" t="str">
        <f>VLOOKUP(A1342,Database!A:M,13,FALSE)</f>
        <v>Terminé</v>
      </c>
      <c r="W1342" s="20">
        <f>VLOOKUP($A1342,Database!$A:$Y,20,FALSE)</f>
        <v>2</v>
      </c>
      <c r="X1342" s="20">
        <f>VLOOKUP($A1342,Database!$A:$Y,21,FALSE)</f>
        <v>1</v>
      </c>
      <c r="Y1342" s="20">
        <f>IF(A1342=0,0,IF(V1342="À venir",0,IF(AND(ISBLANK(P1342),ISBLANK(Q1342)),1,0)))</f>
        <v>0</v>
      </c>
      <c r="Z1342" s="20">
        <f>IF(OR(ISBLANK(P1342),ISBLANK(Q1342)),"",IF(OR(AND(P1342&gt;Q1342,W1342&gt;X1342),AND(P1342=Q1342,W1342=X1342),AND(P1342&lt;Q1342,W1342&lt;X1342)),1,0))</f>
        <v>0</v>
      </c>
      <c r="AA1342" s="20">
        <f ca="1">IF(C1342&lt;NOW(),IF(AND(P1342&gt;Q1342,W1342&gt;X1342),S1342,IF(AND(P1342=Q1342,W1342=X1342),T1342,IF(AND(P1342&lt;Q1342,W1342&lt;X1342),U1342,0))),"")</f>
        <v>0</v>
      </c>
      <c r="AB1342" s="20">
        <f ca="1">IF(AND(P1342=W1342,Q1342=X1342,NOT(ISBLANK(P1342)),NOT(ISBLANK(Q1342)),NOT(ISBLANK(W1342)),NOT(ISBLANK(AA1342))),1,0)</f>
        <v>0</v>
      </c>
      <c r="AC1342" s="20" t="str">
        <f ca="1">IF(AB1342=0,"",IF(OR(ISBLANK(P1342),ISBLANK(Q1342)),"",IF(ISBLANK(VLOOKUP(A1342,Database!A:AA,22,FALSE)),"",VLOOKUP(A1342,Database!A:AA,22,FALSE))))</f>
        <v/>
      </c>
      <c r="AD1342" s="20">
        <f ca="1">IFERROR(
   IF(
     OR(ISBLANK(P1342),ISBLANK(Q1342)),
     "",
     IF(
       AND(AA1342&lt;&gt;"",OR(V1342="Terminé",V1342="En cours")),
       VLOOKUP(AC1342,Setup_ScoreExactBonus!A:D,4,FALSE),
       0
     )),
  0)</f>
        <v>0</v>
      </c>
      <c r="AE1342" s="21">
        <f ca="1">IFERROR(IF(OR(ISBLANK(P1342),ISBLANK(Q1342)),0,IF(AA1342&lt;&gt;"", AA1342 + IF(AB1342=1,AD1342, 0), "") * (R1342+1)),"")</f>
        <v>0</v>
      </c>
      <c r="AF1342" s="21">
        <f ca="1">SUMIFS(AE$2:AE1342,D$2:D1342,D1342)</f>
        <v>1910</v>
      </c>
    </row>
    <row r="1343" spans="1:32" hidden="1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1">
        <v>0</v>
      </c>
      <c r="S1343" s="20">
        <f>VLOOKUP($A1343,Database!$A:$Y,10,FALSE)</f>
        <v>68</v>
      </c>
      <c r="T1343" s="20">
        <f>VLOOKUP($A1343,Database!$A:$Y,11,FALSE)</f>
        <v>106</v>
      </c>
      <c r="U1343" s="20">
        <f>VLOOKUP($A1343,Database!$A:$Y,12,FALSE)</f>
        <v>129</v>
      </c>
      <c r="V1343" s="20" t="str">
        <f>VLOOKUP(A1343,Database!A:M,13,FALSE)</f>
        <v>Terminé</v>
      </c>
      <c r="W1343" s="20">
        <f>VLOOKUP($A1343,Database!$A:$Y,20,FALSE)</f>
        <v>2</v>
      </c>
      <c r="X1343" s="20">
        <f>VLOOKUP($A1343,Database!$A:$Y,21,FALSE)</f>
        <v>1</v>
      </c>
      <c r="Y1343" s="20">
        <f>IF(A1343=0,0,IF(V1343="À venir",0,IF(AND(ISBLANK(P1343),ISBLANK(Q1343)),1,0)))</f>
        <v>0</v>
      </c>
      <c r="Z1343" s="20">
        <f>IF(OR(ISBLANK(P1343),ISBLANK(Q1343)),"",IF(OR(AND(P1343&gt;Q1343,W1343&gt;X1343),AND(P1343=Q1343,W1343=X1343),AND(P1343&lt;Q1343,W1343&lt;X1343)),1,0))</f>
        <v>0</v>
      </c>
      <c r="AA1343" s="20">
        <f ca="1">IF(C1343&lt;NOW(),IF(AND(P1343&gt;Q1343,W1343&gt;X1343),S1343,IF(AND(P1343=Q1343,W1343=X1343),T1343,IF(AND(P1343&lt;Q1343,W1343&lt;X1343),U1343,0))),"")</f>
        <v>0</v>
      </c>
      <c r="AB1343" s="20">
        <f ca="1">IF(AND(P1343=W1343,Q1343=X1343,NOT(ISBLANK(P1343)),NOT(ISBLANK(Q1343)),NOT(ISBLANK(W1343)),NOT(ISBLANK(AA1343))),1,0)</f>
        <v>0</v>
      </c>
      <c r="AC1343" s="20" t="str">
        <f ca="1">IF(AB1343=0,"",IF(OR(ISBLANK(P1343),ISBLANK(Q1343)),"",IF(ISBLANK(VLOOKUP(A1343,Database!A:AA,22,FALSE)),"",VLOOKUP(A1343,Database!A:AA,22,FALSE))))</f>
        <v/>
      </c>
      <c r="AD1343" s="20">
        <f ca="1">IFERROR(
   IF(
     OR(ISBLANK(P1343),ISBLANK(Q1343)),
     "",
     IF(
       AND(AA1343&lt;&gt;"",OR(V1343="Terminé",V1343="En cours")),
       VLOOKUP(AC1343,Setup_ScoreExactBonus!A:D,4,FALSE),
       0
     )),
  0)</f>
        <v>0</v>
      </c>
      <c r="AE1343" s="21">
        <f ca="1">IFERROR(IF(OR(ISBLANK(P1343),ISBLANK(Q1343)),0,IF(AA1343&lt;&gt;"", AA1343 + IF(AB1343=1,AD1343, 0), "") * (R1343+1)),"")</f>
        <v>0</v>
      </c>
      <c r="AF1343" s="21">
        <f ca="1">SUMIFS(AE$2:AE1343,D$2:D1343,D1343)</f>
        <v>1587</v>
      </c>
    </row>
    <row r="1344" spans="1:32" hidden="1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1">
        <v>0</v>
      </c>
      <c r="S1344" s="20">
        <f>VLOOKUP($A1344,Database!$A:$Y,10,FALSE)</f>
        <v>68</v>
      </c>
      <c r="T1344" s="20">
        <f>VLOOKUP($A1344,Database!$A:$Y,11,FALSE)</f>
        <v>106</v>
      </c>
      <c r="U1344" s="20">
        <f>VLOOKUP($A1344,Database!$A:$Y,12,FALSE)</f>
        <v>129</v>
      </c>
      <c r="V1344" s="20" t="str">
        <f>VLOOKUP(A1344,Database!A:M,13,FALSE)</f>
        <v>Terminé</v>
      </c>
      <c r="W1344" s="20">
        <f>VLOOKUP($A1344,Database!$A:$Y,20,FALSE)</f>
        <v>2</v>
      </c>
      <c r="X1344" s="20">
        <f>VLOOKUP($A1344,Database!$A:$Y,21,FALSE)</f>
        <v>1</v>
      </c>
      <c r="Y1344" s="20">
        <f>IF(A1344=0,0,IF(V1344="À venir",0,IF(AND(ISBLANK(P1344),ISBLANK(Q1344)),1,0)))</f>
        <v>0</v>
      </c>
      <c r="Z1344" s="20">
        <f>IF(OR(ISBLANK(P1344),ISBLANK(Q1344)),"",IF(OR(AND(P1344&gt;Q1344,W1344&gt;X1344),AND(P1344=Q1344,W1344=X1344),AND(P1344&lt;Q1344,W1344&lt;X1344)),1,0))</f>
        <v>0</v>
      </c>
      <c r="AA1344" s="20">
        <f ca="1">IF(C1344&lt;NOW(),IF(AND(P1344&gt;Q1344,W1344&gt;X1344),S1344,IF(AND(P1344=Q1344,W1344=X1344),T1344,IF(AND(P1344&lt;Q1344,W1344&lt;X1344),U1344,0))),"")</f>
        <v>0</v>
      </c>
      <c r="AB1344" s="20">
        <f ca="1">IF(AND(P1344=W1344,Q1344=X1344,NOT(ISBLANK(P1344)),NOT(ISBLANK(Q1344)),NOT(ISBLANK(W1344)),NOT(ISBLANK(AA1344))),1,0)</f>
        <v>0</v>
      </c>
      <c r="AC1344" s="20" t="str">
        <f ca="1">IF(AB1344=0,"",IF(OR(ISBLANK(P1344),ISBLANK(Q1344)),"",IF(ISBLANK(VLOOKUP(A1344,Database!A:AA,22,FALSE)),"",VLOOKUP(A1344,Database!A:AA,22,FALSE))))</f>
        <v/>
      </c>
      <c r="AD1344" s="20">
        <f ca="1">IFERROR(
   IF(
     OR(ISBLANK(P1344),ISBLANK(Q1344)),
     "",
     IF(
       AND(AA1344&lt;&gt;"",OR(V1344="Terminé",V1344="En cours")),
       VLOOKUP(AC1344,Setup_ScoreExactBonus!A:D,4,FALSE),
       0
     )),
  0)</f>
        <v>0</v>
      </c>
      <c r="AE1344" s="21">
        <f ca="1">IFERROR(IF(OR(ISBLANK(P1344),ISBLANK(Q1344)),0,IF(AA1344&lt;&gt;"", AA1344 + IF(AB1344=1,AD1344, 0), "") * (R1344+1)),"")</f>
        <v>0</v>
      </c>
      <c r="AF1344" s="21">
        <f ca="1">SUMIFS(AE$2:AE1344,D$2:D1344,D1344)</f>
        <v>1877</v>
      </c>
    </row>
    <row r="1345" spans="1:32" hidden="1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1">
        <v>0</v>
      </c>
      <c r="S1345" s="20">
        <f>VLOOKUP($A1345,Database!$A:$Y,10,FALSE)</f>
        <v>68</v>
      </c>
      <c r="T1345" s="20">
        <f>VLOOKUP($A1345,Database!$A:$Y,11,FALSE)</f>
        <v>106</v>
      </c>
      <c r="U1345" s="20">
        <f>VLOOKUP($A1345,Database!$A:$Y,12,FALSE)</f>
        <v>129</v>
      </c>
      <c r="V1345" s="20" t="str">
        <f>VLOOKUP(A1345,Database!A:M,13,FALSE)</f>
        <v>Terminé</v>
      </c>
      <c r="W1345" s="20">
        <f>VLOOKUP($A1345,Database!$A:$Y,20,FALSE)</f>
        <v>2</v>
      </c>
      <c r="X1345" s="20">
        <f>VLOOKUP($A1345,Database!$A:$Y,21,FALSE)</f>
        <v>1</v>
      </c>
      <c r="Y1345" s="20">
        <f>IF(A1345=0,0,IF(V1345="À venir",0,IF(AND(ISBLANK(P1345),ISBLANK(Q1345)),1,0)))</f>
        <v>0</v>
      </c>
      <c r="Z1345" s="20">
        <f>IF(OR(ISBLANK(P1345),ISBLANK(Q1345)),"",IF(OR(AND(P1345&gt;Q1345,W1345&gt;X1345),AND(P1345=Q1345,W1345=X1345),AND(P1345&lt;Q1345,W1345&lt;X1345)),1,0))</f>
        <v>1</v>
      </c>
      <c r="AA1345" s="20">
        <f ca="1">IF(C1345&lt;NOW(),IF(AND(P1345&gt;Q1345,W1345&gt;X1345),S1345,IF(AND(P1345=Q1345,W1345=X1345),T1345,IF(AND(P1345&lt;Q1345,W1345&lt;X1345),U1345,0))),"")</f>
        <v>68</v>
      </c>
      <c r="AB1345" s="20">
        <f ca="1">IF(AND(P1345=W1345,Q1345=X1345,NOT(ISBLANK(P1345)),NOT(ISBLANK(Q1345)),NOT(ISBLANK(W1345)),NOT(ISBLANK(AA1345))),1,0)</f>
        <v>0</v>
      </c>
      <c r="AC1345" s="20" t="str">
        <f ca="1">IF(AB1345=0,"",IF(OR(ISBLANK(P1345),ISBLANK(Q1345)),"",IF(ISBLANK(VLOOKUP(A1345,Database!A:AA,22,FALSE)),"",VLOOKUP(A1345,Database!A:AA,22,FALSE))))</f>
        <v/>
      </c>
      <c r="AD1345" s="20">
        <f ca="1">IFERROR(
   IF(
     OR(ISBLANK(P1345),ISBLANK(Q1345)),
     "",
     IF(
       AND(AA1345&lt;&gt;"",OR(V1345="Terminé",V1345="En cours")),
       VLOOKUP(AC1345,Setup_ScoreExactBonus!A:D,4,FALSE),
       0
     )),
  0)</f>
        <v>0</v>
      </c>
      <c r="AE1345" s="21">
        <f ca="1">IFERROR(IF(OR(ISBLANK(P1345),ISBLANK(Q1345)),0,IF(AA1345&lt;&gt;"", AA1345 + IF(AB1345=1,AD1345, 0), "") * (R1345+1)),"")</f>
        <v>68</v>
      </c>
      <c r="AF1345" s="21">
        <f ca="1">SUMIFS(AE$2:AE1345,D$2:D1345,D1345)</f>
        <v>1665</v>
      </c>
    </row>
    <row r="1346" spans="1:32" hidden="1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1">
        <v>0</v>
      </c>
      <c r="S1346" s="20">
        <f>VLOOKUP($A1346,Database!$A:$Y,10,FALSE)</f>
        <v>68</v>
      </c>
      <c r="T1346" s="20">
        <f>VLOOKUP($A1346,Database!$A:$Y,11,FALSE)</f>
        <v>106</v>
      </c>
      <c r="U1346" s="20">
        <f>VLOOKUP($A1346,Database!$A:$Y,12,FALSE)</f>
        <v>129</v>
      </c>
      <c r="V1346" s="20" t="str">
        <f>VLOOKUP(A1346,Database!A:M,13,FALSE)</f>
        <v>Terminé</v>
      </c>
      <c r="W1346" s="20">
        <f>VLOOKUP($A1346,Database!$A:$Y,20,FALSE)</f>
        <v>2</v>
      </c>
      <c r="X1346" s="20">
        <f>VLOOKUP($A1346,Database!$A:$Y,21,FALSE)</f>
        <v>1</v>
      </c>
      <c r="Y1346" s="20">
        <f>IF(A1346=0,0,IF(V1346="À venir",0,IF(AND(ISBLANK(P1346),ISBLANK(Q1346)),1,0)))</f>
        <v>0</v>
      </c>
      <c r="Z1346" s="20">
        <f>IF(OR(ISBLANK(P1346),ISBLANK(Q1346)),"",IF(OR(AND(P1346&gt;Q1346,W1346&gt;X1346),AND(P1346=Q1346,W1346=X1346),AND(P1346&lt;Q1346,W1346&lt;X1346)),1,0))</f>
        <v>0</v>
      </c>
      <c r="AA1346" s="20">
        <f ca="1">IF(C1346&lt;NOW(),IF(AND(P1346&gt;Q1346,W1346&gt;X1346),S1346,IF(AND(P1346=Q1346,W1346=X1346),T1346,IF(AND(P1346&lt;Q1346,W1346&lt;X1346),U1346,0))),"")</f>
        <v>0</v>
      </c>
      <c r="AB1346" s="20">
        <f ca="1">IF(AND(P1346=W1346,Q1346=X1346,NOT(ISBLANK(P1346)),NOT(ISBLANK(Q1346)),NOT(ISBLANK(W1346)),NOT(ISBLANK(AA1346))),1,0)</f>
        <v>0</v>
      </c>
      <c r="AC1346" s="20" t="str">
        <f ca="1">IF(AB1346=0,"",IF(OR(ISBLANK(P1346),ISBLANK(Q1346)),"",IF(ISBLANK(VLOOKUP(A1346,Database!A:AA,22,FALSE)),"",VLOOKUP(A1346,Database!A:AA,22,FALSE))))</f>
        <v/>
      </c>
      <c r="AD1346" s="20">
        <f ca="1">IFERROR(
   IF(
     OR(ISBLANK(P1346),ISBLANK(Q1346)),
     "",
     IF(
       AND(AA1346&lt;&gt;"",OR(V1346="Terminé",V1346="En cours")),
       VLOOKUP(AC1346,Setup_ScoreExactBonus!A:D,4,FALSE),
       0
     )),
  0)</f>
        <v>0</v>
      </c>
      <c r="AE1346" s="21">
        <f ca="1">IFERROR(IF(OR(ISBLANK(P1346),ISBLANK(Q1346)),0,IF(AA1346&lt;&gt;"", AA1346 + IF(AB1346=1,AD1346, 0), "") * (R1346+1)),"")</f>
        <v>0</v>
      </c>
      <c r="AF1346" s="21">
        <f ca="1">SUMIFS(AE$2:AE1346,D$2:D1346,D1346)</f>
        <v>1446</v>
      </c>
    </row>
    <row r="1347" spans="1:32" hidden="1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1">
        <v>0</v>
      </c>
      <c r="S1347" s="20">
        <f>VLOOKUP($A1347,Database!$A:$Y,10,FALSE)</f>
        <v>68</v>
      </c>
      <c r="T1347" s="20">
        <f>VLOOKUP($A1347,Database!$A:$Y,11,FALSE)</f>
        <v>106</v>
      </c>
      <c r="U1347" s="20">
        <f>VLOOKUP($A1347,Database!$A:$Y,12,FALSE)</f>
        <v>129</v>
      </c>
      <c r="V1347" s="20" t="str">
        <f>VLOOKUP(A1347,Database!A:M,13,FALSE)</f>
        <v>Terminé</v>
      </c>
      <c r="W1347" s="20">
        <f>VLOOKUP($A1347,Database!$A:$Y,20,FALSE)</f>
        <v>2</v>
      </c>
      <c r="X1347" s="20">
        <f>VLOOKUP($A1347,Database!$A:$Y,21,FALSE)</f>
        <v>1</v>
      </c>
      <c r="Y1347" s="20">
        <f>IF(A1347=0,0,IF(V1347="À venir",0,IF(AND(ISBLANK(P1347),ISBLANK(Q1347)),1,0)))</f>
        <v>0</v>
      </c>
      <c r="Z1347" s="20">
        <f>IF(OR(ISBLANK(P1347),ISBLANK(Q1347)),"",IF(OR(AND(P1347&gt;Q1347,W1347&gt;X1347),AND(P1347=Q1347,W1347=X1347),AND(P1347&lt;Q1347,W1347&lt;X1347)),1,0))</f>
        <v>0</v>
      </c>
      <c r="AA1347" s="20">
        <f ca="1">IF(C1347&lt;NOW(),IF(AND(P1347&gt;Q1347,W1347&gt;X1347),S1347,IF(AND(P1347=Q1347,W1347=X1347),T1347,IF(AND(P1347&lt;Q1347,W1347&lt;X1347),U1347,0))),"")</f>
        <v>0</v>
      </c>
      <c r="AB1347" s="20">
        <f ca="1">IF(AND(P1347=W1347,Q1347=X1347,NOT(ISBLANK(P1347)),NOT(ISBLANK(Q1347)),NOT(ISBLANK(W1347)),NOT(ISBLANK(AA1347))),1,0)</f>
        <v>0</v>
      </c>
      <c r="AC1347" s="20" t="str">
        <f ca="1">IF(AB1347=0,"",IF(OR(ISBLANK(P1347),ISBLANK(Q1347)),"",IF(ISBLANK(VLOOKUP(A1347,Database!A:AA,22,FALSE)),"",VLOOKUP(A1347,Database!A:AA,22,FALSE))))</f>
        <v/>
      </c>
      <c r="AD1347" s="20">
        <f ca="1">IFERROR(
   IF(
     OR(ISBLANK(P1347),ISBLANK(Q1347)),
     "",
     IF(
       AND(AA1347&lt;&gt;"",OR(V1347="Terminé",V1347="En cours")),
       VLOOKUP(AC1347,Setup_ScoreExactBonus!A:D,4,FALSE),
       0
     )),
  0)</f>
        <v>0</v>
      </c>
      <c r="AE1347" s="21">
        <f ca="1">IFERROR(IF(OR(ISBLANK(P1347),ISBLANK(Q1347)),0,IF(AA1347&lt;&gt;"", AA1347 + IF(AB1347=1,AD1347, 0), "") * (R1347+1)),"")</f>
        <v>0</v>
      </c>
      <c r="AF1347" s="21">
        <f ca="1">SUMIFS(AE$2:AE1347,D$2:D1347,D1347)</f>
        <v>1343</v>
      </c>
    </row>
    <row r="1348" spans="1:32" hidden="1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1">
        <v>0</v>
      </c>
      <c r="S1348" s="20">
        <f>VLOOKUP($A1348,Database!$A:$Y,10,FALSE)</f>
        <v>68</v>
      </c>
      <c r="T1348" s="20">
        <f>VLOOKUP($A1348,Database!$A:$Y,11,FALSE)</f>
        <v>106</v>
      </c>
      <c r="U1348" s="20">
        <f>VLOOKUP($A1348,Database!$A:$Y,12,FALSE)</f>
        <v>129</v>
      </c>
      <c r="V1348" s="20" t="str">
        <f>VLOOKUP(A1348,Database!A:M,13,FALSE)</f>
        <v>Terminé</v>
      </c>
      <c r="W1348" s="20">
        <f>VLOOKUP($A1348,Database!$A:$Y,20,FALSE)</f>
        <v>2</v>
      </c>
      <c r="X1348" s="20">
        <f>VLOOKUP($A1348,Database!$A:$Y,21,FALSE)</f>
        <v>1</v>
      </c>
      <c r="Y1348" s="20">
        <f>IF(A1348=0,0,IF(V1348="À venir",0,IF(AND(ISBLANK(P1348),ISBLANK(Q1348)),1,0)))</f>
        <v>0</v>
      </c>
      <c r="Z1348" s="20">
        <f>IF(OR(ISBLANK(P1348),ISBLANK(Q1348)),"",IF(OR(AND(P1348&gt;Q1348,W1348&gt;X1348),AND(P1348=Q1348,W1348=X1348),AND(P1348&lt;Q1348,W1348&lt;X1348)),1,0))</f>
        <v>1</v>
      </c>
      <c r="AA1348" s="20">
        <f ca="1">IF(C1348&lt;NOW(),IF(AND(P1348&gt;Q1348,W1348&gt;X1348),S1348,IF(AND(P1348=Q1348,W1348=X1348),T1348,IF(AND(P1348&lt;Q1348,W1348&lt;X1348),U1348,0))),"")</f>
        <v>68</v>
      </c>
      <c r="AB1348" s="20">
        <f ca="1">IF(AND(P1348=W1348,Q1348=X1348,NOT(ISBLANK(P1348)),NOT(ISBLANK(Q1348)),NOT(ISBLANK(W1348)),NOT(ISBLANK(AA1348))),1,0)</f>
        <v>1</v>
      </c>
      <c r="AC1348" s="20" t="str">
        <f ca="1">IF(AB1348=0,"",IF(OR(ISBLANK(P1348),ISBLANK(Q1348)),"",IF(ISBLANK(VLOOKUP(A1348,Database!A:AA,22,FALSE)),"",VLOOKUP(A1348,Database!A:AA,22,FALSE))))</f>
        <v>Exact</v>
      </c>
      <c r="AD1348" s="20">
        <f ca="1">IFERROR(
   IF(
     OR(ISBLANK(P1348),ISBLANK(Q1348)),
     "",
     IF(
       AND(AA1348&lt;&gt;"",OR(V1348="Terminé",V1348="En cours")),
       VLOOKUP(AC1348,Setup_ScoreExactBonus!A:D,4,FALSE),
       0
     )),
  0)</f>
        <v>20</v>
      </c>
      <c r="AE1348" s="21">
        <f ca="1">IFERROR(IF(OR(ISBLANK(P1348),ISBLANK(Q1348)),0,IF(AA1348&lt;&gt;"", AA1348 + IF(AB1348=1,AD1348, 0), "") * (R1348+1)),"")</f>
        <v>88</v>
      </c>
      <c r="AF1348" s="21">
        <f ca="1">SUMIFS(AE$2:AE1348,D$2:D1348,D1348)</f>
        <v>2002</v>
      </c>
    </row>
    <row r="1349" spans="1:32" hidden="1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1">
        <v>0</v>
      </c>
      <c r="S1349" s="20">
        <f>VLOOKUP($A1349,Database!$A:$Y,10,FALSE)</f>
        <v>68</v>
      </c>
      <c r="T1349" s="20">
        <f>VLOOKUP($A1349,Database!$A:$Y,11,FALSE)</f>
        <v>106</v>
      </c>
      <c r="U1349" s="20">
        <f>VLOOKUP($A1349,Database!$A:$Y,12,FALSE)</f>
        <v>129</v>
      </c>
      <c r="V1349" s="20" t="str">
        <f>VLOOKUP(A1349,Database!A:M,13,FALSE)</f>
        <v>Terminé</v>
      </c>
      <c r="W1349" s="20">
        <f>VLOOKUP($A1349,Database!$A:$Y,20,FALSE)</f>
        <v>2</v>
      </c>
      <c r="X1349" s="20">
        <f>VLOOKUP($A1349,Database!$A:$Y,21,FALSE)</f>
        <v>1</v>
      </c>
      <c r="Y1349" s="20">
        <f>IF(A1349=0,0,IF(V1349="À venir",0,IF(AND(ISBLANK(P1349),ISBLANK(Q1349)),1,0)))</f>
        <v>0</v>
      </c>
      <c r="Z1349" s="20">
        <f>IF(OR(ISBLANK(P1349),ISBLANK(Q1349)),"",IF(OR(AND(P1349&gt;Q1349,W1349&gt;X1349),AND(P1349=Q1349,W1349=X1349),AND(P1349&lt;Q1349,W1349&lt;X1349)),1,0))</f>
        <v>0</v>
      </c>
      <c r="AA1349" s="20">
        <f ca="1">IF(C1349&lt;NOW(),IF(AND(P1349&gt;Q1349,W1349&gt;X1349),S1349,IF(AND(P1349=Q1349,W1349=X1349),T1349,IF(AND(P1349&lt;Q1349,W1349&lt;X1349),U1349,0))),"")</f>
        <v>0</v>
      </c>
      <c r="AB1349" s="20">
        <f ca="1">IF(AND(P1349=W1349,Q1349=X1349,NOT(ISBLANK(P1349)),NOT(ISBLANK(Q1349)),NOT(ISBLANK(W1349)),NOT(ISBLANK(AA1349))),1,0)</f>
        <v>0</v>
      </c>
      <c r="AC1349" s="20" t="str">
        <f ca="1">IF(AB1349=0,"",IF(OR(ISBLANK(P1349),ISBLANK(Q1349)),"",IF(ISBLANK(VLOOKUP(A1349,Database!A:AA,22,FALSE)),"",VLOOKUP(A1349,Database!A:AA,22,FALSE))))</f>
        <v/>
      </c>
      <c r="AD1349" s="20">
        <f ca="1">IFERROR(
   IF(
     OR(ISBLANK(P1349),ISBLANK(Q1349)),
     "",
     IF(
       AND(AA1349&lt;&gt;"",OR(V1349="Terminé",V1349="En cours")),
       VLOOKUP(AC1349,Setup_ScoreExactBonus!A:D,4,FALSE),
       0
     )),
  0)</f>
        <v>0</v>
      </c>
      <c r="AE1349" s="21">
        <f ca="1">IFERROR(IF(OR(ISBLANK(P1349),ISBLANK(Q1349)),0,IF(AA1349&lt;&gt;"", AA1349 + IF(AB1349=1,AD1349, 0), "") * (R1349+1)),"")</f>
        <v>0</v>
      </c>
      <c r="AF1349" s="21">
        <f ca="1">SUMIFS(AE$2:AE1349,D$2:D1349,D1349)</f>
        <v>1740</v>
      </c>
    </row>
    <row r="1350" spans="1:32" hidden="1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1">
        <v>0</v>
      </c>
      <c r="S1350" s="20">
        <f>VLOOKUP($A1350,Database!$A:$Y,10,FALSE)</f>
        <v>68</v>
      </c>
      <c r="T1350" s="20">
        <f>VLOOKUP($A1350,Database!$A:$Y,11,FALSE)</f>
        <v>106</v>
      </c>
      <c r="U1350" s="20">
        <f>VLOOKUP($A1350,Database!$A:$Y,12,FALSE)</f>
        <v>129</v>
      </c>
      <c r="V1350" s="20" t="str">
        <f>VLOOKUP(A1350,Database!A:M,13,FALSE)</f>
        <v>Terminé</v>
      </c>
      <c r="W1350" s="20">
        <f>VLOOKUP($A1350,Database!$A:$Y,20,FALSE)</f>
        <v>2</v>
      </c>
      <c r="X1350" s="20">
        <f>VLOOKUP($A1350,Database!$A:$Y,21,FALSE)</f>
        <v>1</v>
      </c>
      <c r="Y1350" s="20">
        <f>IF(A1350=0,0,IF(V1350="À venir",0,IF(AND(ISBLANK(P1350),ISBLANK(Q1350)),1,0)))</f>
        <v>0</v>
      </c>
      <c r="Z1350" s="20">
        <f>IF(OR(ISBLANK(P1350),ISBLANK(Q1350)),"",IF(OR(AND(P1350&gt;Q1350,W1350&gt;X1350),AND(P1350=Q1350,W1350=X1350),AND(P1350&lt;Q1350,W1350&lt;X1350)),1,0))</f>
        <v>1</v>
      </c>
      <c r="AA1350" s="20">
        <f ca="1">IF(C1350&lt;NOW(),IF(AND(P1350&gt;Q1350,W1350&gt;X1350),S1350,IF(AND(P1350=Q1350,W1350=X1350),T1350,IF(AND(P1350&lt;Q1350,W1350&lt;X1350),U1350,0))),"")</f>
        <v>68</v>
      </c>
      <c r="AB1350" s="20">
        <f ca="1">IF(AND(P1350=W1350,Q1350=X1350,NOT(ISBLANK(P1350)),NOT(ISBLANK(Q1350)),NOT(ISBLANK(W1350)),NOT(ISBLANK(AA1350))),1,0)</f>
        <v>0</v>
      </c>
      <c r="AC1350" s="20" t="str">
        <f ca="1">IF(AB1350=0,"",IF(OR(ISBLANK(P1350),ISBLANK(Q1350)),"",IF(ISBLANK(VLOOKUP(A1350,Database!A:AA,22,FALSE)),"",VLOOKUP(A1350,Database!A:AA,22,FALSE))))</f>
        <v/>
      </c>
      <c r="AD1350" s="20">
        <f ca="1">IFERROR(
   IF(
     OR(ISBLANK(P1350),ISBLANK(Q1350)),
     "",
     IF(
       AND(AA1350&lt;&gt;"",OR(V1350="Terminé",V1350="En cours")),
       VLOOKUP(AC1350,Setup_ScoreExactBonus!A:D,4,FALSE),
       0
     )),
  0)</f>
        <v>0</v>
      </c>
      <c r="AE1350" s="21">
        <f ca="1">IFERROR(IF(OR(ISBLANK(P1350),ISBLANK(Q1350)),0,IF(AA1350&lt;&gt;"", AA1350 + IF(AB1350=1,AD1350, 0), "") * (R1350+1)),"")</f>
        <v>68</v>
      </c>
      <c r="AF1350" s="21">
        <f ca="1">SUMIFS(AE$2:AE1350,D$2:D1350,D1350)</f>
        <v>1311</v>
      </c>
    </row>
    <row r="1351" spans="1:32" hidden="1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1">
        <v>0</v>
      </c>
      <c r="S1351" s="20">
        <f>VLOOKUP($A1351,Database!$A:$Y,10,FALSE)</f>
        <v>68</v>
      </c>
      <c r="T1351" s="20">
        <f>VLOOKUP($A1351,Database!$A:$Y,11,FALSE)</f>
        <v>106</v>
      </c>
      <c r="U1351" s="20">
        <f>VLOOKUP($A1351,Database!$A:$Y,12,FALSE)</f>
        <v>129</v>
      </c>
      <c r="V1351" s="20" t="str">
        <f>VLOOKUP(A1351,Database!A:M,13,FALSE)</f>
        <v>Terminé</v>
      </c>
      <c r="W1351" s="20">
        <f>VLOOKUP($A1351,Database!$A:$Y,20,FALSE)</f>
        <v>2</v>
      </c>
      <c r="X1351" s="20">
        <f>VLOOKUP($A1351,Database!$A:$Y,21,FALSE)</f>
        <v>1</v>
      </c>
      <c r="Y1351" s="20">
        <f>IF(A1351=0,0,IF(V1351="À venir",0,IF(AND(ISBLANK(P1351),ISBLANK(Q1351)),1,0)))</f>
        <v>0</v>
      </c>
      <c r="Z1351" s="20">
        <f>IF(OR(ISBLANK(P1351),ISBLANK(Q1351)),"",IF(OR(AND(P1351&gt;Q1351,W1351&gt;X1351),AND(P1351=Q1351,W1351=X1351),AND(P1351&lt;Q1351,W1351&lt;X1351)),1,0))</f>
        <v>0</v>
      </c>
      <c r="AA1351" s="20">
        <f ca="1">IF(C1351&lt;NOW(),IF(AND(P1351&gt;Q1351,W1351&gt;X1351),S1351,IF(AND(P1351=Q1351,W1351=X1351),T1351,IF(AND(P1351&lt;Q1351,W1351&lt;X1351),U1351,0))),"")</f>
        <v>0</v>
      </c>
      <c r="AB1351" s="20">
        <f ca="1">IF(AND(P1351=W1351,Q1351=X1351,NOT(ISBLANK(P1351)),NOT(ISBLANK(Q1351)),NOT(ISBLANK(W1351)),NOT(ISBLANK(AA1351))),1,0)</f>
        <v>0</v>
      </c>
      <c r="AC1351" s="20" t="str">
        <f ca="1">IF(AB1351=0,"",IF(OR(ISBLANK(P1351),ISBLANK(Q1351)),"",IF(ISBLANK(VLOOKUP(A1351,Database!A:AA,22,FALSE)),"",VLOOKUP(A1351,Database!A:AA,22,FALSE))))</f>
        <v/>
      </c>
      <c r="AD1351" s="20">
        <f ca="1">IFERROR(
   IF(
     OR(ISBLANK(P1351),ISBLANK(Q1351)),
     "",
     IF(
       AND(AA1351&lt;&gt;"",OR(V1351="Terminé",V1351="En cours")),
       VLOOKUP(AC1351,Setup_ScoreExactBonus!A:D,4,FALSE),
       0
     )),
  0)</f>
        <v>0</v>
      </c>
      <c r="AE1351" s="21">
        <f ca="1">IFERROR(IF(OR(ISBLANK(P1351),ISBLANK(Q1351)),0,IF(AA1351&lt;&gt;"", AA1351 + IF(AB1351=1,AD1351, 0), "") * (R1351+1)),"")</f>
        <v>0</v>
      </c>
      <c r="AF1351" s="21">
        <f ca="1">SUMIFS(AE$2:AE1351,D$2:D1351,D1351)</f>
        <v>1010</v>
      </c>
    </row>
    <row r="1352" spans="1:32" hidden="1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1">
        <v>0</v>
      </c>
      <c r="S1352" s="20">
        <f>VLOOKUP($A1352,Database!$A:$Y,10,FALSE)</f>
        <v>87</v>
      </c>
      <c r="T1352" s="20">
        <f>VLOOKUP($A1352,Database!$A:$Y,11,FALSE)</f>
        <v>102</v>
      </c>
      <c r="U1352" s="20">
        <f>VLOOKUP($A1352,Database!$A:$Y,12,FALSE)</f>
        <v>120</v>
      </c>
      <c r="V1352" s="20" t="str">
        <f>VLOOKUP(A1352,Database!A:M,13,FALSE)</f>
        <v>Terminé</v>
      </c>
      <c r="W1352" s="20">
        <f>VLOOKUP($A1352,Database!$A:$Y,20,FALSE)</f>
        <v>3</v>
      </c>
      <c r="X1352" s="20">
        <f>VLOOKUP($A1352,Database!$A:$Y,21,FALSE)</f>
        <v>1</v>
      </c>
      <c r="Y1352" s="20">
        <f>IF(A1352=0,0,IF(V1352="À venir",0,IF(AND(ISBLANK(P1352),ISBLANK(Q1352)),1,0)))</f>
        <v>0</v>
      </c>
      <c r="Z1352" s="20">
        <f>IF(OR(ISBLANK(P1352),ISBLANK(Q1352)),"",IF(OR(AND(P1352&gt;Q1352,W1352&gt;X1352),AND(P1352=Q1352,W1352=X1352),AND(P1352&lt;Q1352,W1352&lt;X1352)),1,0))</f>
        <v>0</v>
      </c>
      <c r="AA1352" s="20">
        <f ca="1">IF(C1352&lt;NOW(),IF(AND(P1352&gt;Q1352,W1352&gt;X1352),S1352,IF(AND(P1352=Q1352,W1352=X1352),T1352,IF(AND(P1352&lt;Q1352,W1352&lt;X1352),U1352,0))),"")</f>
        <v>0</v>
      </c>
      <c r="AB1352" s="20">
        <f ca="1">IF(AND(P1352=W1352,Q1352=X1352,NOT(ISBLANK(P1352)),NOT(ISBLANK(Q1352)),NOT(ISBLANK(W1352)),NOT(ISBLANK(AA1352))),1,0)</f>
        <v>0</v>
      </c>
      <c r="AC1352" s="20" t="str">
        <f ca="1">IF(AB1352=0,"",IF(OR(ISBLANK(P1352),ISBLANK(Q1352)),"",IF(ISBLANK(VLOOKUP(A1352,Database!A:AA,22,FALSE)),"",VLOOKUP(A1352,Database!A:AA,22,FALSE))))</f>
        <v/>
      </c>
      <c r="AD1352" s="20">
        <f ca="1">IFERROR(
   IF(
     OR(ISBLANK(P1352),ISBLANK(Q1352)),
     "",
     IF(
       AND(AA1352&lt;&gt;"",OR(V1352="Terminé",V1352="En cours")),
       VLOOKUP(AC1352,Setup_ScoreExactBonus!A:D,4,FALSE),
       0
     )),
  0)</f>
        <v>0</v>
      </c>
      <c r="AE1352" s="21">
        <f ca="1">IFERROR(IF(OR(ISBLANK(P1352),ISBLANK(Q1352)),0,IF(AA1352&lt;&gt;"", AA1352 + IF(AB1352=1,AD1352, 0), "") * (R1352+1)),"")</f>
        <v>0</v>
      </c>
      <c r="AF1352" s="21">
        <f ca="1">SUMIFS(AE$2:AE1352,D$2:D1352,D1352)</f>
        <v>1767</v>
      </c>
    </row>
    <row r="1353" spans="1:32" hidden="1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1">
        <v>0</v>
      </c>
      <c r="S1353" s="20">
        <f>VLOOKUP($A1353,Database!$A:$Y,10,FALSE)</f>
        <v>87</v>
      </c>
      <c r="T1353" s="20">
        <f>VLOOKUP($A1353,Database!$A:$Y,11,FALSE)</f>
        <v>102</v>
      </c>
      <c r="U1353" s="20">
        <f>VLOOKUP($A1353,Database!$A:$Y,12,FALSE)</f>
        <v>120</v>
      </c>
      <c r="V1353" s="20" t="str">
        <f>VLOOKUP(A1353,Database!A:M,13,FALSE)</f>
        <v>Terminé</v>
      </c>
      <c r="W1353" s="20">
        <f>VLOOKUP($A1353,Database!$A:$Y,20,FALSE)</f>
        <v>3</v>
      </c>
      <c r="X1353" s="20">
        <f>VLOOKUP($A1353,Database!$A:$Y,21,FALSE)</f>
        <v>1</v>
      </c>
      <c r="Y1353" s="20">
        <f>IF(A1353=0,0,IF(V1353="À venir",0,IF(AND(ISBLANK(P1353),ISBLANK(Q1353)),1,0)))</f>
        <v>0</v>
      </c>
      <c r="Z1353" s="20">
        <f>IF(OR(ISBLANK(P1353),ISBLANK(Q1353)),"",IF(OR(AND(P1353&gt;Q1353,W1353&gt;X1353),AND(P1353=Q1353,W1353=X1353),AND(P1353&lt;Q1353,W1353&lt;X1353)),1,0))</f>
        <v>1</v>
      </c>
      <c r="AA1353" s="20">
        <f ca="1">IF(C1353&lt;NOW(),IF(AND(P1353&gt;Q1353,W1353&gt;X1353),S1353,IF(AND(P1353=Q1353,W1353=X1353),T1353,IF(AND(P1353&lt;Q1353,W1353&lt;X1353),U1353,0))),"")</f>
        <v>87</v>
      </c>
      <c r="AB1353" s="20">
        <f ca="1">IF(AND(P1353=W1353,Q1353=X1353,NOT(ISBLANK(P1353)),NOT(ISBLANK(Q1353)),NOT(ISBLANK(W1353)),NOT(ISBLANK(AA1353))),1,0)</f>
        <v>0</v>
      </c>
      <c r="AC1353" s="20" t="str">
        <f ca="1">IF(AB1353=0,"",IF(OR(ISBLANK(P1353),ISBLANK(Q1353)),"",IF(ISBLANK(VLOOKUP(A1353,Database!A:AA,22,FALSE)),"",VLOOKUP(A1353,Database!A:AA,22,FALSE))))</f>
        <v/>
      </c>
      <c r="AD1353" s="20">
        <f ca="1">IFERROR(
   IF(
     OR(ISBLANK(P1353),ISBLANK(Q1353)),
     "",
     IF(
       AND(AA1353&lt;&gt;"",OR(V1353="Terminé",V1353="En cours")),
       VLOOKUP(AC1353,Setup_ScoreExactBonus!A:D,4,FALSE),
       0
     )),
  0)</f>
        <v>0</v>
      </c>
      <c r="AE1353" s="21">
        <f ca="1">IFERROR(IF(OR(ISBLANK(P1353),ISBLANK(Q1353)),0,IF(AA1353&lt;&gt;"", AA1353 + IF(AB1353=1,AD1353, 0), "") * (R1353+1)),"")</f>
        <v>87</v>
      </c>
      <c r="AF1353" s="21">
        <f ca="1">SUMIFS(AE$2:AE1353,D$2:D1353,D1353)</f>
        <v>2033</v>
      </c>
    </row>
    <row r="1354" spans="1:32" hidden="1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1">
        <v>0</v>
      </c>
      <c r="S1354" s="20">
        <f>VLOOKUP($A1354,Database!$A:$Y,10,FALSE)</f>
        <v>87</v>
      </c>
      <c r="T1354" s="20">
        <f>VLOOKUP($A1354,Database!$A:$Y,11,FALSE)</f>
        <v>102</v>
      </c>
      <c r="U1354" s="20">
        <f>VLOOKUP($A1354,Database!$A:$Y,12,FALSE)</f>
        <v>120</v>
      </c>
      <c r="V1354" s="20" t="str">
        <f>VLOOKUP(A1354,Database!A:M,13,FALSE)</f>
        <v>Terminé</v>
      </c>
      <c r="W1354" s="20">
        <f>VLOOKUP($A1354,Database!$A:$Y,20,FALSE)</f>
        <v>3</v>
      </c>
      <c r="X1354" s="20">
        <f>VLOOKUP($A1354,Database!$A:$Y,21,FALSE)</f>
        <v>1</v>
      </c>
      <c r="Y1354" s="20">
        <f>IF(A1354=0,0,IF(V1354="À venir",0,IF(AND(ISBLANK(P1354),ISBLANK(Q1354)),1,0)))</f>
        <v>0</v>
      </c>
      <c r="Z1354" s="20">
        <f>IF(OR(ISBLANK(P1354),ISBLANK(Q1354)),"",IF(OR(AND(P1354&gt;Q1354,W1354&gt;X1354),AND(P1354=Q1354,W1354=X1354),AND(P1354&lt;Q1354,W1354&lt;X1354)),1,0))</f>
        <v>1</v>
      </c>
      <c r="AA1354" s="20">
        <f ca="1">IF(C1354&lt;NOW(),IF(AND(P1354&gt;Q1354,W1354&gt;X1354),S1354,IF(AND(P1354=Q1354,W1354=X1354),T1354,IF(AND(P1354&lt;Q1354,W1354&lt;X1354),U1354,0))),"")</f>
        <v>87</v>
      </c>
      <c r="AB1354" s="20">
        <f ca="1">IF(AND(P1354=W1354,Q1354=X1354,NOT(ISBLANK(P1354)),NOT(ISBLANK(Q1354)),NOT(ISBLANK(W1354)),NOT(ISBLANK(AA1354))),1,0)</f>
        <v>0</v>
      </c>
      <c r="AC1354" s="20" t="str">
        <f ca="1">IF(AB1354=0,"",IF(OR(ISBLANK(P1354),ISBLANK(Q1354)),"",IF(ISBLANK(VLOOKUP(A1354,Database!A:AA,22,FALSE)),"",VLOOKUP(A1354,Database!A:AA,22,FALSE))))</f>
        <v/>
      </c>
      <c r="AD1354" s="20">
        <f ca="1">IFERROR(
   IF(
     OR(ISBLANK(P1354),ISBLANK(Q1354)),
     "",
     IF(
       AND(AA1354&lt;&gt;"",OR(V1354="Terminé",V1354="En cours")),
       VLOOKUP(AC1354,Setup_ScoreExactBonus!A:D,4,FALSE),
       0
     )),
  0)</f>
        <v>0</v>
      </c>
      <c r="AE1354" s="21">
        <f ca="1">IFERROR(IF(OR(ISBLANK(P1354),ISBLANK(Q1354)),0,IF(AA1354&lt;&gt;"", AA1354 + IF(AB1354=1,AD1354, 0), "") * (R1354+1)),"")</f>
        <v>87</v>
      </c>
      <c r="AF1354" s="21">
        <f ca="1">SUMIFS(AE$2:AE1354,D$2:D1354,D1354)</f>
        <v>2009</v>
      </c>
    </row>
    <row r="1355" spans="1:32" hidden="1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1">
        <v>0</v>
      </c>
      <c r="S1355" s="20">
        <f>VLOOKUP($A1355,Database!$A:$Y,10,FALSE)</f>
        <v>87</v>
      </c>
      <c r="T1355" s="20">
        <f>VLOOKUP($A1355,Database!$A:$Y,11,FALSE)</f>
        <v>102</v>
      </c>
      <c r="U1355" s="20">
        <f>VLOOKUP($A1355,Database!$A:$Y,12,FALSE)</f>
        <v>120</v>
      </c>
      <c r="V1355" s="20" t="str">
        <f>VLOOKUP(A1355,Database!A:M,13,FALSE)</f>
        <v>Terminé</v>
      </c>
      <c r="W1355" s="20">
        <f>VLOOKUP($A1355,Database!$A:$Y,20,FALSE)</f>
        <v>3</v>
      </c>
      <c r="X1355" s="20">
        <f>VLOOKUP($A1355,Database!$A:$Y,21,FALSE)</f>
        <v>1</v>
      </c>
      <c r="Y1355" s="20">
        <f>IF(A1355=0,0,IF(V1355="À venir",0,IF(AND(ISBLANK(P1355),ISBLANK(Q1355)),1,0)))</f>
        <v>0</v>
      </c>
      <c r="Z1355" s="20">
        <f>IF(OR(ISBLANK(P1355),ISBLANK(Q1355)),"",IF(OR(AND(P1355&gt;Q1355,W1355&gt;X1355),AND(P1355=Q1355,W1355=X1355),AND(P1355&lt;Q1355,W1355&lt;X1355)),1,0))</f>
        <v>0</v>
      </c>
      <c r="AA1355" s="20">
        <f ca="1">IF(C1355&lt;NOW(),IF(AND(P1355&gt;Q1355,W1355&gt;X1355),S1355,IF(AND(P1355=Q1355,W1355=X1355),T1355,IF(AND(P1355&lt;Q1355,W1355&lt;X1355),U1355,0))),"")</f>
        <v>0</v>
      </c>
      <c r="AB1355" s="20">
        <f ca="1">IF(AND(P1355=W1355,Q1355=X1355,NOT(ISBLANK(P1355)),NOT(ISBLANK(Q1355)),NOT(ISBLANK(W1355)),NOT(ISBLANK(AA1355))),1,0)</f>
        <v>0</v>
      </c>
      <c r="AC1355" s="20" t="str">
        <f ca="1">IF(AB1355=0,"",IF(OR(ISBLANK(P1355),ISBLANK(Q1355)),"",IF(ISBLANK(VLOOKUP(A1355,Database!A:AA,22,FALSE)),"",VLOOKUP(A1355,Database!A:AA,22,FALSE))))</f>
        <v/>
      </c>
      <c r="AD1355" s="20">
        <f ca="1">IFERROR(
   IF(
     OR(ISBLANK(P1355),ISBLANK(Q1355)),
     "",
     IF(
       AND(AA1355&lt;&gt;"",OR(V1355="Terminé",V1355="En cours")),
       VLOOKUP(AC1355,Setup_ScoreExactBonus!A:D,4,FALSE),
       0
     )),
  0)</f>
        <v>0</v>
      </c>
      <c r="AE1355" s="21">
        <f ca="1">IFERROR(IF(OR(ISBLANK(P1355),ISBLANK(Q1355)),0,IF(AA1355&lt;&gt;"", AA1355 + IF(AB1355=1,AD1355, 0), "") * (R1355+1)),"")</f>
        <v>0</v>
      </c>
      <c r="AF1355" s="21">
        <f ca="1">SUMIFS(AE$2:AE1355,D$2:D1355,D1355)</f>
        <v>1621</v>
      </c>
    </row>
    <row r="1356" spans="1:32" hidden="1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1">
        <v>0</v>
      </c>
      <c r="S1356" s="20">
        <f>VLOOKUP($A1356,Database!$A:$Y,10,FALSE)</f>
        <v>87</v>
      </c>
      <c r="T1356" s="20">
        <f>VLOOKUP($A1356,Database!$A:$Y,11,FALSE)</f>
        <v>102</v>
      </c>
      <c r="U1356" s="20">
        <f>VLOOKUP($A1356,Database!$A:$Y,12,FALSE)</f>
        <v>120</v>
      </c>
      <c r="V1356" s="20" t="str">
        <f>VLOOKUP(A1356,Database!A:M,13,FALSE)</f>
        <v>Terminé</v>
      </c>
      <c r="W1356" s="20">
        <f>VLOOKUP($A1356,Database!$A:$Y,20,FALSE)</f>
        <v>3</v>
      </c>
      <c r="X1356" s="20">
        <f>VLOOKUP($A1356,Database!$A:$Y,21,FALSE)</f>
        <v>1</v>
      </c>
      <c r="Y1356" s="20">
        <f>IF(A1356=0,0,IF(V1356="À venir",0,IF(AND(ISBLANK(P1356),ISBLANK(Q1356)),1,0)))</f>
        <v>0</v>
      </c>
      <c r="Z1356" s="20">
        <f>IF(OR(ISBLANK(P1356),ISBLANK(Q1356)),"",IF(OR(AND(P1356&gt;Q1356,W1356&gt;X1356),AND(P1356=Q1356,W1356=X1356),AND(P1356&lt;Q1356,W1356&lt;X1356)),1,0))</f>
        <v>0</v>
      </c>
      <c r="AA1356" s="20">
        <f ca="1">IF(C1356&lt;NOW(),IF(AND(P1356&gt;Q1356,W1356&gt;X1356),S1356,IF(AND(P1356=Q1356,W1356=X1356),T1356,IF(AND(P1356&lt;Q1356,W1356&lt;X1356),U1356,0))),"")</f>
        <v>0</v>
      </c>
      <c r="AB1356" s="20">
        <f ca="1">IF(AND(P1356=W1356,Q1356=X1356,NOT(ISBLANK(P1356)),NOT(ISBLANK(Q1356)),NOT(ISBLANK(W1356)),NOT(ISBLANK(AA1356))),1,0)</f>
        <v>0</v>
      </c>
      <c r="AC1356" s="20" t="str">
        <f ca="1">IF(AB1356=0,"",IF(OR(ISBLANK(P1356),ISBLANK(Q1356)),"",IF(ISBLANK(VLOOKUP(A1356,Database!A:AA,22,FALSE)),"",VLOOKUP(A1356,Database!A:AA,22,FALSE))))</f>
        <v/>
      </c>
      <c r="AD1356" s="20">
        <f ca="1">IFERROR(
   IF(
     OR(ISBLANK(P1356),ISBLANK(Q1356)),
     "",
     IF(
       AND(AA1356&lt;&gt;"",OR(V1356="Terminé",V1356="En cours")),
       VLOOKUP(AC1356,Setup_ScoreExactBonus!A:D,4,FALSE),
       0
     )),
  0)</f>
        <v>0</v>
      </c>
      <c r="AE1356" s="21">
        <f ca="1">IFERROR(IF(OR(ISBLANK(P1356),ISBLANK(Q1356)),0,IF(AA1356&lt;&gt;"", AA1356 + IF(AB1356=1,AD1356, 0), "") * (R1356+1)),"")</f>
        <v>0</v>
      </c>
      <c r="AF1356" s="21">
        <f ca="1">SUMIFS(AE$2:AE1356,D$2:D1356,D1356)</f>
        <v>1384</v>
      </c>
    </row>
    <row r="1357" spans="1:32" hidden="1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1">
        <v>0</v>
      </c>
      <c r="S1357" s="20">
        <f>VLOOKUP($A1357,Database!$A:$Y,10,FALSE)</f>
        <v>87</v>
      </c>
      <c r="T1357" s="20">
        <f>VLOOKUP($A1357,Database!$A:$Y,11,FALSE)</f>
        <v>102</v>
      </c>
      <c r="U1357" s="20">
        <f>VLOOKUP($A1357,Database!$A:$Y,12,FALSE)</f>
        <v>120</v>
      </c>
      <c r="V1357" s="20" t="str">
        <f>VLOOKUP(A1357,Database!A:M,13,FALSE)</f>
        <v>Terminé</v>
      </c>
      <c r="W1357" s="20">
        <f>VLOOKUP($A1357,Database!$A:$Y,20,FALSE)</f>
        <v>3</v>
      </c>
      <c r="X1357" s="20">
        <f>VLOOKUP($A1357,Database!$A:$Y,21,FALSE)</f>
        <v>1</v>
      </c>
      <c r="Y1357" s="20">
        <f>IF(A1357=0,0,IF(V1357="À venir",0,IF(AND(ISBLANK(P1357),ISBLANK(Q1357)),1,0)))</f>
        <v>0</v>
      </c>
      <c r="Z1357" s="20">
        <f>IF(OR(ISBLANK(P1357),ISBLANK(Q1357)),"",IF(OR(AND(P1357&gt;Q1357,W1357&gt;X1357),AND(P1357=Q1357,W1357=X1357),AND(P1357&lt;Q1357,W1357&lt;X1357)),1,0))</f>
        <v>1</v>
      </c>
      <c r="AA1357" s="20">
        <f ca="1">IF(C1357&lt;NOW(),IF(AND(P1357&gt;Q1357,W1357&gt;X1357),S1357,IF(AND(P1357=Q1357,W1357=X1357),T1357,IF(AND(P1357&lt;Q1357,W1357&lt;X1357),U1357,0))),"")</f>
        <v>87</v>
      </c>
      <c r="AB1357" s="20">
        <f ca="1">IF(AND(P1357=W1357,Q1357=X1357,NOT(ISBLANK(P1357)),NOT(ISBLANK(Q1357)),NOT(ISBLANK(W1357)),NOT(ISBLANK(AA1357))),1,0)</f>
        <v>0</v>
      </c>
      <c r="AC1357" s="20" t="str">
        <f ca="1">IF(AB1357=0,"",IF(OR(ISBLANK(P1357),ISBLANK(Q1357)),"",IF(ISBLANK(VLOOKUP(A1357,Database!A:AA,22,FALSE)),"",VLOOKUP(A1357,Database!A:AA,22,FALSE))))</f>
        <v/>
      </c>
      <c r="AD1357" s="20">
        <f ca="1">IFERROR(
   IF(
     OR(ISBLANK(P1357),ISBLANK(Q1357)),
     "",
     IF(
       AND(AA1357&lt;&gt;"",OR(V1357="Terminé",V1357="En cours")),
       VLOOKUP(AC1357,Setup_ScoreExactBonus!A:D,4,FALSE),
       0
     )),
  0)</f>
        <v>0</v>
      </c>
      <c r="AE1357" s="21">
        <f ca="1">IFERROR(IF(OR(ISBLANK(P1357),ISBLANK(Q1357)),0,IF(AA1357&lt;&gt;"", AA1357 + IF(AB1357=1,AD1357, 0), "") * (R1357+1)),"")</f>
        <v>87</v>
      </c>
      <c r="AF1357" s="21">
        <f ca="1">SUMIFS(AE$2:AE1357,D$2:D1357,D1357)</f>
        <v>1974</v>
      </c>
    </row>
    <row r="1358" spans="1:32" hidden="1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1">
        <v>0</v>
      </c>
      <c r="S1358" s="20">
        <f>VLOOKUP($A1358,Database!$A:$Y,10,FALSE)</f>
        <v>87</v>
      </c>
      <c r="T1358" s="20">
        <f>VLOOKUP($A1358,Database!$A:$Y,11,FALSE)</f>
        <v>102</v>
      </c>
      <c r="U1358" s="20">
        <f>VLOOKUP($A1358,Database!$A:$Y,12,FALSE)</f>
        <v>120</v>
      </c>
      <c r="V1358" s="20" t="str">
        <f>VLOOKUP(A1358,Database!A:M,13,FALSE)</f>
        <v>Terminé</v>
      </c>
      <c r="W1358" s="20">
        <f>VLOOKUP($A1358,Database!$A:$Y,20,FALSE)</f>
        <v>3</v>
      </c>
      <c r="X1358" s="20">
        <f>VLOOKUP($A1358,Database!$A:$Y,21,FALSE)</f>
        <v>1</v>
      </c>
      <c r="Y1358" s="20">
        <f>IF(A1358=0,0,IF(V1358="À venir",0,IF(AND(ISBLANK(P1358),ISBLANK(Q1358)),1,0)))</f>
        <v>1</v>
      </c>
      <c r="Z1358" s="20" t="str">
        <f>IF(OR(ISBLANK(P1358),ISBLANK(Q1358)),"",IF(OR(AND(P1358&gt;Q1358,W1358&gt;X1358),AND(P1358=Q1358,W1358=X1358),AND(P1358&lt;Q1358,W1358&lt;X1358)),1,0))</f>
        <v/>
      </c>
      <c r="AA1358" s="20">
        <f ca="1">IF(C1358&lt;NOW(),IF(AND(P1358&gt;Q1358,W1358&gt;X1358),S1358,IF(AND(P1358=Q1358,W1358=X1358),T1358,IF(AND(P1358&lt;Q1358,W1358&lt;X1358),U1358,0))),"")</f>
        <v>0</v>
      </c>
      <c r="AB1358" s="20">
        <f ca="1">IF(AND(P1358=W1358,Q1358=X1358,NOT(ISBLANK(P1358)),NOT(ISBLANK(Q1358)),NOT(ISBLANK(W1358)),NOT(ISBLANK(AA1358))),1,0)</f>
        <v>0</v>
      </c>
      <c r="AC1358" s="20" t="str">
        <f ca="1">IF(AB1358=0,"",IF(OR(ISBLANK(P1358),ISBLANK(Q1358)),"",IF(ISBLANK(VLOOKUP(A1358,Database!A:AA,22,FALSE)),"",VLOOKUP(A1358,Database!A:AA,22,FALSE))))</f>
        <v/>
      </c>
      <c r="AD1358" s="20" t="str">
        <f>IFERROR(
   IF(
     OR(ISBLANK(P1358),ISBLANK(Q1358)),
     "",
     IF(
       AND(AA1358&lt;&gt;"",OR(V1358="Terminé",V1358="En cours")),
       VLOOKUP(AC1358,Setup_ScoreExactBonus!A:D,4,FALSE),
       0
     )),
  0)</f>
        <v/>
      </c>
      <c r="AE1358" s="21">
        <f>IFERROR(IF(OR(ISBLANK(P1358),ISBLANK(Q1358)),0,IF(AA1358&lt;&gt;"", AA1358 + IF(AB1358=1,AD1358, 0), "") * (R1358+1)),"")</f>
        <v>0</v>
      </c>
      <c r="AF1358" s="21">
        <f ca="1">SUMIFS(AE$2:AE1358,D$2:D1358,D1358)</f>
        <v>1079</v>
      </c>
    </row>
    <row r="1359" spans="1:32" hidden="1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1">
        <v>0</v>
      </c>
      <c r="S1359" s="20">
        <f>VLOOKUP($A1359,Database!$A:$Y,10,FALSE)</f>
        <v>87</v>
      </c>
      <c r="T1359" s="20">
        <f>VLOOKUP($A1359,Database!$A:$Y,11,FALSE)</f>
        <v>102</v>
      </c>
      <c r="U1359" s="20">
        <f>VLOOKUP($A1359,Database!$A:$Y,12,FALSE)</f>
        <v>120</v>
      </c>
      <c r="V1359" s="20" t="str">
        <f>VLOOKUP(A1359,Database!A:M,13,FALSE)</f>
        <v>Terminé</v>
      </c>
      <c r="W1359" s="20">
        <f>VLOOKUP($A1359,Database!$A:$Y,20,FALSE)</f>
        <v>3</v>
      </c>
      <c r="X1359" s="20">
        <f>VLOOKUP($A1359,Database!$A:$Y,21,FALSE)</f>
        <v>1</v>
      </c>
      <c r="Y1359" s="20">
        <f>IF(A1359=0,0,IF(V1359="À venir",0,IF(AND(ISBLANK(P1359),ISBLANK(Q1359)),1,0)))</f>
        <v>0</v>
      </c>
      <c r="Z1359" s="20">
        <f>IF(OR(ISBLANK(P1359),ISBLANK(Q1359)),"",IF(OR(AND(P1359&gt;Q1359,W1359&gt;X1359),AND(P1359=Q1359,W1359=X1359),AND(P1359&lt;Q1359,W1359&lt;X1359)),1,0))</f>
        <v>1</v>
      </c>
      <c r="AA1359" s="20">
        <f ca="1">IF(C1359&lt;NOW(),IF(AND(P1359&gt;Q1359,W1359&gt;X1359),S1359,IF(AND(P1359=Q1359,W1359=X1359),T1359,IF(AND(P1359&lt;Q1359,W1359&lt;X1359),U1359,0))),"")</f>
        <v>87</v>
      </c>
      <c r="AB1359" s="20">
        <f ca="1">IF(AND(P1359=W1359,Q1359=X1359,NOT(ISBLANK(P1359)),NOT(ISBLANK(Q1359)),NOT(ISBLANK(W1359)),NOT(ISBLANK(AA1359))),1,0)</f>
        <v>0</v>
      </c>
      <c r="AC1359" s="20" t="str">
        <f ca="1">IF(AB1359=0,"",IF(OR(ISBLANK(P1359),ISBLANK(Q1359)),"",IF(ISBLANK(VLOOKUP(A1359,Database!A:AA,22,FALSE)),"",VLOOKUP(A1359,Database!A:AA,22,FALSE))))</f>
        <v/>
      </c>
      <c r="AD1359" s="20">
        <f ca="1">IFERROR(
   IF(
     OR(ISBLANK(P1359),ISBLANK(Q1359)),
     "",
     IF(
       AND(AA1359&lt;&gt;"",OR(V1359="Terminé",V1359="En cours")),
       VLOOKUP(AC1359,Setup_ScoreExactBonus!A:D,4,FALSE),
       0
     )),
  0)</f>
        <v>0</v>
      </c>
      <c r="AE1359" s="21">
        <f ca="1">IFERROR(IF(OR(ISBLANK(P1359),ISBLANK(Q1359)),0,IF(AA1359&lt;&gt;"", AA1359 + IF(AB1359=1,AD1359, 0), "") * (R1359+1)),"")</f>
        <v>87</v>
      </c>
      <c r="AF1359" s="21">
        <f ca="1">SUMIFS(AE$2:AE1359,D$2:D1359,D1359)</f>
        <v>1553</v>
      </c>
    </row>
    <row r="1360" spans="1:32" hidden="1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1">
        <v>0</v>
      </c>
      <c r="S1360" s="20">
        <f>VLOOKUP($A1360,Database!$A:$Y,10,FALSE)</f>
        <v>87</v>
      </c>
      <c r="T1360" s="20">
        <f>VLOOKUP($A1360,Database!$A:$Y,11,FALSE)</f>
        <v>102</v>
      </c>
      <c r="U1360" s="20">
        <f>VLOOKUP($A1360,Database!$A:$Y,12,FALSE)</f>
        <v>120</v>
      </c>
      <c r="V1360" s="20" t="str">
        <f>VLOOKUP(A1360,Database!A:M,13,FALSE)</f>
        <v>Terminé</v>
      </c>
      <c r="W1360" s="20">
        <f>VLOOKUP($A1360,Database!$A:$Y,20,FALSE)</f>
        <v>3</v>
      </c>
      <c r="X1360" s="20">
        <f>VLOOKUP($A1360,Database!$A:$Y,21,FALSE)</f>
        <v>1</v>
      </c>
      <c r="Y1360" s="20">
        <f>IF(A1360=0,0,IF(V1360="À venir",0,IF(AND(ISBLANK(P1360),ISBLANK(Q1360)),1,0)))</f>
        <v>0</v>
      </c>
      <c r="Z1360" s="20">
        <f>IF(OR(ISBLANK(P1360),ISBLANK(Q1360)),"",IF(OR(AND(P1360&gt;Q1360,W1360&gt;X1360),AND(P1360=Q1360,W1360=X1360),AND(P1360&lt;Q1360,W1360&lt;X1360)),1,0))</f>
        <v>1</v>
      </c>
      <c r="AA1360" s="20">
        <f ca="1">IF(C1360&lt;NOW(),IF(AND(P1360&gt;Q1360,W1360&gt;X1360),S1360,IF(AND(P1360=Q1360,W1360=X1360),T1360,IF(AND(P1360&lt;Q1360,W1360&lt;X1360),U1360,0))),"")</f>
        <v>87</v>
      </c>
      <c r="AB1360" s="20">
        <f ca="1">IF(AND(P1360=W1360,Q1360=X1360,NOT(ISBLANK(P1360)),NOT(ISBLANK(Q1360)),NOT(ISBLANK(W1360)),NOT(ISBLANK(AA1360))),1,0)</f>
        <v>0</v>
      </c>
      <c r="AC1360" s="20" t="str">
        <f ca="1">IF(AB1360=0,"",IF(OR(ISBLANK(P1360),ISBLANK(Q1360)),"",IF(ISBLANK(VLOOKUP(A1360,Database!A:AA,22,FALSE)),"",VLOOKUP(A1360,Database!A:AA,22,FALSE))))</f>
        <v/>
      </c>
      <c r="AD1360" s="20">
        <f ca="1">IFERROR(
   IF(
     OR(ISBLANK(P1360),ISBLANK(Q1360)),
     "",
     IF(
       AND(AA1360&lt;&gt;"",OR(V1360="Terminé",V1360="En cours")),
       VLOOKUP(AC1360,Setup_ScoreExactBonus!A:D,4,FALSE),
       0
     )),
  0)</f>
        <v>0</v>
      </c>
      <c r="AE1360" s="21">
        <f ca="1">IFERROR(IF(OR(ISBLANK(P1360),ISBLANK(Q1360)),0,IF(AA1360&lt;&gt;"", AA1360 + IF(AB1360=1,AD1360, 0), "") * (R1360+1)),"")</f>
        <v>87</v>
      </c>
      <c r="AF1360" s="21">
        <f ca="1">SUMIFS(AE$2:AE1360,D$2:D1360,D1360)</f>
        <v>1919</v>
      </c>
    </row>
    <row r="1361" spans="1:32" hidden="1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1">
        <v>0</v>
      </c>
      <c r="S1361" s="20">
        <f>VLOOKUP($A1361,Database!$A:$Y,10,FALSE)</f>
        <v>87</v>
      </c>
      <c r="T1361" s="20">
        <f>VLOOKUP($A1361,Database!$A:$Y,11,FALSE)</f>
        <v>102</v>
      </c>
      <c r="U1361" s="20">
        <f>VLOOKUP($A1361,Database!$A:$Y,12,FALSE)</f>
        <v>120</v>
      </c>
      <c r="V1361" s="20" t="str">
        <f>VLOOKUP(A1361,Database!A:M,13,FALSE)</f>
        <v>Terminé</v>
      </c>
      <c r="W1361" s="20">
        <f>VLOOKUP($A1361,Database!$A:$Y,20,FALSE)</f>
        <v>3</v>
      </c>
      <c r="X1361" s="20">
        <f>VLOOKUP($A1361,Database!$A:$Y,21,FALSE)</f>
        <v>1</v>
      </c>
      <c r="Y1361" s="20">
        <f>IF(A1361=0,0,IF(V1361="À venir",0,IF(AND(ISBLANK(P1361),ISBLANK(Q1361)),1,0)))</f>
        <v>0</v>
      </c>
      <c r="Z1361" s="20">
        <f>IF(OR(ISBLANK(P1361),ISBLANK(Q1361)),"",IF(OR(AND(P1361&gt;Q1361,W1361&gt;X1361),AND(P1361=Q1361,W1361=X1361),AND(P1361&lt;Q1361,W1361&lt;X1361)),1,0))</f>
        <v>1</v>
      </c>
      <c r="AA1361" s="20">
        <f ca="1">IF(C1361&lt;NOW(),IF(AND(P1361&gt;Q1361,W1361&gt;X1361),S1361,IF(AND(P1361=Q1361,W1361=X1361),T1361,IF(AND(P1361&lt;Q1361,W1361&lt;X1361),U1361,0))),"")</f>
        <v>87</v>
      </c>
      <c r="AB1361" s="20">
        <f ca="1">IF(AND(P1361=W1361,Q1361=X1361,NOT(ISBLANK(P1361)),NOT(ISBLANK(Q1361)),NOT(ISBLANK(W1361)),NOT(ISBLANK(AA1361))),1,0)</f>
        <v>0</v>
      </c>
      <c r="AC1361" s="20" t="str">
        <f ca="1">IF(AB1361=0,"",IF(OR(ISBLANK(P1361),ISBLANK(Q1361)),"",IF(ISBLANK(VLOOKUP(A1361,Database!A:AA,22,FALSE)),"",VLOOKUP(A1361,Database!A:AA,22,FALSE))))</f>
        <v/>
      </c>
      <c r="AD1361" s="20">
        <f ca="1">IFERROR(
   IF(
     OR(ISBLANK(P1361),ISBLANK(Q1361)),
     "",
     IF(
       AND(AA1361&lt;&gt;"",OR(V1361="Terminé",V1361="En cours")),
       VLOOKUP(AC1361,Setup_ScoreExactBonus!A:D,4,FALSE),
       0
     )),
  0)</f>
        <v>0</v>
      </c>
      <c r="AE1361" s="21">
        <f ca="1">IFERROR(IF(OR(ISBLANK(P1361),ISBLANK(Q1361)),0,IF(AA1361&lt;&gt;"", AA1361 + IF(AB1361=1,AD1361, 0), "") * (R1361+1)),"")</f>
        <v>87</v>
      </c>
      <c r="AF1361" s="21">
        <f ca="1">SUMIFS(AE$2:AE1361,D$2:D1361,D1361)</f>
        <v>1699</v>
      </c>
    </row>
    <row r="1362" spans="1:32" hidden="1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1">
        <v>0</v>
      </c>
      <c r="S1362" s="20">
        <f>VLOOKUP($A1362,Database!$A:$Y,10,FALSE)</f>
        <v>87</v>
      </c>
      <c r="T1362" s="20">
        <f>VLOOKUP($A1362,Database!$A:$Y,11,FALSE)</f>
        <v>102</v>
      </c>
      <c r="U1362" s="20">
        <f>VLOOKUP($A1362,Database!$A:$Y,12,FALSE)</f>
        <v>120</v>
      </c>
      <c r="V1362" s="20" t="str">
        <f>VLOOKUP(A1362,Database!A:M,13,FALSE)</f>
        <v>Terminé</v>
      </c>
      <c r="W1362" s="20">
        <f>VLOOKUP($A1362,Database!$A:$Y,20,FALSE)</f>
        <v>3</v>
      </c>
      <c r="X1362" s="20">
        <f>VLOOKUP($A1362,Database!$A:$Y,21,FALSE)</f>
        <v>1</v>
      </c>
      <c r="Y1362" s="20">
        <f>IF(A1362=0,0,IF(V1362="À venir",0,IF(AND(ISBLANK(P1362),ISBLANK(Q1362)),1,0)))</f>
        <v>0</v>
      </c>
      <c r="Z1362" s="20">
        <f>IF(OR(ISBLANK(P1362),ISBLANK(Q1362)),"",IF(OR(AND(P1362&gt;Q1362,W1362&gt;X1362),AND(P1362=Q1362,W1362=X1362),AND(P1362&lt;Q1362,W1362&lt;X1362)),1,0))</f>
        <v>0</v>
      </c>
      <c r="AA1362" s="20">
        <f ca="1">IF(C1362&lt;NOW(),IF(AND(P1362&gt;Q1362,W1362&gt;X1362),S1362,IF(AND(P1362=Q1362,W1362=X1362),T1362,IF(AND(P1362&lt;Q1362,W1362&lt;X1362),U1362,0))),"")</f>
        <v>0</v>
      </c>
      <c r="AB1362" s="20">
        <f ca="1">IF(AND(P1362=W1362,Q1362=X1362,NOT(ISBLANK(P1362)),NOT(ISBLANK(Q1362)),NOT(ISBLANK(W1362)),NOT(ISBLANK(AA1362))),1,0)</f>
        <v>0</v>
      </c>
      <c r="AC1362" s="20" t="str">
        <f ca="1">IF(AB1362=0,"",IF(OR(ISBLANK(P1362),ISBLANK(Q1362)),"",IF(ISBLANK(VLOOKUP(A1362,Database!A:AA,22,FALSE)),"",VLOOKUP(A1362,Database!A:AA,22,FALSE))))</f>
        <v/>
      </c>
      <c r="AD1362" s="20">
        <f ca="1">IFERROR(
   IF(
     OR(ISBLANK(P1362),ISBLANK(Q1362)),
     "",
     IF(
       AND(AA1362&lt;&gt;"",OR(V1362="Terminé",V1362="En cours")),
       VLOOKUP(AC1362,Setup_ScoreExactBonus!A:D,4,FALSE),
       0
     )),
  0)</f>
        <v>0</v>
      </c>
      <c r="AE1362" s="21">
        <f ca="1">IFERROR(IF(OR(ISBLANK(P1362),ISBLANK(Q1362)),0,IF(AA1362&lt;&gt;"", AA1362 + IF(AB1362=1,AD1362, 0), "") * (R1362+1)),"")</f>
        <v>0</v>
      </c>
      <c r="AF1362" s="21">
        <f ca="1">SUMIFS(AE$2:AE1362,D$2:D1362,D1362)</f>
        <v>2091</v>
      </c>
    </row>
    <row r="1363" spans="1:32" hidden="1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1">
        <v>0</v>
      </c>
      <c r="S1363" s="20">
        <f>VLOOKUP($A1363,Database!$A:$Y,10,FALSE)</f>
        <v>87</v>
      </c>
      <c r="T1363" s="20">
        <f>VLOOKUP($A1363,Database!$A:$Y,11,FALSE)</f>
        <v>102</v>
      </c>
      <c r="U1363" s="20">
        <f>VLOOKUP($A1363,Database!$A:$Y,12,FALSE)</f>
        <v>120</v>
      </c>
      <c r="V1363" s="20" t="str">
        <f>VLOOKUP(A1363,Database!A:M,13,FALSE)</f>
        <v>Terminé</v>
      </c>
      <c r="W1363" s="20">
        <f>VLOOKUP($A1363,Database!$A:$Y,20,FALSE)</f>
        <v>3</v>
      </c>
      <c r="X1363" s="20">
        <f>VLOOKUP($A1363,Database!$A:$Y,21,FALSE)</f>
        <v>1</v>
      </c>
      <c r="Y1363" s="20">
        <f>IF(A1363=0,0,IF(V1363="À venir",0,IF(AND(ISBLANK(P1363),ISBLANK(Q1363)),1,0)))</f>
        <v>0</v>
      </c>
      <c r="Z1363" s="20">
        <f>IF(OR(ISBLANK(P1363),ISBLANK(Q1363)),"",IF(OR(AND(P1363&gt;Q1363,W1363&gt;X1363),AND(P1363=Q1363,W1363=X1363),AND(P1363&lt;Q1363,W1363&lt;X1363)),1,0))</f>
        <v>0</v>
      </c>
      <c r="AA1363" s="20">
        <f ca="1">IF(C1363&lt;NOW(),IF(AND(P1363&gt;Q1363,W1363&gt;X1363),S1363,IF(AND(P1363=Q1363,W1363=X1363),T1363,IF(AND(P1363&lt;Q1363,W1363&lt;X1363),U1363,0))),"")</f>
        <v>0</v>
      </c>
      <c r="AB1363" s="20">
        <f ca="1">IF(AND(P1363=W1363,Q1363=X1363,NOT(ISBLANK(P1363)),NOT(ISBLANK(Q1363)),NOT(ISBLANK(W1363)),NOT(ISBLANK(AA1363))),1,0)</f>
        <v>0</v>
      </c>
      <c r="AC1363" s="20" t="str">
        <f ca="1">IF(AB1363=0,"",IF(OR(ISBLANK(P1363),ISBLANK(Q1363)),"",IF(ISBLANK(VLOOKUP(A1363,Database!A:AA,22,FALSE)),"",VLOOKUP(A1363,Database!A:AA,22,FALSE))))</f>
        <v/>
      </c>
      <c r="AD1363" s="20">
        <f ca="1">IFERROR(
   IF(
     OR(ISBLANK(P1363),ISBLANK(Q1363)),
     "",
     IF(
       AND(AA1363&lt;&gt;"",OR(V1363="Terminé",V1363="En cours")),
       VLOOKUP(AC1363,Setup_ScoreExactBonus!A:D,4,FALSE),
       0
     )),
  0)</f>
        <v>0</v>
      </c>
      <c r="AE1363" s="21">
        <f ca="1">IFERROR(IF(OR(ISBLANK(P1363),ISBLANK(Q1363)),0,IF(AA1363&lt;&gt;"", AA1363 + IF(AB1363=1,AD1363, 0), "") * (R1363+1)),"")</f>
        <v>0</v>
      </c>
      <c r="AF1363" s="21">
        <f ca="1">SUMIFS(AE$2:AE1363,D$2:D1363,D1363)</f>
        <v>1999</v>
      </c>
    </row>
    <row r="1364" spans="1:32" hidden="1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1">
        <v>0</v>
      </c>
      <c r="S1364" s="20">
        <f>VLOOKUP($A1364,Database!$A:$Y,10,FALSE)</f>
        <v>87</v>
      </c>
      <c r="T1364" s="20">
        <f>VLOOKUP($A1364,Database!$A:$Y,11,FALSE)</f>
        <v>102</v>
      </c>
      <c r="U1364" s="20">
        <f>VLOOKUP($A1364,Database!$A:$Y,12,FALSE)</f>
        <v>120</v>
      </c>
      <c r="V1364" s="20" t="str">
        <f>VLOOKUP(A1364,Database!A:M,13,FALSE)</f>
        <v>Terminé</v>
      </c>
      <c r="W1364" s="20">
        <f>VLOOKUP($A1364,Database!$A:$Y,20,FALSE)</f>
        <v>3</v>
      </c>
      <c r="X1364" s="20">
        <f>VLOOKUP($A1364,Database!$A:$Y,21,FALSE)</f>
        <v>1</v>
      </c>
      <c r="Y1364" s="20">
        <f>IF(A1364=0,0,IF(V1364="À venir",0,IF(AND(ISBLANK(P1364),ISBLANK(Q1364)),1,0)))</f>
        <v>0</v>
      </c>
      <c r="Z1364" s="20">
        <f>IF(OR(ISBLANK(P1364),ISBLANK(Q1364)),"",IF(OR(AND(P1364&gt;Q1364,W1364&gt;X1364),AND(P1364=Q1364,W1364=X1364),AND(P1364&lt;Q1364,W1364&lt;X1364)),1,0))</f>
        <v>1</v>
      </c>
      <c r="AA1364" s="20">
        <f ca="1">IF(C1364&lt;NOW(),IF(AND(P1364&gt;Q1364,W1364&gt;X1364),S1364,IF(AND(P1364=Q1364,W1364=X1364),T1364,IF(AND(P1364&lt;Q1364,W1364&lt;X1364),U1364,0))),"")</f>
        <v>87</v>
      </c>
      <c r="AB1364" s="20">
        <f ca="1">IF(AND(P1364=W1364,Q1364=X1364,NOT(ISBLANK(P1364)),NOT(ISBLANK(Q1364)),NOT(ISBLANK(W1364)),NOT(ISBLANK(AA1364))),1,0)</f>
        <v>0</v>
      </c>
      <c r="AC1364" s="20" t="str">
        <f ca="1">IF(AB1364=0,"",IF(OR(ISBLANK(P1364),ISBLANK(Q1364)),"",IF(ISBLANK(VLOOKUP(A1364,Database!A:AA,22,FALSE)),"",VLOOKUP(A1364,Database!A:AA,22,FALSE))))</f>
        <v/>
      </c>
      <c r="AD1364" s="20">
        <f ca="1">IFERROR(
   IF(
     OR(ISBLANK(P1364),ISBLANK(Q1364)),
     "",
     IF(
       AND(AA1364&lt;&gt;"",OR(V1364="Terminé",V1364="En cours")),
       VLOOKUP(AC1364,Setup_ScoreExactBonus!A:D,4,FALSE),
       0
     )),
  0)</f>
        <v>0</v>
      </c>
      <c r="AE1364" s="21">
        <f ca="1">IFERROR(IF(OR(ISBLANK(P1364),ISBLANK(Q1364)),0,IF(AA1364&lt;&gt;"", AA1364 + IF(AB1364=1,AD1364, 0), "") * (R1364+1)),"")</f>
        <v>87</v>
      </c>
      <c r="AF1364" s="21">
        <f ca="1">SUMIFS(AE$2:AE1364,D$2:D1364,D1364)</f>
        <v>2188</v>
      </c>
    </row>
    <row r="1365" spans="1:32" hidden="1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1">
        <v>0</v>
      </c>
      <c r="S1365" s="20">
        <f>VLOOKUP($A1365,Database!$A:$Y,10,FALSE)</f>
        <v>87</v>
      </c>
      <c r="T1365" s="20">
        <f>VLOOKUP($A1365,Database!$A:$Y,11,FALSE)</f>
        <v>102</v>
      </c>
      <c r="U1365" s="20">
        <f>VLOOKUP($A1365,Database!$A:$Y,12,FALSE)</f>
        <v>120</v>
      </c>
      <c r="V1365" s="20" t="str">
        <f>VLOOKUP(A1365,Database!A:M,13,FALSE)</f>
        <v>Terminé</v>
      </c>
      <c r="W1365" s="20">
        <f>VLOOKUP($A1365,Database!$A:$Y,20,FALSE)</f>
        <v>3</v>
      </c>
      <c r="X1365" s="20">
        <f>VLOOKUP($A1365,Database!$A:$Y,21,FALSE)</f>
        <v>1</v>
      </c>
      <c r="Y1365" s="20">
        <f>IF(A1365=0,0,IF(V1365="À venir",0,IF(AND(ISBLANK(P1365),ISBLANK(Q1365)),1,0)))</f>
        <v>0</v>
      </c>
      <c r="Z1365" s="20">
        <f>IF(OR(ISBLANK(P1365),ISBLANK(Q1365)),"",IF(OR(AND(P1365&gt;Q1365,W1365&gt;X1365),AND(P1365=Q1365,W1365=X1365),AND(P1365&lt;Q1365,W1365&lt;X1365)),1,0))</f>
        <v>1</v>
      </c>
      <c r="AA1365" s="20">
        <f ca="1">IF(C1365&lt;NOW(),IF(AND(P1365&gt;Q1365,W1365&gt;X1365),S1365,IF(AND(P1365=Q1365,W1365=X1365),T1365,IF(AND(P1365&lt;Q1365,W1365&lt;X1365),U1365,0))),"")</f>
        <v>87</v>
      </c>
      <c r="AB1365" s="20">
        <f ca="1">IF(AND(P1365=W1365,Q1365=X1365,NOT(ISBLANK(P1365)),NOT(ISBLANK(Q1365)),NOT(ISBLANK(W1365)),NOT(ISBLANK(AA1365))),1,0)</f>
        <v>0</v>
      </c>
      <c r="AC1365" s="20" t="str">
        <f ca="1">IF(AB1365=0,"",IF(OR(ISBLANK(P1365),ISBLANK(Q1365)),"",IF(ISBLANK(VLOOKUP(A1365,Database!A:AA,22,FALSE)),"",VLOOKUP(A1365,Database!A:AA,22,FALSE))))</f>
        <v/>
      </c>
      <c r="AD1365" s="20">
        <f ca="1">IFERROR(
   IF(
     OR(ISBLANK(P1365),ISBLANK(Q1365)),
     "",
     IF(
       AND(AA1365&lt;&gt;"",OR(V1365="Terminé",V1365="En cours")),
       VLOOKUP(AC1365,Setup_ScoreExactBonus!A:D,4,FALSE),
       0
     )),
  0)</f>
        <v>0</v>
      </c>
      <c r="AE1365" s="21">
        <f ca="1">IFERROR(IF(OR(ISBLANK(P1365),ISBLANK(Q1365)),0,IF(AA1365&lt;&gt;"", AA1365 + IF(AB1365=1,AD1365, 0), "") * (R1365+1)),"")</f>
        <v>87</v>
      </c>
      <c r="AF1365" s="21">
        <f ca="1">SUMIFS(AE$2:AE1365,D$2:D1365,D1365)</f>
        <v>1909</v>
      </c>
    </row>
    <row r="1366" spans="1:32" hidden="1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1">
        <v>0</v>
      </c>
      <c r="S1366" s="20">
        <f>VLOOKUP($A1366,Database!$A:$Y,10,FALSE)</f>
        <v>87</v>
      </c>
      <c r="T1366" s="20">
        <f>VLOOKUP($A1366,Database!$A:$Y,11,FALSE)</f>
        <v>102</v>
      </c>
      <c r="U1366" s="20">
        <f>VLOOKUP($A1366,Database!$A:$Y,12,FALSE)</f>
        <v>120</v>
      </c>
      <c r="V1366" s="20" t="str">
        <f>VLOOKUP(A1366,Database!A:M,13,FALSE)</f>
        <v>Terminé</v>
      </c>
      <c r="W1366" s="20">
        <f>VLOOKUP($A1366,Database!$A:$Y,20,FALSE)</f>
        <v>3</v>
      </c>
      <c r="X1366" s="20">
        <f>VLOOKUP($A1366,Database!$A:$Y,21,FALSE)</f>
        <v>1</v>
      </c>
      <c r="Y1366" s="20">
        <f>IF(A1366=0,0,IF(V1366="À venir",0,IF(AND(ISBLANK(P1366),ISBLANK(Q1366)),1,0)))</f>
        <v>0</v>
      </c>
      <c r="Z1366" s="20">
        <f>IF(OR(ISBLANK(P1366),ISBLANK(Q1366)),"",IF(OR(AND(P1366&gt;Q1366,W1366&gt;X1366),AND(P1366=Q1366,W1366=X1366),AND(P1366&lt;Q1366,W1366&lt;X1366)),1,0))</f>
        <v>1</v>
      </c>
      <c r="AA1366" s="20">
        <f ca="1">IF(C1366&lt;NOW(),IF(AND(P1366&gt;Q1366,W1366&gt;X1366),S1366,IF(AND(P1366=Q1366,W1366=X1366),T1366,IF(AND(P1366&lt;Q1366,W1366&lt;X1366),U1366,0))),"")</f>
        <v>87</v>
      </c>
      <c r="AB1366" s="20">
        <f ca="1">IF(AND(P1366=W1366,Q1366=X1366,NOT(ISBLANK(P1366)),NOT(ISBLANK(Q1366)),NOT(ISBLANK(W1366)),NOT(ISBLANK(AA1366))),1,0)</f>
        <v>0</v>
      </c>
      <c r="AC1366" s="20" t="str">
        <f ca="1">IF(AB1366=0,"",IF(OR(ISBLANK(P1366),ISBLANK(Q1366)),"",IF(ISBLANK(VLOOKUP(A1366,Database!A:AA,22,FALSE)),"",VLOOKUP(A1366,Database!A:AA,22,FALSE))))</f>
        <v/>
      </c>
      <c r="AD1366" s="20">
        <f ca="1">IFERROR(
   IF(
     OR(ISBLANK(P1366),ISBLANK(Q1366)),
     "",
     IF(
       AND(AA1366&lt;&gt;"",OR(V1366="Terminé",V1366="En cours")),
       VLOOKUP(AC1366,Setup_ScoreExactBonus!A:D,4,FALSE),
       0
     )),
  0)</f>
        <v>0</v>
      </c>
      <c r="AE1366" s="21">
        <f ca="1">IFERROR(IF(OR(ISBLANK(P1366),ISBLANK(Q1366)),0,IF(AA1366&lt;&gt;"", AA1366 + IF(AB1366=1,AD1366, 0), "") * (R1366+1)),"")</f>
        <v>87</v>
      </c>
      <c r="AF1366" s="21">
        <f ca="1">SUMIFS(AE$2:AE1366,D$2:D1366,D1366)</f>
        <v>1908</v>
      </c>
    </row>
    <row r="1367" spans="1:32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1">
        <v>0</v>
      </c>
      <c r="S1367" s="20">
        <f>VLOOKUP($A1367,Database!$A:$Y,10,FALSE)</f>
        <v>87</v>
      </c>
      <c r="T1367" s="20">
        <f>VLOOKUP($A1367,Database!$A:$Y,11,FALSE)</f>
        <v>102</v>
      </c>
      <c r="U1367" s="20">
        <f>VLOOKUP($A1367,Database!$A:$Y,12,FALSE)</f>
        <v>120</v>
      </c>
      <c r="V1367" s="20" t="str">
        <f>VLOOKUP(A1367,Database!A:M,13,FALSE)</f>
        <v>Terminé</v>
      </c>
      <c r="W1367" s="20">
        <f>VLOOKUP($A1367,Database!$A:$Y,20,FALSE)</f>
        <v>3</v>
      </c>
      <c r="X1367" s="20">
        <f>VLOOKUP($A1367,Database!$A:$Y,21,FALSE)</f>
        <v>1</v>
      </c>
      <c r="Y1367" s="20">
        <f>IF(A1367=0,0,IF(V1367="À venir",0,IF(AND(ISBLANK(P1367),ISBLANK(Q1367)),1,0)))</f>
        <v>0</v>
      </c>
      <c r="Z1367" s="20">
        <f>IF(OR(ISBLANK(P1367),ISBLANK(Q1367)),"",IF(OR(AND(P1367&gt;Q1367,W1367&gt;X1367),AND(P1367=Q1367,W1367=X1367),AND(P1367&lt;Q1367,W1367&lt;X1367)),1,0))</f>
        <v>1</v>
      </c>
      <c r="AA1367" s="20">
        <f ca="1">IF(C1367&lt;NOW(),IF(AND(P1367&gt;Q1367,W1367&gt;X1367),S1367,IF(AND(P1367=Q1367,W1367=X1367),T1367,IF(AND(P1367&lt;Q1367,W1367&lt;X1367),U1367,0))),"")</f>
        <v>87</v>
      </c>
      <c r="AB1367" s="20">
        <f ca="1">IF(AND(P1367=W1367,Q1367=X1367,NOT(ISBLANK(P1367)),NOT(ISBLANK(Q1367)),NOT(ISBLANK(W1367)),NOT(ISBLANK(AA1367))),1,0)</f>
        <v>0</v>
      </c>
      <c r="AC1367" s="20" t="str">
        <f ca="1">IF(AB1367=0,"",IF(OR(ISBLANK(P1367),ISBLANK(Q1367)),"",IF(ISBLANK(VLOOKUP(A1367,Database!A:AA,22,FALSE)),"",VLOOKUP(A1367,Database!A:AA,22,FALSE))))</f>
        <v/>
      </c>
      <c r="AD1367" s="20">
        <f ca="1">IFERROR(
   IF(
     OR(ISBLANK(P1367),ISBLANK(Q1367)),
     "",
     IF(
       AND(AA1367&lt;&gt;"",OR(V1367="Terminé",V1367="En cours")),
       VLOOKUP(AC1367,Setup_ScoreExactBonus!A:D,4,FALSE),
       0
     )),
  0)</f>
        <v>0</v>
      </c>
      <c r="AE1367" s="21">
        <f ca="1">IFERROR(IF(OR(ISBLANK(P1367),ISBLANK(Q1367)),0,IF(AA1367&lt;&gt;"", AA1367 + IF(AB1367=1,AD1367, 0), "") * (R1367+1)),"")</f>
        <v>87</v>
      </c>
      <c r="AF1367" s="21">
        <f ca="1">SUMIFS(AE$2:AE1367,D$2:D1367,D1367)</f>
        <v>1542</v>
      </c>
    </row>
    <row r="1368" spans="1:32" hidden="1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1">
        <v>0</v>
      </c>
      <c r="S1368" s="20">
        <f>VLOOKUP($A1368,Database!$A:$Y,10,FALSE)</f>
        <v>87</v>
      </c>
      <c r="T1368" s="20">
        <f>VLOOKUP($A1368,Database!$A:$Y,11,FALSE)</f>
        <v>102</v>
      </c>
      <c r="U1368" s="20">
        <f>VLOOKUP($A1368,Database!$A:$Y,12,FALSE)</f>
        <v>120</v>
      </c>
      <c r="V1368" s="20" t="str">
        <f>VLOOKUP(A1368,Database!A:M,13,FALSE)</f>
        <v>Terminé</v>
      </c>
      <c r="W1368" s="20">
        <f>VLOOKUP($A1368,Database!$A:$Y,20,FALSE)</f>
        <v>3</v>
      </c>
      <c r="X1368" s="20">
        <f>VLOOKUP($A1368,Database!$A:$Y,21,FALSE)</f>
        <v>1</v>
      </c>
      <c r="Y1368" s="20">
        <f>IF(A1368=0,0,IF(V1368="À venir",0,IF(AND(ISBLANK(P1368),ISBLANK(Q1368)),1,0)))</f>
        <v>0</v>
      </c>
      <c r="Z1368" s="20">
        <f>IF(OR(ISBLANK(P1368),ISBLANK(Q1368)),"",IF(OR(AND(P1368&gt;Q1368,W1368&gt;X1368),AND(P1368=Q1368,W1368=X1368),AND(P1368&lt;Q1368,W1368&lt;X1368)),1,0))</f>
        <v>0</v>
      </c>
      <c r="AA1368" s="20">
        <f ca="1">IF(C1368&lt;NOW(),IF(AND(P1368&gt;Q1368,W1368&gt;X1368),S1368,IF(AND(P1368=Q1368,W1368=X1368),T1368,IF(AND(P1368&lt;Q1368,W1368&lt;X1368),U1368,0))),"")</f>
        <v>0</v>
      </c>
      <c r="AB1368" s="20">
        <f ca="1">IF(AND(P1368=W1368,Q1368=X1368,NOT(ISBLANK(P1368)),NOT(ISBLANK(Q1368)),NOT(ISBLANK(W1368)),NOT(ISBLANK(AA1368))),1,0)</f>
        <v>0</v>
      </c>
      <c r="AC1368" s="20" t="str">
        <f ca="1">IF(AB1368=0,"",IF(OR(ISBLANK(P1368),ISBLANK(Q1368)),"",IF(ISBLANK(VLOOKUP(A1368,Database!A:AA,22,FALSE)),"",VLOOKUP(A1368,Database!A:AA,22,FALSE))))</f>
        <v/>
      </c>
      <c r="AD1368" s="20">
        <f ca="1">IFERROR(
   IF(
     OR(ISBLANK(P1368),ISBLANK(Q1368)),
     "",
     IF(
       AND(AA1368&lt;&gt;"",OR(V1368="Terminé",V1368="En cours")),
       VLOOKUP(AC1368,Setup_ScoreExactBonus!A:D,4,FALSE),
       0
     )),
  0)</f>
        <v>0</v>
      </c>
      <c r="AE1368" s="21">
        <f ca="1">IFERROR(IF(OR(ISBLANK(P1368),ISBLANK(Q1368)),0,IF(AA1368&lt;&gt;"", AA1368 + IF(AB1368=1,AD1368, 0), "") * (R1368+1)),"")</f>
        <v>0</v>
      </c>
      <c r="AF1368" s="21">
        <f ca="1">SUMIFS(AE$2:AE1368,D$2:D1368,D1368)</f>
        <v>1672</v>
      </c>
    </row>
    <row r="1369" spans="1:32" hidden="1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1">
        <v>0</v>
      </c>
      <c r="S1369" s="20">
        <f>VLOOKUP($A1369,Database!$A:$Y,10,FALSE)</f>
        <v>87</v>
      </c>
      <c r="T1369" s="20">
        <f>VLOOKUP($A1369,Database!$A:$Y,11,FALSE)</f>
        <v>102</v>
      </c>
      <c r="U1369" s="20">
        <f>VLOOKUP($A1369,Database!$A:$Y,12,FALSE)</f>
        <v>120</v>
      </c>
      <c r="V1369" s="20" t="str">
        <f>VLOOKUP(A1369,Database!A:M,13,FALSE)</f>
        <v>Terminé</v>
      </c>
      <c r="W1369" s="20">
        <f>VLOOKUP($A1369,Database!$A:$Y,20,FALSE)</f>
        <v>3</v>
      </c>
      <c r="X1369" s="20">
        <f>VLOOKUP($A1369,Database!$A:$Y,21,FALSE)</f>
        <v>1</v>
      </c>
      <c r="Y1369" s="20">
        <f>IF(A1369=0,0,IF(V1369="À venir",0,IF(AND(ISBLANK(P1369),ISBLANK(Q1369)),1,0)))</f>
        <v>0</v>
      </c>
      <c r="Z1369" s="20">
        <f>IF(OR(ISBLANK(P1369),ISBLANK(Q1369)),"",IF(OR(AND(P1369&gt;Q1369,W1369&gt;X1369),AND(P1369=Q1369,W1369=X1369),AND(P1369&lt;Q1369,W1369&lt;X1369)),1,0))</f>
        <v>0</v>
      </c>
      <c r="AA1369" s="20">
        <f ca="1">IF(C1369&lt;NOW(),IF(AND(P1369&gt;Q1369,W1369&gt;X1369),S1369,IF(AND(P1369=Q1369,W1369=X1369),T1369,IF(AND(P1369&lt;Q1369,W1369&lt;X1369),U1369,0))),"")</f>
        <v>0</v>
      </c>
      <c r="AB1369" s="20">
        <f ca="1">IF(AND(P1369=W1369,Q1369=X1369,NOT(ISBLANK(P1369)),NOT(ISBLANK(Q1369)),NOT(ISBLANK(W1369)),NOT(ISBLANK(AA1369))),1,0)</f>
        <v>0</v>
      </c>
      <c r="AC1369" s="20" t="str">
        <f ca="1">IF(AB1369=0,"",IF(OR(ISBLANK(P1369),ISBLANK(Q1369)),"",IF(ISBLANK(VLOOKUP(A1369,Database!A:AA,22,FALSE)),"",VLOOKUP(A1369,Database!A:AA,22,FALSE))))</f>
        <v/>
      </c>
      <c r="AD1369" s="20">
        <f ca="1">IFERROR(
   IF(
     OR(ISBLANK(P1369),ISBLANK(Q1369)),
     "",
     IF(
       AND(AA1369&lt;&gt;"",OR(V1369="Terminé",V1369="En cours")),
       VLOOKUP(AC1369,Setup_ScoreExactBonus!A:D,4,FALSE),
       0
     )),
  0)</f>
        <v>0</v>
      </c>
      <c r="AE1369" s="21">
        <f ca="1">IFERROR(IF(OR(ISBLANK(P1369),ISBLANK(Q1369)),0,IF(AA1369&lt;&gt;"", AA1369 + IF(AB1369=1,AD1369, 0), "") * (R1369+1)),"")</f>
        <v>0</v>
      </c>
      <c r="AF1369" s="21">
        <f ca="1">SUMIFS(AE$2:AE1369,D$2:D1369,D1369)</f>
        <v>1910</v>
      </c>
    </row>
    <row r="1370" spans="1:32" hidden="1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1">
        <v>0</v>
      </c>
      <c r="S1370" s="20">
        <f>VLOOKUP($A1370,Database!$A:$Y,10,FALSE)</f>
        <v>87</v>
      </c>
      <c r="T1370" s="20">
        <f>VLOOKUP($A1370,Database!$A:$Y,11,FALSE)</f>
        <v>102</v>
      </c>
      <c r="U1370" s="20">
        <f>VLOOKUP($A1370,Database!$A:$Y,12,FALSE)</f>
        <v>120</v>
      </c>
      <c r="V1370" s="20" t="str">
        <f>VLOOKUP(A1370,Database!A:M,13,FALSE)</f>
        <v>Terminé</v>
      </c>
      <c r="W1370" s="20">
        <f>VLOOKUP($A1370,Database!$A:$Y,20,FALSE)</f>
        <v>3</v>
      </c>
      <c r="X1370" s="20">
        <f>VLOOKUP($A1370,Database!$A:$Y,21,FALSE)</f>
        <v>1</v>
      </c>
      <c r="Y1370" s="20">
        <f>IF(A1370=0,0,IF(V1370="À venir",0,IF(AND(ISBLANK(P1370),ISBLANK(Q1370)),1,0)))</f>
        <v>0</v>
      </c>
      <c r="Z1370" s="20">
        <f>IF(OR(ISBLANK(P1370),ISBLANK(Q1370)),"",IF(OR(AND(P1370&gt;Q1370,W1370&gt;X1370),AND(P1370=Q1370,W1370=X1370),AND(P1370&lt;Q1370,W1370&lt;X1370)),1,0))</f>
        <v>1</v>
      </c>
      <c r="AA1370" s="20">
        <f ca="1">IF(C1370&lt;NOW(),IF(AND(P1370&gt;Q1370,W1370&gt;X1370),S1370,IF(AND(P1370=Q1370,W1370=X1370),T1370,IF(AND(P1370&lt;Q1370,W1370&lt;X1370),U1370,0))),"")</f>
        <v>87</v>
      </c>
      <c r="AB1370" s="20">
        <f ca="1">IF(AND(P1370=W1370,Q1370=X1370,NOT(ISBLANK(P1370)),NOT(ISBLANK(Q1370)),NOT(ISBLANK(W1370)),NOT(ISBLANK(AA1370))),1,0)</f>
        <v>0</v>
      </c>
      <c r="AC1370" s="20" t="str">
        <f ca="1">IF(AB1370=0,"",IF(OR(ISBLANK(P1370),ISBLANK(Q1370)),"",IF(ISBLANK(VLOOKUP(A1370,Database!A:AA,22,FALSE)),"",VLOOKUP(A1370,Database!A:AA,22,FALSE))))</f>
        <v/>
      </c>
      <c r="AD1370" s="20">
        <f ca="1">IFERROR(
   IF(
     OR(ISBLANK(P1370),ISBLANK(Q1370)),
     "",
     IF(
       AND(AA1370&lt;&gt;"",OR(V1370="Terminé",V1370="En cours")),
       VLOOKUP(AC1370,Setup_ScoreExactBonus!A:D,4,FALSE),
       0
     )),
  0)</f>
        <v>0</v>
      </c>
      <c r="AE1370" s="21">
        <f ca="1">IFERROR(IF(OR(ISBLANK(P1370),ISBLANK(Q1370)),0,IF(AA1370&lt;&gt;"", AA1370 + IF(AB1370=1,AD1370, 0), "") * (R1370+1)),"")</f>
        <v>87</v>
      </c>
      <c r="AF1370" s="21">
        <f ca="1">SUMIFS(AE$2:AE1370,D$2:D1370,D1370)</f>
        <v>1674</v>
      </c>
    </row>
    <row r="1371" spans="1:32" hidden="1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1">
        <v>0</v>
      </c>
      <c r="S1371" s="20">
        <f>VLOOKUP($A1371,Database!$A:$Y,10,FALSE)</f>
        <v>87</v>
      </c>
      <c r="T1371" s="20">
        <f>VLOOKUP($A1371,Database!$A:$Y,11,FALSE)</f>
        <v>102</v>
      </c>
      <c r="U1371" s="20">
        <f>VLOOKUP($A1371,Database!$A:$Y,12,FALSE)</f>
        <v>120</v>
      </c>
      <c r="V1371" s="20" t="str">
        <f>VLOOKUP(A1371,Database!A:M,13,FALSE)</f>
        <v>Terminé</v>
      </c>
      <c r="W1371" s="20">
        <f>VLOOKUP($A1371,Database!$A:$Y,20,FALSE)</f>
        <v>3</v>
      </c>
      <c r="X1371" s="20">
        <f>VLOOKUP($A1371,Database!$A:$Y,21,FALSE)</f>
        <v>1</v>
      </c>
      <c r="Y1371" s="20">
        <f>IF(A1371=0,0,IF(V1371="À venir",0,IF(AND(ISBLANK(P1371),ISBLANK(Q1371)),1,0)))</f>
        <v>0</v>
      </c>
      <c r="Z1371" s="20">
        <f>IF(OR(ISBLANK(P1371),ISBLANK(Q1371)),"",IF(OR(AND(P1371&gt;Q1371,W1371&gt;X1371),AND(P1371=Q1371,W1371=X1371),AND(P1371&lt;Q1371,W1371&lt;X1371)),1,0))</f>
        <v>1</v>
      </c>
      <c r="AA1371" s="20">
        <f ca="1">IF(C1371&lt;NOW(),IF(AND(P1371&gt;Q1371,W1371&gt;X1371),S1371,IF(AND(P1371=Q1371,W1371=X1371),T1371,IF(AND(P1371&lt;Q1371,W1371&lt;X1371),U1371,0))),"")</f>
        <v>87</v>
      </c>
      <c r="AB1371" s="20">
        <f ca="1">IF(AND(P1371=W1371,Q1371=X1371,NOT(ISBLANK(P1371)),NOT(ISBLANK(Q1371)),NOT(ISBLANK(W1371)),NOT(ISBLANK(AA1371))),1,0)</f>
        <v>0</v>
      </c>
      <c r="AC1371" s="20" t="str">
        <f ca="1">IF(AB1371=0,"",IF(OR(ISBLANK(P1371),ISBLANK(Q1371)),"",IF(ISBLANK(VLOOKUP(A1371,Database!A:AA,22,FALSE)),"",VLOOKUP(A1371,Database!A:AA,22,FALSE))))</f>
        <v/>
      </c>
      <c r="AD1371" s="20">
        <f ca="1">IFERROR(
   IF(
     OR(ISBLANK(P1371),ISBLANK(Q1371)),
     "",
     IF(
       AND(AA1371&lt;&gt;"",OR(V1371="Terminé",V1371="En cours")),
       VLOOKUP(AC1371,Setup_ScoreExactBonus!A:D,4,FALSE),
       0
     )),
  0)</f>
        <v>0</v>
      </c>
      <c r="AE1371" s="21">
        <f ca="1">IFERROR(IF(OR(ISBLANK(P1371),ISBLANK(Q1371)),0,IF(AA1371&lt;&gt;"", AA1371 + IF(AB1371=1,AD1371, 0), "") * (R1371+1)),"")</f>
        <v>87</v>
      </c>
      <c r="AF1371" s="21">
        <f ca="1">SUMIFS(AE$2:AE1371,D$2:D1371,D1371)</f>
        <v>1964</v>
      </c>
    </row>
    <row r="1372" spans="1:32" hidden="1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1">
        <v>0</v>
      </c>
      <c r="S1372" s="20">
        <f>VLOOKUP($A1372,Database!$A:$Y,10,FALSE)</f>
        <v>87</v>
      </c>
      <c r="T1372" s="20">
        <f>VLOOKUP($A1372,Database!$A:$Y,11,FALSE)</f>
        <v>102</v>
      </c>
      <c r="U1372" s="20">
        <f>VLOOKUP($A1372,Database!$A:$Y,12,FALSE)</f>
        <v>120</v>
      </c>
      <c r="V1372" s="20" t="str">
        <f>VLOOKUP(A1372,Database!A:M,13,FALSE)</f>
        <v>Terminé</v>
      </c>
      <c r="W1372" s="20">
        <f>VLOOKUP($A1372,Database!$A:$Y,20,FALSE)</f>
        <v>3</v>
      </c>
      <c r="X1372" s="20">
        <f>VLOOKUP($A1372,Database!$A:$Y,21,FALSE)</f>
        <v>1</v>
      </c>
      <c r="Y1372" s="20">
        <f>IF(A1372=0,0,IF(V1372="À venir",0,IF(AND(ISBLANK(P1372),ISBLANK(Q1372)),1,0)))</f>
        <v>0</v>
      </c>
      <c r="Z1372" s="20">
        <f>IF(OR(ISBLANK(P1372),ISBLANK(Q1372)),"",IF(OR(AND(P1372&gt;Q1372,W1372&gt;X1372),AND(P1372=Q1372,W1372=X1372),AND(P1372&lt;Q1372,W1372&lt;X1372)),1,0))</f>
        <v>0</v>
      </c>
      <c r="AA1372" s="20">
        <f ca="1">IF(C1372&lt;NOW(),IF(AND(P1372&gt;Q1372,W1372&gt;X1372),S1372,IF(AND(P1372=Q1372,W1372=X1372),T1372,IF(AND(P1372&lt;Q1372,W1372&lt;X1372),U1372,0))),"")</f>
        <v>0</v>
      </c>
      <c r="AB1372" s="20">
        <f ca="1">IF(AND(P1372=W1372,Q1372=X1372,NOT(ISBLANK(P1372)),NOT(ISBLANK(Q1372)),NOT(ISBLANK(W1372)),NOT(ISBLANK(AA1372))),1,0)</f>
        <v>0</v>
      </c>
      <c r="AC1372" s="20" t="str">
        <f ca="1">IF(AB1372=0,"",IF(OR(ISBLANK(P1372),ISBLANK(Q1372)),"",IF(ISBLANK(VLOOKUP(A1372,Database!A:AA,22,FALSE)),"",VLOOKUP(A1372,Database!A:AA,22,FALSE))))</f>
        <v/>
      </c>
      <c r="AD1372" s="20">
        <f ca="1">IFERROR(
   IF(
     OR(ISBLANK(P1372),ISBLANK(Q1372)),
     "",
     IF(
       AND(AA1372&lt;&gt;"",OR(V1372="Terminé",V1372="En cours")),
       VLOOKUP(AC1372,Setup_ScoreExactBonus!A:D,4,FALSE),
       0
     )),
  0)</f>
        <v>0</v>
      </c>
      <c r="AE1372" s="21">
        <f ca="1">IFERROR(IF(OR(ISBLANK(P1372),ISBLANK(Q1372)),0,IF(AA1372&lt;&gt;"", AA1372 + IF(AB1372=1,AD1372, 0), "") * (R1372+1)),"")</f>
        <v>0</v>
      </c>
      <c r="AF1372" s="21">
        <f ca="1">SUMIFS(AE$2:AE1372,D$2:D1372,D1372)</f>
        <v>1665</v>
      </c>
    </row>
    <row r="1373" spans="1:32" hidden="1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1">
        <v>0</v>
      </c>
      <c r="S1373" s="20">
        <f>VLOOKUP($A1373,Database!$A:$Y,10,FALSE)</f>
        <v>87</v>
      </c>
      <c r="T1373" s="20">
        <f>VLOOKUP($A1373,Database!$A:$Y,11,FALSE)</f>
        <v>102</v>
      </c>
      <c r="U1373" s="20">
        <f>VLOOKUP($A1373,Database!$A:$Y,12,FALSE)</f>
        <v>120</v>
      </c>
      <c r="V1373" s="20" t="str">
        <f>VLOOKUP(A1373,Database!A:M,13,FALSE)</f>
        <v>Terminé</v>
      </c>
      <c r="W1373" s="20">
        <f>VLOOKUP($A1373,Database!$A:$Y,20,FALSE)</f>
        <v>3</v>
      </c>
      <c r="X1373" s="20">
        <f>VLOOKUP($A1373,Database!$A:$Y,21,FALSE)</f>
        <v>1</v>
      </c>
      <c r="Y1373" s="20">
        <f>IF(A1373=0,0,IF(V1373="À venir",0,IF(AND(ISBLANK(P1373),ISBLANK(Q1373)),1,0)))</f>
        <v>0</v>
      </c>
      <c r="Z1373" s="20">
        <f>IF(OR(ISBLANK(P1373),ISBLANK(Q1373)),"",IF(OR(AND(P1373&gt;Q1373,W1373&gt;X1373),AND(P1373=Q1373,W1373=X1373),AND(P1373&lt;Q1373,W1373&lt;X1373)),1,0))</f>
        <v>0</v>
      </c>
      <c r="AA1373" s="20">
        <f ca="1">IF(C1373&lt;NOW(),IF(AND(P1373&gt;Q1373,W1373&gt;X1373),S1373,IF(AND(P1373=Q1373,W1373=X1373),T1373,IF(AND(P1373&lt;Q1373,W1373&lt;X1373),U1373,0))),"")</f>
        <v>0</v>
      </c>
      <c r="AB1373" s="20">
        <f ca="1">IF(AND(P1373=W1373,Q1373=X1373,NOT(ISBLANK(P1373)),NOT(ISBLANK(Q1373)),NOT(ISBLANK(W1373)),NOT(ISBLANK(AA1373))),1,0)</f>
        <v>0</v>
      </c>
      <c r="AC1373" s="20" t="str">
        <f ca="1">IF(AB1373=0,"",IF(OR(ISBLANK(P1373),ISBLANK(Q1373)),"",IF(ISBLANK(VLOOKUP(A1373,Database!A:AA,22,FALSE)),"",VLOOKUP(A1373,Database!A:AA,22,FALSE))))</f>
        <v/>
      </c>
      <c r="AD1373" s="20">
        <f ca="1">IFERROR(
   IF(
     OR(ISBLANK(P1373),ISBLANK(Q1373)),
     "",
     IF(
       AND(AA1373&lt;&gt;"",OR(V1373="Terminé",V1373="En cours")),
       VLOOKUP(AC1373,Setup_ScoreExactBonus!A:D,4,FALSE),
       0
     )),
  0)</f>
        <v>0</v>
      </c>
      <c r="AE1373" s="21">
        <f ca="1">IFERROR(IF(OR(ISBLANK(P1373),ISBLANK(Q1373)),0,IF(AA1373&lt;&gt;"", AA1373 + IF(AB1373=1,AD1373, 0), "") * (R1373+1)),"")</f>
        <v>0</v>
      </c>
      <c r="AF1373" s="21">
        <f ca="1">SUMIFS(AE$2:AE1373,D$2:D1373,D1373)</f>
        <v>1446</v>
      </c>
    </row>
    <row r="1374" spans="1:32" hidden="1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1">
        <v>0</v>
      </c>
      <c r="S1374" s="20">
        <f>VLOOKUP($A1374,Database!$A:$Y,10,FALSE)</f>
        <v>87</v>
      </c>
      <c r="T1374" s="20">
        <f>VLOOKUP($A1374,Database!$A:$Y,11,FALSE)</f>
        <v>102</v>
      </c>
      <c r="U1374" s="20">
        <f>VLOOKUP($A1374,Database!$A:$Y,12,FALSE)</f>
        <v>120</v>
      </c>
      <c r="V1374" s="20" t="str">
        <f>VLOOKUP(A1374,Database!A:M,13,FALSE)</f>
        <v>Terminé</v>
      </c>
      <c r="W1374" s="20">
        <f>VLOOKUP($A1374,Database!$A:$Y,20,FALSE)</f>
        <v>3</v>
      </c>
      <c r="X1374" s="20">
        <f>VLOOKUP($A1374,Database!$A:$Y,21,FALSE)</f>
        <v>1</v>
      </c>
      <c r="Y1374" s="20">
        <f>IF(A1374=0,0,IF(V1374="À venir",0,IF(AND(ISBLANK(P1374),ISBLANK(Q1374)),1,0)))</f>
        <v>0</v>
      </c>
      <c r="Z1374" s="20">
        <f>IF(OR(ISBLANK(P1374),ISBLANK(Q1374)),"",IF(OR(AND(P1374&gt;Q1374,W1374&gt;X1374),AND(P1374=Q1374,W1374=X1374),AND(P1374&lt;Q1374,W1374&lt;X1374)),1,0))</f>
        <v>0</v>
      </c>
      <c r="AA1374" s="20">
        <f ca="1">IF(C1374&lt;NOW(),IF(AND(P1374&gt;Q1374,W1374&gt;X1374),S1374,IF(AND(P1374=Q1374,W1374=X1374),T1374,IF(AND(P1374&lt;Q1374,W1374&lt;X1374),U1374,0))),"")</f>
        <v>0</v>
      </c>
      <c r="AB1374" s="20">
        <f ca="1">IF(AND(P1374=W1374,Q1374=X1374,NOT(ISBLANK(P1374)),NOT(ISBLANK(Q1374)),NOT(ISBLANK(W1374)),NOT(ISBLANK(AA1374))),1,0)</f>
        <v>0</v>
      </c>
      <c r="AC1374" s="20" t="str">
        <f ca="1">IF(AB1374=0,"",IF(OR(ISBLANK(P1374),ISBLANK(Q1374)),"",IF(ISBLANK(VLOOKUP(A1374,Database!A:AA,22,FALSE)),"",VLOOKUP(A1374,Database!A:AA,22,FALSE))))</f>
        <v/>
      </c>
      <c r="AD1374" s="20">
        <f ca="1">IFERROR(
   IF(
     OR(ISBLANK(P1374),ISBLANK(Q1374)),
     "",
     IF(
       AND(AA1374&lt;&gt;"",OR(V1374="Terminé",V1374="En cours")),
       VLOOKUP(AC1374,Setup_ScoreExactBonus!A:D,4,FALSE),
       0
     )),
  0)</f>
        <v>0</v>
      </c>
      <c r="AE1374" s="21">
        <f ca="1">IFERROR(IF(OR(ISBLANK(P1374),ISBLANK(Q1374)),0,IF(AA1374&lt;&gt;"", AA1374 + IF(AB1374=1,AD1374, 0), "") * (R1374+1)),"")</f>
        <v>0</v>
      </c>
      <c r="AF1374" s="21">
        <f ca="1">SUMIFS(AE$2:AE1374,D$2:D1374,D1374)</f>
        <v>1343</v>
      </c>
    </row>
    <row r="1375" spans="1:32" hidden="1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1">
        <v>0</v>
      </c>
      <c r="S1375" s="20">
        <f>VLOOKUP($A1375,Database!$A:$Y,10,FALSE)</f>
        <v>87</v>
      </c>
      <c r="T1375" s="20">
        <f>VLOOKUP($A1375,Database!$A:$Y,11,FALSE)</f>
        <v>102</v>
      </c>
      <c r="U1375" s="20">
        <f>VLOOKUP($A1375,Database!$A:$Y,12,FALSE)</f>
        <v>120</v>
      </c>
      <c r="V1375" s="20" t="str">
        <f>VLOOKUP(A1375,Database!A:M,13,FALSE)</f>
        <v>Terminé</v>
      </c>
      <c r="W1375" s="20">
        <f>VLOOKUP($A1375,Database!$A:$Y,20,FALSE)</f>
        <v>3</v>
      </c>
      <c r="X1375" s="20">
        <f>VLOOKUP($A1375,Database!$A:$Y,21,FALSE)</f>
        <v>1</v>
      </c>
      <c r="Y1375" s="20">
        <f>IF(A1375=0,0,IF(V1375="À venir",0,IF(AND(ISBLANK(P1375),ISBLANK(Q1375)),1,0)))</f>
        <v>0</v>
      </c>
      <c r="Z1375" s="20">
        <f>IF(OR(ISBLANK(P1375),ISBLANK(Q1375)),"",IF(OR(AND(P1375&gt;Q1375,W1375&gt;X1375),AND(P1375=Q1375,W1375=X1375),AND(P1375&lt;Q1375,W1375&lt;X1375)),1,0))</f>
        <v>1</v>
      </c>
      <c r="AA1375" s="20">
        <f ca="1">IF(C1375&lt;NOW(),IF(AND(P1375&gt;Q1375,W1375&gt;X1375),S1375,IF(AND(P1375=Q1375,W1375=X1375),T1375,IF(AND(P1375&lt;Q1375,W1375&lt;X1375),U1375,0))),"")</f>
        <v>87</v>
      </c>
      <c r="AB1375" s="20">
        <f ca="1">IF(AND(P1375=W1375,Q1375=X1375,NOT(ISBLANK(P1375)),NOT(ISBLANK(Q1375)),NOT(ISBLANK(W1375)),NOT(ISBLANK(AA1375))),1,0)</f>
        <v>0</v>
      </c>
      <c r="AC1375" s="20" t="str">
        <f ca="1">IF(AB1375=0,"",IF(OR(ISBLANK(P1375),ISBLANK(Q1375)),"",IF(ISBLANK(VLOOKUP(A1375,Database!A:AA,22,FALSE)),"",VLOOKUP(A1375,Database!A:AA,22,FALSE))))</f>
        <v/>
      </c>
      <c r="AD1375" s="20">
        <f ca="1">IFERROR(
   IF(
     OR(ISBLANK(P1375),ISBLANK(Q1375)),
     "",
     IF(
       AND(AA1375&lt;&gt;"",OR(V1375="Terminé",V1375="En cours")),
       VLOOKUP(AC1375,Setup_ScoreExactBonus!A:D,4,FALSE),
       0
     )),
  0)</f>
        <v>0</v>
      </c>
      <c r="AE1375" s="21">
        <f ca="1">IFERROR(IF(OR(ISBLANK(P1375),ISBLANK(Q1375)),0,IF(AA1375&lt;&gt;"", AA1375 + IF(AB1375=1,AD1375, 0), "") * (R1375+1)),"")</f>
        <v>87</v>
      </c>
      <c r="AF1375" s="21">
        <f ca="1">SUMIFS(AE$2:AE1375,D$2:D1375,D1375)</f>
        <v>2089</v>
      </c>
    </row>
    <row r="1376" spans="1:32" hidden="1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1">
        <v>0</v>
      </c>
      <c r="S1376" s="20">
        <f>VLOOKUP($A1376,Database!$A:$Y,10,FALSE)</f>
        <v>87</v>
      </c>
      <c r="T1376" s="20">
        <f>VLOOKUP($A1376,Database!$A:$Y,11,FALSE)</f>
        <v>102</v>
      </c>
      <c r="U1376" s="20">
        <f>VLOOKUP($A1376,Database!$A:$Y,12,FALSE)</f>
        <v>120</v>
      </c>
      <c r="V1376" s="20" t="str">
        <f>VLOOKUP(A1376,Database!A:M,13,FALSE)</f>
        <v>Terminé</v>
      </c>
      <c r="W1376" s="20">
        <f>VLOOKUP($A1376,Database!$A:$Y,20,FALSE)</f>
        <v>3</v>
      </c>
      <c r="X1376" s="20">
        <f>VLOOKUP($A1376,Database!$A:$Y,21,FALSE)</f>
        <v>1</v>
      </c>
      <c r="Y1376" s="20">
        <f>IF(A1376=0,0,IF(V1376="À venir",0,IF(AND(ISBLANK(P1376),ISBLANK(Q1376)),1,0)))</f>
        <v>0</v>
      </c>
      <c r="Z1376" s="20">
        <f>IF(OR(ISBLANK(P1376),ISBLANK(Q1376)),"",IF(OR(AND(P1376&gt;Q1376,W1376&gt;X1376),AND(P1376=Q1376,W1376=X1376),AND(P1376&lt;Q1376,W1376&lt;X1376)),1,0))</f>
        <v>1</v>
      </c>
      <c r="AA1376" s="20">
        <f ca="1">IF(C1376&lt;NOW(),IF(AND(P1376&gt;Q1376,W1376&gt;X1376),S1376,IF(AND(P1376=Q1376,W1376=X1376),T1376,IF(AND(P1376&lt;Q1376,W1376&lt;X1376),U1376,0))),"")</f>
        <v>87</v>
      </c>
      <c r="AB1376" s="20">
        <f ca="1">IF(AND(P1376=W1376,Q1376=X1376,NOT(ISBLANK(P1376)),NOT(ISBLANK(Q1376)),NOT(ISBLANK(W1376)),NOT(ISBLANK(AA1376))),1,0)</f>
        <v>0</v>
      </c>
      <c r="AC1376" s="20" t="str">
        <f ca="1">IF(AB1376=0,"",IF(OR(ISBLANK(P1376),ISBLANK(Q1376)),"",IF(ISBLANK(VLOOKUP(A1376,Database!A:AA,22,FALSE)),"",VLOOKUP(A1376,Database!A:AA,22,FALSE))))</f>
        <v/>
      </c>
      <c r="AD1376" s="20">
        <f ca="1">IFERROR(
   IF(
     OR(ISBLANK(P1376),ISBLANK(Q1376)),
     "",
     IF(
       AND(AA1376&lt;&gt;"",OR(V1376="Terminé",V1376="En cours")),
       VLOOKUP(AC1376,Setup_ScoreExactBonus!A:D,4,FALSE),
       0
     )),
  0)</f>
        <v>0</v>
      </c>
      <c r="AE1376" s="21">
        <f ca="1">IFERROR(IF(OR(ISBLANK(P1376),ISBLANK(Q1376)),0,IF(AA1376&lt;&gt;"", AA1376 + IF(AB1376=1,AD1376, 0), "") * (R1376+1)),"")</f>
        <v>87</v>
      </c>
      <c r="AF1376" s="21">
        <f ca="1">SUMIFS(AE$2:AE1376,D$2:D1376,D1376)</f>
        <v>1827</v>
      </c>
    </row>
    <row r="1377" spans="1:32" hidden="1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1">
        <v>1</v>
      </c>
      <c r="S1377" s="20">
        <f>VLOOKUP($A1377,Database!$A:$Y,10,FALSE)</f>
        <v>87</v>
      </c>
      <c r="T1377" s="20">
        <f>VLOOKUP($A1377,Database!$A:$Y,11,FALSE)</f>
        <v>102</v>
      </c>
      <c r="U1377" s="20">
        <f>VLOOKUP($A1377,Database!$A:$Y,12,FALSE)</f>
        <v>120</v>
      </c>
      <c r="V1377" s="20" t="str">
        <f>VLOOKUP(A1377,Database!A:M,13,FALSE)</f>
        <v>Terminé</v>
      </c>
      <c r="W1377" s="20">
        <f>VLOOKUP($A1377,Database!$A:$Y,20,FALSE)</f>
        <v>3</v>
      </c>
      <c r="X1377" s="20">
        <f>VLOOKUP($A1377,Database!$A:$Y,21,FALSE)</f>
        <v>1</v>
      </c>
      <c r="Y1377" s="20">
        <f>IF(A1377=0,0,IF(V1377="À venir",0,IF(AND(ISBLANK(P1377),ISBLANK(Q1377)),1,0)))</f>
        <v>0</v>
      </c>
      <c r="Z1377" s="20">
        <f>IF(OR(ISBLANK(P1377),ISBLANK(Q1377)),"",IF(OR(AND(P1377&gt;Q1377,W1377&gt;X1377),AND(P1377=Q1377,W1377=X1377),AND(P1377&lt;Q1377,W1377&lt;X1377)),1,0))</f>
        <v>0</v>
      </c>
      <c r="AA1377" s="20">
        <f ca="1">IF(C1377&lt;NOW(),IF(AND(P1377&gt;Q1377,W1377&gt;X1377),S1377,IF(AND(P1377=Q1377,W1377=X1377),T1377,IF(AND(P1377&lt;Q1377,W1377&lt;X1377),U1377,0))),"")</f>
        <v>0</v>
      </c>
      <c r="AB1377" s="20">
        <f ca="1">IF(AND(P1377=W1377,Q1377=X1377,NOT(ISBLANK(P1377)),NOT(ISBLANK(Q1377)),NOT(ISBLANK(W1377)),NOT(ISBLANK(AA1377))),1,0)</f>
        <v>0</v>
      </c>
      <c r="AC1377" s="20" t="str">
        <f ca="1">IF(AB1377=0,"",IF(OR(ISBLANK(P1377),ISBLANK(Q1377)),"",IF(ISBLANK(VLOOKUP(A1377,Database!A:AA,22,FALSE)),"",VLOOKUP(A1377,Database!A:AA,22,FALSE))))</f>
        <v/>
      </c>
      <c r="AD1377" s="20">
        <f ca="1">IFERROR(
   IF(
     OR(ISBLANK(P1377),ISBLANK(Q1377)),
     "",
     IF(
       AND(AA1377&lt;&gt;"",OR(V1377="Terminé",V1377="En cours")),
       VLOOKUP(AC1377,Setup_ScoreExactBonus!A:D,4,FALSE),
       0
     )),
  0)</f>
        <v>0</v>
      </c>
      <c r="AE1377" s="21">
        <f ca="1">IFERROR(IF(OR(ISBLANK(P1377),ISBLANK(Q1377)),0,IF(AA1377&lt;&gt;"", AA1377 + IF(AB1377=1,AD1377, 0), "") * (R1377+1)),"")</f>
        <v>0</v>
      </c>
      <c r="AF1377" s="21">
        <f ca="1">SUMIFS(AE$2:AE1377,D$2:D1377,D1377)</f>
        <v>1311</v>
      </c>
    </row>
    <row r="1378" spans="1:32" hidden="1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1">
        <v>0</v>
      </c>
      <c r="S1378" s="20">
        <f>VLOOKUP($A1378,Database!$A:$Y,10,FALSE)</f>
        <v>87</v>
      </c>
      <c r="T1378" s="20">
        <f>VLOOKUP($A1378,Database!$A:$Y,11,FALSE)</f>
        <v>102</v>
      </c>
      <c r="U1378" s="20">
        <f>VLOOKUP($A1378,Database!$A:$Y,12,FALSE)</f>
        <v>120</v>
      </c>
      <c r="V1378" s="20" t="str">
        <f>VLOOKUP(A1378,Database!A:M,13,FALSE)</f>
        <v>Terminé</v>
      </c>
      <c r="W1378" s="20">
        <f>VLOOKUP($A1378,Database!$A:$Y,20,FALSE)</f>
        <v>3</v>
      </c>
      <c r="X1378" s="20">
        <f>VLOOKUP($A1378,Database!$A:$Y,21,FALSE)</f>
        <v>1</v>
      </c>
      <c r="Y1378" s="20">
        <f>IF(A1378=0,0,IF(V1378="À venir",0,IF(AND(ISBLANK(P1378),ISBLANK(Q1378)),1,0)))</f>
        <v>0</v>
      </c>
      <c r="Z1378" s="20">
        <f>IF(OR(ISBLANK(P1378),ISBLANK(Q1378)),"",IF(OR(AND(P1378&gt;Q1378,W1378&gt;X1378),AND(P1378=Q1378,W1378=X1378),AND(P1378&lt;Q1378,W1378&lt;X1378)),1,0))</f>
        <v>1</v>
      </c>
      <c r="AA1378" s="20">
        <f ca="1">IF(C1378&lt;NOW(),IF(AND(P1378&gt;Q1378,W1378&gt;X1378),S1378,IF(AND(P1378=Q1378,W1378=X1378),T1378,IF(AND(P1378&lt;Q1378,W1378&lt;X1378),U1378,0))),"")</f>
        <v>87</v>
      </c>
      <c r="AB1378" s="20">
        <f ca="1">IF(AND(P1378=W1378,Q1378=X1378,NOT(ISBLANK(P1378)),NOT(ISBLANK(Q1378)),NOT(ISBLANK(W1378)),NOT(ISBLANK(AA1378))),1,0)</f>
        <v>0</v>
      </c>
      <c r="AC1378" s="20" t="str">
        <f ca="1">IF(AB1378=0,"",IF(OR(ISBLANK(P1378),ISBLANK(Q1378)),"",IF(ISBLANK(VLOOKUP(A1378,Database!A:AA,22,FALSE)),"",VLOOKUP(A1378,Database!A:AA,22,FALSE))))</f>
        <v/>
      </c>
      <c r="AD1378" s="20">
        <f ca="1">IFERROR(
   IF(
     OR(ISBLANK(P1378),ISBLANK(Q1378)),
     "",
     IF(
       AND(AA1378&lt;&gt;"",OR(V1378="Terminé",V1378="En cours")),
       VLOOKUP(AC1378,Setup_ScoreExactBonus!A:D,4,FALSE),
       0
     )),
  0)</f>
        <v>0</v>
      </c>
      <c r="AE1378" s="21">
        <f ca="1">IFERROR(IF(OR(ISBLANK(P1378),ISBLANK(Q1378)),0,IF(AA1378&lt;&gt;"", AA1378 + IF(AB1378=1,AD1378, 0), "") * (R1378+1)),"")</f>
        <v>87</v>
      </c>
      <c r="AF1378" s="21">
        <f ca="1">SUMIFS(AE$2:AE1378,D$2:D1378,D1378)</f>
        <v>1097</v>
      </c>
    </row>
    <row r="1379" spans="1:32" hidden="1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1">
        <v>0</v>
      </c>
      <c r="S1379" s="20">
        <f>VLOOKUP($A1379,Database!$A:$Y,10,FALSE)</f>
        <v>29</v>
      </c>
      <c r="T1379" s="20">
        <f>VLOOKUP($A1379,Database!$A:$Y,11,FALSE)</f>
        <v>159</v>
      </c>
      <c r="U1379" s="20">
        <f>VLOOKUP($A1379,Database!$A:$Y,12,FALSE)</f>
        <v>187</v>
      </c>
      <c r="V1379" s="20" t="str">
        <f>VLOOKUP(A1379,Database!A:M,13,FALSE)</f>
        <v>Terminé</v>
      </c>
      <c r="W1379" s="20">
        <f>VLOOKUP($A1379,Database!$A:$Y,20,FALSE)</f>
        <v>4</v>
      </c>
      <c r="X1379" s="20">
        <f>VLOOKUP($A1379,Database!$A:$Y,21,FALSE)</f>
        <v>2</v>
      </c>
      <c r="Y1379" s="20">
        <f>IF(A1379=0,0,IF(V1379="À venir",0,IF(AND(ISBLANK(P1379),ISBLANK(Q1379)),1,0)))</f>
        <v>0</v>
      </c>
      <c r="Z1379" s="20">
        <f>IF(OR(ISBLANK(P1379),ISBLANK(Q1379)),"",IF(OR(AND(P1379&gt;Q1379,W1379&gt;X1379),AND(P1379=Q1379,W1379=X1379),AND(P1379&lt;Q1379,W1379&lt;X1379)),1,0))</f>
        <v>1</v>
      </c>
      <c r="AA1379" s="20">
        <f ca="1">IF(C1379&lt;NOW(),IF(AND(P1379&gt;Q1379,W1379&gt;X1379),S1379,IF(AND(P1379=Q1379,W1379=X1379),T1379,IF(AND(P1379&lt;Q1379,W1379&lt;X1379),U1379,0))),"")</f>
        <v>29</v>
      </c>
      <c r="AB1379" s="20">
        <f ca="1">IF(AND(P1379=W1379,Q1379=X1379,NOT(ISBLANK(P1379)),NOT(ISBLANK(Q1379)),NOT(ISBLANK(W1379)),NOT(ISBLANK(AA1379))),1,0)</f>
        <v>0</v>
      </c>
      <c r="AC1379" s="20" t="str">
        <f ca="1">IF(AB1379=0,"",IF(OR(ISBLANK(P1379),ISBLANK(Q1379)),"",IF(ISBLANK(VLOOKUP(A1379,Database!A:AA,22,FALSE)),"",VLOOKUP(A1379,Database!A:AA,22,FALSE))))</f>
        <v/>
      </c>
      <c r="AD1379" s="20">
        <f ca="1">IFERROR(
   IF(
     OR(ISBLANK(P1379),ISBLANK(Q1379)),
     "",
     IF(
       AND(AA1379&lt;&gt;"",OR(V1379="Terminé",V1379="En cours")),
       VLOOKUP(AC1379,Setup_ScoreExactBonus!A:D,4,FALSE),
       0
     )),
  0)</f>
        <v>0</v>
      </c>
      <c r="AE1379" s="21">
        <f ca="1">IFERROR(IF(OR(ISBLANK(P1379),ISBLANK(Q1379)),0,IF(AA1379&lt;&gt;"", AA1379 + IF(AB1379=1,AD1379, 0), "") * (R1379+1)),"")</f>
        <v>29</v>
      </c>
      <c r="AF1379" s="21">
        <f ca="1">SUMIFS(AE$2:AE1379,D$2:D1379,D1379)</f>
        <v>1796</v>
      </c>
    </row>
    <row r="1380" spans="1:32" hidden="1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1">
        <v>0</v>
      </c>
      <c r="S1380" s="20">
        <f>VLOOKUP($A1380,Database!$A:$Y,10,FALSE)</f>
        <v>29</v>
      </c>
      <c r="T1380" s="20">
        <f>VLOOKUP($A1380,Database!$A:$Y,11,FALSE)</f>
        <v>159</v>
      </c>
      <c r="U1380" s="20">
        <f>VLOOKUP($A1380,Database!$A:$Y,12,FALSE)</f>
        <v>187</v>
      </c>
      <c r="V1380" s="20" t="str">
        <f>VLOOKUP(A1380,Database!A:M,13,FALSE)</f>
        <v>Terminé</v>
      </c>
      <c r="W1380" s="20">
        <f>VLOOKUP($A1380,Database!$A:$Y,20,FALSE)</f>
        <v>4</v>
      </c>
      <c r="X1380" s="20">
        <f>VLOOKUP($A1380,Database!$A:$Y,21,FALSE)</f>
        <v>2</v>
      </c>
      <c r="Y1380" s="20">
        <f>IF(A1380=0,0,IF(V1380="À venir",0,IF(AND(ISBLANK(P1380),ISBLANK(Q1380)),1,0)))</f>
        <v>0</v>
      </c>
      <c r="Z1380" s="20">
        <f>IF(OR(ISBLANK(P1380),ISBLANK(Q1380)),"",IF(OR(AND(P1380&gt;Q1380,W1380&gt;X1380),AND(P1380=Q1380,W1380=X1380),AND(P1380&lt;Q1380,W1380&lt;X1380)),1,0))</f>
        <v>1</v>
      </c>
      <c r="AA1380" s="20">
        <f ca="1">IF(C1380&lt;NOW(),IF(AND(P1380&gt;Q1380,W1380&gt;X1380),S1380,IF(AND(P1380=Q1380,W1380=X1380),T1380,IF(AND(P1380&lt;Q1380,W1380&lt;X1380),U1380,0))),"")</f>
        <v>29</v>
      </c>
      <c r="AB1380" s="20">
        <f ca="1">IF(AND(P1380=W1380,Q1380=X1380,NOT(ISBLANK(P1380)),NOT(ISBLANK(Q1380)),NOT(ISBLANK(W1380)),NOT(ISBLANK(AA1380))),1,0)</f>
        <v>0</v>
      </c>
      <c r="AC1380" s="20" t="str">
        <f ca="1">IF(AB1380=0,"",IF(OR(ISBLANK(P1380),ISBLANK(Q1380)),"",IF(ISBLANK(VLOOKUP(A1380,Database!A:AA,22,FALSE)),"",VLOOKUP(A1380,Database!A:AA,22,FALSE))))</f>
        <v/>
      </c>
      <c r="AD1380" s="20">
        <f ca="1">IFERROR(
   IF(
     OR(ISBLANK(P1380),ISBLANK(Q1380)),
     "",
     IF(
       AND(AA1380&lt;&gt;"",OR(V1380="Terminé",V1380="En cours")),
       VLOOKUP(AC1380,Setup_ScoreExactBonus!A:D,4,FALSE),
       0
     )),
  0)</f>
        <v>0</v>
      </c>
      <c r="AE1380" s="21">
        <f ca="1">IFERROR(IF(OR(ISBLANK(P1380),ISBLANK(Q1380)),0,IF(AA1380&lt;&gt;"", AA1380 + IF(AB1380=1,AD1380, 0), "") * (R1380+1)),"")</f>
        <v>29</v>
      </c>
      <c r="AF1380" s="21">
        <f ca="1">SUMIFS(AE$2:AE1380,D$2:D1380,D1380)</f>
        <v>2062</v>
      </c>
    </row>
    <row r="1381" spans="1:32" hidden="1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1">
        <v>0</v>
      </c>
      <c r="S1381" s="20">
        <f>VLOOKUP($A1381,Database!$A:$Y,10,FALSE)</f>
        <v>29</v>
      </c>
      <c r="T1381" s="20">
        <f>VLOOKUP($A1381,Database!$A:$Y,11,FALSE)</f>
        <v>159</v>
      </c>
      <c r="U1381" s="20">
        <f>VLOOKUP($A1381,Database!$A:$Y,12,FALSE)</f>
        <v>187</v>
      </c>
      <c r="V1381" s="20" t="str">
        <f>VLOOKUP(A1381,Database!A:M,13,FALSE)</f>
        <v>Terminé</v>
      </c>
      <c r="W1381" s="20">
        <f>VLOOKUP($A1381,Database!$A:$Y,20,FALSE)</f>
        <v>4</v>
      </c>
      <c r="X1381" s="20">
        <f>VLOOKUP($A1381,Database!$A:$Y,21,FALSE)</f>
        <v>2</v>
      </c>
      <c r="Y1381" s="20">
        <f>IF(A1381=0,0,IF(V1381="À venir",0,IF(AND(ISBLANK(P1381),ISBLANK(Q1381)),1,0)))</f>
        <v>0</v>
      </c>
      <c r="Z1381" s="20">
        <f>IF(OR(ISBLANK(P1381),ISBLANK(Q1381)),"",IF(OR(AND(P1381&gt;Q1381,W1381&gt;X1381),AND(P1381=Q1381,W1381=X1381),AND(P1381&lt;Q1381,W1381&lt;X1381)),1,0))</f>
        <v>1</v>
      </c>
      <c r="AA1381" s="20">
        <f ca="1">IF(C1381&lt;NOW(),IF(AND(P1381&gt;Q1381,W1381&gt;X1381),S1381,IF(AND(P1381=Q1381,W1381=X1381),T1381,IF(AND(P1381&lt;Q1381,W1381&lt;X1381),U1381,0))),"")</f>
        <v>29</v>
      </c>
      <c r="AB1381" s="20">
        <f ca="1">IF(AND(P1381=W1381,Q1381=X1381,NOT(ISBLANK(P1381)),NOT(ISBLANK(Q1381)),NOT(ISBLANK(W1381)),NOT(ISBLANK(AA1381))),1,0)</f>
        <v>0</v>
      </c>
      <c r="AC1381" s="20" t="str">
        <f ca="1">IF(AB1381=0,"",IF(OR(ISBLANK(P1381),ISBLANK(Q1381)),"",IF(ISBLANK(VLOOKUP(A1381,Database!A:AA,22,FALSE)),"",VLOOKUP(A1381,Database!A:AA,22,FALSE))))</f>
        <v/>
      </c>
      <c r="AD1381" s="20">
        <f ca="1">IFERROR(
   IF(
     OR(ISBLANK(P1381),ISBLANK(Q1381)),
     "",
     IF(
       AND(AA1381&lt;&gt;"",OR(V1381="Terminé",V1381="En cours")),
       VLOOKUP(AC1381,Setup_ScoreExactBonus!A:D,4,FALSE),
       0
     )),
  0)</f>
        <v>0</v>
      </c>
      <c r="AE1381" s="21">
        <f ca="1">IFERROR(IF(OR(ISBLANK(P1381),ISBLANK(Q1381)),0,IF(AA1381&lt;&gt;"", AA1381 + IF(AB1381=1,AD1381, 0), "") * (R1381+1)),"")</f>
        <v>29</v>
      </c>
      <c r="AF1381" s="21">
        <f ca="1">SUMIFS(AE$2:AE1381,D$2:D1381,D1381)</f>
        <v>2038</v>
      </c>
    </row>
    <row r="1382" spans="1:32" hidden="1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1">
        <v>0</v>
      </c>
      <c r="S1382" s="20">
        <f>VLOOKUP($A1382,Database!$A:$Y,10,FALSE)</f>
        <v>29</v>
      </c>
      <c r="T1382" s="20">
        <f>VLOOKUP($A1382,Database!$A:$Y,11,FALSE)</f>
        <v>159</v>
      </c>
      <c r="U1382" s="20">
        <f>VLOOKUP($A1382,Database!$A:$Y,12,FALSE)</f>
        <v>187</v>
      </c>
      <c r="V1382" s="20" t="str">
        <f>VLOOKUP(A1382,Database!A:M,13,FALSE)</f>
        <v>Terminé</v>
      </c>
      <c r="W1382" s="20">
        <f>VLOOKUP($A1382,Database!$A:$Y,20,FALSE)</f>
        <v>4</v>
      </c>
      <c r="X1382" s="20">
        <f>VLOOKUP($A1382,Database!$A:$Y,21,FALSE)</f>
        <v>2</v>
      </c>
      <c r="Y1382" s="20">
        <f>IF(A1382=0,0,IF(V1382="À venir",0,IF(AND(ISBLANK(P1382),ISBLANK(Q1382)),1,0)))</f>
        <v>0</v>
      </c>
      <c r="Z1382" s="20">
        <f>IF(OR(ISBLANK(P1382),ISBLANK(Q1382)),"",IF(OR(AND(P1382&gt;Q1382,W1382&gt;X1382),AND(P1382=Q1382,W1382=X1382),AND(P1382&lt;Q1382,W1382&lt;X1382)),1,0))</f>
        <v>1</v>
      </c>
      <c r="AA1382" s="20">
        <f ca="1">IF(C1382&lt;NOW(),IF(AND(P1382&gt;Q1382,W1382&gt;X1382),S1382,IF(AND(P1382=Q1382,W1382=X1382),T1382,IF(AND(P1382&lt;Q1382,W1382&lt;X1382),U1382,0))),"")</f>
        <v>29</v>
      </c>
      <c r="AB1382" s="20">
        <f ca="1">IF(AND(P1382=W1382,Q1382=X1382,NOT(ISBLANK(P1382)),NOT(ISBLANK(Q1382)),NOT(ISBLANK(W1382)),NOT(ISBLANK(AA1382))),1,0)</f>
        <v>0</v>
      </c>
      <c r="AC1382" s="20" t="str">
        <f ca="1">IF(AB1382=0,"",IF(OR(ISBLANK(P1382),ISBLANK(Q1382)),"",IF(ISBLANK(VLOOKUP(A1382,Database!A:AA,22,FALSE)),"",VLOOKUP(A1382,Database!A:AA,22,FALSE))))</f>
        <v/>
      </c>
      <c r="AD1382" s="20">
        <f ca="1">IFERROR(
   IF(
     OR(ISBLANK(P1382),ISBLANK(Q1382)),
     "",
     IF(
       AND(AA1382&lt;&gt;"",OR(V1382="Terminé",V1382="En cours")),
       VLOOKUP(AC1382,Setup_ScoreExactBonus!A:D,4,FALSE),
       0
     )),
  0)</f>
        <v>0</v>
      </c>
      <c r="AE1382" s="21">
        <f ca="1">IFERROR(IF(OR(ISBLANK(P1382),ISBLANK(Q1382)),0,IF(AA1382&lt;&gt;"", AA1382 + IF(AB1382=1,AD1382, 0), "") * (R1382+1)),"")</f>
        <v>29</v>
      </c>
      <c r="AF1382" s="21">
        <f ca="1">SUMIFS(AE$2:AE1382,D$2:D1382,D1382)</f>
        <v>1650</v>
      </c>
    </row>
    <row r="1383" spans="1:32" hidden="1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1">
        <v>0</v>
      </c>
      <c r="S1383" s="20">
        <f>VLOOKUP($A1383,Database!$A:$Y,10,FALSE)</f>
        <v>29</v>
      </c>
      <c r="T1383" s="20">
        <f>VLOOKUP($A1383,Database!$A:$Y,11,FALSE)</f>
        <v>159</v>
      </c>
      <c r="U1383" s="20">
        <f>VLOOKUP($A1383,Database!$A:$Y,12,FALSE)</f>
        <v>187</v>
      </c>
      <c r="V1383" s="20" t="str">
        <f>VLOOKUP(A1383,Database!A:M,13,FALSE)</f>
        <v>Terminé</v>
      </c>
      <c r="W1383" s="20">
        <f>VLOOKUP($A1383,Database!$A:$Y,20,FALSE)</f>
        <v>4</v>
      </c>
      <c r="X1383" s="20">
        <f>VLOOKUP($A1383,Database!$A:$Y,21,FALSE)</f>
        <v>2</v>
      </c>
      <c r="Y1383" s="20">
        <f>IF(A1383=0,0,IF(V1383="À venir",0,IF(AND(ISBLANK(P1383),ISBLANK(Q1383)),1,0)))</f>
        <v>1</v>
      </c>
      <c r="Z1383" s="20" t="str">
        <f>IF(OR(ISBLANK(P1383),ISBLANK(Q1383)),"",IF(OR(AND(P1383&gt;Q1383,W1383&gt;X1383),AND(P1383=Q1383,W1383=X1383),AND(P1383&lt;Q1383,W1383&lt;X1383)),1,0))</f>
        <v/>
      </c>
      <c r="AA1383" s="20">
        <f ca="1">IF(C1383&lt;NOW(),IF(AND(P1383&gt;Q1383,W1383&gt;X1383),S1383,IF(AND(P1383=Q1383,W1383=X1383),T1383,IF(AND(P1383&lt;Q1383,W1383&lt;X1383),U1383,0))),"")</f>
        <v>0</v>
      </c>
      <c r="AB1383" s="20">
        <f ca="1">IF(AND(P1383=W1383,Q1383=X1383,NOT(ISBLANK(P1383)),NOT(ISBLANK(Q1383)),NOT(ISBLANK(W1383)),NOT(ISBLANK(AA1383))),1,0)</f>
        <v>0</v>
      </c>
      <c r="AC1383" s="20" t="str">
        <f ca="1">IF(AB1383=0,"",IF(OR(ISBLANK(P1383),ISBLANK(Q1383)),"",IF(ISBLANK(VLOOKUP(A1383,Database!A:AA,22,FALSE)),"",VLOOKUP(A1383,Database!A:AA,22,FALSE))))</f>
        <v/>
      </c>
      <c r="AD1383" s="20" t="str">
        <f>IFERROR(
   IF(
     OR(ISBLANK(P1383),ISBLANK(Q1383)),
     "",
     IF(
       AND(AA1383&lt;&gt;"",OR(V1383="Terminé",V1383="En cours")),
       VLOOKUP(AC1383,Setup_ScoreExactBonus!A:D,4,FALSE),
       0
     )),
  0)</f>
        <v/>
      </c>
      <c r="AE1383" s="21">
        <f>IFERROR(IF(OR(ISBLANK(P1383),ISBLANK(Q1383)),0,IF(AA1383&lt;&gt;"", AA1383 + IF(AB1383=1,AD1383, 0), "") * (R1383+1)),"")</f>
        <v>0</v>
      </c>
      <c r="AF1383" s="21">
        <f ca="1">SUMIFS(AE$2:AE1383,D$2:D1383,D1383)</f>
        <v>1384</v>
      </c>
    </row>
    <row r="1384" spans="1:32" hidden="1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1">
        <v>0</v>
      </c>
      <c r="S1384" s="20">
        <f>VLOOKUP($A1384,Database!$A:$Y,10,FALSE)</f>
        <v>29</v>
      </c>
      <c r="T1384" s="20">
        <f>VLOOKUP($A1384,Database!$A:$Y,11,FALSE)</f>
        <v>159</v>
      </c>
      <c r="U1384" s="20">
        <f>VLOOKUP($A1384,Database!$A:$Y,12,FALSE)</f>
        <v>187</v>
      </c>
      <c r="V1384" s="20" t="str">
        <f>VLOOKUP(A1384,Database!A:M,13,FALSE)</f>
        <v>Terminé</v>
      </c>
      <c r="W1384" s="20">
        <f>VLOOKUP($A1384,Database!$A:$Y,20,FALSE)</f>
        <v>4</v>
      </c>
      <c r="X1384" s="20">
        <f>VLOOKUP($A1384,Database!$A:$Y,21,FALSE)</f>
        <v>2</v>
      </c>
      <c r="Y1384" s="20">
        <f>IF(A1384=0,0,IF(V1384="À venir",0,IF(AND(ISBLANK(P1384),ISBLANK(Q1384)),1,0)))</f>
        <v>0</v>
      </c>
      <c r="Z1384" s="20">
        <f>IF(OR(ISBLANK(P1384),ISBLANK(Q1384)),"",IF(OR(AND(P1384&gt;Q1384,W1384&gt;X1384),AND(P1384=Q1384,W1384=X1384),AND(P1384&lt;Q1384,W1384&lt;X1384)),1,0))</f>
        <v>1</v>
      </c>
      <c r="AA1384" s="20">
        <f ca="1">IF(C1384&lt;NOW(),IF(AND(P1384&gt;Q1384,W1384&gt;X1384),S1384,IF(AND(P1384=Q1384,W1384=X1384),T1384,IF(AND(P1384&lt;Q1384,W1384&lt;X1384),U1384,0))),"")</f>
        <v>29</v>
      </c>
      <c r="AB1384" s="20">
        <f ca="1">IF(AND(P1384=W1384,Q1384=X1384,NOT(ISBLANK(P1384)),NOT(ISBLANK(Q1384)),NOT(ISBLANK(W1384)),NOT(ISBLANK(AA1384))),1,0)</f>
        <v>0</v>
      </c>
      <c r="AC1384" s="20" t="str">
        <f ca="1">IF(AB1384=0,"",IF(OR(ISBLANK(P1384),ISBLANK(Q1384)),"",IF(ISBLANK(VLOOKUP(A1384,Database!A:AA,22,FALSE)),"",VLOOKUP(A1384,Database!A:AA,22,FALSE))))</f>
        <v/>
      </c>
      <c r="AD1384" s="20">
        <f ca="1">IFERROR(
   IF(
     OR(ISBLANK(P1384),ISBLANK(Q1384)),
     "",
     IF(
       AND(AA1384&lt;&gt;"",OR(V1384="Terminé",V1384="En cours")),
       VLOOKUP(AC1384,Setup_ScoreExactBonus!A:D,4,FALSE),
       0
     )),
  0)</f>
        <v>0</v>
      </c>
      <c r="AE1384" s="21">
        <f ca="1">IFERROR(IF(OR(ISBLANK(P1384),ISBLANK(Q1384)),0,IF(AA1384&lt;&gt;"", AA1384 + IF(AB1384=1,AD1384, 0), "") * (R1384+1)),"")</f>
        <v>29</v>
      </c>
      <c r="AF1384" s="21">
        <f ca="1">SUMIFS(AE$2:AE1384,D$2:D1384,D1384)</f>
        <v>2003</v>
      </c>
    </row>
    <row r="1385" spans="1:32" hidden="1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1">
        <v>0</v>
      </c>
      <c r="S1385" s="20">
        <f>VLOOKUP($A1385,Database!$A:$Y,10,FALSE)</f>
        <v>29</v>
      </c>
      <c r="T1385" s="20">
        <f>VLOOKUP($A1385,Database!$A:$Y,11,FALSE)</f>
        <v>159</v>
      </c>
      <c r="U1385" s="20">
        <f>VLOOKUP($A1385,Database!$A:$Y,12,FALSE)</f>
        <v>187</v>
      </c>
      <c r="V1385" s="20" t="str">
        <f>VLOOKUP(A1385,Database!A:M,13,FALSE)</f>
        <v>Terminé</v>
      </c>
      <c r="W1385" s="20">
        <f>VLOOKUP($A1385,Database!$A:$Y,20,FALSE)</f>
        <v>4</v>
      </c>
      <c r="X1385" s="20">
        <f>VLOOKUP($A1385,Database!$A:$Y,21,FALSE)</f>
        <v>2</v>
      </c>
      <c r="Y1385" s="20">
        <f>IF(A1385=0,0,IF(V1385="À venir",0,IF(AND(ISBLANK(P1385),ISBLANK(Q1385)),1,0)))</f>
        <v>1</v>
      </c>
      <c r="Z1385" s="20" t="str">
        <f>IF(OR(ISBLANK(P1385),ISBLANK(Q1385)),"",IF(OR(AND(P1385&gt;Q1385,W1385&gt;X1385),AND(P1385=Q1385,W1385=X1385),AND(P1385&lt;Q1385,W1385&lt;X1385)),1,0))</f>
        <v/>
      </c>
      <c r="AA1385" s="20">
        <f ca="1">IF(C1385&lt;NOW(),IF(AND(P1385&gt;Q1385,W1385&gt;X1385),S1385,IF(AND(P1385=Q1385,W1385=X1385),T1385,IF(AND(P1385&lt;Q1385,W1385&lt;X1385),U1385,0))),"")</f>
        <v>0</v>
      </c>
      <c r="AB1385" s="20">
        <f ca="1">IF(AND(P1385=W1385,Q1385=X1385,NOT(ISBLANK(P1385)),NOT(ISBLANK(Q1385)),NOT(ISBLANK(W1385)),NOT(ISBLANK(AA1385))),1,0)</f>
        <v>0</v>
      </c>
      <c r="AC1385" s="20" t="str">
        <f ca="1">IF(AB1385=0,"",IF(OR(ISBLANK(P1385),ISBLANK(Q1385)),"",IF(ISBLANK(VLOOKUP(A1385,Database!A:AA,22,FALSE)),"",VLOOKUP(A1385,Database!A:AA,22,FALSE))))</f>
        <v/>
      </c>
      <c r="AD1385" s="20" t="str">
        <f>IFERROR(
   IF(
     OR(ISBLANK(P1385),ISBLANK(Q1385)),
     "",
     IF(
       AND(AA1385&lt;&gt;"",OR(V1385="Terminé",V1385="En cours")),
       VLOOKUP(AC1385,Setup_ScoreExactBonus!A:D,4,FALSE),
       0
     )),
  0)</f>
        <v/>
      </c>
      <c r="AE1385" s="21">
        <f>IFERROR(IF(OR(ISBLANK(P1385),ISBLANK(Q1385)),0,IF(AA1385&lt;&gt;"", AA1385 + IF(AB1385=1,AD1385, 0), "") * (R1385+1)),"")</f>
        <v>0</v>
      </c>
      <c r="AF1385" s="21">
        <f ca="1">SUMIFS(AE$2:AE1385,D$2:D1385,D1385)</f>
        <v>1079</v>
      </c>
    </row>
    <row r="1386" spans="1:32" hidden="1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1">
        <v>0</v>
      </c>
      <c r="S1386" s="20">
        <f>VLOOKUP($A1386,Database!$A:$Y,10,FALSE)</f>
        <v>29</v>
      </c>
      <c r="T1386" s="20">
        <f>VLOOKUP($A1386,Database!$A:$Y,11,FALSE)</f>
        <v>159</v>
      </c>
      <c r="U1386" s="20">
        <f>VLOOKUP($A1386,Database!$A:$Y,12,FALSE)</f>
        <v>187</v>
      </c>
      <c r="V1386" s="20" t="str">
        <f>VLOOKUP(A1386,Database!A:M,13,FALSE)</f>
        <v>Terminé</v>
      </c>
      <c r="W1386" s="20">
        <f>VLOOKUP($A1386,Database!$A:$Y,20,FALSE)</f>
        <v>4</v>
      </c>
      <c r="X1386" s="20">
        <f>VLOOKUP($A1386,Database!$A:$Y,21,FALSE)</f>
        <v>2</v>
      </c>
      <c r="Y1386" s="20">
        <f>IF(A1386=0,0,IF(V1386="À venir",0,IF(AND(ISBLANK(P1386),ISBLANK(Q1386)),1,0)))</f>
        <v>0</v>
      </c>
      <c r="Z1386" s="20">
        <f>IF(OR(ISBLANK(P1386),ISBLANK(Q1386)),"",IF(OR(AND(P1386&gt;Q1386,W1386&gt;X1386),AND(P1386=Q1386,W1386=X1386),AND(P1386&lt;Q1386,W1386&lt;X1386)),1,0))</f>
        <v>1</v>
      </c>
      <c r="AA1386" s="20">
        <f ca="1">IF(C1386&lt;NOW(),IF(AND(P1386&gt;Q1386,W1386&gt;X1386),S1386,IF(AND(P1386=Q1386,W1386=X1386),T1386,IF(AND(P1386&lt;Q1386,W1386&lt;X1386),U1386,0))),"")</f>
        <v>29</v>
      </c>
      <c r="AB1386" s="20">
        <f ca="1">IF(AND(P1386=W1386,Q1386=X1386,NOT(ISBLANK(P1386)),NOT(ISBLANK(Q1386)),NOT(ISBLANK(W1386)),NOT(ISBLANK(AA1386))),1,0)</f>
        <v>0</v>
      </c>
      <c r="AC1386" s="20" t="str">
        <f ca="1">IF(AB1386=0,"",IF(OR(ISBLANK(P1386),ISBLANK(Q1386)),"",IF(ISBLANK(VLOOKUP(A1386,Database!A:AA,22,FALSE)),"",VLOOKUP(A1386,Database!A:AA,22,FALSE))))</f>
        <v/>
      </c>
      <c r="AD1386" s="20">
        <f ca="1">IFERROR(
   IF(
     OR(ISBLANK(P1386),ISBLANK(Q1386)),
     "",
     IF(
       AND(AA1386&lt;&gt;"",OR(V1386="Terminé",V1386="En cours")),
       VLOOKUP(AC1386,Setup_ScoreExactBonus!A:D,4,FALSE),
       0
     )),
  0)</f>
        <v>0</v>
      </c>
      <c r="AE1386" s="21">
        <f ca="1">IFERROR(IF(OR(ISBLANK(P1386),ISBLANK(Q1386)),0,IF(AA1386&lt;&gt;"", AA1386 + IF(AB1386=1,AD1386, 0), "") * (R1386+1)),"")</f>
        <v>29</v>
      </c>
      <c r="AF1386" s="21">
        <f ca="1">SUMIFS(AE$2:AE1386,D$2:D1386,D1386)</f>
        <v>1582</v>
      </c>
    </row>
    <row r="1387" spans="1:32" hidden="1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1">
        <v>0</v>
      </c>
      <c r="S1387" s="20">
        <f>VLOOKUP($A1387,Database!$A:$Y,10,FALSE)</f>
        <v>29</v>
      </c>
      <c r="T1387" s="20">
        <f>VLOOKUP($A1387,Database!$A:$Y,11,FALSE)</f>
        <v>159</v>
      </c>
      <c r="U1387" s="20">
        <f>VLOOKUP($A1387,Database!$A:$Y,12,FALSE)</f>
        <v>187</v>
      </c>
      <c r="V1387" s="20" t="str">
        <f>VLOOKUP(A1387,Database!A:M,13,FALSE)</f>
        <v>Terminé</v>
      </c>
      <c r="W1387" s="20">
        <f>VLOOKUP($A1387,Database!$A:$Y,20,FALSE)</f>
        <v>4</v>
      </c>
      <c r="X1387" s="20">
        <f>VLOOKUP($A1387,Database!$A:$Y,21,FALSE)</f>
        <v>2</v>
      </c>
      <c r="Y1387" s="20">
        <f>IF(A1387=0,0,IF(V1387="À venir",0,IF(AND(ISBLANK(P1387),ISBLANK(Q1387)),1,0)))</f>
        <v>0</v>
      </c>
      <c r="Z1387" s="20">
        <f>IF(OR(ISBLANK(P1387),ISBLANK(Q1387)),"",IF(OR(AND(P1387&gt;Q1387,W1387&gt;X1387),AND(P1387=Q1387,W1387=X1387),AND(P1387&lt;Q1387,W1387&lt;X1387)),1,0))</f>
        <v>1</v>
      </c>
      <c r="AA1387" s="20">
        <f ca="1">IF(C1387&lt;NOW(),IF(AND(P1387&gt;Q1387,W1387&gt;X1387),S1387,IF(AND(P1387=Q1387,W1387=X1387),T1387,IF(AND(P1387&lt;Q1387,W1387&lt;X1387),U1387,0))),"")</f>
        <v>29</v>
      </c>
      <c r="AB1387" s="20">
        <f ca="1">IF(AND(P1387=W1387,Q1387=X1387,NOT(ISBLANK(P1387)),NOT(ISBLANK(Q1387)),NOT(ISBLANK(W1387)),NOT(ISBLANK(AA1387))),1,0)</f>
        <v>0</v>
      </c>
      <c r="AC1387" s="20" t="str">
        <f ca="1">IF(AB1387=0,"",IF(OR(ISBLANK(P1387),ISBLANK(Q1387)),"",IF(ISBLANK(VLOOKUP(A1387,Database!A:AA,22,FALSE)),"",VLOOKUP(A1387,Database!A:AA,22,FALSE))))</f>
        <v/>
      </c>
      <c r="AD1387" s="20">
        <f ca="1">IFERROR(
   IF(
     OR(ISBLANK(P1387),ISBLANK(Q1387)),
     "",
     IF(
       AND(AA1387&lt;&gt;"",OR(V1387="Terminé",V1387="En cours")),
       VLOOKUP(AC1387,Setup_ScoreExactBonus!A:D,4,FALSE),
       0
     )),
  0)</f>
        <v>0</v>
      </c>
      <c r="AE1387" s="21">
        <f ca="1">IFERROR(IF(OR(ISBLANK(P1387),ISBLANK(Q1387)),0,IF(AA1387&lt;&gt;"", AA1387 + IF(AB1387=1,AD1387, 0), "") * (R1387+1)),"")</f>
        <v>29</v>
      </c>
      <c r="AF1387" s="21">
        <f ca="1">SUMIFS(AE$2:AE1387,D$2:D1387,D1387)</f>
        <v>1948</v>
      </c>
    </row>
    <row r="1388" spans="1:32" hidden="1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1">
        <v>0</v>
      </c>
      <c r="S1388" s="20">
        <f>VLOOKUP($A1388,Database!$A:$Y,10,FALSE)</f>
        <v>29</v>
      </c>
      <c r="T1388" s="20">
        <f>VLOOKUP($A1388,Database!$A:$Y,11,FALSE)</f>
        <v>159</v>
      </c>
      <c r="U1388" s="20">
        <f>VLOOKUP($A1388,Database!$A:$Y,12,FALSE)</f>
        <v>187</v>
      </c>
      <c r="V1388" s="20" t="str">
        <f>VLOOKUP(A1388,Database!A:M,13,FALSE)</f>
        <v>Terminé</v>
      </c>
      <c r="W1388" s="20">
        <f>VLOOKUP($A1388,Database!$A:$Y,20,FALSE)</f>
        <v>4</v>
      </c>
      <c r="X1388" s="20">
        <f>VLOOKUP($A1388,Database!$A:$Y,21,FALSE)</f>
        <v>2</v>
      </c>
      <c r="Y1388" s="20">
        <f>IF(A1388=0,0,IF(V1388="À venir",0,IF(AND(ISBLANK(P1388),ISBLANK(Q1388)),1,0)))</f>
        <v>0</v>
      </c>
      <c r="Z1388" s="20">
        <f>IF(OR(ISBLANK(P1388),ISBLANK(Q1388)),"",IF(OR(AND(P1388&gt;Q1388,W1388&gt;X1388),AND(P1388=Q1388,W1388=X1388),AND(P1388&lt;Q1388,W1388&lt;X1388)),1,0))</f>
        <v>1</v>
      </c>
      <c r="AA1388" s="20">
        <f ca="1">IF(C1388&lt;NOW(),IF(AND(P1388&gt;Q1388,W1388&gt;X1388),S1388,IF(AND(P1388=Q1388,W1388=X1388),T1388,IF(AND(P1388&lt;Q1388,W1388&lt;X1388),U1388,0))),"")</f>
        <v>29</v>
      </c>
      <c r="AB1388" s="20">
        <f ca="1">IF(AND(P1388=W1388,Q1388=X1388,NOT(ISBLANK(P1388)),NOT(ISBLANK(Q1388)),NOT(ISBLANK(W1388)),NOT(ISBLANK(AA1388))),1,0)</f>
        <v>0</v>
      </c>
      <c r="AC1388" s="20" t="str">
        <f ca="1">IF(AB1388=0,"",IF(OR(ISBLANK(P1388),ISBLANK(Q1388)),"",IF(ISBLANK(VLOOKUP(A1388,Database!A:AA,22,FALSE)),"",VLOOKUP(A1388,Database!A:AA,22,FALSE))))</f>
        <v/>
      </c>
      <c r="AD1388" s="20">
        <f ca="1">IFERROR(
   IF(
     OR(ISBLANK(P1388),ISBLANK(Q1388)),
     "",
     IF(
       AND(AA1388&lt;&gt;"",OR(V1388="Terminé",V1388="En cours")),
       VLOOKUP(AC1388,Setup_ScoreExactBonus!A:D,4,FALSE),
       0
     )),
  0)</f>
        <v>0</v>
      </c>
      <c r="AE1388" s="21">
        <f ca="1">IFERROR(IF(OR(ISBLANK(P1388),ISBLANK(Q1388)),0,IF(AA1388&lt;&gt;"", AA1388 + IF(AB1388=1,AD1388, 0), "") * (R1388+1)),"")</f>
        <v>29</v>
      </c>
      <c r="AF1388" s="21">
        <f ca="1">SUMIFS(AE$2:AE1388,D$2:D1388,D1388)</f>
        <v>1728</v>
      </c>
    </row>
    <row r="1389" spans="1:32" hidden="1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1">
        <v>0</v>
      </c>
      <c r="S1389" s="20">
        <f>VLOOKUP($A1389,Database!$A:$Y,10,FALSE)</f>
        <v>29</v>
      </c>
      <c r="T1389" s="20">
        <f>VLOOKUP($A1389,Database!$A:$Y,11,FALSE)</f>
        <v>159</v>
      </c>
      <c r="U1389" s="20">
        <f>VLOOKUP($A1389,Database!$A:$Y,12,FALSE)</f>
        <v>187</v>
      </c>
      <c r="V1389" s="20" t="str">
        <f>VLOOKUP(A1389,Database!A:M,13,FALSE)</f>
        <v>Terminé</v>
      </c>
      <c r="W1389" s="20">
        <f>VLOOKUP($A1389,Database!$A:$Y,20,FALSE)</f>
        <v>4</v>
      </c>
      <c r="X1389" s="20">
        <f>VLOOKUP($A1389,Database!$A:$Y,21,FALSE)</f>
        <v>2</v>
      </c>
      <c r="Y1389" s="20">
        <f>IF(A1389=0,0,IF(V1389="À venir",0,IF(AND(ISBLANK(P1389),ISBLANK(Q1389)),1,0)))</f>
        <v>0</v>
      </c>
      <c r="Z1389" s="20">
        <f>IF(OR(ISBLANK(P1389),ISBLANK(Q1389)),"",IF(OR(AND(P1389&gt;Q1389,W1389&gt;X1389),AND(P1389=Q1389,W1389=X1389),AND(P1389&lt;Q1389,W1389&lt;X1389)),1,0))</f>
        <v>1</v>
      </c>
      <c r="AA1389" s="20">
        <f ca="1">IF(C1389&lt;NOW(),IF(AND(P1389&gt;Q1389,W1389&gt;X1389),S1389,IF(AND(P1389=Q1389,W1389=X1389),T1389,IF(AND(P1389&lt;Q1389,W1389&lt;X1389),U1389,0))),"")</f>
        <v>29</v>
      </c>
      <c r="AB1389" s="20">
        <f ca="1">IF(AND(P1389=W1389,Q1389=X1389,NOT(ISBLANK(P1389)),NOT(ISBLANK(Q1389)),NOT(ISBLANK(W1389)),NOT(ISBLANK(AA1389))),1,0)</f>
        <v>0</v>
      </c>
      <c r="AC1389" s="20" t="str">
        <f ca="1">IF(AB1389=0,"",IF(OR(ISBLANK(P1389),ISBLANK(Q1389)),"",IF(ISBLANK(VLOOKUP(A1389,Database!A:AA,22,FALSE)),"",VLOOKUP(A1389,Database!A:AA,22,FALSE))))</f>
        <v/>
      </c>
      <c r="AD1389" s="20">
        <f ca="1">IFERROR(
   IF(
     OR(ISBLANK(P1389),ISBLANK(Q1389)),
     "",
     IF(
       AND(AA1389&lt;&gt;"",OR(V1389="Terminé",V1389="En cours")),
       VLOOKUP(AC1389,Setup_ScoreExactBonus!A:D,4,FALSE),
       0
     )),
  0)</f>
        <v>0</v>
      </c>
      <c r="AE1389" s="21">
        <f ca="1">IFERROR(IF(OR(ISBLANK(P1389),ISBLANK(Q1389)),0,IF(AA1389&lt;&gt;"", AA1389 + IF(AB1389=1,AD1389, 0), "") * (R1389+1)),"")</f>
        <v>29</v>
      </c>
      <c r="AF1389" s="21">
        <f ca="1">SUMIFS(AE$2:AE1389,D$2:D1389,D1389)</f>
        <v>2120</v>
      </c>
    </row>
    <row r="1390" spans="1:32" hidden="1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1">
        <v>0</v>
      </c>
      <c r="S1390" s="20">
        <f>VLOOKUP($A1390,Database!$A:$Y,10,FALSE)</f>
        <v>29</v>
      </c>
      <c r="T1390" s="20">
        <f>VLOOKUP($A1390,Database!$A:$Y,11,FALSE)</f>
        <v>159</v>
      </c>
      <c r="U1390" s="20">
        <f>VLOOKUP($A1390,Database!$A:$Y,12,FALSE)</f>
        <v>187</v>
      </c>
      <c r="V1390" s="20" t="str">
        <f>VLOOKUP(A1390,Database!A:M,13,FALSE)</f>
        <v>Terminé</v>
      </c>
      <c r="W1390" s="20">
        <f>VLOOKUP($A1390,Database!$A:$Y,20,FALSE)</f>
        <v>4</v>
      </c>
      <c r="X1390" s="20">
        <f>VLOOKUP($A1390,Database!$A:$Y,21,FALSE)</f>
        <v>2</v>
      </c>
      <c r="Y1390" s="20">
        <f>IF(A1390=0,0,IF(V1390="À venir",0,IF(AND(ISBLANK(P1390),ISBLANK(Q1390)),1,0)))</f>
        <v>0</v>
      </c>
      <c r="Z1390" s="20">
        <f>IF(OR(ISBLANK(P1390),ISBLANK(Q1390)),"",IF(OR(AND(P1390&gt;Q1390,W1390&gt;X1390),AND(P1390=Q1390,W1390=X1390),AND(P1390&lt;Q1390,W1390&lt;X1390)),1,0))</f>
        <v>1</v>
      </c>
      <c r="AA1390" s="20">
        <f ca="1">IF(C1390&lt;NOW(),IF(AND(P1390&gt;Q1390,W1390&gt;X1390),S1390,IF(AND(P1390=Q1390,W1390=X1390),T1390,IF(AND(P1390&lt;Q1390,W1390&lt;X1390),U1390,0))),"")</f>
        <v>29</v>
      </c>
      <c r="AB1390" s="20">
        <f ca="1">IF(AND(P1390=W1390,Q1390=X1390,NOT(ISBLANK(P1390)),NOT(ISBLANK(Q1390)),NOT(ISBLANK(W1390)),NOT(ISBLANK(AA1390))),1,0)</f>
        <v>0</v>
      </c>
      <c r="AC1390" s="20" t="str">
        <f ca="1">IF(AB1390=0,"",IF(OR(ISBLANK(P1390),ISBLANK(Q1390)),"",IF(ISBLANK(VLOOKUP(A1390,Database!A:AA,22,FALSE)),"",VLOOKUP(A1390,Database!A:AA,22,FALSE))))</f>
        <v/>
      </c>
      <c r="AD1390" s="20">
        <f ca="1">IFERROR(
   IF(
     OR(ISBLANK(P1390),ISBLANK(Q1390)),
     "",
     IF(
       AND(AA1390&lt;&gt;"",OR(V1390="Terminé",V1390="En cours")),
       VLOOKUP(AC1390,Setup_ScoreExactBonus!A:D,4,FALSE),
       0
     )),
  0)</f>
        <v>0</v>
      </c>
      <c r="AE1390" s="21">
        <f ca="1">IFERROR(IF(OR(ISBLANK(P1390),ISBLANK(Q1390)),0,IF(AA1390&lt;&gt;"", AA1390 + IF(AB1390=1,AD1390, 0), "") * (R1390+1)),"")</f>
        <v>29</v>
      </c>
      <c r="AF1390" s="21">
        <f ca="1">SUMIFS(AE$2:AE1390,D$2:D1390,D1390)</f>
        <v>2028</v>
      </c>
    </row>
    <row r="1391" spans="1:32" hidden="1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1">
        <v>0</v>
      </c>
      <c r="S1391" s="20">
        <f>VLOOKUP($A1391,Database!$A:$Y,10,FALSE)</f>
        <v>29</v>
      </c>
      <c r="T1391" s="20">
        <f>VLOOKUP($A1391,Database!$A:$Y,11,FALSE)</f>
        <v>159</v>
      </c>
      <c r="U1391" s="20">
        <f>VLOOKUP($A1391,Database!$A:$Y,12,FALSE)</f>
        <v>187</v>
      </c>
      <c r="V1391" s="20" t="str">
        <f>VLOOKUP(A1391,Database!A:M,13,FALSE)</f>
        <v>Terminé</v>
      </c>
      <c r="W1391" s="20">
        <f>VLOOKUP($A1391,Database!$A:$Y,20,FALSE)</f>
        <v>4</v>
      </c>
      <c r="X1391" s="20">
        <f>VLOOKUP($A1391,Database!$A:$Y,21,FALSE)</f>
        <v>2</v>
      </c>
      <c r="Y1391" s="20">
        <f>IF(A1391=0,0,IF(V1391="À venir",0,IF(AND(ISBLANK(P1391),ISBLANK(Q1391)),1,0)))</f>
        <v>0</v>
      </c>
      <c r="Z1391" s="20">
        <f>IF(OR(ISBLANK(P1391),ISBLANK(Q1391)),"",IF(OR(AND(P1391&gt;Q1391,W1391&gt;X1391),AND(P1391=Q1391,W1391=X1391),AND(P1391&lt;Q1391,W1391&lt;X1391)),1,0))</f>
        <v>1</v>
      </c>
      <c r="AA1391" s="20">
        <f ca="1">IF(C1391&lt;NOW(),IF(AND(P1391&gt;Q1391,W1391&gt;X1391),S1391,IF(AND(P1391=Q1391,W1391=X1391),T1391,IF(AND(P1391&lt;Q1391,W1391&lt;X1391),U1391,0))),"")</f>
        <v>29</v>
      </c>
      <c r="AB1391" s="20">
        <f ca="1">IF(AND(P1391=W1391,Q1391=X1391,NOT(ISBLANK(P1391)),NOT(ISBLANK(Q1391)),NOT(ISBLANK(W1391)),NOT(ISBLANK(AA1391))),1,0)</f>
        <v>0</v>
      </c>
      <c r="AC1391" s="20" t="str">
        <f ca="1">IF(AB1391=0,"",IF(OR(ISBLANK(P1391),ISBLANK(Q1391)),"",IF(ISBLANK(VLOOKUP(A1391,Database!A:AA,22,FALSE)),"",VLOOKUP(A1391,Database!A:AA,22,FALSE))))</f>
        <v/>
      </c>
      <c r="AD1391" s="20">
        <f ca="1">IFERROR(
   IF(
     OR(ISBLANK(P1391),ISBLANK(Q1391)),
     "",
     IF(
       AND(AA1391&lt;&gt;"",OR(V1391="Terminé",V1391="En cours")),
       VLOOKUP(AC1391,Setup_ScoreExactBonus!A:D,4,FALSE),
       0
     )),
  0)</f>
        <v>0</v>
      </c>
      <c r="AE1391" s="21">
        <f ca="1">IFERROR(IF(OR(ISBLANK(P1391),ISBLANK(Q1391)),0,IF(AA1391&lt;&gt;"", AA1391 + IF(AB1391=1,AD1391, 0), "") * (R1391+1)),"")</f>
        <v>29</v>
      </c>
      <c r="AF1391" s="21">
        <f ca="1">SUMIFS(AE$2:AE1391,D$2:D1391,D1391)</f>
        <v>2217</v>
      </c>
    </row>
    <row r="1392" spans="1:32" hidden="1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1">
        <v>0</v>
      </c>
      <c r="S1392" s="20">
        <f>VLOOKUP($A1392,Database!$A:$Y,10,FALSE)</f>
        <v>29</v>
      </c>
      <c r="T1392" s="20">
        <f>VLOOKUP($A1392,Database!$A:$Y,11,FALSE)</f>
        <v>159</v>
      </c>
      <c r="U1392" s="20">
        <f>VLOOKUP($A1392,Database!$A:$Y,12,FALSE)</f>
        <v>187</v>
      </c>
      <c r="V1392" s="20" t="str">
        <f>VLOOKUP(A1392,Database!A:M,13,FALSE)</f>
        <v>Terminé</v>
      </c>
      <c r="W1392" s="20">
        <f>VLOOKUP($A1392,Database!$A:$Y,20,FALSE)</f>
        <v>4</v>
      </c>
      <c r="X1392" s="20">
        <f>VLOOKUP($A1392,Database!$A:$Y,21,FALSE)</f>
        <v>2</v>
      </c>
      <c r="Y1392" s="20">
        <f>IF(A1392=0,0,IF(V1392="À venir",0,IF(AND(ISBLANK(P1392),ISBLANK(Q1392)),1,0)))</f>
        <v>0</v>
      </c>
      <c r="Z1392" s="20">
        <f>IF(OR(ISBLANK(P1392),ISBLANK(Q1392)),"",IF(OR(AND(P1392&gt;Q1392,W1392&gt;X1392),AND(P1392=Q1392,W1392=X1392),AND(P1392&lt;Q1392,W1392&lt;X1392)),1,0))</f>
        <v>1</v>
      </c>
      <c r="AA1392" s="20">
        <f ca="1">IF(C1392&lt;NOW(),IF(AND(P1392&gt;Q1392,W1392&gt;X1392),S1392,IF(AND(P1392=Q1392,W1392=X1392),T1392,IF(AND(P1392&lt;Q1392,W1392&lt;X1392),U1392,0))),"")</f>
        <v>29</v>
      </c>
      <c r="AB1392" s="20">
        <f ca="1">IF(AND(P1392=W1392,Q1392=X1392,NOT(ISBLANK(P1392)),NOT(ISBLANK(Q1392)),NOT(ISBLANK(W1392)),NOT(ISBLANK(AA1392))),1,0)</f>
        <v>0</v>
      </c>
      <c r="AC1392" s="20" t="str">
        <f ca="1">IF(AB1392=0,"",IF(OR(ISBLANK(P1392),ISBLANK(Q1392)),"",IF(ISBLANK(VLOOKUP(A1392,Database!A:AA,22,FALSE)),"",VLOOKUP(A1392,Database!A:AA,22,FALSE))))</f>
        <v/>
      </c>
      <c r="AD1392" s="20">
        <f ca="1">IFERROR(
   IF(
     OR(ISBLANK(P1392),ISBLANK(Q1392)),
     "",
     IF(
       AND(AA1392&lt;&gt;"",OR(V1392="Terminé",V1392="En cours")),
       VLOOKUP(AC1392,Setup_ScoreExactBonus!A:D,4,FALSE),
       0
     )),
  0)</f>
        <v>0</v>
      </c>
      <c r="AE1392" s="21">
        <f ca="1">IFERROR(IF(OR(ISBLANK(P1392),ISBLANK(Q1392)),0,IF(AA1392&lt;&gt;"", AA1392 + IF(AB1392=1,AD1392, 0), "") * (R1392+1)),"")</f>
        <v>29</v>
      </c>
      <c r="AF1392" s="21">
        <f ca="1">SUMIFS(AE$2:AE1392,D$2:D1392,D1392)</f>
        <v>1938</v>
      </c>
    </row>
    <row r="1393" spans="1:32" hidden="1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1">
        <v>0</v>
      </c>
      <c r="S1393" s="20">
        <f>VLOOKUP($A1393,Database!$A:$Y,10,FALSE)</f>
        <v>29</v>
      </c>
      <c r="T1393" s="20">
        <f>VLOOKUP($A1393,Database!$A:$Y,11,FALSE)</f>
        <v>159</v>
      </c>
      <c r="U1393" s="20">
        <f>VLOOKUP($A1393,Database!$A:$Y,12,FALSE)</f>
        <v>187</v>
      </c>
      <c r="V1393" s="20" t="str">
        <f>VLOOKUP(A1393,Database!A:M,13,FALSE)</f>
        <v>Terminé</v>
      </c>
      <c r="W1393" s="20">
        <f>VLOOKUP($A1393,Database!$A:$Y,20,FALSE)</f>
        <v>4</v>
      </c>
      <c r="X1393" s="20">
        <f>VLOOKUP($A1393,Database!$A:$Y,21,FALSE)</f>
        <v>2</v>
      </c>
      <c r="Y1393" s="20">
        <f>IF(A1393=0,0,IF(V1393="À venir",0,IF(AND(ISBLANK(P1393),ISBLANK(Q1393)),1,0)))</f>
        <v>0</v>
      </c>
      <c r="Z1393" s="20">
        <f>IF(OR(ISBLANK(P1393),ISBLANK(Q1393)),"",IF(OR(AND(P1393&gt;Q1393,W1393&gt;X1393),AND(P1393=Q1393,W1393=X1393),AND(P1393&lt;Q1393,W1393&lt;X1393)),1,0))</f>
        <v>1</v>
      </c>
      <c r="AA1393" s="20">
        <f ca="1">IF(C1393&lt;NOW(),IF(AND(P1393&gt;Q1393,W1393&gt;X1393),S1393,IF(AND(P1393=Q1393,W1393=X1393),T1393,IF(AND(P1393&lt;Q1393,W1393&lt;X1393),U1393,0))),"")</f>
        <v>29</v>
      </c>
      <c r="AB1393" s="20">
        <f ca="1">IF(AND(P1393=W1393,Q1393=X1393,NOT(ISBLANK(P1393)),NOT(ISBLANK(Q1393)),NOT(ISBLANK(W1393)),NOT(ISBLANK(AA1393))),1,0)</f>
        <v>0</v>
      </c>
      <c r="AC1393" s="20" t="str">
        <f ca="1">IF(AB1393=0,"",IF(OR(ISBLANK(P1393),ISBLANK(Q1393)),"",IF(ISBLANK(VLOOKUP(A1393,Database!A:AA,22,FALSE)),"",VLOOKUP(A1393,Database!A:AA,22,FALSE))))</f>
        <v/>
      </c>
      <c r="AD1393" s="20">
        <f ca="1">IFERROR(
   IF(
     OR(ISBLANK(P1393),ISBLANK(Q1393)),
     "",
     IF(
       AND(AA1393&lt;&gt;"",OR(V1393="Terminé",V1393="En cours")),
       VLOOKUP(AC1393,Setup_ScoreExactBonus!A:D,4,FALSE),
       0
     )),
  0)</f>
        <v>0</v>
      </c>
      <c r="AE1393" s="21">
        <f ca="1">IFERROR(IF(OR(ISBLANK(P1393),ISBLANK(Q1393)),0,IF(AA1393&lt;&gt;"", AA1393 + IF(AB1393=1,AD1393, 0), "") * (R1393+1)),"")</f>
        <v>29</v>
      </c>
      <c r="AF1393" s="21">
        <f ca="1">SUMIFS(AE$2:AE1393,D$2:D1393,D1393)</f>
        <v>1937</v>
      </c>
    </row>
    <row r="1394" spans="1:32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1">
        <v>0</v>
      </c>
      <c r="S1394" s="20">
        <f>VLOOKUP($A1394,Database!$A:$Y,10,FALSE)</f>
        <v>29</v>
      </c>
      <c r="T1394" s="20">
        <f>VLOOKUP($A1394,Database!$A:$Y,11,FALSE)</f>
        <v>159</v>
      </c>
      <c r="U1394" s="20">
        <f>VLOOKUP($A1394,Database!$A:$Y,12,FALSE)</f>
        <v>187</v>
      </c>
      <c r="V1394" s="20" t="str">
        <f>VLOOKUP(A1394,Database!A:M,13,FALSE)</f>
        <v>Terminé</v>
      </c>
      <c r="W1394" s="20">
        <f>VLOOKUP($A1394,Database!$A:$Y,20,FALSE)</f>
        <v>4</v>
      </c>
      <c r="X1394" s="20">
        <f>VLOOKUP($A1394,Database!$A:$Y,21,FALSE)</f>
        <v>2</v>
      </c>
      <c r="Y1394" s="20">
        <f>IF(A1394=0,0,IF(V1394="À venir",0,IF(AND(ISBLANK(P1394),ISBLANK(Q1394)),1,0)))</f>
        <v>0</v>
      </c>
      <c r="Z1394" s="20">
        <f>IF(OR(ISBLANK(P1394),ISBLANK(Q1394)),"",IF(OR(AND(P1394&gt;Q1394,W1394&gt;X1394),AND(P1394=Q1394,W1394=X1394),AND(P1394&lt;Q1394,W1394&lt;X1394)),1,0))</f>
        <v>1</v>
      </c>
      <c r="AA1394" s="20">
        <f ca="1">IF(C1394&lt;NOW(),IF(AND(P1394&gt;Q1394,W1394&gt;X1394),S1394,IF(AND(P1394=Q1394,W1394=X1394),T1394,IF(AND(P1394&lt;Q1394,W1394&lt;X1394),U1394,0))),"")</f>
        <v>29</v>
      </c>
      <c r="AB1394" s="20">
        <f ca="1">IF(AND(P1394=W1394,Q1394=X1394,NOT(ISBLANK(P1394)),NOT(ISBLANK(Q1394)),NOT(ISBLANK(W1394)),NOT(ISBLANK(AA1394))),1,0)</f>
        <v>0</v>
      </c>
      <c r="AC1394" s="20" t="str">
        <f ca="1">IF(AB1394=0,"",IF(OR(ISBLANK(P1394),ISBLANK(Q1394)),"",IF(ISBLANK(VLOOKUP(A1394,Database!A:AA,22,FALSE)),"",VLOOKUP(A1394,Database!A:AA,22,FALSE))))</f>
        <v/>
      </c>
      <c r="AD1394" s="20">
        <f ca="1">IFERROR(
   IF(
     OR(ISBLANK(P1394),ISBLANK(Q1394)),
     "",
     IF(
       AND(AA1394&lt;&gt;"",OR(V1394="Terminé",V1394="En cours")),
       VLOOKUP(AC1394,Setup_ScoreExactBonus!A:D,4,FALSE),
       0
     )),
  0)</f>
        <v>0</v>
      </c>
      <c r="AE1394" s="21">
        <f ca="1">IFERROR(IF(OR(ISBLANK(P1394),ISBLANK(Q1394)),0,IF(AA1394&lt;&gt;"", AA1394 + IF(AB1394=1,AD1394, 0), "") * (R1394+1)),"")</f>
        <v>29</v>
      </c>
      <c r="AF1394" s="21">
        <f ca="1">SUMIFS(AE$2:AE1394,D$2:D1394,D1394)</f>
        <v>1571</v>
      </c>
    </row>
    <row r="1395" spans="1:32" hidden="1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1">
        <v>0</v>
      </c>
      <c r="S1395" s="20">
        <f>VLOOKUP($A1395,Database!$A:$Y,10,FALSE)</f>
        <v>29</v>
      </c>
      <c r="T1395" s="20">
        <f>VLOOKUP($A1395,Database!$A:$Y,11,FALSE)</f>
        <v>159</v>
      </c>
      <c r="U1395" s="20">
        <f>VLOOKUP($A1395,Database!$A:$Y,12,FALSE)</f>
        <v>187</v>
      </c>
      <c r="V1395" s="20" t="str">
        <f>VLOOKUP(A1395,Database!A:M,13,FALSE)</f>
        <v>Terminé</v>
      </c>
      <c r="W1395" s="20">
        <f>VLOOKUP($A1395,Database!$A:$Y,20,FALSE)</f>
        <v>4</v>
      </c>
      <c r="X1395" s="20">
        <f>VLOOKUP($A1395,Database!$A:$Y,21,FALSE)</f>
        <v>2</v>
      </c>
      <c r="Y1395" s="20">
        <f>IF(A1395=0,0,IF(V1395="À venir",0,IF(AND(ISBLANK(P1395),ISBLANK(Q1395)),1,0)))</f>
        <v>0</v>
      </c>
      <c r="Z1395" s="20">
        <f>IF(OR(ISBLANK(P1395),ISBLANK(Q1395)),"",IF(OR(AND(P1395&gt;Q1395,W1395&gt;X1395),AND(P1395=Q1395,W1395=X1395),AND(P1395&lt;Q1395,W1395&lt;X1395)),1,0))</f>
        <v>1</v>
      </c>
      <c r="AA1395" s="20">
        <f ca="1">IF(C1395&lt;NOW(),IF(AND(P1395&gt;Q1395,W1395&gt;X1395),S1395,IF(AND(P1395=Q1395,W1395=X1395),T1395,IF(AND(P1395&lt;Q1395,W1395&lt;X1395),U1395,0))),"")</f>
        <v>29</v>
      </c>
      <c r="AB1395" s="20">
        <f ca="1">IF(AND(P1395=W1395,Q1395=X1395,NOT(ISBLANK(P1395)),NOT(ISBLANK(Q1395)),NOT(ISBLANK(W1395)),NOT(ISBLANK(AA1395))),1,0)</f>
        <v>0</v>
      </c>
      <c r="AC1395" s="20" t="str">
        <f ca="1">IF(AB1395=0,"",IF(OR(ISBLANK(P1395),ISBLANK(Q1395)),"",IF(ISBLANK(VLOOKUP(A1395,Database!A:AA,22,FALSE)),"",VLOOKUP(A1395,Database!A:AA,22,FALSE))))</f>
        <v/>
      </c>
      <c r="AD1395" s="20">
        <f ca="1">IFERROR(
   IF(
     OR(ISBLANK(P1395),ISBLANK(Q1395)),
     "",
     IF(
       AND(AA1395&lt;&gt;"",OR(V1395="Terminé",V1395="En cours")),
       VLOOKUP(AC1395,Setup_ScoreExactBonus!A:D,4,FALSE),
       0
     )),
  0)</f>
        <v>0</v>
      </c>
      <c r="AE1395" s="21">
        <f ca="1">IFERROR(IF(OR(ISBLANK(P1395),ISBLANK(Q1395)),0,IF(AA1395&lt;&gt;"", AA1395 + IF(AB1395=1,AD1395, 0), "") * (R1395+1)),"")</f>
        <v>29</v>
      </c>
      <c r="AF1395" s="21">
        <f ca="1">SUMIFS(AE$2:AE1395,D$2:D1395,D1395)</f>
        <v>1701</v>
      </c>
    </row>
    <row r="1396" spans="1:32" hidden="1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1">
        <v>0</v>
      </c>
      <c r="S1396" s="20">
        <f>VLOOKUP($A1396,Database!$A:$Y,10,FALSE)</f>
        <v>29</v>
      </c>
      <c r="T1396" s="20">
        <f>VLOOKUP($A1396,Database!$A:$Y,11,FALSE)</f>
        <v>159</v>
      </c>
      <c r="U1396" s="20">
        <f>VLOOKUP($A1396,Database!$A:$Y,12,FALSE)</f>
        <v>187</v>
      </c>
      <c r="V1396" s="20" t="str">
        <f>VLOOKUP(A1396,Database!A:M,13,FALSE)</f>
        <v>Terminé</v>
      </c>
      <c r="W1396" s="20">
        <f>VLOOKUP($A1396,Database!$A:$Y,20,FALSE)</f>
        <v>4</v>
      </c>
      <c r="X1396" s="20">
        <f>VLOOKUP($A1396,Database!$A:$Y,21,FALSE)</f>
        <v>2</v>
      </c>
      <c r="Y1396" s="20">
        <f>IF(A1396=0,0,IF(V1396="À venir",0,IF(AND(ISBLANK(P1396),ISBLANK(Q1396)),1,0)))</f>
        <v>0</v>
      </c>
      <c r="Z1396" s="20">
        <f>IF(OR(ISBLANK(P1396),ISBLANK(Q1396)),"",IF(OR(AND(P1396&gt;Q1396,W1396&gt;X1396),AND(P1396=Q1396,W1396=X1396),AND(P1396&lt;Q1396,W1396&lt;X1396)),1,0))</f>
        <v>1</v>
      </c>
      <c r="AA1396" s="20">
        <f ca="1">IF(C1396&lt;NOW(),IF(AND(P1396&gt;Q1396,W1396&gt;X1396),S1396,IF(AND(P1396=Q1396,W1396=X1396),T1396,IF(AND(P1396&lt;Q1396,W1396&lt;X1396),U1396,0))),"")</f>
        <v>29</v>
      </c>
      <c r="AB1396" s="20">
        <f ca="1">IF(AND(P1396=W1396,Q1396=X1396,NOT(ISBLANK(P1396)),NOT(ISBLANK(Q1396)),NOT(ISBLANK(W1396)),NOT(ISBLANK(AA1396))),1,0)</f>
        <v>0</v>
      </c>
      <c r="AC1396" s="20" t="str">
        <f ca="1">IF(AB1396=0,"",IF(OR(ISBLANK(P1396),ISBLANK(Q1396)),"",IF(ISBLANK(VLOOKUP(A1396,Database!A:AA,22,FALSE)),"",VLOOKUP(A1396,Database!A:AA,22,FALSE))))</f>
        <v/>
      </c>
      <c r="AD1396" s="20">
        <f ca="1">IFERROR(
   IF(
     OR(ISBLANK(P1396),ISBLANK(Q1396)),
     "",
     IF(
       AND(AA1396&lt;&gt;"",OR(V1396="Terminé",V1396="En cours")),
       VLOOKUP(AC1396,Setup_ScoreExactBonus!A:D,4,FALSE),
       0
     )),
  0)</f>
        <v>0</v>
      </c>
      <c r="AE1396" s="21">
        <f ca="1">IFERROR(IF(OR(ISBLANK(P1396),ISBLANK(Q1396)),0,IF(AA1396&lt;&gt;"", AA1396 + IF(AB1396=1,AD1396, 0), "") * (R1396+1)),"")</f>
        <v>29</v>
      </c>
      <c r="AF1396" s="21">
        <f ca="1">SUMIFS(AE$2:AE1396,D$2:D1396,D1396)</f>
        <v>1939</v>
      </c>
    </row>
    <row r="1397" spans="1:32" hidden="1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1">
        <v>0</v>
      </c>
      <c r="S1397" s="20">
        <f>VLOOKUP($A1397,Database!$A:$Y,10,FALSE)</f>
        <v>29</v>
      </c>
      <c r="T1397" s="20">
        <f>VLOOKUP($A1397,Database!$A:$Y,11,FALSE)</f>
        <v>159</v>
      </c>
      <c r="U1397" s="20">
        <f>VLOOKUP($A1397,Database!$A:$Y,12,FALSE)</f>
        <v>187</v>
      </c>
      <c r="V1397" s="20" t="str">
        <f>VLOOKUP(A1397,Database!A:M,13,FALSE)</f>
        <v>Terminé</v>
      </c>
      <c r="W1397" s="20">
        <f>VLOOKUP($A1397,Database!$A:$Y,20,FALSE)</f>
        <v>4</v>
      </c>
      <c r="X1397" s="20">
        <f>VLOOKUP($A1397,Database!$A:$Y,21,FALSE)</f>
        <v>2</v>
      </c>
      <c r="Y1397" s="20">
        <f>IF(A1397=0,0,IF(V1397="À venir",0,IF(AND(ISBLANK(P1397),ISBLANK(Q1397)),1,0)))</f>
        <v>0</v>
      </c>
      <c r="Z1397" s="20">
        <f>IF(OR(ISBLANK(P1397),ISBLANK(Q1397)),"",IF(OR(AND(P1397&gt;Q1397,W1397&gt;X1397),AND(P1397=Q1397,W1397=X1397),AND(P1397&lt;Q1397,W1397&lt;X1397)),1,0))</f>
        <v>1</v>
      </c>
      <c r="AA1397" s="20">
        <f ca="1">IF(C1397&lt;NOW(),IF(AND(P1397&gt;Q1397,W1397&gt;X1397),S1397,IF(AND(P1397=Q1397,W1397=X1397),T1397,IF(AND(P1397&lt;Q1397,W1397&lt;X1397),U1397,0))),"")</f>
        <v>29</v>
      </c>
      <c r="AB1397" s="20">
        <f ca="1">IF(AND(P1397=W1397,Q1397=X1397,NOT(ISBLANK(P1397)),NOT(ISBLANK(Q1397)),NOT(ISBLANK(W1397)),NOT(ISBLANK(AA1397))),1,0)</f>
        <v>0</v>
      </c>
      <c r="AC1397" s="20" t="str">
        <f ca="1">IF(AB1397=0,"",IF(OR(ISBLANK(P1397),ISBLANK(Q1397)),"",IF(ISBLANK(VLOOKUP(A1397,Database!A:AA,22,FALSE)),"",VLOOKUP(A1397,Database!A:AA,22,FALSE))))</f>
        <v/>
      </c>
      <c r="AD1397" s="20">
        <f ca="1">IFERROR(
   IF(
     OR(ISBLANK(P1397),ISBLANK(Q1397)),
     "",
     IF(
       AND(AA1397&lt;&gt;"",OR(V1397="Terminé",V1397="En cours")),
       VLOOKUP(AC1397,Setup_ScoreExactBonus!A:D,4,FALSE),
       0
     )),
  0)</f>
        <v>0</v>
      </c>
      <c r="AE1397" s="21">
        <f ca="1">IFERROR(IF(OR(ISBLANK(P1397),ISBLANK(Q1397)),0,IF(AA1397&lt;&gt;"", AA1397 + IF(AB1397=1,AD1397, 0), "") * (R1397+1)),"")</f>
        <v>29</v>
      </c>
      <c r="AF1397" s="21">
        <f ca="1">SUMIFS(AE$2:AE1397,D$2:D1397,D1397)</f>
        <v>1703</v>
      </c>
    </row>
    <row r="1398" spans="1:32" hidden="1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1">
        <v>0</v>
      </c>
      <c r="S1398" s="20">
        <f>VLOOKUP($A1398,Database!$A:$Y,10,FALSE)</f>
        <v>29</v>
      </c>
      <c r="T1398" s="20">
        <f>VLOOKUP($A1398,Database!$A:$Y,11,FALSE)</f>
        <v>159</v>
      </c>
      <c r="U1398" s="20">
        <f>VLOOKUP($A1398,Database!$A:$Y,12,FALSE)</f>
        <v>187</v>
      </c>
      <c r="V1398" s="20" t="str">
        <f>VLOOKUP(A1398,Database!A:M,13,FALSE)</f>
        <v>Terminé</v>
      </c>
      <c r="W1398" s="20">
        <f>VLOOKUP($A1398,Database!$A:$Y,20,FALSE)</f>
        <v>4</v>
      </c>
      <c r="X1398" s="20">
        <f>VLOOKUP($A1398,Database!$A:$Y,21,FALSE)</f>
        <v>2</v>
      </c>
      <c r="Y1398" s="20">
        <f>IF(A1398=0,0,IF(V1398="À venir",0,IF(AND(ISBLANK(P1398),ISBLANK(Q1398)),1,0)))</f>
        <v>0</v>
      </c>
      <c r="Z1398" s="20">
        <f>IF(OR(ISBLANK(P1398),ISBLANK(Q1398)),"",IF(OR(AND(P1398&gt;Q1398,W1398&gt;X1398),AND(P1398=Q1398,W1398=X1398),AND(P1398&lt;Q1398,W1398&lt;X1398)),1,0))</f>
        <v>1</v>
      </c>
      <c r="AA1398" s="20">
        <f ca="1">IF(C1398&lt;NOW(),IF(AND(P1398&gt;Q1398,W1398&gt;X1398),S1398,IF(AND(P1398=Q1398,W1398=X1398),T1398,IF(AND(P1398&lt;Q1398,W1398&lt;X1398),U1398,0))),"")</f>
        <v>29</v>
      </c>
      <c r="AB1398" s="20">
        <f ca="1">IF(AND(P1398=W1398,Q1398=X1398,NOT(ISBLANK(P1398)),NOT(ISBLANK(Q1398)),NOT(ISBLANK(W1398)),NOT(ISBLANK(AA1398))),1,0)</f>
        <v>0</v>
      </c>
      <c r="AC1398" s="20" t="str">
        <f ca="1">IF(AB1398=0,"",IF(OR(ISBLANK(P1398),ISBLANK(Q1398)),"",IF(ISBLANK(VLOOKUP(A1398,Database!A:AA,22,FALSE)),"",VLOOKUP(A1398,Database!A:AA,22,FALSE))))</f>
        <v/>
      </c>
      <c r="AD1398" s="20">
        <f ca="1">IFERROR(
   IF(
     OR(ISBLANK(P1398),ISBLANK(Q1398)),
     "",
     IF(
       AND(AA1398&lt;&gt;"",OR(V1398="Terminé",V1398="En cours")),
       VLOOKUP(AC1398,Setup_ScoreExactBonus!A:D,4,FALSE),
       0
     )),
  0)</f>
        <v>0</v>
      </c>
      <c r="AE1398" s="21">
        <f ca="1">IFERROR(IF(OR(ISBLANK(P1398),ISBLANK(Q1398)),0,IF(AA1398&lt;&gt;"", AA1398 + IF(AB1398=1,AD1398, 0), "") * (R1398+1)),"")</f>
        <v>29</v>
      </c>
      <c r="AF1398" s="21">
        <f ca="1">SUMIFS(AE$2:AE1398,D$2:D1398,D1398)</f>
        <v>1993</v>
      </c>
    </row>
    <row r="1399" spans="1:32" hidden="1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1">
        <v>0</v>
      </c>
      <c r="S1399" s="20">
        <f>VLOOKUP($A1399,Database!$A:$Y,10,FALSE)</f>
        <v>29</v>
      </c>
      <c r="T1399" s="20">
        <f>VLOOKUP($A1399,Database!$A:$Y,11,FALSE)</f>
        <v>159</v>
      </c>
      <c r="U1399" s="20">
        <f>VLOOKUP($A1399,Database!$A:$Y,12,FALSE)</f>
        <v>187</v>
      </c>
      <c r="V1399" s="20" t="str">
        <f>VLOOKUP(A1399,Database!A:M,13,FALSE)</f>
        <v>Terminé</v>
      </c>
      <c r="W1399" s="20">
        <f>VLOOKUP($A1399,Database!$A:$Y,20,FALSE)</f>
        <v>4</v>
      </c>
      <c r="X1399" s="20">
        <f>VLOOKUP($A1399,Database!$A:$Y,21,FALSE)</f>
        <v>2</v>
      </c>
      <c r="Y1399" s="20">
        <f>IF(A1399=0,0,IF(V1399="À venir",0,IF(AND(ISBLANK(P1399),ISBLANK(Q1399)),1,0)))</f>
        <v>1</v>
      </c>
      <c r="Z1399" s="20" t="str">
        <f>IF(OR(ISBLANK(P1399),ISBLANK(Q1399)),"",IF(OR(AND(P1399&gt;Q1399,W1399&gt;X1399),AND(P1399=Q1399,W1399=X1399),AND(P1399&lt;Q1399,W1399&lt;X1399)),1,0))</f>
        <v/>
      </c>
      <c r="AA1399" s="20">
        <f ca="1">IF(C1399&lt;NOW(),IF(AND(P1399&gt;Q1399,W1399&gt;X1399),S1399,IF(AND(P1399=Q1399,W1399=X1399),T1399,IF(AND(P1399&lt;Q1399,W1399&lt;X1399),U1399,0))),"")</f>
        <v>0</v>
      </c>
      <c r="AB1399" s="20">
        <f ca="1">IF(AND(P1399=W1399,Q1399=X1399,NOT(ISBLANK(P1399)),NOT(ISBLANK(Q1399)),NOT(ISBLANK(W1399)),NOT(ISBLANK(AA1399))),1,0)</f>
        <v>0</v>
      </c>
      <c r="AC1399" s="20" t="str">
        <f ca="1">IF(AB1399=0,"",IF(OR(ISBLANK(P1399),ISBLANK(Q1399)),"",IF(ISBLANK(VLOOKUP(A1399,Database!A:AA,22,FALSE)),"",VLOOKUP(A1399,Database!A:AA,22,FALSE))))</f>
        <v/>
      </c>
      <c r="AD1399" s="20" t="str">
        <f>IFERROR(
   IF(
     OR(ISBLANK(P1399),ISBLANK(Q1399)),
     "",
     IF(
       AND(AA1399&lt;&gt;"",OR(V1399="Terminé",V1399="En cours")),
       VLOOKUP(AC1399,Setup_ScoreExactBonus!A:D,4,FALSE),
       0
     )),
  0)</f>
        <v/>
      </c>
      <c r="AE1399" s="21">
        <f>IFERROR(IF(OR(ISBLANK(P1399),ISBLANK(Q1399)),0,IF(AA1399&lt;&gt;"", AA1399 + IF(AB1399=1,AD1399, 0), "") * (R1399+1)),"")</f>
        <v>0</v>
      </c>
      <c r="AF1399" s="21">
        <f ca="1">SUMIFS(AE$2:AE1399,D$2:D1399,D1399)</f>
        <v>1665</v>
      </c>
    </row>
    <row r="1400" spans="1:32" hidden="1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1">
        <v>0</v>
      </c>
      <c r="S1400" s="20">
        <f>VLOOKUP($A1400,Database!$A:$Y,10,FALSE)</f>
        <v>29</v>
      </c>
      <c r="T1400" s="20">
        <f>VLOOKUP($A1400,Database!$A:$Y,11,FALSE)</f>
        <v>159</v>
      </c>
      <c r="U1400" s="20">
        <f>VLOOKUP($A1400,Database!$A:$Y,12,FALSE)</f>
        <v>187</v>
      </c>
      <c r="V1400" s="20" t="str">
        <f>VLOOKUP(A1400,Database!A:M,13,FALSE)</f>
        <v>Terminé</v>
      </c>
      <c r="W1400" s="20">
        <f>VLOOKUP($A1400,Database!$A:$Y,20,FALSE)</f>
        <v>4</v>
      </c>
      <c r="X1400" s="20">
        <f>VLOOKUP($A1400,Database!$A:$Y,21,FALSE)</f>
        <v>2</v>
      </c>
      <c r="Y1400" s="20">
        <f>IF(A1400=0,0,IF(V1400="À venir",0,IF(AND(ISBLANK(P1400),ISBLANK(Q1400)),1,0)))</f>
        <v>0</v>
      </c>
      <c r="Z1400" s="20">
        <f>IF(OR(ISBLANK(P1400),ISBLANK(Q1400)),"",IF(OR(AND(P1400&gt;Q1400,W1400&gt;X1400),AND(P1400=Q1400,W1400=X1400),AND(P1400&lt;Q1400,W1400&lt;X1400)),1,0))</f>
        <v>1</v>
      </c>
      <c r="AA1400" s="20">
        <f ca="1">IF(C1400&lt;NOW(),IF(AND(P1400&gt;Q1400,W1400&gt;X1400),S1400,IF(AND(P1400=Q1400,W1400=X1400),T1400,IF(AND(P1400&lt;Q1400,W1400&lt;X1400),U1400,0))),"")</f>
        <v>29</v>
      </c>
      <c r="AB1400" s="20">
        <f ca="1">IF(AND(P1400=W1400,Q1400=X1400,NOT(ISBLANK(P1400)),NOT(ISBLANK(Q1400)),NOT(ISBLANK(W1400)),NOT(ISBLANK(AA1400))),1,0)</f>
        <v>0</v>
      </c>
      <c r="AC1400" s="20" t="str">
        <f ca="1">IF(AB1400=0,"",IF(OR(ISBLANK(P1400),ISBLANK(Q1400)),"",IF(ISBLANK(VLOOKUP(A1400,Database!A:AA,22,FALSE)),"",VLOOKUP(A1400,Database!A:AA,22,FALSE))))</f>
        <v/>
      </c>
      <c r="AD1400" s="20">
        <f ca="1">IFERROR(
   IF(
     OR(ISBLANK(P1400),ISBLANK(Q1400)),
     "",
     IF(
       AND(AA1400&lt;&gt;"",OR(V1400="Terminé",V1400="En cours")),
       VLOOKUP(AC1400,Setup_ScoreExactBonus!A:D,4,FALSE),
       0
     )),
  0)</f>
        <v>0</v>
      </c>
      <c r="AE1400" s="21">
        <f ca="1">IFERROR(IF(OR(ISBLANK(P1400),ISBLANK(Q1400)),0,IF(AA1400&lt;&gt;"", AA1400 + IF(AB1400=1,AD1400, 0), "") * (R1400+1)),"")</f>
        <v>29</v>
      </c>
      <c r="AF1400" s="21">
        <f ca="1">SUMIFS(AE$2:AE1400,D$2:D1400,D1400)</f>
        <v>1475</v>
      </c>
    </row>
    <row r="1401" spans="1:32" hidden="1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1">
        <v>0</v>
      </c>
      <c r="S1401" s="20">
        <f>VLOOKUP($A1401,Database!$A:$Y,10,FALSE)</f>
        <v>29</v>
      </c>
      <c r="T1401" s="20">
        <f>VLOOKUP($A1401,Database!$A:$Y,11,FALSE)</f>
        <v>159</v>
      </c>
      <c r="U1401" s="20">
        <f>VLOOKUP($A1401,Database!$A:$Y,12,FALSE)</f>
        <v>187</v>
      </c>
      <c r="V1401" s="20" t="str">
        <f>VLOOKUP(A1401,Database!A:M,13,FALSE)</f>
        <v>Terminé</v>
      </c>
      <c r="W1401" s="20">
        <f>VLOOKUP($A1401,Database!$A:$Y,20,FALSE)</f>
        <v>4</v>
      </c>
      <c r="X1401" s="20">
        <f>VLOOKUP($A1401,Database!$A:$Y,21,FALSE)</f>
        <v>2</v>
      </c>
      <c r="Y1401" s="20">
        <f>IF(A1401=0,0,IF(V1401="À venir",0,IF(AND(ISBLANK(P1401),ISBLANK(Q1401)),1,0)))</f>
        <v>0</v>
      </c>
      <c r="Z1401" s="20">
        <f>IF(OR(ISBLANK(P1401),ISBLANK(Q1401)),"",IF(OR(AND(P1401&gt;Q1401,W1401&gt;X1401),AND(P1401=Q1401,W1401=X1401),AND(P1401&lt;Q1401,W1401&lt;X1401)),1,0))</f>
        <v>1</v>
      </c>
      <c r="AA1401" s="20">
        <f ca="1">IF(C1401&lt;NOW(),IF(AND(P1401&gt;Q1401,W1401&gt;X1401),S1401,IF(AND(P1401=Q1401,W1401=X1401),T1401,IF(AND(P1401&lt;Q1401,W1401&lt;X1401),U1401,0))),"")</f>
        <v>29</v>
      </c>
      <c r="AB1401" s="20">
        <f ca="1">IF(AND(P1401=W1401,Q1401=X1401,NOT(ISBLANK(P1401)),NOT(ISBLANK(Q1401)),NOT(ISBLANK(W1401)),NOT(ISBLANK(AA1401))),1,0)</f>
        <v>0</v>
      </c>
      <c r="AC1401" s="20" t="str">
        <f ca="1">IF(AB1401=0,"",IF(OR(ISBLANK(P1401),ISBLANK(Q1401)),"",IF(ISBLANK(VLOOKUP(A1401,Database!A:AA,22,FALSE)),"",VLOOKUP(A1401,Database!A:AA,22,FALSE))))</f>
        <v/>
      </c>
      <c r="AD1401" s="20">
        <f ca="1">IFERROR(
   IF(
     OR(ISBLANK(P1401),ISBLANK(Q1401)),
     "",
     IF(
       AND(AA1401&lt;&gt;"",OR(V1401="Terminé",V1401="En cours")),
       VLOOKUP(AC1401,Setup_ScoreExactBonus!A:D,4,FALSE),
       0
     )),
  0)</f>
        <v>0</v>
      </c>
      <c r="AE1401" s="21">
        <f ca="1">IFERROR(IF(OR(ISBLANK(P1401),ISBLANK(Q1401)),0,IF(AA1401&lt;&gt;"", AA1401 + IF(AB1401=1,AD1401, 0), "") * (R1401+1)),"")</f>
        <v>29</v>
      </c>
      <c r="AF1401" s="21">
        <f ca="1">SUMIFS(AE$2:AE1401,D$2:D1401,D1401)</f>
        <v>1372</v>
      </c>
    </row>
    <row r="1402" spans="1:32" hidden="1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1">
        <v>0</v>
      </c>
      <c r="S1402" s="20">
        <f>VLOOKUP($A1402,Database!$A:$Y,10,FALSE)</f>
        <v>29</v>
      </c>
      <c r="T1402" s="20">
        <f>VLOOKUP($A1402,Database!$A:$Y,11,FALSE)</f>
        <v>159</v>
      </c>
      <c r="U1402" s="20">
        <f>VLOOKUP($A1402,Database!$A:$Y,12,FALSE)</f>
        <v>187</v>
      </c>
      <c r="V1402" s="20" t="str">
        <f>VLOOKUP(A1402,Database!A:M,13,FALSE)</f>
        <v>Terminé</v>
      </c>
      <c r="W1402" s="20">
        <f>VLOOKUP($A1402,Database!$A:$Y,20,FALSE)</f>
        <v>4</v>
      </c>
      <c r="X1402" s="20">
        <f>VLOOKUP($A1402,Database!$A:$Y,21,FALSE)</f>
        <v>2</v>
      </c>
      <c r="Y1402" s="20">
        <f>IF(A1402=0,0,IF(V1402="À venir",0,IF(AND(ISBLANK(P1402),ISBLANK(Q1402)),1,0)))</f>
        <v>0</v>
      </c>
      <c r="Z1402" s="20">
        <f>IF(OR(ISBLANK(P1402),ISBLANK(Q1402)),"",IF(OR(AND(P1402&gt;Q1402,W1402&gt;X1402),AND(P1402=Q1402,W1402=X1402),AND(P1402&lt;Q1402,W1402&lt;X1402)),1,0))</f>
        <v>1</v>
      </c>
      <c r="AA1402" s="20">
        <f ca="1">IF(C1402&lt;NOW(),IF(AND(P1402&gt;Q1402,W1402&gt;X1402),S1402,IF(AND(P1402=Q1402,W1402=X1402),T1402,IF(AND(P1402&lt;Q1402,W1402&lt;X1402),U1402,0))),"")</f>
        <v>29</v>
      </c>
      <c r="AB1402" s="20">
        <f ca="1">IF(AND(P1402=W1402,Q1402=X1402,NOT(ISBLANK(P1402)),NOT(ISBLANK(Q1402)),NOT(ISBLANK(W1402)),NOT(ISBLANK(AA1402))),1,0)</f>
        <v>0</v>
      </c>
      <c r="AC1402" s="20" t="str">
        <f ca="1">IF(AB1402=0,"",IF(OR(ISBLANK(P1402),ISBLANK(Q1402)),"",IF(ISBLANK(VLOOKUP(A1402,Database!A:AA,22,FALSE)),"",VLOOKUP(A1402,Database!A:AA,22,FALSE))))</f>
        <v/>
      </c>
      <c r="AD1402" s="20">
        <f ca="1">IFERROR(
   IF(
     OR(ISBLANK(P1402),ISBLANK(Q1402)),
     "",
     IF(
       AND(AA1402&lt;&gt;"",OR(V1402="Terminé",V1402="En cours")),
       VLOOKUP(AC1402,Setup_ScoreExactBonus!A:D,4,FALSE),
       0
     )),
  0)</f>
        <v>0</v>
      </c>
      <c r="AE1402" s="21">
        <f ca="1">IFERROR(IF(OR(ISBLANK(P1402),ISBLANK(Q1402)),0,IF(AA1402&lt;&gt;"", AA1402 + IF(AB1402=1,AD1402, 0), "") * (R1402+1)),"")</f>
        <v>29</v>
      </c>
      <c r="AF1402" s="21">
        <f ca="1">SUMIFS(AE$2:AE1402,D$2:D1402,D1402)</f>
        <v>2118</v>
      </c>
    </row>
    <row r="1403" spans="1:32" hidden="1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1">
        <v>0</v>
      </c>
      <c r="S1403" s="20">
        <f>VLOOKUP($A1403,Database!$A:$Y,10,FALSE)</f>
        <v>29</v>
      </c>
      <c r="T1403" s="20">
        <f>VLOOKUP($A1403,Database!$A:$Y,11,FALSE)</f>
        <v>159</v>
      </c>
      <c r="U1403" s="20">
        <f>VLOOKUP($A1403,Database!$A:$Y,12,FALSE)</f>
        <v>187</v>
      </c>
      <c r="V1403" s="20" t="str">
        <f>VLOOKUP(A1403,Database!A:M,13,FALSE)</f>
        <v>Terminé</v>
      </c>
      <c r="W1403" s="20">
        <f>VLOOKUP($A1403,Database!$A:$Y,20,FALSE)</f>
        <v>4</v>
      </c>
      <c r="X1403" s="20">
        <f>VLOOKUP($A1403,Database!$A:$Y,21,FALSE)</f>
        <v>2</v>
      </c>
      <c r="Y1403" s="20">
        <f>IF(A1403=0,0,IF(V1403="À venir",0,IF(AND(ISBLANK(P1403),ISBLANK(Q1403)),1,0)))</f>
        <v>0</v>
      </c>
      <c r="Z1403" s="20">
        <f>IF(OR(ISBLANK(P1403),ISBLANK(Q1403)),"",IF(OR(AND(P1403&gt;Q1403,W1403&gt;X1403),AND(P1403=Q1403,W1403=X1403),AND(P1403&lt;Q1403,W1403&lt;X1403)),1,0))</f>
        <v>1</v>
      </c>
      <c r="AA1403" s="20">
        <f ca="1">IF(C1403&lt;NOW(),IF(AND(P1403&gt;Q1403,W1403&gt;X1403),S1403,IF(AND(P1403=Q1403,W1403=X1403),T1403,IF(AND(P1403&lt;Q1403,W1403&lt;X1403),U1403,0))),"")</f>
        <v>29</v>
      </c>
      <c r="AB1403" s="20">
        <f ca="1">IF(AND(P1403=W1403,Q1403=X1403,NOT(ISBLANK(P1403)),NOT(ISBLANK(Q1403)),NOT(ISBLANK(W1403)),NOT(ISBLANK(AA1403))),1,0)</f>
        <v>0</v>
      </c>
      <c r="AC1403" s="20" t="str">
        <f ca="1">IF(AB1403=0,"",IF(OR(ISBLANK(P1403),ISBLANK(Q1403)),"",IF(ISBLANK(VLOOKUP(A1403,Database!A:AA,22,FALSE)),"",VLOOKUP(A1403,Database!A:AA,22,FALSE))))</f>
        <v/>
      </c>
      <c r="AD1403" s="20">
        <f ca="1">IFERROR(
   IF(
     OR(ISBLANK(P1403),ISBLANK(Q1403)),
     "",
     IF(
       AND(AA1403&lt;&gt;"",OR(V1403="Terminé",V1403="En cours")),
       VLOOKUP(AC1403,Setup_ScoreExactBonus!A:D,4,FALSE),
       0
     )),
  0)</f>
        <v>0</v>
      </c>
      <c r="AE1403" s="21">
        <f ca="1">IFERROR(IF(OR(ISBLANK(P1403),ISBLANK(Q1403)),0,IF(AA1403&lt;&gt;"", AA1403 + IF(AB1403=1,AD1403, 0), "") * (R1403+1)),"")</f>
        <v>29</v>
      </c>
      <c r="AF1403" s="21">
        <f ca="1">SUMIFS(AE$2:AE1403,D$2:D1403,D1403)</f>
        <v>1856</v>
      </c>
    </row>
    <row r="1404" spans="1:32" hidden="1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1">
        <v>0</v>
      </c>
      <c r="S1404" s="20">
        <f>VLOOKUP($A1404,Database!$A:$Y,10,FALSE)</f>
        <v>29</v>
      </c>
      <c r="T1404" s="20">
        <f>VLOOKUP($A1404,Database!$A:$Y,11,FALSE)</f>
        <v>159</v>
      </c>
      <c r="U1404" s="20">
        <f>VLOOKUP($A1404,Database!$A:$Y,12,FALSE)</f>
        <v>187</v>
      </c>
      <c r="V1404" s="20" t="str">
        <f>VLOOKUP(A1404,Database!A:M,13,FALSE)</f>
        <v>Terminé</v>
      </c>
      <c r="W1404" s="20">
        <f>VLOOKUP($A1404,Database!$A:$Y,20,FALSE)</f>
        <v>4</v>
      </c>
      <c r="X1404" s="20">
        <f>VLOOKUP($A1404,Database!$A:$Y,21,FALSE)</f>
        <v>2</v>
      </c>
      <c r="Y1404" s="20">
        <f>IF(A1404=0,0,IF(V1404="À venir",0,IF(AND(ISBLANK(P1404),ISBLANK(Q1404)),1,0)))</f>
        <v>0</v>
      </c>
      <c r="Z1404" s="20">
        <f>IF(OR(ISBLANK(P1404),ISBLANK(Q1404)),"",IF(OR(AND(P1404&gt;Q1404,W1404&gt;X1404),AND(P1404=Q1404,W1404=X1404),AND(P1404&lt;Q1404,W1404&lt;X1404)),1,0))</f>
        <v>1</v>
      </c>
      <c r="AA1404" s="20">
        <f ca="1">IF(C1404&lt;NOW(),IF(AND(P1404&gt;Q1404,W1404&gt;X1404),S1404,IF(AND(P1404=Q1404,W1404=X1404),T1404,IF(AND(P1404&lt;Q1404,W1404&lt;X1404),U1404,0))),"")</f>
        <v>29</v>
      </c>
      <c r="AB1404" s="20">
        <f ca="1">IF(AND(P1404=W1404,Q1404=X1404,NOT(ISBLANK(P1404)),NOT(ISBLANK(Q1404)),NOT(ISBLANK(W1404)),NOT(ISBLANK(AA1404))),1,0)</f>
        <v>0</v>
      </c>
      <c r="AC1404" s="20" t="str">
        <f ca="1">IF(AB1404=0,"",IF(OR(ISBLANK(P1404),ISBLANK(Q1404)),"",IF(ISBLANK(VLOOKUP(A1404,Database!A:AA,22,FALSE)),"",VLOOKUP(A1404,Database!A:AA,22,FALSE))))</f>
        <v/>
      </c>
      <c r="AD1404" s="20">
        <f ca="1">IFERROR(
   IF(
     OR(ISBLANK(P1404),ISBLANK(Q1404)),
     "",
     IF(
       AND(AA1404&lt;&gt;"",OR(V1404="Terminé",V1404="En cours")),
       VLOOKUP(AC1404,Setup_ScoreExactBonus!A:D,4,FALSE),
       0
     )),
  0)</f>
        <v>0</v>
      </c>
      <c r="AE1404" s="21">
        <f ca="1">IFERROR(IF(OR(ISBLANK(P1404),ISBLANK(Q1404)),0,IF(AA1404&lt;&gt;"", AA1404 + IF(AB1404=1,AD1404, 0), "") * (R1404+1)),"")</f>
        <v>29</v>
      </c>
      <c r="AF1404" s="21">
        <f ca="1">SUMIFS(AE$2:AE1404,D$2:D1404,D1404)</f>
        <v>1340</v>
      </c>
    </row>
    <row r="1405" spans="1:32" hidden="1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1">
        <v>0</v>
      </c>
      <c r="S1405" s="20">
        <f>VLOOKUP($A1405,Database!$A:$Y,10,FALSE)</f>
        <v>29</v>
      </c>
      <c r="T1405" s="20">
        <f>VLOOKUP($A1405,Database!$A:$Y,11,FALSE)</f>
        <v>159</v>
      </c>
      <c r="U1405" s="20">
        <f>VLOOKUP($A1405,Database!$A:$Y,12,FALSE)</f>
        <v>187</v>
      </c>
      <c r="V1405" s="20" t="str">
        <f>VLOOKUP(A1405,Database!A:M,13,FALSE)</f>
        <v>Terminé</v>
      </c>
      <c r="W1405" s="20">
        <f>VLOOKUP($A1405,Database!$A:$Y,20,FALSE)</f>
        <v>4</v>
      </c>
      <c r="X1405" s="20">
        <f>VLOOKUP($A1405,Database!$A:$Y,21,FALSE)</f>
        <v>2</v>
      </c>
      <c r="Y1405" s="20">
        <f>IF(A1405=0,0,IF(V1405="À venir",0,IF(AND(ISBLANK(P1405),ISBLANK(Q1405)),1,0)))</f>
        <v>1</v>
      </c>
      <c r="Z1405" s="20" t="str">
        <f>IF(OR(ISBLANK(P1405),ISBLANK(Q1405)),"",IF(OR(AND(P1405&gt;Q1405,W1405&gt;X1405),AND(P1405=Q1405,W1405=X1405),AND(P1405&lt;Q1405,W1405&lt;X1405)),1,0))</f>
        <v/>
      </c>
      <c r="AA1405" s="20">
        <f ca="1">IF(C1405&lt;NOW(),IF(AND(P1405&gt;Q1405,W1405&gt;X1405),S1405,IF(AND(P1405=Q1405,W1405=X1405),T1405,IF(AND(P1405&lt;Q1405,W1405&lt;X1405),U1405,0))),"")</f>
        <v>0</v>
      </c>
      <c r="AB1405" s="20">
        <f ca="1">IF(AND(P1405=W1405,Q1405=X1405,NOT(ISBLANK(P1405)),NOT(ISBLANK(Q1405)),NOT(ISBLANK(W1405)),NOT(ISBLANK(AA1405))),1,0)</f>
        <v>0</v>
      </c>
      <c r="AC1405" s="20" t="str">
        <f ca="1">IF(AB1405=0,"",IF(OR(ISBLANK(P1405),ISBLANK(Q1405)),"",IF(ISBLANK(VLOOKUP(A1405,Database!A:AA,22,FALSE)),"",VLOOKUP(A1405,Database!A:AA,22,FALSE))))</f>
        <v/>
      </c>
      <c r="AD1405" s="20" t="str">
        <f>IFERROR(
   IF(
     OR(ISBLANK(P1405),ISBLANK(Q1405)),
     "",
     IF(
       AND(AA1405&lt;&gt;"",OR(V1405="Terminé",V1405="En cours")),
       VLOOKUP(AC1405,Setup_ScoreExactBonus!A:D,4,FALSE),
       0
     )),
  0)</f>
        <v/>
      </c>
      <c r="AE1405" s="21">
        <f>IFERROR(IF(OR(ISBLANK(P1405),ISBLANK(Q1405)),0,IF(AA1405&lt;&gt;"", AA1405 + IF(AB1405=1,AD1405, 0), "") * (R1405+1)),"")</f>
        <v>0</v>
      </c>
      <c r="AF1405" s="21">
        <f ca="1">SUMIFS(AE$2:AE1405,D$2:D1405,D1405)</f>
        <v>1097</v>
      </c>
    </row>
    <row r="1406" spans="1:32" hidden="1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1">
        <v>0</v>
      </c>
      <c r="S1406" s="20">
        <f>VLOOKUP($A1406,Database!$A:$Y,10,FALSE)</f>
        <v>145</v>
      </c>
      <c r="T1406" s="20">
        <f>VLOOKUP($A1406,Database!$A:$Y,11,FALSE)</f>
        <v>124</v>
      </c>
      <c r="U1406" s="20">
        <f>VLOOKUP($A1406,Database!$A:$Y,12,FALSE)</f>
        <v>48</v>
      </c>
      <c r="V1406" s="20" t="str">
        <f>VLOOKUP(A1406,Database!A:M,13,FALSE)</f>
        <v>Terminé</v>
      </c>
      <c r="W1406" s="20">
        <f>VLOOKUP($A1406,Database!$A:$Y,20,FALSE)</f>
        <v>0</v>
      </c>
      <c r="X1406" s="20">
        <f>VLOOKUP($A1406,Database!$A:$Y,21,FALSE)</f>
        <v>3</v>
      </c>
      <c r="Y1406" s="20">
        <f>IF(A1406=0,0,IF(V1406="À venir",0,IF(AND(ISBLANK(P1406),ISBLANK(Q1406)),1,0)))</f>
        <v>0</v>
      </c>
      <c r="Z1406" s="20">
        <f>IF(OR(ISBLANK(P1406),ISBLANK(Q1406)),"",IF(OR(AND(P1406&gt;Q1406,W1406&gt;X1406),AND(P1406=Q1406,W1406=X1406),AND(P1406&lt;Q1406,W1406&lt;X1406)),1,0))</f>
        <v>0</v>
      </c>
      <c r="AA1406" s="20">
        <f ca="1">IF(C1406&lt;NOW(),IF(AND(P1406&gt;Q1406,W1406&gt;X1406),S1406,IF(AND(P1406=Q1406,W1406=X1406),T1406,IF(AND(P1406&lt;Q1406,W1406&lt;X1406),U1406,0))),"")</f>
        <v>0</v>
      </c>
      <c r="AB1406" s="20">
        <f ca="1">IF(AND(P1406=W1406,Q1406=X1406,NOT(ISBLANK(P1406)),NOT(ISBLANK(Q1406)),NOT(ISBLANK(W1406)),NOT(ISBLANK(AA1406))),1,0)</f>
        <v>0</v>
      </c>
      <c r="AC1406" s="20" t="str">
        <f ca="1">IF(AB1406=0,"",IF(OR(ISBLANK(P1406),ISBLANK(Q1406)),"",IF(ISBLANK(VLOOKUP(A1406,Database!A:AA,22,FALSE)),"",VLOOKUP(A1406,Database!A:AA,22,FALSE))))</f>
        <v/>
      </c>
      <c r="AD1406" s="20">
        <f ca="1">IFERROR(
   IF(
     OR(ISBLANK(P1406),ISBLANK(Q1406)),
     "",
     IF(
       AND(AA1406&lt;&gt;"",OR(V1406="Terminé",V1406="En cours")),
       VLOOKUP(AC1406,Setup_ScoreExactBonus!A:D,4,FALSE),
       0
     )),
  0)</f>
        <v>0</v>
      </c>
      <c r="AE1406" s="21">
        <f ca="1">IFERROR(IF(OR(ISBLANK(P1406),ISBLANK(Q1406)),0,IF(AA1406&lt;&gt;"", AA1406 + IF(AB1406=1,AD1406, 0), "") * (R1406+1)),"")</f>
        <v>0</v>
      </c>
      <c r="AF1406" s="21">
        <f ca="1">SUMIFS(AE$2:AE1406,D$2:D1406,D1406)</f>
        <v>1796</v>
      </c>
    </row>
    <row r="1407" spans="1:32" hidden="1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1">
        <v>0</v>
      </c>
      <c r="S1407" s="20">
        <f>VLOOKUP($A1407,Database!$A:$Y,10,FALSE)</f>
        <v>145</v>
      </c>
      <c r="T1407" s="20">
        <f>VLOOKUP($A1407,Database!$A:$Y,11,FALSE)</f>
        <v>124</v>
      </c>
      <c r="U1407" s="20">
        <f>VLOOKUP($A1407,Database!$A:$Y,12,FALSE)</f>
        <v>48</v>
      </c>
      <c r="V1407" s="20" t="str">
        <f>VLOOKUP(A1407,Database!A:M,13,FALSE)</f>
        <v>Terminé</v>
      </c>
      <c r="W1407" s="20">
        <f>VLOOKUP($A1407,Database!$A:$Y,20,FALSE)</f>
        <v>0</v>
      </c>
      <c r="X1407" s="20">
        <f>VLOOKUP($A1407,Database!$A:$Y,21,FALSE)</f>
        <v>3</v>
      </c>
      <c r="Y1407" s="20">
        <f>IF(A1407=0,0,IF(V1407="À venir",0,IF(AND(ISBLANK(P1407),ISBLANK(Q1407)),1,0)))</f>
        <v>0</v>
      </c>
      <c r="Z1407" s="20">
        <f>IF(OR(ISBLANK(P1407),ISBLANK(Q1407)),"",IF(OR(AND(P1407&gt;Q1407,W1407&gt;X1407),AND(P1407=Q1407,W1407=X1407),AND(P1407&lt;Q1407,W1407&lt;X1407)),1,0))</f>
        <v>1</v>
      </c>
      <c r="AA1407" s="20">
        <f ca="1">IF(C1407&lt;NOW(),IF(AND(P1407&gt;Q1407,W1407&gt;X1407),S1407,IF(AND(P1407=Q1407,W1407=X1407),T1407,IF(AND(P1407&lt;Q1407,W1407&lt;X1407),U1407,0))),"")</f>
        <v>48</v>
      </c>
      <c r="AB1407" s="20">
        <f ca="1">IF(AND(P1407=W1407,Q1407=X1407,NOT(ISBLANK(P1407)),NOT(ISBLANK(Q1407)),NOT(ISBLANK(W1407)),NOT(ISBLANK(AA1407))),1,0)</f>
        <v>0</v>
      </c>
      <c r="AC1407" s="20" t="str">
        <f ca="1">IF(AB1407=0,"",IF(OR(ISBLANK(P1407),ISBLANK(Q1407)),"",IF(ISBLANK(VLOOKUP(A1407,Database!A:AA,22,FALSE)),"",VLOOKUP(A1407,Database!A:AA,22,FALSE))))</f>
        <v/>
      </c>
      <c r="AD1407" s="20">
        <f ca="1">IFERROR(
   IF(
     OR(ISBLANK(P1407),ISBLANK(Q1407)),
     "",
     IF(
       AND(AA1407&lt;&gt;"",OR(V1407="Terminé",V1407="En cours")),
       VLOOKUP(AC1407,Setup_ScoreExactBonus!A:D,4,FALSE),
       0
     )),
  0)</f>
        <v>0</v>
      </c>
      <c r="AE1407" s="21">
        <f ca="1">IFERROR(IF(OR(ISBLANK(P1407),ISBLANK(Q1407)),0,IF(AA1407&lt;&gt;"", AA1407 + IF(AB1407=1,AD1407, 0), "") * (R1407+1)),"")</f>
        <v>48</v>
      </c>
      <c r="AF1407" s="21">
        <f ca="1">SUMIFS(AE$2:AE1407,D$2:D1407,D1407)</f>
        <v>2110</v>
      </c>
    </row>
    <row r="1408" spans="1:32" hidden="1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1">
        <v>0</v>
      </c>
      <c r="S1408" s="20">
        <f>VLOOKUP($A1408,Database!$A:$Y,10,FALSE)</f>
        <v>145</v>
      </c>
      <c r="T1408" s="20">
        <f>VLOOKUP($A1408,Database!$A:$Y,11,FALSE)</f>
        <v>124</v>
      </c>
      <c r="U1408" s="20">
        <f>VLOOKUP($A1408,Database!$A:$Y,12,FALSE)</f>
        <v>48</v>
      </c>
      <c r="V1408" s="20" t="str">
        <f>VLOOKUP(A1408,Database!A:M,13,FALSE)</f>
        <v>Terminé</v>
      </c>
      <c r="W1408" s="20">
        <f>VLOOKUP($A1408,Database!$A:$Y,20,FALSE)</f>
        <v>0</v>
      </c>
      <c r="X1408" s="20">
        <f>VLOOKUP($A1408,Database!$A:$Y,21,FALSE)</f>
        <v>3</v>
      </c>
      <c r="Y1408" s="20">
        <f>IF(A1408=0,0,IF(V1408="À venir",0,IF(AND(ISBLANK(P1408),ISBLANK(Q1408)),1,0)))</f>
        <v>0</v>
      </c>
      <c r="Z1408" s="20">
        <f>IF(OR(ISBLANK(P1408),ISBLANK(Q1408)),"",IF(OR(AND(P1408&gt;Q1408,W1408&gt;X1408),AND(P1408=Q1408,W1408=X1408),AND(P1408&lt;Q1408,W1408&lt;X1408)),1,0))</f>
        <v>1</v>
      </c>
      <c r="AA1408" s="20">
        <f ca="1">IF(C1408&lt;NOW(),IF(AND(P1408&gt;Q1408,W1408&gt;X1408),S1408,IF(AND(P1408=Q1408,W1408=X1408),T1408,IF(AND(P1408&lt;Q1408,W1408&lt;X1408),U1408,0))),"")</f>
        <v>48</v>
      </c>
      <c r="AB1408" s="20">
        <f ca="1">IF(AND(P1408=W1408,Q1408=X1408,NOT(ISBLANK(P1408)),NOT(ISBLANK(Q1408)),NOT(ISBLANK(W1408)),NOT(ISBLANK(AA1408))),1,0)</f>
        <v>0</v>
      </c>
      <c r="AC1408" s="20" t="str">
        <f ca="1">IF(AB1408=0,"",IF(OR(ISBLANK(P1408),ISBLANK(Q1408)),"",IF(ISBLANK(VLOOKUP(A1408,Database!A:AA,22,FALSE)),"",VLOOKUP(A1408,Database!A:AA,22,FALSE))))</f>
        <v/>
      </c>
      <c r="AD1408" s="20">
        <f ca="1">IFERROR(
   IF(
     OR(ISBLANK(P1408),ISBLANK(Q1408)),
     "",
     IF(
       AND(AA1408&lt;&gt;"",OR(V1408="Terminé",V1408="En cours")),
       VLOOKUP(AC1408,Setup_ScoreExactBonus!A:D,4,FALSE),
       0
     )),
  0)</f>
        <v>0</v>
      </c>
      <c r="AE1408" s="21">
        <f ca="1">IFERROR(IF(OR(ISBLANK(P1408),ISBLANK(Q1408)),0,IF(AA1408&lt;&gt;"", AA1408 + IF(AB1408=1,AD1408, 0), "") * (R1408+1)),"")</f>
        <v>48</v>
      </c>
      <c r="AF1408" s="21">
        <f ca="1">SUMIFS(AE$2:AE1408,D$2:D1408,D1408)</f>
        <v>2086</v>
      </c>
    </row>
    <row r="1409" spans="1:32" hidden="1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1">
        <v>0</v>
      </c>
      <c r="S1409" s="20">
        <f>VLOOKUP($A1409,Database!$A:$Y,10,FALSE)</f>
        <v>145</v>
      </c>
      <c r="T1409" s="20">
        <f>VLOOKUP($A1409,Database!$A:$Y,11,FALSE)</f>
        <v>124</v>
      </c>
      <c r="U1409" s="20">
        <f>VLOOKUP($A1409,Database!$A:$Y,12,FALSE)</f>
        <v>48</v>
      </c>
      <c r="V1409" s="20" t="str">
        <f>VLOOKUP(A1409,Database!A:M,13,FALSE)</f>
        <v>Terminé</v>
      </c>
      <c r="W1409" s="20">
        <f>VLOOKUP($A1409,Database!$A:$Y,20,FALSE)</f>
        <v>0</v>
      </c>
      <c r="X1409" s="20">
        <f>VLOOKUP($A1409,Database!$A:$Y,21,FALSE)</f>
        <v>3</v>
      </c>
      <c r="Y1409" s="20">
        <f>IF(A1409=0,0,IF(V1409="À venir",0,IF(AND(ISBLANK(P1409),ISBLANK(Q1409)),1,0)))</f>
        <v>0</v>
      </c>
      <c r="Z1409" s="20">
        <f>IF(OR(ISBLANK(P1409),ISBLANK(Q1409)),"",IF(OR(AND(P1409&gt;Q1409,W1409&gt;X1409),AND(P1409=Q1409,W1409=X1409),AND(P1409&lt;Q1409,W1409&lt;X1409)),1,0))</f>
        <v>1</v>
      </c>
      <c r="AA1409" s="20">
        <f ca="1">IF(C1409&lt;NOW(),IF(AND(P1409&gt;Q1409,W1409&gt;X1409),S1409,IF(AND(P1409=Q1409,W1409=X1409),T1409,IF(AND(P1409&lt;Q1409,W1409&lt;X1409),U1409,0))),"")</f>
        <v>48</v>
      </c>
      <c r="AB1409" s="20">
        <f ca="1">IF(AND(P1409=W1409,Q1409=X1409,NOT(ISBLANK(P1409)),NOT(ISBLANK(Q1409)),NOT(ISBLANK(W1409)),NOT(ISBLANK(AA1409))),1,0)</f>
        <v>0</v>
      </c>
      <c r="AC1409" s="20" t="str">
        <f ca="1">IF(AB1409=0,"",IF(OR(ISBLANK(P1409),ISBLANK(Q1409)),"",IF(ISBLANK(VLOOKUP(A1409,Database!A:AA,22,FALSE)),"",VLOOKUP(A1409,Database!A:AA,22,FALSE))))</f>
        <v/>
      </c>
      <c r="AD1409" s="20">
        <f ca="1">IFERROR(
   IF(
     OR(ISBLANK(P1409),ISBLANK(Q1409)),
     "",
     IF(
       AND(AA1409&lt;&gt;"",OR(V1409="Terminé",V1409="En cours")),
       VLOOKUP(AC1409,Setup_ScoreExactBonus!A:D,4,FALSE),
       0
     )),
  0)</f>
        <v>0</v>
      </c>
      <c r="AE1409" s="21">
        <f ca="1">IFERROR(IF(OR(ISBLANK(P1409),ISBLANK(Q1409)),0,IF(AA1409&lt;&gt;"", AA1409 + IF(AB1409=1,AD1409, 0), "") * (R1409+1)),"")</f>
        <v>48</v>
      </c>
      <c r="AF1409" s="21">
        <f ca="1">SUMIFS(AE$2:AE1409,D$2:D1409,D1409)</f>
        <v>1698</v>
      </c>
    </row>
    <row r="1410" spans="1:32" hidden="1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1">
        <v>0</v>
      </c>
      <c r="S1410" s="20">
        <f>VLOOKUP($A1410,Database!$A:$Y,10,FALSE)</f>
        <v>145</v>
      </c>
      <c r="T1410" s="20">
        <f>VLOOKUP($A1410,Database!$A:$Y,11,FALSE)</f>
        <v>124</v>
      </c>
      <c r="U1410" s="20">
        <f>VLOOKUP($A1410,Database!$A:$Y,12,FALSE)</f>
        <v>48</v>
      </c>
      <c r="V1410" s="20" t="str">
        <f>VLOOKUP(A1410,Database!A:M,13,FALSE)</f>
        <v>Terminé</v>
      </c>
      <c r="W1410" s="20">
        <f>VLOOKUP($A1410,Database!$A:$Y,20,FALSE)</f>
        <v>0</v>
      </c>
      <c r="X1410" s="20">
        <f>VLOOKUP($A1410,Database!$A:$Y,21,FALSE)</f>
        <v>3</v>
      </c>
      <c r="Y1410" s="20">
        <f>IF(A1410=0,0,IF(V1410="À venir",0,IF(AND(ISBLANK(P1410),ISBLANK(Q1410)),1,0)))</f>
        <v>1</v>
      </c>
      <c r="Z1410" s="20" t="str">
        <f>IF(OR(ISBLANK(P1410),ISBLANK(Q1410)),"",IF(OR(AND(P1410&gt;Q1410,W1410&gt;X1410),AND(P1410=Q1410,W1410=X1410),AND(P1410&lt;Q1410,W1410&lt;X1410)),1,0))</f>
        <v/>
      </c>
      <c r="AA1410" s="20">
        <f ca="1">IF(C1410&lt;NOW(),IF(AND(P1410&gt;Q1410,W1410&gt;X1410),S1410,IF(AND(P1410=Q1410,W1410=X1410),T1410,IF(AND(P1410&lt;Q1410,W1410&lt;X1410),U1410,0))),"")</f>
        <v>0</v>
      </c>
      <c r="AB1410" s="20">
        <f ca="1">IF(AND(P1410=W1410,Q1410=X1410,NOT(ISBLANK(P1410)),NOT(ISBLANK(Q1410)),NOT(ISBLANK(W1410)),NOT(ISBLANK(AA1410))),1,0)</f>
        <v>0</v>
      </c>
      <c r="AC1410" s="20" t="str">
        <f ca="1">IF(AB1410=0,"",IF(OR(ISBLANK(P1410),ISBLANK(Q1410)),"",IF(ISBLANK(VLOOKUP(A1410,Database!A:AA,22,FALSE)),"",VLOOKUP(A1410,Database!A:AA,22,FALSE))))</f>
        <v/>
      </c>
      <c r="AD1410" s="20" t="str">
        <f>IFERROR(
   IF(
     OR(ISBLANK(P1410),ISBLANK(Q1410)),
     "",
     IF(
       AND(AA1410&lt;&gt;"",OR(V1410="Terminé",V1410="En cours")),
       VLOOKUP(AC1410,Setup_ScoreExactBonus!A:D,4,FALSE),
       0
     )),
  0)</f>
        <v/>
      </c>
      <c r="AE1410" s="21">
        <f>IFERROR(IF(OR(ISBLANK(P1410),ISBLANK(Q1410)),0,IF(AA1410&lt;&gt;"", AA1410 + IF(AB1410=1,AD1410, 0), "") * (R1410+1)),"")</f>
        <v>0</v>
      </c>
      <c r="AF1410" s="21">
        <f ca="1">SUMIFS(AE$2:AE1410,D$2:D1410,D1410)</f>
        <v>1384</v>
      </c>
    </row>
    <row r="1411" spans="1:32" hidden="1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1">
        <v>0</v>
      </c>
      <c r="S1411" s="20">
        <f>VLOOKUP($A1411,Database!$A:$Y,10,FALSE)</f>
        <v>145</v>
      </c>
      <c r="T1411" s="20">
        <f>VLOOKUP($A1411,Database!$A:$Y,11,FALSE)</f>
        <v>124</v>
      </c>
      <c r="U1411" s="20">
        <f>VLOOKUP($A1411,Database!$A:$Y,12,FALSE)</f>
        <v>48</v>
      </c>
      <c r="V1411" s="20" t="str">
        <f>VLOOKUP(A1411,Database!A:M,13,FALSE)</f>
        <v>Terminé</v>
      </c>
      <c r="W1411" s="20">
        <f>VLOOKUP($A1411,Database!$A:$Y,20,FALSE)</f>
        <v>0</v>
      </c>
      <c r="X1411" s="20">
        <f>VLOOKUP($A1411,Database!$A:$Y,21,FALSE)</f>
        <v>3</v>
      </c>
      <c r="Y1411" s="20">
        <f>IF(A1411=0,0,IF(V1411="À venir",0,IF(AND(ISBLANK(P1411),ISBLANK(Q1411)),1,0)))</f>
        <v>0</v>
      </c>
      <c r="Z1411" s="20">
        <f>IF(OR(ISBLANK(P1411),ISBLANK(Q1411)),"",IF(OR(AND(P1411&gt;Q1411,W1411&gt;X1411),AND(P1411=Q1411,W1411=X1411),AND(P1411&lt;Q1411,W1411&lt;X1411)),1,0))</f>
        <v>1</v>
      </c>
      <c r="AA1411" s="20">
        <f ca="1">IF(C1411&lt;NOW(),IF(AND(P1411&gt;Q1411,W1411&gt;X1411),S1411,IF(AND(P1411=Q1411,W1411=X1411),T1411,IF(AND(P1411&lt;Q1411,W1411&lt;X1411),U1411,0))),"")</f>
        <v>48</v>
      </c>
      <c r="AB1411" s="20">
        <f ca="1">IF(AND(P1411=W1411,Q1411=X1411,NOT(ISBLANK(P1411)),NOT(ISBLANK(Q1411)),NOT(ISBLANK(W1411)),NOT(ISBLANK(AA1411))),1,0)</f>
        <v>0</v>
      </c>
      <c r="AC1411" s="20" t="str">
        <f ca="1">IF(AB1411=0,"",IF(OR(ISBLANK(P1411),ISBLANK(Q1411)),"",IF(ISBLANK(VLOOKUP(A1411,Database!A:AA,22,FALSE)),"",VLOOKUP(A1411,Database!A:AA,22,FALSE))))</f>
        <v/>
      </c>
      <c r="AD1411" s="20">
        <f ca="1">IFERROR(
   IF(
     OR(ISBLANK(P1411),ISBLANK(Q1411)),
     "",
     IF(
       AND(AA1411&lt;&gt;"",OR(V1411="Terminé",V1411="En cours")),
       VLOOKUP(AC1411,Setup_ScoreExactBonus!A:D,4,FALSE),
       0
     )),
  0)</f>
        <v>0</v>
      </c>
      <c r="AE1411" s="21">
        <f ca="1">IFERROR(IF(OR(ISBLANK(P1411),ISBLANK(Q1411)),0,IF(AA1411&lt;&gt;"", AA1411 + IF(AB1411=1,AD1411, 0), "") * (R1411+1)),"")</f>
        <v>48</v>
      </c>
      <c r="AF1411" s="21">
        <f ca="1">SUMIFS(AE$2:AE1411,D$2:D1411,D1411)</f>
        <v>2051</v>
      </c>
    </row>
    <row r="1412" spans="1:32" hidden="1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1">
        <v>0</v>
      </c>
      <c r="S1412" s="20">
        <f>VLOOKUP($A1412,Database!$A:$Y,10,FALSE)</f>
        <v>145</v>
      </c>
      <c r="T1412" s="20">
        <f>VLOOKUP($A1412,Database!$A:$Y,11,FALSE)</f>
        <v>124</v>
      </c>
      <c r="U1412" s="20">
        <f>VLOOKUP($A1412,Database!$A:$Y,12,FALSE)</f>
        <v>48</v>
      </c>
      <c r="V1412" s="20" t="str">
        <f>VLOOKUP(A1412,Database!A:M,13,FALSE)</f>
        <v>Terminé</v>
      </c>
      <c r="W1412" s="20">
        <f>VLOOKUP($A1412,Database!$A:$Y,20,FALSE)</f>
        <v>0</v>
      </c>
      <c r="X1412" s="20">
        <f>VLOOKUP($A1412,Database!$A:$Y,21,FALSE)</f>
        <v>3</v>
      </c>
      <c r="Y1412" s="20">
        <f>IF(A1412=0,0,IF(V1412="À venir",0,IF(AND(ISBLANK(P1412),ISBLANK(Q1412)),1,0)))</f>
        <v>1</v>
      </c>
      <c r="Z1412" s="20" t="str">
        <f>IF(OR(ISBLANK(P1412),ISBLANK(Q1412)),"",IF(OR(AND(P1412&gt;Q1412,W1412&gt;X1412),AND(P1412=Q1412,W1412=X1412),AND(P1412&lt;Q1412,W1412&lt;X1412)),1,0))</f>
        <v/>
      </c>
      <c r="AA1412" s="20">
        <f ca="1">IF(C1412&lt;NOW(),IF(AND(P1412&gt;Q1412,W1412&gt;X1412),S1412,IF(AND(P1412=Q1412,W1412=X1412),T1412,IF(AND(P1412&lt;Q1412,W1412&lt;X1412),U1412,0))),"")</f>
        <v>0</v>
      </c>
      <c r="AB1412" s="20">
        <f ca="1">IF(AND(P1412=W1412,Q1412=X1412,NOT(ISBLANK(P1412)),NOT(ISBLANK(Q1412)),NOT(ISBLANK(W1412)),NOT(ISBLANK(AA1412))),1,0)</f>
        <v>0</v>
      </c>
      <c r="AC1412" s="20" t="str">
        <f ca="1">IF(AB1412=0,"",IF(OR(ISBLANK(P1412),ISBLANK(Q1412)),"",IF(ISBLANK(VLOOKUP(A1412,Database!A:AA,22,FALSE)),"",VLOOKUP(A1412,Database!A:AA,22,FALSE))))</f>
        <v/>
      </c>
      <c r="AD1412" s="20" t="str">
        <f>IFERROR(
   IF(
     OR(ISBLANK(P1412),ISBLANK(Q1412)),
     "",
     IF(
       AND(AA1412&lt;&gt;"",OR(V1412="Terminé",V1412="En cours")),
       VLOOKUP(AC1412,Setup_ScoreExactBonus!A:D,4,FALSE),
       0
     )),
  0)</f>
        <v/>
      </c>
      <c r="AE1412" s="21">
        <f>IFERROR(IF(OR(ISBLANK(P1412),ISBLANK(Q1412)),0,IF(AA1412&lt;&gt;"", AA1412 + IF(AB1412=1,AD1412, 0), "") * (R1412+1)),"")</f>
        <v>0</v>
      </c>
      <c r="AF1412" s="21">
        <f ca="1">SUMIFS(AE$2:AE1412,D$2:D1412,D1412)</f>
        <v>1079</v>
      </c>
    </row>
    <row r="1413" spans="1:32" hidden="1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1">
        <v>0</v>
      </c>
      <c r="S1413" s="20">
        <f>VLOOKUP($A1413,Database!$A:$Y,10,FALSE)</f>
        <v>145</v>
      </c>
      <c r="T1413" s="20">
        <f>VLOOKUP($A1413,Database!$A:$Y,11,FALSE)</f>
        <v>124</v>
      </c>
      <c r="U1413" s="20">
        <f>VLOOKUP($A1413,Database!$A:$Y,12,FALSE)</f>
        <v>48</v>
      </c>
      <c r="V1413" s="20" t="str">
        <f>VLOOKUP(A1413,Database!A:M,13,FALSE)</f>
        <v>Terminé</v>
      </c>
      <c r="W1413" s="20">
        <f>VLOOKUP($A1413,Database!$A:$Y,20,FALSE)</f>
        <v>0</v>
      </c>
      <c r="X1413" s="20">
        <f>VLOOKUP($A1413,Database!$A:$Y,21,FALSE)</f>
        <v>3</v>
      </c>
      <c r="Y1413" s="20">
        <f>IF(A1413=0,0,IF(V1413="À venir",0,IF(AND(ISBLANK(P1413),ISBLANK(Q1413)),1,0)))</f>
        <v>0</v>
      </c>
      <c r="Z1413" s="20">
        <f>IF(OR(ISBLANK(P1413),ISBLANK(Q1413)),"",IF(OR(AND(P1413&gt;Q1413,W1413&gt;X1413),AND(P1413=Q1413,W1413=X1413),AND(P1413&lt;Q1413,W1413&lt;X1413)),1,0))</f>
        <v>1</v>
      </c>
      <c r="AA1413" s="20">
        <f ca="1">IF(C1413&lt;NOW(),IF(AND(P1413&gt;Q1413,W1413&gt;X1413),S1413,IF(AND(P1413=Q1413,W1413=X1413),T1413,IF(AND(P1413&lt;Q1413,W1413&lt;X1413),U1413,0))),"")</f>
        <v>48</v>
      </c>
      <c r="AB1413" s="20">
        <f ca="1">IF(AND(P1413=W1413,Q1413=X1413,NOT(ISBLANK(P1413)),NOT(ISBLANK(Q1413)),NOT(ISBLANK(W1413)),NOT(ISBLANK(AA1413))),1,0)</f>
        <v>1</v>
      </c>
      <c r="AC1413" s="20" t="str">
        <f ca="1">IF(AB1413=0,"",IF(OR(ISBLANK(P1413),ISBLANK(Q1413)),"",IF(ISBLANK(VLOOKUP(A1413,Database!A:AA,22,FALSE)),"",VLOOKUP(A1413,Database!A:AA,22,FALSE))))</f>
        <v>Très rare</v>
      </c>
      <c r="AD1413" s="20">
        <f ca="1">IFERROR(
   IF(
     OR(ISBLANK(P1413),ISBLANK(Q1413)),
     "",
     IF(
       AND(AA1413&lt;&gt;"",OR(V1413="Terminé",V1413="En cours")),
       VLOOKUP(AC1413,Setup_ScoreExactBonus!A:D,4,FALSE),
       0
     )),
  0)</f>
        <v>50</v>
      </c>
      <c r="AE1413" s="21">
        <f ca="1">IFERROR(IF(OR(ISBLANK(P1413),ISBLANK(Q1413)),0,IF(AA1413&lt;&gt;"", AA1413 + IF(AB1413=1,AD1413, 0), "") * (R1413+1)),"")</f>
        <v>98</v>
      </c>
      <c r="AF1413" s="21">
        <f ca="1">SUMIFS(AE$2:AE1413,D$2:D1413,D1413)</f>
        <v>1680</v>
      </c>
    </row>
    <row r="1414" spans="1:32" hidden="1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1">
        <v>0</v>
      </c>
      <c r="S1414" s="20">
        <f>VLOOKUP($A1414,Database!$A:$Y,10,FALSE)</f>
        <v>145</v>
      </c>
      <c r="T1414" s="20">
        <f>VLOOKUP($A1414,Database!$A:$Y,11,FALSE)</f>
        <v>124</v>
      </c>
      <c r="U1414" s="20">
        <f>VLOOKUP($A1414,Database!$A:$Y,12,FALSE)</f>
        <v>48</v>
      </c>
      <c r="V1414" s="20" t="str">
        <f>VLOOKUP(A1414,Database!A:M,13,FALSE)</f>
        <v>Terminé</v>
      </c>
      <c r="W1414" s="20">
        <f>VLOOKUP($A1414,Database!$A:$Y,20,FALSE)</f>
        <v>0</v>
      </c>
      <c r="X1414" s="20">
        <f>VLOOKUP($A1414,Database!$A:$Y,21,FALSE)</f>
        <v>3</v>
      </c>
      <c r="Y1414" s="20">
        <f>IF(A1414=0,0,IF(V1414="À venir",0,IF(AND(ISBLANK(P1414),ISBLANK(Q1414)),1,0)))</f>
        <v>0</v>
      </c>
      <c r="Z1414" s="20">
        <f>IF(OR(ISBLANK(P1414),ISBLANK(Q1414)),"",IF(OR(AND(P1414&gt;Q1414,W1414&gt;X1414),AND(P1414=Q1414,W1414=X1414),AND(P1414&lt;Q1414,W1414&lt;X1414)),1,0))</f>
        <v>1</v>
      </c>
      <c r="AA1414" s="20">
        <f ca="1">IF(C1414&lt;NOW(),IF(AND(P1414&gt;Q1414,W1414&gt;X1414),S1414,IF(AND(P1414=Q1414,W1414=X1414),T1414,IF(AND(P1414&lt;Q1414,W1414&lt;X1414),U1414,0))),"")</f>
        <v>48</v>
      </c>
      <c r="AB1414" s="20">
        <f ca="1">IF(AND(P1414=W1414,Q1414=X1414,NOT(ISBLANK(P1414)),NOT(ISBLANK(Q1414)),NOT(ISBLANK(W1414)),NOT(ISBLANK(AA1414))),1,0)</f>
        <v>0</v>
      </c>
      <c r="AC1414" s="20" t="str">
        <f ca="1">IF(AB1414=0,"",IF(OR(ISBLANK(P1414),ISBLANK(Q1414)),"",IF(ISBLANK(VLOOKUP(A1414,Database!A:AA,22,FALSE)),"",VLOOKUP(A1414,Database!A:AA,22,FALSE))))</f>
        <v/>
      </c>
      <c r="AD1414" s="20">
        <f ca="1">IFERROR(
   IF(
     OR(ISBLANK(P1414),ISBLANK(Q1414)),
     "",
     IF(
       AND(AA1414&lt;&gt;"",OR(V1414="Terminé",V1414="En cours")),
       VLOOKUP(AC1414,Setup_ScoreExactBonus!A:D,4,FALSE),
       0
     )),
  0)</f>
        <v>0</v>
      </c>
      <c r="AE1414" s="21">
        <f ca="1">IFERROR(IF(OR(ISBLANK(P1414),ISBLANK(Q1414)),0,IF(AA1414&lt;&gt;"", AA1414 + IF(AB1414=1,AD1414, 0), "") * (R1414+1)),"")</f>
        <v>48</v>
      </c>
      <c r="AF1414" s="21">
        <f ca="1">SUMIFS(AE$2:AE1414,D$2:D1414,D1414)</f>
        <v>1996</v>
      </c>
    </row>
    <row r="1415" spans="1:32" hidden="1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1">
        <v>0</v>
      </c>
      <c r="S1415" s="20">
        <f>VLOOKUP($A1415,Database!$A:$Y,10,FALSE)</f>
        <v>145</v>
      </c>
      <c r="T1415" s="20">
        <f>VLOOKUP($A1415,Database!$A:$Y,11,FALSE)</f>
        <v>124</v>
      </c>
      <c r="U1415" s="20">
        <f>VLOOKUP($A1415,Database!$A:$Y,12,FALSE)</f>
        <v>48</v>
      </c>
      <c r="V1415" s="20" t="str">
        <f>VLOOKUP(A1415,Database!A:M,13,FALSE)</f>
        <v>Terminé</v>
      </c>
      <c r="W1415" s="20">
        <f>VLOOKUP($A1415,Database!$A:$Y,20,FALSE)</f>
        <v>0</v>
      </c>
      <c r="X1415" s="20">
        <f>VLOOKUP($A1415,Database!$A:$Y,21,FALSE)</f>
        <v>3</v>
      </c>
      <c r="Y1415" s="20">
        <f>IF(A1415=0,0,IF(V1415="À venir",0,IF(AND(ISBLANK(P1415),ISBLANK(Q1415)),1,0)))</f>
        <v>0</v>
      </c>
      <c r="Z1415" s="20">
        <f>IF(OR(ISBLANK(P1415),ISBLANK(Q1415)),"",IF(OR(AND(P1415&gt;Q1415,W1415&gt;X1415),AND(P1415=Q1415,W1415=X1415),AND(P1415&lt;Q1415,W1415&lt;X1415)),1,0))</f>
        <v>0</v>
      </c>
      <c r="AA1415" s="20">
        <f ca="1">IF(C1415&lt;NOW(),IF(AND(P1415&gt;Q1415,W1415&gt;X1415),S1415,IF(AND(P1415=Q1415,W1415=X1415),T1415,IF(AND(P1415&lt;Q1415,W1415&lt;X1415),U1415,0))),"")</f>
        <v>0</v>
      </c>
      <c r="AB1415" s="20">
        <f ca="1">IF(AND(P1415=W1415,Q1415=X1415,NOT(ISBLANK(P1415)),NOT(ISBLANK(Q1415)),NOT(ISBLANK(W1415)),NOT(ISBLANK(AA1415))),1,0)</f>
        <v>0</v>
      </c>
      <c r="AC1415" s="20" t="str">
        <f ca="1">IF(AB1415=0,"",IF(OR(ISBLANK(P1415),ISBLANK(Q1415)),"",IF(ISBLANK(VLOOKUP(A1415,Database!A:AA,22,FALSE)),"",VLOOKUP(A1415,Database!A:AA,22,FALSE))))</f>
        <v/>
      </c>
      <c r="AD1415" s="20">
        <f ca="1">IFERROR(
   IF(
     OR(ISBLANK(P1415),ISBLANK(Q1415)),
     "",
     IF(
       AND(AA1415&lt;&gt;"",OR(V1415="Terminé",V1415="En cours")),
       VLOOKUP(AC1415,Setup_ScoreExactBonus!A:D,4,FALSE),
       0
     )),
  0)</f>
        <v>0</v>
      </c>
      <c r="AE1415" s="21">
        <f ca="1">IFERROR(IF(OR(ISBLANK(P1415),ISBLANK(Q1415)),0,IF(AA1415&lt;&gt;"", AA1415 + IF(AB1415=1,AD1415, 0), "") * (R1415+1)),"")</f>
        <v>0</v>
      </c>
      <c r="AF1415" s="21">
        <f ca="1">SUMIFS(AE$2:AE1415,D$2:D1415,D1415)</f>
        <v>1728</v>
      </c>
    </row>
    <row r="1416" spans="1:32" hidden="1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1">
        <v>0</v>
      </c>
      <c r="S1416" s="20">
        <f>VLOOKUP($A1416,Database!$A:$Y,10,FALSE)</f>
        <v>145</v>
      </c>
      <c r="T1416" s="20">
        <f>VLOOKUP($A1416,Database!$A:$Y,11,FALSE)</f>
        <v>124</v>
      </c>
      <c r="U1416" s="20">
        <f>VLOOKUP($A1416,Database!$A:$Y,12,FALSE)</f>
        <v>48</v>
      </c>
      <c r="V1416" s="20" t="str">
        <f>VLOOKUP(A1416,Database!A:M,13,FALSE)</f>
        <v>Terminé</v>
      </c>
      <c r="W1416" s="20">
        <f>VLOOKUP($A1416,Database!$A:$Y,20,FALSE)</f>
        <v>0</v>
      </c>
      <c r="X1416" s="20">
        <f>VLOOKUP($A1416,Database!$A:$Y,21,FALSE)</f>
        <v>3</v>
      </c>
      <c r="Y1416" s="20">
        <f>IF(A1416=0,0,IF(V1416="À venir",0,IF(AND(ISBLANK(P1416),ISBLANK(Q1416)),1,0)))</f>
        <v>0</v>
      </c>
      <c r="Z1416" s="20">
        <f>IF(OR(ISBLANK(P1416),ISBLANK(Q1416)),"",IF(OR(AND(P1416&gt;Q1416,W1416&gt;X1416),AND(P1416=Q1416,W1416=X1416),AND(P1416&lt;Q1416,W1416&lt;X1416)),1,0))</f>
        <v>1</v>
      </c>
      <c r="AA1416" s="20">
        <f ca="1">IF(C1416&lt;NOW(),IF(AND(P1416&gt;Q1416,W1416&gt;X1416),S1416,IF(AND(P1416=Q1416,W1416=X1416),T1416,IF(AND(P1416&lt;Q1416,W1416&lt;X1416),U1416,0))),"")</f>
        <v>48</v>
      </c>
      <c r="AB1416" s="20">
        <f ca="1">IF(AND(P1416=W1416,Q1416=X1416,NOT(ISBLANK(P1416)),NOT(ISBLANK(Q1416)),NOT(ISBLANK(W1416)),NOT(ISBLANK(AA1416))),1,0)</f>
        <v>0</v>
      </c>
      <c r="AC1416" s="20" t="str">
        <f ca="1">IF(AB1416=0,"",IF(OR(ISBLANK(P1416),ISBLANK(Q1416)),"",IF(ISBLANK(VLOOKUP(A1416,Database!A:AA,22,FALSE)),"",VLOOKUP(A1416,Database!A:AA,22,FALSE))))</f>
        <v/>
      </c>
      <c r="AD1416" s="20">
        <f ca="1">IFERROR(
   IF(
     OR(ISBLANK(P1416),ISBLANK(Q1416)),
     "",
     IF(
       AND(AA1416&lt;&gt;"",OR(V1416="Terminé",V1416="En cours")),
       VLOOKUP(AC1416,Setup_ScoreExactBonus!A:D,4,FALSE),
       0
     )),
  0)</f>
        <v>0</v>
      </c>
      <c r="AE1416" s="21">
        <f ca="1">IFERROR(IF(OR(ISBLANK(P1416),ISBLANK(Q1416)),0,IF(AA1416&lt;&gt;"", AA1416 + IF(AB1416=1,AD1416, 0), "") * (R1416+1)),"")</f>
        <v>48</v>
      </c>
      <c r="AF1416" s="21">
        <f ca="1">SUMIFS(AE$2:AE1416,D$2:D1416,D1416)</f>
        <v>2168</v>
      </c>
    </row>
    <row r="1417" spans="1:32" hidden="1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1">
        <v>0</v>
      </c>
      <c r="S1417" s="20">
        <f>VLOOKUP($A1417,Database!$A:$Y,10,FALSE)</f>
        <v>145</v>
      </c>
      <c r="T1417" s="20">
        <f>VLOOKUP($A1417,Database!$A:$Y,11,FALSE)</f>
        <v>124</v>
      </c>
      <c r="U1417" s="20">
        <f>VLOOKUP($A1417,Database!$A:$Y,12,FALSE)</f>
        <v>48</v>
      </c>
      <c r="V1417" s="20" t="str">
        <f>VLOOKUP(A1417,Database!A:M,13,FALSE)</f>
        <v>Terminé</v>
      </c>
      <c r="W1417" s="20">
        <f>VLOOKUP($A1417,Database!$A:$Y,20,FALSE)</f>
        <v>0</v>
      </c>
      <c r="X1417" s="20">
        <f>VLOOKUP($A1417,Database!$A:$Y,21,FALSE)</f>
        <v>3</v>
      </c>
      <c r="Y1417" s="20">
        <f>IF(A1417=0,0,IF(V1417="À venir",0,IF(AND(ISBLANK(P1417),ISBLANK(Q1417)),1,0)))</f>
        <v>0</v>
      </c>
      <c r="Z1417" s="20">
        <f>IF(OR(ISBLANK(P1417),ISBLANK(Q1417)),"",IF(OR(AND(P1417&gt;Q1417,W1417&gt;X1417),AND(P1417=Q1417,W1417=X1417),AND(P1417&lt;Q1417,W1417&lt;X1417)),1,0))</f>
        <v>1</v>
      </c>
      <c r="AA1417" s="20">
        <f ca="1">IF(C1417&lt;NOW(),IF(AND(P1417&gt;Q1417,W1417&gt;X1417),S1417,IF(AND(P1417=Q1417,W1417=X1417),T1417,IF(AND(P1417&lt;Q1417,W1417&lt;X1417),U1417,0))),"")</f>
        <v>48</v>
      </c>
      <c r="AB1417" s="20">
        <f ca="1">IF(AND(P1417=W1417,Q1417=X1417,NOT(ISBLANK(P1417)),NOT(ISBLANK(Q1417)),NOT(ISBLANK(W1417)),NOT(ISBLANK(AA1417))),1,0)</f>
        <v>0</v>
      </c>
      <c r="AC1417" s="20" t="str">
        <f ca="1">IF(AB1417=0,"",IF(OR(ISBLANK(P1417),ISBLANK(Q1417)),"",IF(ISBLANK(VLOOKUP(A1417,Database!A:AA,22,FALSE)),"",VLOOKUP(A1417,Database!A:AA,22,FALSE))))</f>
        <v/>
      </c>
      <c r="AD1417" s="20">
        <f ca="1">IFERROR(
   IF(
     OR(ISBLANK(P1417),ISBLANK(Q1417)),
     "",
     IF(
       AND(AA1417&lt;&gt;"",OR(V1417="Terminé",V1417="En cours")),
       VLOOKUP(AC1417,Setup_ScoreExactBonus!A:D,4,FALSE),
       0
     )),
  0)</f>
        <v>0</v>
      </c>
      <c r="AE1417" s="21">
        <f ca="1">IFERROR(IF(OR(ISBLANK(P1417),ISBLANK(Q1417)),0,IF(AA1417&lt;&gt;"", AA1417 + IF(AB1417=1,AD1417, 0), "") * (R1417+1)),"")</f>
        <v>48</v>
      </c>
      <c r="AF1417" s="21">
        <f ca="1">SUMIFS(AE$2:AE1417,D$2:D1417,D1417)</f>
        <v>2076</v>
      </c>
    </row>
    <row r="1418" spans="1:32" hidden="1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1">
        <v>0</v>
      </c>
      <c r="S1418" s="20">
        <f>VLOOKUP($A1418,Database!$A:$Y,10,FALSE)</f>
        <v>145</v>
      </c>
      <c r="T1418" s="20">
        <f>VLOOKUP($A1418,Database!$A:$Y,11,FALSE)</f>
        <v>124</v>
      </c>
      <c r="U1418" s="20">
        <f>VLOOKUP($A1418,Database!$A:$Y,12,FALSE)</f>
        <v>48</v>
      </c>
      <c r="V1418" s="20" t="str">
        <f>VLOOKUP(A1418,Database!A:M,13,FALSE)</f>
        <v>Terminé</v>
      </c>
      <c r="W1418" s="20">
        <f>VLOOKUP($A1418,Database!$A:$Y,20,FALSE)</f>
        <v>0</v>
      </c>
      <c r="X1418" s="20">
        <f>VLOOKUP($A1418,Database!$A:$Y,21,FALSE)</f>
        <v>3</v>
      </c>
      <c r="Y1418" s="20">
        <f>IF(A1418=0,0,IF(V1418="À venir",0,IF(AND(ISBLANK(P1418),ISBLANK(Q1418)),1,0)))</f>
        <v>0</v>
      </c>
      <c r="Z1418" s="20">
        <f>IF(OR(ISBLANK(P1418),ISBLANK(Q1418)),"",IF(OR(AND(P1418&gt;Q1418,W1418&gt;X1418),AND(P1418=Q1418,W1418=X1418),AND(P1418&lt;Q1418,W1418&lt;X1418)),1,0))</f>
        <v>0</v>
      </c>
      <c r="AA1418" s="20">
        <f ca="1">IF(C1418&lt;NOW(),IF(AND(P1418&gt;Q1418,W1418&gt;X1418),S1418,IF(AND(P1418=Q1418,W1418=X1418),T1418,IF(AND(P1418&lt;Q1418,W1418&lt;X1418),U1418,0))),"")</f>
        <v>0</v>
      </c>
      <c r="AB1418" s="20">
        <f ca="1">IF(AND(P1418=W1418,Q1418=X1418,NOT(ISBLANK(P1418)),NOT(ISBLANK(Q1418)),NOT(ISBLANK(W1418)),NOT(ISBLANK(AA1418))),1,0)</f>
        <v>0</v>
      </c>
      <c r="AC1418" s="20" t="str">
        <f ca="1">IF(AB1418=0,"",IF(OR(ISBLANK(P1418),ISBLANK(Q1418)),"",IF(ISBLANK(VLOOKUP(A1418,Database!A:AA,22,FALSE)),"",VLOOKUP(A1418,Database!A:AA,22,FALSE))))</f>
        <v/>
      </c>
      <c r="AD1418" s="20">
        <f ca="1">IFERROR(
   IF(
     OR(ISBLANK(P1418),ISBLANK(Q1418)),
     "",
     IF(
       AND(AA1418&lt;&gt;"",OR(V1418="Terminé",V1418="En cours")),
       VLOOKUP(AC1418,Setup_ScoreExactBonus!A:D,4,FALSE),
       0
     )),
  0)</f>
        <v>0</v>
      </c>
      <c r="AE1418" s="21">
        <f ca="1">IFERROR(IF(OR(ISBLANK(P1418),ISBLANK(Q1418)),0,IF(AA1418&lt;&gt;"", AA1418 + IF(AB1418=1,AD1418, 0), "") * (R1418+1)),"")</f>
        <v>0</v>
      </c>
      <c r="AF1418" s="21">
        <f ca="1">SUMIFS(AE$2:AE1418,D$2:D1418,D1418)</f>
        <v>2217</v>
      </c>
    </row>
    <row r="1419" spans="1:32" hidden="1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1">
        <v>0</v>
      </c>
      <c r="S1419" s="20">
        <f>VLOOKUP($A1419,Database!$A:$Y,10,FALSE)</f>
        <v>145</v>
      </c>
      <c r="T1419" s="20">
        <f>VLOOKUP($A1419,Database!$A:$Y,11,FALSE)</f>
        <v>124</v>
      </c>
      <c r="U1419" s="20">
        <f>VLOOKUP($A1419,Database!$A:$Y,12,FALSE)</f>
        <v>48</v>
      </c>
      <c r="V1419" s="20" t="str">
        <f>VLOOKUP(A1419,Database!A:M,13,FALSE)</f>
        <v>Terminé</v>
      </c>
      <c r="W1419" s="20">
        <f>VLOOKUP($A1419,Database!$A:$Y,20,FALSE)</f>
        <v>0</v>
      </c>
      <c r="X1419" s="20">
        <f>VLOOKUP($A1419,Database!$A:$Y,21,FALSE)</f>
        <v>3</v>
      </c>
      <c r="Y1419" s="20">
        <f>IF(A1419=0,0,IF(V1419="À venir",0,IF(AND(ISBLANK(P1419),ISBLANK(Q1419)),1,0)))</f>
        <v>0</v>
      </c>
      <c r="Z1419" s="20">
        <f>IF(OR(ISBLANK(P1419),ISBLANK(Q1419)),"",IF(OR(AND(P1419&gt;Q1419,W1419&gt;X1419),AND(P1419=Q1419,W1419=X1419),AND(P1419&lt;Q1419,W1419&lt;X1419)),1,0))</f>
        <v>1</v>
      </c>
      <c r="AA1419" s="20">
        <f ca="1">IF(C1419&lt;NOW(),IF(AND(P1419&gt;Q1419,W1419&gt;X1419),S1419,IF(AND(P1419=Q1419,W1419=X1419),T1419,IF(AND(P1419&lt;Q1419,W1419&lt;X1419),U1419,0))),"")</f>
        <v>48</v>
      </c>
      <c r="AB1419" s="20">
        <f ca="1">IF(AND(P1419=W1419,Q1419=X1419,NOT(ISBLANK(P1419)),NOT(ISBLANK(Q1419)),NOT(ISBLANK(W1419)),NOT(ISBLANK(AA1419))),1,0)</f>
        <v>0</v>
      </c>
      <c r="AC1419" s="20" t="str">
        <f ca="1">IF(AB1419=0,"",IF(OR(ISBLANK(P1419),ISBLANK(Q1419)),"",IF(ISBLANK(VLOOKUP(A1419,Database!A:AA,22,FALSE)),"",VLOOKUP(A1419,Database!A:AA,22,FALSE))))</f>
        <v/>
      </c>
      <c r="AD1419" s="20">
        <f ca="1">IFERROR(
   IF(
     OR(ISBLANK(P1419),ISBLANK(Q1419)),
     "",
     IF(
       AND(AA1419&lt;&gt;"",OR(V1419="Terminé",V1419="En cours")),
       VLOOKUP(AC1419,Setup_ScoreExactBonus!A:D,4,FALSE),
       0
     )),
  0)</f>
        <v>0</v>
      </c>
      <c r="AE1419" s="21">
        <f ca="1">IFERROR(IF(OR(ISBLANK(P1419),ISBLANK(Q1419)),0,IF(AA1419&lt;&gt;"", AA1419 + IF(AB1419=1,AD1419, 0), "") * (R1419+1)),"")</f>
        <v>48</v>
      </c>
      <c r="AF1419" s="21">
        <f ca="1">SUMIFS(AE$2:AE1419,D$2:D1419,D1419)</f>
        <v>1986</v>
      </c>
    </row>
    <row r="1420" spans="1:32" hidden="1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1">
        <v>0</v>
      </c>
      <c r="S1420" s="20">
        <f>VLOOKUP($A1420,Database!$A:$Y,10,FALSE)</f>
        <v>145</v>
      </c>
      <c r="T1420" s="20">
        <f>VLOOKUP($A1420,Database!$A:$Y,11,FALSE)</f>
        <v>124</v>
      </c>
      <c r="U1420" s="20">
        <f>VLOOKUP($A1420,Database!$A:$Y,12,FALSE)</f>
        <v>48</v>
      </c>
      <c r="V1420" s="20" t="str">
        <f>VLOOKUP(A1420,Database!A:M,13,FALSE)</f>
        <v>Terminé</v>
      </c>
      <c r="W1420" s="20">
        <f>VLOOKUP($A1420,Database!$A:$Y,20,FALSE)</f>
        <v>0</v>
      </c>
      <c r="X1420" s="20">
        <f>VLOOKUP($A1420,Database!$A:$Y,21,FALSE)</f>
        <v>3</v>
      </c>
      <c r="Y1420" s="20">
        <f>IF(A1420=0,0,IF(V1420="À venir",0,IF(AND(ISBLANK(P1420),ISBLANK(Q1420)),1,0)))</f>
        <v>0</v>
      </c>
      <c r="Z1420" s="20">
        <f>IF(OR(ISBLANK(P1420),ISBLANK(Q1420)),"",IF(OR(AND(P1420&gt;Q1420,W1420&gt;X1420),AND(P1420=Q1420,W1420=X1420),AND(P1420&lt;Q1420,W1420&lt;X1420)),1,0))</f>
        <v>1</v>
      </c>
      <c r="AA1420" s="20">
        <f ca="1">IF(C1420&lt;NOW(),IF(AND(P1420&gt;Q1420,W1420&gt;X1420),S1420,IF(AND(P1420=Q1420,W1420=X1420),T1420,IF(AND(P1420&lt;Q1420,W1420&lt;X1420),U1420,0))),"")</f>
        <v>48</v>
      </c>
      <c r="AB1420" s="20">
        <f ca="1">IF(AND(P1420=W1420,Q1420=X1420,NOT(ISBLANK(P1420)),NOT(ISBLANK(Q1420)),NOT(ISBLANK(W1420)),NOT(ISBLANK(AA1420))),1,0)</f>
        <v>0</v>
      </c>
      <c r="AC1420" s="20" t="str">
        <f ca="1">IF(AB1420=0,"",IF(OR(ISBLANK(P1420),ISBLANK(Q1420)),"",IF(ISBLANK(VLOOKUP(A1420,Database!A:AA,22,FALSE)),"",VLOOKUP(A1420,Database!A:AA,22,FALSE))))</f>
        <v/>
      </c>
      <c r="AD1420" s="20">
        <f ca="1">IFERROR(
   IF(
     OR(ISBLANK(P1420),ISBLANK(Q1420)),
     "",
     IF(
       AND(AA1420&lt;&gt;"",OR(V1420="Terminé",V1420="En cours")),
       VLOOKUP(AC1420,Setup_ScoreExactBonus!A:D,4,FALSE),
       0
     )),
  0)</f>
        <v>0</v>
      </c>
      <c r="AE1420" s="21">
        <f ca="1">IFERROR(IF(OR(ISBLANK(P1420),ISBLANK(Q1420)),0,IF(AA1420&lt;&gt;"", AA1420 + IF(AB1420=1,AD1420, 0), "") * (R1420+1)),"")</f>
        <v>48</v>
      </c>
      <c r="AF1420" s="21">
        <f ca="1">SUMIFS(AE$2:AE1420,D$2:D1420,D1420)</f>
        <v>1985</v>
      </c>
    </row>
    <row r="1421" spans="1:32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1">
        <v>0</v>
      </c>
      <c r="S1421" s="20">
        <f>VLOOKUP($A1421,Database!$A:$Y,10,FALSE)</f>
        <v>145</v>
      </c>
      <c r="T1421" s="20">
        <f>VLOOKUP($A1421,Database!$A:$Y,11,FALSE)</f>
        <v>124</v>
      </c>
      <c r="U1421" s="20">
        <f>VLOOKUP($A1421,Database!$A:$Y,12,FALSE)</f>
        <v>48</v>
      </c>
      <c r="V1421" s="20" t="str">
        <f>VLOOKUP(A1421,Database!A:M,13,FALSE)</f>
        <v>Terminé</v>
      </c>
      <c r="W1421" s="20">
        <f>VLOOKUP($A1421,Database!$A:$Y,20,FALSE)</f>
        <v>0</v>
      </c>
      <c r="X1421" s="20">
        <f>VLOOKUP($A1421,Database!$A:$Y,21,FALSE)</f>
        <v>3</v>
      </c>
      <c r="Y1421" s="20">
        <f>IF(A1421=0,0,IF(V1421="À venir",0,IF(AND(ISBLANK(P1421),ISBLANK(Q1421)),1,0)))</f>
        <v>0</v>
      </c>
      <c r="Z1421" s="20">
        <f>IF(OR(ISBLANK(P1421),ISBLANK(Q1421)),"",IF(OR(AND(P1421&gt;Q1421,W1421&gt;X1421),AND(P1421=Q1421,W1421=X1421),AND(P1421&lt;Q1421,W1421&lt;X1421)),1,0))</f>
        <v>1</v>
      </c>
      <c r="AA1421" s="20">
        <f ca="1">IF(C1421&lt;NOW(),IF(AND(P1421&gt;Q1421,W1421&gt;X1421),S1421,IF(AND(P1421=Q1421,W1421=X1421),T1421,IF(AND(P1421&lt;Q1421,W1421&lt;X1421),U1421,0))),"")</f>
        <v>48</v>
      </c>
      <c r="AB1421" s="20">
        <f ca="1">IF(AND(P1421=W1421,Q1421=X1421,NOT(ISBLANK(P1421)),NOT(ISBLANK(Q1421)),NOT(ISBLANK(W1421)),NOT(ISBLANK(AA1421))),1,0)</f>
        <v>0</v>
      </c>
      <c r="AC1421" s="20" t="str">
        <f ca="1">IF(AB1421=0,"",IF(OR(ISBLANK(P1421),ISBLANK(Q1421)),"",IF(ISBLANK(VLOOKUP(A1421,Database!A:AA,22,FALSE)),"",VLOOKUP(A1421,Database!A:AA,22,FALSE))))</f>
        <v/>
      </c>
      <c r="AD1421" s="20">
        <f ca="1">IFERROR(
   IF(
     OR(ISBLANK(P1421),ISBLANK(Q1421)),
     "",
     IF(
       AND(AA1421&lt;&gt;"",OR(V1421="Terminé",V1421="En cours")),
       VLOOKUP(AC1421,Setup_ScoreExactBonus!A:D,4,FALSE),
       0
     )),
  0)</f>
        <v>0</v>
      </c>
      <c r="AE1421" s="21">
        <f ca="1">IFERROR(IF(OR(ISBLANK(P1421),ISBLANK(Q1421)),0,IF(AA1421&lt;&gt;"", AA1421 + IF(AB1421=1,AD1421, 0), "") * (R1421+1)),"")</f>
        <v>48</v>
      </c>
      <c r="AF1421" s="21">
        <f ca="1">SUMIFS(AE$2:AE1421,D$2:D1421,D1421)</f>
        <v>1619</v>
      </c>
    </row>
    <row r="1422" spans="1:32" hidden="1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1">
        <v>0</v>
      </c>
      <c r="S1422" s="20">
        <f>VLOOKUP($A1422,Database!$A:$Y,10,FALSE)</f>
        <v>145</v>
      </c>
      <c r="T1422" s="20">
        <f>VLOOKUP($A1422,Database!$A:$Y,11,FALSE)</f>
        <v>124</v>
      </c>
      <c r="U1422" s="20">
        <f>VLOOKUP($A1422,Database!$A:$Y,12,FALSE)</f>
        <v>48</v>
      </c>
      <c r="V1422" s="20" t="str">
        <f>VLOOKUP(A1422,Database!A:M,13,FALSE)</f>
        <v>Terminé</v>
      </c>
      <c r="W1422" s="20">
        <f>VLOOKUP($A1422,Database!$A:$Y,20,FALSE)</f>
        <v>0</v>
      </c>
      <c r="X1422" s="20">
        <f>VLOOKUP($A1422,Database!$A:$Y,21,FALSE)</f>
        <v>3</v>
      </c>
      <c r="Y1422" s="20">
        <f>IF(A1422=0,0,IF(V1422="À venir",0,IF(AND(ISBLANK(P1422),ISBLANK(Q1422)),1,0)))</f>
        <v>0</v>
      </c>
      <c r="Z1422" s="20">
        <f>IF(OR(ISBLANK(P1422),ISBLANK(Q1422)),"",IF(OR(AND(P1422&gt;Q1422,W1422&gt;X1422),AND(P1422=Q1422,W1422=X1422),AND(P1422&lt;Q1422,W1422&lt;X1422)),1,0))</f>
        <v>1</v>
      </c>
      <c r="AA1422" s="20">
        <f ca="1">IF(C1422&lt;NOW(),IF(AND(P1422&gt;Q1422,W1422&gt;X1422),S1422,IF(AND(P1422=Q1422,W1422=X1422),T1422,IF(AND(P1422&lt;Q1422,W1422&lt;X1422),U1422,0))),"")</f>
        <v>48</v>
      </c>
      <c r="AB1422" s="20">
        <f ca="1">IF(AND(P1422=W1422,Q1422=X1422,NOT(ISBLANK(P1422)),NOT(ISBLANK(Q1422)),NOT(ISBLANK(W1422)),NOT(ISBLANK(AA1422))),1,0)</f>
        <v>0</v>
      </c>
      <c r="AC1422" s="20" t="str">
        <f ca="1">IF(AB1422=0,"",IF(OR(ISBLANK(P1422),ISBLANK(Q1422)),"",IF(ISBLANK(VLOOKUP(A1422,Database!A:AA,22,FALSE)),"",VLOOKUP(A1422,Database!A:AA,22,FALSE))))</f>
        <v/>
      </c>
      <c r="AD1422" s="20">
        <f ca="1">IFERROR(
   IF(
     OR(ISBLANK(P1422),ISBLANK(Q1422)),
     "",
     IF(
       AND(AA1422&lt;&gt;"",OR(V1422="Terminé",V1422="En cours")),
       VLOOKUP(AC1422,Setup_ScoreExactBonus!A:D,4,FALSE),
       0
     )),
  0)</f>
        <v>0</v>
      </c>
      <c r="AE1422" s="21">
        <f ca="1">IFERROR(IF(OR(ISBLANK(P1422),ISBLANK(Q1422)),0,IF(AA1422&lt;&gt;"", AA1422 + IF(AB1422=1,AD1422, 0), "") * (R1422+1)),"")</f>
        <v>48</v>
      </c>
      <c r="AF1422" s="21">
        <f ca="1">SUMIFS(AE$2:AE1422,D$2:D1422,D1422)</f>
        <v>1749</v>
      </c>
    </row>
    <row r="1423" spans="1:32" hidden="1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1">
        <v>0</v>
      </c>
      <c r="S1423" s="20">
        <f>VLOOKUP($A1423,Database!$A:$Y,10,FALSE)</f>
        <v>145</v>
      </c>
      <c r="T1423" s="20">
        <f>VLOOKUP($A1423,Database!$A:$Y,11,FALSE)</f>
        <v>124</v>
      </c>
      <c r="U1423" s="20">
        <f>VLOOKUP($A1423,Database!$A:$Y,12,FALSE)</f>
        <v>48</v>
      </c>
      <c r="V1423" s="20" t="str">
        <f>VLOOKUP(A1423,Database!A:M,13,FALSE)</f>
        <v>Terminé</v>
      </c>
      <c r="W1423" s="20">
        <f>VLOOKUP($A1423,Database!$A:$Y,20,FALSE)</f>
        <v>0</v>
      </c>
      <c r="X1423" s="20">
        <f>VLOOKUP($A1423,Database!$A:$Y,21,FALSE)</f>
        <v>3</v>
      </c>
      <c r="Y1423" s="20">
        <f>IF(A1423=0,0,IF(V1423="À venir",0,IF(AND(ISBLANK(P1423),ISBLANK(Q1423)),1,0)))</f>
        <v>0</v>
      </c>
      <c r="Z1423" s="20">
        <f>IF(OR(ISBLANK(P1423),ISBLANK(Q1423)),"",IF(OR(AND(P1423&gt;Q1423,W1423&gt;X1423),AND(P1423=Q1423,W1423=X1423),AND(P1423&lt;Q1423,W1423&lt;X1423)),1,0))</f>
        <v>0</v>
      </c>
      <c r="AA1423" s="20">
        <f ca="1">IF(C1423&lt;NOW(),IF(AND(P1423&gt;Q1423,W1423&gt;X1423),S1423,IF(AND(P1423=Q1423,W1423=X1423),T1423,IF(AND(P1423&lt;Q1423,W1423&lt;X1423),U1423,0))),"")</f>
        <v>0</v>
      </c>
      <c r="AB1423" s="20">
        <f ca="1">IF(AND(P1423=W1423,Q1423=X1423,NOT(ISBLANK(P1423)),NOT(ISBLANK(Q1423)),NOT(ISBLANK(W1423)),NOT(ISBLANK(AA1423))),1,0)</f>
        <v>0</v>
      </c>
      <c r="AC1423" s="20" t="str">
        <f ca="1">IF(AB1423=0,"",IF(OR(ISBLANK(P1423),ISBLANK(Q1423)),"",IF(ISBLANK(VLOOKUP(A1423,Database!A:AA,22,FALSE)),"",VLOOKUP(A1423,Database!A:AA,22,FALSE))))</f>
        <v/>
      </c>
      <c r="AD1423" s="20">
        <f ca="1">IFERROR(
   IF(
     OR(ISBLANK(P1423),ISBLANK(Q1423)),
     "",
     IF(
       AND(AA1423&lt;&gt;"",OR(V1423="Terminé",V1423="En cours")),
       VLOOKUP(AC1423,Setup_ScoreExactBonus!A:D,4,FALSE),
       0
     )),
  0)</f>
        <v>0</v>
      </c>
      <c r="AE1423" s="21">
        <f ca="1">IFERROR(IF(OR(ISBLANK(P1423),ISBLANK(Q1423)),0,IF(AA1423&lt;&gt;"", AA1423 + IF(AB1423=1,AD1423, 0), "") * (R1423+1)),"")</f>
        <v>0</v>
      </c>
      <c r="AF1423" s="21">
        <f ca="1">SUMIFS(AE$2:AE1423,D$2:D1423,D1423)</f>
        <v>1939</v>
      </c>
    </row>
    <row r="1424" spans="1:32" hidden="1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1">
        <v>0</v>
      </c>
      <c r="S1424" s="20">
        <f>VLOOKUP($A1424,Database!$A:$Y,10,FALSE)</f>
        <v>145</v>
      </c>
      <c r="T1424" s="20">
        <f>VLOOKUP($A1424,Database!$A:$Y,11,FALSE)</f>
        <v>124</v>
      </c>
      <c r="U1424" s="20">
        <f>VLOOKUP($A1424,Database!$A:$Y,12,FALSE)</f>
        <v>48</v>
      </c>
      <c r="V1424" s="20" t="str">
        <f>VLOOKUP(A1424,Database!A:M,13,FALSE)</f>
        <v>Terminé</v>
      </c>
      <c r="W1424" s="20">
        <f>VLOOKUP($A1424,Database!$A:$Y,20,FALSE)</f>
        <v>0</v>
      </c>
      <c r="X1424" s="20">
        <f>VLOOKUP($A1424,Database!$A:$Y,21,FALSE)</f>
        <v>3</v>
      </c>
      <c r="Y1424" s="20">
        <f>IF(A1424=0,0,IF(V1424="À venir",0,IF(AND(ISBLANK(P1424),ISBLANK(Q1424)),1,0)))</f>
        <v>0</v>
      </c>
      <c r="Z1424" s="20">
        <f>IF(OR(ISBLANK(P1424),ISBLANK(Q1424)),"",IF(OR(AND(P1424&gt;Q1424,W1424&gt;X1424),AND(P1424=Q1424,W1424=X1424),AND(P1424&lt;Q1424,W1424&lt;X1424)),1,0))</f>
        <v>1</v>
      </c>
      <c r="AA1424" s="20">
        <f ca="1">IF(C1424&lt;NOW(),IF(AND(P1424&gt;Q1424,W1424&gt;X1424),S1424,IF(AND(P1424=Q1424,W1424=X1424),T1424,IF(AND(P1424&lt;Q1424,W1424&lt;X1424),U1424,0))),"")</f>
        <v>48</v>
      </c>
      <c r="AB1424" s="20">
        <f ca="1">IF(AND(P1424=W1424,Q1424=X1424,NOT(ISBLANK(P1424)),NOT(ISBLANK(Q1424)),NOT(ISBLANK(W1424)),NOT(ISBLANK(AA1424))),1,0)</f>
        <v>0</v>
      </c>
      <c r="AC1424" s="20" t="str">
        <f ca="1">IF(AB1424=0,"",IF(OR(ISBLANK(P1424),ISBLANK(Q1424)),"",IF(ISBLANK(VLOOKUP(A1424,Database!A:AA,22,FALSE)),"",VLOOKUP(A1424,Database!A:AA,22,FALSE))))</f>
        <v/>
      </c>
      <c r="AD1424" s="20">
        <f ca="1">IFERROR(
   IF(
     OR(ISBLANK(P1424),ISBLANK(Q1424)),
     "",
     IF(
       AND(AA1424&lt;&gt;"",OR(V1424="Terminé",V1424="En cours")),
       VLOOKUP(AC1424,Setup_ScoreExactBonus!A:D,4,FALSE),
       0
     )),
  0)</f>
        <v>0</v>
      </c>
      <c r="AE1424" s="21">
        <f ca="1">IFERROR(IF(OR(ISBLANK(P1424),ISBLANK(Q1424)),0,IF(AA1424&lt;&gt;"", AA1424 + IF(AB1424=1,AD1424, 0), "") * (R1424+1)),"")</f>
        <v>48</v>
      </c>
      <c r="AF1424" s="21">
        <f ca="1">SUMIFS(AE$2:AE1424,D$2:D1424,D1424)</f>
        <v>1751</v>
      </c>
    </row>
    <row r="1425" spans="1:32" hidden="1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1">
        <v>0</v>
      </c>
      <c r="S1425" s="20">
        <f>VLOOKUP($A1425,Database!$A:$Y,10,FALSE)</f>
        <v>145</v>
      </c>
      <c r="T1425" s="20">
        <f>VLOOKUP($A1425,Database!$A:$Y,11,FALSE)</f>
        <v>124</v>
      </c>
      <c r="U1425" s="20">
        <f>VLOOKUP($A1425,Database!$A:$Y,12,FALSE)</f>
        <v>48</v>
      </c>
      <c r="V1425" s="20" t="str">
        <f>VLOOKUP(A1425,Database!A:M,13,FALSE)</f>
        <v>Terminé</v>
      </c>
      <c r="W1425" s="20">
        <f>VLOOKUP($A1425,Database!$A:$Y,20,FALSE)</f>
        <v>0</v>
      </c>
      <c r="X1425" s="20">
        <f>VLOOKUP($A1425,Database!$A:$Y,21,FALSE)</f>
        <v>3</v>
      </c>
      <c r="Y1425" s="20">
        <f>IF(A1425=0,0,IF(V1425="À venir",0,IF(AND(ISBLANK(P1425),ISBLANK(Q1425)),1,0)))</f>
        <v>0</v>
      </c>
      <c r="Z1425" s="20">
        <f>IF(OR(ISBLANK(P1425),ISBLANK(Q1425)),"",IF(OR(AND(P1425&gt;Q1425,W1425&gt;X1425),AND(P1425=Q1425,W1425=X1425),AND(P1425&lt;Q1425,W1425&lt;X1425)),1,0))</f>
        <v>1</v>
      </c>
      <c r="AA1425" s="20">
        <f ca="1">IF(C1425&lt;NOW(),IF(AND(P1425&gt;Q1425,W1425&gt;X1425),S1425,IF(AND(P1425=Q1425,W1425=X1425),T1425,IF(AND(P1425&lt;Q1425,W1425&lt;X1425),U1425,0))),"")</f>
        <v>48</v>
      </c>
      <c r="AB1425" s="20">
        <f ca="1">IF(AND(P1425=W1425,Q1425=X1425,NOT(ISBLANK(P1425)),NOT(ISBLANK(Q1425)),NOT(ISBLANK(W1425)),NOT(ISBLANK(AA1425))),1,0)</f>
        <v>0</v>
      </c>
      <c r="AC1425" s="20" t="str">
        <f ca="1">IF(AB1425=0,"",IF(OR(ISBLANK(P1425),ISBLANK(Q1425)),"",IF(ISBLANK(VLOOKUP(A1425,Database!A:AA,22,FALSE)),"",VLOOKUP(A1425,Database!A:AA,22,FALSE))))</f>
        <v/>
      </c>
      <c r="AD1425" s="20">
        <f ca="1">IFERROR(
   IF(
     OR(ISBLANK(P1425),ISBLANK(Q1425)),
     "",
     IF(
       AND(AA1425&lt;&gt;"",OR(V1425="Terminé",V1425="En cours")),
       VLOOKUP(AC1425,Setup_ScoreExactBonus!A:D,4,FALSE),
       0
     )),
  0)</f>
        <v>0</v>
      </c>
      <c r="AE1425" s="21">
        <f ca="1">IFERROR(IF(OR(ISBLANK(P1425),ISBLANK(Q1425)),0,IF(AA1425&lt;&gt;"", AA1425 + IF(AB1425=1,AD1425, 0), "") * (R1425+1)),"")</f>
        <v>48</v>
      </c>
      <c r="AF1425" s="21">
        <f ca="1">SUMIFS(AE$2:AE1425,D$2:D1425,D1425)</f>
        <v>2041</v>
      </c>
    </row>
    <row r="1426" spans="1:32" hidden="1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1">
        <v>0</v>
      </c>
      <c r="S1426" s="20">
        <f>VLOOKUP($A1426,Database!$A:$Y,10,FALSE)</f>
        <v>145</v>
      </c>
      <c r="T1426" s="20">
        <f>VLOOKUP($A1426,Database!$A:$Y,11,FALSE)</f>
        <v>124</v>
      </c>
      <c r="U1426" s="20">
        <f>VLOOKUP($A1426,Database!$A:$Y,12,FALSE)</f>
        <v>48</v>
      </c>
      <c r="V1426" s="20" t="str">
        <f>VLOOKUP(A1426,Database!A:M,13,FALSE)</f>
        <v>Terminé</v>
      </c>
      <c r="W1426" s="20">
        <f>VLOOKUP($A1426,Database!$A:$Y,20,FALSE)</f>
        <v>0</v>
      </c>
      <c r="X1426" s="20">
        <f>VLOOKUP($A1426,Database!$A:$Y,21,FALSE)</f>
        <v>3</v>
      </c>
      <c r="Y1426" s="20">
        <f>IF(A1426=0,0,IF(V1426="À venir",0,IF(AND(ISBLANK(P1426),ISBLANK(Q1426)),1,0)))</f>
        <v>1</v>
      </c>
      <c r="Z1426" s="20" t="str">
        <f>IF(OR(ISBLANK(P1426),ISBLANK(Q1426)),"",IF(OR(AND(P1426&gt;Q1426,W1426&gt;X1426),AND(P1426=Q1426,W1426=X1426),AND(P1426&lt;Q1426,W1426&lt;X1426)),1,0))</f>
        <v/>
      </c>
      <c r="AA1426" s="20">
        <f ca="1">IF(C1426&lt;NOW(),IF(AND(P1426&gt;Q1426,W1426&gt;X1426),S1426,IF(AND(P1426=Q1426,W1426=X1426),T1426,IF(AND(P1426&lt;Q1426,W1426&lt;X1426),U1426,0))),"")</f>
        <v>0</v>
      </c>
      <c r="AB1426" s="20">
        <f ca="1">IF(AND(P1426=W1426,Q1426=X1426,NOT(ISBLANK(P1426)),NOT(ISBLANK(Q1426)),NOT(ISBLANK(W1426)),NOT(ISBLANK(AA1426))),1,0)</f>
        <v>0</v>
      </c>
      <c r="AC1426" s="20" t="str">
        <f ca="1">IF(AB1426=0,"",IF(OR(ISBLANK(P1426),ISBLANK(Q1426)),"",IF(ISBLANK(VLOOKUP(A1426,Database!A:AA,22,FALSE)),"",VLOOKUP(A1426,Database!A:AA,22,FALSE))))</f>
        <v/>
      </c>
      <c r="AD1426" s="20" t="str">
        <f>IFERROR(
   IF(
     OR(ISBLANK(P1426),ISBLANK(Q1426)),
     "",
     IF(
       AND(AA1426&lt;&gt;"",OR(V1426="Terminé",V1426="En cours")),
       VLOOKUP(AC1426,Setup_ScoreExactBonus!A:D,4,FALSE),
       0
     )),
  0)</f>
        <v/>
      </c>
      <c r="AE1426" s="21">
        <f>IFERROR(IF(OR(ISBLANK(P1426),ISBLANK(Q1426)),0,IF(AA1426&lt;&gt;"", AA1426 + IF(AB1426=1,AD1426, 0), "") * (R1426+1)),"")</f>
        <v>0</v>
      </c>
      <c r="AF1426" s="21">
        <f ca="1">SUMIFS(AE$2:AE1426,D$2:D1426,D1426)</f>
        <v>1665</v>
      </c>
    </row>
    <row r="1427" spans="1:32" hidden="1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1">
        <v>0</v>
      </c>
      <c r="S1427" s="20">
        <f>VLOOKUP($A1427,Database!$A:$Y,10,FALSE)</f>
        <v>145</v>
      </c>
      <c r="T1427" s="20">
        <f>VLOOKUP($A1427,Database!$A:$Y,11,FALSE)</f>
        <v>124</v>
      </c>
      <c r="U1427" s="20">
        <f>VLOOKUP($A1427,Database!$A:$Y,12,FALSE)</f>
        <v>48</v>
      </c>
      <c r="V1427" s="20" t="str">
        <f>VLOOKUP(A1427,Database!A:M,13,FALSE)</f>
        <v>Terminé</v>
      </c>
      <c r="W1427" s="20">
        <f>VLOOKUP($A1427,Database!$A:$Y,20,FALSE)</f>
        <v>0</v>
      </c>
      <c r="X1427" s="20">
        <f>VLOOKUP($A1427,Database!$A:$Y,21,FALSE)</f>
        <v>3</v>
      </c>
      <c r="Y1427" s="20">
        <f>IF(A1427=0,0,IF(V1427="À venir",0,IF(AND(ISBLANK(P1427),ISBLANK(Q1427)),1,0)))</f>
        <v>0</v>
      </c>
      <c r="Z1427" s="20">
        <f>IF(OR(ISBLANK(P1427),ISBLANK(Q1427)),"",IF(OR(AND(P1427&gt;Q1427,W1427&gt;X1427),AND(P1427=Q1427,W1427=X1427),AND(P1427&lt;Q1427,W1427&lt;X1427)),1,0))</f>
        <v>1</v>
      </c>
      <c r="AA1427" s="20">
        <f ca="1">IF(C1427&lt;NOW(),IF(AND(P1427&gt;Q1427,W1427&gt;X1427),S1427,IF(AND(P1427=Q1427,W1427=X1427),T1427,IF(AND(P1427&lt;Q1427,W1427&lt;X1427),U1427,0))),"")</f>
        <v>48</v>
      </c>
      <c r="AB1427" s="20">
        <f ca="1">IF(AND(P1427=W1427,Q1427=X1427,NOT(ISBLANK(P1427)),NOT(ISBLANK(Q1427)),NOT(ISBLANK(W1427)),NOT(ISBLANK(AA1427))),1,0)</f>
        <v>0</v>
      </c>
      <c r="AC1427" s="20" t="str">
        <f ca="1">IF(AB1427=0,"",IF(OR(ISBLANK(P1427),ISBLANK(Q1427)),"",IF(ISBLANK(VLOOKUP(A1427,Database!A:AA,22,FALSE)),"",VLOOKUP(A1427,Database!A:AA,22,FALSE))))</f>
        <v/>
      </c>
      <c r="AD1427" s="20">
        <f ca="1">IFERROR(
   IF(
     OR(ISBLANK(P1427),ISBLANK(Q1427)),
     "",
     IF(
       AND(AA1427&lt;&gt;"",OR(V1427="Terminé",V1427="En cours")),
       VLOOKUP(AC1427,Setup_ScoreExactBonus!A:D,4,FALSE),
       0
     )),
  0)</f>
        <v>0</v>
      </c>
      <c r="AE1427" s="21">
        <f ca="1">IFERROR(IF(OR(ISBLANK(P1427),ISBLANK(Q1427)),0,IF(AA1427&lt;&gt;"", AA1427 + IF(AB1427=1,AD1427, 0), "") * (R1427+1)),"")</f>
        <v>48</v>
      </c>
      <c r="AF1427" s="21">
        <f ca="1">SUMIFS(AE$2:AE1427,D$2:D1427,D1427)</f>
        <v>1523</v>
      </c>
    </row>
    <row r="1428" spans="1:32" hidden="1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1">
        <v>0</v>
      </c>
      <c r="S1428" s="20">
        <f>VLOOKUP($A1428,Database!$A:$Y,10,FALSE)</f>
        <v>145</v>
      </c>
      <c r="T1428" s="20">
        <f>VLOOKUP($A1428,Database!$A:$Y,11,FALSE)</f>
        <v>124</v>
      </c>
      <c r="U1428" s="20">
        <f>VLOOKUP($A1428,Database!$A:$Y,12,FALSE)</f>
        <v>48</v>
      </c>
      <c r="V1428" s="20" t="str">
        <f>VLOOKUP(A1428,Database!A:M,13,FALSE)</f>
        <v>Terminé</v>
      </c>
      <c r="W1428" s="20">
        <f>VLOOKUP($A1428,Database!$A:$Y,20,FALSE)</f>
        <v>0</v>
      </c>
      <c r="X1428" s="20">
        <f>VLOOKUP($A1428,Database!$A:$Y,21,FALSE)</f>
        <v>3</v>
      </c>
      <c r="Y1428" s="20">
        <f>IF(A1428=0,0,IF(V1428="À venir",0,IF(AND(ISBLANK(P1428),ISBLANK(Q1428)),1,0)))</f>
        <v>0</v>
      </c>
      <c r="Z1428" s="20">
        <f>IF(OR(ISBLANK(P1428),ISBLANK(Q1428)),"",IF(OR(AND(P1428&gt;Q1428,W1428&gt;X1428),AND(P1428=Q1428,W1428=X1428),AND(P1428&lt;Q1428,W1428&lt;X1428)),1,0))</f>
        <v>1</v>
      </c>
      <c r="AA1428" s="20">
        <f ca="1">IF(C1428&lt;NOW(),IF(AND(P1428&gt;Q1428,W1428&gt;X1428),S1428,IF(AND(P1428=Q1428,W1428=X1428),T1428,IF(AND(P1428&lt;Q1428,W1428&lt;X1428),U1428,0))),"")</f>
        <v>48</v>
      </c>
      <c r="AB1428" s="20">
        <f ca="1">IF(AND(P1428=W1428,Q1428=X1428,NOT(ISBLANK(P1428)),NOT(ISBLANK(Q1428)),NOT(ISBLANK(W1428)),NOT(ISBLANK(AA1428))),1,0)</f>
        <v>1</v>
      </c>
      <c r="AC1428" s="20" t="str">
        <f ca="1">IF(AB1428=0,"",IF(OR(ISBLANK(P1428),ISBLANK(Q1428)),"",IF(ISBLANK(VLOOKUP(A1428,Database!A:AA,22,FALSE)),"",VLOOKUP(A1428,Database!A:AA,22,FALSE))))</f>
        <v>Très rare</v>
      </c>
      <c r="AD1428" s="20">
        <f ca="1">IFERROR(
   IF(
     OR(ISBLANK(P1428),ISBLANK(Q1428)),
     "",
     IF(
       AND(AA1428&lt;&gt;"",OR(V1428="Terminé",V1428="En cours")),
       VLOOKUP(AC1428,Setup_ScoreExactBonus!A:D,4,FALSE),
       0
     )),
  0)</f>
        <v>50</v>
      </c>
      <c r="AE1428" s="21">
        <f ca="1">IFERROR(IF(OR(ISBLANK(P1428),ISBLANK(Q1428)),0,IF(AA1428&lt;&gt;"", AA1428 + IF(AB1428=1,AD1428, 0), "") * (R1428+1)),"")</f>
        <v>98</v>
      </c>
      <c r="AF1428" s="21">
        <f ca="1">SUMIFS(AE$2:AE1428,D$2:D1428,D1428)</f>
        <v>1470</v>
      </c>
    </row>
    <row r="1429" spans="1:32" hidden="1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1">
        <v>0</v>
      </c>
      <c r="S1429" s="20">
        <f>VLOOKUP($A1429,Database!$A:$Y,10,FALSE)</f>
        <v>145</v>
      </c>
      <c r="T1429" s="20">
        <f>VLOOKUP($A1429,Database!$A:$Y,11,FALSE)</f>
        <v>124</v>
      </c>
      <c r="U1429" s="20">
        <f>VLOOKUP($A1429,Database!$A:$Y,12,FALSE)</f>
        <v>48</v>
      </c>
      <c r="V1429" s="20" t="str">
        <f>VLOOKUP(A1429,Database!A:M,13,FALSE)</f>
        <v>Terminé</v>
      </c>
      <c r="W1429" s="20">
        <f>VLOOKUP($A1429,Database!$A:$Y,20,FALSE)</f>
        <v>0</v>
      </c>
      <c r="X1429" s="20">
        <f>VLOOKUP($A1429,Database!$A:$Y,21,FALSE)</f>
        <v>3</v>
      </c>
      <c r="Y1429" s="20">
        <f>IF(A1429=0,0,IF(V1429="À venir",0,IF(AND(ISBLANK(P1429),ISBLANK(Q1429)),1,0)))</f>
        <v>0</v>
      </c>
      <c r="Z1429" s="20">
        <f>IF(OR(ISBLANK(P1429),ISBLANK(Q1429)),"",IF(OR(AND(P1429&gt;Q1429,W1429&gt;X1429),AND(P1429=Q1429,W1429=X1429),AND(P1429&lt;Q1429,W1429&lt;X1429)),1,0))</f>
        <v>1</v>
      </c>
      <c r="AA1429" s="20">
        <f ca="1">IF(C1429&lt;NOW(),IF(AND(P1429&gt;Q1429,W1429&gt;X1429),S1429,IF(AND(P1429=Q1429,W1429=X1429),T1429,IF(AND(P1429&lt;Q1429,W1429&lt;X1429),U1429,0))),"")</f>
        <v>48</v>
      </c>
      <c r="AB1429" s="20">
        <f ca="1">IF(AND(P1429=W1429,Q1429=X1429,NOT(ISBLANK(P1429)),NOT(ISBLANK(Q1429)),NOT(ISBLANK(W1429)),NOT(ISBLANK(AA1429))),1,0)</f>
        <v>0</v>
      </c>
      <c r="AC1429" s="20" t="str">
        <f ca="1">IF(AB1429=0,"",IF(OR(ISBLANK(P1429),ISBLANK(Q1429)),"",IF(ISBLANK(VLOOKUP(A1429,Database!A:AA,22,FALSE)),"",VLOOKUP(A1429,Database!A:AA,22,FALSE))))</f>
        <v/>
      </c>
      <c r="AD1429" s="20">
        <f ca="1">IFERROR(
   IF(
     OR(ISBLANK(P1429),ISBLANK(Q1429)),
     "",
     IF(
       AND(AA1429&lt;&gt;"",OR(V1429="Terminé",V1429="En cours")),
       VLOOKUP(AC1429,Setup_ScoreExactBonus!A:D,4,FALSE),
       0
     )),
  0)</f>
        <v>0</v>
      </c>
      <c r="AE1429" s="21">
        <f ca="1">IFERROR(IF(OR(ISBLANK(P1429),ISBLANK(Q1429)),0,IF(AA1429&lt;&gt;"", AA1429 + IF(AB1429=1,AD1429, 0), "") * (R1429+1)),"")</f>
        <v>48</v>
      </c>
      <c r="AF1429" s="21">
        <f ca="1">SUMIFS(AE$2:AE1429,D$2:D1429,D1429)</f>
        <v>2166</v>
      </c>
    </row>
    <row r="1430" spans="1:32" hidden="1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1">
        <v>0</v>
      </c>
      <c r="S1430" s="20">
        <f>VLOOKUP($A1430,Database!$A:$Y,10,FALSE)</f>
        <v>145</v>
      </c>
      <c r="T1430" s="20">
        <f>VLOOKUP($A1430,Database!$A:$Y,11,FALSE)</f>
        <v>124</v>
      </c>
      <c r="U1430" s="20">
        <f>VLOOKUP($A1430,Database!$A:$Y,12,FALSE)</f>
        <v>48</v>
      </c>
      <c r="V1430" s="20" t="str">
        <f>VLOOKUP(A1430,Database!A:M,13,FALSE)</f>
        <v>Terminé</v>
      </c>
      <c r="W1430" s="20">
        <f>VLOOKUP($A1430,Database!$A:$Y,20,FALSE)</f>
        <v>0</v>
      </c>
      <c r="X1430" s="20">
        <f>VLOOKUP($A1430,Database!$A:$Y,21,FALSE)</f>
        <v>3</v>
      </c>
      <c r="Y1430" s="20">
        <f>IF(A1430=0,0,IF(V1430="À venir",0,IF(AND(ISBLANK(P1430),ISBLANK(Q1430)),1,0)))</f>
        <v>0</v>
      </c>
      <c r="Z1430" s="20">
        <f>IF(OR(ISBLANK(P1430),ISBLANK(Q1430)),"",IF(OR(AND(P1430&gt;Q1430,W1430&gt;X1430),AND(P1430=Q1430,W1430=X1430),AND(P1430&lt;Q1430,W1430&lt;X1430)),1,0))</f>
        <v>1</v>
      </c>
      <c r="AA1430" s="20">
        <f ca="1">IF(C1430&lt;NOW(),IF(AND(P1430&gt;Q1430,W1430&gt;X1430),S1430,IF(AND(P1430=Q1430,W1430=X1430),T1430,IF(AND(P1430&lt;Q1430,W1430&lt;X1430),U1430,0))),"")</f>
        <v>48</v>
      </c>
      <c r="AB1430" s="20">
        <f ca="1">IF(AND(P1430=W1430,Q1430=X1430,NOT(ISBLANK(P1430)),NOT(ISBLANK(Q1430)),NOT(ISBLANK(W1430)),NOT(ISBLANK(AA1430))),1,0)</f>
        <v>0</v>
      </c>
      <c r="AC1430" s="20" t="str">
        <f ca="1">IF(AB1430=0,"",IF(OR(ISBLANK(P1430),ISBLANK(Q1430)),"",IF(ISBLANK(VLOOKUP(A1430,Database!A:AA,22,FALSE)),"",VLOOKUP(A1430,Database!A:AA,22,FALSE))))</f>
        <v/>
      </c>
      <c r="AD1430" s="20">
        <f ca="1">IFERROR(
   IF(
     OR(ISBLANK(P1430),ISBLANK(Q1430)),
     "",
     IF(
       AND(AA1430&lt;&gt;"",OR(V1430="Terminé",V1430="En cours")),
       VLOOKUP(AC1430,Setup_ScoreExactBonus!A:D,4,FALSE),
       0
     )),
  0)</f>
        <v>0</v>
      </c>
      <c r="AE1430" s="21">
        <f ca="1">IFERROR(IF(OR(ISBLANK(P1430),ISBLANK(Q1430)),0,IF(AA1430&lt;&gt;"", AA1430 + IF(AB1430=1,AD1430, 0), "") * (R1430+1)),"")</f>
        <v>48</v>
      </c>
      <c r="AF1430" s="21">
        <f ca="1">SUMIFS(AE$2:AE1430,D$2:D1430,D1430)</f>
        <v>1904</v>
      </c>
    </row>
    <row r="1431" spans="1:32" hidden="1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1">
        <v>0</v>
      </c>
      <c r="S1431" s="20">
        <f>VLOOKUP($A1431,Database!$A:$Y,10,FALSE)</f>
        <v>145</v>
      </c>
      <c r="T1431" s="20">
        <f>VLOOKUP($A1431,Database!$A:$Y,11,FALSE)</f>
        <v>124</v>
      </c>
      <c r="U1431" s="20">
        <f>VLOOKUP($A1431,Database!$A:$Y,12,FALSE)</f>
        <v>48</v>
      </c>
      <c r="V1431" s="20" t="str">
        <f>VLOOKUP(A1431,Database!A:M,13,FALSE)</f>
        <v>Terminé</v>
      </c>
      <c r="W1431" s="20">
        <f>VLOOKUP($A1431,Database!$A:$Y,20,FALSE)</f>
        <v>0</v>
      </c>
      <c r="X1431" s="20">
        <f>VLOOKUP($A1431,Database!$A:$Y,21,FALSE)</f>
        <v>3</v>
      </c>
      <c r="Y1431" s="20">
        <f>IF(A1431=0,0,IF(V1431="À venir",0,IF(AND(ISBLANK(P1431),ISBLANK(Q1431)),1,0)))</f>
        <v>0</v>
      </c>
      <c r="Z1431" s="20">
        <f>IF(OR(ISBLANK(P1431),ISBLANK(Q1431)),"",IF(OR(AND(P1431&gt;Q1431,W1431&gt;X1431),AND(P1431=Q1431,W1431=X1431),AND(P1431&lt;Q1431,W1431&lt;X1431)),1,0))</f>
        <v>1</v>
      </c>
      <c r="AA1431" s="20">
        <f ca="1">IF(C1431&lt;NOW(),IF(AND(P1431&gt;Q1431,W1431&gt;X1431),S1431,IF(AND(P1431=Q1431,W1431=X1431),T1431,IF(AND(P1431&lt;Q1431,W1431&lt;X1431),U1431,0))),"")</f>
        <v>48</v>
      </c>
      <c r="AB1431" s="20">
        <f ca="1">IF(AND(P1431=W1431,Q1431=X1431,NOT(ISBLANK(P1431)),NOT(ISBLANK(Q1431)),NOT(ISBLANK(W1431)),NOT(ISBLANK(AA1431))),1,0)</f>
        <v>0</v>
      </c>
      <c r="AC1431" s="20" t="str">
        <f ca="1">IF(AB1431=0,"",IF(OR(ISBLANK(P1431),ISBLANK(Q1431)),"",IF(ISBLANK(VLOOKUP(A1431,Database!A:AA,22,FALSE)),"",VLOOKUP(A1431,Database!A:AA,22,FALSE))))</f>
        <v/>
      </c>
      <c r="AD1431" s="20">
        <f ca="1">IFERROR(
   IF(
     OR(ISBLANK(P1431),ISBLANK(Q1431)),
     "",
     IF(
       AND(AA1431&lt;&gt;"",OR(V1431="Terminé",V1431="En cours")),
       VLOOKUP(AC1431,Setup_ScoreExactBonus!A:D,4,FALSE),
       0
     )),
  0)</f>
        <v>0</v>
      </c>
      <c r="AE1431" s="21">
        <f ca="1">IFERROR(IF(OR(ISBLANK(P1431),ISBLANK(Q1431)),0,IF(AA1431&lt;&gt;"", AA1431 + IF(AB1431=1,AD1431, 0), "") * (R1431+1)),"")</f>
        <v>48</v>
      </c>
      <c r="AF1431" s="21">
        <f ca="1">SUMIFS(AE$2:AE1431,D$2:D1431,D1431)</f>
        <v>1388</v>
      </c>
    </row>
    <row r="1432" spans="1:32" hidden="1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1">
        <v>0</v>
      </c>
      <c r="S1432" s="20">
        <f>VLOOKUP($A1432,Database!$A:$Y,10,FALSE)</f>
        <v>145</v>
      </c>
      <c r="T1432" s="20">
        <f>VLOOKUP($A1432,Database!$A:$Y,11,FALSE)</f>
        <v>124</v>
      </c>
      <c r="U1432" s="20">
        <f>VLOOKUP($A1432,Database!$A:$Y,12,FALSE)</f>
        <v>48</v>
      </c>
      <c r="V1432" s="20" t="str">
        <f>VLOOKUP(A1432,Database!A:M,13,FALSE)</f>
        <v>Terminé</v>
      </c>
      <c r="W1432" s="20">
        <f>VLOOKUP($A1432,Database!$A:$Y,20,FALSE)</f>
        <v>0</v>
      </c>
      <c r="X1432" s="20">
        <f>VLOOKUP($A1432,Database!$A:$Y,21,FALSE)</f>
        <v>3</v>
      </c>
      <c r="Y1432" s="20">
        <f>IF(A1432=0,0,IF(V1432="À venir",0,IF(AND(ISBLANK(P1432),ISBLANK(Q1432)),1,0)))</f>
        <v>1</v>
      </c>
      <c r="Z1432" s="20" t="str">
        <f>IF(OR(ISBLANK(P1432),ISBLANK(Q1432)),"",IF(OR(AND(P1432&gt;Q1432,W1432&gt;X1432),AND(P1432=Q1432,W1432=X1432),AND(P1432&lt;Q1432,W1432&lt;X1432)),1,0))</f>
        <v/>
      </c>
      <c r="AA1432" s="20">
        <f ca="1">IF(C1432&lt;NOW(),IF(AND(P1432&gt;Q1432,W1432&gt;X1432),S1432,IF(AND(P1432=Q1432,W1432=X1432),T1432,IF(AND(P1432&lt;Q1432,W1432&lt;X1432),U1432,0))),"")</f>
        <v>0</v>
      </c>
      <c r="AB1432" s="20">
        <f ca="1">IF(AND(P1432=W1432,Q1432=X1432,NOT(ISBLANK(P1432)),NOT(ISBLANK(Q1432)),NOT(ISBLANK(W1432)),NOT(ISBLANK(AA1432))),1,0)</f>
        <v>0</v>
      </c>
      <c r="AC1432" s="20" t="str">
        <f ca="1">IF(AB1432=0,"",IF(OR(ISBLANK(P1432),ISBLANK(Q1432)),"",IF(ISBLANK(VLOOKUP(A1432,Database!A:AA,22,FALSE)),"",VLOOKUP(A1432,Database!A:AA,22,FALSE))))</f>
        <v/>
      </c>
      <c r="AD1432" s="20" t="str">
        <f>IFERROR(
   IF(
     OR(ISBLANK(P1432),ISBLANK(Q1432)),
     "",
     IF(
       AND(AA1432&lt;&gt;"",OR(V1432="Terminé",V1432="En cours")),
       VLOOKUP(AC1432,Setup_ScoreExactBonus!A:D,4,FALSE),
       0
     )),
  0)</f>
        <v/>
      </c>
      <c r="AE1432" s="21">
        <f>IFERROR(IF(OR(ISBLANK(P1432),ISBLANK(Q1432)),0,IF(AA1432&lt;&gt;"", AA1432 + IF(AB1432=1,AD1432, 0), "") * (R1432+1)),"")</f>
        <v>0</v>
      </c>
      <c r="AF1432" s="21">
        <f ca="1">SUMIFS(AE$2:AE1432,D$2:D1432,D1432)</f>
        <v>1097</v>
      </c>
    </row>
    <row r="1433" spans="1:32" hidden="1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1">
        <v>0</v>
      </c>
      <c r="S1433" s="20">
        <f>VLOOKUP($A1433,Database!$A:$Y,10,FALSE)</f>
        <v>117</v>
      </c>
      <c r="T1433" s="20">
        <f>VLOOKUP($A1433,Database!$A:$Y,11,FALSE)</f>
        <v>103</v>
      </c>
      <c r="U1433" s="20">
        <f>VLOOKUP($A1433,Database!$A:$Y,12,FALSE)</f>
        <v>87</v>
      </c>
      <c r="V1433" s="20" t="str">
        <f>VLOOKUP(A1433,Database!A:M,13,FALSE)</f>
        <v>Terminé</v>
      </c>
      <c r="W1433" s="20">
        <f>VLOOKUP($A1433,Database!$A:$Y,20,FALSE)</f>
        <v>1</v>
      </c>
      <c r="X1433" s="20">
        <f>VLOOKUP($A1433,Database!$A:$Y,21,FALSE)</f>
        <v>0</v>
      </c>
      <c r="Y1433" s="20">
        <f>IF(A1433=0,0,IF(V1433="À venir",0,IF(AND(ISBLANK(P1433),ISBLANK(Q1433)),1,0)))</f>
        <v>0</v>
      </c>
      <c r="Z1433" s="20">
        <f>IF(OR(ISBLANK(P1433),ISBLANK(Q1433)),"",IF(OR(AND(P1433&gt;Q1433,W1433&gt;X1433),AND(P1433=Q1433,W1433=X1433),AND(P1433&lt;Q1433,W1433&lt;X1433)),1,0))</f>
        <v>0</v>
      </c>
      <c r="AA1433" s="20">
        <f ca="1">IF(C1433&lt;NOW(),IF(AND(P1433&gt;Q1433,W1433&gt;X1433),S1433,IF(AND(P1433=Q1433,W1433=X1433),T1433,IF(AND(P1433&lt;Q1433,W1433&lt;X1433),U1433,0))),"")</f>
        <v>0</v>
      </c>
      <c r="AB1433" s="20">
        <f ca="1">IF(AND(P1433=W1433,Q1433=X1433,NOT(ISBLANK(P1433)),NOT(ISBLANK(Q1433)),NOT(ISBLANK(W1433)),NOT(ISBLANK(AA1433))),1,0)</f>
        <v>0</v>
      </c>
      <c r="AC1433" s="20" t="str">
        <f ca="1">IF(AB1433=0,"",IF(OR(ISBLANK(P1433),ISBLANK(Q1433)),"",IF(ISBLANK(VLOOKUP(A1433,Database!A:AA,22,FALSE)),"",VLOOKUP(A1433,Database!A:AA,22,FALSE))))</f>
        <v/>
      </c>
      <c r="AD1433" s="20">
        <f ca="1">IFERROR(
   IF(
     OR(ISBLANK(P1433),ISBLANK(Q1433)),
     "",
     IF(
       AND(AA1433&lt;&gt;"",OR(V1433="Terminé",V1433="En cours")),
       VLOOKUP(AC1433,Setup_ScoreExactBonus!A:D,4,FALSE),
       0
     )),
  0)</f>
        <v>0</v>
      </c>
      <c r="AE1433" s="21">
        <f ca="1">IFERROR(IF(OR(ISBLANK(P1433),ISBLANK(Q1433)),0,IF(AA1433&lt;&gt;"", AA1433 + IF(AB1433=1,AD1433, 0), "") * (R1433+1)),"")</f>
        <v>0</v>
      </c>
      <c r="AF1433" s="21">
        <f ca="1">SUMIFS(AE$2:AE1433,D$2:D1433,D1433)</f>
        <v>1796</v>
      </c>
    </row>
    <row r="1434" spans="1:32" hidden="1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1">
        <v>0</v>
      </c>
      <c r="S1434" s="20">
        <f>VLOOKUP($A1434,Database!$A:$Y,10,FALSE)</f>
        <v>117</v>
      </c>
      <c r="T1434" s="20">
        <f>VLOOKUP($A1434,Database!$A:$Y,11,FALSE)</f>
        <v>103</v>
      </c>
      <c r="U1434" s="20">
        <f>VLOOKUP($A1434,Database!$A:$Y,12,FALSE)</f>
        <v>87</v>
      </c>
      <c r="V1434" s="20" t="str">
        <f>VLOOKUP(A1434,Database!A:M,13,FALSE)</f>
        <v>Terminé</v>
      </c>
      <c r="W1434" s="20">
        <f>VLOOKUP($A1434,Database!$A:$Y,20,FALSE)</f>
        <v>1</v>
      </c>
      <c r="X1434" s="20">
        <f>VLOOKUP($A1434,Database!$A:$Y,21,FALSE)</f>
        <v>0</v>
      </c>
      <c r="Y1434" s="20">
        <f>IF(A1434=0,0,IF(V1434="À venir",0,IF(AND(ISBLANK(P1434),ISBLANK(Q1434)),1,0)))</f>
        <v>0</v>
      </c>
      <c r="Z1434" s="20">
        <f>IF(OR(ISBLANK(P1434),ISBLANK(Q1434)),"",IF(OR(AND(P1434&gt;Q1434,W1434&gt;X1434),AND(P1434=Q1434,W1434=X1434),AND(P1434&lt;Q1434,W1434&lt;X1434)),1,0))</f>
        <v>0</v>
      </c>
      <c r="AA1434" s="20">
        <f ca="1">IF(C1434&lt;NOW(),IF(AND(P1434&gt;Q1434,W1434&gt;X1434),S1434,IF(AND(P1434=Q1434,W1434=X1434),T1434,IF(AND(P1434&lt;Q1434,W1434&lt;X1434),U1434,0))),"")</f>
        <v>0</v>
      </c>
      <c r="AB1434" s="20">
        <f ca="1">IF(AND(P1434=W1434,Q1434=X1434,NOT(ISBLANK(P1434)),NOT(ISBLANK(Q1434)),NOT(ISBLANK(W1434)),NOT(ISBLANK(AA1434))),1,0)</f>
        <v>0</v>
      </c>
      <c r="AC1434" s="20" t="str">
        <f ca="1">IF(AB1434=0,"",IF(OR(ISBLANK(P1434),ISBLANK(Q1434)),"",IF(ISBLANK(VLOOKUP(A1434,Database!A:AA,22,FALSE)),"",VLOOKUP(A1434,Database!A:AA,22,FALSE))))</f>
        <v/>
      </c>
      <c r="AD1434" s="20">
        <f ca="1">IFERROR(
   IF(
     OR(ISBLANK(P1434),ISBLANK(Q1434)),
     "",
     IF(
       AND(AA1434&lt;&gt;"",OR(V1434="Terminé",V1434="En cours")),
       VLOOKUP(AC1434,Setup_ScoreExactBonus!A:D,4,FALSE),
       0
     )),
  0)</f>
        <v>0</v>
      </c>
      <c r="AE1434" s="21">
        <f ca="1">IFERROR(IF(OR(ISBLANK(P1434),ISBLANK(Q1434)),0,IF(AA1434&lt;&gt;"", AA1434 + IF(AB1434=1,AD1434, 0), "") * (R1434+1)),"")</f>
        <v>0</v>
      </c>
      <c r="AF1434" s="21">
        <f ca="1">SUMIFS(AE$2:AE1434,D$2:D1434,D1434)</f>
        <v>2110</v>
      </c>
    </row>
    <row r="1435" spans="1:32" hidden="1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1">
        <v>0</v>
      </c>
      <c r="S1435" s="20">
        <f>VLOOKUP($A1435,Database!$A:$Y,10,FALSE)</f>
        <v>117</v>
      </c>
      <c r="T1435" s="20">
        <f>VLOOKUP($A1435,Database!$A:$Y,11,FALSE)</f>
        <v>103</v>
      </c>
      <c r="U1435" s="20">
        <f>VLOOKUP($A1435,Database!$A:$Y,12,FALSE)</f>
        <v>87</v>
      </c>
      <c r="V1435" s="20" t="str">
        <f>VLOOKUP(A1435,Database!A:M,13,FALSE)</f>
        <v>Terminé</v>
      </c>
      <c r="W1435" s="20">
        <f>VLOOKUP($A1435,Database!$A:$Y,20,FALSE)</f>
        <v>1</v>
      </c>
      <c r="X1435" s="20">
        <f>VLOOKUP($A1435,Database!$A:$Y,21,FALSE)</f>
        <v>0</v>
      </c>
      <c r="Y1435" s="20">
        <f>IF(A1435=0,0,IF(V1435="À venir",0,IF(AND(ISBLANK(P1435),ISBLANK(Q1435)),1,0)))</f>
        <v>0</v>
      </c>
      <c r="Z1435" s="20">
        <f>IF(OR(ISBLANK(P1435),ISBLANK(Q1435)),"",IF(OR(AND(P1435&gt;Q1435,W1435&gt;X1435),AND(P1435=Q1435,W1435=X1435),AND(P1435&lt;Q1435,W1435&lt;X1435)),1,0))</f>
        <v>0</v>
      </c>
      <c r="AA1435" s="20">
        <f ca="1">IF(C1435&lt;NOW(),IF(AND(P1435&gt;Q1435,W1435&gt;X1435),S1435,IF(AND(P1435=Q1435,W1435=X1435),T1435,IF(AND(P1435&lt;Q1435,W1435&lt;X1435),U1435,0))),"")</f>
        <v>0</v>
      </c>
      <c r="AB1435" s="20">
        <f ca="1">IF(AND(P1435=W1435,Q1435=X1435,NOT(ISBLANK(P1435)),NOT(ISBLANK(Q1435)),NOT(ISBLANK(W1435)),NOT(ISBLANK(AA1435))),1,0)</f>
        <v>0</v>
      </c>
      <c r="AC1435" s="20" t="str">
        <f ca="1">IF(AB1435=0,"",IF(OR(ISBLANK(P1435),ISBLANK(Q1435)),"",IF(ISBLANK(VLOOKUP(A1435,Database!A:AA,22,FALSE)),"",VLOOKUP(A1435,Database!A:AA,22,FALSE))))</f>
        <v/>
      </c>
      <c r="AD1435" s="20">
        <f ca="1">IFERROR(
   IF(
     OR(ISBLANK(P1435),ISBLANK(Q1435)),
     "",
     IF(
       AND(AA1435&lt;&gt;"",OR(V1435="Terminé",V1435="En cours")),
       VLOOKUP(AC1435,Setup_ScoreExactBonus!A:D,4,FALSE),
       0
     )),
  0)</f>
        <v>0</v>
      </c>
      <c r="AE1435" s="21">
        <f ca="1">IFERROR(IF(OR(ISBLANK(P1435),ISBLANK(Q1435)),0,IF(AA1435&lt;&gt;"", AA1435 + IF(AB1435=1,AD1435, 0), "") * (R1435+1)),"")</f>
        <v>0</v>
      </c>
      <c r="AF1435" s="21">
        <f ca="1">SUMIFS(AE$2:AE1435,D$2:D1435,D1435)</f>
        <v>2086</v>
      </c>
    </row>
    <row r="1436" spans="1:32" hidden="1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1">
        <v>0</v>
      </c>
      <c r="S1436" s="20">
        <f>VLOOKUP($A1436,Database!$A:$Y,10,FALSE)</f>
        <v>117</v>
      </c>
      <c r="T1436" s="20">
        <f>VLOOKUP($A1436,Database!$A:$Y,11,FALSE)</f>
        <v>103</v>
      </c>
      <c r="U1436" s="20">
        <f>VLOOKUP($A1436,Database!$A:$Y,12,FALSE)</f>
        <v>87</v>
      </c>
      <c r="V1436" s="20" t="str">
        <f>VLOOKUP(A1436,Database!A:M,13,FALSE)</f>
        <v>Terminé</v>
      </c>
      <c r="W1436" s="20">
        <f>VLOOKUP($A1436,Database!$A:$Y,20,FALSE)</f>
        <v>1</v>
      </c>
      <c r="X1436" s="20">
        <f>VLOOKUP($A1436,Database!$A:$Y,21,FALSE)</f>
        <v>0</v>
      </c>
      <c r="Y1436" s="20">
        <f>IF(A1436=0,0,IF(V1436="À venir",0,IF(AND(ISBLANK(P1436),ISBLANK(Q1436)),1,0)))</f>
        <v>0</v>
      </c>
      <c r="Z1436" s="20">
        <f>IF(OR(ISBLANK(P1436),ISBLANK(Q1436)),"",IF(OR(AND(P1436&gt;Q1436,W1436&gt;X1436),AND(P1436=Q1436,W1436=X1436),AND(P1436&lt;Q1436,W1436&lt;X1436)),1,0))</f>
        <v>0</v>
      </c>
      <c r="AA1436" s="20">
        <f ca="1">IF(C1436&lt;NOW(),IF(AND(P1436&gt;Q1436,W1436&gt;X1436),S1436,IF(AND(P1436=Q1436,W1436=X1436),T1436,IF(AND(P1436&lt;Q1436,W1436&lt;X1436),U1436,0))),"")</f>
        <v>0</v>
      </c>
      <c r="AB1436" s="20">
        <f ca="1">IF(AND(P1436=W1436,Q1436=X1436,NOT(ISBLANK(P1436)),NOT(ISBLANK(Q1436)),NOT(ISBLANK(W1436)),NOT(ISBLANK(AA1436))),1,0)</f>
        <v>0</v>
      </c>
      <c r="AC1436" s="20" t="str">
        <f ca="1">IF(AB1436=0,"",IF(OR(ISBLANK(P1436),ISBLANK(Q1436)),"",IF(ISBLANK(VLOOKUP(A1436,Database!A:AA,22,FALSE)),"",VLOOKUP(A1436,Database!A:AA,22,FALSE))))</f>
        <v/>
      </c>
      <c r="AD1436" s="20">
        <f ca="1">IFERROR(
   IF(
     OR(ISBLANK(P1436),ISBLANK(Q1436)),
     "",
     IF(
       AND(AA1436&lt;&gt;"",OR(V1436="Terminé",V1436="En cours")),
       VLOOKUP(AC1436,Setup_ScoreExactBonus!A:D,4,FALSE),
       0
     )),
  0)</f>
        <v>0</v>
      </c>
      <c r="AE1436" s="21">
        <f ca="1">IFERROR(IF(OR(ISBLANK(P1436),ISBLANK(Q1436)),0,IF(AA1436&lt;&gt;"", AA1436 + IF(AB1436=1,AD1436, 0), "") * (R1436+1)),"")</f>
        <v>0</v>
      </c>
      <c r="AF1436" s="21">
        <f ca="1">SUMIFS(AE$2:AE1436,D$2:D1436,D1436)</f>
        <v>1698</v>
      </c>
    </row>
    <row r="1437" spans="1:32" hidden="1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1">
        <v>0</v>
      </c>
      <c r="S1437" s="20">
        <f>VLOOKUP($A1437,Database!$A:$Y,10,FALSE)</f>
        <v>117</v>
      </c>
      <c r="T1437" s="20">
        <f>VLOOKUP($A1437,Database!$A:$Y,11,FALSE)</f>
        <v>103</v>
      </c>
      <c r="U1437" s="20">
        <f>VLOOKUP($A1437,Database!$A:$Y,12,FALSE)</f>
        <v>87</v>
      </c>
      <c r="V1437" s="20" t="str">
        <f>VLOOKUP(A1437,Database!A:M,13,FALSE)</f>
        <v>Terminé</v>
      </c>
      <c r="W1437" s="20">
        <f>VLOOKUP($A1437,Database!$A:$Y,20,FALSE)</f>
        <v>1</v>
      </c>
      <c r="X1437" s="20">
        <f>VLOOKUP($A1437,Database!$A:$Y,21,FALSE)</f>
        <v>0</v>
      </c>
      <c r="Y1437" s="20">
        <f>IF(A1437=0,0,IF(V1437="À venir",0,IF(AND(ISBLANK(P1437),ISBLANK(Q1437)),1,0)))</f>
        <v>0</v>
      </c>
      <c r="Z1437" s="20">
        <f>IF(OR(ISBLANK(P1437),ISBLANK(Q1437)),"",IF(OR(AND(P1437&gt;Q1437,W1437&gt;X1437),AND(P1437=Q1437,W1437=X1437),AND(P1437&lt;Q1437,W1437&lt;X1437)),1,0))</f>
        <v>0</v>
      </c>
      <c r="AA1437" s="20">
        <f ca="1">IF(C1437&lt;NOW(),IF(AND(P1437&gt;Q1437,W1437&gt;X1437),S1437,IF(AND(P1437=Q1437,W1437=X1437),T1437,IF(AND(P1437&lt;Q1437,W1437&lt;X1437),U1437,0))),"")</f>
        <v>0</v>
      </c>
      <c r="AB1437" s="20">
        <f ca="1">IF(AND(P1437=W1437,Q1437=X1437,NOT(ISBLANK(P1437)),NOT(ISBLANK(Q1437)),NOT(ISBLANK(W1437)),NOT(ISBLANK(AA1437))),1,0)</f>
        <v>0</v>
      </c>
      <c r="AC1437" s="20" t="str">
        <f ca="1">IF(AB1437=0,"",IF(OR(ISBLANK(P1437),ISBLANK(Q1437)),"",IF(ISBLANK(VLOOKUP(A1437,Database!A:AA,22,FALSE)),"",VLOOKUP(A1437,Database!A:AA,22,FALSE))))</f>
        <v/>
      </c>
      <c r="AD1437" s="20">
        <f ca="1">IFERROR(
   IF(
     OR(ISBLANK(P1437),ISBLANK(Q1437)),
     "",
     IF(
       AND(AA1437&lt;&gt;"",OR(V1437="Terminé",V1437="En cours")),
       VLOOKUP(AC1437,Setup_ScoreExactBonus!A:D,4,FALSE),
       0
     )),
  0)</f>
        <v>0</v>
      </c>
      <c r="AE1437" s="21">
        <f ca="1">IFERROR(IF(OR(ISBLANK(P1437),ISBLANK(Q1437)),0,IF(AA1437&lt;&gt;"", AA1437 + IF(AB1437=1,AD1437, 0), "") * (R1437+1)),"")</f>
        <v>0</v>
      </c>
      <c r="AF1437" s="21">
        <f ca="1">SUMIFS(AE$2:AE1437,D$2:D1437,D1437)</f>
        <v>1384</v>
      </c>
    </row>
    <row r="1438" spans="1:32" hidden="1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1">
        <v>0</v>
      </c>
      <c r="S1438" s="20">
        <f>VLOOKUP($A1438,Database!$A:$Y,10,FALSE)</f>
        <v>117</v>
      </c>
      <c r="T1438" s="20">
        <f>VLOOKUP($A1438,Database!$A:$Y,11,FALSE)</f>
        <v>103</v>
      </c>
      <c r="U1438" s="20">
        <f>VLOOKUP($A1438,Database!$A:$Y,12,FALSE)</f>
        <v>87</v>
      </c>
      <c r="V1438" s="20" t="str">
        <f>VLOOKUP(A1438,Database!A:M,13,FALSE)</f>
        <v>Terminé</v>
      </c>
      <c r="W1438" s="20">
        <f>VLOOKUP($A1438,Database!$A:$Y,20,FALSE)</f>
        <v>1</v>
      </c>
      <c r="X1438" s="20">
        <f>VLOOKUP($A1438,Database!$A:$Y,21,FALSE)</f>
        <v>0</v>
      </c>
      <c r="Y1438" s="20">
        <f>IF(A1438=0,0,IF(V1438="À venir",0,IF(AND(ISBLANK(P1438),ISBLANK(Q1438)),1,0)))</f>
        <v>0</v>
      </c>
      <c r="Z1438" s="20">
        <f>IF(OR(ISBLANK(P1438),ISBLANK(Q1438)),"",IF(OR(AND(P1438&gt;Q1438,W1438&gt;X1438),AND(P1438=Q1438,W1438=X1438),AND(P1438&lt;Q1438,W1438&lt;X1438)),1,0))</f>
        <v>0</v>
      </c>
      <c r="AA1438" s="20">
        <f ca="1">IF(C1438&lt;NOW(),IF(AND(P1438&gt;Q1438,W1438&gt;X1438),S1438,IF(AND(P1438=Q1438,W1438=X1438),T1438,IF(AND(P1438&lt;Q1438,W1438&lt;X1438),U1438,0))),"")</f>
        <v>0</v>
      </c>
      <c r="AB1438" s="20">
        <f ca="1">IF(AND(P1438=W1438,Q1438=X1438,NOT(ISBLANK(P1438)),NOT(ISBLANK(Q1438)),NOT(ISBLANK(W1438)),NOT(ISBLANK(AA1438))),1,0)</f>
        <v>0</v>
      </c>
      <c r="AC1438" s="20" t="str">
        <f ca="1">IF(AB1438=0,"",IF(OR(ISBLANK(P1438),ISBLANK(Q1438)),"",IF(ISBLANK(VLOOKUP(A1438,Database!A:AA,22,FALSE)),"",VLOOKUP(A1438,Database!A:AA,22,FALSE))))</f>
        <v/>
      </c>
      <c r="AD1438" s="20">
        <f ca="1">IFERROR(
   IF(
     OR(ISBLANK(P1438),ISBLANK(Q1438)),
     "",
     IF(
       AND(AA1438&lt;&gt;"",OR(V1438="Terminé",V1438="En cours")),
       VLOOKUP(AC1438,Setup_ScoreExactBonus!A:D,4,FALSE),
       0
     )),
  0)</f>
        <v>0</v>
      </c>
      <c r="AE1438" s="21">
        <f ca="1">IFERROR(IF(OR(ISBLANK(P1438),ISBLANK(Q1438)),0,IF(AA1438&lt;&gt;"", AA1438 + IF(AB1438=1,AD1438, 0), "") * (R1438+1)),"")</f>
        <v>0</v>
      </c>
      <c r="AF1438" s="21">
        <f ca="1">SUMIFS(AE$2:AE1438,D$2:D1438,D1438)</f>
        <v>2051</v>
      </c>
    </row>
    <row r="1439" spans="1:32" hidden="1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1">
        <v>0</v>
      </c>
      <c r="S1439" s="20">
        <f>VLOOKUP($A1439,Database!$A:$Y,10,FALSE)</f>
        <v>117</v>
      </c>
      <c r="T1439" s="20">
        <f>VLOOKUP($A1439,Database!$A:$Y,11,FALSE)</f>
        <v>103</v>
      </c>
      <c r="U1439" s="20">
        <f>VLOOKUP($A1439,Database!$A:$Y,12,FALSE)</f>
        <v>87</v>
      </c>
      <c r="V1439" s="20" t="str">
        <f>VLOOKUP(A1439,Database!A:M,13,FALSE)</f>
        <v>Terminé</v>
      </c>
      <c r="W1439" s="20">
        <f>VLOOKUP($A1439,Database!$A:$Y,20,FALSE)</f>
        <v>1</v>
      </c>
      <c r="X1439" s="20">
        <f>VLOOKUP($A1439,Database!$A:$Y,21,FALSE)</f>
        <v>0</v>
      </c>
      <c r="Y1439" s="20">
        <f>IF(A1439=0,0,IF(V1439="À venir",0,IF(AND(ISBLANK(P1439),ISBLANK(Q1439)),1,0)))</f>
        <v>1</v>
      </c>
      <c r="Z1439" s="20" t="str">
        <f>IF(OR(ISBLANK(P1439),ISBLANK(Q1439)),"",IF(OR(AND(P1439&gt;Q1439,W1439&gt;X1439),AND(P1439=Q1439,W1439=X1439),AND(P1439&lt;Q1439,W1439&lt;X1439)),1,0))</f>
        <v/>
      </c>
      <c r="AA1439" s="20">
        <f ca="1">IF(C1439&lt;NOW(),IF(AND(P1439&gt;Q1439,W1439&gt;X1439),S1439,IF(AND(P1439=Q1439,W1439=X1439),T1439,IF(AND(P1439&lt;Q1439,W1439&lt;X1439),U1439,0))),"")</f>
        <v>0</v>
      </c>
      <c r="AB1439" s="20">
        <f ca="1">IF(AND(P1439=W1439,Q1439=X1439,NOT(ISBLANK(P1439)),NOT(ISBLANK(Q1439)),NOT(ISBLANK(W1439)),NOT(ISBLANK(AA1439))),1,0)</f>
        <v>0</v>
      </c>
      <c r="AC1439" s="20" t="str">
        <f ca="1">IF(AB1439=0,"",IF(OR(ISBLANK(P1439),ISBLANK(Q1439)),"",IF(ISBLANK(VLOOKUP(A1439,Database!A:AA,22,FALSE)),"",VLOOKUP(A1439,Database!A:AA,22,FALSE))))</f>
        <v/>
      </c>
      <c r="AD1439" s="20" t="str">
        <f>IFERROR(
   IF(
     OR(ISBLANK(P1439),ISBLANK(Q1439)),
     "",
     IF(
       AND(AA1439&lt;&gt;"",OR(V1439="Terminé",V1439="En cours")),
       VLOOKUP(AC1439,Setup_ScoreExactBonus!A:D,4,FALSE),
       0
     )),
  0)</f>
        <v/>
      </c>
      <c r="AE1439" s="21">
        <f>IFERROR(IF(OR(ISBLANK(P1439),ISBLANK(Q1439)),0,IF(AA1439&lt;&gt;"", AA1439 + IF(AB1439=1,AD1439, 0), "") * (R1439+1)),"")</f>
        <v>0</v>
      </c>
      <c r="AF1439" s="21">
        <f ca="1">SUMIFS(AE$2:AE1439,D$2:D1439,D1439)</f>
        <v>1079</v>
      </c>
    </row>
    <row r="1440" spans="1:32" hidden="1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1">
        <v>0</v>
      </c>
      <c r="S1440" s="20">
        <f>VLOOKUP($A1440,Database!$A:$Y,10,FALSE)</f>
        <v>117</v>
      </c>
      <c r="T1440" s="20">
        <f>VLOOKUP($A1440,Database!$A:$Y,11,FALSE)</f>
        <v>103</v>
      </c>
      <c r="U1440" s="20">
        <f>VLOOKUP($A1440,Database!$A:$Y,12,FALSE)</f>
        <v>87</v>
      </c>
      <c r="V1440" s="20" t="str">
        <f>VLOOKUP(A1440,Database!A:M,13,FALSE)</f>
        <v>Terminé</v>
      </c>
      <c r="W1440" s="20">
        <f>VLOOKUP($A1440,Database!$A:$Y,20,FALSE)</f>
        <v>1</v>
      </c>
      <c r="X1440" s="20">
        <f>VLOOKUP($A1440,Database!$A:$Y,21,FALSE)</f>
        <v>0</v>
      </c>
      <c r="Y1440" s="20">
        <f>IF(A1440=0,0,IF(V1440="À venir",0,IF(AND(ISBLANK(P1440),ISBLANK(Q1440)),1,0)))</f>
        <v>0</v>
      </c>
      <c r="Z1440" s="20">
        <f>IF(OR(ISBLANK(P1440),ISBLANK(Q1440)),"",IF(OR(AND(P1440&gt;Q1440,W1440&gt;X1440),AND(P1440=Q1440,W1440=X1440),AND(P1440&lt;Q1440,W1440&lt;X1440)),1,0))</f>
        <v>0</v>
      </c>
      <c r="AA1440" s="20">
        <f ca="1">IF(C1440&lt;NOW(),IF(AND(P1440&gt;Q1440,W1440&gt;X1440),S1440,IF(AND(P1440=Q1440,W1440=X1440),T1440,IF(AND(P1440&lt;Q1440,W1440&lt;X1440),U1440,0))),"")</f>
        <v>0</v>
      </c>
      <c r="AB1440" s="20">
        <f ca="1">IF(AND(P1440=W1440,Q1440=X1440,NOT(ISBLANK(P1440)),NOT(ISBLANK(Q1440)),NOT(ISBLANK(W1440)),NOT(ISBLANK(AA1440))),1,0)</f>
        <v>0</v>
      </c>
      <c r="AC1440" s="20" t="str">
        <f ca="1">IF(AB1440=0,"",IF(OR(ISBLANK(P1440),ISBLANK(Q1440)),"",IF(ISBLANK(VLOOKUP(A1440,Database!A:AA,22,FALSE)),"",VLOOKUP(A1440,Database!A:AA,22,FALSE))))</f>
        <v/>
      </c>
      <c r="AD1440" s="20">
        <f ca="1">IFERROR(
   IF(
     OR(ISBLANK(P1440),ISBLANK(Q1440)),
     "",
     IF(
       AND(AA1440&lt;&gt;"",OR(V1440="Terminé",V1440="En cours")),
       VLOOKUP(AC1440,Setup_ScoreExactBonus!A:D,4,FALSE),
       0
     )),
  0)</f>
        <v>0</v>
      </c>
      <c r="AE1440" s="21">
        <f ca="1">IFERROR(IF(OR(ISBLANK(P1440),ISBLANK(Q1440)),0,IF(AA1440&lt;&gt;"", AA1440 + IF(AB1440=1,AD1440, 0), "") * (R1440+1)),"")</f>
        <v>0</v>
      </c>
      <c r="AF1440" s="21">
        <f ca="1">SUMIFS(AE$2:AE1440,D$2:D1440,D1440)</f>
        <v>1680</v>
      </c>
    </row>
    <row r="1441" spans="1:32" hidden="1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1">
        <v>0</v>
      </c>
      <c r="S1441" s="20">
        <f>VLOOKUP($A1441,Database!$A:$Y,10,FALSE)</f>
        <v>117</v>
      </c>
      <c r="T1441" s="20">
        <f>VLOOKUP($A1441,Database!$A:$Y,11,FALSE)</f>
        <v>103</v>
      </c>
      <c r="U1441" s="20">
        <f>VLOOKUP($A1441,Database!$A:$Y,12,FALSE)</f>
        <v>87</v>
      </c>
      <c r="V1441" s="20" t="str">
        <f>VLOOKUP(A1441,Database!A:M,13,FALSE)</f>
        <v>Terminé</v>
      </c>
      <c r="W1441" s="20">
        <f>VLOOKUP($A1441,Database!$A:$Y,20,FALSE)</f>
        <v>1</v>
      </c>
      <c r="X1441" s="20">
        <f>VLOOKUP($A1441,Database!$A:$Y,21,FALSE)</f>
        <v>0</v>
      </c>
      <c r="Y1441" s="20">
        <f>IF(A1441=0,0,IF(V1441="À venir",0,IF(AND(ISBLANK(P1441),ISBLANK(Q1441)),1,0)))</f>
        <v>0</v>
      </c>
      <c r="Z1441" s="20">
        <f>IF(OR(ISBLANK(P1441),ISBLANK(Q1441)),"",IF(OR(AND(P1441&gt;Q1441,W1441&gt;X1441),AND(P1441=Q1441,W1441=X1441),AND(P1441&lt;Q1441,W1441&lt;X1441)),1,0))</f>
        <v>0</v>
      </c>
      <c r="AA1441" s="20">
        <f ca="1">IF(C1441&lt;NOW(),IF(AND(P1441&gt;Q1441,W1441&gt;X1441),S1441,IF(AND(P1441=Q1441,W1441=X1441),T1441,IF(AND(P1441&lt;Q1441,W1441&lt;X1441),U1441,0))),"")</f>
        <v>0</v>
      </c>
      <c r="AB1441" s="20">
        <f ca="1">IF(AND(P1441=W1441,Q1441=X1441,NOT(ISBLANK(P1441)),NOT(ISBLANK(Q1441)),NOT(ISBLANK(W1441)),NOT(ISBLANK(AA1441))),1,0)</f>
        <v>0</v>
      </c>
      <c r="AC1441" s="20" t="str">
        <f ca="1">IF(AB1441=0,"",IF(OR(ISBLANK(P1441),ISBLANK(Q1441)),"",IF(ISBLANK(VLOOKUP(A1441,Database!A:AA,22,FALSE)),"",VLOOKUP(A1441,Database!A:AA,22,FALSE))))</f>
        <v/>
      </c>
      <c r="AD1441" s="20">
        <f ca="1">IFERROR(
   IF(
     OR(ISBLANK(P1441),ISBLANK(Q1441)),
     "",
     IF(
       AND(AA1441&lt;&gt;"",OR(V1441="Terminé",V1441="En cours")),
       VLOOKUP(AC1441,Setup_ScoreExactBonus!A:D,4,FALSE),
       0
     )),
  0)</f>
        <v>0</v>
      </c>
      <c r="AE1441" s="21">
        <f ca="1">IFERROR(IF(OR(ISBLANK(P1441),ISBLANK(Q1441)),0,IF(AA1441&lt;&gt;"", AA1441 + IF(AB1441=1,AD1441, 0), "") * (R1441+1)),"")</f>
        <v>0</v>
      </c>
      <c r="AF1441" s="21">
        <f ca="1">SUMIFS(AE$2:AE1441,D$2:D1441,D1441)</f>
        <v>1996</v>
      </c>
    </row>
    <row r="1442" spans="1:32" hidden="1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1">
        <v>0</v>
      </c>
      <c r="S1442" s="20">
        <f>VLOOKUP($A1442,Database!$A:$Y,10,FALSE)</f>
        <v>117</v>
      </c>
      <c r="T1442" s="20">
        <f>VLOOKUP($A1442,Database!$A:$Y,11,FALSE)</f>
        <v>103</v>
      </c>
      <c r="U1442" s="20">
        <f>VLOOKUP($A1442,Database!$A:$Y,12,FALSE)</f>
        <v>87</v>
      </c>
      <c r="V1442" s="20" t="str">
        <f>VLOOKUP(A1442,Database!A:M,13,FALSE)</f>
        <v>Terminé</v>
      </c>
      <c r="W1442" s="20">
        <f>VLOOKUP($A1442,Database!$A:$Y,20,FALSE)</f>
        <v>1</v>
      </c>
      <c r="X1442" s="20">
        <f>VLOOKUP($A1442,Database!$A:$Y,21,FALSE)</f>
        <v>0</v>
      </c>
      <c r="Y1442" s="20">
        <f>IF(A1442=0,0,IF(V1442="À venir",0,IF(AND(ISBLANK(P1442),ISBLANK(Q1442)),1,0)))</f>
        <v>0</v>
      </c>
      <c r="Z1442" s="20">
        <f>IF(OR(ISBLANK(P1442),ISBLANK(Q1442)),"",IF(OR(AND(P1442&gt;Q1442,W1442&gt;X1442),AND(P1442=Q1442,W1442=X1442),AND(P1442&lt;Q1442,W1442&lt;X1442)),1,0))</f>
        <v>0</v>
      </c>
      <c r="AA1442" s="20">
        <f ca="1">IF(C1442&lt;NOW(),IF(AND(P1442&gt;Q1442,W1442&gt;X1442),S1442,IF(AND(P1442=Q1442,W1442=X1442),T1442,IF(AND(P1442&lt;Q1442,W1442&lt;X1442),U1442,0))),"")</f>
        <v>0</v>
      </c>
      <c r="AB1442" s="20">
        <f ca="1">IF(AND(P1442=W1442,Q1442=X1442,NOT(ISBLANK(P1442)),NOT(ISBLANK(Q1442)),NOT(ISBLANK(W1442)),NOT(ISBLANK(AA1442))),1,0)</f>
        <v>0</v>
      </c>
      <c r="AC1442" s="20" t="str">
        <f ca="1">IF(AB1442=0,"",IF(OR(ISBLANK(P1442),ISBLANK(Q1442)),"",IF(ISBLANK(VLOOKUP(A1442,Database!A:AA,22,FALSE)),"",VLOOKUP(A1442,Database!A:AA,22,FALSE))))</f>
        <v/>
      </c>
      <c r="AD1442" s="20">
        <f ca="1">IFERROR(
   IF(
     OR(ISBLANK(P1442),ISBLANK(Q1442)),
     "",
     IF(
       AND(AA1442&lt;&gt;"",OR(V1442="Terminé",V1442="En cours")),
       VLOOKUP(AC1442,Setup_ScoreExactBonus!A:D,4,FALSE),
       0
     )),
  0)</f>
        <v>0</v>
      </c>
      <c r="AE1442" s="21">
        <f ca="1">IFERROR(IF(OR(ISBLANK(P1442),ISBLANK(Q1442)),0,IF(AA1442&lt;&gt;"", AA1442 + IF(AB1442=1,AD1442, 0), "") * (R1442+1)),"")</f>
        <v>0</v>
      </c>
      <c r="AF1442" s="21">
        <f ca="1">SUMIFS(AE$2:AE1442,D$2:D1442,D1442)</f>
        <v>1728</v>
      </c>
    </row>
    <row r="1443" spans="1:32" hidden="1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1">
        <v>0</v>
      </c>
      <c r="S1443" s="20">
        <f>VLOOKUP($A1443,Database!$A:$Y,10,FALSE)</f>
        <v>117</v>
      </c>
      <c r="T1443" s="20">
        <f>VLOOKUP($A1443,Database!$A:$Y,11,FALSE)</f>
        <v>103</v>
      </c>
      <c r="U1443" s="20">
        <f>VLOOKUP($A1443,Database!$A:$Y,12,FALSE)</f>
        <v>87</v>
      </c>
      <c r="V1443" s="20" t="str">
        <f>VLOOKUP(A1443,Database!A:M,13,FALSE)</f>
        <v>Terminé</v>
      </c>
      <c r="W1443" s="20">
        <f>VLOOKUP($A1443,Database!$A:$Y,20,FALSE)</f>
        <v>1</v>
      </c>
      <c r="X1443" s="20">
        <f>VLOOKUP($A1443,Database!$A:$Y,21,FALSE)</f>
        <v>0</v>
      </c>
      <c r="Y1443" s="20">
        <f>IF(A1443=0,0,IF(V1443="À venir",0,IF(AND(ISBLANK(P1443),ISBLANK(Q1443)),1,0)))</f>
        <v>0</v>
      </c>
      <c r="Z1443" s="20">
        <f>IF(OR(ISBLANK(P1443),ISBLANK(Q1443)),"",IF(OR(AND(P1443&gt;Q1443,W1443&gt;X1443),AND(P1443=Q1443,W1443=X1443),AND(P1443&lt;Q1443,W1443&lt;X1443)),1,0))</f>
        <v>0</v>
      </c>
      <c r="AA1443" s="20">
        <f ca="1">IF(C1443&lt;NOW(),IF(AND(P1443&gt;Q1443,W1443&gt;X1443),S1443,IF(AND(P1443=Q1443,W1443=X1443),T1443,IF(AND(P1443&lt;Q1443,W1443&lt;X1443),U1443,0))),"")</f>
        <v>0</v>
      </c>
      <c r="AB1443" s="20">
        <f ca="1">IF(AND(P1443=W1443,Q1443=X1443,NOT(ISBLANK(P1443)),NOT(ISBLANK(Q1443)),NOT(ISBLANK(W1443)),NOT(ISBLANK(AA1443))),1,0)</f>
        <v>0</v>
      </c>
      <c r="AC1443" s="20" t="str">
        <f ca="1">IF(AB1443=0,"",IF(OR(ISBLANK(P1443),ISBLANK(Q1443)),"",IF(ISBLANK(VLOOKUP(A1443,Database!A:AA,22,FALSE)),"",VLOOKUP(A1443,Database!A:AA,22,FALSE))))</f>
        <v/>
      </c>
      <c r="AD1443" s="20">
        <f ca="1">IFERROR(
   IF(
     OR(ISBLANK(P1443),ISBLANK(Q1443)),
     "",
     IF(
       AND(AA1443&lt;&gt;"",OR(V1443="Terminé",V1443="En cours")),
       VLOOKUP(AC1443,Setup_ScoreExactBonus!A:D,4,FALSE),
       0
     )),
  0)</f>
        <v>0</v>
      </c>
      <c r="AE1443" s="21">
        <f ca="1">IFERROR(IF(OR(ISBLANK(P1443),ISBLANK(Q1443)),0,IF(AA1443&lt;&gt;"", AA1443 + IF(AB1443=1,AD1443, 0), "") * (R1443+1)),"")</f>
        <v>0</v>
      </c>
      <c r="AF1443" s="21">
        <f ca="1">SUMIFS(AE$2:AE1443,D$2:D1443,D1443)</f>
        <v>2168</v>
      </c>
    </row>
    <row r="1444" spans="1:32" hidden="1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1">
        <v>0</v>
      </c>
      <c r="S1444" s="20">
        <f>VLOOKUP($A1444,Database!$A:$Y,10,FALSE)</f>
        <v>117</v>
      </c>
      <c r="T1444" s="20">
        <f>VLOOKUP($A1444,Database!$A:$Y,11,FALSE)</f>
        <v>103</v>
      </c>
      <c r="U1444" s="20">
        <f>VLOOKUP($A1444,Database!$A:$Y,12,FALSE)</f>
        <v>87</v>
      </c>
      <c r="V1444" s="20" t="str">
        <f>VLOOKUP(A1444,Database!A:M,13,FALSE)</f>
        <v>Terminé</v>
      </c>
      <c r="W1444" s="20">
        <f>VLOOKUP($A1444,Database!$A:$Y,20,FALSE)</f>
        <v>1</v>
      </c>
      <c r="X1444" s="20">
        <f>VLOOKUP($A1444,Database!$A:$Y,21,FALSE)</f>
        <v>0</v>
      </c>
      <c r="Y1444" s="20">
        <f>IF(A1444=0,0,IF(V1444="À venir",0,IF(AND(ISBLANK(P1444),ISBLANK(Q1444)),1,0)))</f>
        <v>0</v>
      </c>
      <c r="Z1444" s="20">
        <f>IF(OR(ISBLANK(P1444),ISBLANK(Q1444)),"",IF(OR(AND(P1444&gt;Q1444,W1444&gt;X1444),AND(P1444=Q1444,W1444=X1444),AND(P1444&lt;Q1444,W1444&lt;X1444)),1,0))</f>
        <v>0</v>
      </c>
      <c r="AA1444" s="20">
        <f ca="1">IF(C1444&lt;NOW(),IF(AND(P1444&gt;Q1444,W1444&gt;X1444),S1444,IF(AND(P1444=Q1444,W1444=X1444),T1444,IF(AND(P1444&lt;Q1444,W1444&lt;X1444),U1444,0))),"")</f>
        <v>0</v>
      </c>
      <c r="AB1444" s="20">
        <f ca="1">IF(AND(P1444=W1444,Q1444=X1444,NOT(ISBLANK(P1444)),NOT(ISBLANK(Q1444)),NOT(ISBLANK(W1444)),NOT(ISBLANK(AA1444))),1,0)</f>
        <v>0</v>
      </c>
      <c r="AC1444" s="20" t="str">
        <f ca="1">IF(AB1444=0,"",IF(OR(ISBLANK(P1444),ISBLANK(Q1444)),"",IF(ISBLANK(VLOOKUP(A1444,Database!A:AA,22,FALSE)),"",VLOOKUP(A1444,Database!A:AA,22,FALSE))))</f>
        <v/>
      </c>
      <c r="AD1444" s="20">
        <f ca="1">IFERROR(
   IF(
     OR(ISBLANK(P1444),ISBLANK(Q1444)),
     "",
     IF(
       AND(AA1444&lt;&gt;"",OR(V1444="Terminé",V1444="En cours")),
       VLOOKUP(AC1444,Setup_ScoreExactBonus!A:D,4,FALSE),
       0
     )),
  0)</f>
        <v>0</v>
      </c>
      <c r="AE1444" s="21">
        <f ca="1">IFERROR(IF(OR(ISBLANK(P1444),ISBLANK(Q1444)),0,IF(AA1444&lt;&gt;"", AA1444 + IF(AB1444=1,AD1444, 0), "") * (R1444+1)),"")</f>
        <v>0</v>
      </c>
      <c r="AF1444" s="21">
        <f ca="1">SUMIFS(AE$2:AE1444,D$2:D1444,D1444)</f>
        <v>2076</v>
      </c>
    </row>
    <row r="1445" spans="1:32" hidden="1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1">
        <v>0</v>
      </c>
      <c r="S1445" s="20">
        <f>VLOOKUP($A1445,Database!$A:$Y,10,FALSE)</f>
        <v>117</v>
      </c>
      <c r="T1445" s="20">
        <f>VLOOKUP($A1445,Database!$A:$Y,11,FALSE)</f>
        <v>103</v>
      </c>
      <c r="U1445" s="20">
        <f>VLOOKUP($A1445,Database!$A:$Y,12,FALSE)</f>
        <v>87</v>
      </c>
      <c r="V1445" s="20" t="str">
        <f>VLOOKUP(A1445,Database!A:M,13,FALSE)</f>
        <v>Terminé</v>
      </c>
      <c r="W1445" s="20">
        <f>VLOOKUP($A1445,Database!$A:$Y,20,FALSE)</f>
        <v>1</v>
      </c>
      <c r="X1445" s="20">
        <f>VLOOKUP($A1445,Database!$A:$Y,21,FALSE)</f>
        <v>0</v>
      </c>
      <c r="Y1445" s="20">
        <f>IF(A1445=0,0,IF(V1445="À venir",0,IF(AND(ISBLANK(P1445),ISBLANK(Q1445)),1,0)))</f>
        <v>0</v>
      </c>
      <c r="Z1445" s="20">
        <f>IF(OR(ISBLANK(P1445),ISBLANK(Q1445)),"",IF(OR(AND(P1445&gt;Q1445,W1445&gt;X1445),AND(P1445=Q1445,W1445=X1445),AND(P1445&lt;Q1445,W1445&lt;X1445)),1,0))</f>
        <v>0</v>
      </c>
      <c r="AA1445" s="20">
        <f ca="1">IF(C1445&lt;NOW(),IF(AND(P1445&gt;Q1445,W1445&gt;X1445),S1445,IF(AND(P1445=Q1445,W1445=X1445),T1445,IF(AND(P1445&lt;Q1445,W1445&lt;X1445),U1445,0))),"")</f>
        <v>0</v>
      </c>
      <c r="AB1445" s="20">
        <f ca="1">IF(AND(P1445=W1445,Q1445=X1445,NOT(ISBLANK(P1445)),NOT(ISBLANK(Q1445)),NOT(ISBLANK(W1445)),NOT(ISBLANK(AA1445))),1,0)</f>
        <v>0</v>
      </c>
      <c r="AC1445" s="20" t="str">
        <f ca="1">IF(AB1445=0,"",IF(OR(ISBLANK(P1445),ISBLANK(Q1445)),"",IF(ISBLANK(VLOOKUP(A1445,Database!A:AA,22,FALSE)),"",VLOOKUP(A1445,Database!A:AA,22,FALSE))))</f>
        <v/>
      </c>
      <c r="AD1445" s="20">
        <f ca="1">IFERROR(
   IF(
     OR(ISBLANK(P1445),ISBLANK(Q1445)),
     "",
     IF(
       AND(AA1445&lt;&gt;"",OR(V1445="Terminé",V1445="En cours")),
       VLOOKUP(AC1445,Setup_ScoreExactBonus!A:D,4,FALSE),
       0
     )),
  0)</f>
        <v>0</v>
      </c>
      <c r="AE1445" s="21">
        <f ca="1">IFERROR(IF(OR(ISBLANK(P1445),ISBLANK(Q1445)),0,IF(AA1445&lt;&gt;"", AA1445 + IF(AB1445=1,AD1445, 0), "") * (R1445+1)),"")</f>
        <v>0</v>
      </c>
      <c r="AF1445" s="21">
        <f ca="1">SUMIFS(AE$2:AE1445,D$2:D1445,D1445)</f>
        <v>2217</v>
      </c>
    </row>
    <row r="1446" spans="1:32" hidden="1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1">
        <v>0</v>
      </c>
      <c r="S1446" s="20">
        <f>VLOOKUP($A1446,Database!$A:$Y,10,FALSE)</f>
        <v>117</v>
      </c>
      <c r="T1446" s="20">
        <f>VLOOKUP($A1446,Database!$A:$Y,11,FALSE)</f>
        <v>103</v>
      </c>
      <c r="U1446" s="20">
        <f>VLOOKUP($A1446,Database!$A:$Y,12,FALSE)</f>
        <v>87</v>
      </c>
      <c r="V1446" s="20" t="str">
        <f>VLOOKUP(A1446,Database!A:M,13,FALSE)</f>
        <v>Terminé</v>
      </c>
      <c r="W1446" s="20">
        <f>VLOOKUP($A1446,Database!$A:$Y,20,FALSE)</f>
        <v>1</v>
      </c>
      <c r="X1446" s="20">
        <f>VLOOKUP($A1446,Database!$A:$Y,21,FALSE)</f>
        <v>0</v>
      </c>
      <c r="Y1446" s="20">
        <f>IF(A1446=0,0,IF(V1446="À venir",0,IF(AND(ISBLANK(P1446),ISBLANK(Q1446)),1,0)))</f>
        <v>0</v>
      </c>
      <c r="Z1446" s="20">
        <f>IF(OR(ISBLANK(P1446),ISBLANK(Q1446)),"",IF(OR(AND(P1446&gt;Q1446,W1446&gt;X1446),AND(P1446=Q1446,W1446=X1446),AND(P1446&lt;Q1446,W1446&lt;X1446)),1,0))</f>
        <v>0</v>
      </c>
      <c r="AA1446" s="20">
        <f ca="1">IF(C1446&lt;NOW(),IF(AND(P1446&gt;Q1446,W1446&gt;X1446),S1446,IF(AND(P1446=Q1446,W1446=X1446),T1446,IF(AND(P1446&lt;Q1446,W1446&lt;X1446),U1446,0))),"")</f>
        <v>0</v>
      </c>
      <c r="AB1446" s="20">
        <f ca="1">IF(AND(P1446=W1446,Q1446=X1446,NOT(ISBLANK(P1446)),NOT(ISBLANK(Q1446)),NOT(ISBLANK(W1446)),NOT(ISBLANK(AA1446))),1,0)</f>
        <v>0</v>
      </c>
      <c r="AC1446" s="20" t="str">
        <f ca="1">IF(AB1446=0,"",IF(OR(ISBLANK(P1446),ISBLANK(Q1446)),"",IF(ISBLANK(VLOOKUP(A1446,Database!A:AA,22,FALSE)),"",VLOOKUP(A1446,Database!A:AA,22,FALSE))))</f>
        <v/>
      </c>
      <c r="AD1446" s="20">
        <f ca="1">IFERROR(
   IF(
     OR(ISBLANK(P1446),ISBLANK(Q1446)),
     "",
     IF(
       AND(AA1446&lt;&gt;"",OR(V1446="Terminé",V1446="En cours")),
       VLOOKUP(AC1446,Setup_ScoreExactBonus!A:D,4,FALSE),
       0
     )),
  0)</f>
        <v>0</v>
      </c>
      <c r="AE1446" s="21">
        <f ca="1">IFERROR(IF(OR(ISBLANK(P1446),ISBLANK(Q1446)),0,IF(AA1446&lt;&gt;"", AA1446 + IF(AB1446=1,AD1446, 0), "") * (R1446+1)),"")</f>
        <v>0</v>
      </c>
      <c r="AF1446" s="21">
        <f ca="1">SUMIFS(AE$2:AE1446,D$2:D1446,D1446)</f>
        <v>1986</v>
      </c>
    </row>
    <row r="1447" spans="1:32" hidden="1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1">
        <v>0</v>
      </c>
      <c r="S1447" s="20">
        <f>VLOOKUP($A1447,Database!$A:$Y,10,FALSE)</f>
        <v>117</v>
      </c>
      <c r="T1447" s="20">
        <f>VLOOKUP($A1447,Database!$A:$Y,11,FALSE)</f>
        <v>103</v>
      </c>
      <c r="U1447" s="20">
        <f>VLOOKUP($A1447,Database!$A:$Y,12,FALSE)</f>
        <v>87</v>
      </c>
      <c r="V1447" s="20" t="str">
        <f>VLOOKUP(A1447,Database!A:M,13,FALSE)</f>
        <v>Terminé</v>
      </c>
      <c r="W1447" s="20">
        <f>VLOOKUP($A1447,Database!$A:$Y,20,FALSE)</f>
        <v>1</v>
      </c>
      <c r="X1447" s="20">
        <f>VLOOKUP($A1447,Database!$A:$Y,21,FALSE)</f>
        <v>0</v>
      </c>
      <c r="Y1447" s="20">
        <f>IF(A1447=0,0,IF(V1447="À venir",0,IF(AND(ISBLANK(P1447),ISBLANK(Q1447)),1,0)))</f>
        <v>0</v>
      </c>
      <c r="Z1447" s="20">
        <f>IF(OR(ISBLANK(P1447),ISBLANK(Q1447)),"",IF(OR(AND(P1447&gt;Q1447,W1447&gt;X1447),AND(P1447=Q1447,W1447=X1447),AND(P1447&lt;Q1447,W1447&lt;X1447)),1,0))</f>
        <v>0</v>
      </c>
      <c r="AA1447" s="20">
        <f ca="1">IF(C1447&lt;NOW(),IF(AND(P1447&gt;Q1447,W1447&gt;X1447),S1447,IF(AND(P1447=Q1447,W1447=X1447),T1447,IF(AND(P1447&lt;Q1447,W1447&lt;X1447),U1447,0))),"")</f>
        <v>0</v>
      </c>
      <c r="AB1447" s="20">
        <f ca="1">IF(AND(P1447=W1447,Q1447=X1447,NOT(ISBLANK(P1447)),NOT(ISBLANK(Q1447)),NOT(ISBLANK(W1447)),NOT(ISBLANK(AA1447))),1,0)</f>
        <v>0</v>
      </c>
      <c r="AC1447" s="20" t="str">
        <f ca="1">IF(AB1447=0,"",IF(OR(ISBLANK(P1447),ISBLANK(Q1447)),"",IF(ISBLANK(VLOOKUP(A1447,Database!A:AA,22,FALSE)),"",VLOOKUP(A1447,Database!A:AA,22,FALSE))))</f>
        <v/>
      </c>
      <c r="AD1447" s="20">
        <f ca="1">IFERROR(
   IF(
     OR(ISBLANK(P1447),ISBLANK(Q1447)),
     "",
     IF(
       AND(AA1447&lt;&gt;"",OR(V1447="Terminé",V1447="En cours")),
       VLOOKUP(AC1447,Setup_ScoreExactBonus!A:D,4,FALSE),
       0
     )),
  0)</f>
        <v>0</v>
      </c>
      <c r="AE1447" s="21">
        <f ca="1">IFERROR(IF(OR(ISBLANK(P1447),ISBLANK(Q1447)),0,IF(AA1447&lt;&gt;"", AA1447 + IF(AB1447=1,AD1447, 0), "") * (R1447+1)),"")</f>
        <v>0</v>
      </c>
      <c r="AF1447" s="21">
        <f ca="1">SUMIFS(AE$2:AE1447,D$2:D1447,D1447)</f>
        <v>1985</v>
      </c>
    </row>
    <row r="1448" spans="1:32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1">
        <v>0</v>
      </c>
      <c r="S1448" s="20">
        <f>VLOOKUP($A1448,Database!$A:$Y,10,FALSE)</f>
        <v>117</v>
      </c>
      <c r="T1448" s="20">
        <f>VLOOKUP($A1448,Database!$A:$Y,11,FALSE)</f>
        <v>103</v>
      </c>
      <c r="U1448" s="20">
        <f>VLOOKUP($A1448,Database!$A:$Y,12,FALSE)</f>
        <v>87</v>
      </c>
      <c r="V1448" s="20" t="str">
        <f>VLOOKUP(A1448,Database!A:M,13,FALSE)</f>
        <v>Terminé</v>
      </c>
      <c r="W1448" s="20">
        <f>VLOOKUP($A1448,Database!$A:$Y,20,FALSE)</f>
        <v>1</v>
      </c>
      <c r="X1448" s="20">
        <f>VLOOKUP($A1448,Database!$A:$Y,21,FALSE)</f>
        <v>0</v>
      </c>
      <c r="Y1448" s="20">
        <f>IF(A1448=0,0,IF(V1448="À venir",0,IF(AND(ISBLANK(P1448),ISBLANK(Q1448)),1,0)))</f>
        <v>0</v>
      </c>
      <c r="Z1448" s="20">
        <f>IF(OR(ISBLANK(P1448),ISBLANK(Q1448)),"",IF(OR(AND(P1448&gt;Q1448,W1448&gt;X1448),AND(P1448=Q1448,W1448=X1448),AND(P1448&lt;Q1448,W1448&lt;X1448)),1,0))</f>
        <v>1</v>
      </c>
      <c r="AA1448" s="20">
        <f ca="1">IF(C1448&lt;NOW(),IF(AND(P1448&gt;Q1448,W1448&gt;X1448),S1448,IF(AND(P1448=Q1448,W1448=X1448),T1448,IF(AND(P1448&lt;Q1448,W1448&lt;X1448),U1448,0))),"")</f>
        <v>117</v>
      </c>
      <c r="AB1448" s="20">
        <f ca="1">IF(AND(P1448=W1448,Q1448=X1448,NOT(ISBLANK(P1448)),NOT(ISBLANK(Q1448)),NOT(ISBLANK(W1448)),NOT(ISBLANK(AA1448))),1,0)</f>
        <v>1</v>
      </c>
      <c r="AC1448" s="20" t="str">
        <f ca="1">IF(AB1448=0,"",IF(OR(ISBLANK(P1448),ISBLANK(Q1448)),"",IF(ISBLANK(VLOOKUP(A1448,Database!A:AA,22,FALSE)),"",VLOOKUP(A1448,Database!A:AA,22,FALSE))))</f>
        <v>Exact</v>
      </c>
      <c r="AD1448" s="20">
        <f ca="1">IFERROR(
   IF(
     OR(ISBLANK(P1448),ISBLANK(Q1448)),
     "",
     IF(
       AND(AA1448&lt;&gt;"",OR(V1448="Terminé",V1448="En cours")),
       VLOOKUP(AC1448,Setup_ScoreExactBonus!A:D,4,FALSE),
       0
     )),
  0)</f>
        <v>20</v>
      </c>
      <c r="AE1448" s="21">
        <f ca="1">IFERROR(IF(OR(ISBLANK(P1448),ISBLANK(Q1448)),0,IF(AA1448&lt;&gt;"", AA1448 + IF(AB1448=1,AD1448, 0), "") * (R1448+1)),"")</f>
        <v>137</v>
      </c>
      <c r="AF1448" s="21">
        <f ca="1">SUMIFS(AE$2:AE1448,D$2:D1448,D1448)</f>
        <v>1756</v>
      </c>
    </row>
    <row r="1449" spans="1:32" hidden="1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1">
        <v>0</v>
      </c>
      <c r="S1449" s="20">
        <f>VLOOKUP($A1449,Database!$A:$Y,10,FALSE)</f>
        <v>117</v>
      </c>
      <c r="T1449" s="20">
        <f>VLOOKUP($A1449,Database!$A:$Y,11,FALSE)</f>
        <v>103</v>
      </c>
      <c r="U1449" s="20">
        <f>VLOOKUP($A1449,Database!$A:$Y,12,FALSE)</f>
        <v>87</v>
      </c>
      <c r="V1449" s="20" t="str">
        <f>VLOOKUP(A1449,Database!A:M,13,FALSE)</f>
        <v>Terminé</v>
      </c>
      <c r="W1449" s="20">
        <f>VLOOKUP($A1449,Database!$A:$Y,20,FALSE)</f>
        <v>1</v>
      </c>
      <c r="X1449" s="20">
        <f>VLOOKUP($A1449,Database!$A:$Y,21,FALSE)</f>
        <v>0</v>
      </c>
      <c r="Y1449" s="20">
        <f>IF(A1449=0,0,IF(V1449="À venir",0,IF(AND(ISBLANK(P1449),ISBLANK(Q1449)),1,0)))</f>
        <v>0</v>
      </c>
      <c r="Z1449" s="20">
        <f>IF(OR(ISBLANK(P1449),ISBLANK(Q1449)),"",IF(OR(AND(P1449&gt;Q1449,W1449&gt;X1449),AND(P1449=Q1449,W1449=X1449),AND(P1449&lt;Q1449,W1449&lt;X1449)),1,0))</f>
        <v>0</v>
      </c>
      <c r="AA1449" s="20">
        <f ca="1">IF(C1449&lt;NOW(),IF(AND(P1449&gt;Q1449,W1449&gt;X1449),S1449,IF(AND(P1449=Q1449,W1449=X1449),T1449,IF(AND(P1449&lt;Q1449,W1449&lt;X1449),U1449,0))),"")</f>
        <v>0</v>
      </c>
      <c r="AB1449" s="20">
        <f ca="1">IF(AND(P1449=W1449,Q1449=X1449,NOT(ISBLANK(P1449)),NOT(ISBLANK(Q1449)),NOT(ISBLANK(W1449)),NOT(ISBLANK(AA1449))),1,0)</f>
        <v>0</v>
      </c>
      <c r="AC1449" s="20" t="str">
        <f ca="1">IF(AB1449=0,"",IF(OR(ISBLANK(P1449),ISBLANK(Q1449)),"",IF(ISBLANK(VLOOKUP(A1449,Database!A:AA,22,FALSE)),"",VLOOKUP(A1449,Database!A:AA,22,FALSE))))</f>
        <v/>
      </c>
      <c r="AD1449" s="20">
        <f ca="1">IFERROR(
   IF(
     OR(ISBLANK(P1449),ISBLANK(Q1449)),
     "",
     IF(
       AND(AA1449&lt;&gt;"",OR(V1449="Terminé",V1449="En cours")),
       VLOOKUP(AC1449,Setup_ScoreExactBonus!A:D,4,FALSE),
       0
     )),
  0)</f>
        <v>0</v>
      </c>
      <c r="AE1449" s="21">
        <f ca="1">IFERROR(IF(OR(ISBLANK(P1449),ISBLANK(Q1449)),0,IF(AA1449&lt;&gt;"", AA1449 + IF(AB1449=1,AD1449, 0), "") * (R1449+1)),"")</f>
        <v>0</v>
      </c>
      <c r="AF1449" s="21">
        <f ca="1">SUMIFS(AE$2:AE1449,D$2:D1449,D1449)</f>
        <v>1749</v>
      </c>
    </row>
    <row r="1450" spans="1:32" hidden="1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1">
        <v>0</v>
      </c>
      <c r="S1450" s="20">
        <f>VLOOKUP($A1450,Database!$A:$Y,10,FALSE)</f>
        <v>117</v>
      </c>
      <c r="T1450" s="20">
        <f>VLOOKUP($A1450,Database!$A:$Y,11,FALSE)</f>
        <v>103</v>
      </c>
      <c r="U1450" s="20">
        <f>VLOOKUP($A1450,Database!$A:$Y,12,FALSE)</f>
        <v>87</v>
      </c>
      <c r="V1450" s="20" t="str">
        <f>VLOOKUP(A1450,Database!A:M,13,FALSE)</f>
        <v>Terminé</v>
      </c>
      <c r="W1450" s="20">
        <f>VLOOKUP($A1450,Database!$A:$Y,20,FALSE)</f>
        <v>1</v>
      </c>
      <c r="X1450" s="20">
        <f>VLOOKUP($A1450,Database!$A:$Y,21,FALSE)</f>
        <v>0</v>
      </c>
      <c r="Y1450" s="20">
        <f>IF(A1450=0,0,IF(V1450="À venir",0,IF(AND(ISBLANK(P1450),ISBLANK(Q1450)),1,0)))</f>
        <v>0</v>
      </c>
      <c r="Z1450" s="20">
        <f>IF(OR(ISBLANK(P1450),ISBLANK(Q1450)),"",IF(OR(AND(P1450&gt;Q1450,W1450&gt;X1450),AND(P1450=Q1450,W1450=X1450),AND(P1450&lt;Q1450,W1450&lt;X1450)),1,0))</f>
        <v>0</v>
      </c>
      <c r="AA1450" s="20">
        <f ca="1">IF(C1450&lt;NOW(),IF(AND(P1450&gt;Q1450,W1450&gt;X1450),S1450,IF(AND(P1450=Q1450,W1450=X1450),T1450,IF(AND(P1450&lt;Q1450,W1450&lt;X1450),U1450,0))),"")</f>
        <v>0</v>
      </c>
      <c r="AB1450" s="20">
        <f ca="1">IF(AND(P1450=W1450,Q1450=X1450,NOT(ISBLANK(P1450)),NOT(ISBLANK(Q1450)),NOT(ISBLANK(W1450)),NOT(ISBLANK(AA1450))),1,0)</f>
        <v>0</v>
      </c>
      <c r="AC1450" s="20" t="str">
        <f ca="1">IF(AB1450=0,"",IF(OR(ISBLANK(P1450),ISBLANK(Q1450)),"",IF(ISBLANK(VLOOKUP(A1450,Database!A:AA,22,FALSE)),"",VLOOKUP(A1450,Database!A:AA,22,FALSE))))</f>
        <v/>
      </c>
      <c r="AD1450" s="20">
        <f ca="1">IFERROR(
   IF(
     OR(ISBLANK(P1450),ISBLANK(Q1450)),
     "",
     IF(
       AND(AA1450&lt;&gt;"",OR(V1450="Terminé",V1450="En cours")),
       VLOOKUP(AC1450,Setup_ScoreExactBonus!A:D,4,FALSE),
       0
     )),
  0)</f>
        <v>0</v>
      </c>
      <c r="AE1450" s="21">
        <f ca="1">IFERROR(IF(OR(ISBLANK(P1450),ISBLANK(Q1450)),0,IF(AA1450&lt;&gt;"", AA1450 + IF(AB1450=1,AD1450, 0), "") * (R1450+1)),"")</f>
        <v>0</v>
      </c>
      <c r="AF1450" s="21">
        <f ca="1">SUMIFS(AE$2:AE1450,D$2:D1450,D1450)</f>
        <v>1939</v>
      </c>
    </row>
    <row r="1451" spans="1:32" hidden="1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1">
        <v>0</v>
      </c>
      <c r="S1451" s="20">
        <f>VLOOKUP($A1451,Database!$A:$Y,10,FALSE)</f>
        <v>117</v>
      </c>
      <c r="T1451" s="20">
        <f>VLOOKUP($A1451,Database!$A:$Y,11,FALSE)</f>
        <v>103</v>
      </c>
      <c r="U1451" s="20">
        <f>VLOOKUP($A1451,Database!$A:$Y,12,FALSE)</f>
        <v>87</v>
      </c>
      <c r="V1451" s="20" t="str">
        <f>VLOOKUP(A1451,Database!A:M,13,FALSE)</f>
        <v>Terminé</v>
      </c>
      <c r="W1451" s="20">
        <f>VLOOKUP($A1451,Database!$A:$Y,20,FALSE)</f>
        <v>1</v>
      </c>
      <c r="X1451" s="20">
        <f>VLOOKUP($A1451,Database!$A:$Y,21,FALSE)</f>
        <v>0</v>
      </c>
      <c r="Y1451" s="20">
        <f>IF(A1451=0,0,IF(V1451="À venir",0,IF(AND(ISBLANK(P1451),ISBLANK(Q1451)),1,0)))</f>
        <v>0</v>
      </c>
      <c r="Z1451" s="20">
        <f>IF(OR(ISBLANK(P1451),ISBLANK(Q1451)),"",IF(OR(AND(P1451&gt;Q1451,W1451&gt;X1451),AND(P1451=Q1451,W1451=X1451),AND(P1451&lt;Q1451,W1451&lt;X1451)),1,0))</f>
        <v>0</v>
      </c>
      <c r="AA1451" s="20">
        <f ca="1">IF(C1451&lt;NOW(),IF(AND(P1451&gt;Q1451,W1451&gt;X1451),S1451,IF(AND(P1451=Q1451,W1451=X1451),T1451,IF(AND(P1451&lt;Q1451,W1451&lt;X1451),U1451,0))),"")</f>
        <v>0</v>
      </c>
      <c r="AB1451" s="20">
        <f ca="1">IF(AND(P1451=W1451,Q1451=X1451,NOT(ISBLANK(P1451)),NOT(ISBLANK(Q1451)),NOT(ISBLANK(W1451)),NOT(ISBLANK(AA1451))),1,0)</f>
        <v>0</v>
      </c>
      <c r="AC1451" s="20" t="str">
        <f ca="1">IF(AB1451=0,"",IF(OR(ISBLANK(P1451),ISBLANK(Q1451)),"",IF(ISBLANK(VLOOKUP(A1451,Database!A:AA,22,FALSE)),"",VLOOKUP(A1451,Database!A:AA,22,FALSE))))</f>
        <v/>
      </c>
      <c r="AD1451" s="20">
        <f ca="1">IFERROR(
   IF(
     OR(ISBLANK(P1451),ISBLANK(Q1451)),
     "",
     IF(
       AND(AA1451&lt;&gt;"",OR(V1451="Terminé",V1451="En cours")),
       VLOOKUP(AC1451,Setup_ScoreExactBonus!A:D,4,FALSE),
       0
     )),
  0)</f>
        <v>0</v>
      </c>
      <c r="AE1451" s="21">
        <f ca="1">IFERROR(IF(OR(ISBLANK(P1451),ISBLANK(Q1451)),0,IF(AA1451&lt;&gt;"", AA1451 + IF(AB1451=1,AD1451, 0), "") * (R1451+1)),"")</f>
        <v>0</v>
      </c>
      <c r="AF1451" s="21">
        <f ca="1">SUMIFS(AE$2:AE1451,D$2:D1451,D1451)</f>
        <v>1751</v>
      </c>
    </row>
    <row r="1452" spans="1:32" hidden="1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1">
        <v>0</v>
      </c>
      <c r="S1452" s="20">
        <f>VLOOKUP($A1452,Database!$A:$Y,10,FALSE)</f>
        <v>117</v>
      </c>
      <c r="T1452" s="20">
        <f>VLOOKUP($A1452,Database!$A:$Y,11,FALSE)</f>
        <v>103</v>
      </c>
      <c r="U1452" s="20">
        <f>VLOOKUP($A1452,Database!$A:$Y,12,FALSE)</f>
        <v>87</v>
      </c>
      <c r="V1452" s="20" t="str">
        <f>VLOOKUP(A1452,Database!A:M,13,FALSE)</f>
        <v>Terminé</v>
      </c>
      <c r="W1452" s="20">
        <f>VLOOKUP($A1452,Database!$A:$Y,20,FALSE)</f>
        <v>1</v>
      </c>
      <c r="X1452" s="20">
        <f>VLOOKUP($A1452,Database!$A:$Y,21,FALSE)</f>
        <v>0</v>
      </c>
      <c r="Y1452" s="20">
        <f>IF(A1452=0,0,IF(V1452="À venir",0,IF(AND(ISBLANK(P1452),ISBLANK(Q1452)),1,0)))</f>
        <v>0</v>
      </c>
      <c r="Z1452" s="20">
        <f>IF(OR(ISBLANK(P1452),ISBLANK(Q1452)),"",IF(OR(AND(P1452&gt;Q1452,W1452&gt;X1452),AND(P1452=Q1452,W1452=X1452),AND(P1452&lt;Q1452,W1452&lt;X1452)),1,0))</f>
        <v>0</v>
      </c>
      <c r="AA1452" s="20">
        <f ca="1">IF(C1452&lt;NOW(),IF(AND(P1452&gt;Q1452,W1452&gt;X1452),S1452,IF(AND(P1452=Q1452,W1452=X1452),T1452,IF(AND(P1452&lt;Q1452,W1452&lt;X1452),U1452,0))),"")</f>
        <v>0</v>
      </c>
      <c r="AB1452" s="20">
        <f ca="1">IF(AND(P1452=W1452,Q1452=X1452,NOT(ISBLANK(P1452)),NOT(ISBLANK(Q1452)),NOT(ISBLANK(W1452)),NOT(ISBLANK(AA1452))),1,0)</f>
        <v>0</v>
      </c>
      <c r="AC1452" s="20" t="str">
        <f ca="1">IF(AB1452=0,"",IF(OR(ISBLANK(P1452),ISBLANK(Q1452)),"",IF(ISBLANK(VLOOKUP(A1452,Database!A:AA,22,FALSE)),"",VLOOKUP(A1452,Database!A:AA,22,FALSE))))</f>
        <v/>
      </c>
      <c r="AD1452" s="20">
        <f ca="1">IFERROR(
   IF(
     OR(ISBLANK(P1452),ISBLANK(Q1452)),
     "",
     IF(
       AND(AA1452&lt;&gt;"",OR(V1452="Terminé",V1452="En cours")),
       VLOOKUP(AC1452,Setup_ScoreExactBonus!A:D,4,FALSE),
       0
     )),
  0)</f>
        <v>0</v>
      </c>
      <c r="AE1452" s="21">
        <f ca="1">IFERROR(IF(OR(ISBLANK(P1452),ISBLANK(Q1452)),0,IF(AA1452&lt;&gt;"", AA1452 + IF(AB1452=1,AD1452, 0), "") * (R1452+1)),"")</f>
        <v>0</v>
      </c>
      <c r="AF1452" s="21">
        <f ca="1">SUMIFS(AE$2:AE1452,D$2:D1452,D1452)</f>
        <v>2041</v>
      </c>
    </row>
    <row r="1453" spans="1:32" hidden="1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1">
        <v>0</v>
      </c>
      <c r="S1453" s="20">
        <f>VLOOKUP($A1453,Database!$A:$Y,10,FALSE)</f>
        <v>117</v>
      </c>
      <c r="T1453" s="20">
        <f>VLOOKUP($A1453,Database!$A:$Y,11,FALSE)</f>
        <v>103</v>
      </c>
      <c r="U1453" s="20">
        <f>VLOOKUP($A1453,Database!$A:$Y,12,FALSE)</f>
        <v>87</v>
      </c>
      <c r="V1453" s="20" t="str">
        <f>VLOOKUP(A1453,Database!A:M,13,FALSE)</f>
        <v>Terminé</v>
      </c>
      <c r="W1453" s="20">
        <f>VLOOKUP($A1453,Database!$A:$Y,20,FALSE)</f>
        <v>1</v>
      </c>
      <c r="X1453" s="20">
        <f>VLOOKUP($A1453,Database!$A:$Y,21,FALSE)</f>
        <v>0</v>
      </c>
      <c r="Y1453" s="20">
        <f>IF(A1453=0,0,IF(V1453="À venir",0,IF(AND(ISBLANK(P1453),ISBLANK(Q1453)),1,0)))</f>
        <v>1</v>
      </c>
      <c r="Z1453" s="20" t="str">
        <f>IF(OR(ISBLANK(P1453),ISBLANK(Q1453)),"",IF(OR(AND(P1453&gt;Q1453,W1453&gt;X1453),AND(P1453=Q1453,W1453=X1453),AND(P1453&lt;Q1453,W1453&lt;X1453)),1,0))</f>
        <v/>
      </c>
      <c r="AA1453" s="20">
        <f ca="1">IF(C1453&lt;NOW(),IF(AND(P1453&gt;Q1453,W1453&gt;X1453),S1453,IF(AND(P1453=Q1453,W1453=X1453),T1453,IF(AND(P1453&lt;Q1453,W1453&lt;X1453),U1453,0))),"")</f>
        <v>0</v>
      </c>
      <c r="AB1453" s="20">
        <f ca="1">IF(AND(P1453=W1453,Q1453=X1453,NOT(ISBLANK(P1453)),NOT(ISBLANK(Q1453)),NOT(ISBLANK(W1453)),NOT(ISBLANK(AA1453))),1,0)</f>
        <v>0</v>
      </c>
      <c r="AC1453" s="20" t="str">
        <f ca="1">IF(AB1453=0,"",IF(OR(ISBLANK(P1453),ISBLANK(Q1453)),"",IF(ISBLANK(VLOOKUP(A1453,Database!A:AA,22,FALSE)),"",VLOOKUP(A1453,Database!A:AA,22,FALSE))))</f>
        <v/>
      </c>
      <c r="AD1453" s="20" t="str">
        <f>IFERROR(
   IF(
     OR(ISBLANK(P1453),ISBLANK(Q1453)),
     "",
     IF(
       AND(AA1453&lt;&gt;"",OR(V1453="Terminé",V1453="En cours")),
       VLOOKUP(AC1453,Setup_ScoreExactBonus!A:D,4,FALSE),
       0
     )),
  0)</f>
        <v/>
      </c>
      <c r="AE1453" s="21">
        <f>IFERROR(IF(OR(ISBLANK(P1453),ISBLANK(Q1453)),0,IF(AA1453&lt;&gt;"", AA1453 + IF(AB1453=1,AD1453, 0), "") * (R1453+1)),"")</f>
        <v>0</v>
      </c>
      <c r="AF1453" s="21">
        <f ca="1">SUMIFS(AE$2:AE1453,D$2:D1453,D1453)</f>
        <v>1665</v>
      </c>
    </row>
    <row r="1454" spans="1:32" hidden="1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1">
        <v>0</v>
      </c>
      <c r="S1454" s="20">
        <f>VLOOKUP($A1454,Database!$A:$Y,10,FALSE)</f>
        <v>117</v>
      </c>
      <c r="T1454" s="20">
        <f>VLOOKUP($A1454,Database!$A:$Y,11,FALSE)</f>
        <v>103</v>
      </c>
      <c r="U1454" s="20">
        <f>VLOOKUP($A1454,Database!$A:$Y,12,FALSE)</f>
        <v>87</v>
      </c>
      <c r="V1454" s="20" t="str">
        <f>VLOOKUP(A1454,Database!A:M,13,FALSE)</f>
        <v>Terminé</v>
      </c>
      <c r="W1454" s="20">
        <f>VLOOKUP($A1454,Database!$A:$Y,20,FALSE)</f>
        <v>1</v>
      </c>
      <c r="X1454" s="20">
        <f>VLOOKUP($A1454,Database!$A:$Y,21,FALSE)</f>
        <v>0</v>
      </c>
      <c r="Y1454" s="20">
        <f>IF(A1454=0,0,IF(V1454="À venir",0,IF(AND(ISBLANK(P1454),ISBLANK(Q1454)),1,0)))</f>
        <v>0</v>
      </c>
      <c r="Z1454" s="20">
        <f>IF(OR(ISBLANK(P1454),ISBLANK(Q1454)),"",IF(OR(AND(P1454&gt;Q1454,W1454&gt;X1454),AND(P1454=Q1454,W1454=X1454),AND(P1454&lt;Q1454,W1454&lt;X1454)),1,0))</f>
        <v>0</v>
      </c>
      <c r="AA1454" s="20">
        <f ca="1">IF(C1454&lt;NOW(),IF(AND(P1454&gt;Q1454,W1454&gt;X1454),S1454,IF(AND(P1454=Q1454,W1454=X1454),T1454,IF(AND(P1454&lt;Q1454,W1454&lt;X1454),U1454,0))),"")</f>
        <v>0</v>
      </c>
      <c r="AB1454" s="20">
        <f ca="1">IF(AND(P1454=W1454,Q1454=X1454,NOT(ISBLANK(P1454)),NOT(ISBLANK(Q1454)),NOT(ISBLANK(W1454)),NOT(ISBLANK(AA1454))),1,0)</f>
        <v>0</v>
      </c>
      <c r="AC1454" s="20" t="str">
        <f ca="1">IF(AB1454=0,"",IF(OR(ISBLANK(P1454),ISBLANK(Q1454)),"",IF(ISBLANK(VLOOKUP(A1454,Database!A:AA,22,FALSE)),"",VLOOKUP(A1454,Database!A:AA,22,FALSE))))</f>
        <v/>
      </c>
      <c r="AD1454" s="20">
        <f ca="1">IFERROR(
   IF(
     OR(ISBLANK(P1454),ISBLANK(Q1454)),
     "",
     IF(
       AND(AA1454&lt;&gt;"",OR(V1454="Terminé",V1454="En cours")),
       VLOOKUP(AC1454,Setup_ScoreExactBonus!A:D,4,FALSE),
       0
     )),
  0)</f>
        <v>0</v>
      </c>
      <c r="AE1454" s="21">
        <f ca="1">IFERROR(IF(OR(ISBLANK(P1454),ISBLANK(Q1454)),0,IF(AA1454&lt;&gt;"", AA1454 + IF(AB1454=1,AD1454, 0), "") * (R1454+1)),"")</f>
        <v>0</v>
      </c>
      <c r="AF1454" s="21">
        <f ca="1">SUMIFS(AE$2:AE1454,D$2:D1454,D1454)</f>
        <v>1523</v>
      </c>
    </row>
    <row r="1455" spans="1:32" hidden="1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1">
        <v>0</v>
      </c>
      <c r="S1455" s="20">
        <f>VLOOKUP($A1455,Database!$A:$Y,10,FALSE)</f>
        <v>117</v>
      </c>
      <c r="T1455" s="20">
        <f>VLOOKUP($A1455,Database!$A:$Y,11,FALSE)</f>
        <v>103</v>
      </c>
      <c r="U1455" s="20">
        <f>VLOOKUP($A1455,Database!$A:$Y,12,FALSE)</f>
        <v>87</v>
      </c>
      <c r="V1455" s="20" t="str">
        <f>VLOOKUP(A1455,Database!A:M,13,FALSE)</f>
        <v>Terminé</v>
      </c>
      <c r="W1455" s="20">
        <f>VLOOKUP($A1455,Database!$A:$Y,20,FALSE)</f>
        <v>1</v>
      </c>
      <c r="X1455" s="20">
        <f>VLOOKUP($A1455,Database!$A:$Y,21,FALSE)</f>
        <v>0</v>
      </c>
      <c r="Y1455" s="20">
        <f>IF(A1455=0,0,IF(V1455="À venir",0,IF(AND(ISBLANK(P1455),ISBLANK(Q1455)),1,0)))</f>
        <v>0</v>
      </c>
      <c r="Z1455" s="20">
        <f>IF(OR(ISBLANK(P1455),ISBLANK(Q1455)),"",IF(OR(AND(P1455&gt;Q1455,W1455&gt;X1455),AND(P1455=Q1455,W1455=X1455),AND(P1455&lt;Q1455,W1455&lt;X1455)),1,0))</f>
        <v>0</v>
      </c>
      <c r="AA1455" s="20">
        <f ca="1">IF(C1455&lt;NOW(),IF(AND(P1455&gt;Q1455,W1455&gt;X1455),S1455,IF(AND(P1455=Q1455,W1455=X1455),T1455,IF(AND(P1455&lt;Q1455,W1455&lt;X1455),U1455,0))),"")</f>
        <v>0</v>
      </c>
      <c r="AB1455" s="20">
        <f ca="1">IF(AND(P1455=W1455,Q1455=X1455,NOT(ISBLANK(P1455)),NOT(ISBLANK(Q1455)),NOT(ISBLANK(W1455)),NOT(ISBLANK(AA1455))),1,0)</f>
        <v>0</v>
      </c>
      <c r="AC1455" s="20" t="str">
        <f ca="1">IF(AB1455=0,"",IF(OR(ISBLANK(P1455),ISBLANK(Q1455)),"",IF(ISBLANK(VLOOKUP(A1455,Database!A:AA,22,FALSE)),"",VLOOKUP(A1455,Database!A:AA,22,FALSE))))</f>
        <v/>
      </c>
      <c r="AD1455" s="20">
        <f ca="1">IFERROR(
   IF(
     OR(ISBLANK(P1455),ISBLANK(Q1455)),
     "",
     IF(
       AND(AA1455&lt;&gt;"",OR(V1455="Terminé",V1455="En cours")),
       VLOOKUP(AC1455,Setup_ScoreExactBonus!A:D,4,FALSE),
       0
     )),
  0)</f>
        <v>0</v>
      </c>
      <c r="AE1455" s="21">
        <f ca="1">IFERROR(IF(OR(ISBLANK(P1455),ISBLANK(Q1455)),0,IF(AA1455&lt;&gt;"", AA1455 + IF(AB1455=1,AD1455, 0), "") * (R1455+1)),"")</f>
        <v>0</v>
      </c>
      <c r="AF1455" s="21">
        <f ca="1">SUMIFS(AE$2:AE1455,D$2:D1455,D1455)</f>
        <v>1470</v>
      </c>
    </row>
    <row r="1456" spans="1:32" hidden="1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1">
        <v>0</v>
      </c>
      <c r="S1456" s="20">
        <f>VLOOKUP($A1456,Database!$A:$Y,10,FALSE)</f>
        <v>117</v>
      </c>
      <c r="T1456" s="20">
        <f>VLOOKUP($A1456,Database!$A:$Y,11,FALSE)</f>
        <v>103</v>
      </c>
      <c r="U1456" s="20">
        <f>VLOOKUP($A1456,Database!$A:$Y,12,FALSE)</f>
        <v>87</v>
      </c>
      <c r="V1456" s="20" t="str">
        <f>VLOOKUP(A1456,Database!A:M,13,FALSE)</f>
        <v>Terminé</v>
      </c>
      <c r="W1456" s="20">
        <f>VLOOKUP($A1456,Database!$A:$Y,20,FALSE)</f>
        <v>1</v>
      </c>
      <c r="X1456" s="20">
        <f>VLOOKUP($A1456,Database!$A:$Y,21,FALSE)</f>
        <v>0</v>
      </c>
      <c r="Y1456" s="20">
        <f>IF(A1456=0,0,IF(V1456="À venir",0,IF(AND(ISBLANK(P1456),ISBLANK(Q1456)),1,0)))</f>
        <v>0</v>
      </c>
      <c r="Z1456" s="20">
        <f>IF(OR(ISBLANK(P1456),ISBLANK(Q1456)),"",IF(OR(AND(P1456&gt;Q1456,W1456&gt;X1456),AND(P1456=Q1456,W1456=X1456),AND(P1456&lt;Q1456,W1456&lt;X1456)),1,0))</f>
        <v>0</v>
      </c>
      <c r="AA1456" s="20">
        <f ca="1">IF(C1456&lt;NOW(),IF(AND(P1456&gt;Q1456,W1456&gt;X1456),S1456,IF(AND(P1456=Q1456,W1456=X1456),T1456,IF(AND(P1456&lt;Q1456,W1456&lt;X1456),U1456,0))),"")</f>
        <v>0</v>
      </c>
      <c r="AB1456" s="20">
        <f ca="1">IF(AND(P1456=W1456,Q1456=X1456,NOT(ISBLANK(P1456)),NOT(ISBLANK(Q1456)),NOT(ISBLANK(W1456)),NOT(ISBLANK(AA1456))),1,0)</f>
        <v>0</v>
      </c>
      <c r="AC1456" s="20" t="str">
        <f ca="1">IF(AB1456=0,"",IF(OR(ISBLANK(P1456),ISBLANK(Q1456)),"",IF(ISBLANK(VLOOKUP(A1456,Database!A:AA,22,FALSE)),"",VLOOKUP(A1456,Database!A:AA,22,FALSE))))</f>
        <v/>
      </c>
      <c r="AD1456" s="20">
        <f ca="1">IFERROR(
   IF(
     OR(ISBLANK(P1456),ISBLANK(Q1456)),
     "",
     IF(
       AND(AA1456&lt;&gt;"",OR(V1456="Terminé",V1456="En cours")),
       VLOOKUP(AC1456,Setup_ScoreExactBonus!A:D,4,FALSE),
       0
     )),
  0)</f>
        <v>0</v>
      </c>
      <c r="AE1456" s="21">
        <f ca="1">IFERROR(IF(OR(ISBLANK(P1456),ISBLANK(Q1456)),0,IF(AA1456&lt;&gt;"", AA1456 + IF(AB1456=1,AD1456, 0), "") * (R1456+1)),"")</f>
        <v>0</v>
      </c>
      <c r="AF1456" s="21">
        <f ca="1">SUMIFS(AE$2:AE1456,D$2:D1456,D1456)</f>
        <v>2166</v>
      </c>
    </row>
    <row r="1457" spans="1:32" hidden="1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1">
        <v>0</v>
      </c>
      <c r="S1457" s="20">
        <f>VLOOKUP($A1457,Database!$A:$Y,10,FALSE)</f>
        <v>117</v>
      </c>
      <c r="T1457" s="20">
        <f>VLOOKUP($A1457,Database!$A:$Y,11,FALSE)</f>
        <v>103</v>
      </c>
      <c r="U1457" s="20">
        <f>VLOOKUP($A1457,Database!$A:$Y,12,FALSE)</f>
        <v>87</v>
      </c>
      <c r="V1457" s="20" t="str">
        <f>VLOOKUP(A1457,Database!A:M,13,FALSE)</f>
        <v>Terminé</v>
      </c>
      <c r="W1457" s="20">
        <f>VLOOKUP($A1457,Database!$A:$Y,20,FALSE)</f>
        <v>1</v>
      </c>
      <c r="X1457" s="20">
        <f>VLOOKUP($A1457,Database!$A:$Y,21,FALSE)</f>
        <v>0</v>
      </c>
      <c r="Y1457" s="20">
        <f>IF(A1457=0,0,IF(V1457="À venir",0,IF(AND(ISBLANK(P1457),ISBLANK(Q1457)),1,0)))</f>
        <v>0</v>
      </c>
      <c r="Z1457" s="20">
        <f>IF(OR(ISBLANK(P1457),ISBLANK(Q1457)),"",IF(OR(AND(P1457&gt;Q1457,W1457&gt;X1457),AND(P1457=Q1457,W1457=X1457),AND(P1457&lt;Q1457,W1457&lt;X1457)),1,0))</f>
        <v>0</v>
      </c>
      <c r="AA1457" s="20">
        <f ca="1">IF(C1457&lt;NOW(),IF(AND(P1457&gt;Q1457,W1457&gt;X1457),S1457,IF(AND(P1457=Q1457,W1457=X1457),T1457,IF(AND(P1457&lt;Q1457,W1457&lt;X1457),U1457,0))),"")</f>
        <v>0</v>
      </c>
      <c r="AB1457" s="20">
        <f ca="1">IF(AND(P1457=W1457,Q1457=X1457,NOT(ISBLANK(P1457)),NOT(ISBLANK(Q1457)),NOT(ISBLANK(W1457)),NOT(ISBLANK(AA1457))),1,0)</f>
        <v>0</v>
      </c>
      <c r="AC1457" s="20" t="str">
        <f ca="1">IF(AB1457=0,"",IF(OR(ISBLANK(P1457),ISBLANK(Q1457)),"",IF(ISBLANK(VLOOKUP(A1457,Database!A:AA,22,FALSE)),"",VLOOKUP(A1457,Database!A:AA,22,FALSE))))</f>
        <v/>
      </c>
      <c r="AD1457" s="20">
        <f ca="1">IFERROR(
   IF(
     OR(ISBLANK(P1457),ISBLANK(Q1457)),
     "",
     IF(
       AND(AA1457&lt;&gt;"",OR(V1457="Terminé",V1457="En cours")),
       VLOOKUP(AC1457,Setup_ScoreExactBonus!A:D,4,FALSE),
       0
     )),
  0)</f>
        <v>0</v>
      </c>
      <c r="AE1457" s="21">
        <f ca="1">IFERROR(IF(OR(ISBLANK(P1457),ISBLANK(Q1457)),0,IF(AA1457&lt;&gt;"", AA1457 + IF(AB1457=1,AD1457, 0), "") * (R1457+1)),"")</f>
        <v>0</v>
      </c>
      <c r="AF1457" s="21">
        <f ca="1">SUMIFS(AE$2:AE1457,D$2:D1457,D1457)</f>
        <v>1904</v>
      </c>
    </row>
    <row r="1458" spans="1:32" hidden="1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1">
        <v>0</v>
      </c>
      <c r="S1458" s="20">
        <f>VLOOKUP($A1458,Database!$A:$Y,10,FALSE)</f>
        <v>117</v>
      </c>
      <c r="T1458" s="20">
        <f>VLOOKUP($A1458,Database!$A:$Y,11,FALSE)</f>
        <v>103</v>
      </c>
      <c r="U1458" s="20">
        <f>VLOOKUP($A1458,Database!$A:$Y,12,FALSE)</f>
        <v>87</v>
      </c>
      <c r="V1458" s="20" t="str">
        <f>VLOOKUP(A1458,Database!A:M,13,FALSE)</f>
        <v>Terminé</v>
      </c>
      <c r="W1458" s="20">
        <f>VLOOKUP($A1458,Database!$A:$Y,20,FALSE)</f>
        <v>1</v>
      </c>
      <c r="X1458" s="20">
        <f>VLOOKUP($A1458,Database!$A:$Y,21,FALSE)</f>
        <v>0</v>
      </c>
      <c r="Y1458" s="20">
        <f>IF(A1458=0,0,IF(V1458="À venir",0,IF(AND(ISBLANK(P1458),ISBLANK(Q1458)),1,0)))</f>
        <v>0</v>
      </c>
      <c r="Z1458" s="20">
        <f>IF(OR(ISBLANK(P1458),ISBLANK(Q1458)),"",IF(OR(AND(P1458&gt;Q1458,W1458&gt;X1458),AND(P1458=Q1458,W1458=X1458),AND(P1458&lt;Q1458,W1458&lt;X1458)),1,0))</f>
        <v>0</v>
      </c>
      <c r="AA1458" s="20">
        <f ca="1">IF(C1458&lt;NOW(),IF(AND(P1458&gt;Q1458,W1458&gt;X1458),S1458,IF(AND(P1458=Q1458,W1458=X1458),T1458,IF(AND(P1458&lt;Q1458,W1458&lt;X1458),U1458,0))),"")</f>
        <v>0</v>
      </c>
      <c r="AB1458" s="20">
        <f ca="1">IF(AND(P1458=W1458,Q1458=X1458,NOT(ISBLANK(P1458)),NOT(ISBLANK(Q1458)),NOT(ISBLANK(W1458)),NOT(ISBLANK(AA1458))),1,0)</f>
        <v>0</v>
      </c>
      <c r="AC1458" s="20" t="str">
        <f ca="1">IF(AB1458=0,"",IF(OR(ISBLANK(P1458),ISBLANK(Q1458)),"",IF(ISBLANK(VLOOKUP(A1458,Database!A:AA,22,FALSE)),"",VLOOKUP(A1458,Database!A:AA,22,FALSE))))</f>
        <v/>
      </c>
      <c r="AD1458" s="20">
        <f ca="1">IFERROR(
   IF(
     OR(ISBLANK(P1458),ISBLANK(Q1458)),
     "",
     IF(
       AND(AA1458&lt;&gt;"",OR(V1458="Terminé",V1458="En cours")),
       VLOOKUP(AC1458,Setup_ScoreExactBonus!A:D,4,FALSE),
       0
     )),
  0)</f>
        <v>0</v>
      </c>
      <c r="AE1458" s="21">
        <f ca="1">IFERROR(IF(OR(ISBLANK(P1458),ISBLANK(Q1458)),0,IF(AA1458&lt;&gt;"", AA1458 + IF(AB1458=1,AD1458, 0), "") * (R1458+1)),"")</f>
        <v>0</v>
      </c>
      <c r="AF1458" s="21">
        <f ca="1">SUMIFS(AE$2:AE1458,D$2:D1458,D1458)</f>
        <v>1388</v>
      </c>
    </row>
    <row r="1459" spans="1:32" hidden="1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1">
        <v>0</v>
      </c>
      <c r="S1459" s="20">
        <f>VLOOKUP($A1459,Database!$A:$Y,10,FALSE)</f>
        <v>117</v>
      </c>
      <c r="T1459" s="20">
        <f>VLOOKUP($A1459,Database!$A:$Y,11,FALSE)</f>
        <v>103</v>
      </c>
      <c r="U1459" s="20">
        <f>VLOOKUP($A1459,Database!$A:$Y,12,FALSE)</f>
        <v>87</v>
      </c>
      <c r="V1459" s="20" t="str">
        <f>VLOOKUP(A1459,Database!A:M,13,FALSE)</f>
        <v>Terminé</v>
      </c>
      <c r="W1459" s="20">
        <f>VLOOKUP($A1459,Database!$A:$Y,20,FALSE)</f>
        <v>1</v>
      </c>
      <c r="X1459" s="20">
        <f>VLOOKUP($A1459,Database!$A:$Y,21,FALSE)</f>
        <v>0</v>
      </c>
      <c r="Y1459" s="20">
        <f>IF(A1459=0,0,IF(V1459="À venir",0,IF(AND(ISBLANK(P1459),ISBLANK(Q1459)),1,0)))</f>
        <v>0</v>
      </c>
      <c r="Z1459" s="20">
        <f>IF(OR(ISBLANK(P1459),ISBLANK(Q1459)),"",IF(OR(AND(P1459&gt;Q1459,W1459&gt;X1459),AND(P1459=Q1459,W1459=X1459),AND(P1459&lt;Q1459,W1459&lt;X1459)),1,0))</f>
        <v>0</v>
      </c>
      <c r="AA1459" s="20">
        <f ca="1">IF(C1459&lt;NOW(),IF(AND(P1459&gt;Q1459,W1459&gt;X1459),S1459,IF(AND(P1459=Q1459,W1459=X1459),T1459,IF(AND(P1459&lt;Q1459,W1459&lt;X1459),U1459,0))),"")</f>
        <v>0</v>
      </c>
      <c r="AB1459" s="20">
        <f ca="1">IF(AND(P1459=W1459,Q1459=X1459,NOT(ISBLANK(P1459)),NOT(ISBLANK(Q1459)),NOT(ISBLANK(W1459)),NOT(ISBLANK(AA1459))),1,0)</f>
        <v>0</v>
      </c>
      <c r="AC1459" s="20" t="str">
        <f ca="1">IF(AB1459=0,"",IF(OR(ISBLANK(P1459),ISBLANK(Q1459)),"",IF(ISBLANK(VLOOKUP(A1459,Database!A:AA,22,FALSE)),"",VLOOKUP(A1459,Database!A:AA,22,FALSE))))</f>
        <v/>
      </c>
      <c r="AD1459" s="20">
        <f ca="1">IFERROR(
   IF(
     OR(ISBLANK(P1459),ISBLANK(Q1459)),
     "",
     IF(
       AND(AA1459&lt;&gt;"",OR(V1459="Terminé",V1459="En cours")),
       VLOOKUP(AC1459,Setup_ScoreExactBonus!A:D,4,FALSE),
       0
     )),
  0)</f>
        <v>0</v>
      </c>
      <c r="AE1459" s="21">
        <f ca="1">IFERROR(IF(OR(ISBLANK(P1459),ISBLANK(Q1459)),0,IF(AA1459&lt;&gt;"", AA1459 + IF(AB1459=1,AD1459, 0), "") * (R1459+1)),"")</f>
        <v>0</v>
      </c>
      <c r="AF1459" s="21">
        <f ca="1">SUMIFS(AE$2:AE1459,D$2:D1459,D1459)</f>
        <v>1097</v>
      </c>
    </row>
    <row r="1460" spans="1:32" hidden="1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1">
        <v>0</v>
      </c>
      <c r="S1460" s="20">
        <f>VLOOKUP($A1460,Database!$A:$Y,10,FALSE)</f>
        <v>109</v>
      </c>
      <c r="T1460" s="20">
        <f>VLOOKUP($A1460,Database!$A:$Y,11,FALSE)</f>
        <v>99</v>
      </c>
      <c r="U1460" s="20">
        <f>VLOOKUP($A1460,Database!$A:$Y,12,FALSE)</f>
        <v>91</v>
      </c>
      <c r="V1460" s="20" t="str">
        <f>VLOOKUP(A1460,Database!A:M,13,FALSE)</f>
        <v>Terminé</v>
      </c>
      <c r="W1460" s="20">
        <f>VLOOKUP($A1460,Database!$A:$Y,20,FALSE)</f>
        <v>0</v>
      </c>
      <c r="X1460" s="20">
        <f>VLOOKUP($A1460,Database!$A:$Y,21,FALSE)</f>
        <v>3</v>
      </c>
      <c r="Y1460" s="20">
        <f>IF(A1460=0,0,IF(V1460="À venir",0,IF(AND(ISBLANK(P1460),ISBLANK(Q1460)),1,0)))</f>
        <v>0</v>
      </c>
      <c r="Z1460" s="20">
        <f>IF(OR(ISBLANK(P1460),ISBLANK(Q1460)),"",IF(OR(AND(P1460&gt;Q1460,W1460&gt;X1460),AND(P1460=Q1460,W1460=X1460),AND(P1460&lt;Q1460,W1460&lt;X1460)),1,0))</f>
        <v>1</v>
      </c>
      <c r="AA1460" s="20">
        <f ca="1">IF(C1460&lt;NOW(),IF(AND(P1460&gt;Q1460,W1460&gt;X1460),S1460,IF(AND(P1460=Q1460,W1460=X1460),T1460,IF(AND(P1460&lt;Q1460,W1460&lt;X1460),U1460,0))),"")</f>
        <v>91</v>
      </c>
      <c r="AB1460" s="20">
        <f ca="1">IF(AND(P1460=W1460,Q1460=X1460,NOT(ISBLANK(P1460)),NOT(ISBLANK(Q1460)),NOT(ISBLANK(W1460)),NOT(ISBLANK(AA1460))),1,0)</f>
        <v>0</v>
      </c>
      <c r="AC1460" s="20" t="str">
        <f ca="1">IF(AB1460=0,"",IF(OR(ISBLANK(P1460),ISBLANK(Q1460)),"",IF(ISBLANK(VLOOKUP(A1460,Database!A:AA,22,FALSE)),"",VLOOKUP(A1460,Database!A:AA,22,FALSE))))</f>
        <v/>
      </c>
      <c r="AD1460" s="20">
        <f ca="1">IFERROR(
   IF(
     OR(ISBLANK(P1460),ISBLANK(Q1460)),
     "",
     IF(
       AND(AA1460&lt;&gt;"",OR(V1460="Terminé",V1460="En cours")),
       VLOOKUP(AC1460,Setup_ScoreExactBonus!A:D,4,FALSE),
       0
     )),
  0)</f>
        <v>0</v>
      </c>
      <c r="AE1460" s="21">
        <f ca="1">IFERROR(IF(OR(ISBLANK(P1460),ISBLANK(Q1460)),0,IF(AA1460&lt;&gt;"", AA1460 + IF(AB1460=1,AD1460, 0), "") * (R1460+1)),"")</f>
        <v>91</v>
      </c>
      <c r="AF1460" s="21">
        <f ca="1">SUMIFS(AE$2:AE1460,D$2:D1460,D1460)</f>
        <v>1887</v>
      </c>
    </row>
    <row r="1461" spans="1:32" hidden="1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1">
        <v>0</v>
      </c>
      <c r="S1461" s="20">
        <f>VLOOKUP($A1461,Database!$A:$Y,10,FALSE)</f>
        <v>109</v>
      </c>
      <c r="T1461" s="20">
        <f>VLOOKUP($A1461,Database!$A:$Y,11,FALSE)</f>
        <v>99</v>
      </c>
      <c r="U1461" s="20">
        <f>VLOOKUP($A1461,Database!$A:$Y,12,FALSE)</f>
        <v>91</v>
      </c>
      <c r="V1461" s="20" t="str">
        <f>VLOOKUP(A1461,Database!A:M,13,FALSE)</f>
        <v>Terminé</v>
      </c>
      <c r="W1461" s="20">
        <f>VLOOKUP($A1461,Database!$A:$Y,20,FALSE)</f>
        <v>0</v>
      </c>
      <c r="X1461" s="20">
        <f>VLOOKUP($A1461,Database!$A:$Y,21,FALSE)</f>
        <v>3</v>
      </c>
      <c r="Y1461" s="20">
        <f>IF(A1461=0,0,IF(V1461="À venir",0,IF(AND(ISBLANK(P1461),ISBLANK(Q1461)),1,0)))</f>
        <v>0</v>
      </c>
      <c r="Z1461" s="20">
        <f>IF(OR(ISBLANK(P1461),ISBLANK(Q1461)),"",IF(OR(AND(P1461&gt;Q1461,W1461&gt;X1461),AND(P1461=Q1461,W1461=X1461),AND(P1461&lt;Q1461,W1461&lt;X1461)),1,0))</f>
        <v>1</v>
      </c>
      <c r="AA1461" s="20">
        <f ca="1">IF(C1461&lt;NOW(),IF(AND(P1461&gt;Q1461,W1461&gt;X1461),S1461,IF(AND(P1461=Q1461,W1461=X1461),T1461,IF(AND(P1461&lt;Q1461,W1461&lt;X1461),U1461,0))),"")</f>
        <v>91</v>
      </c>
      <c r="AB1461" s="20">
        <f ca="1">IF(AND(P1461=W1461,Q1461=X1461,NOT(ISBLANK(P1461)),NOT(ISBLANK(Q1461)),NOT(ISBLANK(W1461)),NOT(ISBLANK(AA1461))),1,0)</f>
        <v>0</v>
      </c>
      <c r="AC1461" s="20" t="str">
        <f ca="1">IF(AB1461=0,"",IF(OR(ISBLANK(P1461),ISBLANK(Q1461)),"",IF(ISBLANK(VLOOKUP(A1461,Database!A:AA,22,FALSE)),"",VLOOKUP(A1461,Database!A:AA,22,FALSE))))</f>
        <v/>
      </c>
      <c r="AD1461" s="20">
        <f ca="1">IFERROR(
   IF(
     OR(ISBLANK(P1461),ISBLANK(Q1461)),
     "",
     IF(
       AND(AA1461&lt;&gt;"",OR(V1461="Terminé",V1461="En cours")),
       VLOOKUP(AC1461,Setup_ScoreExactBonus!A:D,4,FALSE),
       0
     )),
  0)</f>
        <v>0</v>
      </c>
      <c r="AE1461" s="21">
        <f ca="1">IFERROR(IF(OR(ISBLANK(P1461),ISBLANK(Q1461)),0,IF(AA1461&lt;&gt;"", AA1461 + IF(AB1461=1,AD1461, 0), "") * (R1461+1)),"")</f>
        <v>91</v>
      </c>
      <c r="AF1461" s="21">
        <f ca="1">SUMIFS(AE$2:AE1461,D$2:D1461,D1461)</f>
        <v>2201</v>
      </c>
    </row>
    <row r="1462" spans="1:32" hidden="1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1">
        <v>0</v>
      </c>
      <c r="S1462" s="20">
        <f>VLOOKUP($A1462,Database!$A:$Y,10,FALSE)</f>
        <v>109</v>
      </c>
      <c r="T1462" s="20">
        <f>VLOOKUP($A1462,Database!$A:$Y,11,FALSE)</f>
        <v>99</v>
      </c>
      <c r="U1462" s="20">
        <f>VLOOKUP($A1462,Database!$A:$Y,12,FALSE)</f>
        <v>91</v>
      </c>
      <c r="V1462" s="20" t="str">
        <f>VLOOKUP(A1462,Database!A:M,13,FALSE)</f>
        <v>Terminé</v>
      </c>
      <c r="W1462" s="20">
        <f>VLOOKUP($A1462,Database!$A:$Y,20,FALSE)</f>
        <v>0</v>
      </c>
      <c r="X1462" s="20">
        <f>VLOOKUP($A1462,Database!$A:$Y,21,FALSE)</f>
        <v>3</v>
      </c>
      <c r="Y1462" s="20">
        <f>IF(A1462=0,0,IF(V1462="À venir",0,IF(AND(ISBLANK(P1462),ISBLANK(Q1462)),1,0)))</f>
        <v>0</v>
      </c>
      <c r="Z1462" s="20">
        <f>IF(OR(ISBLANK(P1462),ISBLANK(Q1462)),"",IF(OR(AND(P1462&gt;Q1462,W1462&gt;X1462),AND(P1462=Q1462,W1462=X1462),AND(P1462&lt;Q1462,W1462&lt;X1462)),1,0))</f>
        <v>1</v>
      </c>
      <c r="AA1462" s="20">
        <f ca="1">IF(C1462&lt;NOW(),IF(AND(P1462&gt;Q1462,W1462&gt;X1462),S1462,IF(AND(P1462=Q1462,W1462=X1462),T1462,IF(AND(P1462&lt;Q1462,W1462&lt;X1462),U1462,0))),"")</f>
        <v>91</v>
      </c>
      <c r="AB1462" s="20">
        <f ca="1">IF(AND(P1462=W1462,Q1462=X1462,NOT(ISBLANK(P1462)),NOT(ISBLANK(Q1462)),NOT(ISBLANK(W1462)),NOT(ISBLANK(AA1462))),1,0)</f>
        <v>0</v>
      </c>
      <c r="AC1462" s="20" t="str">
        <f ca="1">IF(AB1462=0,"",IF(OR(ISBLANK(P1462),ISBLANK(Q1462)),"",IF(ISBLANK(VLOOKUP(A1462,Database!A:AA,22,FALSE)),"",VLOOKUP(A1462,Database!A:AA,22,FALSE))))</f>
        <v/>
      </c>
      <c r="AD1462" s="20">
        <f ca="1">IFERROR(
   IF(
     OR(ISBLANK(P1462),ISBLANK(Q1462)),
     "",
     IF(
       AND(AA1462&lt;&gt;"",OR(V1462="Terminé",V1462="En cours")),
       VLOOKUP(AC1462,Setup_ScoreExactBonus!A:D,4,FALSE),
       0
     )),
  0)</f>
        <v>0</v>
      </c>
      <c r="AE1462" s="21">
        <f ca="1">IFERROR(IF(OR(ISBLANK(P1462),ISBLANK(Q1462)),0,IF(AA1462&lt;&gt;"", AA1462 + IF(AB1462=1,AD1462, 0), "") * (R1462+1)),"")</f>
        <v>91</v>
      </c>
      <c r="AF1462" s="21">
        <f ca="1">SUMIFS(AE$2:AE1462,D$2:D1462,D1462)</f>
        <v>2177</v>
      </c>
    </row>
    <row r="1463" spans="1:32" hidden="1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1">
        <v>0</v>
      </c>
      <c r="S1463" s="20">
        <f>VLOOKUP($A1463,Database!$A:$Y,10,FALSE)</f>
        <v>109</v>
      </c>
      <c r="T1463" s="20">
        <f>VLOOKUP($A1463,Database!$A:$Y,11,FALSE)</f>
        <v>99</v>
      </c>
      <c r="U1463" s="20">
        <f>VLOOKUP($A1463,Database!$A:$Y,12,FALSE)</f>
        <v>91</v>
      </c>
      <c r="V1463" s="20" t="str">
        <f>VLOOKUP(A1463,Database!A:M,13,FALSE)</f>
        <v>Terminé</v>
      </c>
      <c r="W1463" s="20">
        <f>VLOOKUP($A1463,Database!$A:$Y,20,FALSE)</f>
        <v>0</v>
      </c>
      <c r="X1463" s="20">
        <f>VLOOKUP($A1463,Database!$A:$Y,21,FALSE)</f>
        <v>3</v>
      </c>
      <c r="Y1463" s="20">
        <f>IF(A1463=0,0,IF(V1463="À venir",0,IF(AND(ISBLANK(P1463),ISBLANK(Q1463)),1,0)))</f>
        <v>0</v>
      </c>
      <c r="Z1463" s="20">
        <f>IF(OR(ISBLANK(P1463),ISBLANK(Q1463)),"",IF(OR(AND(P1463&gt;Q1463,W1463&gt;X1463),AND(P1463=Q1463,W1463=X1463),AND(P1463&lt;Q1463,W1463&lt;X1463)),1,0))</f>
        <v>1</v>
      </c>
      <c r="AA1463" s="20">
        <f ca="1">IF(C1463&lt;NOW(),IF(AND(P1463&gt;Q1463,W1463&gt;X1463),S1463,IF(AND(P1463=Q1463,W1463=X1463),T1463,IF(AND(P1463&lt;Q1463,W1463&lt;X1463),U1463,0))),"")</f>
        <v>91</v>
      </c>
      <c r="AB1463" s="20">
        <f ca="1">IF(AND(P1463=W1463,Q1463=X1463,NOT(ISBLANK(P1463)),NOT(ISBLANK(Q1463)),NOT(ISBLANK(W1463)),NOT(ISBLANK(AA1463))),1,0)</f>
        <v>0</v>
      </c>
      <c r="AC1463" s="20" t="str">
        <f ca="1">IF(AB1463=0,"",IF(OR(ISBLANK(P1463),ISBLANK(Q1463)),"",IF(ISBLANK(VLOOKUP(A1463,Database!A:AA,22,FALSE)),"",VLOOKUP(A1463,Database!A:AA,22,FALSE))))</f>
        <v/>
      </c>
      <c r="AD1463" s="20">
        <f ca="1">IFERROR(
   IF(
     OR(ISBLANK(P1463),ISBLANK(Q1463)),
     "",
     IF(
       AND(AA1463&lt;&gt;"",OR(V1463="Terminé",V1463="En cours")),
       VLOOKUP(AC1463,Setup_ScoreExactBonus!A:D,4,FALSE),
       0
     )),
  0)</f>
        <v>0</v>
      </c>
      <c r="AE1463" s="21">
        <f ca="1">IFERROR(IF(OR(ISBLANK(P1463),ISBLANK(Q1463)),0,IF(AA1463&lt;&gt;"", AA1463 + IF(AB1463=1,AD1463, 0), "") * (R1463+1)),"")</f>
        <v>91</v>
      </c>
      <c r="AF1463" s="21">
        <f ca="1">SUMIFS(AE$2:AE1463,D$2:D1463,D1463)</f>
        <v>1789</v>
      </c>
    </row>
    <row r="1464" spans="1:32" hidden="1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1">
        <v>0</v>
      </c>
      <c r="S1464" s="20">
        <f>VLOOKUP($A1464,Database!$A:$Y,10,FALSE)</f>
        <v>109</v>
      </c>
      <c r="T1464" s="20">
        <f>VLOOKUP($A1464,Database!$A:$Y,11,FALSE)</f>
        <v>99</v>
      </c>
      <c r="U1464" s="20">
        <f>VLOOKUP($A1464,Database!$A:$Y,12,FALSE)</f>
        <v>91</v>
      </c>
      <c r="V1464" s="20" t="str">
        <f>VLOOKUP(A1464,Database!A:M,13,FALSE)</f>
        <v>Terminé</v>
      </c>
      <c r="W1464" s="20">
        <f>VLOOKUP($A1464,Database!$A:$Y,20,FALSE)</f>
        <v>0</v>
      </c>
      <c r="X1464" s="20">
        <f>VLOOKUP($A1464,Database!$A:$Y,21,FALSE)</f>
        <v>3</v>
      </c>
      <c r="Y1464" s="20">
        <f>IF(A1464=0,0,IF(V1464="À venir",0,IF(AND(ISBLANK(P1464),ISBLANK(Q1464)),1,0)))</f>
        <v>0</v>
      </c>
      <c r="Z1464" s="20">
        <f>IF(OR(ISBLANK(P1464),ISBLANK(Q1464)),"",IF(OR(AND(P1464&gt;Q1464,W1464&gt;X1464),AND(P1464=Q1464,W1464=X1464),AND(P1464&lt;Q1464,W1464&lt;X1464)),1,0))</f>
        <v>1</v>
      </c>
      <c r="AA1464" s="20">
        <f ca="1">IF(C1464&lt;NOW(),IF(AND(P1464&gt;Q1464,W1464&gt;X1464),S1464,IF(AND(P1464=Q1464,W1464=X1464),T1464,IF(AND(P1464&lt;Q1464,W1464&lt;X1464),U1464,0))),"")</f>
        <v>91</v>
      </c>
      <c r="AB1464" s="20">
        <f ca="1">IF(AND(P1464=W1464,Q1464=X1464,NOT(ISBLANK(P1464)),NOT(ISBLANK(Q1464)),NOT(ISBLANK(W1464)),NOT(ISBLANK(AA1464))),1,0)</f>
        <v>0</v>
      </c>
      <c r="AC1464" s="20" t="str">
        <f ca="1">IF(AB1464=0,"",IF(OR(ISBLANK(P1464),ISBLANK(Q1464)),"",IF(ISBLANK(VLOOKUP(A1464,Database!A:AA,22,FALSE)),"",VLOOKUP(A1464,Database!A:AA,22,FALSE))))</f>
        <v/>
      </c>
      <c r="AD1464" s="20">
        <f ca="1">IFERROR(
   IF(
     OR(ISBLANK(P1464),ISBLANK(Q1464)),
     "",
     IF(
       AND(AA1464&lt;&gt;"",OR(V1464="Terminé",V1464="En cours")),
       VLOOKUP(AC1464,Setup_ScoreExactBonus!A:D,4,FALSE),
       0
     )),
  0)</f>
        <v>0</v>
      </c>
      <c r="AE1464" s="21">
        <f ca="1">IFERROR(IF(OR(ISBLANK(P1464),ISBLANK(Q1464)),0,IF(AA1464&lt;&gt;"", AA1464 + IF(AB1464=1,AD1464, 0), "") * (R1464+1)),"")</f>
        <v>91</v>
      </c>
      <c r="AF1464" s="21">
        <f ca="1">SUMIFS(AE$2:AE1464,D$2:D1464,D1464)</f>
        <v>1475</v>
      </c>
    </row>
    <row r="1465" spans="1:32" hidden="1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1">
        <v>0</v>
      </c>
      <c r="S1465" s="20">
        <f>VLOOKUP($A1465,Database!$A:$Y,10,FALSE)</f>
        <v>109</v>
      </c>
      <c r="T1465" s="20">
        <f>VLOOKUP($A1465,Database!$A:$Y,11,FALSE)</f>
        <v>99</v>
      </c>
      <c r="U1465" s="20">
        <f>VLOOKUP($A1465,Database!$A:$Y,12,FALSE)</f>
        <v>91</v>
      </c>
      <c r="V1465" s="20" t="str">
        <f>VLOOKUP(A1465,Database!A:M,13,FALSE)</f>
        <v>Terminé</v>
      </c>
      <c r="W1465" s="20">
        <f>VLOOKUP($A1465,Database!$A:$Y,20,FALSE)</f>
        <v>0</v>
      </c>
      <c r="X1465" s="20">
        <f>VLOOKUP($A1465,Database!$A:$Y,21,FALSE)</f>
        <v>3</v>
      </c>
      <c r="Y1465" s="20">
        <f>IF(A1465=0,0,IF(V1465="À venir",0,IF(AND(ISBLANK(P1465),ISBLANK(Q1465)),1,0)))</f>
        <v>0</v>
      </c>
      <c r="Z1465" s="20">
        <f>IF(OR(ISBLANK(P1465),ISBLANK(Q1465)),"",IF(OR(AND(P1465&gt;Q1465,W1465&gt;X1465),AND(P1465=Q1465,W1465=X1465),AND(P1465&lt;Q1465,W1465&lt;X1465)),1,0))</f>
        <v>1</v>
      </c>
      <c r="AA1465" s="20">
        <f ca="1">IF(C1465&lt;NOW(),IF(AND(P1465&gt;Q1465,W1465&gt;X1465),S1465,IF(AND(P1465=Q1465,W1465=X1465),T1465,IF(AND(P1465&lt;Q1465,W1465&lt;X1465),U1465,0))),"")</f>
        <v>91</v>
      </c>
      <c r="AB1465" s="20">
        <f ca="1">IF(AND(P1465=W1465,Q1465=X1465,NOT(ISBLANK(P1465)),NOT(ISBLANK(Q1465)),NOT(ISBLANK(W1465)),NOT(ISBLANK(AA1465))),1,0)</f>
        <v>0</v>
      </c>
      <c r="AC1465" s="20" t="str">
        <f ca="1">IF(AB1465=0,"",IF(OR(ISBLANK(P1465),ISBLANK(Q1465)),"",IF(ISBLANK(VLOOKUP(A1465,Database!A:AA,22,FALSE)),"",VLOOKUP(A1465,Database!A:AA,22,FALSE))))</f>
        <v/>
      </c>
      <c r="AD1465" s="20">
        <f ca="1">IFERROR(
   IF(
     OR(ISBLANK(P1465),ISBLANK(Q1465)),
     "",
     IF(
       AND(AA1465&lt;&gt;"",OR(V1465="Terminé",V1465="En cours")),
       VLOOKUP(AC1465,Setup_ScoreExactBonus!A:D,4,FALSE),
       0
     )),
  0)</f>
        <v>0</v>
      </c>
      <c r="AE1465" s="21">
        <f ca="1">IFERROR(IF(OR(ISBLANK(P1465),ISBLANK(Q1465)),0,IF(AA1465&lt;&gt;"", AA1465 + IF(AB1465=1,AD1465, 0), "") * (R1465+1)),"")</f>
        <v>91</v>
      </c>
      <c r="AF1465" s="21">
        <f ca="1">SUMIFS(AE$2:AE1465,D$2:D1465,D1465)</f>
        <v>2142</v>
      </c>
    </row>
    <row r="1466" spans="1:32" hidden="1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1">
        <v>0</v>
      </c>
      <c r="S1466" s="20">
        <f>VLOOKUP($A1466,Database!$A:$Y,10,FALSE)</f>
        <v>109</v>
      </c>
      <c r="T1466" s="20">
        <f>VLOOKUP($A1466,Database!$A:$Y,11,FALSE)</f>
        <v>99</v>
      </c>
      <c r="U1466" s="20">
        <f>VLOOKUP($A1466,Database!$A:$Y,12,FALSE)</f>
        <v>91</v>
      </c>
      <c r="V1466" s="20" t="str">
        <f>VLOOKUP(A1466,Database!A:M,13,FALSE)</f>
        <v>Terminé</v>
      </c>
      <c r="W1466" s="20">
        <f>VLOOKUP($A1466,Database!$A:$Y,20,FALSE)</f>
        <v>0</v>
      </c>
      <c r="X1466" s="20">
        <f>VLOOKUP($A1466,Database!$A:$Y,21,FALSE)</f>
        <v>3</v>
      </c>
      <c r="Y1466" s="20">
        <f>IF(A1466=0,0,IF(V1466="À venir",0,IF(AND(ISBLANK(P1466),ISBLANK(Q1466)),1,0)))</f>
        <v>1</v>
      </c>
      <c r="Z1466" s="20" t="str">
        <f>IF(OR(ISBLANK(P1466),ISBLANK(Q1466)),"",IF(OR(AND(P1466&gt;Q1466,W1466&gt;X1466),AND(P1466=Q1466,W1466=X1466),AND(P1466&lt;Q1466,W1466&lt;X1466)),1,0))</f>
        <v/>
      </c>
      <c r="AA1466" s="20">
        <f ca="1">IF(C1466&lt;NOW(),IF(AND(P1466&gt;Q1466,W1466&gt;X1466),S1466,IF(AND(P1466=Q1466,W1466=X1466),T1466,IF(AND(P1466&lt;Q1466,W1466&lt;X1466),U1466,0))),"")</f>
        <v>0</v>
      </c>
      <c r="AB1466" s="20">
        <f ca="1">IF(AND(P1466=W1466,Q1466=X1466,NOT(ISBLANK(P1466)),NOT(ISBLANK(Q1466)),NOT(ISBLANK(W1466)),NOT(ISBLANK(AA1466))),1,0)</f>
        <v>0</v>
      </c>
      <c r="AC1466" s="20" t="str">
        <f ca="1">IF(AB1466=0,"",IF(OR(ISBLANK(P1466),ISBLANK(Q1466)),"",IF(ISBLANK(VLOOKUP(A1466,Database!A:AA,22,FALSE)),"",VLOOKUP(A1466,Database!A:AA,22,FALSE))))</f>
        <v/>
      </c>
      <c r="AD1466" s="20" t="str">
        <f>IFERROR(
   IF(
     OR(ISBLANK(P1466),ISBLANK(Q1466)),
     "",
     IF(
       AND(AA1466&lt;&gt;"",OR(V1466="Terminé",V1466="En cours")),
       VLOOKUP(AC1466,Setup_ScoreExactBonus!A:D,4,FALSE),
       0
     )),
  0)</f>
        <v/>
      </c>
      <c r="AE1466" s="21">
        <f>IFERROR(IF(OR(ISBLANK(P1466),ISBLANK(Q1466)),0,IF(AA1466&lt;&gt;"", AA1466 + IF(AB1466=1,AD1466, 0), "") * (R1466+1)),"")</f>
        <v>0</v>
      </c>
      <c r="AF1466" s="21">
        <f ca="1">SUMIFS(AE$2:AE1466,D$2:D1466,D1466)</f>
        <v>1079</v>
      </c>
    </row>
    <row r="1467" spans="1:32" hidden="1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1">
        <v>0</v>
      </c>
      <c r="S1467" s="20">
        <f>VLOOKUP($A1467,Database!$A:$Y,10,FALSE)</f>
        <v>109</v>
      </c>
      <c r="T1467" s="20">
        <f>VLOOKUP($A1467,Database!$A:$Y,11,FALSE)</f>
        <v>99</v>
      </c>
      <c r="U1467" s="20">
        <f>VLOOKUP($A1467,Database!$A:$Y,12,FALSE)</f>
        <v>91</v>
      </c>
      <c r="V1467" s="20" t="str">
        <f>VLOOKUP(A1467,Database!A:M,13,FALSE)</f>
        <v>Terminé</v>
      </c>
      <c r="W1467" s="20">
        <f>VLOOKUP($A1467,Database!$A:$Y,20,FALSE)</f>
        <v>0</v>
      </c>
      <c r="X1467" s="20">
        <f>VLOOKUP($A1467,Database!$A:$Y,21,FALSE)</f>
        <v>3</v>
      </c>
      <c r="Y1467" s="20">
        <f>IF(A1467=0,0,IF(V1467="À venir",0,IF(AND(ISBLANK(P1467),ISBLANK(Q1467)),1,0)))</f>
        <v>0</v>
      </c>
      <c r="Z1467" s="20">
        <f>IF(OR(ISBLANK(P1467),ISBLANK(Q1467)),"",IF(OR(AND(P1467&gt;Q1467,W1467&gt;X1467),AND(P1467=Q1467,W1467=X1467),AND(P1467&lt;Q1467,W1467&lt;X1467)),1,0))</f>
        <v>1</v>
      </c>
      <c r="AA1467" s="20">
        <f ca="1">IF(C1467&lt;NOW(),IF(AND(P1467&gt;Q1467,W1467&gt;X1467),S1467,IF(AND(P1467=Q1467,W1467=X1467),T1467,IF(AND(P1467&lt;Q1467,W1467&lt;X1467),U1467,0))),"")</f>
        <v>91</v>
      </c>
      <c r="AB1467" s="20">
        <f ca="1">IF(AND(P1467=W1467,Q1467=X1467,NOT(ISBLANK(P1467)),NOT(ISBLANK(Q1467)),NOT(ISBLANK(W1467)),NOT(ISBLANK(AA1467))),1,0)</f>
        <v>0</v>
      </c>
      <c r="AC1467" s="20" t="str">
        <f ca="1">IF(AB1467=0,"",IF(OR(ISBLANK(P1467),ISBLANK(Q1467)),"",IF(ISBLANK(VLOOKUP(A1467,Database!A:AA,22,FALSE)),"",VLOOKUP(A1467,Database!A:AA,22,FALSE))))</f>
        <v/>
      </c>
      <c r="AD1467" s="20">
        <f ca="1">IFERROR(
   IF(
     OR(ISBLANK(P1467),ISBLANK(Q1467)),
     "",
     IF(
       AND(AA1467&lt;&gt;"",OR(V1467="Terminé",V1467="En cours")),
       VLOOKUP(AC1467,Setup_ScoreExactBonus!A:D,4,FALSE),
       0
     )),
  0)</f>
        <v>0</v>
      </c>
      <c r="AE1467" s="21">
        <f ca="1">IFERROR(IF(OR(ISBLANK(P1467),ISBLANK(Q1467)),0,IF(AA1467&lt;&gt;"", AA1467 + IF(AB1467=1,AD1467, 0), "") * (R1467+1)),"")</f>
        <v>91</v>
      </c>
      <c r="AF1467" s="21">
        <f ca="1">SUMIFS(AE$2:AE1467,D$2:D1467,D1467)</f>
        <v>1771</v>
      </c>
    </row>
    <row r="1468" spans="1:32" hidden="1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1">
        <v>0</v>
      </c>
      <c r="S1468" s="20">
        <f>VLOOKUP($A1468,Database!$A:$Y,10,FALSE)</f>
        <v>109</v>
      </c>
      <c r="T1468" s="20">
        <f>VLOOKUP($A1468,Database!$A:$Y,11,FALSE)</f>
        <v>99</v>
      </c>
      <c r="U1468" s="20">
        <f>VLOOKUP($A1468,Database!$A:$Y,12,FALSE)</f>
        <v>91</v>
      </c>
      <c r="V1468" s="20" t="str">
        <f>VLOOKUP(A1468,Database!A:M,13,FALSE)</f>
        <v>Terminé</v>
      </c>
      <c r="W1468" s="20">
        <f>VLOOKUP($A1468,Database!$A:$Y,20,FALSE)</f>
        <v>0</v>
      </c>
      <c r="X1468" s="20">
        <f>VLOOKUP($A1468,Database!$A:$Y,21,FALSE)</f>
        <v>3</v>
      </c>
      <c r="Y1468" s="20">
        <f>IF(A1468=0,0,IF(V1468="À venir",0,IF(AND(ISBLANK(P1468),ISBLANK(Q1468)),1,0)))</f>
        <v>0</v>
      </c>
      <c r="Z1468" s="20">
        <f>IF(OR(ISBLANK(P1468),ISBLANK(Q1468)),"",IF(OR(AND(P1468&gt;Q1468,W1468&gt;X1468),AND(P1468=Q1468,W1468=X1468),AND(P1468&lt;Q1468,W1468&lt;X1468)),1,0))</f>
        <v>1</v>
      </c>
      <c r="AA1468" s="20">
        <f ca="1">IF(C1468&lt;NOW(),IF(AND(P1468&gt;Q1468,W1468&gt;X1468),S1468,IF(AND(P1468=Q1468,W1468=X1468),T1468,IF(AND(P1468&lt;Q1468,W1468&lt;X1468),U1468,0))),"")</f>
        <v>91</v>
      </c>
      <c r="AB1468" s="20">
        <f ca="1">IF(AND(P1468=W1468,Q1468=X1468,NOT(ISBLANK(P1468)),NOT(ISBLANK(Q1468)),NOT(ISBLANK(W1468)),NOT(ISBLANK(AA1468))),1,0)</f>
        <v>0</v>
      </c>
      <c r="AC1468" s="20" t="str">
        <f ca="1">IF(AB1468=0,"",IF(OR(ISBLANK(P1468),ISBLANK(Q1468)),"",IF(ISBLANK(VLOOKUP(A1468,Database!A:AA,22,FALSE)),"",VLOOKUP(A1468,Database!A:AA,22,FALSE))))</f>
        <v/>
      </c>
      <c r="AD1468" s="20">
        <f ca="1">IFERROR(
   IF(
     OR(ISBLANK(P1468),ISBLANK(Q1468)),
     "",
     IF(
       AND(AA1468&lt;&gt;"",OR(V1468="Terminé",V1468="En cours")),
       VLOOKUP(AC1468,Setup_ScoreExactBonus!A:D,4,FALSE),
       0
     )),
  0)</f>
        <v>0</v>
      </c>
      <c r="AE1468" s="21">
        <f ca="1">IFERROR(IF(OR(ISBLANK(P1468),ISBLANK(Q1468)),0,IF(AA1468&lt;&gt;"", AA1468 + IF(AB1468=1,AD1468, 0), "") * (R1468+1)),"")</f>
        <v>91</v>
      </c>
      <c r="AF1468" s="21">
        <f ca="1">SUMIFS(AE$2:AE1468,D$2:D1468,D1468)</f>
        <v>2087</v>
      </c>
    </row>
    <row r="1469" spans="1:32" hidden="1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1">
        <v>0</v>
      </c>
      <c r="S1469" s="20">
        <f>VLOOKUP($A1469,Database!$A:$Y,10,FALSE)</f>
        <v>109</v>
      </c>
      <c r="T1469" s="20">
        <f>VLOOKUP($A1469,Database!$A:$Y,11,FALSE)</f>
        <v>99</v>
      </c>
      <c r="U1469" s="20">
        <f>VLOOKUP($A1469,Database!$A:$Y,12,FALSE)</f>
        <v>91</v>
      </c>
      <c r="V1469" s="20" t="str">
        <f>VLOOKUP(A1469,Database!A:M,13,FALSE)</f>
        <v>Terminé</v>
      </c>
      <c r="W1469" s="20">
        <f>VLOOKUP($A1469,Database!$A:$Y,20,FALSE)</f>
        <v>0</v>
      </c>
      <c r="X1469" s="20">
        <f>VLOOKUP($A1469,Database!$A:$Y,21,FALSE)</f>
        <v>3</v>
      </c>
      <c r="Y1469" s="20">
        <f>IF(A1469=0,0,IF(V1469="À venir",0,IF(AND(ISBLANK(P1469),ISBLANK(Q1469)),1,0)))</f>
        <v>0</v>
      </c>
      <c r="Z1469" s="20">
        <f>IF(OR(ISBLANK(P1469),ISBLANK(Q1469)),"",IF(OR(AND(P1469&gt;Q1469,W1469&gt;X1469),AND(P1469=Q1469,W1469=X1469),AND(P1469&lt;Q1469,W1469&lt;X1469)),1,0))</f>
        <v>1</v>
      </c>
      <c r="AA1469" s="20">
        <f ca="1">IF(C1469&lt;NOW(),IF(AND(P1469&gt;Q1469,W1469&gt;X1469),S1469,IF(AND(P1469=Q1469,W1469=X1469),T1469,IF(AND(P1469&lt;Q1469,W1469&lt;X1469),U1469,0))),"")</f>
        <v>91</v>
      </c>
      <c r="AB1469" s="20">
        <f ca="1">IF(AND(P1469=W1469,Q1469=X1469,NOT(ISBLANK(P1469)),NOT(ISBLANK(Q1469)),NOT(ISBLANK(W1469)),NOT(ISBLANK(AA1469))),1,0)</f>
        <v>0</v>
      </c>
      <c r="AC1469" s="20" t="str">
        <f ca="1">IF(AB1469=0,"",IF(OR(ISBLANK(P1469),ISBLANK(Q1469)),"",IF(ISBLANK(VLOOKUP(A1469,Database!A:AA,22,FALSE)),"",VLOOKUP(A1469,Database!A:AA,22,FALSE))))</f>
        <v/>
      </c>
      <c r="AD1469" s="20">
        <f ca="1">IFERROR(
   IF(
     OR(ISBLANK(P1469),ISBLANK(Q1469)),
     "",
     IF(
       AND(AA1469&lt;&gt;"",OR(V1469="Terminé",V1469="En cours")),
       VLOOKUP(AC1469,Setup_ScoreExactBonus!A:D,4,FALSE),
       0
     )),
  0)</f>
        <v>0</v>
      </c>
      <c r="AE1469" s="21">
        <f ca="1">IFERROR(IF(OR(ISBLANK(P1469),ISBLANK(Q1469)),0,IF(AA1469&lt;&gt;"", AA1469 + IF(AB1469=1,AD1469, 0), "") * (R1469+1)),"")</f>
        <v>91</v>
      </c>
      <c r="AF1469" s="21">
        <f ca="1">SUMIFS(AE$2:AE1469,D$2:D1469,D1469)</f>
        <v>1819</v>
      </c>
    </row>
    <row r="1470" spans="1:32" hidden="1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1">
        <v>0</v>
      </c>
      <c r="S1470" s="20">
        <f>VLOOKUP($A1470,Database!$A:$Y,10,FALSE)</f>
        <v>109</v>
      </c>
      <c r="T1470" s="20">
        <f>VLOOKUP($A1470,Database!$A:$Y,11,FALSE)</f>
        <v>99</v>
      </c>
      <c r="U1470" s="20">
        <f>VLOOKUP($A1470,Database!$A:$Y,12,FALSE)</f>
        <v>91</v>
      </c>
      <c r="V1470" s="20" t="str">
        <f>VLOOKUP(A1470,Database!A:M,13,FALSE)</f>
        <v>Terminé</v>
      </c>
      <c r="W1470" s="20">
        <f>VLOOKUP($A1470,Database!$A:$Y,20,FALSE)</f>
        <v>0</v>
      </c>
      <c r="X1470" s="20">
        <f>VLOOKUP($A1470,Database!$A:$Y,21,FALSE)</f>
        <v>3</v>
      </c>
      <c r="Y1470" s="20">
        <f>IF(A1470=0,0,IF(V1470="À venir",0,IF(AND(ISBLANK(P1470),ISBLANK(Q1470)),1,0)))</f>
        <v>0</v>
      </c>
      <c r="Z1470" s="20">
        <f>IF(OR(ISBLANK(P1470),ISBLANK(Q1470)),"",IF(OR(AND(P1470&gt;Q1470,W1470&gt;X1470),AND(P1470=Q1470,W1470=X1470),AND(P1470&lt;Q1470,W1470&lt;X1470)),1,0))</f>
        <v>1</v>
      </c>
      <c r="AA1470" s="20">
        <f ca="1">IF(C1470&lt;NOW(),IF(AND(P1470&gt;Q1470,W1470&gt;X1470),S1470,IF(AND(P1470=Q1470,W1470=X1470),T1470,IF(AND(P1470&lt;Q1470,W1470&lt;X1470),U1470,0))),"")</f>
        <v>91</v>
      </c>
      <c r="AB1470" s="20">
        <f ca="1">IF(AND(P1470=W1470,Q1470=X1470,NOT(ISBLANK(P1470)),NOT(ISBLANK(Q1470)),NOT(ISBLANK(W1470)),NOT(ISBLANK(AA1470))),1,0)</f>
        <v>0</v>
      </c>
      <c r="AC1470" s="20" t="str">
        <f ca="1">IF(AB1470=0,"",IF(OR(ISBLANK(P1470),ISBLANK(Q1470)),"",IF(ISBLANK(VLOOKUP(A1470,Database!A:AA,22,FALSE)),"",VLOOKUP(A1470,Database!A:AA,22,FALSE))))</f>
        <v/>
      </c>
      <c r="AD1470" s="20">
        <f ca="1">IFERROR(
   IF(
     OR(ISBLANK(P1470),ISBLANK(Q1470)),
     "",
     IF(
       AND(AA1470&lt;&gt;"",OR(V1470="Terminé",V1470="En cours")),
       VLOOKUP(AC1470,Setup_ScoreExactBonus!A:D,4,FALSE),
       0
     )),
  0)</f>
        <v>0</v>
      </c>
      <c r="AE1470" s="21">
        <f ca="1">IFERROR(IF(OR(ISBLANK(P1470),ISBLANK(Q1470)),0,IF(AA1470&lt;&gt;"", AA1470 + IF(AB1470=1,AD1470, 0), "") * (R1470+1)),"")</f>
        <v>91</v>
      </c>
      <c r="AF1470" s="21">
        <f ca="1">SUMIFS(AE$2:AE1470,D$2:D1470,D1470)</f>
        <v>2259</v>
      </c>
    </row>
    <row r="1471" spans="1:32" hidden="1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1">
        <v>0</v>
      </c>
      <c r="S1471" s="20">
        <f>VLOOKUP($A1471,Database!$A:$Y,10,FALSE)</f>
        <v>109</v>
      </c>
      <c r="T1471" s="20">
        <f>VLOOKUP($A1471,Database!$A:$Y,11,FALSE)</f>
        <v>99</v>
      </c>
      <c r="U1471" s="20">
        <f>VLOOKUP($A1471,Database!$A:$Y,12,FALSE)</f>
        <v>91</v>
      </c>
      <c r="V1471" s="20" t="str">
        <f>VLOOKUP(A1471,Database!A:M,13,FALSE)</f>
        <v>Terminé</v>
      </c>
      <c r="W1471" s="20">
        <f>VLOOKUP($A1471,Database!$A:$Y,20,FALSE)</f>
        <v>0</v>
      </c>
      <c r="X1471" s="20">
        <f>VLOOKUP($A1471,Database!$A:$Y,21,FALSE)</f>
        <v>3</v>
      </c>
      <c r="Y1471" s="20">
        <f>IF(A1471=0,0,IF(V1471="À venir",0,IF(AND(ISBLANK(P1471),ISBLANK(Q1471)),1,0)))</f>
        <v>0</v>
      </c>
      <c r="Z1471" s="20">
        <f>IF(OR(ISBLANK(P1471),ISBLANK(Q1471)),"",IF(OR(AND(P1471&gt;Q1471,W1471&gt;X1471),AND(P1471=Q1471,W1471=X1471),AND(P1471&lt;Q1471,W1471&lt;X1471)),1,0))</f>
        <v>1</v>
      </c>
      <c r="AA1471" s="20">
        <f ca="1">IF(C1471&lt;NOW(),IF(AND(P1471&gt;Q1471,W1471&gt;X1471),S1471,IF(AND(P1471=Q1471,W1471=X1471),T1471,IF(AND(P1471&lt;Q1471,W1471&lt;X1471),U1471,0))),"")</f>
        <v>91</v>
      </c>
      <c r="AB1471" s="20">
        <f ca="1">IF(AND(P1471=W1471,Q1471=X1471,NOT(ISBLANK(P1471)),NOT(ISBLANK(Q1471)),NOT(ISBLANK(W1471)),NOT(ISBLANK(AA1471))),1,0)</f>
        <v>0</v>
      </c>
      <c r="AC1471" s="20" t="str">
        <f ca="1">IF(AB1471=0,"",IF(OR(ISBLANK(P1471),ISBLANK(Q1471)),"",IF(ISBLANK(VLOOKUP(A1471,Database!A:AA,22,FALSE)),"",VLOOKUP(A1471,Database!A:AA,22,FALSE))))</f>
        <v/>
      </c>
      <c r="AD1471" s="20">
        <f ca="1">IFERROR(
   IF(
     OR(ISBLANK(P1471),ISBLANK(Q1471)),
     "",
     IF(
       AND(AA1471&lt;&gt;"",OR(V1471="Terminé",V1471="En cours")),
       VLOOKUP(AC1471,Setup_ScoreExactBonus!A:D,4,FALSE),
       0
     )),
  0)</f>
        <v>0</v>
      </c>
      <c r="AE1471" s="21">
        <f ca="1">IFERROR(IF(OR(ISBLANK(P1471),ISBLANK(Q1471)),0,IF(AA1471&lt;&gt;"", AA1471 + IF(AB1471=1,AD1471, 0), "") * (R1471+1)),"")</f>
        <v>91</v>
      </c>
      <c r="AF1471" s="21">
        <f ca="1">SUMIFS(AE$2:AE1471,D$2:D1471,D1471)</f>
        <v>2167</v>
      </c>
    </row>
    <row r="1472" spans="1:32" hidden="1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1">
        <v>0</v>
      </c>
      <c r="S1472" s="20">
        <f>VLOOKUP($A1472,Database!$A:$Y,10,FALSE)</f>
        <v>109</v>
      </c>
      <c r="T1472" s="20">
        <f>VLOOKUP($A1472,Database!$A:$Y,11,FALSE)</f>
        <v>99</v>
      </c>
      <c r="U1472" s="20">
        <f>VLOOKUP($A1472,Database!$A:$Y,12,FALSE)</f>
        <v>91</v>
      </c>
      <c r="V1472" s="20" t="str">
        <f>VLOOKUP(A1472,Database!A:M,13,FALSE)</f>
        <v>Terminé</v>
      </c>
      <c r="W1472" s="20">
        <f>VLOOKUP($A1472,Database!$A:$Y,20,FALSE)</f>
        <v>0</v>
      </c>
      <c r="X1472" s="20">
        <f>VLOOKUP($A1472,Database!$A:$Y,21,FALSE)</f>
        <v>3</v>
      </c>
      <c r="Y1472" s="20">
        <f>IF(A1472=0,0,IF(V1472="À venir",0,IF(AND(ISBLANK(P1472),ISBLANK(Q1472)),1,0)))</f>
        <v>0</v>
      </c>
      <c r="Z1472" s="20">
        <f>IF(OR(ISBLANK(P1472),ISBLANK(Q1472)),"",IF(OR(AND(P1472&gt;Q1472,W1472&gt;X1472),AND(P1472=Q1472,W1472=X1472),AND(P1472&lt;Q1472,W1472&lt;X1472)),1,0))</f>
        <v>0</v>
      </c>
      <c r="AA1472" s="20">
        <f ca="1">IF(C1472&lt;NOW(),IF(AND(P1472&gt;Q1472,W1472&gt;X1472),S1472,IF(AND(P1472=Q1472,W1472=X1472),T1472,IF(AND(P1472&lt;Q1472,W1472&lt;X1472),U1472,0))),"")</f>
        <v>0</v>
      </c>
      <c r="AB1472" s="20">
        <f ca="1">IF(AND(P1472=W1472,Q1472=X1472,NOT(ISBLANK(P1472)),NOT(ISBLANK(Q1472)),NOT(ISBLANK(W1472)),NOT(ISBLANK(AA1472))),1,0)</f>
        <v>0</v>
      </c>
      <c r="AC1472" s="20" t="str">
        <f ca="1">IF(AB1472=0,"",IF(OR(ISBLANK(P1472),ISBLANK(Q1472)),"",IF(ISBLANK(VLOOKUP(A1472,Database!A:AA,22,FALSE)),"",VLOOKUP(A1472,Database!A:AA,22,FALSE))))</f>
        <v/>
      </c>
      <c r="AD1472" s="20">
        <f ca="1">IFERROR(
   IF(
     OR(ISBLANK(P1472),ISBLANK(Q1472)),
     "",
     IF(
       AND(AA1472&lt;&gt;"",OR(V1472="Terminé",V1472="En cours")),
       VLOOKUP(AC1472,Setup_ScoreExactBonus!A:D,4,FALSE),
       0
     )),
  0)</f>
        <v>0</v>
      </c>
      <c r="AE1472" s="21">
        <f ca="1">IFERROR(IF(OR(ISBLANK(P1472),ISBLANK(Q1472)),0,IF(AA1472&lt;&gt;"", AA1472 + IF(AB1472=1,AD1472, 0), "") * (R1472+1)),"")</f>
        <v>0</v>
      </c>
      <c r="AF1472" s="21">
        <f ca="1">SUMIFS(AE$2:AE1472,D$2:D1472,D1472)</f>
        <v>2217</v>
      </c>
    </row>
    <row r="1473" spans="1:32" hidden="1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1">
        <v>0</v>
      </c>
      <c r="S1473" s="20">
        <f>VLOOKUP($A1473,Database!$A:$Y,10,FALSE)</f>
        <v>109</v>
      </c>
      <c r="T1473" s="20">
        <f>VLOOKUP($A1473,Database!$A:$Y,11,FALSE)</f>
        <v>99</v>
      </c>
      <c r="U1473" s="20">
        <f>VLOOKUP($A1473,Database!$A:$Y,12,FALSE)</f>
        <v>91</v>
      </c>
      <c r="V1473" s="20" t="str">
        <f>VLOOKUP(A1473,Database!A:M,13,FALSE)</f>
        <v>Terminé</v>
      </c>
      <c r="W1473" s="20">
        <f>VLOOKUP($A1473,Database!$A:$Y,20,FALSE)</f>
        <v>0</v>
      </c>
      <c r="X1473" s="20">
        <f>VLOOKUP($A1473,Database!$A:$Y,21,FALSE)</f>
        <v>3</v>
      </c>
      <c r="Y1473" s="20">
        <f>IF(A1473=0,0,IF(V1473="À venir",0,IF(AND(ISBLANK(P1473),ISBLANK(Q1473)),1,0)))</f>
        <v>0</v>
      </c>
      <c r="Z1473" s="20">
        <f>IF(OR(ISBLANK(P1473),ISBLANK(Q1473)),"",IF(OR(AND(P1473&gt;Q1473,W1473&gt;X1473),AND(P1473=Q1473,W1473=X1473),AND(P1473&lt;Q1473,W1473&lt;X1473)),1,0))</f>
        <v>1</v>
      </c>
      <c r="AA1473" s="20">
        <f ca="1">IF(C1473&lt;NOW(),IF(AND(P1473&gt;Q1473,W1473&gt;X1473),S1473,IF(AND(P1473=Q1473,W1473=X1473),T1473,IF(AND(P1473&lt;Q1473,W1473&lt;X1473),U1473,0))),"")</f>
        <v>91</v>
      </c>
      <c r="AB1473" s="20">
        <f ca="1">IF(AND(P1473=W1473,Q1473=X1473,NOT(ISBLANK(P1473)),NOT(ISBLANK(Q1473)),NOT(ISBLANK(W1473)),NOT(ISBLANK(AA1473))),1,0)</f>
        <v>0</v>
      </c>
      <c r="AC1473" s="20" t="str">
        <f ca="1">IF(AB1473=0,"",IF(OR(ISBLANK(P1473),ISBLANK(Q1473)),"",IF(ISBLANK(VLOOKUP(A1473,Database!A:AA,22,FALSE)),"",VLOOKUP(A1473,Database!A:AA,22,FALSE))))</f>
        <v/>
      </c>
      <c r="AD1473" s="20">
        <f ca="1">IFERROR(
   IF(
     OR(ISBLANK(P1473),ISBLANK(Q1473)),
     "",
     IF(
       AND(AA1473&lt;&gt;"",OR(V1473="Terminé",V1473="En cours")),
       VLOOKUP(AC1473,Setup_ScoreExactBonus!A:D,4,FALSE),
       0
     )),
  0)</f>
        <v>0</v>
      </c>
      <c r="AE1473" s="21">
        <f ca="1">IFERROR(IF(OR(ISBLANK(P1473),ISBLANK(Q1473)),0,IF(AA1473&lt;&gt;"", AA1473 + IF(AB1473=1,AD1473, 0), "") * (R1473+1)),"")</f>
        <v>91</v>
      </c>
      <c r="AF1473" s="21">
        <f ca="1">SUMIFS(AE$2:AE1473,D$2:D1473,D1473)</f>
        <v>2077</v>
      </c>
    </row>
    <row r="1474" spans="1:32" hidden="1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1">
        <v>0</v>
      </c>
      <c r="S1474" s="20">
        <f>VLOOKUP($A1474,Database!$A:$Y,10,FALSE)</f>
        <v>109</v>
      </c>
      <c r="T1474" s="20">
        <f>VLOOKUP($A1474,Database!$A:$Y,11,FALSE)</f>
        <v>99</v>
      </c>
      <c r="U1474" s="20">
        <f>VLOOKUP($A1474,Database!$A:$Y,12,FALSE)</f>
        <v>91</v>
      </c>
      <c r="V1474" s="20" t="str">
        <f>VLOOKUP(A1474,Database!A:M,13,FALSE)</f>
        <v>Terminé</v>
      </c>
      <c r="W1474" s="20">
        <f>VLOOKUP($A1474,Database!$A:$Y,20,FALSE)</f>
        <v>0</v>
      </c>
      <c r="X1474" s="20">
        <f>VLOOKUP($A1474,Database!$A:$Y,21,FALSE)</f>
        <v>3</v>
      </c>
      <c r="Y1474" s="20">
        <f>IF(A1474=0,0,IF(V1474="À venir",0,IF(AND(ISBLANK(P1474),ISBLANK(Q1474)),1,0)))</f>
        <v>0</v>
      </c>
      <c r="Z1474" s="20">
        <f>IF(OR(ISBLANK(P1474),ISBLANK(Q1474)),"",IF(OR(AND(P1474&gt;Q1474,W1474&gt;X1474),AND(P1474=Q1474,W1474=X1474),AND(P1474&lt;Q1474,W1474&lt;X1474)),1,0))</f>
        <v>0</v>
      </c>
      <c r="AA1474" s="20">
        <f ca="1">IF(C1474&lt;NOW(),IF(AND(P1474&gt;Q1474,W1474&gt;X1474),S1474,IF(AND(P1474=Q1474,W1474=X1474),T1474,IF(AND(P1474&lt;Q1474,W1474&lt;X1474),U1474,0))),"")</f>
        <v>0</v>
      </c>
      <c r="AB1474" s="20">
        <f ca="1">IF(AND(P1474=W1474,Q1474=X1474,NOT(ISBLANK(P1474)),NOT(ISBLANK(Q1474)),NOT(ISBLANK(W1474)),NOT(ISBLANK(AA1474))),1,0)</f>
        <v>0</v>
      </c>
      <c r="AC1474" s="20" t="str">
        <f ca="1">IF(AB1474=0,"",IF(OR(ISBLANK(P1474),ISBLANK(Q1474)),"",IF(ISBLANK(VLOOKUP(A1474,Database!A:AA,22,FALSE)),"",VLOOKUP(A1474,Database!A:AA,22,FALSE))))</f>
        <v/>
      </c>
      <c r="AD1474" s="20">
        <f ca="1">IFERROR(
   IF(
     OR(ISBLANK(P1474),ISBLANK(Q1474)),
     "",
     IF(
       AND(AA1474&lt;&gt;"",OR(V1474="Terminé",V1474="En cours")),
       VLOOKUP(AC1474,Setup_ScoreExactBonus!A:D,4,FALSE),
       0
     )),
  0)</f>
        <v>0</v>
      </c>
      <c r="AE1474" s="21">
        <f ca="1">IFERROR(IF(OR(ISBLANK(P1474),ISBLANK(Q1474)),0,IF(AA1474&lt;&gt;"", AA1474 + IF(AB1474=1,AD1474, 0), "") * (R1474+1)),"")</f>
        <v>0</v>
      </c>
      <c r="AF1474" s="21">
        <f ca="1">SUMIFS(AE$2:AE1474,D$2:D1474,D1474)</f>
        <v>1985</v>
      </c>
    </row>
    <row r="1475" spans="1:32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1">
        <v>0</v>
      </c>
      <c r="S1475" s="20">
        <f>VLOOKUP($A1475,Database!$A:$Y,10,FALSE)</f>
        <v>109</v>
      </c>
      <c r="T1475" s="20">
        <f>VLOOKUP($A1475,Database!$A:$Y,11,FALSE)</f>
        <v>99</v>
      </c>
      <c r="U1475" s="20">
        <f>VLOOKUP($A1475,Database!$A:$Y,12,FALSE)</f>
        <v>91</v>
      </c>
      <c r="V1475" s="20" t="str">
        <f>VLOOKUP(A1475,Database!A:M,13,FALSE)</f>
        <v>Terminé</v>
      </c>
      <c r="W1475" s="20">
        <f>VLOOKUP($A1475,Database!$A:$Y,20,FALSE)</f>
        <v>0</v>
      </c>
      <c r="X1475" s="20">
        <f>VLOOKUP($A1475,Database!$A:$Y,21,FALSE)</f>
        <v>3</v>
      </c>
      <c r="Y1475" s="20">
        <f>IF(A1475=0,0,IF(V1475="À venir",0,IF(AND(ISBLANK(P1475),ISBLANK(Q1475)),1,0)))</f>
        <v>0</v>
      </c>
      <c r="Z1475" s="20">
        <f>IF(OR(ISBLANK(P1475),ISBLANK(Q1475)),"",IF(OR(AND(P1475&gt;Q1475,W1475&gt;X1475),AND(P1475=Q1475,W1475=X1475),AND(P1475&lt;Q1475,W1475&lt;X1475)),1,0))</f>
        <v>0</v>
      </c>
      <c r="AA1475" s="20">
        <f ca="1">IF(C1475&lt;NOW(),IF(AND(P1475&gt;Q1475,W1475&gt;X1475),S1475,IF(AND(P1475=Q1475,W1475=X1475),T1475,IF(AND(P1475&lt;Q1475,W1475&lt;X1475),U1475,0))),"")</f>
        <v>0</v>
      </c>
      <c r="AB1475" s="20">
        <f ca="1">IF(AND(P1475=W1475,Q1475=X1475,NOT(ISBLANK(P1475)),NOT(ISBLANK(Q1475)),NOT(ISBLANK(W1475)),NOT(ISBLANK(AA1475))),1,0)</f>
        <v>0</v>
      </c>
      <c r="AC1475" s="20" t="str">
        <f ca="1">IF(AB1475=0,"",IF(OR(ISBLANK(P1475),ISBLANK(Q1475)),"",IF(ISBLANK(VLOOKUP(A1475,Database!A:AA,22,FALSE)),"",VLOOKUP(A1475,Database!A:AA,22,FALSE))))</f>
        <v/>
      </c>
      <c r="AD1475" s="20">
        <f ca="1">IFERROR(
   IF(
     OR(ISBLANK(P1475),ISBLANK(Q1475)),
     "",
     IF(
       AND(AA1475&lt;&gt;"",OR(V1475="Terminé",V1475="En cours")),
       VLOOKUP(AC1475,Setup_ScoreExactBonus!A:D,4,FALSE),
       0
     )),
  0)</f>
        <v>0</v>
      </c>
      <c r="AE1475" s="21">
        <f ca="1">IFERROR(IF(OR(ISBLANK(P1475),ISBLANK(Q1475)),0,IF(AA1475&lt;&gt;"", AA1475 + IF(AB1475=1,AD1475, 0), "") * (R1475+1)),"")</f>
        <v>0</v>
      </c>
      <c r="AF1475" s="21">
        <f ca="1">SUMIFS(AE$2:AE1475,D$2:D1475,D1475)</f>
        <v>1756</v>
      </c>
    </row>
    <row r="1476" spans="1:32" hidden="1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1">
        <v>0</v>
      </c>
      <c r="S1476" s="20">
        <f>VLOOKUP($A1476,Database!$A:$Y,10,FALSE)</f>
        <v>109</v>
      </c>
      <c r="T1476" s="20">
        <f>VLOOKUP($A1476,Database!$A:$Y,11,FALSE)</f>
        <v>99</v>
      </c>
      <c r="U1476" s="20">
        <f>VLOOKUP($A1476,Database!$A:$Y,12,FALSE)</f>
        <v>91</v>
      </c>
      <c r="V1476" s="20" t="str">
        <f>VLOOKUP(A1476,Database!A:M,13,FALSE)</f>
        <v>Terminé</v>
      </c>
      <c r="W1476" s="20">
        <f>VLOOKUP($A1476,Database!$A:$Y,20,FALSE)</f>
        <v>0</v>
      </c>
      <c r="X1476" s="20">
        <f>VLOOKUP($A1476,Database!$A:$Y,21,FALSE)</f>
        <v>3</v>
      </c>
      <c r="Y1476" s="20">
        <f>IF(A1476=0,0,IF(V1476="À venir",0,IF(AND(ISBLANK(P1476),ISBLANK(Q1476)),1,0)))</f>
        <v>0</v>
      </c>
      <c r="Z1476" s="20">
        <f>IF(OR(ISBLANK(P1476),ISBLANK(Q1476)),"",IF(OR(AND(P1476&gt;Q1476,W1476&gt;X1476),AND(P1476=Q1476,W1476=X1476),AND(P1476&lt;Q1476,W1476&lt;X1476)),1,0))</f>
        <v>0</v>
      </c>
      <c r="AA1476" s="20">
        <f ca="1">IF(C1476&lt;NOW(),IF(AND(P1476&gt;Q1476,W1476&gt;X1476),S1476,IF(AND(P1476=Q1476,W1476=X1476),T1476,IF(AND(P1476&lt;Q1476,W1476&lt;X1476),U1476,0))),"")</f>
        <v>0</v>
      </c>
      <c r="AB1476" s="20">
        <f ca="1">IF(AND(P1476=W1476,Q1476=X1476,NOT(ISBLANK(P1476)),NOT(ISBLANK(Q1476)),NOT(ISBLANK(W1476)),NOT(ISBLANK(AA1476))),1,0)</f>
        <v>0</v>
      </c>
      <c r="AC1476" s="20" t="str">
        <f ca="1">IF(AB1476=0,"",IF(OR(ISBLANK(P1476),ISBLANK(Q1476)),"",IF(ISBLANK(VLOOKUP(A1476,Database!A:AA,22,FALSE)),"",VLOOKUP(A1476,Database!A:AA,22,FALSE))))</f>
        <v/>
      </c>
      <c r="AD1476" s="20">
        <f ca="1">IFERROR(
   IF(
     OR(ISBLANK(P1476),ISBLANK(Q1476)),
     "",
     IF(
       AND(AA1476&lt;&gt;"",OR(V1476="Terminé",V1476="En cours")),
       VLOOKUP(AC1476,Setup_ScoreExactBonus!A:D,4,FALSE),
       0
     )),
  0)</f>
        <v>0</v>
      </c>
      <c r="AE1476" s="21">
        <f ca="1">IFERROR(IF(OR(ISBLANK(P1476),ISBLANK(Q1476)),0,IF(AA1476&lt;&gt;"", AA1476 + IF(AB1476=1,AD1476, 0), "") * (R1476+1)),"")</f>
        <v>0</v>
      </c>
      <c r="AF1476" s="21">
        <f ca="1">SUMIFS(AE$2:AE1476,D$2:D1476,D1476)</f>
        <v>1749</v>
      </c>
    </row>
    <row r="1477" spans="1:32" hidden="1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1">
        <v>0</v>
      </c>
      <c r="S1477" s="20">
        <f>VLOOKUP($A1477,Database!$A:$Y,10,FALSE)</f>
        <v>109</v>
      </c>
      <c r="T1477" s="20">
        <f>VLOOKUP($A1477,Database!$A:$Y,11,FALSE)</f>
        <v>99</v>
      </c>
      <c r="U1477" s="20">
        <f>VLOOKUP($A1477,Database!$A:$Y,12,FALSE)</f>
        <v>91</v>
      </c>
      <c r="V1477" s="20" t="str">
        <f>VLOOKUP(A1477,Database!A:M,13,FALSE)</f>
        <v>Terminé</v>
      </c>
      <c r="W1477" s="20">
        <f>VLOOKUP($A1477,Database!$A:$Y,20,FALSE)</f>
        <v>0</v>
      </c>
      <c r="X1477" s="20">
        <f>VLOOKUP($A1477,Database!$A:$Y,21,FALSE)</f>
        <v>3</v>
      </c>
      <c r="Y1477" s="20">
        <f>IF(A1477=0,0,IF(V1477="À venir",0,IF(AND(ISBLANK(P1477),ISBLANK(Q1477)),1,0)))</f>
        <v>0</v>
      </c>
      <c r="Z1477" s="20">
        <f>IF(OR(ISBLANK(P1477),ISBLANK(Q1477)),"",IF(OR(AND(P1477&gt;Q1477,W1477&gt;X1477),AND(P1477=Q1477,W1477=X1477),AND(P1477&lt;Q1477,W1477&lt;X1477)),1,0))</f>
        <v>1</v>
      </c>
      <c r="AA1477" s="20">
        <f ca="1">IF(C1477&lt;NOW(),IF(AND(P1477&gt;Q1477,W1477&gt;X1477),S1477,IF(AND(P1477=Q1477,W1477=X1477),T1477,IF(AND(P1477&lt;Q1477,W1477&lt;X1477),U1477,0))),"")</f>
        <v>91</v>
      </c>
      <c r="AB1477" s="20">
        <f ca="1">IF(AND(P1477=W1477,Q1477=X1477,NOT(ISBLANK(P1477)),NOT(ISBLANK(Q1477)),NOT(ISBLANK(W1477)),NOT(ISBLANK(AA1477))),1,0)</f>
        <v>0</v>
      </c>
      <c r="AC1477" s="20" t="str">
        <f ca="1">IF(AB1477=0,"",IF(OR(ISBLANK(P1477),ISBLANK(Q1477)),"",IF(ISBLANK(VLOOKUP(A1477,Database!A:AA,22,FALSE)),"",VLOOKUP(A1477,Database!A:AA,22,FALSE))))</f>
        <v/>
      </c>
      <c r="AD1477" s="20">
        <f ca="1">IFERROR(
   IF(
     OR(ISBLANK(P1477),ISBLANK(Q1477)),
     "",
     IF(
       AND(AA1477&lt;&gt;"",OR(V1477="Terminé",V1477="En cours")),
       VLOOKUP(AC1477,Setup_ScoreExactBonus!A:D,4,FALSE),
       0
     )),
  0)</f>
        <v>0</v>
      </c>
      <c r="AE1477" s="21">
        <f ca="1">IFERROR(IF(OR(ISBLANK(P1477),ISBLANK(Q1477)),0,IF(AA1477&lt;&gt;"", AA1477 + IF(AB1477=1,AD1477, 0), "") * (R1477+1)),"")</f>
        <v>91</v>
      </c>
      <c r="AF1477" s="21">
        <f ca="1">SUMIFS(AE$2:AE1477,D$2:D1477,D1477)</f>
        <v>2030</v>
      </c>
    </row>
    <row r="1478" spans="1:32" hidden="1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1">
        <v>0</v>
      </c>
      <c r="S1478" s="20">
        <f>VLOOKUP($A1478,Database!$A:$Y,10,FALSE)</f>
        <v>109</v>
      </c>
      <c r="T1478" s="20">
        <f>VLOOKUP($A1478,Database!$A:$Y,11,FALSE)</f>
        <v>99</v>
      </c>
      <c r="U1478" s="20">
        <f>VLOOKUP($A1478,Database!$A:$Y,12,FALSE)</f>
        <v>91</v>
      </c>
      <c r="V1478" s="20" t="str">
        <f>VLOOKUP(A1478,Database!A:M,13,FALSE)</f>
        <v>Terminé</v>
      </c>
      <c r="W1478" s="20">
        <f>VLOOKUP($A1478,Database!$A:$Y,20,FALSE)</f>
        <v>0</v>
      </c>
      <c r="X1478" s="20">
        <f>VLOOKUP($A1478,Database!$A:$Y,21,FALSE)</f>
        <v>3</v>
      </c>
      <c r="Y1478" s="20">
        <f>IF(A1478=0,0,IF(V1478="À venir",0,IF(AND(ISBLANK(P1478),ISBLANK(Q1478)),1,0)))</f>
        <v>0</v>
      </c>
      <c r="Z1478" s="20">
        <f>IF(OR(ISBLANK(P1478),ISBLANK(Q1478)),"",IF(OR(AND(P1478&gt;Q1478,W1478&gt;X1478),AND(P1478=Q1478,W1478=X1478),AND(P1478&lt;Q1478,W1478&lt;X1478)),1,0))</f>
        <v>1</v>
      </c>
      <c r="AA1478" s="20">
        <f ca="1">IF(C1478&lt;NOW(),IF(AND(P1478&gt;Q1478,W1478&gt;X1478),S1478,IF(AND(P1478=Q1478,W1478=X1478),T1478,IF(AND(P1478&lt;Q1478,W1478&lt;X1478),U1478,0))),"")</f>
        <v>91</v>
      </c>
      <c r="AB1478" s="20">
        <f ca="1">IF(AND(P1478=W1478,Q1478=X1478,NOT(ISBLANK(P1478)),NOT(ISBLANK(Q1478)),NOT(ISBLANK(W1478)),NOT(ISBLANK(AA1478))),1,0)</f>
        <v>0</v>
      </c>
      <c r="AC1478" s="20" t="str">
        <f ca="1">IF(AB1478=0,"",IF(OR(ISBLANK(P1478),ISBLANK(Q1478)),"",IF(ISBLANK(VLOOKUP(A1478,Database!A:AA,22,FALSE)),"",VLOOKUP(A1478,Database!A:AA,22,FALSE))))</f>
        <v/>
      </c>
      <c r="AD1478" s="20">
        <f ca="1">IFERROR(
   IF(
     OR(ISBLANK(P1478),ISBLANK(Q1478)),
     "",
     IF(
       AND(AA1478&lt;&gt;"",OR(V1478="Terminé",V1478="En cours")),
       VLOOKUP(AC1478,Setup_ScoreExactBonus!A:D,4,FALSE),
       0
     )),
  0)</f>
        <v>0</v>
      </c>
      <c r="AE1478" s="21">
        <f ca="1">IFERROR(IF(OR(ISBLANK(P1478),ISBLANK(Q1478)),0,IF(AA1478&lt;&gt;"", AA1478 + IF(AB1478=1,AD1478, 0), "") * (R1478+1)),"")</f>
        <v>91</v>
      </c>
      <c r="AF1478" s="21">
        <f ca="1">SUMIFS(AE$2:AE1478,D$2:D1478,D1478)</f>
        <v>1842</v>
      </c>
    </row>
    <row r="1479" spans="1:32" hidden="1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1">
        <v>0</v>
      </c>
      <c r="S1479" s="20">
        <f>VLOOKUP($A1479,Database!$A:$Y,10,FALSE)</f>
        <v>109</v>
      </c>
      <c r="T1479" s="20">
        <f>VLOOKUP($A1479,Database!$A:$Y,11,FALSE)</f>
        <v>99</v>
      </c>
      <c r="U1479" s="20">
        <f>VLOOKUP($A1479,Database!$A:$Y,12,FALSE)</f>
        <v>91</v>
      </c>
      <c r="V1479" s="20" t="str">
        <f>VLOOKUP(A1479,Database!A:M,13,FALSE)</f>
        <v>Terminé</v>
      </c>
      <c r="W1479" s="20">
        <f>VLOOKUP($A1479,Database!$A:$Y,20,FALSE)</f>
        <v>0</v>
      </c>
      <c r="X1479" s="20">
        <f>VLOOKUP($A1479,Database!$A:$Y,21,FALSE)</f>
        <v>3</v>
      </c>
      <c r="Y1479" s="20">
        <f>IF(A1479=0,0,IF(V1479="À venir",0,IF(AND(ISBLANK(P1479),ISBLANK(Q1479)),1,0)))</f>
        <v>0</v>
      </c>
      <c r="Z1479" s="20">
        <f>IF(OR(ISBLANK(P1479),ISBLANK(Q1479)),"",IF(OR(AND(P1479&gt;Q1479,W1479&gt;X1479),AND(P1479=Q1479,W1479=X1479),AND(P1479&lt;Q1479,W1479&lt;X1479)),1,0))</f>
        <v>1</v>
      </c>
      <c r="AA1479" s="20">
        <f ca="1">IF(C1479&lt;NOW(),IF(AND(P1479&gt;Q1479,W1479&gt;X1479),S1479,IF(AND(P1479=Q1479,W1479=X1479),T1479,IF(AND(P1479&lt;Q1479,W1479&lt;X1479),U1479,0))),"")</f>
        <v>91</v>
      </c>
      <c r="AB1479" s="20">
        <f ca="1">IF(AND(P1479=W1479,Q1479=X1479,NOT(ISBLANK(P1479)),NOT(ISBLANK(Q1479)),NOT(ISBLANK(W1479)),NOT(ISBLANK(AA1479))),1,0)</f>
        <v>0</v>
      </c>
      <c r="AC1479" s="20" t="str">
        <f ca="1">IF(AB1479=0,"",IF(OR(ISBLANK(P1479),ISBLANK(Q1479)),"",IF(ISBLANK(VLOOKUP(A1479,Database!A:AA,22,FALSE)),"",VLOOKUP(A1479,Database!A:AA,22,FALSE))))</f>
        <v/>
      </c>
      <c r="AD1479" s="20">
        <f ca="1">IFERROR(
   IF(
     OR(ISBLANK(P1479),ISBLANK(Q1479)),
     "",
     IF(
       AND(AA1479&lt;&gt;"",OR(V1479="Terminé",V1479="En cours")),
       VLOOKUP(AC1479,Setup_ScoreExactBonus!A:D,4,FALSE),
       0
     )),
  0)</f>
        <v>0</v>
      </c>
      <c r="AE1479" s="21">
        <f ca="1">IFERROR(IF(OR(ISBLANK(P1479),ISBLANK(Q1479)),0,IF(AA1479&lt;&gt;"", AA1479 + IF(AB1479=1,AD1479, 0), "") * (R1479+1)),"")</f>
        <v>91</v>
      </c>
      <c r="AF1479" s="21">
        <f ca="1">SUMIFS(AE$2:AE1479,D$2:D1479,D1479)</f>
        <v>2132</v>
      </c>
    </row>
    <row r="1480" spans="1:32" hidden="1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1">
        <v>0</v>
      </c>
      <c r="S1480" s="20">
        <f>VLOOKUP($A1480,Database!$A:$Y,10,FALSE)</f>
        <v>109</v>
      </c>
      <c r="T1480" s="20">
        <f>VLOOKUP($A1480,Database!$A:$Y,11,FALSE)</f>
        <v>99</v>
      </c>
      <c r="U1480" s="20">
        <f>VLOOKUP($A1480,Database!$A:$Y,12,FALSE)</f>
        <v>91</v>
      </c>
      <c r="V1480" s="20" t="str">
        <f>VLOOKUP(A1480,Database!A:M,13,FALSE)</f>
        <v>Terminé</v>
      </c>
      <c r="W1480" s="20">
        <f>VLOOKUP($A1480,Database!$A:$Y,20,FALSE)</f>
        <v>0</v>
      </c>
      <c r="X1480" s="20">
        <f>VLOOKUP($A1480,Database!$A:$Y,21,FALSE)</f>
        <v>3</v>
      </c>
      <c r="Y1480" s="20">
        <f>IF(A1480=0,0,IF(V1480="À venir",0,IF(AND(ISBLANK(P1480),ISBLANK(Q1480)),1,0)))</f>
        <v>1</v>
      </c>
      <c r="Z1480" s="20" t="str">
        <f>IF(OR(ISBLANK(P1480),ISBLANK(Q1480)),"",IF(OR(AND(P1480&gt;Q1480,W1480&gt;X1480),AND(P1480=Q1480,W1480=X1480),AND(P1480&lt;Q1480,W1480&lt;X1480)),1,0))</f>
        <v/>
      </c>
      <c r="AA1480" s="20">
        <f ca="1">IF(C1480&lt;NOW(),IF(AND(P1480&gt;Q1480,W1480&gt;X1480),S1480,IF(AND(P1480=Q1480,W1480=X1480),T1480,IF(AND(P1480&lt;Q1480,W1480&lt;X1480),U1480,0))),"")</f>
        <v>0</v>
      </c>
      <c r="AB1480" s="20">
        <f ca="1">IF(AND(P1480=W1480,Q1480=X1480,NOT(ISBLANK(P1480)),NOT(ISBLANK(Q1480)),NOT(ISBLANK(W1480)),NOT(ISBLANK(AA1480))),1,0)</f>
        <v>0</v>
      </c>
      <c r="AC1480" s="20" t="str">
        <f ca="1">IF(AB1480=0,"",IF(OR(ISBLANK(P1480),ISBLANK(Q1480)),"",IF(ISBLANK(VLOOKUP(A1480,Database!A:AA,22,FALSE)),"",VLOOKUP(A1480,Database!A:AA,22,FALSE))))</f>
        <v/>
      </c>
      <c r="AD1480" s="20" t="str">
        <f>IFERROR(
   IF(
     OR(ISBLANK(P1480),ISBLANK(Q1480)),
     "",
     IF(
       AND(AA1480&lt;&gt;"",OR(V1480="Terminé",V1480="En cours")),
       VLOOKUP(AC1480,Setup_ScoreExactBonus!A:D,4,FALSE),
       0
     )),
  0)</f>
        <v/>
      </c>
      <c r="AE1480" s="21">
        <f>IFERROR(IF(OR(ISBLANK(P1480),ISBLANK(Q1480)),0,IF(AA1480&lt;&gt;"", AA1480 + IF(AB1480=1,AD1480, 0), "") * (R1480+1)),"")</f>
        <v>0</v>
      </c>
      <c r="AF1480" s="21">
        <f ca="1">SUMIFS(AE$2:AE1480,D$2:D1480,D1480)</f>
        <v>1665</v>
      </c>
    </row>
    <row r="1481" spans="1:32" hidden="1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1">
        <v>0</v>
      </c>
      <c r="S1481" s="20">
        <f>VLOOKUP($A1481,Database!$A:$Y,10,FALSE)</f>
        <v>109</v>
      </c>
      <c r="T1481" s="20">
        <f>VLOOKUP($A1481,Database!$A:$Y,11,FALSE)</f>
        <v>99</v>
      </c>
      <c r="U1481" s="20">
        <f>VLOOKUP($A1481,Database!$A:$Y,12,FALSE)</f>
        <v>91</v>
      </c>
      <c r="V1481" s="20" t="str">
        <f>VLOOKUP(A1481,Database!A:M,13,FALSE)</f>
        <v>Terminé</v>
      </c>
      <c r="W1481" s="20">
        <f>VLOOKUP($A1481,Database!$A:$Y,20,FALSE)</f>
        <v>0</v>
      </c>
      <c r="X1481" s="20">
        <f>VLOOKUP($A1481,Database!$A:$Y,21,FALSE)</f>
        <v>3</v>
      </c>
      <c r="Y1481" s="20">
        <f>IF(A1481=0,0,IF(V1481="À venir",0,IF(AND(ISBLANK(P1481),ISBLANK(Q1481)),1,0)))</f>
        <v>0</v>
      </c>
      <c r="Z1481" s="20">
        <f>IF(OR(ISBLANK(P1481),ISBLANK(Q1481)),"",IF(OR(AND(P1481&gt;Q1481,W1481&gt;X1481),AND(P1481=Q1481,W1481=X1481),AND(P1481&lt;Q1481,W1481&lt;X1481)),1,0))</f>
        <v>0</v>
      </c>
      <c r="AA1481" s="20">
        <f ca="1">IF(C1481&lt;NOW(),IF(AND(P1481&gt;Q1481,W1481&gt;X1481),S1481,IF(AND(P1481=Q1481,W1481=X1481),T1481,IF(AND(P1481&lt;Q1481,W1481&lt;X1481),U1481,0))),"")</f>
        <v>0</v>
      </c>
      <c r="AB1481" s="20">
        <f ca="1">IF(AND(P1481=W1481,Q1481=X1481,NOT(ISBLANK(P1481)),NOT(ISBLANK(Q1481)),NOT(ISBLANK(W1481)),NOT(ISBLANK(AA1481))),1,0)</f>
        <v>0</v>
      </c>
      <c r="AC1481" s="20" t="str">
        <f ca="1">IF(AB1481=0,"",IF(OR(ISBLANK(P1481),ISBLANK(Q1481)),"",IF(ISBLANK(VLOOKUP(A1481,Database!A:AA,22,FALSE)),"",VLOOKUP(A1481,Database!A:AA,22,FALSE))))</f>
        <v/>
      </c>
      <c r="AD1481" s="20">
        <f ca="1">IFERROR(
   IF(
     OR(ISBLANK(P1481),ISBLANK(Q1481)),
     "",
     IF(
       AND(AA1481&lt;&gt;"",OR(V1481="Terminé",V1481="En cours")),
       VLOOKUP(AC1481,Setup_ScoreExactBonus!A:D,4,FALSE),
       0
     )),
  0)</f>
        <v>0</v>
      </c>
      <c r="AE1481" s="21">
        <f ca="1">IFERROR(IF(OR(ISBLANK(P1481),ISBLANK(Q1481)),0,IF(AA1481&lt;&gt;"", AA1481 + IF(AB1481=1,AD1481, 0), "") * (R1481+1)),"")</f>
        <v>0</v>
      </c>
      <c r="AF1481" s="21">
        <f ca="1">SUMIFS(AE$2:AE1481,D$2:D1481,D1481)</f>
        <v>1523</v>
      </c>
    </row>
    <row r="1482" spans="1:32" hidden="1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1">
        <v>0</v>
      </c>
      <c r="S1482" s="20">
        <f>VLOOKUP($A1482,Database!$A:$Y,10,FALSE)</f>
        <v>109</v>
      </c>
      <c r="T1482" s="20">
        <f>VLOOKUP($A1482,Database!$A:$Y,11,FALSE)</f>
        <v>99</v>
      </c>
      <c r="U1482" s="20">
        <f>VLOOKUP($A1482,Database!$A:$Y,12,FALSE)</f>
        <v>91</v>
      </c>
      <c r="V1482" s="20" t="str">
        <f>VLOOKUP(A1482,Database!A:M,13,FALSE)</f>
        <v>Terminé</v>
      </c>
      <c r="W1482" s="20">
        <f>VLOOKUP($A1482,Database!$A:$Y,20,FALSE)</f>
        <v>0</v>
      </c>
      <c r="X1482" s="20">
        <f>VLOOKUP($A1482,Database!$A:$Y,21,FALSE)</f>
        <v>3</v>
      </c>
      <c r="Y1482" s="20">
        <f>IF(A1482=0,0,IF(V1482="À venir",0,IF(AND(ISBLANK(P1482),ISBLANK(Q1482)),1,0)))</f>
        <v>0</v>
      </c>
      <c r="Z1482" s="20">
        <f>IF(OR(ISBLANK(P1482),ISBLANK(Q1482)),"",IF(OR(AND(P1482&gt;Q1482,W1482&gt;X1482),AND(P1482=Q1482,W1482=X1482),AND(P1482&lt;Q1482,W1482&lt;X1482)),1,0))</f>
        <v>1</v>
      </c>
      <c r="AA1482" s="20">
        <f ca="1">IF(C1482&lt;NOW(),IF(AND(P1482&gt;Q1482,W1482&gt;X1482),S1482,IF(AND(P1482=Q1482,W1482=X1482),T1482,IF(AND(P1482&lt;Q1482,W1482&lt;X1482),U1482,0))),"")</f>
        <v>91</v>
      </c>
      <c r="AB1482" s="20">
        <f ca="1">IF(AND(P1482=W1482,Q1482=X1482,NOT(ISBLANK(P1482)),NOT(ISBLANK(Q1482)),NOT(ISBLANK(W1482)),NOT(ISBLANK(AA1482))),1,0)</f>
        <v>0</v>
      </c>
      <c r="AC1482" s="20" t="str">
        <f ca="1">IF(AB1482=0,"",IF(OR(ISBLANK(P1482),ISBLANK(Q1482)),"",IF(ISBLANK(VLOOKUP(A1482,Database!A:AA,22,FALSE)),"",VLOOKUP(A1482,Database!A:AA,22,FALSE))))</f>
        <v/>
      </c>
      <c r="AD1482" s="20">
        <f ca="1">IFERROR(
   IF(
     OR(ISBLANK(P1482),ISBLANK(Q1482)),
     "",
     IF(
       AND(AA1482&lt;&gt;"",OR(V1482="Terminé",V1482="En cours")),
       VLOOKUP(AC1482,Setup_ScoreExactBonus!A:D,4,FALSE),
       0
     )),
  0)</f>
        <v>0</v>
      </c>
      <c r="AE1482" s="21">
        <f ca="1">IFERROR(IF(OR(ISBLANK(P1482),ISBLANK(Q1482)),0,IF(AA1482&lt;&gt;"", AA1482 + IF(AB1482=1,AD1482, 0), "") * (R1482+1)),"")</f>
        <v>91</v>
      </c>
      <c r="AF1482" s="21">
        <f ca="1">SUMIFS(AE$2:AE1482,D$2:D1482,D1482)</f>
        <v>1561</v>
      </c>
    </row>
    <row r="1483" spans="1:32" hidden="1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1">
        <v>0</v>
      </c>
      <c r="S1483" s="20">
        <f>VLOOKUP($A1483,Database!$A:$Y,10,FALSE)</f>
        <v>109</v>
      </c>
      <c r="T1483" s="20">
        <f>VLOOKUP($A1483,Database!$A:$Y,11,FALSE)</f>
        <v>99</v>
      </c>
      <c r="U1483" s="20">
        <f>VLOOKUP($A1483,Database!$A:$Y,12,FALSE)</f>
        <v>91</v>
      </c>
      <c r="V1483" s="20" t="str">
        <f>VLOOKUP(A1483,Database!A:M,13,FALSE)</f>
        <v>Terminé</v>
      </c>
      <c r="W1483" s="20">
        <f>VLOOKUP($A1483,Database!$A:$Y,20,FALSE)</f>
        <v>0</v>
      </c>
      <c r="X1483" s="20">
        <f>VLOOKUP($A1483,Database!$A:$Y,21,FALSE)</f>
        <v>3</v>
      </c>
      <c r="Y1483" s="20">
        <f>IF(A1483=0,0,IF(V1483="À venir",0,IF(AND(ISBLANK(P1483),ISBLANK(Q1483)),1,0)))</f>
        <v>0</v>
      </c>
      <c r="Z1483" s="20">
        <f>IF(OR(ISBLANK(P1483),ISBLANK(Q1483)),"",IF(OR(AND(P1483&gt;Q1483,W1483&gt;X1483),AND(P1483=Q1483,W1483=X1483),AND(P1483&lt;Q1483,W1483&lt;X1483)),1,0))</f>
        <v>1</v>
      </c>
      <c r="AA1483" s="20">
        <f ca="1">IF(C1483&lt;NOW(),IF(AND(P1483&gt;Q1483,W1483&gt;X1483),S1483,IF(AND(P1483=Q1483,W1483=X1483),T1483,IF(AND(P1483&lt;Q1483,W1483&lt;X1483),U1483,0))),"")</f>
        <v>91</v>
      </c>
      <c r="AB1483" s="20">
        <f ca="1">IF(AND(P1483=W1483,Q1483=X1483,NOT(ISBLANK(P1483)),NOT(ISBLANK(Q1483)),NOT(ISBLANK(W1483)),NOT(ISBLANK(AA1483))),1,0)</f>
        <v>0</v>
      </c>
      <c r="AC1483" s="20" t="str">
        <f ca="1">IF(AB1483=0,"",IF(OR(ISBLANK(P1483),ISBLANK(Q1483)),"",IF(ISBLANK(VLOOKUP(A1483,Database!A:AA,22,FALSE)),"",VLOOKUP(A1483,Database!A:AA,22,FALSE))))</f>
        <v/>
      </c>
      <c r="AD1483" s="20">
        <f ca="1">IFERROR(
   IF(
     OR(ISBLANK(P1483),ISBLANK(Q1483)),
     "",
     IF(
       AND(AA1483&lt;&gt;"",OR(V1483="Terminé",V1483="En cours")),
       VLOOKUP(AC1483,Setup_ScoreExactBonus!A:D,4,FALSE),
       0
     )),
  0)</f>
        <v>0</v>
      </c>
      <c r="AE1483" s="21">
        <f ca="1">IFERROR(IF(OR(ISBLANK(P1483),ISBLANK(Q1483)),0,IF(AA1483&lt;&gt;"", AA1483 + IF(AB1483=1,AD1483, 0), "") * (R1483+1)),"")</f>
        <v>91</v>
      </c>
      <c r="AF1483" s="21">
        <f ca="1">SUMIFS(AE$2:AE1483,D$2:D1483,D1483)</f>
        <v>2257</v>
      </c>
    </row>
    <row r="1484" spans="1:32" hidden="1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1">
        <v>0</v>
      </c>
      <c r="S1484" s="20">
        <f>VLOOKUP($A1484,Database!$A:$Y,10,FALSE)</f>
        <v>109</v>
      </c>
      <c r="T1484" s="20">
        <f>VLOOKUP($A1484,Database!$A:$Y,11,FALSE)</f>
        <v>99</v>
      </c>
      <c r="U1484" s="20">
        <f>VLOOKUP($A1484,Database!$A:$Y,12,FALSE)</f>
        <v>91</v>
      </c>
      <c r="V1484" s="20" t="str">
        <f>VLOOKUP(A1484,Database!A:M,13,FALSE)</f>
        <v>Terminé</v>
      </c>
      <c r="W1484" s="20">
        <f>VLOOKUP($A1484,Database!$A:$Y,20,FALSE)</f>
        <v>0</v>
      </c>
      <c r="X1484" s="20">
        <f>VLOOKUP($A1484,Database!$A:$Y,21,FALSE)</f>
        <v>3</v>
      </c>
      <c r="Y1484" s="20">
        <f>IF(A1484=0,0,IF(V1484="À venir",0,IF(AND(ISBLANK(P1484),ISBLANK(Q1484)),1,0)))</f>
        <v>0</v>
      </c>
      <c r="Z1484" s="20">
        <f>IF(OR(ISBLANK(P1484),ISBLANK(Q1484)),"",IF(OR(AND(P1484&gt;Q1484,W1484&gt;X1484),AND(P1484=Q1484,W1484=X1484),AND(P1484&lt;Q1484,W1484&lt;X1484)),1,0))</f>
        <v>1</v>
      </c>
      <c r="AA1484" s="20">
        <f ca="1">IF(C1484&lt;NOW(),IF(AND(P1484&gt;Q1484,W1484&gt;X1484),S1484,IF(AND(P1484=Q1484,W1484=X1484),T1484,IF(AND(P1484&lt;Q1484,W1484&lt;X1484),U1484,0))),"")</f>
        <v>91</v>
      </c>
      <c r="AB1484" s="20">
        <f ca="1">IF(AND(P1484=W1484,Q1484=X1484,NOT(ISBLANK(P1484)),NOT(ISBLANK(Q1484)),NOT(ISBLANK(W1484)),NOT(ISBLANK(AA1484))),1,0)</f>
        <v>0</v>
      </c>
      <c r="AC1484" s="20" t="str">
        <f ca="1">IF(AB1484=0,"",IF(OR(ISBLANK(P1484),ISBLANK(Q1484)),"",IF(ISBLANK(VLOOKUP(A1484,Database!A:AA,22,FALSE)),"",VLOOKUP(A1484,Database!A:AA,22,FALSE))))</f>
        <v/>
      </c>
      <c r="AD1484" s="20">
        <f ca="1">IFERROR(
   IF(
     OR(ISBLANK(P1484),ISBLANK(Q1484)),
     "",
     IF(
       AND(AA1484&lt;&gt;"",OR(V1484="Terminé",V1484="En cours")),
       VLOOKUP(AC1484,Setup_ScoreExactBonus!A:D,4,FALSE),
       0
     )),
  0)</f>
        <v>0</v>
      </c>
      <c r="AE1484" s="21">
        <f ca="1">IFERROR(IF(OR(ISBLANK(P1484),ISBLANK(Q1484)),0,IF(AA1484&lt;&gt;"", AA1484 + IF(AB1484=1,AD1484, 0), "") * (R1484+1)),"")</f>
        <v>91</v>
      </c>
      <c r="AF1484" s="21">
        <f ca="1">SUMIFS(AE$2:AE1484,D$2:D1484,D1484)</f>
        <v>1995</v>
      </c>
    </row>
    <row r="1485" spans="1:32" hidden="1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1">
        <v>0</v>
      </c>
      <c r="S1485" s="20">
        <f>VLOOKUP($A1485,Database!$A:$Y,10,FALSE)</f>
        <v>109</v>
      </c>
      <c r="T1485" s="20">
        <f>VLOOKUP($A1485,Database!$A:$Y,11,FALSE)</f>
        <v>99</v>
      </c>
      <c r="U1485" s="20">
        <f>VLOOKUP($A1485,Database!$A:$Y,12,FALSE)</f>
        <v>91</v>
      </c>
      <c r="V1485" s="20" t="str">
        <f>VLOOKUP(A1485,Database!A:M,13,FALSE)</f>
        <v>Terminé</v>
      </c>
      <c r="W1485" s="20">
        <f>VLOOKUP($A1485,Database!$A:$Y,20,FALSE)</f>
        <v>0</v>
      </c>
      <c r="X1485" s="20">
        <f>VLOOKUP($A1485,Database!$A:$Y,21,FALSE)</f>
        <v>3</v>
      </c>
      <c r="Y1485" s="20">
        <f>IF(A1485=0,0,IF(V1485="À venir",0,IF(AND(ISBLANK(P1485),ISBLANK(Q1485)),1,0)))</f>
        <v>0</v>
      </c>
      <c r="Z1485" s="20">
        <f>IF(OR(ISBLANK(P1485),ISBLANK(Q1485)),"",IF(OR(AND(P1485&gt;Q1485,W1485&gt;X1485),AND(P1485=Q1485,W1485=X1485),AND(P1485&lt;Q1485,W1485&lt;X1485)),1,0))</f>
        <v>1</v>
      </c>
      <c r="AA1485" s="20">
        <f ca="1">IF(C1485&lt;NOW(),IF(AND(P1485&gt;Q1485,W1485&gt;X1485),S1485,IF(AND(P1485=Q1485,W1485=X1485),T1485,IF(AND(P1485&lt;Q1485,W1485&lt;X1485),U1485,0))),"")</f>
        <v>91</v>
      </c>
      <c r="AB1485" s="20">
        <f ca="1">IF(AND(P1485=W1485,Q1485=X1485,NOT(ISBLANK(P1485)),NOT(ISBLANK(Q1485)),NOT(ISBLANK(W1485)),NOT(ISBLANK(AA1485))),1,0)</f>
        <v>0</v>
      </c>
      <c r="AC1485" s="20" t="str">
        <f ca="1">IF(AB1485=0,"",IF(OR(ISBLANK(P1485),ISBLANK(Q1485)),"",IF(ISBLANK(VLOOKUP(A1485,Database!A:AA,22,FALSE)),"",VLOOKUP(A1485,Database!A:AA,22,FALSE))))</f>
        <v/>
      </c>
      <c r="AD1485" s="20">
        <f ca="1">IFERROR(
   IF(
     OR(ISBLANK(P1485),ISBLANK(Q1485)),
     "",
     IF(
       AND(AA1485&lt;&gt;"",OR(V1485="Terminé",V1485="En cours")),
       VLOOKUP(AC1485,Setup_ScoreExactBonus!A:D,4,FALSE),
       0
     )),
  0)</f>
        <v>0</v>
      </c>
      <c r="AE1485" s="21">
        <f ca="1">IFERROR(IF(OR(ISBLANK(P1485),ISBLANK(Q1485)),0,IF(AA1485&lt;&gt;"", AA1485 + IF(AB1485=1,AD1485, 0), "") * (R1485+1)),"")</f>
        <v>91</v>
      </c>
      <c r="AF1485" s="21">
        <f ca="1">SUMIFS(AE$2:AE1485,D$2:D1485,D1485)</f>
        <v>1479</v>
      </c>
    </row>
    <row r="1486" spans="1:32" hidden="1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1">
        <v>0</v>
      </c>
      <c r="S1486" s="20">
        <f>VLOOKUP($A1486,Database!$A:$Y,10,FALSE)</f>
        <v>109</v>
      </c>
      <c r="T1486" s="20">
        <f>VLOOKUP($A1486,Database!$A:$Y,11,FALSE)</f>
        <v>99</v>
      </c>
      <c r="U1486" s="20">
        <f>VLOOKUP($A1486,Database!$A:$Y,12,FALSE)</f>
        <v>91</v>
      </c>
      <c r="V1486" s="20" t="str">
        <f>VLOOKUP(A1486,Database!A:M,13,FALSE)</f>
        <v>Terminé</v>
      </c>
      <c r="W1486" s="20">
        <f>VLOOKUP($A1486,Database!$A:$Y,20,FALSE)</f>
        <v>0</v>
      </c>
      <c r="X1486" s="20">
        <f>VLOOKUP($A1486,Database!$A:$Y,21,FALSE)</f>
        <v>3</v>
      </c>
      <c r="Y1486" s="20">
        <f>IF(A1486=0,0,IF(V1486="À venir",0,IF(AND(ISBLANK(P1486),ISBLANK(Q1486)),1,0)))</f>
        <v>0</v>
      </c>
      <c r="Z1486" s="20">
        <f>IF(OR(ISBLANK(P1486),ISBLANK(Q1486)),"",IF(OR(AND(P1486&gt;Q1486,W1486&gt;X1486),AND(P1486=Q1486,W1486=X1486),AND(P1486&lt;Q1486,W1486&lt;X1486)),1,0))</f>
        <v>1</v>
      </c>
      <c r="AA1486" s="20">
        <f ca="1">IF(C1486&lt;NOW(),IF(AND(P1486&gt;Q1486,W1486&gt;X1486),S1486,IF(AND(P1486=Q1486,W1486=X1486),T1486,IF(AND(P1486&lt;Q1486,W1486&lt;X1486),U1486,0))),"")</f>
        <v>91</v>
      </c>
      <c r="AB1486" s="20">
        <f ca="1">IF(AND(P1486=W1486,Q1486=X1486,NOT(ISBLANK(P1486)),NOT(ISBLANK(Q1486)),NOT(ISBLANK(W1486)),NOT(ISBLANK(AA1486))),1,0)</f>
        <v>0</v>
      </c>
      <c r="AC1486" s="20" t="str">
        <f ca="1">IF(AB1486=0,"",IF(OR(ISBLANK(P1486),ISBLANK(Q1486)),"",IF(ISBLANK(VLOOKUP(A1486,Database!A:AA,22,FALSE)),"",VLOOKUP(A1486,Database!A:AA,22,FALSE))))</f>
        <v/>
      </c>
      <c r="AD1486" s="20">
        <f ca="1">IFERROR(
   IF(
     OR(ISBLANK(P1486),ISBLANK(Q1486)),
     "",
     IF(
       AND(AA1486&lt;&gt;"",OR(V1486="Terminé",V1486="En cours")),
       VLOOKUP(AC1486,Setup_ScoreExactBonus!A:D,4,FALSE),
       0
     )),
  0)</f>
        <v>0</v>
      </c>
      <c r="AE1486" s="21">
        <f ca="1">IFERROR(IF(OR(ISBLANK(P1486),ISBLANK(Q1486)),0,IF(AA1486&lt;&gt;"", AA1486 + IF(AB1486=1,AD1486, 0), "") * (R1486+1)),"")</f>
        <v>91</v>
      </c>
      <c r="AF1486" s="21">
        <f ca="1">SUMIFS(AE$2:AE1486,D$2:D1486,D1486)</f>
        <v>1188</v>
      </c>
    </row>
    <row r="1487" spans="1:32" hidden="1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1">
        <v>0</v>
      </c>
      <c r="S1487" s="20">
        <f>VLOOKUP($A1487,Database!$A:$Y,10,FALSE)</f>
        <v>163</v>
      </c>
      <c r="T1487" s="20">
        <f>VLOOKUP($A1487,Database!$A:$Y,11,FALSE)</f>
        <v>118</v>
      </c>
      <c r="U1487" s="20">
        <f>VLOOKUP($A1487,Database!$A:$Y,12,FALSE)</f>
        <v>53</v>
      </c>
      <c r="V1487" s="20" t="str">
        <f>VLOOKUP(A1487,Database!A:M,13,FALSE)</f>
        <v>Terminé</v>
      </c>
      <c r="W1487" s="20">
        <f>VLOOKUP($A1487,Database!$A:$Y,20,FALSE)</f>
        <v>0</v>
      </c>
      <c r="X1487" s="20">
        <f>VLOOKUP($A1487,Database!$A:$Y,21,FALSE)</f>
        <v>2</v>
      </c>
      <c r="Y1487" s="20">
        <f>IF(A1487=0,0,IF(V1487="À venir",0,IF(AND(ISBLANK(P1487),ISBLANK(Q1487)),1,0)))</f>
        <v>0</v>
      </c>
      <c r="Z1487" s="20">
        <f>IF(OR(ISBLANK(P1487),ISBLANK(Q1487)),"",IF(OR(AND(P1487&gt;Q1487,W1487&gt;X1487),AND(P1487=Q1487,W1487=X1487),AND(P1487&lt;Q1487,W1487&lt;X1487)),1,0))</f>
        <v>1</v>
      </c>
      <c r="AA1487" s="20">
        <f ca="1">IF(C1487&lt;NOW(),IF(AND(P1487&gt;Q1487,W1487&gt;X1487),S1487,IF(AND(P1487=Q1487,W1487=X1487),T1487,IF(AND(P1487&lt;Q1487,W1487&lt;X1487),U1487,0))),"")</f>
        <v>53</v>
      </c>
      <c r="AB1487" s="20">
        <f ca="1">IF(AND(P1487=W1487,Q1487=X1487,NOT(ISBLANK(P1487)),NOT(ISBLANK(Q1487)),NOT(ISBLANK(W1487)),NOT(ISBLANK(AA1487))),1,0)</f>
        <v>1</v>
      </c>
      <c r="AC1487" s="20" t="str">
        <f ca="1">IF(AB1487=0,"",IF(OR(ISBLANK(P1487),ISBLANK(Q1487)),"",IF(ISBLANK(VLOOKUP(A1487,Database!A:AA,22,FALSE)),"",VLOOKUP(A1487,Database!A:AA,22,FALSE))))</f>
        <v>Exact</v>
      </c>
      <c r="AD1487" s="20">
        <f ca="1">IFERROR(
   IF(
     OR(ISBLANK(P1487),ISBLANK(Q1487)),
     "",
     IF(
       AND(AA1487&lt;&gt;"",OR(V1487="Terminé",V1487="En cours")),
       VLOOKUP(AC1487,Setup_ScoreExactBonus!A:D,4,FALSE),
       0
     )),
  0)</f>
        <v>20</v>
      </c>
      <c r="AE1487" s="21">
        <f ca="1">IFERROR(IF(OR(ISBLANK(P1487),ISBLANK(Q1487)),0,IF(AA1487&lt;&gt;"", AA1487 + IF(AB1487=1,AD1487, 0), "") * (R1487+1)),"")</f>
        <v>73</v>
      </c>
      <c r="AF1487" s="21">
        <f ca="1">SUMIFS(AE$2:AE1487,D$2:D1487,D1487)</f>
        <v>1960</v>
      </c>
    </row>
    <row r="1488" spans="1:32" hidden="1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1">
        <v>0</v>
      </c>
      <c r="S1488" s="20">
        <f>VLOOKUP($A1488,Database!$A:$Y,10,FALSE)</f>
        <v>163</v>
      </c>
      <c r="T1488" s="20">
        <f>VLOOKUP($A1488,Database!$A:$Y,11,FALSE)</f>
        <v>118</v>
      </c>
      <c r="U1488" s="20">
        <f>VLOOKUP($A1488,Database!$A:$Y,12,FALSE)</f>
        <v>53</v>
      </c>
      <c r="V1488" s="20" t="str">
        <f>VLOOKUP(A1488,Database!A:M,13,FALSE)</f>
        <v>Terminé</v>
      </c>
      <c r="W1488" s="20">
        <f>VLOOKUP($A1488,Database!$A:$Y,20,FALSE)</f>
        <v>0</v>
      </c>
      <c r="X1488" s="20">
        <f>VLOOKUP($A1488,Database!$A:$Y,21,FALSE)</f>
        <v>2</v>
      </c>
      <c r="Y1488" s="20">
        <f>IF(A1488=0,0,IF(V1488="À venir",0,IF(AND(ISBLANK(P1488),ISBLANK(Q1488)),1,0)))</f>
        <v>0</v>
      </c>
      <c r="Z1488" s="20">
        <f>IF(OR(ISBLANK(P1488),ISBLANK(Q1488)),"",IF(OR(AND(P1488&gt;Q1488,W1488&gt;X1488),AND(P1488=Q1488,W1488=X1488),AND(P1488&lt;Q1488,W1488&lt;X1488)),1,0))</f>
        <v>1</v>
      </c>
      <c r="AA1488" s="20">
        <f ca="1">IF(C1488&lt;NOW(),IF(AND(P1488&gt;Q1488,W1488&gt;X1488),S1488,IF(AND(P1488=Q1488,W1488=X1488),T1488,IF(AND(P1488&lt;Q1488,W1488&lt;X1488),U1488,0))),"")</f>
        <v>53</v>
      </c>
      <c r="AB1488" s="20">
        <f ca="1">IF(AND(P1488=W1488,Q1488=X1488,NOT(ISBLANK(P1488)),NOT(ISBLANK(Q1488)),NOT(ISBLANK(W1488)),NOT(ISBLANK(AA1488))),1,0)</f>
        <v>0</v>
      </c>
      <c r="AC1488" s="20" t="str">
        <f ca="1">IF(AB1488=0,"",IF(OR(ISBLANK(P1488),ISBLANK(Q1488)),"",IF(ISBLANK(VLOOKUP(A1488,Database!A:AA,22,FALSE)),"",VLOOKUP(A1488,Database!A:AA,22,FALSE))))</f>
        <v/>
      </c>
      <c r="AD1488" s="20">
        <f ca="1">IFERROR(
   IF(
     OR(ISBLANK(P1488),ISBLANK(Q1488)),
     "",
     IF(
       AND(AA1488&lt;&gt;"",OR(V1488="Terminé",V1488="En cours")),
       VLOOKUP(AC1488,Setup_ScoreExactBonus!A:D,4,FALSE),
       0
     )),
  0)</f>
        <v>0</v>
      </c>
      <c r="AE1488" s="21">
        <f ca="1">IFERROR(IF(OR(ISBLANK(P1488),ISBLANK(Q1488)),0,IF(AA1488&lt;&gt;"", AA1488 + IF(AB1488=1,AD1488, 0), "") * (R1488+1)),"")</f>
        <v>53</v>
      </c>
      <c r="AF1488" s="21">
        <f ca="1">SUMIFS(AE$2:AE1488,D$2:D1488,D1488)</f>
        <v>2254</v>
      </c>
    </row>
    <row r="1489" spans="1:32" hidden="1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1">
        <v>0</v>
      </c>
      <c r="S1489" s="20">
        <f>VLOOKUP($A1489,Database!$A:$Y,10,FALSE)</f>
        <v>163</v>
      </c>
      <c r="T1489" s="20">
        <f>VLOOKUP($A1489,Database!$A:$Y,11,FALSE)</f>
        <v>118</v>
      </c>
      <c r="U1489" s="20">
        <f>VLOOKUP($A1489,Database!$A:$Y,12,FALSE)</f>
        <v>53</v>
      </c>
      <c r="V1489" s="20" t="str">
        <f>VLOOKUP(A1489,Database!A:M,13,FALSE)</f>
        <v>Terminé</v>
      </c>
      <c r="W1489" s="20">
        <f>VLOOKUP($A1489,Database!$A:$Y,20,FALSE)</f>
        <v>0</v>
      </c>
      <c r="X1489" s="20">
        <f>VLOOKUP($A1489,Database!$A:$Y,21,FALSE)</f>
        <v>2</v>
      </c>
      <c r="Y1489" s="20">
        <f>IF(A1489=0,0,IF(V1489="À venir",0,IF(AND(ISBLANK(P1489),ISBLANK(Q1489)),1,0)))</f>
        <v>0</v>
      </c>
      <c r="Z1489" s="20">
        <f>IF(OR(ISBLANK(P1489),ISBLANK(Q1489)),"",IF(OR(AND(P1489&gt;Q1489,W1489&gt;X1489),AND(P1489=Q1489,W1489=X1489),AND(P1489&lt;Q1489,W1489&lt;X1489)),1,0))</f>
        <v>1</v>
      </c>
      <c r="AA1489" s="20">
        <f ca="1">IF(C1489&lt;NOW(),IF(AND(P1489&gt;Q1489,W1489&gt;X1489),S1489,IF(AND(P1489=Q1489,W1489=X1489),T1489,IF(AND(P1489&lt;Q1489,W1489&lt;X1489),U1489,0))),"")</f>
        <v>53</v>
      </c>
      <c r="AB1489" s="20">
        <f ca="1">IF(AND(P1489=W1489,Q1489=X1489,NOT(ISBLANK(P1489)),NOT(ISBLANK(Q1489)),NOT(ISBLANK(W1489)),NOT(ISBLANK(AA1489))),1,0)</f>
        <v>0</v>
      </c>
      <c r="AC1489" s="20" t="str">
        <f ca="1">IF(AB1489=0,"",IF(OR(ISBLANK(P1489),ISBLANK(Q1489)),"",IF(ISBLANK(VLOOKUP(A1489,Database!A:AA,22,FALSE)),"",VLOOKUP(A1489,Database!A:AA,22,FALSE))))</f>
        <v/>
      </c>
      <c r="AD1489" s="20">
        <f ca="1">IFERROR(
   IF(
     OR(ISBLANK(P1489),ISBLANK(Q1489)),
     "",
     IF(
       AND(AA1489&lt;&gt;"",OR(V1489="Terminé",V1489="En cours")),
       VLOOKUP(AC1489,Setup_ScoreExactBonus!A:D,4,FALSE),
       0
     )),
  0)</f>
        <v>0</v>
      </c>
      <c r="AE1489" s="21">
        <f ca="1">IFERROR(IF(OR(ISBLANK(P1489),ISBLANK(Q1489)),0,IF(AA1489&lt;&gt;"", AA1489 + IF(AB1489=1,AD1489, 0), "") * (R1489+1)),"")</f>
        <v>53</v>
      </c>
      <c r="AF1489" s="21">
        <f ca="1">SUMIFS(AE$2:AE1489,D$2:D1489,D1489)</f>
        <v>2230</v>
      </c>
    </row>
    <row r="1490" spans="1:32" hidden="1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1">
        <v>0</v>
      </c>
      <c r="S1490" s="20">
        <f>VLOOKUP($A1490,Database!$A:$Y,10,FALSE)</f>
        <v>163</v>
      </c>
      <c r="T1490" s="20">
        <f>VLOOKUP($A1490,Database!$A:$Y,11,FALSE)</f>
        <v>118</v>
      </c>
      <c r="U1490" s="20">
        <f>VLOOKUP($A1490,Database!$A:$Y,12,FALSE)</f>
        <v>53</v>
      </c>
      <c r="V1490" s="20" t="str">
        <f>VLOOKUP(A1490,Database!A:M,13,FALSE)</f>
        <v>Terminé</v>
      </c>
      <c r="W1490" s="20">
        <f>VLOOKUP($A1490,Database!$A:$Y,20,FALSE)</f>
        <v>0</v>
      </c>
      <c r="X1490" s="20">
        <f>VLOOKUP($A1490,Database!$A:$Y,21,FALSE)</f>
        <v>2</v>
      </c>
      <c r="Y1490" s="20">
        <f>IF(A1490=0,0,IF(V1490="À venir",0,IF(AND(ISBLANK(P1490),ISBLANK(Q1490)),1,0)))</f>
        <v>0</v>
      </c>
      <c r="Z1490" s="20">
        <f>IF(OR(ISBLANK(P1490),ISBLANK(Q1490)),"",IF(OR(AND(P1490&gt;Q1490,W1490&gt;X1490),AND(P1490=Q1490,W1490=X1490),AND(P1490&lt;Q1490,W1490&lt;X1490)),1,0))</f>
        <v>1</v>
      </c>
      <c r="AA1490" s="20">
        <f ca="1">IF(C1490&lt;NOW(),IF(AND(P1490&gt;Q1490,W1490&gt;X1490),S1490,IF(AND(P1490=Q1490,W1490=X1490),T1490,IF(AND(P1490&lt;Q1490,W1490&lt;X1490),U1490,0))),"")</f>
        <v>53</v>
      </c>
      <c r="AB1490" s="20">
        <f ca="1">IF(AND(P1490=W1490,Q1490=X1490,NOT(ISBLANK(P1490)),NOT(ISBLANK(Q1490)),NOT(ISBLANK(W1490)),NOT(ISBLANK(AA1490))),1,0)</f>
        <v>0</v>
      </c>
      <c r="AC1490" s="20" t="str">
        <f ca="1">IF(AB1490=0,"",IF(OR(ISBLANK(P1490),ISBLANK(Q1490)),"",IF(ISBLANK(VLOOKUP(A1490,Database!A:AA,22,FALSE)),"",VLOOKUP(A1490,Database!A:AA,22,FALSE))))</f>
        <v/>
      </c>
      <c r="AD1490" s="20">
        <f ca="1">IFERROR(
   IF(
     OR(ISBLANK(P1490),ISBLANK(Q1490)),
     "",
     IF(
       AND(AA1490&lt;&gt;"",OR(V1490="Terminé",V1490="En cours")),
       VLOOKUP(AC1490,Setup_ScoreExactBonus!A:D,4,FALSE),
       0
     )),
  0)</f>
        <v>0</v>
      </c>
      <c r="AE1490" s="21">
        <f ca="1">IFERROR(IF(OR(ISBLANK(P1490),ISBLANK(Q1490)),0,IF(AA1490&lt;&gt;"", AA1490 + IF(AB1490=1,AD1490, 0), "") * (R1490+1)),"")</f>
        <v>53</v>
      </c>
      <c r="AF1490" s="21">
        <f ca="1">SUMIFS(AE$2:AE1490,D$2:D1490,D1490)</f>
        <v>1842</v>
      </c>
    </row>
    <row r="1491" spans="1:32" hidden="1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1">
        <v>0</v>
      </c>
      <c r="S1491" s="20">
        <f>VLOOKUP($A1491,Database!$A:$Y,10,FALSE)</f>
        <v>163</v>
      </c>
      <c r="T1491" s="20">
        <f>VLOOKUP($A1491,Database!$A:$Y,11,FALSE)</f>
        <v>118</v>
      </c>
      <c r="U1491" s="20">
        <f>VLOOKUP($A1491,Database!$A:$Y,12,FALSE)</f>
        <v>53</v>
      </c>
      <c r="V1491" s="20" t="str">
        <f>VLOOKUP(A1491,Database!A:M,13,FALSE)</f>
        <v>Terminé</v>
      </c>
      <c r="W1491" s="20">
        <f>VLOOKUP($A1491,Database!$A:$Y,20,FALSE)</f>
        <v>0</v>
      </c>
      <c r="X1491" s="20">
        <f>VLOOKUP($A1491,Database!$A:$Y,21,FALSE)</f>
        <v>2</v>
      </c>
      <c r="Y1491" s="20">
        <f>IF(A1491=0,0,IF(V1491="À venir",0,IF(AND(ISBLANK(P1491),ISBLANK(Q1491)),1,0)))</f>
        <v>0</v>
      </c>
      <c r="Z1491" s="20">
        <f>IF(OR(ISBLANK(P1491),ISBLANK(Q1491)),"",IF(OR(AND(P1491&gt;Q1491,W1491&gt;X1491),AND(P1491=Q1491,W1491=X1491),AND(P1491&lt;Q1491,W1491&lt;X1491)),1,0))</f>
        <v>0</v>
      </c>
      <c r="AA1491" s="20">
        <f ca="1">IF(C1491&lt;NOW(),IF(AND(P1491&gt;Q1491,W1491&gt;X1491),S1491,IF(AND(P1491=Q1491,W1491=X1491),T1491,IF(AND(P1491&lt;Q1491,W1491&lt;X1491),U1491,0))),"")</f>
        <v>0</v>
      </c>
      <c r="AB1491" s="20">
        <f ca="1">IF(AND(P1491=W1491,Q1491=X1491,NOT(ISBLANK(P1491)),NOT(ISBLANK(Q1491)),NOT(ISBLANK(W1491)),NOT(ISBLANK(AA1491))),1,0)</f>
        <v>0</v>
      </c>
      <c r="AC1491" s="20" t="str">
        <f ca="1">IF(AB1491=0,"",IF(OR(ISBLANK(P1491),ISBLANK(Q1491)),"",IF(ISBLANK(VLOOKUP(A1491,Database!A:AA,22,FALSE)),"",VLOOKUP(A1491,Database!A:AA,22,FALSE))))</f>
        <v/>
      </c>
      <c r="AD1491" s="20">
        <f ca="1">IFERROR(
   IF(
     OR(ISBLANK(P1491),ISBLANK(Q1491)),
     "",
     IF(
       AND(AA1491&lt;&gt;"",OR(V1491="Terminé",V1491="En cours")),
       VLOOKUP(AC1491,Setup_ScoreExactBonus!A:D,4,FALSE),
       0
     )),
  0)</f>
        <v>0</v>
      </c>
      <c r="AE1491" s="21">
        <f ca="1">IFERROR(IF(OR(ISBLANK(P1491),ISBLANK(Q1491)),0,IF(AA1491&lt;&gt;"", AA1491 + IF(AB1491=1,AD1491, 0), "") * (R1491+1)),"")</f>
        <v>0</v>
      </c>
      <c r="AF1491" s="21">
        <f ca="1">SUMIFS(AE$2:AE1491,D$2:D1491,D1491)</f>
        <v>1475</v>
      </c>
    </row>
    <row r="1492" spans="1:32" hidden="1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1">
        <v>0</v>
      </c>
      <c r="S1492" s="20">
        <f>VLOOKUP($A1492,Database!$A:$Y,10,FALSE)</f>
        <v>163</v>
      </c>
      <c r="T1492" s="20">
        <f>VLOOKUP($A1492,Database!$A:$Y,11,FALSE)</f>
        <v>118</v>
      </c>
      <c r="U1492" s="20">
        <f>VLOOKUP($A1492,Database!$A:$Y,12,FALSE)</f>
        <v>53</v>
      </c>
      <c r="V1492" s="20" t="str">
        <f>VLOOKUP(A1492,Database!A:M,13,FALSE)</f>
        <v>Terminé</v>
      </c>
      <c r="W1492" s="20">
        <f>VLOOKUP($A1492,Database!$A:$Y,20,FALSE)</f>
        <v>0</v>
      </c>
      <c r="X1492" s="20">
        <f>VLOOKUP($A1492,Database!$A:$Y,21,FALSE)</f>
        <v>2</v>
      </c>
      <c r="Y1492" s="20">
        <f>IF(A1492=0,0,IF(V1492="À venir",0,IF(AND(ISBLANK(P1492),ISBLANK(Q1492)),1,0)))</f>
        <v>0</v>
      </c>
      <c r="Z1492" s="20">
        <f>IF(OR(ISBLANK(P1492),ISBLANK(Q1492)),"",IF(OR(AND(P1492&gt;Q1492,W1492&gt;X1492),AND(P1492=Q1492,W1492=X1492),AND(P1492&lt;Q1492,W1492&lt;X1492)),1,0))</f>
        <v>1</v>
      </c>
      <c r="AA1492" s="20">
        <f ca="1">IF(C1492&lt;NOW(),IF(AND(P1492&gt;Q1492,W1492&gt;X1492),S1492,IF(AND(P1492=Q1492,W1492=X1492),T1492,IF(AND(P1492&lt;Q1492,W1492&lt;X1492),U1492,0))),"")</f>
        <v>53</v>
      </c>
      <c r="AB1492" s="20">
        <f ca="1">IF(AND(P1492=W1492,Q1492=X1492,NOT(ISBLANK(P1492)),NOT(ISBLANK(Q1492)),NOT(ISBLANK(W1492)),NOT(ISBLANK(AA1492))),1,0)</f>
        <v>0</v>
      </c>
      <c r="AC1492" s="20" t="str">
        <f ca="1">IF(AB1492=0,"",IF(OR(ISBLANK(P1492),ISBLANK(Q1492)),"",IF(ISBLANK(VLOOKUP(A1492,Database!A:AA,22,FALSE)),"",VLOOKUP(A1492,Database!A:AA,22,FALSE))))</f>
        <v/>
      </c>
      <c r="AD1492" s="20">
        <f ca="1">IFERROR(
   IF(
     OR(ISBLANK(P1492),ISBLANK(Q1492)),
     "",
     IF(
       AND(AA1492&lt;&gt;"",OR(V1492="Terminé",V1492="En cours")),
       VLOOKUP(AC1492,Setup_ScoreExactBonus!A:D,4,FALSE),
       0
     )),
  0)</f>
        <v>0</v>
      </c>
      <c r="AE1492" s="21">
        <f ca="1">IFERROR(IF(OR(ISBLANK(P1492),ISBLANK(Q1492)),0,IF(AA1492&lt;&gt;"", AA1492 + IF(AB1492=1,AD1492, 0), "") * (R1492+1)),"")</f>
        <v>53</v>
      </c>
      <c r="AF1492" s="21">
        <f ca="1">SUMIFS(AE$2:AE1492,D$2:D1492,D1492)</f>
        <v>2195</v>
      </c>
    </row>
    <row r="1493" spans="1:32" hidden="1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1">
        <v>0</v>
      </c>
      <c r="S1493" s="20">
        <f>VLOOKUP($A1493,Database!$A:$Y,10,FALSE)</f>
        <v>163</v>
      </c>
      <c r="T1493" s="20">
        <f>VLOOKUP($A1493,Database!$A:$Y,11,FALSE)</f>
        <v>118</v>
      </c>
      <c r="U1493" s="20">
        <f>VLOOKUP($A1493,Database!$A:$Y,12,FALSE)</f>
        <v>53</v>
      </c>
      <c r="V1493" s="20" t="str">
        <f>VLOOKUP(A1493,Database!A:M,13,FALSE)</f>
        <v>Terminé</v>
      </c>
      <c r="W1493" s="20">
        <f>VLOOKUP($A1493,Database!$A:$Y,20,FALSE)</f>
        <v>0</v>
      </c>
      <c r="X1493" s="20">
        <f>VLOOKUP($A1493,Database!$A:$Y,21,FALSE)</f>
        <v>2</v>
      </c>
      <c r="Y1493" s="20">
        <f>IF(A1493=0,0,IF(V1493="À venir",0,IF(AND(ISBLANK(P1493),ISBLANK(Q1493)),1,0)))</f>
        <v>0</v>
      </c>
      <c r="Z1493" s="20">
        <f>IF(OR(ISBLANK(P1493),ISBLANK(Q1493)),"",IF(OR(AND(P1493&gt;Q1493,W1493&gt;X1493),AND(P1493=Q1493,W1493=X1493),AND(P1493&lt;Q1493,W1493&lt;X1493)),1,0))</f>
        <v>1</v>
      </c>
      <c r="AA1493" s="20">
        <f ca="1">IF(C1493&lt;NOW(),IF(AND(P1493&gt;Q1493,W1493&gt;X1493),S1493,IF(AND(P1493=Q1493,W1493=X1493),T1493,IF(AND(P1493&lt;Q1493,W1493&lt;X1493),U1493,0))),"")</f>
        <v>53</v>
      </c>
      <c r="AB1493" s="20">
        <f ca="1">IF(AND(P1493=W1493,Q1493=X1493,NOT(ISBLANK(P1493)),NOT(ISBLANK(Q1493)),NOT(ISBLANK(W1493)),NOT(ISBLANK(AA1493))),1,0)</f>
        <v>0</v>
      </c>
      <c r="AC1493" s="20" t="str">
        <f ca="1">IF(AB1493=0,"",IF(OR(ISBLANK(P1493),ISBLANK(Q1493)),"",IF(ISBLANK(VLOOKUP(A1493,Database!A:AA,22,FALSE)),"",VLOOKUP(A1493,Database!A:AA,22,FALSE))))</f>
        <v/>
      </c>
      <c r="AD1493" s="20">
        <f ca="1">IFERROR(
   IF(
     OR(ISBLANK(P1493),ISBLANK(Q1493)),
     "",
     IF(
       AND(AA1493&lt;&gt;"",OR(V1493="Terminé",V1493="En cours")),
       VLOOKUP(AC1493,Setup_ScoreExactBonus!A:D,4,FALSE),
       0
     )),
  0)</f>
        <v>0</v>
      </c>
      <c r="AE1493" s="21">
        <f ca="1">IFERROR(IF(OR(ISBLANK(P1493),ISBLANK(Q1493)),0,IF(AA1493&lt;&gt;"", AA1493 + IF(AB1493=1,AD1493, 0), "") * (R1493+1)),"")</f>
        <v>53</v>
      </c>
      <c r="AF1493" s="21">
        <f ca="1">SUMIFS(AE$2:AE1493,D$2:D1493,D1493)</f>
        <v>1132</v>
      </c>
    </row>
    <row r="1494" spans="1:32" hidden="1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1">
        <v>0</v>
      </c>
      <c r="S1494" s="20">
        <f>VLOOKUP($A1494,Database!$A:$Y,10,FALSE)</f>
        <v>163</v>
      </c>
      <c r="T1494" s="20">
        <f>VLOOKUP($A1494,Database!$A:$Y,11,FALSE)</f>
        <v>118</v>
      </c>
      <c r="U1494" s="20">
        <f>VLOOKUP($A1494,Database!$A:$Y,12,FALSE)</f>
        <v>53</v>
      </c>
      <c r="V1494" s="20" t="str">
        <f>VLOOKUP(A1494,Database!A:M,13,FALSE)</f>
        <v>Terminé</v>
      </c>
      <c r="W1494" s="20">
        <f>VLOOKUP($A1494,Database!$A:$Y,20,FALSE)</f>
        <v>0</v>
      </c>
      <c r="X1494" s="20">
        <f>VLOOKUP($A1494,Database!$A:$Y,21,FALSE)</f>
        <v>2</v>
      </c>
      <c r="Y1494" s="20">
        <f>IF(A1494=0,0,IF(V1494="À venir",0,IF(AND(ISBLANK(P1494),ISBLANK(Q1494)),1,0)))</f>
        <v>0</v>
      </c>
      <c r="Z1494" s="20">
        <f>IF(OR(ISBLANK(P1494),ISBLANK(Q1494)),"",IF(OR(AND(P1494&gt;Q1494,W1494&gt;X1494),AND(P1494=Q1494,W1494=X1494),AND(P1494&lt;Q1494,W1494&lt;X1494)),1,0))</f>
        <v>1</v>
      </c>
      <c r="AA1494" s="20">
        <f ca="1">IF(C1494&lt;NOW(),IF(AND(P1494&gt;Q1494,W1494&gt;X1494),S1494,IF(AND(P1494=Q1494,W1494=X1494),T1494,IF(AND(P1494&lt;Q1494,W1494&lt;X1494),U1494,0))),"")</f>
        <v>53</v>
      </c>
      <c r="AB1494" s="20">
        <f ca="1">IF(AND(P1494=W1494,Q1494=X1494,NOT(ISBLANK(P1494)),NOT(ISBLANK(Q1494)),NOT(ISBLANK(W1494)),NOT(ISBLANK(AA1494))),1,0)</f>
        <v>1</v>
      </c>
      <c r="AC1494" s="20" t="str">
        <f ca="1">IF(AB1494=0,"",IF(OR(ISBLANK(P1494),ISBLANK(Q1494)),"",IF(ISBLANK(VLOOKUP(A1494,Database!A:AA,22,FALSE)),"",VLOOKUP(A1494,Database!A:AA,22,FALSE))))</f>
        <v>Exact</v>
      </c>
      <c r="AD1494" s="20">
        <f ca="1">IFERROR(
   IF(
     OR(ISBLANK(P1494),ISBLANK(Q1494)),
     "",
     IF(
       AND(AA1494&lt;&gt;"",OR(V1494="Terminé",V1494="En cours")),
       VLOOKUP(AC1494,Setup_ScoreExactBonus!A:D,4,FALSE),
       0
     )),
  0)</f>
        <v>20</v>
      </c>
      <c r="AE1494" s="21">
        <f ca="1">IFERROR(IF(OR(ISBLANK(P1494),ISBLANK(Q1494)),0,IF(AA1494&lt;&gt;"", AA1494 + IF(AB1494=1,AD1494, 0), "") * (R1494+1)),"")</f>
        <v>73</v>
      </c>
      <c r="AF1494" s="21">
        <f ca="1">SUMIFS(AE$2:AE1494,D$2:D1494,D1494)</f>
        <v>1844</v>
      </c>
    </row>
    <row r="1495" spans="1:32" hidden="1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1">
        <v>0</v>
      </c>
      <c r="S1495" s="20">
        <f>VLOOKUP($A1495,Database!$A:$Y,10,FALSE)</f>
        <v>163</v>
      </c>
      <c r="T1495" s="20">
        <f>VLOOKUP($A1495,Database!$A:$Y,11,FALSE)</f>
        <v>118</v>
      </c>
      <c r="U1495" s="20">
        <f>VLOOKUP($A1495,Database!$A:$Y,12,FALSE)</f>
        <v>53</v>
      </c>
      <c r="V1495" s="20" t="str">
        <f>VLOOKUP(A1495,Database!A:M,13,FALSE)</f>
        <v>Terminé</v>
      </c>
      <c r="W1495" s="20">
        <f>VLOOKUP($A1495,Database!$A:$Y,20,FALSE)</f>
        <v>0</v>
      </c>
      <c r="X1495" s="20">
        <f>VLOOKUP($A1495,Database!$A:$Y,21,FALSE)</f>
        <v>2</v>
      </c>
      <c r="Y1495" s="20">
        <f>IF(A1495=0,0,IF(V1495="À venir",0,IF(AND(ISBLANK(P1495),ISBLANK(Q1495)),1,0)))</f>
        <v>0</v>
      </c>
      <c r="Z1495" s="20">
        <f>IF(OR(ISBLANK(P1495),ISBLANK(Q1495)),"",IF(OR(AND(P1495&gt;Q1495,W1495&gt;X1495),AND(P1495=Q1495,W1495=X1495),AND(P1495&lt;Q1495,W1495&lt;X1495)),1,0))</f>
        <v>1</v>
      </c>
      <c r="AA1495" s="20">
        <f ca="1">IF(C1495&lt;NOW(),IF(AND(P1495&gt;Q1495,W1495&gt;X1495),S1495,IF(AND(P1495=Q1495,W1495=X1495),T1495,IF(AND(P1495&lt;Q1495,W1495&lt;X1495),U1495,0))),"")</f>
        <v>53</v>
      </c>
      <c r="AB1495" s="20">
        <f ca="1">IF(AND(P1495=W1495,Q1495=X1495,NOT(ISBLANK(P1495)),NOT(ISBLANK(Q1495)),NOT(ISBLANK(W1495)),NOT(ISBLANK(AA1495))),1,0)</f>
        <v>1</v>
      </c>
      <c r="AC1495" s="20" t="str">
        <f ca="1">IF(AB1495=0,"",IF(OR(ISBLANK(P1495),ISBLANK(Q1495)),"",IF(ISBLANK(VLOOKUP(A1495,Database!A:AA,22,FALSE)),"",VLOOKUP(A1495,Database!A:AA,22,FALSE))))</f>
        <v>Exact</v>
      </c>
      <c r="AD1495" s="20">
        <f ca="1">IFERROR(
   IF(
     OR(ISBLANK(P1495),ISBLANK(Q1495)),
     "",
     IF(
       AND(AA1495&lt;&gt;"",OR(V1495="Terminé",V1495="En cours")),
       VLOOKUP(AC1495,Setup_ScoreExactBonus!A:D,4,FALSE),
       0
     )),
  0)</f>
        <v>20</v>
      </c>
      <c r="AE1495" s="21">
        <f ca="1">IFERROR(IF(OR(ISBLANK(P1495),ISBLANK(Q1495)),0,IF(AA1495&lt;&gt;"", AA1495 + IF(AB1495=1,AD1495, 0), "") * (R1495+1)),"")</f>
        <v>73</v>
      </c>
      <c r="AF1495" s="21">
        <f ca="1">SUMIFS(AE$2:AE1495,D$2:D1495,D1495)</f>
        <v>2160</v>
      </c>
    </row>
    <row r="1496" spans="1:32" hidden="1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1">
        <v>0</v>
      </c>
      <c r="S1496" s="20">
        <f>VLOOKUP($A1496,Database!$A:$Y,10,FALSE)</f>
        <v>163</v>
      </c>
      <c r="T1496" s="20">
        <f>VLOOKUP($A1496,Database!$A:$Y,11,FALSE)</f>
        <v>118</v>
      </c>
      <c r="U1496" s="20">
        <f>VLOOKUP($A1496,Database!$A:$Y,12,FALSE)</f>
        <v>53</v>
      </c>
      <c r="V1496" s="20" t="str">
        <f>VLOOKUP(A1496,Database!A:M,13,FALSE)</f>
        <v>Terminé</v>
      </c>
      <c r="W1496" s="20">
        <f>VLOOKUP($A1496,Database!$A:$Y,20,FALSE)</f>
        <v>0</v>
      </c>
      <c r="X1496" s="20">
        <f>VLOOKUP($A1496,Database!$A:$Y,21,FALSE)</f>
        <v>2</v>
      </c>
      <c r="Y1496" s="20">
        <f>IF(A1496=0,0,IF(V1496="À venir",0,IF(AND(ISBLANK(P1496),ISBLANK(Q1496)),1,0)))</f>
        <v>0</v>
      </c>
      <c r="Z1496" s="20">
        <f>IF(OR(ISBLANK(P1496),ISBLANK(Q1496)),"",IF(OR(AND(P1496&gt;Q1496,W1496&gt;X1496),AND(P1496=Q1496,W1496=X1496),AND(P1496&lt;Q1496,W1496&lt;X1496)),1,0))</f>
        <v>1</v>
      </c>
      <c r="AA1496" s="20">
        <f ca="1">IF(C1496&lt;NOW(),IF(AND(P1496&gt;Q1496,W1496&gt;X1496),S1496,IF(AND(P1496=Q1496,W1496=X1496),T1496,IF(AND(P1496&lt;Q1496,W1496&lt;X1496),U1496,0))),"")</f>
        <v>53</v>
      </c>
      <c r="AB1496" s="20">
        <f ca="1">IF(AND(P1496=W1496,Q1496=X1496,NOT(ISBLANK(P1496)),NOT(ISBLANK(Q1496)),NOT(ISBLANK(W1496)),NOT(ISBLANK(AA1496))),1,0)</f>
        <v>0</v>
      </c>
      <c r="AC1496" s="20" t="str">
        <f ca="1">IF(AB1496=0,"",IF(OR(ISBLANK(P1496),ISBLANK(Q1496)),"",IF(ISBLANK(VLOOKUP(A1496,Database!A:AA,22,FALSE)),"",VLOOKUP(A1496,Database!A:AA,22,FALSE))))</f>
        <v/>
      </c>
      <c r="AD1496" s="20">
        <f ca="1">IFERROR(
   IF(
     OR(ISBLANK(P1496),ISBLANK(Q1496)),
     "",
     IF(
       AND(AA1496&lt;&gt;"",OR(V1496="Terminé",V1496="En cours")),
       VLOOKUP(AC1496,Setup_ScoreExactBonus!A:D,4,FALSE),
       0
     )),
  0)</f>
        <v>0</v>
      </c>
      <c r="AE1496" s="21">
        <f ca="1">IFERROR(IF(OR(ISBLANK(P1496),ISBLANK(Q1496)),0,IF(AA1496&lt;&gt;"", AA1496 + IF(AB1496=1,AD1496, 0), "") * (R1496+1)),"")</f>
        <v>53</v>
      </c>
      <c r="AF1496" s="21">
        <f ca="1">SUMIFS(AE$2:AE1496,D$2:D1496,D1496)</f>
        <v>1872</v>
      </c>
    </row>
    <row r="1497" spans="1:32" hidden="1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1">
        <v>0</v>
      </c>
      <c r="S1497" s="20">
        <f>VLOOKUP($A1497,Database!$A:$Y,10,FALSE)</f>
        <v>163</v>
      </c>
      <c r="T1497" s="20">
        <f>VLOOKUP($A1497,Database!$A:$Y,11,FALSE)</f>
        <v>118</v>
      </c>
      <c r="U1497" s="20">
        <f>VLOOKUP($A1497,Database!$A:$Y,12,FALSE)</f>
        <v>53</v>
      </c>
      <c r="V1497" s="20" t="str">
        <f>VLOOKUP(A1497,Database!A:M,13,FALSE)</f>
        <v>Terminé</v>
      </c>
      <c r="W1497" s="20">
        <f>VLOOKUP($A1497,Database!$A:$Y,20,FALSE)</f>
        <v>0</v>
      </c>
      <c r="X1497" s="20">
        <f>VLOOKUP($A1497,Database!$A:$Y,21,FALSE)</f>
        <v>2</v>
      </c>
      <c r="Y1497" s="20">
        <f>IF(A1497=0,0,IF(V1497="À venir",0,IF(AND(ISBLANK(P1497),ISBLANK(Q1497)),1,0)))</f>
        <v>0</v>
      </c>
      <c r="Z1497" s="20">
        <f>IF(OR(ISBLANK(P1497),ISBLANK(Q1497)),"",IF(OR(AND(P1497&gt;Q1497,W1497&gt;X1497),AND(P1497=Q1497,W1497=X1497),AND(P1497&lt;Q1497,W1497&lt;X1497)),1,0))</f>
        <v>1</v>
      </c>
      <c r="AA1497" s="20">
        <f ca="1">IF(C1497&lt;NOW(),IF(AND(P1497&gt;Q1497,W1497&gt;X1497),S1497,IF(AND(P1497=Q1497,W1497=X1497),T1497,IF(AND(P1497&lt;Q1497,W1497&lt;X1497),U1497,0))),"")</f>
        <v>53</v>
      </c>
      <c r="AB1497" s="20">
        <f ca="1">IF(AND(P1497=W1497,Q1497=X1497,NOT(ISBLANK(P1497)),NOT(ISBLANK(Q1497)),NOT(ISBLANK(W1497)),NOT(ISBLANK(AA1497))),1,0)</f>
        <v>1</v>
      </c>
      <c r="AC1497" s="20" t="str">
        <f ca="1">IF(AB1497=0,"",IF(OR(ISBLANK(P1497),ISBLANK(Q1497)),"",IF(ISBLANK(VLOOKUP(A1497,Database!A:AA,22,FALSE)),"",VLOOKUP(A1497,Database!A:AA,22,FALSE))))</f>
        <v>Exact</v>
      </c>
      <c r="AD1497" s="20">
        <f ca="1">IFERROR(
   IF(
     OR(ISBLANK(P1497),ISBLANK(Q1497)),
     "",
     IF(
       AND(AA1497&lt;&gt;"",OR(V1497="Terminé",V1497="En cours")),
       VLOOKUP(AC1497,Setup_ScoreExactBonus!A:D,4,FALSE),
       0
     )),
  0)</f>
        <v>20</v>
      </c>
      <c r="AE1497" s="21">
        <f ca="1">IFERROR(IF(OR(ISBLANK(P1497),ISBLANK(Q1497)),0,IF(AA1497&lt;&gt;"", AA1497 + IF(AB1497=1,AD1497, 0), "") * (R1497+1)),"")</f>
        <v>73</v>
      </c>
      <c r="AF1497" s="21">
        <f ca="1">SUMIFS(AE$2:AE1497,D$2:D1497,D1497)</f>
        <v>2332</v>
      </c>
    </row>
    <row r="1498" spans="1:32" hidden="1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1">
        <v>0</v>
      </c>
      <c r="S1498" s="20">
        <f>VLOOKUP($A1498,Database!$A:$Y,10,FALSE)</f>
        <v>163</v>
      </c>
      <c r="T1498" s="20">
        <f>VLOOKUP($A1498,Database!$A:$Y,11,FALSE)</f>
        <v>118</v>
      </c>
      <c r="U1498" s="20">
        <f>VLOOKUP($A1498,Database!$A:$Y,12,FALSE)</f>
        <v>53</v>
      </c>
      <c r="V1498" s="20" t="str">
        <f>VLOOKUP(A1498,Database!A:M,13,FALSE)</f>
        <v>Terminé</v>
      </c>
      <c r="W1498" s="20">
        <f>VLOOKUP($A1498,Database!$A:$Y,20,FALSE)</f>
        <v>0</v>
      </c>
      <c r="X1498" s="20">
        <f>VLOOKUP($A1498,Database!$A:$Y,21,FALSE)</f>
        <v>2</v>
      </c>
      <c r="Y1498" s="20">
        <f>IF(A1498=0,0,IF(V1498="À venir",0,IF(AND(ISBLANK(P1498),ISBLANK(Q1498)),1,0)))</f>
        <v>0</v>
      </c>
      <c r="Z1498" s="20">
        <f>IF(OR(ISBLANK(P1498),ISBLANK(Q1498)),"",IF(OR(AND(P1498&gt;Q1498,W1498&gt;X1498),AND(P1498=Q1498,W1498=X1498),AND(P1498&lt;Q1498,W1498&lt;X1498)),1,0))</f>
        <v>1</v>
      </c>
      <c r="AA1498" s="20">
        <f ca="1">IF(C1498&lt;NOW(),IF(AND(P1498&gt;Q1498,W1498&gt;X1498),S1498,IF(AND(P1498=Q1498,W1498=X1498),T1498,IF(AND(P1498&lt;Q1498,W1498&lt;X1498),U1498,0))),"")</f>
        <v>53</v>
      </c>
      <c r="AB1498" s="20">
        <f ca="1">IF(AND(P1498=W1498,Q1498=X1498,NOT(ISBLANK(P1498)),NOT(ISBLANK(Q1498)),NOT(ISBLANK(W1498)),NOT(ISBLANK(AA1498))),1,0)</f>
        <v>0</v>
      </c>
      <c r="AC1498" s="20" t="str">
        <f ca="1">IF(AB1498=0,"",IF(OR(ISBLANK(P1498),ISBLANK(Q1498)),"",IF(ISBLANK(VLOOKUP(A1498,Database!A:AA,22,FALSE)),"",VLOOKUP(A1498,Database!A:AA,22,FALSE))))</f>
        <v/>
      </c>
      <c r="AD1498" s="20">
        <f ca="1">IFERROR(
   IF(
     OR(ISBLANK(P1498),ISBLANK(Q1498)),
     "",
     IF(
       AND(AA1498&lt;&gt;"",OR(V1498="Terminé",V1498="En cours")),
       VLOOKUP(AC1498,Setup_ScoreExactBonus!A:D,4,FALSE),
       0
     )),
  0)</f>
        <v>0</v>
      </c>
      <c r="AE1498" s="21">
        <f ca="1">IFERROR(IF(OR(ISBLANK(P1498),ISBLANK(Q1498)),0,IF(AA1498&lt;&gt;"", AA1498 + IF(AB1498=1,AD1498, 0), "") * (R1498+1)),"")</f>
        <v>53</v>
      </c>
      <c r="AF1498" s="21">
        <f ca="1">SUMIFS(AE$2:AE1498,D$2:D1498,D1498)</f>
        <v>2220</v>
      </c>
    </row>
    <row r="1499" spans="1:32" hidden="1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1">
        <v>0</v>
      </c>
      <c r="S1499" s="20">
        <f>VLOOKUP($A1499,Database!$A:$Y,10,FALSE)</f>
        <v>163</v>
      </c>
      <c r="T1499" s="20">
        <f>VLOOKUP($A1499,Database!$A:$Y,11,FALSE)</f>
        <v>118</v>
      </c>
      <c r="U1499" s="20">
        <f>VLOOKUP($A1499,Database!$A:$Y,12,FALSE)</f>
        <v>53</v>
      </c>
      <c r="V1499" s="20" t="str">
        <f>VLOOKUP(A1499,Database!A:M,13,FALSE)</f>
        <v>Terminé</v>
      </c>
      <c r="W1499" s="20">
        <f>VLOOKUP($A1499,Database!$A:$Y,20,FALSE)</f>
        <v>0</v>
      </c>
      <c r="X1499" s="20">
        <f>VLOOKUP($A1499,Database!$A:$Y,21,FALSE)</f>
        <v>2</v>
      </c>
      <c r="Y1499" s="20">
        <f>IF(A1499=0,0,IF(V1499="À venir",0,IF(AND(ISBLANK(P1499),ISBLANK(Q1499)),1,0)))</f>
        <v>0</v>
      </c>
      <c r="Z1499" s="20">
        <f>IF(OR(ISBLANK(P1499),ISBLANK(Q1499)),"",IF(OR(AND(P1499&gt;Q1499,W1499&gt;X1499),AND(P1499=Q1499,W1499=X1499),AND(P1499&lt;Q1499,W1499&lt;X1499)),1,0))</f>
        <v>1</v>
      </c>
      <c r="AA1499" s="20">
        <f ca="1">IF(C1499&lt;NOW(),IF(AND(P1499&gt;Q1499,W1499&gt;X1499),S1499,IF(AND(P1499=Q1499,W1499=X1499),T1499,IF(AND(P1499&lt;Q1499,W1499&lt;X1499),U1499,0))),"")</f>
        <v>53</v>
      </c>
      <c r="AB1499" s="20">
        <f ca="1">IF(AND(P1499=W1499,Q1499=X1499,NOT(ISBLANK(P1499)),NOT(ISBLANK(Q1499)),NOT(ISBLANK(W1499)),NOT(ISBLANK(AA1499))),1,0)</f>
        <v>0</v>
      </c>
      <c r="AC1499" s="20" t="str">
        <f ca="1">IF(AB1499=0,"",IF(OR(ISBLANK(P1499),ISBLANK(Q1499)),"",IF(ISBLANK(VLOOKUP(A1499,Database!A:AA,22,FALSE)),"",VLOOKUP(A1499,Database!A:AA,22,FALSE))))</f>
        <v/>
      </c>
      <c r="AD1499" s="20">
        <f ca="1">IFERROR(
   IF(
     OR(ISBLANK(P1499),ISBLANK(Q1499)),
     "",
     IF(
       AND(AA1499&lt;&gt;"",OR(V1499="Terminé",V1499="En cours")),
       VLOOKUP(AC1499,Setup_ScoreExactBonus!A:D,4,FALSE),
       0
     )),
  0)</f>
        <v>0</v>
      </c>
      <c r="AE1499" s="21">
        <f ca="1">IFERROR(IF(OR(ISBLANK(P1499),ISBLANK(Q1499)),0,IF(AA1499&lt;&gt;"", AA1499 + IF(AB1499=1,AD1499, 0), "") * (R1499+1)),"")</f>
        <v>53</v>
      </c>
      <c r="AF1499" s="21">
        <f ca="1">SUMIFS(AE$2:AE1499,D$2:D1499,D1499)</f>
        <v>2270</v>
      </c>
    </row>
    <row r="1500" spans="1:32" hidden="1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1">
        <v>0</v>
      </c>
      <c r="S1500" s="20">
        <f>VLOOKUP($A1500,Database!$A:$Y,10,FALSE)</f>
        <v>163</v>
      </c>
      <c r="T1500" s="20">
        <f>VLOOKUP($A1500,Database!$A:$Y,11,FALSE)</f>
        <v>118</v>
      </c>
      <c r="U1500" s="20">
        <f>VLOOKUP($A1500,Database!$A:$Y,12,FALSE)</f>
        <v>53</v>
      </c>
      <c r="V1500" s="20" t="str">
        <f>VLOOKUP(A1500,Database!A:M,13,FALSE)</f>
        <v>Terminé</v>
      </c>
      <c r="W1500" s="20">
        <f>VLOOKUP($A1500,Database!$A:$Y,20,FALSE)</f>
        <v>0</v>
      </c>
      <c r="X1500" s="20">
        <f>VLOOKUP($A1500,Database!$A:$Y,21,FALSE)</f>
        <v>2</v>
      </c>
      <c r="Y1500" s="20">
        <f>IF(A1500=0,0,IF(V1500="À venir",0,IF(AND(ISBLANK(P1500),ISBLANK(Q1500)),1,0)))</f>
        <v>1</v>
      </c>
      <c r="Z1500" s="20" t="str">
        <f>IF(OR(ISBLANK(P1500),ISBLANK(Q1500)),"",IF(OR(AND(P1500&gt;Q1500,W1500&gt;X1500),AND(P1500=Q1500,W1500=X1500),AND(P1500&lt;Q1500,W1500&lt;X1500)),1,0))</f>
        <v/>
      </c>
      <c r="AA1500" s="20">
        <f ca="1">IF(C1500&lt;NOW(),IF(AND(P1500&gt;Q1500,W1500&gt;X1500),S1500,IF(AND(P1500=Q1500,W1500=X1500),T1500,IF(AND(P1500&lt;Q1500,W1500&lt;X1500),U1500,0))),"")</f>
        <v>0</v>
      </c>
      <c r="AB1500" s="20">
        <f ca="1">IF(AND(P1500=W1500,Q1500=X1500,NOT(ISBLANK(P1500)),NOT(ISBLANK(Q1500)),NOT(ISBLANK(W1500)),NOT(ISBLANK(AA1500))),1,0)</f>
        <v>0</v>
      </c>
      <c r="AC1500" s="20" t="str">
        <f ca="1">IF(AB1500=0,"",IF(OR(ISBLANK(P1500),ISBLANK(Q1500)),"",IF(ISBLANK(VLOOKUP(A1500,Database!A:AA,22,FALSE)),"",VLOOKUP(A1500,Database!A:AA,22,FALSE))))</f>
        <v/>
      </c>
      <c r="AD1500" s="20" t="str">
        <f>IFERROR(
   IF(
     OR(ISBLANK(P1500),ISBLANK(Q1500)),
     "",
     IF(
       AND(AA1500&lt;&gt;"",OR(V1500="Terminé",V1500="En cours")),
       VLOOKUP(AC1500,Setup_ScoreExactBonus!A:D,4,FALSE),
       0
     )),
  0)</f>
        <v/>
      </c>
      <c r="AE1500" s="21">
        <f>IFERROR(IF(OR(ISBLANK(P1500),ISBLANK(Q1500)),0,IF(AA1500&lt;&gt;"", AA1500 + IF(AB1500=1,AD1500, 0), "") * (R1500+1)),"")</f>
        <v>0</v>
      </c>
      <c r="AF1500" s="21">
        <f ca="1">SUMIFS(AE$2:AE1500,D$2:D1500,D1500)</f>
        <v>2077</v>
      </c>
    </row>
    <row r="1501" spans="1:32" hidden="1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1">
        <v>0</v>
      </c>
      <c r="S1501" s="20">
        <f>VLOOKUP($A1501,Database!$A:$Y,10,FALSE)</f>
        <v>163</v>
      </c>
      <c r="T1501" s="20">
        <f>VLOOKUP($A1501,Database!$A:$Y,11,FALSE)</f>
        <v>118</v>
      </c>
      <c r="U1501" s="20">
        <f>VLOOKUP($A1501,Database!$A:$Y,12,FALSE)</f>
        <v>53</v>
      </c>
      <c r="V1501" s="20" t="str">
        <f>VLOOKUP(A1501,Database!A:M,13,FALSE)</f>
        <v>Terminé</v>
      </c>
      <c r="W1501" s="20">
        <f>VLOOKUP($A1501,Database!$A:$Y,20,FALSE)</f>
        <v>0</v>
      </c>
      <c r="X1501" s="20">
        <f>VLOOKUP($A1501,Database!$A:$Y,21,FALSE)</f>
        <v>2</v>
      </c>
      <c r="Y1501" s="20">
        <f>IF(A1501=0,0,IF(V1501="À venir",0,IF(AND(ISBLANK(P1501),ISBLANK(Q1501)),1,0)))</f>
        <v>0</v>
      </c>
      <c r="Z1501" s="20">
        <f>IF(OR(ISBLANK(P1501),ISBLANK(Q1501)),"",IF(OR(AND(P1501&gt;Q1501,W1501&gt;X1501),AND(P1501=Q1501,W1501=X1501),AND(P1501&lt;Q1501,W1501&lt;X1501)),1,0))</f>
        <v>1</v>
      </c>
      <c r="AA1501" s="20">
        <f ca="1">IF(C1501&lt;NOW(),IF(AND(P1501&gt;Q1501,W1501&gt;X1501),S1501,IF(AND(P1501=Q1501,W1501=X1501),T1501,IF(AND(P1501&lt;Q1501,W1501&lt;X1501),U1501,0))),"")</f>
        <v>53</v>
      </c>
      <c r="AB1501" s="20">
        <f ca="1">IF(AND(P1501=W1501,Q1501=X1501,NOT(ISBLANK(P1501)),NOT(ISBLANK(Q1501)),NOT(ISBLANK(W1501)),NOT(ISBLANK(AA1501))),1,0)</f>
        <v>0</v>
      </c>
      <c r="AC1501" s="20" t="str">
        <f ca="1">IF(AB1501=0,"",IF(OR(ISBLANK(P1501),ISBLANK(Q1501)),"",IF(ISBLANK(VLOOKUP(A1501,Database!A:AA,22,FALSE)),"",VLOOKUP(A1501,Database!A:AA,22,FALSE))))</f>
        <v/>
      </c>
      <c r="AD1501" s="20">
        <f ca="1">IFERROR(
   IF(
     OR(ISBLANK(P1501),ISBLANK(Q1501)),
     "",
     IF(
       AND(AA1501&lt;&gt;"",OR(V1501="Terminé",V1501="En cours")),
       VLOOKUP(AC1501,Setup_ScoreExactBonus!A:D,4,FALSE),
       0
     )),
  0)</f>
        <v>0</v>
      </c>
      <c r="AE1501" s="21">
        <f ca="1">IFERROR(IF(OR(ISBLANK(P1501),ISBLANK(Q1501)),0,IF(AA1501&lt;&gt;"", AA1501 + IF(AB1501=1,AD1501, 0), "") * (R1501+1)),"")</f>
        <v>53</v>
      </c>
      <c r="AF1501" s="21">
        <f ca="1">SUMIFS(AE$2:AE1501,D$2:D1501,D1501)</f>
        <v>2038</v>
      </c>
    </row>
    <row r="1502" spans="1:32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1">
        <v>0</v>
      </c>
      <c r="S1502" s="20">
        <f>VLOOKUP($A1502,Database!$A:$Y,10,FALSE)</f>
        <v>163</v>
      </c>
      <c r="T1502" s="20">
        <f>VLOOKUP($A1502,Database!$A:$Y,11,FALSE)</f>
        <v>118</v>
      </c>
      <c r="U1502" s="20">
        <f>VLOOKUP($A1502,Database!$A:$Y,12,FALSE)</f>
        <v>53</v>
      </c>
      <c r="V1502" s="20" t="str">
        <f>VLOOKUP(A1502,Database!A:M,13,FALSE)</f>
        <v>Terminé</v>
      </c>
      <c r="W1502" s="20">
        <f>VLOOKUP($A1502,Database!$A:$Y,20,FALSE)</f>
        <v>0</v>
      </c>
      <c r="X1502" s="20">
        <f>VLOOKUP($A1502,Database!$A:$Y,21,FALSE)</f>
        <v>2</v>
      </c>
      <c r="Y1502" s="20">
        <f>IF(A1502=0,0,IF(V1502="À venir",0,IF(AND(ISBLANK(P1502),ISBLANK(Q1502)),1,0)))</f>
        <v>0</v>
      </c>
      <c r="Z1502" s="20">
        <f>IF(OR(ISBLANK(P1502),ISBLANK(Q1502)),"",IF(OR(AND(P1502&gt;Q1502,W1502&gt;X1502),AND(P1502=Q1502,W1502=X1502),AND(P1502&lt;Q1502,W1502&lt;X1502)),1,0))</f>
        <v>1</v>
      </c>
      <c r="AA1502" s="20">
        <f ca="1">IF(C1502&lt;NOW(),IF(AND(P1502&gt;Q1502,W1502&gt;X1502),S1502,IF(AND(P1502=Q1502,W1502=X1502),T1502,IF(AND(P1502&lt;Q1502,W1502&lt;X1502),U1502,0))),"")</f>
        <v>53</v>
      </c>
      <c r="AB1502" s="20">
        <f ca="1">IF(AND(P1502=W1502,Q1502=X1502,NOT(ISBLANK(P1502)),NOT(ISBLANK(Q1502)),NOT(ISBLANK(W1502)),NOT(ISBLANK(AA1502))),1,0)</f>
        <v>1</v>
      </c>
      <c r="AC1502" s="20" t="str">
        <f ca="1">IF(AB1502=0,"",IF(OR(ISBLANK(P1502),ISBLANK(Q1502)),"",IF(ISBLANK(VLOOKUP(A1502,Database!A:AA,22,FALSE)),"",VLOOKUP(A1502,Database!A:AA,22,FALSE))))</f>
        <v>Exact</v>
      </c>
      <c r="AD1502" s="20">
        <f ca="1">IFERROR(
   IF(
     OR(ISBLANK(P1502),ISBLANK(Q1502)),
     "",
     IF(
       AND(AA1502&lt;&gt;"",OR(V1502="Terminé",V1502="En cours")),
       VLOOKUP(AC1502,Setup_ScoreExactBonus!A:D,4,FALSE),
       0
     )),
  0)</f>
        <v>20</v>
      </c>
      <c r="AE1502" s="21">
        <f ca="1">IFERROR(IF(OR(ISBLANK(P1502),ISBLANK(Q1502)),0,IF(AA1502&lt;&gt;"", AA1502 + IF(AB1502=1,AD1502, 0), "") * (R1502+1)),"")</f>
        <v>73</v>
      </c>
      <c r="AF1502" s="21">
        <f ca="1">SUMIFS(AE$2:AE1502,D$2:D1502,D1502)</f>
        <v>1829</v>
      </c>
    </row>
    <row r="1503" spans="1:32" hidden="1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1">
        <v>0</v>
      </c>
      <c r="S1503" s="20">
        <f>VLOOKUP($A1503,Database!$A:$Y,10,FALSE)</f>
        <v>163</v>
      </c>
      <c r="T1503" s="20">
        <f>VLOOKUP($A1503,Database!$A:$Y,11,FALSE)</f>
        <v>118</v>
      </c>
      <c r="U1503" s="20">
        <f>VLOOKUP($A1503,Database!$A:$Y,12,FALSE)</f>
        <v>53</v>
      </c>
      <c r="V1503" s="20" t="str">
        <f>VLOOKUP(A1503,Database!A:M,13,FALSE)</f>
        <v>Terminé</v>
      </c>
      <c r="W1503" s="20">
        <f>VLOOKUP($A1503,Database!$A:$Y,20,FALSE)</f>
        <v>0</v>
      </c>
      <c r="X1503" s="20">
        <f>VLOOKUP($A1503,Database!$A:$Y,21,FALSE)</f>
        <v>2</v>
      </c>
      <c r="Y1503" s="20">
        <f>IF(A1503=0,0,IF(V1503="À venir",0,IF(AND(ISBLANK(P1503),ISBLANK(Q1503)),1,0)))</f>
        <v>0</v>
      </c>
      <c r="Z1503" s="20">
        <f>IF(OR(ISBLANK(P1503),ISBLANK(Q1503)),"",IF(OR(AND(P1503&gt;Q1503,W1503&gt;X1503),AND(P1503=Q1503,W1503=X1503),AND(P1503&lt;Q1503,W1503&lt;X1503)),1,0))</f>
        <v>1</v>
      </c>
      <c r="AA1503" s="20">
        <f ca="1">IF(C1503&lt;NOW(),IF(AND(P1503&gt;Q1503,W1503&gt;X1503),S1503,IF(AND(P1503=Q1503,W1503=X1503),T1503,IF(AND(P1503&lt;Q1503,W1503&lt;X1503),U1503,0))),"")</f>
        <v>53</v>
      </c>
      <c r="AB1503" s="20">
        <f ca="1">IF(AND(P1503=W1503,Q1503=X1503,NOT(ISBLANK(P1503)),NOT(ISBLANK(Q1503)),NOT(ISBLANK(W1503)),NOT(ISBLANK(AA1503))),1,0)</f>
        <v>0</v>
      </c>
      <c r="AC1503" s="20" t="str">
        <f ca="1">IF(AB1503=0,"",IF(OR(ISBLANK(P1503),ISBLANK(Q1503)),"",IF(ISBLANK(VLOOKUP(A1503,Database!A:AA,22,FALSE)),"",VLOOKUP(A1503,Database!A:AA,22,FALSE))))</f>
        <v/>
      </c>
      <c r="AD1503" s="20">
        <f ca="1">IFERROR(
   IF(
     OR(ISBLANK(P1503),ISBLANK(Q1503)),
     "",
     IF(
       AND(AA1503&lt;&gt;"",OR(V1503="Terminé",V1503="En cours")),
       VLOOKUP(AC1503,Setup_ScoreExactBonus!A:D,4,FALSE),
       0
     )),
  0)</f>
        <v>0</v>
      </c>
      <c r="AE1503" s="21">
        <f ca="1">IFERROR(IF(OR(ISBLANK(P1503),ISBLANK(Q1503)),0,IF(AA1503&lt;&gt;"", AA1503 + IF(AB1503=1,AD1503, 0), "") * (R1503+1)),"")</f>
        <v>53</v>
      </c>
      <c r="AF1503" s="21">
        <f ca="1">SUMIFS(AE$2:AE1503,D$2:D1503,D1503)</f>
        <v>1802</v>
      </c>
    </row>
    <row r="1504" spans="1:32" hidden="1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1">
        <v>0</v>
      </c>
      <c r="S1504" s="20">
        <f>VLOOKUP($A1504,Database!$A:$Y,10,FALSE)</f>
        <v>163</v>
      </c>
      <c r="T1504" s="20">
        <f>VLOOKUP($A1504,Database!$A:$Y,11,FALSE)</f>
        <v>118</v>
      </c>
      <c r="U1504" s="20">
        <f>VLOOKUP($A1504,Database!$A:$Y,12,FALSE)</f>
        <v>53</v>
      </c>
      <c r="V1504" s="20" t="str">
        <f>VLOOKUP(A1504,Database!A:M,13,FALSE)</f>
        <v>Terminé</v>
      </c>
      <c r="W1504" s="20">
        <f>VLOOKUP($A1504,Database!$A:$Y,20,FALSE)</f>
        <v>0</v>
      </c>
      <c r="X1504" s="20">
        <f>VLOOKUP($A1504,Database!$A:$Y,21,FALSE)</f>
        <v>2</v>
      </c>
      <c r="Y1504" s="20">
        <f>IF(A1504=0,0,IF(V1504="À venir",0,IF(AND(ISBLANK(P1504),ISBLANK(Q1504)),1,0)))</f>
        <v>0</v>
      </c>
      <c r="Z1504" s="20">
        <f>IF(OR(ISBLANK(P1504),ISBLANK(Q1504)),"",IF(OR(AND(P1504&gt;Q1504,W1504&gt;X1504),AND(P1504=Q1504,W1504=X1504),AND(P1504&lt;Q1504,W1504&lt;X1504)),1,0))</f>
        <v>1</v>
      </c>
      <c r="AA1504" s="20">
        <f ca="1">IF(C1504&lt;NOW(),IF(AND(P1504&gt;Q1504,W1504&gt;X1504),S1504,IF(AND(P1504=Q1504,W1504=X1504),T1504,IF(AND(P1504&lt;Q1504,W1504&lt;X1504),U1504,0))),"")</f>
        <v>53</v>
      </c>
      <c r="AB1504" s="20">
        <f ca="1">IF(AND(P1504=W1504,Q1504=X1504,NOT(ISBLANK(P1504)),NOT(ISBLANK(Q1504)),NOT(ISBLANK(W1504)),NOT(ISBLANK(AA1504))),1,0)</f>
        <v>0</v>
      </c>
      <c r="AC1504" s="20" t="str">
        <f ca="1">IF(AB1504=0,"",IF(OR(ISBLANK(P1504),ISBLANK(Q1504)),"",IF(ISBLANK(VLOOKUP(A1504,Database!A:AA,22,FALSE)),"",VLOOKUP(A1504,Database!A:AA,22,FALSE))))</f>
        <v/>
      </c>
      <c r="AD1504" s="20">
        <f ca="1">IFERROR(
   IF(
     OR(ISBLANK(P1504),ISBLANK(Q1504)),
     "",
     IF(
       AND(AA1504&lt;&gt;"",OR(V1504="Terminé",V1504="En cours")),
       VLOOKUP(AC1504,Setup_ScoreExactBonus!A:D,4,FALSE),
       0
     )),
  0)</f>
        <v>0</v>
      </c>
      <c r="AE1504" s="21">
        <f ca="1">IFERROR(IF(OR(ISBLANK(P1504),ISBLANK(Q1504)),0,IF(AA1504&lt;&gt;"", AA1504 + IF(AB1504=1,AD1504, 0), "") * (R1504+1)),"")</f>
        <v>53</v>
      </c>
      <c r="AF1504" s="21">
        <f ca="1">SUMIFS(AE$2:AE1504,D$2:D1504,D1504)</f>
        <v>2083</v>
      </c>
    </row>
    <row r="1505" spans="1:32" hidden="1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1">
        <v>0</v>
      </c>
      <c r="S1505" s="20">
        <f>VLOOKUP($A1505,Database!$A:$Y,10,FALSE)</f>
        <v>163</v>
      </c>
      <c r="T1505" s="20">
        <f>VLOOKUP($A1505,Database!$A:$Y,11,FALSE)</f>
        <v>118</v>
      </c>
      <c r="U1505" s="20">
        <f>VLOOKUP($A1505,Database!$A:$Y,12,FALSE)</f>
        <v>53</v>
      </c>
      <c r="V1505" s="20" t="str">
        <f>VLOOKUP(A1505,Database!A:M,13,FALSE)</f>
        <v>Terminé</v>
      </c>
      <c r="W1505" s="20">
        <f>VLOOKUP($A1505,Database!$A:$Y,20,FALSE)</f>
        <v>0</v>
      </c>
      <c r="X1505" s="20">
        <f>VLOOKUP($A1505,Database!$A:$Y,21,FALSE)</f>
        <v>2</v>
      </c>
      <c r="Y1505" s="20">
        <f>IF(A1505=0,0,IF(V1505="À venir",0,IF(AND(ISBLANK(P1505),ISBLANK(Q1505)),1,0)))</f>
        <v>0</v>
      </c>
      <c r="Z1505" s="20">
        <f>IF(OR(ISBLANK(P1505),ISBLANK(Q1505)),"",IF(OR(AND(P1505&gt;Q1505,W1505&gt;X1505),AND(P1505=Q1505,W1505=X1505),AND(P1505&lt;Q1505,W1505&lt;X1505)),1,0))</f>
        <v>1</v>
      </c>
      <c r="AA1505" s="20">
        <f ca="1">IF(C1505&lt;NOW(),IF(AND(P1505&gt;Q1505,W1505&gt;X1505),S1505,IF(AND(P1505=Q1505,W1505=X1505),T1505,IF(AND(P1505&lt;Q1505,W1505&lt;X1505),U1505,0))),"")</f>
        <v>53</v>
      </c>
      <c r="AB1505" s="20">
        <f ca="1">IF(AND(P1505=W1505,Q1505=X1505,NOT(ISBLANK(P1505)),NOT(ISBLANK(Q1505)),NOT(ISBLANK(W1505)),NOT(ISBLANK(AA1505))),1,0)</f>
        <v>1</v>
      </c>
      <c r="AC1505" s="20" t="str">
        <f ca="1">IF(AB1505=0,"",IF(OR(ISBLANK(P1505),ISBLANK(Q1505)),"",IF(ISBLANK(VLOOKUP(A1505,Database!A:AA,22,FALSE)),"",VLOOKUP(A1505,Database!A:AA,22,FALSE))))</f>
        <v>Exact</v>
      </c>
      <c r="AD1505" s="20">
        <f ca="1">IFERROR(
   IF(
     OR(ISBLANK(P1505),ISBLANK(Q1505)),
     "",
     IF(
       AND(AA1505&lt;&gt;"",OR(V1505="Terminé",V1505="En cours")),
       VLOOKUP(AC1505,Setup_ScoreExactBonus!A:D,4,FALSE),
       0
     )),
  0)</f>
        <v>20</v>
      </c>
      <c r="AE1505" s="21">
        <f ca="1">IFERROR(IF(OR(ISBLANK(P1505),ISBLANK(Q1505)),0,IF(AA1505&lt;&gt;"", AA1505 + IF(AB1505=1,AD1505, 0), "") * (R1505+1)),"")</f>
        <v>73</v>
      </c>
      <c r="AF1505" s="21">
        <f ca="1">SUMIFS(AE$2:AE1505,D$2:D1505,D1505)</f>
        <v>1915</v>
      </c>
    </row>
    <row r="1506" spans="1:32" hidden="1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1">
        <v>0</v>
      </c>
      <c r="S1506" s="20">
        <f>VLOOKUP($A1506,Database!$A:$Y,10,FALSE)</f>
        <v>163</v>
      </c>
      <c r="T1506" s="20">
        <f>VLOOKUP($A1506,Database!$A:$Y,11,FALSE)</f>
        <v>118</v>
      </c>
      <c r="U1506" s="20">
        <f>VLOOKUP($A1506,Database!$A:$Y,12,FALSE)</f>
        <v>53</v>
      </c>
      <c r="V1506" s="20" t="str">
        <f>VLOOKUP(A1506,Database!A:M,13,FALSE)</f>
        <v>Terminé</v>
      </c>
      <c r="W1506" s="20">
        <f>VLOOKUP($A1506,Database!$A:$Y,20,FALSE)</f>
        <v>0</v>
      </c>
      <c r="X1506" s="20">
        <f>VLOOKUP($A1506,Database!$A:$Y,21,FALSE)</f>
        <v>2</v>
      </c>
      <c r="Y1506" s="20">
        <f>IF(A1506=0,0,IF(V1506="À venir",0,IF(AND(ISBLANK(P1506),ISBLANK(Q1506)),1,0)))</f>
        <v>0</v>
      </c>
      <c r="Z1506" s="20">
        <f>IF(OR(ISBLANK(P1506),ISBLANK(Q1506)),"",IF(OR(AND(P1506&gt;Q1506,W1506&gt;X1506),AND(P1506=Q1506,W1506=X1506),AND(P1506&lt;Q1506,W1506&lt;X1506)),1,0))</f>
        <v>1</v>
      </c>
      <c r="AA1506" s="20">
        <f ca="1">IF(C1506&lt;NOW(),IF(AND(P1506&gt;Q1506,W1506&gt;X1506),S1506,IF(AND(P1506=Q1506,W1506=X1506),T1506,IF(AND(P1506&lt;Q1506,W1506&lt;X1506),U1506,0))),"")</f>
        <v>53</v>
      </c>
      <c r="AB1506" s="20">
        <f ca="1">IF(AND(P1506=W1506,Q1506=X1506,NOT(ISBLANK(P1506)),NOT(ISBLANK(Q1506)),NOT(ISBLANK(W1506)),NOT(ISBLANK(AA1506))),1,0)</f>
        <v>0</v>
      </c>
      <c r="AC1506" s="20" t="str">
        <f ca="1">IF(AB1506=0,"",IF(OR(ISBLANK(P1506),ISBLANK(Q1506)),"",IF(ISBLANK(VLOOKUP(A1506,Database!A:AA,22,FALSE)),"",VLOOKUP(A1506,Database!A:AA,22,FALSE))))</f>
        <v/>
      </c>
      <c r="AD1506" s="20">
        <f ca="1">IFERROR(
   IF(
     OR(ISBLANK(P1506),ISBLANK(Q1506)),
     "",
     IF(
       AND(AA1506&lt;&gt;"",OR(V1506="Terminé",V1506="En cours")),
       VLOOKUP(AC1506,Setup_ScoreExactBonus!A:D,4,FALSE),
       0
     )),
  0)</f>
        <v>0</v>
      </c>
      <c r="AE1506" s="21">
        <f ca="1">IFERROR(IF(OR(ISBLANK(P1506),ISBLANK(Q1506)),0,IF(AA1506&lt;&gt;"", AA1506 + IF(AB1506=1,AD1506, 0), "") * (R1506+1)),"")</f>
        <v>53</v>
      </c>
      <c r="AF1506" s="21">
        <f ca="1">SUMIFS(AE$2:AE1506,D$2:D1506,D1506)</f>
        <v>2185</v>
      </c>
    </row>
    <row r="1507" spans="1:32" hidden="1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1">
        <v>0</v>
      </c>
      <c r="S1507" s="20">
        <f>VLOOKUP($A1507,Database!$A:$Y,10,FALSE)</f>
        <v>163</v>
      </c>
      <c r="T1507" s="20">
        <f>VLOOKUP($A1507,Database!$A:$Y,11,FALSE)</f>
        <v>118</v>
      </c>
      <c r="U1507" s="20">
        <f>VLOOKUP($A1507,Database!$A:$Y,12,FALSE)</f>
        <v>53</v>
      </c>
      <c r="V1507" s="20" t="str">
        <f>VLOOKUP(A1507,Database!A:M,13,FALSE)</f>
        <v>Terminé</v>
      </c>
      <c r="W1507" s="20">
        <f>VLOOKUP($A1507,Database!$A:$Y,20,FALSE)</f>
        <v>0</v>
      </c>
      <c r="X1507" s="20">
        <f>VLOOKUP($A1507,Database!$A:$Y,21,FALSE)</f>
        <v>2</v>
      </c>
      <c r="Y1507" s="20">
        <f>IF(A1507=0,0,IF(V1507="À venir",0,IF(AND(ISBLANK(P1507),ISBLANK(Q1507)),1,0)))</f>
        <v>0</v>
      </c>
      <c r="Z1507" s="20">
        <f>IF(OR(ISBLANK(P1507),ISBLANK(Q1507)),"",IF(OR(AND(P1507&gt;Q1507,W1507&gt;X1507),AND(P1507=Q1507,W1507=X1507),AND(P1507&lt;Q1507,W1507&lt;X1507)),1,0))</f>
        <v>0</v>
      </c>
      <c r="AA1507" s="20">
        <f ca="1">IF(C1507&lt;NOW(),IF(AND(P1507&gt;Q1507,W1507&gt;X1507),S1507,IF(AND(P1507=Q1507,W1507=X1507),T1507,IF(AND(P1507&lt;Q1507,W1507&lt;X1507),U1507,0))),"")</f>
        <v>0</v>
      </c>
      <c r="AB1507" s="20">
        <f ca="1">IF(AND(P1507=W1507,Q1507=X1507,NOT(ISBLANK(P1507)),NOT(ISBLANK(Q1507)),NOT(ISBLANK(W1507)),NOT(ISBLANK(AA1507))),1,0)</f>
        <v>0</v>
      </c>
      <c r="AC1507" s="20" t="str">
        <f ca="1">IF(AB1507=0,"",IF(OR(ISBLANK(P1507),ISBLANK(Q1507)),"",IF(ISBLANK(VLOOKUP(A1507,Database!A:AA,22,FALSE)),"",VLOOKUP(A1507,Database!A:AA,22,FALSE))))</f>
        <v/>
      </c>
      <c r="AD1507" s="20">
        <f ca="1">IFERROR(
   IF(
     OR(ISBLANK(P1507),ISBLANK(Q1507)),
     "",
     IF(
       AND(AA1507&lt;&gt;"",OR(V1507="Terminé",V1507="En cours")),
       VLOOKUP(AC1507,Setup_ScoreExactBonus!A:D,4,FALSE),
       0
     )),
  0)</f>
        <v>0</v>
      </c>
      <c r="AE1507" s="21">
        <f ca="1">IFERROR(IF(OR(ISBLANK(P1507),ISBLANK(Q1507)),0,IF(AA1507&lt;&gt;"", AA1507 + IF(AB1507=1,AD1507, 0), "") * (R1507+1)),"")</f>
        <v>0</v>
      </c>
      <c r="AF1507" s="21">
        <f ca="1">SUMIFS(AE$2:AE1507,D$2:D1507,D1507)</f>
        <v>1665</v>
      </c>
    </row>
    <row r="1508" spans="1:32" hidden="1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1">
        <v>0</v>
      </c>
      <c r="S1508" s="20">
        <f>VLOOKUP($A1508,Database!$A:$Y,10,FALSE)</f>
        <v>163</v>
      </c>
      <c r="T1508" s="20">
        <f>VLOOKUP($A1508,Database!$A:$Y,11,FALSE)</f>
        <v>118</v>
      </c>
      <c r="U1508" s="20">
        <f>VLOOKUP($A1508,Database!$A:$Y,12,FALSE)</f>
        <v>53</v>
      </c>
      <c r="V1508" s="20" t="str">
        <f>VLOOKUP(A1508,Database!A:M,13,FALSE)</f>
        <v>Terminé</v>
      </c>
      <c r="W1508" s="20">
        <f>VLOOKUP($A1508,Database!$A:$Y,20,FALSE)</f>
        <v>0</v>
      </c>
      <c r="X1508" s="20">
        <f>VLOOKUP($A1508,Database!$A:$Y,21,FALSE)</f>
        <v>2</v>
      </c>
      <c r="Y1508" s="20">
        <f>IF(A1508=0,0,IF(V1508="À venir",0,IF(AND(ISBLANK(P1508),ISBLANK(Q1508)),1,0)))</f>
        <v>0</v>
      </c>
      <c r="Z1508" s="20">
        <f>IF(OR(ISBLANK(P1508),ISBLANK(Q1508)),"",IF(OR(AND(P1508&gt;Q1508,W1508&gt;X1508),AND(P1508=Q1508,W1508=X1508),AND(P1508&lt;Q1508,W1508&lt;X1508)),1,0))</f>
        <v>0</v>
      </c>
      <c r="AA1508" s="20">
        <f ca="1">IF(C1508&lt;NOW(),IF(AND(P1508&gt;Q1508,W1508&gt;X1508),S1508,IF(AND(P1508=Q1508,W1508=X1508),T1508,IF(AND(P1508&lt;Q1508,W1508&lt;X1508),U1508,0))),"")</f>
        <v>0</v>
      </c>
      <c r="AB1508" s="20">
        <f ca="1">IF(AND(P1508=W1508,Q1508=X1508,NOT(ISBLANK(P1508)),NOT(ISBLANK(Q1508)),NOT(ISBLANK(W1508)),NOT(ISBLANK(AA1508))),1,0)</f>
        <v>0</v>
      </c>
      <c r="AC1508" s="20" t="str">
        <f ca="1">IF(AB1508=0,"",IF(OR(ISBLANK(P1508),ISBLANK(Q1508)),"",IF(ISBLANK(VLOOKUP(A1508,Database!A:AA,22,FALSE)),"",VLOOKUP(A1508,Database!A:AA,22,FALSE))))</f>
        <v/>
      </c>
      <c r="AD1508" s="20">
        <f ca="1">IFERROR(
   IF(
     OR(ISBLANK(P1508),ISBLANK(Q1508)),
     "",
     IF(
       AND(AA1508&lt;&gt;"",OR(V1508="Terminé",V1508="En cours")),
       VLOOKUP(AC1508,Setup_ScoreExactBonus!A:D,4,FALSE),
       0
     )),
  0)</f>
        <v>0</v>
      </c>
      <c r="AE1508" s="21">
        <f ca="1">IFERROR(IF(OR(ISBLANK(P1508),ISBLANK(Q1508)),0,IF(AA1508&lt;&gt;"", AA1508 + IF(AB1508=1,AD1508, 0), "") * (R1508+1)),"")</f>
        <v>0</v>
      </c>
      <c r="AF1508" s="21">
        <f ca="1">SUMIFS(AE$2:AE1508,D$2:D1508,D1508)</f>
        <v>1523</v>
      </c>
    </row>
    <row r="1509" spans="1:32" hidden="1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1">
        <v>0</v>
      </c>
      <c r="S1509" s="20">
        <f>VLOOKUP($A1509,Database!$A:$Y,10,FALSE)</f>
        <v>163</v>
      </c>
      <c r="T1509" s="20">
        <f>VLOOKUP($A1509,Database!$A:$Y,11,FALSE)</f>
        <v>118</v>
      </c>
      <c r="U1509" s="20">
        <f>VLOOKUP($A1509,Database!$A:$Y,12,FALSE)</f>
        <v>53</v>
      </c>
      <c r="V1509" s="20" t="str">
        <f>VLOOKUP(A1509,Database!A:M,13,FALSE)</f>
        <v>Terminé</v>
      </c>
      <c r="W1509" s="20">
        <f>VLOOKUP($A1509,Database!$A:$Y,20,FALSE)</f>
        <v>0</v>
      </c>
      <c r="X1509" s="20">
        <f>VLOOKUP($A1509,Database!$A:$Y,21,FALSE)</f>
        <v>2</v>
      </c>
      <c r="Y1509" s="20">
        <f>IF(A1509=0,0,IF(V1509="À venir",0,IF(AND(ISBLANK(P1509),ISBLANK(Q1509)),1,0)))</f>
        <v>0</v>
      </c>
      <c r="Z1509" s="20">
        <f>IF(OR(ISBLANK(P1509),ISBLANK(Q1509)),"",IF(OR(AND(P1509&gt;Q1509,W1509&gt;X1509),AND(P1509=Q1509,W1509=X1509),AND(P1509&lt;Q1509,W1509&lt;X1509)),1,0))</f>
        <v>1</v>
      </c>
      <c r="AA1509" s="20">
        <f ca="1">IF(C1509&lt;NOW(),IF(AND(P1509&gt;Q1509,W1509&gt;X1509),S1509,IF(AND(P1509=Q1509,W1509=X1509),T1509,IF(AND(P1509&lt;Q1509,W1509&lt;X1509),U1509,0))),"")</f>
        <v>53</v>
      </c>
      <c r="AB1509" s="20">
        <f ca="1">IF(AND(P1509=W1509,Q1509=X1509,NOT(ISBLANK(P1509)),NOT(ISBLANK(Q1509)),NOT(ISBLANK(W1509)),NOT(ISBLANK(AA1509))),1,0)</f>
        <v>0</v>
      </c>
      <c r="AC1509" s="20" t="str">
        <f ca="1">IF(AB1509=0,"",IF(OR(ISBLANK(P1509),ISBLANK(Q1509)),"",IF(ISBLANK(VLOOKUP(A1509,Database!A:AA,22,FALSE)),"",VLOOKUP(A1509,Database!A:AA,22,FALSE))))</f>
        <v/>
      </c>
      <c r="AD1509" s="20">
        <f ca="1">IFERROR(
   IF(
     OR(ISBLANK(P1509),ISBLANK(Q1509)),
     "",
     IF(
       AND(AA1509&lt;&gt;"",OR(V1509="Terminé",V1509="En cours")),
       VLOOKUP(AC1509,Setup_ScoreExactBonus!A:D,4,FALSE),
       0
     )),
  0)</f>
        <v>0</v>
      </c>
      <c r="AE1509" s="21">
        <f ca="1">IFERROR(IF(OR(ISBLANK(P1509),ISBLANK(Q1509)),0,IF(AA1509&lt;&gt;"", AA1509 + IF(AB1509=1,AD1509, 0), "") * (R1509+1)),"")</f>
        <v>53</v>
      </c>
      <c r="AF1509" s="21">
        <f ca="1">SUMIFS(AE$2:AE1509,D$2:D1509,D1509)</f>
        <v>1614</v>
      </c>
    </row>
    <row r="1510" spans="1:32" hidden="1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1">
        <v>0</v>
      </c>
      <c r="S1510" s="20">
        <f>VLOOKUP($A1510,Database!$A:$Y,10,FALSE)</f>
        <v>163</v>
      </c>
      <c r="T1510" s="20">
        <f>VLOOKUP($A1510,Database!$A:$Y,11,FALSE)</f>
        <v>118</v>
      </c>
      <c r="U1510" s="20">
        <f>VLOOKUP($A1510,Database!$A:$Y,12,FALSE)</f>
        <v>53</v>
      </c>
      <c r="V1510" s="20" t="str">
        <f>VLOOKUP(A1510,Database!A:M,13,FALSE)</f>
        <v>Terminé</v>
      </c>
      <c r="W1510" s="20">
        <f>VLOOKUP($A1510,Database!$A:$Y,20,FALSE)</f>
        <v>0</v>
      </c>
      <c r="X1510" s="20">
        <f>VLOOKUP($A1510,Database!$A:$Y,21,FALSE)</f>
        <v>2</v>
      </c>
      <c r="Y1510" s="20">
        <f>IF(A1510=0,0,IF(V1510="À venir",0,IF(AND(ISBLANK(P1510),ISBLANK(Q1510)),1,0)))</f>
        <v>0</v>
      </c>
      <c r="Z1510" s="20">
        <f>IF(OR(ISBLANK(P1510),ISBLANK(Q1510)),"",IF(OR(AND(P1510&gt;Q1510,W1510&gt;X1510),AND(P1510=Q1510,W1510=X1510),AND(P1510&lt;Q1510,W1510&lt;X1510)),1,0))</f>
        <v>0</v>
      </c>
      <c r="AA1510" s="20">
        <f ca="1">IF(C1510&lt;NOW(),IF(AND(P1510&gt;Q1510,W1510&gt;X1510),S1510,IF(AND(P1510=Q1510,W1510=X1510),T1510,IF(AND(P1510&lt;Q1510,W1510&lt;X1510),U1510,0))),"")</f>
        <v>0</v>
      </c>
      <c r="AB1510" s="20">
        <f ca="1">IF(AND(P1510=W1510,Q1510=X1510,NOT(ISBLANK(P1510)),NOT(ISBLANK(Q1510)),NOT(ISBLANK(W1510)),NOT(ISBLANK(AA1510))),1,0)</f>
        <v>0</v>
      </c>
      <c r="AC1510" s="20" t="str">
        <f ca="1">IF(AB1510=0,"",IF(OR(ISBLANK(P1510),ISBLANK(Q1510)),"",IF(ISBLANK(VLOOKUP(A1510,Database!A:AA,22,FALSE)),"",VLOOKUP(A1510,Database!A:AA,22,FALSE))))</f>
        <v/>
      </c>
      <c r="AD1510" s="20">
        <f ca="1">IFERROR(
   IF(
     OR(ISBLANK(P1510),ISBLANK(Q1510)),
     "",
     IF(
       AND(AA1510&lt;&gt;"",OR(V1510="Terminé",V1510="En cours")),
       VLOOKUP(AC1510,Setup_ScoreExactBonus!A:D,4,FALSE),
       0
     )),
  0)</f>
        <v>0</v>
      </c>
      <c r="AE1510" s="21">
        <f ca="1">IFERROR(IF(OR(ISBLANK(P1510),ISBLANK(Q1510)),0,IF(AA1510&lt;&gt;"", AA1510 + IF(AB1510=1,AD1510, 0), "") * (R1510+1)),"")</f>
        <v>0</v>
      </c>
      <c r="AF1510" s="21">
        <f ca="1">SUMIFS(AE$2:AE1510,D$2:D1510,D1510)</f>
        <v>2257</v>
      </c>
    </row>
    <row r="1511" spans="1:32" hidden="1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1">
        <v>0</v>
      </c>
      <c r="S1511" s="20">
        <f>VLOOKUP($A1511,Database!$A:$Y,10,FALSE)</f>
        <v>163</v>
      </c>
      <c r="T1511" s="20">
        <f>VLOOKUP($A1511,Database!$A:$Y,11,FALSE)</f>
        <v>118</v>
      </c>
      <c r="U1511" s="20">
        <f>VLOOKUP($A1511,Database!$A:$Y,12,FALSE)</f>
        <v>53</v>
      </c>
      <c r="V1511" s="20" t="str">
        <f>VLOOKUP(A1511,Database!A:M,13,FALSE)</f>
        <v>Terminé</v>
      </c>
      <c r="W1511" s="20">
        <f>VLOOKUP($A1511,Database!$A:$Y,20,FALSE)</f>
        <v>0</v>
      </c>
      <c r="X1511" s="20">
        <f>VLOOKUP($A1511,Database!$A:$Y,21,FALSE)</f>
        <v>2</v>
      </c>
      <c r="Y1511" s="20">
        <f>IF(A1511=0,0,IF(V1511="À venir",0,IF(AND(ISBLANK(P1511),ISBLANK(Q1511)),1,0)))</f>
        <v>0</v>
      </c>
      <c r="Z1511" s="20">
        <f>IF(OR(ISBLANK(P1511),ISBLANK(Q1511)),"",IF(OR(AND(P1511&gt;Q1511,W1511&gt;X1511),AND(P1511=Q1511,W1511=X1511),AND(P1511&lt;Q1511,W1511&lt;X1511)),1,0))</f>
        <v>1</v>
      </c>
      <c r="AA1511" s="20">
        <f ca="1">IF(C1511&lt;NOW(),IF(AND(P1511&gt;Q1511,W1511&gt;X1511),S1511,IF(AND(P1511=Q1511,W1511=X1511),T1511,IF(AND(P1511&lt;Q1511,W1511&lt;X1511),U1511,0))),"")</f>
        <v>53</v>
      </c>
      <c r="AB1511" s="20">
        <f ca="1">IF(AND(P1511=W1511,Q1511=X1511,NOT(ISBLANK(P1511)),NOT(ISBLANK(Q1511)),NOT(ISBLANK(W1511)),NOT(ISBLANK(AA1511))),1,0)</f>
        <v>0</v>
      </c>
      <c r="AC1511" s="20" t="str">
        <f ca="1">IF(AB1511=0,"",IF(OR(ISBLANK(P1511),ISBLANK(Q1511)),"",IF(ISBLANK(VLOOKUP(A1511,Database!A:AA,22,FALSE)),"",VLOOKUP(A1511,Database!A:AA,22,FALSE))))</f>
        <v/>
      </c>
      <c r="AD1511" s="20">
        <f ca="1">IFERROR(
   IF(
     OR(ISBLANK(P1511),ISBLANK(Q1511)),
     "",
     IF(
       AND(AA1511&lt;&gt;"",OR(V1511="Terminé",V1511="En cours")),
       VLOOKUP(AC1511,Setup_ScoreExactBonus!A:D,4,FALSE),
       0
     )),
  0)</f>
        <v>0</v>
      </c>
      <c r="AE1511" s="21">
        <f ca="1">IFERROR(IF(OR(ISBLANK(P1511),ISBLANK(Q1511)),0,IF(AA1511&lt;&gt;"", AA1511 + IF(AB1511=1,AD1511, 0), "") * (R1511+1)),"")</f>
        <v>53</v>
      </c>
      <c r="AF1511" s="21">
        <f ca="1">SUMIFS(AE$2:AE1511,D$2:D1511,D1511)</f>
        <v>2048</v>
      </c>
    </row>
    <row r="1512" spans="1:32" hidden="1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1">
        <v>0</v>
      </c>
      <c r="S1512" s="20">
        <f>VLOOKUP($A1512,Database!$A:$Y,10,FALSE)</f>
        <v>163</v>
      </c>
      <c r="T1512" s="20">
        <f>VLOOKUP($A1512,Database!$A:$Y,11,FALSE)</f>
        <v>118</v>
      </c>
      <c r="U1512" s="20">
        <f>VLOOKUP($A1512,Database!$A:$Y,12,FALSE)</f>
        <v>53</v>
      </c>
      <c r="V1512" s="20" t="str">
        <f>VLOOKUP(A1512,Database!A:M,13,FALSE)</f>
        <v>Terminé</v>
      </c>
      <c r="W1512" s="20">
        <f>VLOOKUP($A1512,Database!$A:$Y,20,FALSE)</f>
        <v>0</v>
      </c>
      <c r="X1512" s="20">
        <f>VLOOKUP($A1512,Database!$A:$Y,21,FALSE)</f>
        <v>2</v>
      </c>
      <c r="Y1512" s="20">
        <f>IF(A1512=0,0,IF(V1512="À venir",0,IF(AND(ISBLANK(P1512),ISBLANK(Q1512)),1,0)))</f>
        <v>0</v>
      </c>
      <c r="Z1512" s="20">
        <f>IF(OR(ISBLANK(P1512),ISBLANK(Q1512)),"",IF(OR(AND(P1512&gt;Q1512,W1512&gt;X1512),AND(P1512=Q1512,W1512=X1512),AND(P1512&lt;Q1512,W1512&lt;X1512)),1,0))</f>
        <v>1</v>
      </c>
      <c r="AA1512" s="20">
        <f ca="1">IF(C1512&lt;NOW(),IF(AND(P1512&gt;Q1512,W1512&gt;X1512),S1512,IF(AND(P1512=Q1512,W1512=X1512),T1512,IF(AND(P1512&lt;Q1512,W1512&lt;X1512),U1512,0))),"")</f>
        <v>53</v>
      </c>
      <c r="AB1512" s="20">
        <f ca="1">IF(AND(P1512=W1512,Q1512=X1512,NOT(ISBLANK(P1512)),NOT(ISBLANK(Q1512)),NOT(ISBLANK(W1512)),NOT(ISBLANK(AA1512))),1,0)</f>
        <v>1</v>
      </c>
      <c r="AC1512" s="20" t="str">
        <f ca="1">IF(AB1512=0,"",IF(OR(ISBLANK(P1512),ISBLANK(Q1512)),"",IF(ISBLANK(VLOOKUP(A1512,Database!A:AA,22,FALSE)),"",VLOOKUP(A1512,Database!A:AA,22,FALSE))))</f>
        <v>Exact</v>
      </c>
      <c r="AD1512" s="20">
        <f ca="1">IFERROR(
   IF(
     OR(ISBLANK(P1512),ISBLANK(Q1512)),
     "",
     IF(
       AND(AA1512&lt;&gt;"",OR(V1512="Terminé",V1512="En cours")),
       VLOOKUP(AC1512,Setup_ScoreExactBonus!A:D,4,FALSE),
       0
     )),
  0)</f>
        <v>20</v>
      </c>
      <c r="AE1512" s="21">
        <f ca="1">IFERROR(IF(OR(ISBLANK(P1512),ISBLANK(Q1512)),0,IF(AA1512&lt;&gt;"", AA1512 + IF(AB1512=1,AD1512, 0), "") * (R1512+1)),"")</f>
        <v>73</v>
      </c>
      <c r="AF1512" s="21">
        <f ca="1">SUMIFS(AE$2:AE1512,D$2:D1512,D1512)</f>
        <v>1552</v>
      </c>
    </row>
    <row r="1513" spans="1:32" hidden="1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1">
        <v>0</v>
      </c>
      <c r="S1513" s="20">
        <f>VLOOKUP($A1513,Database!$A:$Y,10,FALSE)</f>
        <v>163</v>
      </c>
      <c r="T1513" s="20">
        <f>VLOOKUP($A1513,Database!$A:$Y,11,FALSE)</f>
        <v>118</v>
      </c>
      <c r="U1513" s="20">
        <f>VLOOKUP($A1513,Database!$A:$Y,12,FALSE)</f>
        <v>53</v>
      </c>
      <c r="V1513" s="20" t="str">
        <f>VLOOKUP(A1513,Database!A:M,13,FALSE)</f>
        <v>Terminé</v>
      </c>
      <c r="W1513" s="20">
        <f>VLOOKUP($A1513,Database!$A:$Y,20,FALSE)</f>
        <v>0</v>
      </c>
      <c r="X1513" s="20">
        <f>VLOOKUP($A1513,Database!$A:$Y,21,FALSE)</f>
        <v>2</v>
      </c>
      <c r="Y1513" s="20">
        <f>IF(A1513=0,0,IF(V1513="À venir",0,IF(AND(ISBLANK(P1513),ISBLANK(Q1513)),1,0)))</f>
        <v>0</v>
      </c>
      <c r="Z1513" s="20">
        <f>IF(OR(ISBLANK(P1513),ISBLANK(Q1513)),"",IF(OR(AND(P1513&gt;Q1513,W1513&gt;X1513),AND(P1513=Q1513,W1513=X1513),AND(P1513&lt;Q1513,W1513&lt;X1513)),1,0))</f>
        <v>1</v>
      </c>
      <c r="AA1513" s="20">
        <f ca="1">IF(C1513&lt;NOW(),IF(AND(P1513&gt;Q1513,W1513&gt;X1513),S1513,IF(AND(P1513=Q1513,W1513=X1513),T1513,IF(AND(P1513&lt;Q1513,W1513&lt;X1513),U1513,0))),"")</f>
        <v>53</v>
      </c>
      <c r="AB1513" s="20">
        <f ca="1">IF(AND(P1513=W1513,Q1513=X1513,NOT(ISBLANK(P1513)),NOT(ISBLANK(Q1513)),NOT(ISBLANK(W1513)),NOT(ISBLANK(AA1513))),1,0)</f>
        <v>1</v>
      </c>
      <c r="AC1513" s="20" t="str">
        <f ca="1">IF(AB1513=0,"",IF(OR(ISBLANK(P1513),ISBLANK(Q1513)),"",IF(ISBLANK(VLOOKUP(A1513,Database!A:AA,22,FALSE)),"",VLOOKUP(A1513,Database!A:AA,22,FALSE))))</f>
        <v>Exact</v>
      </c>
      <c r="AD1513" s="20">
        <f ca="1">IFERROR(
   IF(
     OR(ISBLANK(P1513),ISBLANK(Q1513)),
     "",
     IF(
       AND(AA1513&lt;&gt;"",OR(V1513="Terminé",V1513="En cours")),
       VLOOKUP(AC1513,Setup_ScoreExactBonus!A:D,4,FALSE),
       0
     )),
  0)</f>
        <v>20</v>
      </c>
      <c r="AE1513" s="21">
        <f ca="1">IFERROR(IF(OR(ISBLANK(P1513),ISBLANK(Q1513)),0,IF(AA1513&lt;&gt;"", AA1513 + IF(AB1513=1,AD1513, 0), "") * (R1513+1)),"")</f>
        <v>73</v>
      </c>
      <c r="AF1513" s="21">
        <f ca="1">SUMIFS(AE$2:AE1513,D$2:D1513,D1513)</f>
        <v>1261</v>
      </c>
    </row>
    <row r="1514" spans="1:32" hidden="1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1">
        <v>0</v>
      </c>
      <c r="S1514" s="20">
        <f>VLOOKUP($A1514,Database!$A:$Y,10,FALSE)</f>
        <v>145</v>
      </c>
      <c r="T1514" s="20">
        <f>VLOOKUP($A1514,Database!$A:$Y,11,FALSE)</f>
        <v>129</v>
      </c>
      <c r="U1514" s="20">
        <f>VLOOKUP($A1514,Database!$A:$Y,12,FALSE)</f>
        <v>42</v>
      </c>
      <c r="V1514" s="20" t="str">
        <f>VLOOKUP(A1514,Database!A:M,13,FALSE)</f>
        <v>Terminé</v>
      </c>
      <c r="W1514" s="20">
        <f>VLOOKUP($A1514,Database!$A:$Y,20,FALSE)</f>
        <v>2</v>
      </c>
      <c r="X1514" s="20">
        <f>VLOOKUP($A1514,Database!$A:$Y,21,FALSE)</f>
        <v>1</v>
      </c>
      <c r="Y1514" s="20">
        <f>IF(A1514=0,0,IF(V1514="À venir",0,IF(AND(ISBLANK(P1514),ISBLANK(Q1514)),1,0)))</f>
        <v>0</v>
      </c>
      <c r="Z1514" s="20">
        <f>IF(OR(ISBLANK(P1514),ISBLANK(Q1514)),"",IF(OR(AND(P1514&gt;Q1514,W1514&gt;X1514),AND(P1514=Q1514,W1514=X1514),AND(P1514&lt;Q1514,W1514&lt;X1514)),1,0))</f>
        <v>0</v>
      </c>
      <c r="AA1514" s="20">
        <f ca="1">IF(C1514&lt;NOW(),IF(AND(P1514&gt;Q1514,W1514&gt;X1514),S1514,IF(AND(P1514=Q1514,W1514=X1514),T1514,IF(AND(P1514&lt;Q1514,W1514&lt;X1514),U1514,0))),"")</f>
        <v>0</v>
      </c>
      <c r="AB1514" s="20">
        <f ca="1">IF(AND(P1514=W1514,Q1514=X1514,NOT(ISBLANK(P1514)),NOT(ISBLANK(Q1514)),NOT(ISBLANK(W1514)),NOT(ISBLANK(AA1514))),1,0)</f>
        <v>0</v>
      </c>
      <c r="AC1514" s="20" t="str">
        <f ca="1">IF(AB1514=0,"",IF(OR(ISBLANK(P1514),ISBLANK(Q1514)),"",IF(ISBLANK(VLOOKUP(A1514,Database!A:AA,22,FALSE)),"",VLOOKUP(A1514,Database!A:AA,22,FALSE))))</f>
        <v/>
      </c>
      <c r="AD1514" s="20">
        <f ca="1">IFERROR(
   IF(
     OR(ISBLANK(P1514),ISBLANK(Q1514)),
     "",
     IF(
       AND(AA1514&lt;&gt;"",OR(V1514="Terminé",V1514="En cours")),
       VLOOKUP(AC1514,Setup_ScoreExactBonus!A:D,4,FALSE),
       0
     )),
  0)</f>
        <v>0</v>
      </c>
      <c r="AE1514" s="21">
        <f ca="1">IFERROR(IF(OR(ISBLANK(P1514),ISBLANK(Q1514)),0,IF(AA1514&lt;&gt;"", AA1514 + IF(AB1514=1,AD1514, 0), "") * (R1514+1)),"")</f>
        <v>0</v>
      </c>
      <c r="AF1514" s="21">
        <f ca="1">SUMIFS(AE$2:AE1514,D$2:D1514,D1514)</f>
        <v>1960</v>
      </c>
    </row>
    <row r="1515" spans="1:32" hidden="1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1">
        <v>0</v>
      </c>
      <c r="S1515" s="20">
        <f>VLOOKUP($A1515,Database!$A:$Y,10,FALSE)</f>
        <v>145</v>
      </c>
      <c r="T1515" s="20">
        <f>VLOOKUP($A1515,Database!$A:$Y,11,FALSE)</f>
        <v>129</v>
      </c>
      <c r="U1515" s="20">
        <f>VLOOKUP($A1515,Database!$A:$Y,12,FALSE)</f>
        <v>42</v>
      </c>
      <c r="V1515" s="20" t="str">
        <f>VLOOKUP(A1515,Database!A:M,13,FALSE)</f>
        <v>Terminé</v>
      </c>
      <c r="W1515" s="20">
        <f>VLOOKUP($A1515,Database!$A:$Y,20,FALSE)</f>
        <v>2</v>
      </c>
      <c r="X1515" s="20">
        <f>VLOOKUP($A1515,Database!$A:$Y,21,FALSE)</f>
        <v>1</v>
      </c>
      <c r="Y1515" s="20">
        <f>IF(A1515=0,0,IF(V1515="À venir",0,IF(AND(ISBLANK(P1515),ISBLANK(Q1515)),1,0)))</f>
        <v>0</v>
      </c>
      <c r="Z1515" s="20">
        <f>IF(OR(ISBLANK(P1515),ISBLANK(Q1515)),"",IF(OR(AND(P1515&gt;Q1515,W1515&gt;X1515),AND(P1515=Q1515,W1515=X1515),AND(P1515&lt;Q1515,W1515&lt;X1515)),1,0))</f>
        <v>0</v>
      </c>
      <c r="AA1515" s="20">
        <f ca="1">IF(C1515&lt;NOW(),IF(AND(P1515&gt;Q1515,W1515&gt;X1515),S1515,IF(AND(P1515=Q1515,W1515=X1515),T1515,IF(AND(P1515&lt;Q1515,W1515&lt;X1515),U1515,0))),"")</f>
        <v>0</v>
      </c>
      <c r="AB1515" s="20">
        <f ca="1">IF(AND(P1515=W1515,Q1515=X1515,NOT(ISBLANK(P1515)),NOT(ISBLANK(Q1515)),NOT(ISBLANK(W1515)),NOT(ISBLANK(AA1515))),1,0)</f>
        <v>0</v>
      </c>
      <c r="AC1515" s="20" t="str">
        <f ca="1">IF(AB1515=0,"",IF(OR(ISBLANK(P1515),ISBLANK(Q1515)),"",IF(ISBLANK(VLOOKUP(A1515,Database!A:AA,22,FALSE)),"",VLOOKUP(A1515,Database!A:AA,22,FALSE))))</f>
        <v/>
      </c>
      <c r="AD1515" s="20">
        <f ca="1">IFERROR(
   IF(
     OR(ISBLANK(P1515),ISBLANK(Q1515)),
     "",
     IF(
       AND(AA1515&lt;&gt;"",OR(V1515="Terminé",V1515="En cours")),
       VLOOKUP(AC1515,Setup_ScoreExactBonus!A:D,4,FALSE),
       0
     )),
  0)</f>
        <v>0</v>
      </c>
      <c r="AE1515" s="21">
        <f ca="1">IFERROR(IF(OR(ISBLANK(P1515),ISBLANK(Q1515)),0,IF(AA1515&lt;&gt;"", AA1515 + IF(AB1515=1,AD1515, 0), "") * (R1515+1)),"")</f>
        <v>0</v>
      </c>
      <c r="AF1515" s="21">
        <f ca="1">SUMIFS(AE$2:AE1515,D$2:D1515,D1515)</f>
        <v>2254</v>
      </c>
    </row>
    <row r="1516" spans="1:32" hidden="1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1">
        <v>0</v>
      </c>
      <c r="S1516" s="20">
        <f>VLOOKUP($A1516,Database!$A:$Y,10,FALSE)</f>
        <v>145</v>
      </c>
      <c r="T1516" s="20">
        <f>VLOOKUP($A1516,Database!$A:$Y,11,FALSE)</f>
        <v>129</v>
      </c>
      <c r="U1516" s="20">
        <f>VLOOKUP($A1516,Database!$A:$Y,12,FALSE)</f>
        <v>42</v>
      </c>
      <c r="V1516" s="20" t="str">
        <f>VLOOKUP(A1516,Database!A:M,13,FALSE)</f>
        <v>Terminé</v>
      </c>
      <c r="W1516" s="20">
        <f>VLOOKUP($A1516,Database!$A:$Y,20,FALSE)</f>
        <v>2</v>
      </c>
      <c r="X1516" s="20">
        <f>VLOOKUP($A1516,Database!$A:$Y,21,FALSE)</f>
        <v>1</v>
      </c>
      <c r="Y1516" s="20">
        <f>IF(A1516=0,0,IF(V1516="À venir",0,IF(AND(ISBLANK(P1516),ISBLANK(Q1516)),1,0)))</f>
        <v>0</v>
      </c>
      <c r="Z1516" s="20">
        <f>IF(OR(ISBLANK(P1516),ISBLANK(Q1516)),"",IF(OR(AND(P1516&gt;Q1516,W1516&gt;X1516),AND(P1516=Q1516,W1516=X1516),AND(P1516&lt;Q1516,W1516&lt;X1516)),1,0))</f>
        <v>0</v>
      </c>
      <c r="AA1516" s="20">
        <f ca="1">IF(C1516&lt;NOW(),IF(AND(P1516&gt;Q1516,W1516&gt;X1516),S1516,IF(AND(P1516=Q1516,W1516=X1516),T1516,IF(AND(P1516&lt;Q1516,W1516&lt;X1516),U1516,0))),"")</f>
        <v>0</v>
      </c>
      <c r="AB1516" s="20">
        <f ca="1">IF(AND(P1516=W1516,Q1516=X1516,NOT(ISBLANK(P1516)),NOT(ISBLANK(Q1516)),NOT(ISBLANK(W1516)),NOT(ISBLANK(AA1516))),1,0)</f>
        <v>0</v>
      </c>
      <c r="AC1516" s="20" t="str">
        <f ca="1">IF(AB1516=0,"",IF(OR(ISBLANK(P1516),ISBLANK(Q1516)),"",IF(ISBLANK(VLOOKUP(A1516,Database!A:AA,22,FALSE)),"",VLOOKUP(A1516,Database!A:AA,22,FALSE))))</f>
        <v/>
      </c>
      <c r="AD1516" s="20">
        <f ca="1">IFERROR(
   IF(
     OR(ISBLANK(P1516),ISBLANK(Q1516)),
     "",
     IF(
       AND(AA1516&lt;&gt;"",OR(V1516="Terminé",V1516="En cours")),
       VLOOKUP(AC1516,Setup_ScoreExactBonus!A:D,4,FALSE),
       0
     )),
  0)</f>
        <v>0</v>
      </c>
      <c r="AE1516" s="21">
        <f ca="1">IFERROR(IF(OR(ISBLANK(P1516),ISBLANK(Q1516)),0,IF(AA1516&lt;&gt;"", AA1516 + IF(AB1516=1,AD1516, 0), "") * (R1516+1)),"")</f>
        <v>0</v>
      </c>
      <c r="AF1516" s="21">
        <f ca="1">SUMIFS(AE$2:AE1516,D$2:D1516,D1516)</f>
        <v>2230</v>
      </c>
    </row>
    <row r="1517" spans="1:32" hidden="1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1">
        <v>0</v>
      </c>
      <c r="S1517" s="20">
        <f>VLOOKUP($A1517,Database!$A:$Y,10,FALSE)</f>
        <v>145</v>
      </c>
      <c r="T1517" s="20">
        <f>VLOOKUP($A1517,Database!$A:$Y,11,FALSE)</f>
        <v>129</v>
      </c>
      <c r="U1517" s="20">
        <f>VLOOKUP($A1517,Database!$A:$Y,12,FALSE)</f>
        <v>42</v>
      </c>
      <c r="V1517" s="20" t="str">
        <f>VLOOKUP(A1517,Database!A:M,13,FALSE)</f>
        <v>Terminé</v>
      </c>
      <c r="W1517" s="20">
        <f>VLOOKUP($A1517,Database!$A:$Y,20,FALSE)</f>
        <v>2</v>
      </c>
      <c r="X1517" s="20">
        <f>VLOOKUP($A1517,Database!$A:$Y,21,FALSE)</f>
        <v>1</v>
      </c>
      <c r="Y1517" s="20">
        <f>IF(A1517=0,0,IF(V1517="À venir",0,IF(AND(ISBLANK(P1517),ISBLANK(Q1517)),1,0)))</f>
        <v>0</v>
      </c>
      <c r="Z1517" s="20">
        <f>IF(OR(ISBLANK(P1517),ISBLANK(Q1517)),"",IF(OR(AND(P1517&gt;Q1517,W1517&gt;X1517),AND(P1517=Q1517,W1517=X1517),AND(P1517&lt;Q1517,W1517&lt;X1517)),1,0))</f>
        <v>0</v>
      </c>
      <c r="AA1517" s="20">
        <f ca="1">IF(C1517&lt;NOW(),IF(AND(P1517&gt;Q1517,W1517&gt;X1517),S1517,IF(AND(P1517=Q1517,W1517=X1517),T1517,IF(AND(P1517&lt;Q1517,W1517&lt;X1517),U1517,0))),"")</f>
        <v>0</v>
      </c>
      <c r="AB1517" s="20">
        <f ca="1">IF(AND(P1517=W1517,Q1517=X1517,NOT(ISBLANK(P1517)),NOT(ISBLANK(Q1517)),NOT(ISBLANK(W1517)),NOT(ISBLANK(AA1517))),1,0)</f>
        <v>0</v>
      </c>
      <c r="AC1517" s="20" t="str">
        <f ca="1">IF(AB1517=0,"",IF(OR(ISBLANK(P1517),ISBLANK(Q1517)),"",IF(ISBLANK(VLOOKUP(A1517,Database!A:AA,22,FALSE)),"",VLOOKUP(A1517,Database!A:AA,22,FALSE))))</f>
        <v/>
      </c>
      <c r="AD1517" s="20">
        <f ca="1">IFERROR(
   IF(
     OR(ISBLANK(P1517),ISBLANK(Q1517)),
     "",
     IF(
       AND(AA1517&lt;&gt;"",OR(V1517="Terminé",V1517="En cours")),
       VLOOKUP(AC1517,Setup_ScoreExactBonus!A:D,4,FALSE),
       0
     )),
  0)</f>
        <v>0</v>
      </c>
      <c r="AE1517" s="21">
        <f ca="1">IFERROR(IF(OR(ISBLANK(P1517),ISBLANK(Q1517)),0,IF(AA1517&lt;&gt;"", AA1517 + IF(AB1517=1,AD1517, 0), "") * (R1517+1)),"")</f>
        <v>0</v>
      </c>
      <c r="AF1517" s="21">
        <f ca="1">SUMIFS(AE$2:AE1517,D$2:D1517,D1517)</f>
        <v>1842</v>
      </c>
    </row>
    <row r="1518" spans="1:32" hidden="1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1">
        <v>0</v>
      </c>
      <c r="S1518" s="20">
        <f>VLOOKUP($A1518,Database!$A:$Y,10,FALSE)</f>
        <v>145</v>
      </c>
      <c r="T1518" s="20">
        <f>VLOOKUP($A1518,Database!$A:$Y,11,FALSE)</f>
        <v>129</v>
      </c>
      <c r="U1518" s="20">
        <f>VLOOKUP($A1518,Database!$A:$Y,12,FALSE)</f>
        <v>42</v>
      </c>
      <c r="V1518" s="20" t="str">
        <f>VLOOKUP(A1518,Database!A:M,13,FALSE)</f>
        <v>Terminé</v>
      </c>
      <c r="W1518" s="20">
        <f>VLOOKUP($A1518,Database!$A:$Y,20,FALSE)</f>
        <v>2</v>
      </c>
      <c r="X1518" s="20">
        <f>VLOOKUP($A1518,Database!$A:$Y,21,FALSE)</f>
        <v>1</v>
      </c>
      <c r="Y1518" s="20">
        <f>IF(A1518=0,0,IF(V1518="À venir",0,IF(AND(ISBLANK(P1518),ISBLANK(Q1518)),1,0)))</f>
        <v>0</v>
      </c>
      <c r="Z1518" s="20">
        <f>IF(OR(ISBLANK(P1518),ISBLANK(Q1518)),"",IF(OR(AND(P1518&gt;Q1518,W1518&gt;X1518),AND(P1518=Q1518,W1518=X1518),AND(P1518&lt;Q1518,W1518&lt;X1518)),1,0))</f>
        <v>0</v>
      </c>
      <c r="AA1518" s="20">
        <f ca="1">IF(C1518&lt;NOW(),IF(AND(P1518&gt;Q1518,W1518&gt;X1518),S1518,IF(AND(P1518=Q1518,W1518=X1518),T1518,IF(AND(P1518&lt;Q1518,W1518&lt;X1518),U1518,0))),"")</f>
        <v>0</v>
      </c>
      <c r="AB1518" s="20">
        <f ca="1">IF(AND(P1518=W1518,Q1518=X1518,NOT(ISBLANK(P1518)),NOT(ISBLANK(Q1518)),NOT(ISBLANK(W1518)),NOT(ISBLANK(AA1518))),1,0)</f>
        <v>0</v>
      </c>
      <c r="AC1518" s="20" t="str">
        <f ca="1">IF(AB1518=0,"",IF(OR(ISBLANK(P1518),ISBLANK(Q1518)),"",IF(ISBLANK(VLOOKUP(A1518,Database!A:AA,22,FALSE)),"",VLOOKUP(A1518,Database!A:AA,22,FALSE))))</f>
        <v/>
      </c>
      <c r="AD1518" s="20">
        <f ca="1">IFERROR(
   IF(
     OR(ISBLANK(P1518),ISBLANK(Q1518)),
     "",
     IF(
       AND(AA1518&lt;&gt;"",OR(V1518="Terminé",V1518="En cours")),
       VLOOKUP(AC1518,Setup_ScoreExactBonus!A:D,4,FALSE),
       0
     )),
  0)</f>
        <v>0</v>
      </c>
      <c r="AE1518" s="21">
        <f ca="1">IFERROR(IF(OR(ISBLANK(P1518),ISBLANK(Q1518)),0,IF(AA1518&lt;&gt;"", AA1518 + IF(AB1518=1,AD1518, 0), "") * (R1518+1)),"")</f>
        <v>0</v>
      </c>
      <c r="AF1518" s="21">
        <f ca="1">SUMIFS(AE$2:AE1518,D$2:D1518,D1518)</f>
        <v>1475</v>
      </c>
    </row>
    <row r="1519" spans="1:32" hidden="1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1">
        <v>0</v>
      </c>
      <c r="S1519" s="20">
        <f>VLOOKUP($A1519,Database!$A:$Y,10,FALSE)</f>
        <v>145</v>
      </c>
      <c r="T1519" s="20">
        <f>VLOOKUP($A1519,Database!$A:$Y,11,FALSE)</f>
        <v>129</v>
      </c>
      <c r="U1519" s="20">
        <f>VLOOKUP($A1519,Database!$A:$Y,12,FALSE)</f>
        <v>42</v>
      </c>
      <c r="V1519" s="20" t="str">
        <f>VLOOKUP(A1519,Database!A:M,13,FALSE)</f>
        <v>Terminé</v>
      </c>
      <c r="W1519" s="20">
        <f>VLOOKUP($A1519,Database!$A:$Y,20,FALSE)</f>
        <v>2</v>
      </c>
      <c r="X1519" s="20">
        <f>VLOOKUP($A1519,Database!$A:$Y,21,FALSE)</f>
        <v>1</v>
      </c>
      <c r="Y1519" s="20">
        <f>IF(A1519=0,0,IF(V1519="À venir",0,IF(AND(ISBLANK(P1519),ISBLANK(Q1519)),1,0)))</f>
        <v>0</v>
      </c>
      <c r="Z1519" s="20">
        <f>IF(OR(ISBLANK(P1519),ISBLANK(Q1519)),"",IF(OR(AND(P1519&gt;Q1519,W1519&gt;X1519),AND(P1519=Q1519,W1519=X1519),AND(P1519&lt;Q1519,W1519&lt;X1519)),1,0))</f>
        <v>0</v>
      </c>
      <c r="AA1519" s="20">
        <f ca="1">IF(C1519&lt;NOW(),IF(AND(P1519&gt;Q1519,W1519&gt;X1519),S1519,IF(AND(P1519=Q1519,W1519=X1519),T1519,IF(AND(P1519&lt;Q1519,W1519&lt;X1519),U1519,0))),"")</f>
        <v>0</v>
      </c>
      <c r="AB1519" s="20">
        <f ca="1">IF(AND(P1519=W1519,Q1519=X1519,NOT(ISBLANK(P1519)),NOT(ISBLANK(Q1519)),NOT(ISBLANK(W1519)),NOT(ISBLANK(AA1519))),1,0)</f>
        <v>0</v>
      </c>
      <c r="AC1519" s="20" t="str">
        <f ca="1">IF(AB1519=0,"",IF(OR(ISBLANK(P1519),ISBLANK(Q1519)),"",IF(ISBLANK(VLOOKUP(A1519,Database!A:AA,22,FALSE)),"",VLOOKUP(A1519,Database!A:AA,22,FALSE))))</f>
        <v/>
      </c>
      <c r="AD1519" s="20">
        <f ca="1">IFERROR(
   IF(
     OR(ISBLANK(P1519),ISBLANK(Q1519)),
     "",
     IF(
       AND(AA1519&lt;&gt;"",OR(V1519="Terminé",V1519="En cours")),
       VLOOKUP(AC1519,Setup_ScoreExactBonus!A:D,4,FALSE),
       0
     )),
  0)</f>
        <v>0</v>
      </c>
      <c r="AE1519" s="21">
        <f ca="1">IFERROR(IF(OR(ISBLANK(P1519),ISBLANK(Q1519)),0,IF(AA1519&lt;&gt;"", AA1519 + IF(AB1519=1,AD1519, 0), "") * (R1519+1)),"")</f>
        <v>0</v>
      </c>
      <c r="AF1519" s="21">
        <f ca="1">SUMIFS(AE$2:AE1519,D$2:D1519,D1519)</f>
        <v>2195</v>
      </c>
    </row>
    <row r="1520" spans="1:32" hidden="1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1">
        <v>0</v>
      </c>
      <c r="S1520" s="20">
        <f>VLOOKUP($A1520,Database!$A:$Y,10,FALSE)</f>
        <v>145</v>
      </c>
      <c r="T1520" s="20">
        <f>VLOOKUP($A1520,Database!$A:$Y,11,FALSE)</f>
        <v>129</v>
      </c>
      <c r="U1520" s="20">
        <f>VLOOKUP($A1520,Database!$A:$Y,12,FALSE)</f>
        <v>42</v>
      </c>
      <c r="V1520" s="20" t="str">
        <f>VLOOKUP(A1520,Database!A:M,13,FALSE)</f>
        <v>Terminé</v>
      </c>
      <c r="W1520" s="20">
        <f>VLOOKUP($A1520,Database!$A:$Y,20,FALSE)</f>
        <v>2</v>
      </c>
      <c r="X1520" s="20">
        <f>VLOOKUP($A1520,Database!$A:$Y,21,FALSE)</f>
        <v>1</v>
      </c>
      <c r="Y1520" s="20">
        <f>IF(A1520=0,0,IF(V1520="À venir",0,IF(AND(ISBLANK(P1520),ISBLANK(Q1520)),1,0)))</f>
        <v>0</v>
      </c>
      <c r="Z1520" s="20">
        <f>IF(OR(ISBLANK(P1520),ISBLANK(Q1520)),"",IF(OR(AND(P1520&gt;Q1520,W1520&gt;X1520),AND(P1520=Q1520,W1520=X1520),AND(P1520&lt;Q1520,W1520&lt;X1520)),1,0))</f>
        <v>0</v>
      </c>
      <c r="AA1520" s="20">
        <f ca="1">IF(C1520&lt;NOW(),IF(AND(P1520&gt;Q1520,W1520&gt;X1520),S1520,IF(AND(P1520=Q1520,W1520=X1520),T1520,IF(AND(P1520&lt;Q1520,W1520&lt;X1520),U1520,0))),"")</f>
        <v>0</v>
      </c>
      <c r="AB1520" s="20">
        <f ca="1">IF(AND(P1520=W1520,Q1520=X1520,NOT(ISBLANK(P1520)),NOT(ISBLANK(Q1520)),NOT(ISBLANK(W1520)),NOT(ISBLANK(AA1520))),1,0)</f>
        <v>0</v>
      </c>
      <c r="AC1520" s="20" t="str">
        <f ca="1">IF(AB1520=0,"",IF(OR(ISBLANK(P1520),ISBLANK(Q1520)),"",IF(ISBLANK(VLOOKUP(A1520,Database!A:AA,22,FALSE)),"",VLOOKUP(A1520,Database!A:AA,22,FALSE))))</f>
        <v/>
      </c>
      <c r="AD1520" s="20">
        <f ca="1">IFERROR(
   IF(
     OR(ISBLANK(P1520),ISBLANK(Q1520)),
     "",
     IF(
       AND(AA1520&lt;&gt;"",OR(V1520="Terminé",V1520="En cours")),
       VLOOKUP(AC1520,Setup_ScoreExactBonus!A:D,4,FALSE),
       0
     )),
  0)</f>
        <v>0</v>
      </c>
      <c r="AE1520" s="21">
        <f ca="1">IFERROR(IF(OR(ISBLANK(P1520),ISBLANK(Q1520)),0,IF(AA1520&lt;&gt;"", AA1520 + IF(AB1520=1,AD1520, 0), "") * (R1520+1)),"")</f>
        <v>0</v>
      </c>
      <c r="AF1520" s="21">
        <f ca="1">SUMIFS(AE$2:AE1520,D$2:D1520,D1520)</f>
        <v>1132</v>
      </c>
    </row>
    <row r="1521" spans="1:32" hidden="1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1">
        <v>0</v>
      </c>
      <c r="S1521" s="20">
        <f>VLOOKUP($A1521,Database!$A:$Y,10,FALSE)</f>
        <v>145</v>
      </c>
      <c r="T1521" s="20">
        <f>VLOOKUP($A1521,Database!$A:$Y,11,FALSE)</f>
        <v>129</v>
      </c>
      <c r="U1521" s="20">
        <f>VLOOKUP($A1521,Database!$A:$Y,12,FALSE)</f>
        <v>42</v>
      </c>
      <c r="V1521" s="20" t="str">
        <f>VLOOKUP(A1521,Database!A:M,13,FALSE)</f>
        <v>Terminé</v>
      </c>
      <c r="W1521" s="20">
        <f>VLOOKUP($A1521,Database!$A:$Y,20,FALSE)</f>
        <v>2</v>
      </c>
      <c r="X1521" s="20">
        <f>VLOOKUP($A1521,Database!$A:$Y,21,FALSE)</f>
        <v>1</v>
      </c>
      <c r="Y1521" s="20">
        <f>IF(A1521=0,0,IF(V1521="À venir",0,IF(AND(ISBLANK(P1521),ISBLANK(Q1521)),1,0)))</f>
        <v>0</v>
      </c>
      <c r="Z1521" s="20">
        <f>IF(OR(ISBLANK(P1521),ISBLANK(Q1521)),"",IF(OR(AND(P1521&gt;Q1521,W1521&gt;X1521),AND(P1521=Q1521,W1521=X1521),AND(P1521&lt;Q1521,W1521&lt;X1521)),1,0))</f>
        <v>0</v>
      </c>
      <c r="AA1521" s="20">
        <f ca="1">IF(C1521&lt;NOW(),IF(AND(P1521&gt;Q1521,W1521&gt;X1521),S1521,IF(AND(P1521=Q1521,W1521=X1521),T1521,IF(AND(P1521&lt;Q1521,W1521&lt;X1521),U1521,0))),"")</f>
        <v>0</v>
      </c>
      <c r="AB1521" s="20">
        <f ca="1">IF(AND(P1521=W1521,Q1521=X1521,NOT(ISBLANK(P1521)),NOT(ISBLANK(Q1521)),NOT(ISBLANK(W1521)),NOT(ISBLANK(AA1521))),1,0)</f>
        <v>0</v>
      </c>
      <c r="AC1521" s="20" t="str">
        <f ca="1">IF(AB1521=0,"",IF(OR(ISBLANK(P1521),ISBLANK(Q1521)),"",IF(ISBLANK(VLOOKUP(A1521,Database!A:AA,22,FALSE)),"",VLOOKUP(A1521,Database!A:AA,22,FALSE))))</f>
        <v/>
      </c>
      <c r="AD1521" s="20">
        <f ca="1">IFERROR(
   IF(
     OR(ISBLANK(P1521),ISBLANK(Q1521)),
     "",
     IF(
       AND(AA1521&lt;&gt;"",OR(V1521="Terminé",V1521="En cours")),
       VLOOKUP(AC1521,Setup_ScoreExactBonus!A:D,4,FALSE),
       0
     )),
  0)</f>
        <v>0</v>
      </c>
      <c r="AE1521" s="21">
        <f ca="1">IFERROR(IF(OR(ISBLANK(P1521),ISBLANK(Q1521)),0,IF(AA1521&lt;&gt;"", AA1521 + IF(AB1521=1,AD1521, 0), "") * (R1521+1)),"")</f>
        <v>0</v>
      </c>
      <c r="AF1521" s="21">
        <f ca="1">SUMIFS(AE$2:AE1521,D$2:D1521,D1521)</f>
        <v>1844</v>
      </c>
    </row>
    <row r="1522" spans="1:32" hidden="1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1">
        <v>0</v>
      </c>
      <c r="S1522" s="20">
        <f>VLOOKUP($A1522,Database!$A:$Y,10,FALSE)</f>
        <v>145</v>
      </c>
      <c r="T1522" s="20">
        <f>VLOOKUP($A1522,Database!$A:$Y,11,FALSE)</f>
        <v>129</v>
      </c>
      <c r="U1522" s="20">
        <f>VLOOKUP($A1522,Database!$A:$Y,12,FALSE)</f>
        <v>42</v>
      </c>
      <c r="V1522" s="20" t="str">
        <f>VLOOKUP(A1522,Database!A:M,13,FALSE)</f>
        <v>Terminé</v>
      </c>
      <c r="W1522" s="20">
        <f>VLOOKUP($A1522,Database!$A:$Y,20,FALSE)</f>
        <v>2</v>
      </c>
      <c r="X1522" s="20">
        <f>VLOOKUP($A1522,Database!$A:$Y,21,FALSE)</f>
        <v>1</v>
      </c>
      <c r="Y1522" s="20">
        <f>IF(A1522=0,0,IF(V1522="À venir",0,IF(AND(ISBLANK(P1522),ISBLANK(Q1522)),1,0)))</f>
        <v>0</v>
      </c>
      <c r="Z1522" s="20">
        <f>IF(OR(ISBLANK(P1522),ISBLANK(Q1522)),"",IF(OR(AND(P1522&gt;Q1522,W1522&gt;X1522),AND(P1522=Q1522,W1522=X1522),AND(P1522&lt;Q1522,W1522&lt;X1522)),1,0))</f>
        <v>0</v>
      </c>
      <c r="AA1522" s="20">
        <f ca="1">IF(C1522&lt;NOW(),IF(AND(P1522&gt;Q1522,W1522&gt;X1522),S1522,IF(AND(P1522=Q1522,W1522=X1522),T1522,IF(AND(P1522&lt;Q1522,W1522&lt;X1522),U1522,0))),"")</f>
        <v>0</v>
      </c>
      <c r="AB1522" s="20">
        <f ca="1">IF(AND(P1522=W1522,Q1522=X1522,NOT(ISBLANK(P1522)),NOT(ISBLANK(Q1522)),NOT(ISBLANK(W1522)),NOT(ISBLANK(AA1522))),1,0)</f>
        <v>0</v>
      </c>
      <c r="AC1522" s="20" t="str">
        <f ca="1">IF(AB1522=0,"",IF(OR(ISBLANK(P1522),ISBLANK(Q1522)),"",IF(ISBLANK(VLOOKUP(A1522,Database!A:AA,22,FALSE)),"",VLOOKUP(A1522,Database!A:AA,22,FALSE))))</f>
        <v/>
      </c>
      <c r="AD1522" s="20">
        <f ca="1">IFERROR(
   IF(
     OR(ISBLANK(P1522),ISBLANK(Q1522)),
     "",
     IF(
       AND(AA1522&lt;&gt;"",OR(V1522="Terminé",V1522="En cours")),
       VLOOKUP(AC1522,Setup_ScoreExactBonus!A:D,4,FALSE),
       0
     )),
  0)</f>
        <v>0</v>
      </c>
      <c r="AE1522" s="21">
        <f ca="1">IFERROR(IF(OR(ISBLANK(P1522),ISBLANK(Q1522)),0,IF(AA1522&lt;&gt;"", AA1522 + IF(AB1522=1,AD1522, 0), "") * (R1522+1)),"")</f>
        <v>0</v>
      </c>
      <c r="AF1522" s="21">
        <f ca="1">SUMIFS(AE$2:AE1522,D$2:D1522,D1522)</f>
        <v>2160</v>
      </c>
    </row>
    <row r="1523" spans="1:32" hidden="1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1">
        <v>0</v>
      </c>
      <c r="S1523" s="20">
        <f>VLOOKUP($A1523,Database!$A:$Y,10,FALSE)</f>
        <v>145</v>
      </c>
      <c r="T1523" s="20">
        <f>VLOOKUP($A1523,Database!$A:$Y,11,FALSE)</f>
        <v>129</v>
      </c>
      <c r="U1523" s="20">
        <f>VLOOKUP($A1523,Database!$A:$Y,12,FALSE)</f>
        <v>42</v>
      </c>
      <c r="V1523" s="20" t="str">
        <f>VLOOKUP(A1523,Database!A:M,13,FALSE)</f>
        <v>Terminé</v>
      </c>
      <c r="W1523" s="20">
        <f>VLOOKUP($A1523,Database!$A:$Y,20,FALSE)</f>
        <v>2</v>
      </c>
      <c r="X1523" s="20">
        <f>VLOOKUP($A1523,Database!$A:$Y,21,FALSE)</f>
        <v>1</v>
      </c>
      <c r="Y1523" s="20">
        <f>IF(A1523=0,0,IF(V1523="À venir",0,IF(AND(ISBLANK(P1523),ISBLANK(Q1523)),1,0)))</f>
        <v>0</v>
      </c>
      <c r="Z1523" s="20">
        <f>IF(OR(ISBLANK(P1523),ISBLANK(Q1523)),"",IF(OR(AND(P1523&gt;Q1523,W1523&gt;X1523),AND(P1523=Q1523,W1523=X1523),AND(P1523&lt;Q1523,W1523&lt;X1523)),1,0))</f>
        <v>0</v>
      </c>
      <c r="AA1523" s="20">
        <f ca="1">IF(C1523&lt;NOW(),IF(AND(P1523&gt;Q1523,W1523&gt;X1523),S1523,IF(AND(P1523=Q1523,W1523=X1523),T1523,IF(AND(P1523&lt;Q1523,W1523&lt;X1523),U1523,0))),"")</f>
        <v>0</v>
      </c>
      <c r="AB1523" s="20">
        <f ca="1">IF(AND(P1523=W1523,Q1523=X1523,NOT(ISBLANK(P1523)),NOT(ISBLANK(Q1523)),NOT(ISBLANK(W1523)),NOT(ISBLANK(AA1523))),1,0)</f>
        <v>0</v>
      </c>
      <c r="AC1523" s="20" t="str">
        <f ca="1">IF(AB1523=0,"",IF(OR(ISBLANK(P1523),ISBLANK(Q1523)),"",IF(ISBLANK(VLOOKUP(A1523,Database!A:AA,22,FALSE)),"",VLOOKUP(A1523,Database!A:AA,22,FALSE))))</f>
        <v/>
      </c>
      <c r="AD1523" s="20">
        <f ca="1">IFERROR(
   IF(
     OR(ISBLANK(P1523),ISBLANK(Q1523)),
     "",
     IF(
       AND(AA1523&lt;&gt;"",OR(V1523="Terminé",V1523="En cours")),
       VLOOKUP(AC1523,Setup_ScoreExactBonus!A:D,4,FALSE),
       0
     )),
  0)</f>
        <v>0</v>
      </c>
      <c r="AE1523" s="21">
        <f ca="1">IFERROR(IF(OR(ISBLANK(P1523),ISBLANK(Q1523)),0,IF(AA1523&lt;&gt;"", AA1523 + IF(AB1523=1,AD1523, 0), "") * (R1523+1)),"")</f>
        <v>0</v>
      </c>
      <c r="AF1523" s="21">
        <f ca="1">SUMIFS(AE$2:AE1523,D$2:D1523,D1523)</f>
        <v>1872</v>
      </c>
    </row>
    <row r="1524" spans="1:32" hidden="1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1">
        <v>0</v>
      </c>
      <c r="S1524" s="20">
        <f>VLOOKUP($A1524,Database!$A:$Y,10,FALSE)</f>
        <v>145</v>
      </c>
      <c r="T1524" s="20">
        <f>VLOOKUP($A1524,Database!$A:$Y,11,FALSE)</f>
        <v>129</v>
      </c>
      <c r="U1524" s="20">
        <f>VLOOKUP($A1524,Database!$A:$Y,12,FALSE)</f>
        <v>42</v>
      </c>
      <c r="V1524" s="20" t="str">
        <f>VLOOKUP(A1524,Database!A:M,13,FALSE)</f>
        <v>Terminé</v>
      </c>
      <c r="W1524" s="20">
        <f>VLOOKUP($A1524,Database!$A:$Y,20,FALSE)</f>
        <v>2</v>
      </c>
      <c r="X1524" s="20">
        <f>VLOOKUP($A1524,Database!$A:$Y,21,FALSE)</f>
        <v>1</v>
      </c>
      <c r="Y1524" s="20">
        <f>IF(A1524=0,0,IF(V1524="À venir",0,IF(AND(ISBLANK(P1524),ISBLANK(Q1524)),1,0)))</f>
        <v>0</v>
      </c>
      <c r="Z1524" s="20">
        <f>IF(OR(ISBLANK(P1524),ISBLANK(Q1524)),"",IF(OR(AND(P1524&gt;Q1524,W1524&gt;X1524),AND(P1524=Q1524,W1524=X1524),AND(P1524&lt;Q1524,W1524&lt;X1524)),1,0))</f>
        <v>0</v>
      </c>
      <c r="AA1524" s="20">
        <f ca="1">IF(C1524&lt;NOW(),IF(AND(P1524&gt;Q1524,W1524&gt;X1524),S1524,IF(AND(P1524=Q1524,W1524=X1524),T1524,IF(AND(P1524&lt;Q1524,W1524&lt;X1524),U1524,0))),"")</f>
        <v>0</v>
      </c>
      <c r="AB1524" s="20">
        <f ca="1">IF(AND(P1524=W1524,Q1524=X1524,NOT(ISBLANK(P1524)),NOT(ISBLANK(Q1524)),NOT(ISBLANK(W1524)),NOT(ISBLANK(AA1524))),1,0)</f>
        <v>0</v>
      </c>
      <c r="AC1524" s="20" t="str">
        <f ca="1">IF(AB1524=0,"",IF(OR(ISBLANK(P1524),ISBLANK(Q1524)),"",IF(ISBLANK(VLOOKUP(A1524,Database!A:AA,22,FALSE)),"",VLOOKUP(A1524,Database!A:AA,22,FALSE))))</f>
        <v/>
      </c>
      <c r="AD1524" s="20">
        <f ca="1">IFERROR(
   IF(
     OR(ISBLANK(P1524),ISBLANK(Q1524)),
     "",
     IF(
       AND(AA1524&lt;&gt;"",OR(V1524="Terminé",V1524="En cours")),
       VLOOKUP(AC1524,Setup_ScoreExactBonus!A:D,4,FALSE),
       0
     )),
  0)</f>
        <v>0</v>
      </c>
      <c r="AE1524" s="21">
        <f ca="1">IFERROR(IF(OR(ISBLANK(P1524),ISBLANK(Q1524)),0,IF(AA1524&lt;&gt;"", AA1524 + IF(AB1524=1,AD1524, 0), "") * (R1524+1)),"")</f>
        <v>0</v>
      </c>
      <c r="AF1524" s="21">
        <f ca="1">SUMIFS(AE$2:AE1524,D$2:D1524,D1524)</f>
        <v>2332</v>
      </c>
    </row>
    <row r="1525" spans="1:32" hidden="1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1">
        <v>0</v>
      </c>
      <c r="S1525" s="20">
        <f>VLOOKUP($A1525,Database!$A:$Y,10,FALSE)</f>
        <v>145</v>
      </c>
      <c r="T1525" s="20">
        <f>VLOOKUP($A1525,Database!$A:$Y,11,FALSE)</f>
        <v>129</v>
      </c>
      <c r="U1525" s="20">
        <f>VLOOKUP($A1525,Database!$A:$Y,12,FALSE)</f>
        <v>42</v>
      </c>
      <c r="V1525" s="20" t="str">
        <f>VLOOKUP(A1525,Database!A:M,13,FALSE)</f>
        <v>Terminé</v>
      </c>
      <c r="W1525" s="20">
        <f>VLOOKUP($A1525,Database!$A:$Y,20,FALSE)</f>
        <v>2</v>
      </c>
      <c r="X1525" s="20">
        <f>VLOOKUP($A1525,Database!$A:$Y,21,FALSE)</f>
        <v>1</v>
      </c>
      <c r="Y1525" s="20">
        <f>IF(A1525=0,0,IF(V1525="À venir",0,IF(AND(ISBLANK(P1525),ISBLANK(Q1525)),1,0)))</f>
        <v>0</v>
      </c>
      <c r="Z1525" s="20">
        <f>IF(OR(ISBLANK(P1525),ISBLANK(Q1525)),"",IF(OR(AND(P1525&gt;Q1525,W1525&gt;X1525),AND(P1525=Q1525,W1525=X1525),AND(P1525&lt;Q1525,W1525&lt;X1525)),1,0))</f>
        <v>0</v>
      </c>
      <c r="AA1525" s="20">
        <f ca="1">IF(C1525&lt;NOW(),IF(AND(P1525&gt;Q1525,W1525&gt;X1525),S1525,IF(AND(P1525=Q1525,W1525=X1525),T1525,IF(AND(P1525&lt;Q1525,W1525&lt;X1525),U1525,0))),"")</f>
        <v>0</v>
      </c>
      <c r="AB1525" s="20">
        <f ca="1">IF(AND(P1525=W1525,Q1525=X1525,NOT(ISBLANK(P1525)),NOT(ISBLANK(Q1525)),NOT(ISBLANK(W1525)),NOT(ISBLANK(AA1525))),1,0)</f>
        <v>0</v>
      </c>
      <c r="AC1525" s="20" t="str">
        <f ca="1">IF(AB1525=0,"",IF(OR(ISBLANK(P1525),ISBLANK(Q1525)),"",IF(ISBLANK(VLOOKUP(A1525,Database!A:AA,22,FALSE)),"",VLOOKUP(A1525,Database!A:AA,22,FALSE))))</f>
        <v/>
      </c>
      <c r="AD1525" s="20">
        <f ca="1">IFERROR(
   IF(
     OR(ISBLANK(P1525),ISBLANK(Q1525)),
     "",
     IF(
       AND(AA1525&lt;&gt;"",OR(V1525="Terminé",V1525="En cours")),
       VLOOKUP(AC1525,Setup_ScoreExactBonus!A:D,4,FALSE),
       0
     )),
  0)</f>
        <v>0</v>
      </c>
      <c r="AE1525" s="21">
        <f ca="1">IFERROR(IF(OR(ISBLANK(P1525),ISBLANK(Q1525)),0,IF(AA1525&lt;&gt;"", AA1525 + IF(AB1525=1,AD1525, 0), "") * (R1525+1)),"")</f>
        <v>0</v>
      </c>
      <c r="AF1525" s="21">
        <f ca="1">SUMIFS(AE$2:AE1525,D$2:D1525,D1525)</f>
        <v>2220</v>
      </c>
    </row>
    <row r="1526" spans="1:32" hidden="1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1">
        <v>0</v>
      </c>
      <c r="S1526" s="20">
        <f>VLOOKUP($A1526,Database!$A:$Y,10,FALSE)</f>
        <v>145</v>
      </c>
      <c r="T1526" s="20">
        <f>VLOOKUP($A1526,Database!$A:$Y,11,FALSE)</f>
        <v>129</v>
      </c>
      <c r="U1526" s="20">
        <f>VLOOKUP($A1526,Database!$A:$Y,12,FALSE)</f>
        <v>42</v>
      </c>
      <c r="V1526" s="20" t="str">
        <f>VLOOKUP(A1526,Database!A:M,13,FALSE)</f>
        <v>Terminé</v>
      </c>
      <c r="W1526" s="20">
        <f>VLOOKUP($A1526,Database!$A:$Y,20,FALSE)</f>
        <v>2</v>
      </c>
      <c r="X1526" s="20">
        <f>VLOOKUP($A1526,Database!$A:$Y,21,FALSE)</f>
        <v>1</v>
      </c>
      <c r="Y1526" s="20">
        <f>IF(A1526=0,0,IF(V1526="À venir",0,IF(AND(ISBLANK(P1526),ISBLANK(Q1526)),1,0)))</f>
        <v>0</v>
      </c>
      <c r="Z1526" s="20">
        <f>IF(OR(ISBLANK(P1526),ISBLANK(Q1526)),"",IF(OR(AND(P1526&gt;Q1526,W1526&gt;X1526),AND(P1526=Q1526,W1526=X1526),AND(P1526&lt;Q1526,W1526&lt;X1526)),1,0))</f>
        <v>0</v>
      </c>
      <c r="AA1526" s="20">
        <f ca="1">IF(C1526&lt;NOW(),IF(AND(P1526&gt;Q1526,W1526&gt;X1526),S1526,IF(AND(P1526=Q1526,W1526=X1526),T1526,IF(AND(P1526&lt;Q1526,W1526&lt;X1526),U1526,0))),"")</f>
        <v>0</v>
      </c>
      <c r="AB1526" s="20">
        <f ca="1">IF(AND(P1526=W1526,Q1526=X1526,NOT(ISBLANK(P1526)),NOT(ISBLANK(Q1526)),NOT(ISBLANK(W1526)),NOT(ISBLANK(AA1526))),1,0)</f>
        <v>0</v>
      </c>
      <c r="AC1526" s="20" t="str">
        <f ca="1">IF(AB1526=0,"",IF(OR(ISBLANK(P1526),ISBLANK(Q1526)),"",IF(ISBLANK(VLOOKUP(A1526,Database!A:AA,22,FALSE)),"",VLOOKUP(A1526,Database!A:AA,22,FALSE))))</f>
        <v/>
      </c>
      <c r="AD1526" s="20">
        <f ca="1">IFERROR(
   IF(
     OR(ISBLANK(P1526),ISBLANK(Q1526)),
     "",
     IF(
       AND(AA1526&lt;&gt;"",OR(V1526="Terminé",V1526="En cours")),
       VLOOKUP(AC1526,Setup_ScoreExactBonus!A:D,4,FALSE),
       0
     )),
  0)</f>
        <v>0</v>
      </c>
      <c r="AE1526" s="21">
        <f ca="1">IFERROR(IF(OR(ISBLANK(P1526),ISBLANK(Q1526)),0,IF(AA1526&lt;&gt;"", AA1526 + IF(AB1526=1,AD1526, 0), "") * (R1526+1)),"")</f>
        <v>0</v>
      </c>
      <c r="AF1526" s="21">
        <f ca="1">SUMIFS(AE$2:AE1526,D$2:D1526,D1526)</f>
        <v>2270</v>
      </c>
    </row>
    <row r="1527" spans="1:32" hidden="1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1">
        <v>0</v>
      </c>
      <c r="S1527" s="20">
        <f>VLOOKUP($A1527,Database!$A:$Y,10,FALSE)</f>
        <v>145</v>
      </c>
      <c r="T1527" s="20">
        <f>VLOOKUP($A1527,Database!$A:$Y,11,FALSE)</f>
        <v>129</v>
      </c>
      <c r="U1527" s="20">
        <f>VLOOKUP($A1527,Database!$A:$Y,12,FALSE)</f>
        <v>42</v>
      </c>
      <c r="V1527" s="20" t="str">
        <f>VLOOKUP(A1527,Database!A:M,13,FALSE)</f>
        <v>Terminé</v>
      </c>
      <c r="W1527" s="20">
        <f>VLOOKUP($A1527,Database!$A:$Y,20,FALSE)</f>
        <v>2</v>
      </c>
      <c r="X1527" s="20">
        <f>VLOOKUP($A1527,Database!$A:$Y,21,FALSE)</f>
        <v>1</v>
      </c>
      <c r="Y1527" s="20">
        <f>IF(A1527=0,0,IF(V1527="À venir",0,IF(AND(ISBLANK(P1527),ISBLANK(Q1527)),1,0)))</f>
        <v>1</v>
      </c>
      <c r="Z1527" s="20" t="str">
        <f>IF(OR(ISBLANK(P1527),ISBLANK(Q1527)),"",IF(OR(AND(P1527&gt;Q1527,W1527&gt;X1527),AND(P1527=Q1527,W1527=X1527),AND(P1527&lt;Q1527,W1527&lt;X1527)),1,0))</f>
        <v/>
      </c>
      <c r="AA1527" s="20">
        <f ca="1">IF(C1527&lt;NOW(),IF(AND(P1527&gt;Q1527,W1527&gt;X1527),S1527,IF(AND(P1527=Q1527,W1527=X1527),T1527,IF(AND(P1527&lt;Q1527,W1527&lt;X1527),U1527,0))),"")</f>
        <v>0</v>
      </c>
      <c r="AB1527" s="20">
        <f ca="1">IF(AND(P1527=W1527,Q1527=X1527,NOT(ISBLANK(P1527)),NOT(ISBLANK(Q1527)),NOT(ISBLANK(W1527)),NOT(ISBLANK(AA1527))),1,0)</f>
        <v>0</v>
      </c>
      <c r="AC1527" s="20" t="str">
        <f ca="1">IF(AB1527=0,"",IF(OR(ISBLANK(P1527),ISBLANK(Q1527)),"",IF(ISBLANK(VLOOKUP(A1527,Database!A:AA,22,FALSE)),"",VLOOKUP(A1527,Database!A:AA,22,FALSE))))</f>
        <v/>
      </c>
      <c r="AD1527" s="20" t="str">
        <f>IFERROR(
   IF(
     OR(ISBLANK(P1527),ISBLANK(Q1527)),
     "",
     IF(
       AND(AA1527&lt;&gt;"",OR(V1527="Terminé",V1527="En cours")),
       VLOOKUP(AC1527,Setup_ScoreExactBonus!A:D,4,FALSE),
       0
     )),
  0)</f>
        <v/>
      </c>
      <c r="AE1527" s="21">
        <f>IFERROR(IF(OR(ISBLANK(P1527),ISBLANK(Q1527)),0,IF(AA1527&lt;&gt;"", AA1527 + IF(AB1527=1,AD1527, 0), "") * (R1527+1)),"")</f>
        <v>0</v>
      </c>
      <c r="AF1527" s="21">
        <f ca="1">SUMIFS(AE$2:AE1527,D$2:D1527,D1527)</f>
        <v>2077</v>
      </c>
    </row>
    <row r="1528" spans="1:32" hidden="1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1">
        <v>0</v>
      </c>
      <c r="S1528" s="20">
        <f>VLOOKUP($A1528,Database!$A:$Y,10,FALSE)</f>
        <v>145</v>
      </c>
      <c r="T1528" s="20">
        <f>VLOOKUP($A1528,Database!$A:$Y,11,FALSE)</f>
        <v>129</v>
      </c>
      <c r="U1528" s="20">
        <f>VLOOKUP($A1528,Database!$A:$Y,12,FALSE)</f>
        <v>42</v>
      </c>
      <c r="V1528" s="20" t="str">
        <f>VLOOKUP(A1528,Database!A:M,13,FALSE)</f>
        <v>Terminé</v>
      </c>
      <c r="W1528" s="20">
        <f>VLOOKUP($A1528,Database!$A:$Y,20,FALSE)</f>
        <v>2</v>
      </c>
      <c r="X1528" s="20">
        <f>VLOOKUP($A1528,Database!$A:$Y,21,FALSE)</f>
        <v>1</v>
      </c>
      <c r="Y1528" s="20">
        <f>IF(A1528=0,0,IF(V1528="À venir",0,IF(AND(ISBLANK(P1528),ISBLANK(Q1528)),1,0)))</f>
        <v>0</v>
      </c>
      <c r="Z1528" s="20">
        <f>IF(OR(ISBLANK(P1528),ISBLANK(Q1528)),"",IF(OR(AND(P1528&gt;Q1528,W1528&gt;X1528),AND(P1528=Q1528,W1528=X1528),AND(P1528&lt;Q1528,W1528&lt;X1528)),1,0))</f>
        <v>0</v>
      </c>
      <c r="AA1528" s="20">
        <f ca="1">IF(C1528&lt;NOW(),IF(AND(P1528&gt;Q1528,W1528&gt;X1528),S1528,IF(AND(P1528=Q1528,W1528=X1528),T1528,IF(AND(P1528&lt;Q1528,W1528&lt;X1528),U1528,0))),"")</f>
        <v>0</v>
      </c>
      <c r="AB1528" s="20">
        <f ca="1">IF(AND(P1528=W1528,Q1528=X1528,NOT(ISBLANK(P1528)),NOT(ISBLANK(Q1528)),NOT(ISBLANK(W1528)),NOT(ISBLANK(AA1528))),1,0)</f>
        <v>0</v>
      </c>
      <c r="AC1528" s="20" t="str">
        <f ca="1">IF(AB1528=0,"",IF(OR(ISBLANK(P1528),ISBLANK(Q1528)),"",IF(ISBLANK(VLOOKUP(A1528,Database!A:AA,22,FALSE)),"",VLOOKUP(A1528,Database!A:AA,22,FALSE))))</f>
        <v/>
      </c>
      <c r="AD1528" s="20">
        <f ca="1">IFERROR(
   IF(
     OR(ISBLANK(P1528),ISBLANK(Q1528)),
     "",
     IF(
       AND(AA1528&lt;&gt;"",OR(V1528="Terminé",V1528="En cours")),
       VLOOKUP(AC1528,Setup_ScoreExactBonus!A:D,4,FALSE),
       0
     )),
  0)</f>
        <v>0</v>
      </c>
      <c r="AE1528" s="21">
        <f ca="1">IFERROR(IF(OR(ISBLANK(P1528),ISBLANK(Q1528)),0,IF(AA1528&lt;&gt;"", AA1528 + IF(AB1528=1,AD1528, 0), "") * (R1528+1)),"")</f>
        <v>0</v>
      </c>
      <c r="AF1528" s="21">
        <f ca="1">SUMIFS(AE$2:AE1528,D$2:D1528,D1528)</f>
        <v>2038</v>
      </c>
    </row>
    <row r="1529" spans="1:32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1">
        <v>0</v>
      </c>
      <c r="S1529" s="20">
        <f>VLOOKUP($A1529,Database!$A:$Y,10,FALSE)</f>
        <v>145</v>
      </c>
      <c r="T1529" s="20">
        <f>VLOOKUP($A1529,Database!$A:$Y,11,FALSE)</f>
        <v>129</v>
      </c>
      <c r="U1529" s="20">
        <f>VLOOKUP($A1529,Database!$A:$Y,12,FALSE)</f>
        <v>42</v>
      </c>
      <c r="V1529" s="20" t="str">
        <f>VLOOKUP(A1529,Database!A:M,13,FALSE)</f>
        <v>Terminé</v>
      </c>
      <c r="W1529" s="20">
        <f>VLOOKUP($A1529,Database!$A:$Y,20,FALSE)</f>
        <v>2</v>
      </c>
      <c r="X1529" s="20">
        <f>VLOOKUP($A1529,Database!$A:$Y,21,FALSE)</f>
        <v>1</v>
      </c>
      <c r="Y1529" s="20">
        <f>IF(A1529=0,0,IF(V1529="À venir",0,IF(AND(ISBLANK(P1529),ISBLANK(Q1529)),1,0)))</f>
        <v>0</v>
      </c>
      <c r="Z1529" s="20">
        <f>IF(OR(ISBLANK(P1529),ISBLANK(Q1529)),"",IF(OR(AND(P1529&gt;Q1529,W1529&gt;X1529),AND(P1529=Q1529,W1529=X1529),AND(P1529&lt;Q1529,W1529&lt;X1529)),1,0))</f>
        <v>0</v>
      </c>
      <c r="AA1529" s="20">
        <f ca="1">IF(C1529&lt;NOW(),IF(AND(P1529&gt;Q1529,W1529&gt;X1529),S1529,IF(AND(P1529=Q1529,W1529=X1529),T1529,IF(AND(P1529&lt;Q1529,W1529&lt;X1529),U1529,0))),"")</f>
        <v>0</v>
      </c>
      <c r="AB1529" s="20">
        <f ca="1">IF(AND(P1529=W1529,Q1529=X1529,NOT(ISBLANK(P1529)),NOT(ISBLANK(Q1529)),NOT(ISBLANK(W1529)),NOT(ISBLANK(AA1529))),1,0)</f>
        <v>0</v>
      </c>
      <c r="AC1529" s="20" t="str">
        <f ca="1">IF(AB1529=0,"",IF(OR(ISBLANK(P1529),ISBLANK(Q1529)),"",IF(ISBLANK(VLOOKUP(A1529,Database!A:AA,22,FALSE)),"",VLOOKUP(A1529,Database!A:AA,22,FALSE))))</f>
        <v/>
      </c>
      <c r="AD1529" s="20">
        <f ca="1">IFERROR(
   IF(
     OR(ISBLANK(P1529),ISBLANK(Q1529)),
     "",
     IF(
       AND(AA1529&lt;&gt;"",OR(V1529="Terminé",V1529="En cours")),
       VLOOKUP(AC1529,Setup_ScoreExactBonus!A:D,4,FALSE),
       0
     )),
  0)</f>
        <v>0</v>
      </c>
      <c r="AE1529" s="21">
        <f ca="1">IFERROR(IF(OR(ISBLANK(P1529),ISBLANK(Q1529)),0,IF(AA1529&lt;&gt;"", AA1529 + IF(AB1529=1,AD1529, 0), "") * (R1529+1)),"")</f>
        <v>0</v>
      </c>
      <c r="AF1529" s="21">
        <f ca="1">SUMIFS(AE$2:AE1529,D$2:D1529,D1529)</f>
        <v>1829</v>
      </c>
    </row>
    <row r="1530" spans="1:32" hidden="1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1">
        <v>0</v>
      </c>
      <c r="S1530" s="20">
        <f>VLOOKUP($A1530,Database!$A:$Y,10,FALSE)</f>
        <v>145</v>
      </c>
      <c r="T1530" s="20">
        <f>VLOOKUP($A1530,Database!$A:$Y,11,FALSE)</f>
        <v>129</v>
      </c>
      <c r="U1530" s="20">
        <f>VLOOKUP($A1530,Database!$A:$Y,12,FALSE)</f>
        <v>42</v>
      </c>
      <c r="V1530" s="20" t="str">
        <f>VLOOKUP(A1530,Database!A:M,13,FALSE)</f>
        <v>Terminé</v>
      </c>
      <c r="W1530" s="20">
        <f>VLOOKUP($A1530,Database!$A:$Y,20,FALSE)</f>
        <v>2</v>
      </c>
      <c r="X1530" s="20">
        <f>VLOOKUP($A1530,Database!$A:$Y,21,FALSE)</f>
        <v>1</v>
      </c>
      <c r="Y1530" s="20">
        <f>IF(A1530=0,0,IF(V1530="À venir",0,IF(AND(ISBLANK(P1530),ISBLANK(Q1530)),1,0)))</f>
        <v>0</v>
      </c>
      <c r="Z1530" s="20">
        <f>IF(OR(ISBLANK(P1530),ISBLANK(Q1530)),"",IF(OR(AND(P1530&gt;Q1530,W1530&gt;X1530),AND(P1530=Q1530,W1530=X1530),AND(P1530&lt;Q1530,W1530&lt;X1530)),1,0))</f>
        <v>0</v>
      </c>
      <c r="AA1530" s="20">
        <f ca="1">IF(C1530&lt;NOW(),IF(AND(P1530&gt;Q1530,W1530&gt;X1530),S1530,IF(AND(P1530=Q1530,W1530=X1530),T1530,IF(AND(P1530&lt;Q1530,W1530&lt;X1530),U1530,0))),"")</f>
        <v>0</v>
      </c>
      <c r="AB1530" s="20">
        <f ca="1">IF(AND(P1530=W1530,Q1530=X1530,NOT(ISBLANK(P1530)),NOT(ISBLANK(Q1530)),NOT(ISBLANK(W1530)),NOT(ISBLANK(AA1530))),1,0)</f>
        <v>0</v>
      </c>
      <c r="AC1530" s="20" t="str">
        <f ca="1">IF(AB1530=0,"",IF(OR(ISBLANK(P1530),ISBLANK(Q1530)),"",IF(ISBLANK(VLOOKUP(A1530,Database!A:AA,22,FALSE)),"",VLOOKUP(A1530,Database!A:AA,22,FALSE))))</f>
        <v/>
      </c>
      <c r="AD1530" s="20">
        <f ca="1">IFERROR(
   IF(
     OR(ISBLANK(P1530),ISBLANK(Q1530)),
     "",
     IF(
       AND(AA1530&lt;&gt;"",OR(V1530="Terminé",V1530="En cours")),
       VLOOKUP(AC1530,Setup_ScoreExactBonus!A:D,4,FALSE),
       0
     )),
  0)</f>
        <v>0</v>
      </c>
      <c r="AE1530" s="21">
        <f ca="1">IFERROR(IF(OR(ISBLANK(P1530),ISBLANK(Q1530)),0,IF(AA1530&lt;&gt;"", AA1530 + IF(AB1530=1,AD1530, 0), "") * (R1530+1)),"")</f>
        <v>0</v>
      </c>
      <c r="AF1530" s="21">
        <f ca="1">SUMIFS(AE$2:AE1530,D$2:D1530,D1530)</f>
        <v>1802</v>
      </c>
    </row>
    <row r="1531" spans="1:32" hidden="1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1">
        <v>0</v>
      </c>
      <c r="S1531" s="20">
        <f>VLOOKUP($A1531,Database!$A:$Y,10,FALSE)</f>
        <v>145</v>
      </c>
      <c r="T1531" s="20">
        <f>VLOOKUP($A1531,Database!$A:$Y,11,FALSE)</f>
        <v>129</v>
      </c>
      <c r="U1531" s="20">
        <f>VLOOKUP($A1531,Database!$A:$Y,12,FALSE)</f>
        <v>42</v>
      </c>
      <c r="V1531" s="20" t="str">
        <f>VLOOKUP(A1531,Database!A:M,13,FALSE)</f>
        <v>Terminé</v>
      </c>
      <c r="W1531" s="20">
        <f>VLOOKUP($A1531,Database!$A:$Y,20,FALSE)</f>
        <v>2</v>
      </c>
      <c r="X1531" s="20">
        <f>VLOOKUP($A1531,Database!$A:$Y,21,FALSE)</f>
        <v>1</v>
      </c>
      <c r="Y1531" s="20">
        <f>IF(A1531=0,0,IF(V1531="À venir",0,IF(AND(ISBLANK(P1531),ISBLANK(Q1531)),1,0)))</f>
        <v>0</v>
      </c>
      <c r="Z1531" s="20">
        <f>IF(OR(ISBLANK(P1531),ISBLANK(Q1531)),"",IF(OR(AND(P1531&gt;Q1531,W1531&gt;X1531),AND(P1531=Q1531,W1531=X1531),AND(P1531&lt;Q1531,W1531&lt;X1531)),1,0))</f>
        <v>0</v>
      </c>
      <c r="AA1531" s="20">
        <f ca="1">IF(C1531&lt;NOW(),IF(AND(P1531&gt;Q1531,W1531&gt;X1531),S1531,IF(AND(P1531=Q1531,W1531=X1531),T1531,IF(AND(P1531&lt;Q1531,W1531&lt;X1531),U1531,0))),"")</f>
        <v>0</v>
      </c>
      <c r="AB1531" s="20">
        <f ca="1">IF(AND(P1531=W1531,Q1531=X1531,NOT(ISBLANK(P1531)),NOT(ISBLANK(Q1531)),NOT(ISBLANK(W1531)),NOT(ISBLANK(AA1531))),1,0)</f>
        <v>0</v>
      </c>
      <c r="AC1531" s="20" t="str">
        <f ca="1">IF(AB1531=0,"",IF(OR(ISBLANK(P1531),ISBLANK(Q1531)),"",IF(ISBLANK(VLOOKUP(A1531,Database!A:AA,22,FALSE)),"",VLOOKUP(A1531,Database!A:AA,22,FALSE))))</f>
        <v/>
      </c>
      <c r="AD1531" s="20">
        <f ca="1">IFERROR(
   IF(
     OR(ISBLANK(P1531),ISBLANK(Q1531)),
     "",
     IF(
       AND(AA1531&lt;&gt;"",OR(V1531="Terminé",V1531="En cours")),
       VLOOKUP(AC1531,Setup_ScoreExactBonus!A:D,4,FALSE),
       0
     )),
  0)</f>
        <v>0</v>
      </c>
      <c r="AE1531" s="21">
        <f ca="1">IFERROR(IF(OR(ISBLANK(P1531),ISBLANK(Q1531)),0,IF(AA1531&lt;&gt;"", AA1531 + IF(AB1531=1,AD1531, 0), "") * (R1531+1)),"")</f>
        <v>0</v>
      </c>
      <c r="AF1531" s="21">
        <f ca="1">SUMIFS(AE$2:AE1531,D$2:D1531,D1531)</f>
        <v>2083</v>
      </c>
    </row>
    <row r="1532" spans="1:32" hidden="1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1">
        <v>0</v>
      </c>
      <c r="S1532" s="20">
        <f>VLOOKUP($A1532,Database!$A:$Y,10,FALSE)</f>
        <v>145</v>
      </c>
      <c r="T1532" s="20">
        <f>VLOOKUP($A1532,Database!$A:$Y,11,FALSE)</f>
        <v>129</v>
      </c>
      <c r="U1532" s="20">
        <f>VLOOKUP($A1532,Database!$A:$Y,12,FALSE)</f>
        <v>42</v>
      </c>
      <c r="V1532" s="20" t="str">
        <f>VLOOKUP(A1532,Database!A:M,13,FALSE)</f>
        <v>Terminé</v>
      </c>
      <c r="W1532" s="20">
        <f>VLOOKUP($A1532,Database!$A:$Y,20,FALSE)</f>
        <v>2</v>
      </c>
      <c r="X1532" s="20">
        <f>VLOOKUP($A1532,Database!$A:$Y,21,FALSE)</f>
        <v>1</v>
      </c>
      <c r="Y1532" s="20">
        <f>IF(A1532=0,0,IF(V1532="À venir",0,IF(AND(ISBLANK(P1532),ISBLANK(Q1532)),1,0)))</f>
        <v>0</v>
      </c>
      <c r="Z1532" s="20">
        <f>IF(OR(ISBLANK(P1532),ISBLANK(Q1532)),"",IF(OR(AND(P1532&gt;Q1532,W1532&gt;X1532),AND(P1532=Q1532,W1532=X1532),AND(P1532&lt;Q1532,W1532&lt;X1532)),1,0))</f>
        <v>0</v>
      </c>
      <c r="AA1532" s="20">
        <f ca="1">IF(C1532&lt;NOW(),IF(AND(P1532&gt;Q1532,W1532&gt;X1532),S1532,IF(AND(P1532=Q1532,W1532=X1532),T1532,IF(AND(P1532&lt;Q1532,W1532&lt;X1532),U1532,0))),"")</f>
        <v>0</v>
      </c>
      <c r="AB1532" s="20">
        <f ca="1">IF(AND(P1532=W1532,Q1532=X1532,NOT(ISBLANK(P1532)),NOT(ISBLANK(Q1532)),NOT(ISBLANK(W1532)),NOT(ISBLANK(AA1532))),1,0)</f>
        <v>0</v>
      </c>
      <c r="AC1532" s="20" t="str">
        <f ca="1">IF(AB1532=0,"",IF(OR(ISBLANK(P1532),ISBLANK(Q1532)),"",IF(ISBLANK(VLOOKUP(A1532,Database!A:AA,22,FALSE)),"",VLOOKUP(A1532,Database!A:AA,22,FALSE))))</f>
        <v/>
      </c>
      <c r="AD1532" s="20">
        <f ca="1">IFERROR(
   IF(
     OR(ISBLANK(P1532),ISBLANK(Q1532)),
     "",
     IF(
       AND(AA1532&lt;&gt;"",OR(V1532="Terminé",V1532="En cours")),
       VLOOKUP(AC1532,Setup_ScoreExactBonus!A:D,4,FALSE),
       0
     )),
  0)</f>
        <v>0</v>
      </c>
      <c r="AE1532" s="21">
        <f ca="1">IFERROR(IF(OR(ISBLANK(P1532),ISBLANK(Q1532)),0,IF(AA1532&lt;&gt;"", AA1532 + IF(AB1532=1,AD1532, 0), "") * (R1532+1)),"")</f>
        <v>0</v>
      </c>
      <c r="AF1532" s="21">
        <f ca="1">SUMIFS(AE$2:AE1532,D$2:D1532,D1532)</f>
        <v>1915</v>
      </c>
    </row>
    <row r="1533" spans="1:32" hidden="1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1">
        <v>0</v>
      </c>
      <c r="S1533" s="20">
        <f>VLOOKUP($A1533,Database!$A:$Y,10,FALSE)</f>
        <v>145</v>
      </c>
      <c r="T1533" s="20">
        <f>VLOOKUP($A1533,Database!$A:$Y,11,FALSE)</f>
        <v>129</v>
      </c>
      <c r="U1533" s="20">
        <f>VLOOKUP($A1533,Database!$A:$Y,12,FALSE)</f>
        <v>42</v>
      </c>
      <c r="V1533" s="20" t="str">
        <f>VLOOKUP(A1533,Database!A:M,13,FALSE)</f>
        <v>Terminé</v>
      </c>
      <c r="W1533" s="20">
        <f>VLOOKUP($A1533,Database!$A:$Y,20,FALSE)</f>
        <v>2</v>
      </c>
      <c r="X1533" s="20">
        <f>VLOOKUP($A1533,Database!$A:$Y,21,FALSE)</f>
        <v>1</v>
      </c>
      <c r="Y1533" s="20">
        <f>IF(A1533=0,0,IF(V1533="À venir",0,IF(AND(ISBLANK(P1533),ISBLANK(Q1533)),1,0)))</f>
        <v>0</v>
      </c>
      <c r="Z1533" s="20">
        <f>IF(OR(ISBLANK(P1533),ISBLANK(Q1533)),"",IF(OR(AND(P1533&gt;Q1533,W1533&gt;X1533),AND(P1533=Q1533,W1533=X1533),AND(P1533&lt;Q1533,W1533&lt;X1533)),1,0))</f>
        <v>0</v>
      </c>
      <c r="AA1533" s="20">
        <f ca="1">IF(C1533&lt;NOW(),IF(AND(P1533&gt;Q1533,W1533&gt;X1533),S1533,IF(AND(P1533=Q1533,W1533=X1533),T1533,IF(AND(P1533&lt;Q1533,W1533&lt;X1533),U1533,0))),"")</f>
        <v>0</v>
      </c>
      <c r="AB1533" s="20">
        <f ca="1">IF(AND(P1533=W1533,Q1533=X1533,NOT(ISBLANK(P1533)),NOT(ISBLANK(Q1533)),NOT(ISBLANK(W1533)),NOT(ISBLANK(AA1533))),1,0)</f>
        <v>0</v>
      </c>
      <c r="AC1533" s="20" t="str">
        <f ca="1">IF(AB1533=0,"",IF(OR(ISBLANK(P1533),ISBLANK(Q1533)),"",IF(ISBLANK(VLOOKUP(A1533,Database!A:AA,22,FALSE)),"",VLOOKUP(A1533,Database!A:AA,22,FALSE))))</f>
        <v/>
      </c>
      <c r="AD1533" s="20">
        <f ca="1">IFERROR(
   IF(
     OR(ISBLANK(P1533),ISBLANK(Q1533)),
     "",
     IF(
       AND(AA1533&lt;&gt;"",OR(V1533="Terminé",V1533="En cours")),
       VLOOKUP(AC1533,Setup_ScoreExactBonus!A:D,4,FALSE),
       0
     )),
  0)</f>
        <v>0</v>
      </c>
      <c r="AE1533" s="21">
        <f ca="1">IFERROR(IF(OR(ISBLANK(P1533),ISBLANK(Q1533)),0,IF(AA1533&lt;&gt;"", AA1533 + IF(AB1533=1,AD1533, 0), "") * (R1533+1)),"")</f>
        <v>0</v>
      </c>
      <c r="AF1533" s="21">
        <f ca="1">SUMIFS(AE$2:AE1533,D$2:D1533,D1533)</f>
        <v>2185</v>
      </c>
    </row>
    <row r="1534" spans="1:32" hidden="1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1">
        <v>0</v>
      </c>
      <c r="S1534" s="20">
        <f>VLOOKUP($A1534,Database!$A:$Y,10,FALSE)</f>
        <v>145</v>
      </c>
      <c r="T1534" s="20">
        <f>VLOOKUP($A1534,Database!$A:$Y,11,FALSE)</f>
        <v>129</v>
      </c>
      <c r="U1534" s="20">
        <f>VLOOKUP($A1534,Database!$A:$Y,12,FALSE)</f>
        <v>42</v>
      </c>
      <c r="V1534" s="20" t="str">
        <f>VLOOKUP(A1534,Database!A:M,13,FALSE)</f>
        <v>Terminé</v>
      </c>
      <c r="W1534" s="20">
        <f>VLOOKUP($A1534,Database!$A:$Y,20,FALSE)</f>
        <v>2</v>
      </c>
      <c r="X1534" s="20">
        <f>VLOOKUP($A1534,Database!$A:$Y,21,FALSE)</f>
        <v>1</v>
      </c>
      <c r="Y1534" s="20">
        <f>IF(A1534=0,0,IF(V1534="À venir",0,IF(AND(ISBLANK(P1534),ISBLANK(Q1534)),1,0)))</f>
        <v>0</v>
      </c>
      <c r="Z1534" s="20">
        <f>IF(OR(ISBLANK(P1534),ISBLANK(Q1534)),"",IF(OR(AND(P1534&gt;Q1534,W1534&gt;X1534),AND(P1534=Q1534,W1534=X1534),AND(P1534&lt;Q1534,W1534&lt;X1534)),1,0))</f>
        <v>0</v>
      </c>
      <c r="AA1534" s="20">
        <f ca="1">IF(C1534&lt;NOW(),IF(AND(P1534&gt;Q1534,W1534&gt;X1534),S1534,IF(AND(P1534=Q1534,W1534=X1534),T1534,IF(AND(P1534&lt;Q1534,W1534&lt;X1534),U1534,0))),"")</f>
        <v>0</v>
      </c>
      <c r="AB1534" s="20">
        <f ca="1">IF(AND(P1534=W1534,Q1534=X1534,NOT(ISBLANK(P1534)),NOT(ISBLANK(Q1534)),NOT(ISBLANK(W1534)),NOT(ISBLANK(AA1534))),1,0)</f>
        <v>0</v>
      </c>
      <c r="AC1534" s="20" t="str">
        <f ca="1">IF(AB1534=0,"",IF(OR(ISBLANK(P1534),ISBLANK(Q1534)),"",IF(ISBLANK(VLOOKUP(A1534,Database!A:AA,22,FALSE)),"",VLOOKUP(A1534,Database!A:AA,22,FALSE))))</f>
        <v/>
      </c>
      <c r="AD1534" s="20">
        <f ca="1">IFERROR(
   IF(
     OR(ISBLANK(P1534),ISBLANK(Q1534)),
     "",
     IF(
       AND(AA1534&lt;&gt;"",OR(V1534="Terminé",V1534="En cours")),
       VLOOKUP(AC1534,Setup_ScoreExactBonus!A:D,4,FALSE),
       0
     )),
  0)</f>
        <v>0</v>
      </c>
      <c r="AE1534" s="21">
        <f ca="1">IFERROR(IF(OR(ISBLANK(P1534),ISBLANK(Q1534)),0,IF(AA1534&lt;&gt;"", AA1534 + IF(AB1534=1,AD1534, 0), "") * (R1534+1)),"")</f>
        <v>0</v>
      </c>
      <c r="AF1534" s="21">
        <f ca="1">SUMIFS(AE$2:AE1534,D$2:D1534,D1534)</f>
        <v>1665</v>
      </c>
    </row>
    <row r="1535" spans="1:32" hidden="1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1">
        <v>0</v>
      </c>
      <c r="S1535" s="20">
        <f>VLOOKUP($A1535,Database!$A:$Y,10,FALSE)</f>
        <v>145</v>
      </c>
      <c r="T1535" s="20">
        <f>VLOOKUP($A1535,Database!$A:$Y,11,FALSE)</f>
        <v>129</v>
      </c>
      <c r="U1535" s="20">
        <f>VLOOKUP($A1535,Database!$A:$Y,12,FALSE)</f>
        <v>42</v>
      </c>
      <c r="V1535" s="20" t="str">
        <f>VLOOKUP(A1535,Database!A:M,13,FALSE)</f>
        <v>Terminé</v>
      </c>
      <c r="W1535" s="20">
        <f>VLOOKUP($A1535,Database!$A:$Y,20,FALSE)</f>
        <v>2</v>
      </c>
      <c r="X1535" s="20">
        <f>VLOOKUP($A1535,Database!$A:$Y,21,FALSE)</f>
        <v>1</v>
      </c>
      <c r="Y1535" s="20">
        <f>IF(A1535=0,0,IF(V1535="À venir",0,IF(AND(ISBLANK(P1535),ISBLANK(Q1535)),1,0)))</f>
        <v>0</v>
      </c>
      <c r="Z1535" s="20">
        <f>IF(OR(ISBLANK(P1535),ISBLANK(Q1535)),"",IF(OR(AND(P1535&gt;Q1535,W1535&gt;X1535),AND(P1535=Q1535,W1535=X1535),AND(P1535&lt;Q1535,W1535&lt;X1535)),1,0))</f>
        <v>0</v>
      </c>
      <c r="AA1535" s="20">
        <f ca="1">IF(C1535&lt;NOW(),IF(AND(P1535&gt;Q1535,W1535&gt;X1535),S1535,IF(AND(P1535=Q1535,W1535=X1535),T1535,IF(AND(P1535&lt;Q1535,W1535&lt;X1535),U1535,0))),"")</f>
        <v>0</v>
      </c>
      <c r="AB1535" s="20">
        <f ca="1">IF(AND(P1535=W1535,Q1535=X1535,NOT(ISBLANK(P1535)),NOT(ISBLANK(Q1535)),NOT(ISBLANK(W1535)),NOT(ISBLANK(AA1535))),1,0)</f>
        <v>0</v>
      </c>
      <c r="AC1535" s="20" t="str">
        <f ca="1">IF(AB1535=0,"",IF(OR(ISBLANK(P1535),ISBLANK(Q1535)),"",IF(ISBLANK(VLOOKUP(A1535,Database!A:AA,22,FALSE)),"",VLOOKUP(A1535,Database!A:AA,22,FALSE))))</f>
        <v/>
      </c>
      <c r="AD1535" s="20">
        <f ca="1">IFERROR(
   IF(
     OR(ISBLANK(P1535),ISBLANK(Q1535)),
     "",
     IF(
       AND(AA1535&lt;&gt;"",OR(V1535="Terminé",V1535="En cours")),
       VLOOKUP(AC1535,Setup_ScoreExactBonus!A:D,4,FALSE),
       0
     )),
  0)</f>
        <v>0</v>
      </c>
      <c r="AE1535" s="21">
        <f ca="1">IFERROR(IF(OR(ISBLANK(P1535),ISBLANK(Q1535)),0,IF(AA1535&lt;&gt;"", AA1535 + IF(AB1535=1,AD1535, 0), "") * (R1535+1)),"")</f>
        <v>0</v>
      </c>
      <c r="AF1535" s="21">
        <f ca="1">SUMIFS(AE$2:AE1535,D$2:D1535,D1535)</f>
        <v>1523</v>
      </c>
    </row>
    <row r="1536" spans="1:32" hidden="1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1">
        <v>0</v>
      </c>
      <c r="S1536" s="20">
        <f>VLOOKUP($A1536,Database!$A:$Y,10,FALSE)</f>
        <v>145</v>
      </c>
      <c r="T1536" s="20">
        <f>VLOOKUP($A1536,Database!$A:$Y,11,FALSE)</f>
        <v>129</v>
      </c>
      <c r="U1536" s="20">
        <f>VLOOKUP($A1536,Database!$A:$Y,12,FALSE)</f>
        <v>42</v>
      </c>
      <c r="V1536" s="20" t="str">
        <f>VLOOKUP(A1536,Database!A:M,13,FALSE)</f>
        <v>Terminé</v>
      </c>
      <c r="W1536" s="20">
        <f>VLOOKUP($A1536,Database!$A:$Y,20,FALSE)</f>
        <v>2</v>
      </c>
      <c r="X1536" s="20">
        <f>VLOOKUP($A1536,Database!$A:$Y,21,FALSE)</f>
        <v>1</v>
      </c>
      <c r="Y1536" s="20">
        <f>IF(A1536=0,0,IF(V1536="À venir",0,IF(AND(ISBLANK(P1536),ISBLANK(Q1536)),1,0)))</f>
        <v>0</v>
      </c>
      <c r="Z1536" s="20">
        <f>IF(OR(ISBLANK(P1536),ISBLANK(Q1536)),"",IF(OR(AND(P1536&gt;Q1536,W1536&gt;X1536),AND(P1536=Q1536,W1536=X1536),AND(P1536&lt;Q1536,W1536&lt;X1536)),1,0))</f>
        <v>0</v>
      </c>
      <c r="AA1536" s="20">
        <f ca="1">IF(C1536&lt;NOW(),IF(AND(P1536&gt;Q1536,W1536&gt;X1536),S1536,IF(AND(P1536=Q1536,W1536=X1536),T1536,IF(AND(P1536&lt;Q1536,W1536&lt;X1536),U1536,0))),"")</f>
        <v>0</v>
      </c>
      <c r="AB1536" s="20">
        <f ca="1">IF(AND(P1536=W1536,Q1536=X1536,NOT(ISBLANK(P1536)),NOT(ISBLANK(Q1536)),NOT(ISBLANK(W1536)),NOT(ISBLANK(AA1536))),1,0)</f>
        <v>0</v>
      </c>
      <c r="AC1536" s="20" t="str">
        <f ca="1">IF(AB1536=0,"",IF(OR(ISBLANK(P1536),ISBLANK(Q1536)),"",IF(ISBLANK(VLOOKUP(A1536,Database!A:AA,22,FALSE)),"",VLOOKUP(A1536,Database!A:AA,22,FALSE))))</f>
        <v/>
      </c>
      <c r="AD1536" s="20">
        <f ca="1">IFERROR(
   IF(
     OR(ISBLANK(P1536),ISBLANK(Q1536)),
     "",
     IF(
       AND(AA1536&lt;&gt;"",OR(V1536="Terminé",V1536="En cours")),
       VLOOKUP(AC1536,Setup_ScoreExactBonus!A:D,4,FALSE),
       0
     )),
  0)</f>
        <v>0</v>
      </c>
      <c r="AE1536" s="21">
        <f ca="1">IFERROR(IF(OR(ISBLANK(P1536),ISBLANK(Q1536)),0,IF(AA1536&lt;&gt;"", AA1536 + IF(AB1536=1,AD1536, 0), "") * (R1536+1)),"")</f>
        <v>0</v>
      </c>
      <c r="AF1536" s="21">
        <f ca="1">SUMIFS(AE$2:AE1536,D$2:D1536,D1536)</f>
        <v>1614</v>
      </c>
    </row>
    <row r="1537" spans="1:32" hidden="1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1">
        <v>0</v>
      </c>
      <c r="S1537" s="20">
        <f>VLOOKUP($A1537,Database!$A:$Y,10,FALSE)</f>
        <v>145</v>
      </c>
      <c r="T1537" s="20">
        <f>VLOOKUP($A1537,Database!$A:$Y,11,FALSE)</f>
        <v>129</v>
      </c>
      <c r="U1537" s="20">
        <f>VLOOKUP($A1537,Database!$A:$Y,12,FALSE)</f>
        <v>42</v>
      </c>
      <c r="V1537" s="20" t="str">
        <f>VLOOKUP(A1537,Database!A:M,13,FALSE)</f>
        <v>Terminé</v>
      </c>
      <c r="W1537" s="20">
        <f>VLOOKUP($A1537,Database!$A:$Y,20,FALSE)</f>
        <v>2</v>
      </c>
      <c r="X1537" s="20">
        <f>VLOOKUP($A1537,Database!$A:$Y,21,FALSE)</f>
        <v>1</v>
      </c>
      <c r="Y1537" s="20">
        <f>IF(A1537=0,0,IF(V1537="À venir",0,IF(AND(ISBLANK(P1537),ISBLANK(Q1537)),1,0)))</f>
        <v>0</v>
      </c>
      <c r="Z1537" s="20">
        <f>IF(OR(ISBLANK(P1537),ISBLANK(Q1537)),"",IF(OR(AND(P1537&gt;Q1537,W1537&gt;X1537),AND(P1537=Q1537,W1537=X1537),AND(P1537&lt;Q1537,W1537&lt;X1537)),1,0))</f>
        <v>0</v>
      </c>
      <c r="AA1537" s="20">
        <f ca="1">IF(C1537&lt;NOW(),IF(AND(P1537&gt;Q1537,W1537&gt;X1537),S1537,IF(AND(P1537=Q1537,W1537=X1537),T1537,IF(AND(P1537&lt;Q1537,W1537&lt;X1537),U1537,0))),"")</f>
        <v>0</v>
      </c>
      <c r="AB1537" s="20">
        <f ca="1">IF(AND(P1537=W1537,Q1537=X1537,NOT(ISBLANK(P1537)),NOT(ISBLANK(Q1537)),NOT(ISBLANK(W1537)),NOT(ISBLANK(AA1537))),1,0)</f>
        <v>0</v>
      </c>
      <c r="AC1537" s="20" t="str">
        <f ca="1">IF(AB1537=0,"",IF(OR(ISBLANK(P1537),ISBLANK(Q1537)),"",IF(ISBLANK(VLOOKUP(A1537,Database!A:AA,22,FALSE)),"",VLOOKUP(A1537,Database!A:AA,22,FALSE))))</f>
        <v/>
      </c>
      <c r="AD1537" s="20">
        <f ca="1">IFERROR(
   IF(
     OR(ISBLANK(P1537),ISBLANK(Q1537)),
     "",
     IF(
       AND(AA1537&lt;&gt;"",OR(V1537="Terminé",V1537="En cours")),
       VLOOKUP(AC1537,Setup_ScoreExactBonus!A:D,4,FALSE),
       0
     )),
  0)</f>
        <v>0</v>
      </c>
      <c r="AE1537" s="21">
        <f ca="1">IFERROR(IF(OR(ISBLANK(P1537),ISBLANK(Q1537)),0,IF(AA1537&lt;&gt;"", AA1537 + IF(AB1537=1,AD1537, 0), "") * (R1537+1)),"")</f>
        <v>0</v>
      </c>
      <c r="AF1537" s="21">
        <f ca="1">SUMIFS(AE$2:AE1537,D$2:D1537,D1537)</f>
        <v>2257</v>
      </c>
    </row>
    <row r="1538" spans="1:32" hidden="1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1">
        <v>0</v>
      </c>
      <c r="S1538" s="20">
        <f>VLOOKUP($A1538,Database!$A:$Y,10,FALSE)</f>
        <v>145</v>
      </c>
      <c r="T1538" s="20">
        <f>VLOOKUP($A1538,Database!$A:$Y,11,FALSE)</f>
        <v>129</v>
      </c>
      <c r="U1538" s="20">
        <f>VLOOKUP($A1538,Database!$A:$Y,12,FALSE)</f>
        <v>42</v>
      </c>
      <c r="V1538" s="20" t="str">
        <f>VLOOKUP(A1538,Database!A:M,13,FALSE)</f>
        <v>Terminé</v>
      </c>
      <c r="W1538" s="20">
        <f>VLOOKUP($A1538,Database!$A:$Y,20,FALSE)</f>
        <v>2</v>
      </c>
      <c r="X1538" s="20">
        <f>VLOOKUP($A1538,Database!$A:$Y,21,FALSE)</f>
        <v>1</v>
      </c>
      <c r="Y1538" s="20">
        <f>IF(A1538=0,0,IF(V1538="À venir",0,IF(AND(ISBLANK(P1538),ISBLANK(Q1538)),1,0)))</f>
        <v>0</v>
      </c>
      <c r="Z1538" s="20">
        <f>IF(OR(ISBLANK(P1538),ISBLANK(Q1538)),"",IF(OR(AND(P1538&gt;Q1538,W1538&gt;X1538),AND(P1538=Q1538,W1538=X1538),AND(P1538&lt;Q1538,W1538&lt;X1538)),1,0))</f>
        <v>0</v>
      </c>
      <c r="AA1538" s="20">
        <f ca="1">IF(C1538&lt;NOW(),IF(AND(P1538&gt;Q1538,W1538&gt;X1538),S1538,IF(AND(P1538=Q1538,W1538=X1538),T1538,IF(AND(P1538&lt;Q1538,W1538&lt;X1538),U1538,0))),"")</f>
        <v>0</v>
      </c>
      <c r="AB1538" s="20">
        <f ca="1">IF(AND(P1538=W1538,Q1538=X1538,NOT(ISBLANK(P1538)),NOT(ISBLANK(Q1538)),NOT(ISBLANK(W1538)),NOT(ISBLANK(AA1538))),1,0)</f>
        <v>0</v>
      </c>
      <c r="AC1538" s="20" t="str">
        <f ca="1">IF(AB1538=0,"",IF(OR(ISBLANK(P1538),ISBLANK(Q1538)),"",IF(ISBLANK(VLOOKUP(A1538,Database!A:AA,22,FALSE)),"",VLOOKUP(A1538,Database!A:AA,22,FALSE))))</f>
        <v/>
      </c>
      <c r="AD1538" s="20">
        <f ca="1">IFERROR(
   IF(
     OR(ISBLANK(P1538),ISBLANK(Q1538)),
     "",
     IF(
       AND(AA1538&lt;&gt;"",OR(V1538="Terminé",V1538="En cours")),
       VLOOKUP(AC1538,Setup_ScoreExactBonus!A:D,4,FALSE),
       0
     )),
  0)</f>
        <v>0</v>
      </c>
      <c r="AE1538" s="21">
        <f ca="1">IFERROR(IF(OR(ISBLANK(P1538),ISBLANK(Q1538)),0,IF(AA1538&lt;&gt;"", AA1538 + IF(AB1538=1,AD1538, 0), "") * (R1538+1)),"")</f>
        <v>0</v>
      </c>
      <c r="AF1538" s="21">
        <f ca="1">SUMIFS(AE$2:AE1538,D$2:D1538,D1538)</f>
        <v>2048</v>
      </c>
    </row>
    <row r="1539" spans="1:32" hidden="1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1">
        <v>0</v>
      </c>
      <c r="S1539" s="20">
        <f>VLOOKUP($A1539,Database!$A:$Y,10,FALSE)</f>
        <v>145</v>
      </c>
      <c r="T1539" s="20">
        <f>VLOOKUP($A1539,Database!$A:$Y,11,FALSE)</f>
        <v>129</v>
      </c>
      <c r="U1539" s="20">
        <f>VLOOKUP($A1539,Database!$A:$Y,12,FALSE)</f>
        <v>42</v>
      </c>
      <c r="V1539" s="20" t="str">
        <f>VLOOKUP(A1539,Database!A:M,13,FALSE)</f>
        <v>Terminé</v>
      </c>
      <c r="W1539" s="20">
        <f>VLOOKUP($A1539,Database!$A:$Y,20,FALSE)</f>
        <v>2</v>
      </c>
      <c r="X1539" s="20">
        <f>VLOOKUP($A1539,Database!$A:$Y,21,FALSE)</f>
        <v>1</v>
      </c>
      <c r="Y1539" s="20">
        <f>IF(A1539=0,0,IF(V1539="À venir",0,IF(AND(ISBLANK(P1539),ISBLANK(Q1539)),1,0)))</f>
        <v>0</v>
      </c>
      <c r="Z1539" s="20">
        <f>IF(OR(ISBLANK(P1539),ISBLANK(Q1539)),"",IF(OR(AND(P1539&gt;Q1539,W1539&gt;X1539),AND(P1539=Q1539,W1539=X1539),AND(P1539&lt;Q1539,W1539&lt;X1539)),1,0))</f>
        <v>0</v>
      </c>
      <c r="AA1539" s="20">
        <f ca="1">IF(C1539&lt;NOW(),IF(AND(P1539&gt;Q1539,W1539&gt;X1539),S1539,IF(AND(P1539=Q1539,W1539=X1539),T1539,IF(AND(P1539&lt;Q1539,W1539&lt;X1539),U1539,0))),"")</f>
        <v>0</v>
      </c>
      <c r="AB1539" s="20">
        <f ca="1">IF(AND(P1539=W1539,Q1539=X1539,NOT(ISBLANK(P1539)),NOT(ISBLANK(Q1539)),NOT(ISBLANK(W1539)),NOT(ISBLANK(AA1539))),1,0)</f>
        <v>0</v>
      </c>
      <c r="AC1539" s="20" t="str">
        <f ca="1">IF(AB1539=0,"",IF(OR(ISBLANK(P1539),ISBLANK(Q1539)),"",IF(ISBLANK(VLOOKUP(A1539,Database!A:AA,22,FALSE)),"",VLOOKUP(A1539,Database!A:AA,22,FALSE))))</f>
        <v/>
      </c>
      <c r="AD1539" s="20">
        <f ca="1">IFERROR(
   IF(
     OR(ISBLANK(P1539),ISBLANK(Q1539)),
     "",
     IF(
       AND(AA1539&lt;&gt;"",OR(V1539="Terminé",V1539="En cours")),
       VLOOKUP(AC1539,Setup_ScoreExactBonus!A:D,4,FALSE),
       0
     )),
  0)</f>
        <v>0</v>
      </c>
      <c r="AE1539" s="21">
        <f ca="1">IFERROR(IF(OR(ISBLANK(P1539),ISBLANK(Q1539)),0,IF(AA1539&lt;&gt;"", AA1539 + IF(AB1539=1,AD1539, 0), "") * (R1539+1)),"")</f>
        <v>0</v>
      </c>
      <c r="AF1539" s="21">
        <f ca="1">SUMIFS(AE$2:AE1539,D$2:D1539,D1539)</f>
        <v>1552</v>
      </c>
    </row>
    <row r="1540" spans="1:32" hidden="1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1">
        <v>0</v>
      </c>
      <c r="S1540" s="20">
        <f>VLOOKUP($A1540,Database!$A:$Y,10,FALSE)</f>
        <v>145</v>
      </c>
      <c r="T1540" s="20">
        <f>VLOOKUP($A1540,Database!$A:$Y,11,FALSE)</f>
        <v>129</v>
      </c>
      <c r="U1540" s="20">
        <f>VLOOKUP($A1540,Database!$A:$Y,12,FALSE)</f>
        <v>42</v>
      </c>
      <c r="V1540" s="20" t="str">
        <f>VLOOKUP(A1540,Database!A:M,13,FALSE)</f>
        <v>Terminé</v>
      </c>
      <c r="W1540" s="20">
        <f>VLOOKUP($A1540,Database!$A:$Y,20,FALSE)</f>
        <v>2</v>
      </c>
      <c r="X1540" s="20">
        <f>VLOOKUP($A1540,Database!$A:$Y,21,FALSE)</f>
        <v>1</v>
      </c>
      <c r="Y1540" s="20">
        <f>IF(A1540=0,0,IF(V1540="À venir",0,IF(AND(ISBLANK(P1540),ISBLANK(Q1540)),1,0)))</f>
        <v>0</v>
      </c>
      <c r="Z1540" s="20">
        <f>IF(OR(ISBLANK(P1540),ISBLANK(Q1540)),"",IF(OR(AND(P1540&gt;Q1540,W1540&gt;X1540),AND(P1540=Q1540,W1540=X1540),AND(P1540&lt;Q1540,W1540&lt;X1540)),1,0))</f>
        <v>0</v>
      </c>
      <c r="AA1540" s="20">
        <f ca="1">IF(C1540&lt;NOW(),IF(AND(P1540&gt;Q1540,W1540&gt;X1540),S1540,IF(AND(P1540=Q1540,W1540=X1540),T1540,IF(AND(P1540&lt;Q1540,W1540&lt;X1540),U1540,0))),"")</f>
        <v>0</v>
      </c>
      <c r="AB1540" s="20">
        <f ca="1">IF(AND(P1540=W1540,Q1540=X1540,NOT(ISBLANK(P1540)),NOT(ISBLANK(Q1540)),NOT(ISBLANK(W1540)),NOT(ISBLANK(AA1540))),1,0)</f>
        <v>0</v>
      </c>
      <c r="AC1540" s="20" t="str">
        <f ca="1">IF(AB1540=0,"",IF(OR(ISBLANK(P1540),ISBLANK(Q1540)),"",IF(ISBLANK(VLOOKUP(A1540,Database!A:AA,22,FALSE)),"",VLOOKUP(A1540,Database!A:AA,22,FALSE))))</f>
        <v/>
      </c>
      <c r="AD1540" s="20">
        <f ca="1">IFERROR(
   IF(
     OR(ISBLANK(P1540),ISBLANK(Q1540)),
     "",
     IF(
       AND(AA1540&lt;&gt;"",OR(V1540="Terminé",V1540="En cours")),
       VLOOKUP(AC1540,Setup_ScoreExactBonus!A:D,4,FALSE),
       0
     )),
  0)</f>
        <v>0</v>
      </c>
      <c r="AE1540" s="21">
        <f ca="1">IFERROR(IF(OR(ISBLANK(P1540),ISBLANK(Q1540)),0,IF(AA1540&lt;&gt;"", AA1540 + IF(AB1540=1,AD1540, 0), "") * (R1540+1)),"")</f>
        <v>0</v>
      </c>
      <c r="AF1540" s="21">
        <f ca="1">SUMIFS(AE$2:AE1540,D$2:D1540,D1540)</f>
        <v>1261</v>
      </c>
    </row>
    <row r="1541" spans="1:32" hidden="1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1">
        <v>0</v>
      </c>
      <c r="S1541" s="20">
        <f>VLOOKUP($A1541,Database!$A:$Y,10,FALSE)</f>
        <v>131</v>
      </c>
      <c r="T1541" s="20">
        <f>VLOOKUP($A1541,Database!$A:$Y,11,FALSE)</f>
        <v>123</v>
      </c>
      <c r="U1541" s="20">
        <f>VLOOKUP($A1541,Database!$A:$Y,12,FALSE)</f>
        <v>56</v>
      </c>
      <c r="V1541" s="20" t="str">
        <f>VLOOKUP(A1541,Database!A:M,13,FALSE)</f>
        <v>Terminé</v>
      </c>
      <c r="W1541" s="20">
        <f>VLOOKUP($A1541,Database!$A:$Y,20,FALSE)</f>
        <v>1</v>
      </c>
      <c r="X1541" s="20">
        <f>VLOOKUP($A1541,Database!$A:$Y,21,FALSE)</f>
        <v>3</v>
      </c>
      <c r="Y1541" s="20">
        <f>IF(A1541=0,0,IF(V1541="À venir",0,IF(AND(ISBLANK(P1541),ISBLANK(Q1541)),1,0)))</f>
        <v>0</v>
      </c>
      <c r="Z1541" s="20">
        <f>IF(OR(ISBLANK(P1541),ISBLANK(Q1541)),"",IF(OR(AND(P1541&gt;Q1541,W1541&gt;X1541),AND(P1541=Q1541,W1541=X1541),AND(P1541&lt;Q1541,W1541&lt;X1541)),1,0))</f>
        <v>1</v>
      </c>
      <c r="AA1541" s="20">
        <f ca="1">IF(C1541&lt;NOW(),IF(AND(P1541&gt;Q1541,W1541&gt;X1541),S1541,IF(AND(P1541=Q1541,W1541=X1541),T1541,IF(AND(P1541&lt;Q1541,W1541&lt;X1541),U1541,0))),"")</f>
        <v>56</v>
      </c>
      <c r="AB1541" s="20">
        <f ca="1">IF(AND(P1541=W1541,Q1541=X1541,NOT(ISBLANK(P1541)),NOT(ISBLANK(Q1541)),NOT(ISBLANK(W1541)),NOT(ISBLANK(AA1541))),1,0)</f>
        <v>0</v>
      </c>
      <c r="AC1541" s="20" t="str">
        <f ca="1">IF(AB1541=0,"",IF(OR(ISBLANK(P1541),ISBLANK(Q1541)),"",IF(ISBLANK(VLOOKUP(A1541,Database!A:AA,22,FALSE)),"",VLOOKUP(A1541,Database!A:AA,22,FALSE))))</f>
        <v/>
      </c>
      <c r="AD1541" s="20">
        <f ca="1">IFERROR(
   IF(
     OR(ISBLANK(P1541),ISBLANK(Q1541)),
     "",
     IF(
       AND(AA1541&lt;&gt;"",OR(V1541="Terminé",V1541="En cours")),
       VLOOKUP(AC1541,Setup_ScoreExactBonus!A:D,4,FALSE),
       0
     )),
  0)</f>
        <v>0</v>
      </c>
      <c r="AE1541" s="21">
        <f ca="1">IFERROR(IF(OR(ISBLANK(P1541),ISBLANK(Q1541)),0,IF(AA1541&lt;&gt;"", AA1541 + IF(AB1541=1,AD1541, 0), "") * (R1541+1)),"")</f>
        <v>56</v>
      </c>
      <c r="AF1541" s="21">
        <f ca="1">SUMIFS(AE$2:AE1541,D$2:D1541,D1541)</f>
        <v>2016</v>
      </c>
    </row>
    <row r="1542" spans="1:32" hidden="1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1">
        <v>0</v>
      </c>
      <c r="S1542" s="20">
        <f>VLOOKUP($A1542,Database!$A:$Y,10,FALSE)</f>
        <v>131</v>
      </c>
      <c r="T1542" s="20">
        <f>VLOOKUP($A1542,Database!$A:$Y,11,FALSE)</f>
        <v>123</v>
      </c>
      <c r="U1542" s="20">
        <f>VLOOKUP($A1542,Database!$A:$Y,12,FALSE)</f>
        <v>56</v>
      </c>
      <c r="V1542" s="20" t="str">
        <f>VLOOKUP(A1542,Database!A:M,13,FALSE)</f>
        <v>Terminé</v>
      </c>
      <c r="W1542" s="20">
        <f>VLOOKUP($A1542,Database!$A:$Y,20,FALSE)</f>
        <v>1</v>
      </c>
      <c r="X1542" s="20">
        <f>VLOOKUP($A1542,Database!$A:$Y,21,FALSE)</f>
        <v>3</v>
      </c>
      <c r="Y1542" s="20">
        <f>IF(A1542=0,0,IF(V1542="À venir",0,IF(AND(ISBLANK(P1542),ISBLANK(Q1542)),1,0)))</f>
        <v>0</v>
      </c>
      <c r="Z1542" s="20">
        <f>IF(OR(ISBLANK(P1542),ISBLANK(Q1542)),"",IF(OR(AND(P1542&gt;Q1542,W1542&gt;X1542),AND(P1542=Q1542,W1542=X1542),AND(P1542&lt;Q1542,W1542&lt;X1542)),1,0))</f>
        <v>1</v>
      </c>
      <c r="AA1542" s="20">
        <f ca="1">IF(C1542&lt;NOW(),IF(AND(P1542&gt;Q1542,W1542&gt;X1542),S1542,IF(AND(P1542=Q1542,W1542=X1542),T1542,IF(AND(P1542&lt;Q1542,W1542&lt;X1542),U1542,0))),"")</f>
        <v>56</v>
      </c>
      <c r="AB1542" s="20">
        <f ca="1">IF(AND(P1542=W1542,Q1542=X1542,NOT(ISBLANK(P1542)),NOT(ISBLANK(Q1542)),NOT(ISBLANK(W1542)),NOT(ISBLANK(AA1542))),1,0)</f>
        <v>0</v>
      </c>
      <c r="AC1542" s="20" t="str">
        <f ca="1">IF(AB1542=0,"",IF(OR(ISBLANK(P1542),ISBLANK(Q1542)),"",IF(ISBLANK(VLOOKUP(A1542,Database!A:AA,22,FALSE)),"",VLOOKUP(A1542,Database!A:AA,22,FALSE))))</f>
        <v/>
      </c>
      <c r="AD1542" s="20">
        <f ca="1">IFERROR(
   IF(
     OR(ISBLANK(P1542),ISBLANK(Q1542)),
     "",
     IF(
       AND(AA1542&lt;&gt;"",OR(V1542="Terminé",V1542="En cours")),
       VLOOKUP(AC1542,Setup_ScoreExactBonus!A:D,4,FALSE),
       0
     )),
  0)</f>
        <v>0</v>
      </c>
      <c r="AE1542" s="21">
        <f ca="1">IFERROR(IF(OR(ISBLANK(P1542),ISBLANK(Q1542)),0,IF(AA1542&lt;&gt;"", AA1542 + IF(AB1542=1,AD1542, 0), "") * (R1542+1)),"")</f>
        <v>56</v>
      </c>
      <c r="AF1542" s="21">
        <f ca="1">SUMIFS(AE$2:AE1542,D$2:D1542,D1542)</f>
        <v>2310</v>
      </c>
    </row>
    <row r="1543" spans="1:32" hidden="1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1">
        <v>0</v>
      </c>
      <c r="S1543" s="20">
        <f>VLOOKUP($A1543,Database!$A:$Y,10,FALSE)</f>
        <v>131</v>
      </c>
      <c r="T1543" s="20">
        <f>VLOOKUP($A1543,Database!$A:$Y,11,FALSE)</f>
        <v>123</v>
      </c>
      <c r="U1543" s="20">
        <f>VLOOKUP($A1543,Database!$A:$Y,12,FALSE)</f>
        <v>56</v>
      </c>
      <c r="V1543" s="20" t="str">
        <f>VLOOKUP(A1543,Database!A:M,13,FALSE)</f>
        <v>Terminé</v>
      </c>
      <c r="W1543" s="20">
        <f>VLOOKUP($A1543,Database!$A:$Y,20,FALSE)</f>
        <v>1</v>
      </c>
      <c r="X1543" s="20">
        <f>VLOOKUP($A1543,Database!$A:$Y,21,FALSE)</f>
        <v>3</v>
      </c>
      <c r="Y1543" s="20">
        <f>IF(A1543=0,0,IF(V1543="À venir",0,IF(AND(ISBLANK(P1543),ISBLANK(Q1543)),1,0)))</f>
        <v>0</v>
      </c>
      <c r="Z1543" s="20">
        <f>IF(OR(ISBLANK(P1543),ISBLANK(Q1543)),"",IF(OR(AND(P1543&gt;Q1543,W1543&gt;X1543),AND(P1543=Q1543,W1543=X1543),AND(P1543&lt;Q1543,W1543&lt;X1543)),1,0))</f>
        <v>1</v>
      </c>
      <c r="AA1543" s="20">
        <f ca="1">IF(C1543&lt;NOW(),IF(AND(P1543&gt;Q1543,W1543&gt;X1543),S1543,IF(AND(P1543=Q1543,W1543=X1543),T1543,IF(AND(P1543&lt;Q1543,W1543&lt;X1543),U1543,0))),"")</f>
        <v>56</v>
      </c>
      <c r="AB1543" s="20">
        <f ca="1">IF(AND(P1543=W1543,Q1543=X1543,NOT(ISBLANK(P1543)),NOT(ISBLANK(Q1543)),NOT(ISBLANK(W1543)),NOT(ISBLANK(AA1543))),1,0)</f>
        <v>0</v>
      </c>
      <c r="AC1543" s="20" t="str">
        <f ca="1">IF(AB1543=0,"",IF(OR(ISBLANK(P1543),ISBLANK(Q1543)),"",IF(ISBLANK(VLOOKUP(A1543,Database!A:AA,22,FALSE)),"",VLOOKUP(A1543,Database!A:AA,22,FALSE))))</f>
        <v/>
      </c>
      <c r="AD1543" s="20">
        <f ca="1">IFERROR(
   IF(
     OR(ISBLANK(P1543),ISBLANK(Q1543)),
     "",
     IF(
       AND(AA1543&lt;&gt;"",OR(V1543="Terminé",V1543="En cours")),
       VLOOKUP(AC1543,Setup_ScoreExactBonus!A:D,4,FALSE),
       0
     )),
  0)</f>
        <v>0</v>
      </c>
      <c r="AE1543" s="21">
        <f ca="1">IFERROR(IF(OR(ISBLANK(P1543),ISBLANK(Q1543)),0,IF(AA1543&lt;&gt;"", AA1543 + IF(AB1543=1,AD1543, 0), "") * (R1543+1)),"")</f>
        <v>56</v>
      </c>
      <c r="AF1543" s="21">
        <f ca="1">SUMIFS(AE$2:AE1543,D$2:D1543,D1543)</f>
        <v>2286</v>
      </c>
    </row>
    <row r="1544" spans="1:32" hidden="1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1">
        <v>0</v>
      </c>
      <c r="S1544" s="20">
        <f>VLOOKUP($A1544,Database!$A:$Y,10,FALSE)</f>
        <v>131</v>
      </c>
      <c r="T1544" s="20">
        <f>VLOOKUP($A1544,Database!$A:$Y,11,FALSE)</f>
        <v>123</v>
      </c>
      <c r="U1544" s="20">
        <f>VLOOKUP($A1544,Database!$A:$Y,12,FALSE)</f>
        <v>56</v>
      </c>
      <c r="V1544" s="20" t="str">
        <f>VLOOKUP(A1544,Database!A:M,13,FALSE)</f>
        <v>Terminé</v>
      </c>
      <c r="W1544" s="20">
        <f>VLOOKUP($A1544,Database!$A:$Y,20,FALSE)</f>
        <v>1</v>
      </c>
      <c r="X1544" s="20">
        <f>VLOOKUP($A1544,Database!$A:$Y,21,FALSE)</f>
        <v>3</v>
      </c>
      <c r="Y1544" s="20">
        <f>IF(A1544=0,0,IF(V1544="À venir",0,IF(AND(ISBLANK(P1544),ISBLANK(Q1544)),1,0)))</f>
        <v>0</v>
      </c>
      <c r="Z1544" s="20">
        <f>IF(OR(ISBLANK(P1544),ISBLANK(Q1544)),"",IF(OR(AND(P1544&gt;Q1544,W1544&gt;X1544),AND(P1544=Q1544,W1544=X1544),AND(P1544&lt;Q1544,W1544&lt;X1544)),1,0))</f>
        <v>1</v>
      </c>
      <c r="AA1544" s="20">
        <f ca="1">IF(C1544&lt;NOW(),IF(AND(P1544&gt;Q1544,W1544&gt;X1544),S1544,IF(AND(P1544=Q1544,W1544=X1544),T1544,IF(AND(P1544&lt;Q1544,W1544&lt;X1544),U1544,0))),"")</f>
        <v>56</v>
      </c>
      <c r="AB1544" s="20">
        <f ca="1">IF(AND(P1544=W1544,Q1544=X1544,NOT(ISBLANK(P1544)),NOT(ISBLANK(Q1544)),NOT(ISBLANK(W1544)),NOT(ISBLANK(AA1544))),1,0)</f>
        <v>0</v>
      </c>
      <c r="AC1544" s="20" t="str">
        <f ca="1">IF(AB1544=0,"",IF(OR(ISBLANK(P1544),ISBLANK(Q1544)),"",IF(ISBLANK(VLOOKUP(A1544,Database!A:AA,22,FALSE)),"",VLOOKUP(A1544,Database!A:AA,22,FALSE))))</f>
        <v/>
      </c>
      <c r="AD1544" s="20">
        <f ca="1">IFERROR(
   IF(
     OR(ISBLANK(P1544),ISBLANK(Q1544)),
     "",
     IF(
       AND(AA1544&lt;&gt;"",OR(V1544="Terminé",V1544="En cours")),
       VLOOKUP(AC1544,Setup_ScoreExactBonus!A:D,4,FALSE),
       0
     )),
  0)</f>
        <v>0</v>
      </c>
      <c r="AE1544" s="21">
        <f ca="1">IFERROR(IF(OR(ISBLANK(P1544),ISBLANK(Q1544)),0,IF(AA1544&lt;&gt;"", AA1544 + IF(AB1544=1,AD1544, 0), "") * (R1544+1)),"")</f>
        <v>56</v>
      </c>
      <c r="AF1544" s="21">
        <f ca="1">SUMIFS(AE$2:AE1544,D$2:D1544,D1544)</f>
        <v>1898</v>
      </c>
    </row>
    <row r="1545" spans="1:32" hidden="1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1">
        <v>0</v>
      </c>
      <c r="S1545" s="20">
        <f>VLOOKUP($A1545,Database!$A:$Y,10,FALSE)</f>
        <v>131</v>
      </c>
      <c r="T1545" s="20">
        <f>VLOOKUP($A1545,Database!$A:$Y,11,FALSE)</f>
        <v>123</v>
      </c>
      <c r="U1545" s="20">
        <f>VLOOKUP($A1545,Database!$A:$Y,12,FALSE)</f>
        <v>56</v>
      </c>
      <c r="V1545" s="20" t="str">
        <f>VLOOKUP(A1545,Database!A:M,13,FALSE)</f>
        <v>Terminé</v>
      </c>
      <c r="W1545" s="20">
        <f>VLOOKUP($A1545,Database!$A:$Y,20,FALSE)</f>
        <v>1</v>
      </c>
      <c r="X1545" s="20">
        <f>VLOOKUP($A1545,Database!$A:$Y,21,FALSE)</f>
        <v>3</v>
      </c>
      <c r="Y1545" s="20">
        <f>IF(A1545=0,0,IF(V1545="À venir",0,IF(AND(ISBLANK(P1545),ISBLANK(Q1545)),1,0)))</f>
        <v>0</v>
      </c>
      <c r="Z1545" s="20">
        <f>IF(OR(ISBLANK(P1545),ISBLANK(Q1545)),"",IF(OR(AND(P1545&gt;Q1545,W1545&gt;X1545),AND(P1545=Q1545,W1545=X1545),AND(P1545&lt;Q1545,W1545&lt;X1545)),1,0))</f>
        <v>1</v>
      </c>
      <c r="AA1545" s="20">
        <f ca="1">IF(C1545&lt;NOW(),IF(AND(P1545&gt;Q1545,W1545&gt;X1545),S1545,IF(AND(P1545=Q1545,W1545=X1545),T1545,IF(AND(P1545&lt;Q1545,W1545&lt;X1545),U1545,0))),"")</f>
        <v>56</v>
      </c>
      <c r="AB1545" s="20">
        <f ca="1">IF(AND(P1545=W1545,Q1545=X1545,NOT(ISBLANK(P1545)),NOT(ISBLANK(Q1545)),NOT(ISBLANK(W1545)),NOT(ISBLANK(AA1545))),1,0)</f>
        <v>0</v>
      </c>
      <c r="AC1545" s="20" t="str">
        <f ca="1">IF(AB1545=0,"",IF(OR(ISBLANK(P1545),ISBLANK(Q1545)),"",IF(ISBLANK(VLOOKUP(A1545,Database!A:AA,22,FALSE)),"",VLOOKUP(A1545,Database!A:AA,22,FALSE))))</f>
        <v/>
      </c>
      <c r="AD1545" s="20">
        <f ca="1">IFERROR(
   IF(
     OR(ISBLANK(P1545),ISBLANK(Q1545)),
     "",
     IF(
       AND(AA1545&lt;&gt;"",OR(V1545="Terminé",V1545="En cours")),
       VLOOKUP(AC1545,Setup_ScoreExactBonus!A:D,4,FALSE),
       0
     )),
  0)</f>
        <v>0</v>
      </c>
      <c r="AE1545" s="21">
        <f ca="1">IFERROR(IF(OR(ISBLANK(P1545),ISBLANK(Q1545)),0,IF(AA1545&lt;&gt;"", AA1545 + IF(AB1545=1,AD1545, 0), "") * (R1545+1)),"")</f>
        <v>56</v>
      </c>
      <c r="AF1545" s="21">
        <f ca="1">SUMIFS(AE$2:AE1545,D$2:D1545,D1545)</f>
        <v>1531</v>
      </c>
    </row>
    <row r="1546" spans="1:32" hidden="1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1">
        <v>0</v>
      </c>
      <c r="S1546" s="20">
        <f>VLOOKUP($A1546,Database!$A:$Y,10,FALSE)</f>
        <v>131</v>
      </c>
      <c r="T1546" s="20">
        <f>VLOOKUP($A1546,Database!$A:$Y,11,FALSE)</f>
        <v>123</v>
      </c>
      <c r="U1546" s="20">
        <f>VLOOKUP($A1546,Database!$A:$Y,12,FALSE)</f>
        <v>56</v>
      </c>
      <c r="V1546" s="20" t="str">
        <f>VLOOKUP(A1546,Database!A:M,13,FALSE)</f>
        <v>Terminé</v>
      </c>
      <c r="W1546" s="20">
        <f>VLOOKUP($A1546,Database!$A:$Y,20,FALSE)</f>
        <v>1</v>
      </c>
      <c r="X1546" s="20">
        <f>VLOOKUP($A1546,Database!$A:$Y,21,FALSE)</f>
        <v>3</v>
      </c>
      <c r="Y1546" s="20">
        <f>IF(A1546=0,0,IF(V1546="À venir",0,IF(AND(ISBLANK(P1546),ISBLANK(Q1546)),1,0)))</f>
        <v>0</v>
      </c>
      <c r="Z1546" s="20">
        <f>IF(OR(ISBLANK(P1546),ISBLANK(Q1546)),"",IF(OR(AND(P1546&gt;Q1546,W1546&gt;X1546),AND(P1546=Q1546,W1546=X1546),AND(P1546&lt;Q1546,W1546&lt;X1546)),1,0))</f>
        <v>1</v>
      </c>
      <c r="AA1546" s="20">
        <f ca="1">IF(C1546&lt;NOW(),IF(AND(P1546&gt;Q1546,W1546&gt;X1546),S1546,IF(AND(P1546=Q1546,W1546=X1546),T1546,IF(AND(P1546&lt;Q1546,W1546&lt;X1546),U1546,0))),"")</f>
        <v>56</v>
      </c>
      <c r="AB1546" s="20">
        <f ca="1">IF(AND(P1546=W1546,Q1546=X1546,NOT(ISBLANK(P1546)),NOT(ISBLANK(Q1546)),NOT(ISBLANK(W1546)),NOT(ISBLANK(AA1546))),1,0)</f>
        <v>0</v>
      </c>
      <c r="AC1546" s="20" t="str">
        <f ca="1">IF(AB1546=0,"",IF(OR(ISBLANK(P1546),ISBLANK(Q1546)),"",IF(ISBLANK(VLOOKUP(A1546,Database!A:AA,22,FALSE)),"",VLOOKUP(A1546,Database!A:AA,22,FALSE))))</f>
        <v/>
      </c>
      <c r="AD1546" s="20">
        <f ca="1">IFERROR(
   IF(
     OR(ISBLANK(P1546),ISBLANK(Q1546)),
     "",
     IF(
       AND(AA1546&lt;&gt;"",OR(V1546="Terminé",V1546="En cours")),
       VLOOKUP(AC1546,Setup_ScoreExactBonus!A:D,4,FALSE),
       0
     )),
  0)</f>
        <v>0</v>
      </c>
      <c r="AE1546" s="21">
        <f ca="1">IFERROR(IF(OR(ISBLANK(P1546),ISBLANK(Q1546)),0,IF(AA1546&lt;&gt;"", AA1546 + IF(AB1546=1,AD1546, 0), "") * (R1546+1)),"")</f>
        <v>56</v>
      </c>
      <c r="AF1546" s="21">
        <f ca="1">SUMIFS(AE$2:AE1546,D$2:D1546,D1546)</f>
        <v>2251</v>
      </c>
    </row>
    <row r="1547" spans="1:32" hidden="1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1">
        <v>0</v>
      </c>
      <c r="S1547" s="20">
        <f>VLOOKUP($A1547,Database!$A:$Y,10,FALSE)</f>
        <v>131</v>
      </c>
      <c r="T1547" s="20">
        <f>VLOOKUP($A1547,Database!$A:$Y,11,FALSE)</f>
        <v>123</v>
      </c>
      <c r="U1547" s="20">
        <f>VLOOKUP($A1547,Database!$A:$Y,12,FALSE)</f>
        <v>56</v>
      </c>
      <c r="V1547" s="20" t="str">
        <f>VLOOKUP(A1547,Database!A:M,13,FALSE)</f>
        <v>Terminé</v>
      </c>
      <c r="W1547" s="20">
        <f>VLOOKUP($A1547,Database!$A:$Y,20,FALSE)</f>
        <v>1</v>
      </c>
      <c r="X1547" s="20">
        <f>VLOOKUP($A1547,Database!$A:$Y,21,FALSE)</f>
        <v>3</v>
      </c>
      <c r="Y1547" s="20">
        <f>IF(A1547=0,0,IF(V1547="À venir",0,IF(AND(ISBLANK(P1547),ISBLANK(Q1547)),1,0)))</f>
        <v>0</v>
      </c>
      <c r="Z1547" s="20">
        <f>IF(OR(ISBLANK(P1547),ISBLANK(Q1547)),"",IF(OR(AND(P1547&gt;Q1547,W1547&gt;X1547),AND(P1547=Q1547,W1547=X1547),AND(P1547&lt;Q1547,W1547&lt;X1547)),1,0))</f>
        <v>1</v>
      </c>
      <c r="AA1547" s="20">
        <f ca="1">IF(C1547&lt;NOW(),IF(AND(P1547&gt;Q1547,W1547&gt;X1547),S1547,IF(AND(P1547=Q1547,W1547=X1547),T1547,IF(AND(P1547&lt;Q1547,W1547&lt;X1547),U1547,0))),"")</f>
        <v>56</v>
      </c>
      <c r="AB1547" s="20">
        <f ca="1">IF(AND(P1547=W1547,Q1547=X1547,NOT(ISBLANK(P1547)),NOT(ISBLANK(Q1547)),NOT(ISBLANK(W1547)),NOT(ISBLANK(AA1547))),1,0)</f>
        <v>1</v>
      </c>
      <c r="AC1547" s="20" t="str">
        <f ca="1">IF(AB1547=0,"",IF(OR(ISBLANK(P1547),ISBLANK(Q1547)),"",IF(ISBLANK(VLOOKUP(A1547,Database!A:AA,22,FALSE)),"",VLOOKUP(A1547,Database!A:AA,22,FALSE))))</f>
        <v>Très rare</v>
      </c>
      <c r="AD1547" s="20">
        <f ca="1">IFERROR(
   IF(
     OR(ISBLANK(P1547),ISBLANK(Q1547)),
     "",
     IF(
       AND(AA1547&lt;&gt;"",OR(V1547="Terminé",V1547="En cours")),
       VLOOKUP(AC1547,Setup_ScoreExactBonus!A:D,4,FALSE),
       0
     )),
  0)</f>
        <v>50</v>
      </c>
      <c r="AE1547" s="21">
        <f ca="1">IFERROR(IF(OR(ISBLANK(P1547),ISBLANK(Q1547)),0,IF(AA1547&lt;&gt;"", AA1547 + IF(AB1547=1,AD1547, 0), "") * (R1547+1)),"")</f>
        <v>106</v>
      </c>
      <c r="AF1547" s="21">
        <f ca="1">SUMIFS(AE$2:AE1547,D$2:D1547,D1547)</f>
        <v>1238</v>
      </c>
    </row>
    <row r="1548" spans="1:32" hidden="1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1">
        <v>0</v>
      </c>
      <c r="S1548" s="20">
        <f>VLOOKUP($A1548,Database!$A:$Y,10,FALSE)</f>
        <v>131</v>
      </c>
      <c r="T1548" s="20">
        <f>VLOOKUP($A1548,Database!$A:$Y,11,FALSE)</f>
        <v>123</v>
      </c>
      <c r="U1548" s="20">
        <f>VLOOKUP($A1548,Database!$A:$Y,12,FALSE)</f>
        <v>56</v>
      </c>
      <c r="V1548" s="20" t="str">
        <f>VLOOKUP(A1548,Database!A:M,13,FALSE)</f>
        <v>Terminé</v>
      </c>
      <c r="W1548" s="20">
        <f>VLOOKUP($A1548,Database!$A:$Y,20,FALSE)</f>
        <v>1</v>
      </c>
      <c r="X1548" s="20">
        <f>VLOOKUP($A1548,Database!$A:$Y,21,FALSE)</f>
        <v>3</v>
      </c>
      <c r="Y1548" s="20">
        <f>IF(A1548=0,0,IF(V1548="À venir",0,IF(AND(ISBLANK(P1548),ISBLANK(Q1548)),1,0)))</f>
        <v>0</v>
      </c>
      <c r="Z1548" s="20">
        <f>IF(OR(ISBLANK(P1548),ISBLANK(Q1548)),"",IF(OR(AND(P1548&gt;Q1548,W1548&gt;X1548),AND(P1548=Q1548,W1548=X1548),AND(P1548&lt;Q1548,W1548&lt;X1548)),1,0))</f>
        <v>1</v>
      </c>
      <c r="AA1548" s="20">
        <f ca="1">IF(C1548&lt;NOW(),IF(AND(P1548&gt;Q1548,W1548&gt;X1548),S1548,IF(AND(P1548=Q1548,W1548=X1548),T1548,IF(AND(P1548&lt;Q1548,W1548&lt;X1548),U1548,0))),"")</f>
        <v>56</v>
      </c>
      <c r="AB1548" s="20">
        <f ca="1">IF(AND(P1548=W1548,Q1548=X1548,NOT(ISBLANK(P1548)),NOT(ISBLANK(Q1548)),NOT(ISBLANK(W1548)),NOT(ISBLANK(AA1548))),1,0)</f>
        <v>0</v>
      </c>
      <c r="AC1548" s="20" t="str">
        <f ca="1">IF(AB1548=0,"",IF(OR(ISBLANK(P1548),ISBLANK(Q1548)),"",IF(ISBLANK(VLOOKUP(A1548,Database!A:AA,22,FALSE)),"",VLOOKUP(A1548,Database!A:AA,22,FALSE))))</f>
        <v/>
      </c>
      <c r="AD1548" s="20">
        <f ca="1">IFERROR(
   IF(
     OR(ISBLANK(P1548),ISBLANK(Q1548)),
     "",
     IF(
       AND(AA1548&lt;&gt;"",OR(V1548="Terminé",V1548="En cours")),
       VLOOKUP(AC1548,Setup_ScoreExactBonus!A:D,4,FALSE),
       0
     )),
  0)</f>
        <v>0</v>
      </c>
      <c r="AE1548" s="21">
        <f ca="1">IFERROR(IF(OR(ISBLANK(P1548),ISBLANK(Q1548)),0,IF(AA1548&lt;&gt;"", AA1548 + IF(AB1548=1,AD1548, 0), "") * (R1548+1)),"")</f>
        <v>56</v>
      </c>
      <c r="AF1548" s="21">
        <f ca="1">SUMIFS(AE$2:AE1548,D$2:D1548,D1548)</f>
        <v>1900</v>
      </c>
    </row>
    <row r="1549" spans="1:32" hidden="1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1">
        <v>0</v>
      </c>
      <c r="S1549" s="20">
        <f>VLOOKUP($A1549,Database!$A:$Y,10,FALSE)</f>
        <v>131</v>
      </c>
      <c r="T1549" s="20">
        <f>VLOOKUP($A1549,Database!$A:$Y,11,FALSE)</f>
        <v>123</v>
      </c>
      <c r="U1549" s="20">
        <f>VLOOKUP($A1549,Database!$A:$Y,12,FALSE)</f>
        <v>56</v>
      </c>
      <c r="V1549" s="20" t="str">
        <f>VLOOKUP(A1549,Database!A:M,13,FALSE)</f>
        <v>Terminé</v>
      </c>
      <c r="W1549" s="20">
        <f>VLOOKUP($A1549,Database!$A:$Y,20,FALSE)</f>
        <v>1</v>
      </c>
      <c r="X1549" s="20">
        <f>VLOOKUP($A1549,Database!$A:$Y,21,FALSE)</f>
        <v>3</v>
      </c>
      <c r="Y1549" s="20">
        <f>IF(A1549=0,0,IF(V1549="À venir",0,IF(AND(ISBLANK(P1549),ISBLANK(Q1549)),1,0)))</f>
        <v>0</v>
      </c>
      <c r="Z1549" s="20">
        <f>IF(OR(ISBLANK(P1549),ISBLANK(Q1549)),"",IF(OR(AND(P1549&gt;Q1549,W1549&gt;X1549),AND(P1549=Q1549,W1549=X1549),AND(P1549&lt;Q1549,W1549&lt;X1549)),1,0))</f>
        <v>1</v>
      </c>
      <c r="AA1549" s="20">
        <f ca="1">IF(C1549&lt;NOW(),IF(AND(P1549&gt;Q1549,W1549&gt;X1549),S1549,IF(AND(P1549=Q1549,W1549=X1549),T1549,IF(AND(P1549&lt;Q1549,W1549&lt;X1549),U1549,0))),"")</f>
        <v>56</v>
      </c>
      <c r="AB1549" s="20">
        <f ca="1">IF(AND(P1549=W1549,Q1549=X1549,NOT(ISBLANK(P1549)),NOT(ISBLANK(Q1549)),NOT(ISBLANK(W1549)),NOT(ISBLANK(AA1549))),1,0)</f>
        <v>0</v>
      </c>
      <c r="AC1549" s="20" t="str">
        <f ca="1">IF(AB1549=0,"",IF(OR(ISBLANK(P1549),ISBLANK(Q1549)),"",IF(ISBLANK(VLOOKUP(A1549,Database!A:AA,22,FALSE)),"",VLOOKUP(A1549,Database!A:AA,22,FALSE))))</f>
        <v/>
      </c>
      <c r="AD1549" s="20">
        <f ca="1">IFERROR(
   IF(
     OR(ISBLANK(P1549),ISBLANK(Q1549)),
     "",
     IF(
       AND(AA1549&lt;&gt;"",OR(V1549="Terminé",V1549="En cours")),
       VLOOKUP(AC1549,Setup_ScoreExactBonus!A:D,4,FALSE),
       0
     )),
  0)</f>
        <v>0</v>
      </c>
      <c r="AE1549" s="21">
        <f ca="1">IFERROR(IF(OR(ISBLANK(P1549),ISBLANK(Q1549)),0,IF(AA1549&lt;&gt;"", AA1549 + IF(AB1549=1,AD1549, 0), "") * (R1549+1)),"")</f>
        <v>56</v>
      </c>
      <c r="AF1549" s="21">
        <f ca="1">SUMIFS(AE$2:AE1549,D$2:D1549,D1549)</f>
        <v>2216</v>
      </c>
    </row>
    <row r="1550" spans="1:32" hidden="1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1">
        <v>0</v>
      </c>
      <c r="S1550" s="20">
        <f>VLOOKUP($A1550,Database!$A:$Y,10,FALSE)</f>
        <v>131</v>
      </c>
      <c r="T1550" s="20">
        <f>VLOOKUP($A1550,Database!$A:$Y,11,FALSE)</f>
        <v>123</v>
      </c>
      <c r="U1550" s="20">
        <f>VLOOKUP($A1550,Database!$A:$Y,12,FALSE)</f>
        <v>56</v>
      </c>
      <c r="V1550" s="20" t="str">
        <f>VLOOKUP(A1550,Database!A:M,13,FALSE)</f>
        <v>Terminé</v>
      </c>
      <c r="W1550" s="20">
        <f>VLOOKUP($A1550,Database!$A:$Y,20,FALSE)</f>
        <v>1</v>
      </c>
      <c r="X1550" s="20">
        <f>VLOOKUP($A1550,Database!$A:$Y,21,FALSE)</f>
        <v>3</v>
      </c>
      <c r="Y1550" s="20">
        <f>IF(A1550=0,0,IF(V1550="À venir",0,IF(AND(ISBLANK(P1550),ISBLANK(Q1550)),1,0)))</f>
        <v>0</v>
      </c>
      <c r="Z1550" s="20">
        <f>IF(OR(ISBLANK(P1550),ISBLANK(Q1550)),"",IF(OR(AND(P1550&gt;Q1550,W1550&gt;X1550),AND(P1550=Q1550,W1550=X1550),AND(P1550&lt;Q1550,W1550&lt;X1550)),1,0))</f>
        <v>1</v>
      </c>
      <c r="AA1550" s="20">
        <f ca="1">IF(C1550&lt;NOW(),IF(AND(P1550&gt;Q1550,W1550&gt;X1550),S1550,IF(AND(P1550=Q1550,W1550=X1550),T1550,IF(AND(P1550&lt;Q1550,W1550&lt;X1550),U1550,0))),"")</f>
        <v>56</v>
      </c>
      <c r="AB1550" s="20">
        <f ca="1">IF(AND(P1550=W1550,Q1550=X1550,NOT(ISBLANK(P1550)),NOT(ISBLANK(Q1550)),NOT(ISBLANK(W1550)),NOT(ISBLANK(AA1550))),1,0)</f>
        <v>0</v>
      </c>
      <c r="AC1550" s="20" t="str">
        <f ca="1">IF(AB1550=0,"",IF(OR(ISBLANK(P1550),ISBLANK(Q1550)),"",IF(ISBLANK(VLOOKUP(A1550,Database!A:AA,22,FALSE)),"",VLOOKUP(A1550,Database!A:AA,22,FALSE))))</f>
        <v/>
      </c>
      <c r="AD1550" s="20">
        <f ca="1">IFERROR(
   IF(
     OR(ISBLANK(P1550),ISBLANK(Q1550)),
     "",
     IF(
       AND(AA1550&lt;&gt;"",OR(V1550="Terminé",V1550="En cours")),
       VLOOKUP(AC1550,Setup_ScoreExactBonus!A:D,4,FALSE),
       0
     )),
  0)</f>
        <v>0</v>
      </c>
      <c r="AE1550" s="21">
        <f ca="1">IFERROR(IF(OR(ISBLANK(P1550),ISBLANK(Q1550)),0,IF(AA1550&lt;&gt;"", AA1550 + IF(AB1550=1,AD1550, 0), "") * (R1550+1)),"")</f>
        <v>56</v>
      </c>
      <c r="AF1550" s="21">
        <f ca="1">SUMIFS(AE$2:AE1550,D$2:D1550,D1550)</f>
        <v>1928</v>
      </c>
    </row>
    <row r="1551" spans="1:32" hidden="1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1">
        <v>0</v>
      </c>
      <c r="S1551" s="20">
        <f>VLOOKUP($A1551,Database!$A:$Y,10,FALSE)</f>
        <v>131</v>
      </c>
      <c r="T1551" s="20">
        <f>VLOOKUP($A1551,Database!$A:$Y,11,FALSE)</f>
        <v>123</v>
      </c>
      <c r="U1551" s="20">
        <f>VLOOKUP($A1551,Database!$A:$Y,12,FALSE)</f>
        <v>56</v>
      </c>
      <c r="V1551" s="20" t="str">
        <f>VLOOKUP(A1551,Database!A:M,13,FALSE)</f>
        <v>Terminé</v>
      </c>
      <c r="W1551" s="20">
        <f>VLOOKUP($A1551,Database!$A:$Y,20,FALSE)</f>
        <v>1</v>
      </c>
      <c r="X1551" s="20">
        <f>VLOOKUP($A1551,Database!$A:$Y,21,FALSE)</f>
        <v>3</v>
      </c>
      <c r="Y1551" s="20">
        <f>IF(A1551=0,0,IF(V1551="À venir",0,IF(AND(ISBLANK(P1551),ISBLANK(Q1551)),1,0)))</f>
        <v>0</v>
      </c>
      <c r="Z1551" s="20">
        <f>IF(OR(ISBLANK(P1551),ISBLANK(Q1551)),"",IF(OR(AND(P1551&gt;Q1551,W1551&gt;X1551),AND(P1551=Q1551,W1551=X1551),AND(P1551&lt;Q1551,W1551&lt;X1551)),1,0))</f>
        <v>1</v>
      </c>
      <c r="AA1551" s="20">
        <f ca="1">IF(C1551&lt;NOW(),IF(AND(P1551&gt;Q1551,W1551&gt;X1551),S1551,IF(AND(P1551=Q1551,W1551=X1551),T1551,IF(AND(P1551&lt;Q1551,W1551&lt;X1551),U1551,0))),"")</f>
        <v>56</v>
      </c>
      <c r="AB1551" s="20">
        <f ca="1">IF(AND(P1551=W1551,Q1551=X1551,NOT(ISBLANK(P1551)),NOT(ISBLANK(Q1551)),NOT(ISBLANK(W1551)),NOT(ISBLANK(AA1551))),1,0)</f>
        <v>0</v>
      </c>
      <c r="AC1551" s="20" t="str">
        <f ca="1">IF(AB1551=0,"",IF(OR(ISBLANK(P1551),ISBLANK(Q1551)),"",IF(ISBLANK(VLOOKUP(A1551,Database!A:AA,22,FALSE)),"",VLOOKUP(A1551,Database!A:AA,22,FALSE))))</f>
        <v/>
      </c>
      <c r="AD1551" s="20">
        <f ca="1">IFERROR(
   IF(
     OR(ISBLANK(P1551),ISBLANK(Q1551)),
     "",
     IF(
       AND(AA1551&lt;&gt;"",OR(V1551="Terminé",V1551="En cours")),
       VLOOKUP(AC1551,Setup_ScoreExactBonus!A:D,4,FALSE),
       0
     )),
  0)</f>
        <v>0</v>
      </c>
      <c r="AE1551" s="21">
        <f ca="1">IFERROR(IF(OR(ISBLANK(P1551),ISBLANK(Q1551)),0,IF(AA1551&lt;&gt;"", AA1551 + IF(AB1551=1,AD1551, 0), "") * (R1551+1)),"")</f>
        <v>56</v>
      </c>
      <c r="AF1551" s="21">
        <f ca="1">SUMIFS(AE$2:AE1551,D$2:D1551,D1551)</f>
        <v>2388</v>
      </c>
    </row>
    <row r="1552" spans="1:32" hidden="1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1">
        <v>0</v>
      </c>
      <c r="S1552" s="20">
        <f>VLOOKUP($A1552,Database!$A:$Y,10,FALSE)</f>
        <v>131</v>
      </c>
      <c r="T1552" s="20">
        <f>VLOOKUP($A1552,Database!$A:$Y,11,FALSE)</f>
        <v>123</v>
      </c>
      <c r="U1552" s="20">
        <f>VLOOKUP($A1552,Database!$A:$Y,12,FALSE)</f>
        <v>56</v>
      </c>
      <c r="V1552" s="20" t="str">
        <f>VLOOKUP(A1552,Database!A:M,13,FALSE)</f>
        <v>Terminé</v>
      </c>
      <c r="W1552" s="20">
        <f>VLOOKUP($A1552,Database!$A:$Y,20,FALSE)</f>
        <v>1</v>
      </c>
      <c r="X1552" s="20">
        <f>VLOOKUP($A1552,Database!$A:$Y,21,FALSE)</f>
        <v>3</v>
      </c>
      <c r="Y1552" s="20">
        <f>IF(A1552=0,0,IF(V1552="À venir",0,IF(AND(ISBLANK(P1552),ISBLANK(Q1552)),1,0)))</f>
        <v>0</v>
      </c>
      <c r="Z1552" s="20">
        <f>IF(OR(ISBLANK(P1552),ISBLANK(Q1552)),"",IF(OR(AND(P1552&gt;Q1552,W1552&gt;X1552),AND(P1552=Q1552,W1552=X1552),AND(P1552&lt;Q1552,W1552&lt;X1552)),1,0))</f>
        <v>1</v>
      </c>
      <c r="AA1552" s="20">
        <f ca="1">IF(C1552&lt;NOW(),IF(AND(P1552&gt;Q1552,W1552&gt;X1552),S1552,IF(AND(P1552=Q1552,W1552=X1552),T1552,IF(AND(P1552&lt;Q1552,W1552&lt;X1552),U1552,0))),"")</f>
        <v>56</v>
      </c>
      <c r="AB1552" s="20">
        <f ca="1">IF(AND(P1552=W1552,Q1552=X1552,NOT(ISBLANK(P1552)),NOT(ISBLANK(Q1552)),NOT(ISBLANK(W1552)),NOT(ISBLANK(AA1552))),1,0)</f>
        <v>0</v>
      </c>
      <c r="AC1552" s="20" t="str">
        <f ca="1">IF(AB1552=0,"",IF(OR(ISBLANK(P1552),ISBLANK(Q1552)),"",IF(ISBLANK(VLOOKUP(A1552,Database!A:AA,22,FALSE)),"",VLOOKUP(A1552,Database!A:AA,22,FALSE))))</f>
        <v/>
      </c>
      <c r="AD1552" s="20">
        <f ca="1">IFERROR(
   IF(
     OR(ISBLANK(P1552),ISBLANK(Q1552)),
     "",
     IF(
       AND(AA1552&lt;&gt;"",OR(V1552="Terminé",V1552="En cours")),
       VLOOKUP(AC1552,Setup_ScoreExactBonus!A:D,4,FALSE),
       0
     )),
  0)</f>
        <v>0</v>
      </c>
      <c r="AE1552" s="21">
        <f ca="1">IFERROR(IF(OR(ISBLANK(P1552),ISBLANK(Q1552)),0,IF(AA1552&lt;&gt;"", AA1552 + IF(AB1552=1,AD1552, 0), "") * (R1552+1)),"")</f>
        <v>56</v>
      </c>
      <c r="AF1552" s="21">
        <f ca="1">SUMIFS(AE$2:AE1552,D$2:D1552,D1552)</f>
        <v>2276</v>
      </c>
    </row>
    <row r="1553" spans="1:32" hidden="1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1">
        <v>0</v>
      </c>
      <c r="S1553" s="20">
        <f>VLOOKUP($A1553,Database!$A:$Y,10,FALSE)</f>
        <v>131</v>
      </c>
      <c r="T1553" s="20">
        <f>VLOOKUP($A1553,Database!$A:$Y,11,FALSE)</f>
        <v>123</v>
      </c>
      <c r="U1553" s="20">
        <f>VLOOKUP($A1553,Database!$A:$Y,12,FALSE)</f>
        <v>56</v>
      </c>
      <c r="V1553" s="20" t="str">
        <f>VLOOKUP(A1553,Database!A:M,13,FALSE)</f>
        <v>Terminé</v>
      </c>
      <c r="W1553" s="20">
        <f>VLOOKUP($A1553,Database!$A:$Y,20,FALSE)</f>
        <v>1</v>
      </c>
      <c r="X1553" s="20">
        <f>VLOOKUP($A1553,Database!$A:$Y,21,FALSE)</f>
        <v>3</v>
      </c>
      <c r="Y1553" s="20">
        <f>IF(A1553=0,0,IF(V1553="À venir",0,IF(AND(ISBLANK(P1553),ISBLANK(Q1553)),1,0)))</f>
        <v>0</v>
      </c>
      <c r="Z1553" s="20">
        <f>IF(OR(ISBLANK(P1553),ISBLANK(Q1553)),"",IF(OR(AND(P1553&gt;Q1553,W1553&gt;X1553),AND(P1553=Q1553,W1553=X1553),AND(P1553&lt;Q1553,W1553&lt;X1553)),1,0))</f>
        <v>1</v>
      </c>
      <c r="AA1553" s="20">
        <f ca="1">IF(C1553&lt;NOW(),IF(AND(P1553&gt;Q1553,W1553&gt;X1553),S1553,IF(AND(P1553=Q1553,W1553=X1553),T1553,IF(AND(P1553&lt;Q1553,W1553&lt;X1553),U1553,0))),"")</f>
        <v>56</v>
      </c>
      <c r="AB1553" s="20">
        <f ca="1">IF(AND(P1553=W1553,Q1553=X1553,NOT(ISBLANK(P1553)),NOT(ISBLANK(Q1553)),NOT(ISBLANK(W1553)),NOT(ISBLANK(AA1553))),1,0)</f>
        <v>1</v>
      </c>
      <c r="AC1553" s="20" t="str">
        <f ca="1">IF(AB1553=0,"",IF(OR(ISBLANK(P1553),ISBLANK(Q1553)),"",IF(ISBLANK(VLOOKUP(A1553,Database!A:AA,22,FALSE)),"",VLOOKUP(A1553,Database!A:AA,22,FALSE))))</f>
        <v>Très rare</v>
      </c>
      <c r="AD1553" s="20">
        <f ca="1">IFERROR(
   IF(
     OR(ISBLANK(P1553),ISBLANK(Q1553)),
     "",
     IF(
       AND(AA1553&lt;&gt;"",OR(V1553="Terminé",V1553="En cours")),
       VLOOKUP(AC1553,Setup_ScoreExactBonus!A:D,4,FALSE),
       0
     )),
  0)</f>
        <v>50</v>
      </c>
      <c r="AE1553" s="21">
        <f ca="1">IFERROR(IF(OR(ISBLANK(P1553),ISBLANK(Q1553)),0,IF(AA1553&lt;&gt;"", AA1553 + IF(AB1553=1,AD1553, 0), "") * (R1553+1)),"")</f>
        <v>106</v>
      </c>
      <c r="AF1553" s="21">
        <f ca="1">SUMIFS(AE$2:AE1553,D$2:D1553,D1553)</f>
        <v>2376</v>
      </c>
    </row>
    <row r="1554" spans="1:32" hidden="1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1">
        <v>0</v>
      </c>
      <c r="S1554" s="20">
        <f>VLOOKUP($A1554,Database!$A:$Y,10,FALSE)</f>
        <v>131</v>
      </c>
      <c r="T1554" s="20">
        <f>VLOOKUP($A1554,Database!$A:$Y,11,FALSE)</f>
        <v>123</v>
      </c>
      <c r="U1554" s="20">
        <f>VLOOKUP($A1554,Database!$A:$Y,12,FALSE)</f>
        <v>56</v>
      </c>
      <c r="V1554" s="20" t="str">
        <f>VLOOKUP(A1554,Database!A:M,13,FALSE)</f>
        <v>Terminé</v>
      </c>
      <c r="W1554" s="20">
        <f>VLOOKUP($A1554,Database!$A:$Y,20,FALSE)</f>
        <v>1</v>
      </c>
      <c r="X1554" s="20">
        <f>VLOOKUP($A1554,Database!$A:$Y,21,FALSE)</f>
        <v>3</v>
      </c>
      <c r="Y1554" s="20">
        <f>IF(A1554=0,0,IF(V1554="À venir",0,IF(AND(ISBLANK(P1554),ISBLANK(Q1554)),1,0)))</f>
        <v>0</v>
      </c>
      <c r="Z1554" s="20">
        <f>IF(OR(ISBLANK(P1554),ISBLANK(Q1554)),"",IF(OR(AND(P1554&gt;Q1554,W1554&gt;X1554),AND(P1554=Q1554,W1554=X1554),AND(P1554&lt;Q1554,W1554&lt;X1554)),1,0))</f>
        <v>1</v>
      </c>
      <c r="AA1554" s="20">
        <f ca="1">IF(C1554&lt;NOW(),IF(AND(P1554&gt;Q1554,W1554&gt;X1554),S1554,IF(AND(P1554=Q1554,W1554=X1554),T1554,IF(AND(P1554&lt;Q1554,W1554&lt;X1554),U1554,0))),"")</f>
        <v>56</v>
      </c>
      <c r="AB1554" s="20">
        <f ca="1">IF(AND(P1554=W1554,Q1554=X1554,NOT(ISBLANK(P1554)),NOT(ISBLANK(Q1554)),NOT(ISBLANK(W1554)),NOT(ISBLANK(AA1554))),1,0)</f>
        <v>0</v>
      </c>
      <c r="AC1554" s="20" t="str">
        <f ca="1">IF(AB1554=0,"",IF(OR(ISBLANK(P1554),ISBLANK(Q1554)),"",IF(ISBLANK(VLOOKUP(A1554,Database!A:AA,22,FALSE)),"",VLOOKUP(A1554,Database!A:AA,22,FALSE))))</f>
        <v/>
      </c>
      <c r="AD1554" s="20">
        <f ca="1">IFERROR(
   IF(
     OR(ISBLANK(P1554),ISBLANK(Q1554)),
     "",
     IF(
       AND(AA1554&lt;&gt;"",OR(V1554="Terminé",V1554="En cours")),
       VLOOKUP(AC1554,Setup_ScoreExactBonus!A:D,4,FALSE),
       0
     )),
  0)</f>
        <v>0</v>
      </c>
      <c r="AE1554" s="21">
        <f ca="1">IFERROR(IF(OR(ISBLANK(P1554),ISBLANK(Q1554)),0,IF(AA1554&lt;&gt;"", AA1554 + IF(AB1554=1,AD1554, 0), "") * (R1554+1)),"")</f>
        <v>56</v>
      </c>
      <c r="AF1554" s="21">
        <f ca="1">SUMIFS(AE$2:AE1554,D$2:D1554,D1554)</f>
        <v>2133</v>
      </c>
    </row>
    <row r="1555" spans="1:32" hidden="1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1">
        <v>0</v>
      </c>
      <c r="S1555" s="20">
        <f>VLOOKUP($A1555,Database!$A:$Y,10,FALSE)</f>
        <v>131</v>
      </c>
      <c r="T1555" s="20">
        <f>VLOOKUP($A1555,Database!$A:$Y,11,FALSE)</f>
        <v>123</v>
      </c>
      <c r="U1555" s="20">
        <f>VLOOKUP($A1555,Database!$A:$Y,12,FALSE)</f>
        <v>56</v>
      </c>
      <c r="V1555" s="20" t="str">
        <f>VLOOKUP(A1555,Database!A:M,13,FALSE)</f>
        <v>Terminé</v>
      </c>
      <c r="W1555" s="20">
        <f>VLOOKUP($A1555,Database!$A:$Y,20,FALSE)</f>
        <v>1</v>
      </c>
      <c r="X1555" s="20">
        <f>VLOOKUP($A1555,Database!$A:$Y,21,FALSE)</f>
        <v>3</v>
      </c>
      <c r="Y1555" s="20">
        <f>IF(A1555=0,0,IF(V1555="À venir",0,IF(AND(ISBLANK(P1555),ISBLANK(Q1555)),1,0)))</f>
        <v>0</v>
      </c>
      <c r="Z1555" s="20">
        <f>IF(OR(ISBLANK(P1555),ISBLANK(Q1555)),"",IF(OR(AND(P1555&gt;Q1555,W1555&gt;X1555),AND(P1555=Q1555,W1555=X1555),AND(P1555&lt;Q1555,W1555&lt;X1555)),1,0))</f>
        <v>1</v>
      </c>
      <c r="AA1555" s="20">
        <f ca="1">IF(C1555&lt;NOW(),IF(AND(P1555&gt;Q1555,W1555&gt;X1555),S1555,IF(AND(P1555=Q1555,W1555=X1555),T1555,IF(AND(P1555&lt;Q1555,W1555&lt;X1555),U1555,0))),"")</f>
        <v>56</v>
      </c>
      <c r="AB1555" s="20">
        <f ca="1">IF(AND(P1555=W1555,Q1555=X1555,NOT(ISBLANK(P1555)),NOT(ISBLANK(Q1555)),NOT(ISBLANK(W1555)),NOT(ISBLANK(AA1555))),1,0)</f>
        <v>0</v>
      </c>
      <c r="AC1555" s="20" t="str">
        <f ca="1">IF(AB1555=0,"",IF(OR(ISBLANK(P1555),ISBLANK(Q1555)),"",IF(ISBLANK(VLOOKUP(A1555,Database!A:AA,22,FALSE)),"",VLOOKUP(A1555,Database!A:AA,22,FALSE))))</f>
        <v/>
      </c>
      <c r="AD1555" s="20">
        <f ca="1">IFERROR(
   IF(
     OR(ISBLANK(P1555),ISBLANK(Q1555)),
     "",
     IF(
       AND(AA1555&lt;&gt;"",OR(V1555="Terminé",V1555="En cours")),
       VLOOKUP(AC1555,Setup_ScoreExactBonus!A:D,4,FALSE),
       0
     )),
  0)</f>
        <v>0</v>
      </c>
      <c r="AE1555" s="21">
        <f ca="1">IFERROR(IF(OR(ISBLANK(P1555),ISBLANK(Q1555)),0,IF(AA1555&lt;&gt;"", AA1555 + IF(AB1555=1,AD1555, 0), "") * (R1555+1)),"")</f>
        <v>56</v>
      </c>
      <c r="AF1555" s="21">
        <f ca="1">SUMIFS(AE$2:AE1555,D$2:D1555,D1555)</f>
        <v>2094</v>
      </c>
    </row>
    <row r="1556" spans="1:32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1">
        <v>0</v>
      </c>
      <c r="S1556" s="20">
        <f>VLOOKUP($A1556,Database!$A:$Y,10,FALSE)</f>
        <v>131</v>
      </c>
      <c r="T1556" s="20">
        <f>VLOOKUP($A1556,Database!$A:$Y,11,FALSE)</f>
        <v>123</v>
      </c>
      <c r="U1556" s="20">
        <f>VLOOKUP($A1556,Database!$A:$Y,12,FALSE)</f>
        <v>56</v>
      </c>
      <c r="V1556" s="20" t="str">
        <f>VLOOKUP(A1556,Database!A:M,13,FALSE)</f>
        <v>Terminé</v>
      </c>
      <c r="W1556" s="20">
        <f>VLOOKUP($A1556,Database!$A:$Y,20,FALSE)</f>
        <v>1</v>
      </c>
      <c r="X1556" s="20">
        <f>VLOOKUP($A1556,Database!$A:$Y,21,FALSE)</f>
        <v>3</v>
      </c>
      <c r="Y1556" s="20">
        <f>IF(A1556=0,0,IF(V1556="À venir",0,IF(AND(ISBLANK(P1556),ISBLANK(Q1556)),1,0)))</f>
        <v>0</v>
      </c>
      <c r="Z1556" s="20">
        <f>IF(OR(ISBLANK(P1556),ISBLANK(Q1556)),"",IF(OR(AND(P1556&gt;Q1556,W1556&gt;X1556),AND(P1556=Q1556,W1556=X1556),AND(P1556&lt;Q1556,W1556&lt;X1556)),1,0))</f>
        <v>1</v>
      </c>
      <c r="AA1556" s="20">
        <f ca="1">IF(C1556&lt;NOW(),IF(AND(P1556&gt;Q1556,W1556&gt;X1556),S1556,IF(AND(P1556=Q1556,W1556=X1556),T1556,IF(AND(P1556&lt;Q1556,W1556&lt;X1556),U1556,0))),"")</f>
        <v>56</v>
      </c>
      <c r="AB1556" s="20">
        <f ca="1">IF(AND(P1556=W1556,Q1556=X1556,NOT(ISBLANK(P1556)),NOT(ISBLANK(Q1556)),NOT(ISBLANK(W1556)),NOT(ISBLANK(AA1556))),1,0)</f>
        <v>0</v>
      </c>
      <c r="AC1556" s="20" t="str">
        <f ca="1">IF(AB1556=0,"",IF(OR(ISBLANK(P1556),ISBLANK(Q1556)),"",IF(ISBLANK(VLOOKUP(A1556,Database!A:AA,22,FALSE)),"",VLOOKUP(A1556,Database!A:AA,22,FALSE))))</f>
        <v/>
      </c>
      <c r="AD1556" s="20">
        <f ca="1">IFERROR(
   IF(
     OR(ISBLANK(P1556),ISBLANK(Q1556)),
     "",
     IF(
       AND(AA1556&lt;&gt;"",OR(V1556="Terminé",V1556="En cours")),
       VLOOKUP(AC1556,Setup_ScoreExactBonus!A:D,4,FALSE),
       0
     )),
  0)</f>
        <v>0</v>
      </c>
      <c r="AE1556" s="21">
        <f ca="1">IFERROR(IF(OR(ISBLANK(P1556),ISBLANK(Q1556)),0,IF(AA1556&lt;&gt;"", AA1556 + IF(AB1556=1,AD1556, 0), "") * (R1556+1)),"")</f>
        <v>56</v>
      </c>
      <c r="AF1556" s="21">
        <f ca="1">SUMIFS(AE$2:AE1556,D$2:D1556,D1556)</f>
        <v>1885</v>
      </c>
    </row>
    <row r="1557" spans="1:32" hidden="1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1">
        <v>0</v>
      </c>
      <c r="S1557" s="20">
        <f>VLOOKUP($A1557,Database!$A:$Y,10,FALSE)</f>
        <v>131</v>
      </c>
      <c r="T1557" s="20">
        <f>VLOOKUP($A1557,Database!$A:$Y,11,FALSE)</f>
        <v>123</v>
      </c>
      <c r="U1557" s="20">
        <f>VLOOKUP($A1557,Database!$A:$Y,12,FALSE)</f>
        <v>56</v>
      </c>
      <c r="V1557" s="20" t="str">
        <f>VLOOKUP(A1557,Database!A:M,13,FALSE)</f>
        <v>Terminé</v>
      </c>
      <c r="W1557" s="20">
        <f>VLOOKUP($A1557,Database!$A:$Y,20,FALSE)</f>
        <v>1</v>
      </c>
      <c r="X1557" s="20">
        <f>VLOOKUP($A1557,Database!$A:$Y,21,FALSE)</f>
        <v>3</v>
      </c>
      <c r="Y1557" s="20">
        <f>IF(A1557=0,0,IF(V1557="À venir",0,IF(AND(ISBLANK(P1557),ISBLANK(Q1557)),1,0)))</f>
        <v>0</v>
      </c>
      <c r="Z1557" s="20">
        <f>IF(OR(ISBLANK(P1557),ISBLANK(Q1557)),"",IF(OR(AND(P1557&gt;Q1557,W1557&gt;X1557),AND(P1557=Q1557,W1557=X1557),AND(P1557&lt;Q1557,W1557&lt;X1557)),1,0))</f>
        <v>1</v>
      </c>
      <c r="AA1557" s="20">
        <f ca="1">IF(C1557&lt;NOW(),IF(AND(P1557&gt;Q1557,W1557&gt;X1557),S1557,IF(AND(P1557=Q1557,W1557=X1557),T1557,IF(AND(P1557&lt;Q1557,W1557&lt;X1557),U1557,0))),"")</f>
        <v>56</v>
      </c>
      <c r="AB1557" s="20">
        <f ca="1">IF(AND(P1557=W1557,Q1557=X1557,NOT(ISBLANK(P1557)),NOT(ISBLANK(Q1557)),NOT(ISBLANK(W1557)),NOT(ISBLANK(AA1557))),1,0)</f>
        <v>0</v>
      </c>
      <c r="AC1557" s="20" t="str">
        <f ca="1">IF(AB1557=0,"",IF(OR(ISBLANK(P1557),ISBLANK(Q1557)),"",IF(ISBLANK(VLOOKUP(A1557,Database!A:AA,22,FALSE)),"",VLOOKUP(A1557,Database!A:AA,22,FALSE))))</f>
        <v/>
      </c>
      <c r="AD1557" s="20">
        <f ca="1">IFERROR(
   IF(
     OR(ISBLANK(P1557),ISBLANK(Q1557)),
     "",
     IF(
       AND(AA1557&lt;&gt;"",OR(V1557="Terminé",V1557="En cours")),
       VLOOKUP(AC1557,Setup_ScoreExactBonus!A:D,4,FALSE),
       0
     )),
  0)</f>
        <v>0</v>
      </c>
      <c r="AE1557" s="21">
        <f ca="1">IFERROR(IF(OR(ISBLANK(P1557),ISBLANK(Q1557)),0,IF(AA1557&lt;&gt;"", AA1557 + IF(AB1557=1,AD1557, 0), "") * (R1557+1)),"")</f>
        <v>56</v>
      </c>
      <c r="AF1557" s="21">
        <f ca="1">SUMIFS(AE$2:AE1557,D$2:D1557,D1557)</f>
        <v>1858</v>
      </c>
    </row>
    <row r="1558" spans="1:32" hidden="1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1">
        <v>0</v>
      </c>
      <c r="S1558" s="20">
        <f>VLOOKUP($A1558,Database!$A:$Y,10,FALSE)</f>
        <v>131</v>
      </c>
      <c r="T1558" s="20">
        <f>VLOOKUP($A1558,Database!$A:$Y,11,FALSE)</f>
        <v>123</v>
      </c>
      <c r="U1558" s="20">
        <f>VLOOKUP($A1558,Database!$A:$Y,12,FALSE)</f>
        <v>56</v>
      </c>
      <c r="V1558" s="20" t="str">
        <f>VLOOKUP(A1558,Database!A:M,13,FALSE)</f>
        <v>Terminé</v>
      </c>
      <c r="W1558" s="20">
        <f>VLOOKUP($A1558,Database!$A:$Y,20,FALSE)</f>
        <v>1</v>
      </c>
      <c r="X1558" s="20">
        <f>VLOOKUP($A1558,Database!$A:$Y,21,FALSE)</f>
        <v>3</v>
      </c>
      <c r="Y1558" s="20">
        <f>IF(A1558=0,0,IF(V1558="À venir",0,IF(AND(ISBLANK(P1558),ISBLANK(Q1558)),1,0)))</f>
        <v>0</v>
      </c>
      <c r="Z1558" s="20">
        <f>IF(OR(ISBLANK(P1558),ISBLANK(Q1558)),"",IF(OR(AND(P1558&gt;Q1558,W1558&gt;X1558),AND(P1558=Q1558,W1558=X1558),AND(P1558&lt;Q1558,W1558&lt;X1558)),1,0))</f>
        <v>1</v>
      </c>
      <c r="AA1558" s="20">
        <f ca="1">IF(C1558&lt;NOW(),IF(AND(P1558&gt;Q1558,W1558&gt;X1558),S1558,IF(AND(P1558=Q1558,W1558=X1558),T1558,IF(AND(P1558&lt;Q1558,W1558&lt;X1558),U1558,0))),"")</f>
        <v>56</v>
      </c>
      <c r="AB1558" s="20">
        <f ca="1">IF(AND(P1558=W1558,Q1558=X1558,NOT(ISBLANK(P1558)),NOT(ISBLANK(Q1558)),NOT(ISBLANK(W1558)),NOT(ISBLANK(AA1558))),1,0)</f>
        <v>0</v>
      </c>
      <c r="AC1558" s="20" t="str">
        <f ca="1">IF(AB1558=0,"",IF(OR(ISBLANK(P1558),ISBLANK(Q1558)),"",IF(ISBLANK(VLOOKUP(A1558,Database!A:AA,22,FALSE)),"",VLOOKUP(A1558,Database!A:AA,22,FALSE))))</f>
        <v/>
      </c>
      <c r="AD1558" s="20">
        <f ca="1">IFERROR(
   IF(
     OR(ISBLANK(P1558),ISBLANK(Q1558)),
     "",
     IF(
       AND(AA1558&lt;&gt;"",OR(V1558="Terminé",V1558="En cours")),
       VLOOKUP(AC1558,Setup_ScoreExactBonus!A:D,4,FALSE),
       0
     )),
  0)</f>
        <v>0</v>
      </c>
      <c r="AE1558" s="21">
        <f ca="1">IFERROR(IF(OR(ISBLANK(P1558),ISBLANK(Q1558)),0,IF(AA1558&lt;&gt;"", AA1558 + IF(AB1558=1,AD1558, 0), "") * (R1558+1)),"")</f>
        <v>56</v>
      </c>
      <c r="AF1558" s="21">
        <f ca="1">SUMIFS(AE$2:AE1558,D$2:D1558,D1558)</f>
        <v>2139</v>
      </c>
    </row>
    <row r="1559" spans="1:32" hidden="1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1">
        <v>0</v>
      </c>
      <c r="S1559" s="20">
        <f>VLOOKUP($A1559,Database!$A:$Y,10,FALSE)</f>
        <v>131</v>
      </c>
      <c r="T1559" s="20">
        <f>VLOOKUP($A1559,Database!$A:$Y,11,FALSE)</f>
        <v>123</v>
      </c>
      <c r="U1559" s="20">
        <f>VLOOKUP($A1559,Database!$A:$Y,12,FALSE)</f>
        <v>56</v>
      </c>
      <c r="V1559" s="20" t="str">
        <f>VLOOKUP(A1559,Database!A:M,13,FALSE)</f>
        <v>Terminé</v>
      </c>
      <c r="W1559" s="20">
        <f>VLOOKUP($A1559,Database!$A:$Y,20,FALSE)</f>
        <v>1</v>
      </c>
      <c r="X1559" s="20">
        <f>VLOOKUP($A1559,Database!$A:$Y,21,FALSE)</f>
        <v>3</v>
      </c>
      <c r="Y1559" s="20">
        <f>IF(A1559=0,0,IF(V1559="À venir",0,IF(AND(ISBLANK(P1559),ISBLANK(Q1559)),1,0)))</f>
        <v>0</v>
      </c>
      <c r="Z1559" s="20">
        <f>IF(OR(ISBLANK(P1559),ISBLANK(Q1559)),"",IF(OR(AND(P1559&gt;Q1559,W1559&gt;X1559),AND(P1559=Q1559,W1559=X1559),AND(P1559&lt;Q1559,W1559&lt;X1559)),1,0))</f>
        <v>1</v>
      </c>
      <c r="AA1559" s="20">
        <f ca="1">IF(C1559&lt;NOW(),IF(AND(P1559&gt;Q1559,W1559&gt;X1559),S1559,IF(AND(P1559=Q1559,W1559=X1559),T1559,IF(AND(P1559&lt;Q1559,W1559&lt;X1559),U1559,0))),"")</f>
        <v>56</v>
      </c>
      <c r="AB1559" s="20">
        <f ca="1">IF(AND(P1559=W1559,Q1559=X1559,NOT(ISBLANK(P1559)),NOT(ISBLANK(Q1559)),NOT(ISBLANK(W1559)),NOT(ISBLANK(AA1559))),1,0)</f>
        <v>0</v>
      </c>
      <c r="AC1559" s="20" t="str">
        <f ca="1">IF(AB1559=0,"",IF(OR(ISBLANK(P1559),ISBLANK(Q1559)),"",IF(ISBLANK(VLOOKUP(A1559,Database!A:AA,22,FALSE)),"",VLOOKUP(A1559,Database!A:AA,22,FALSE))))</f>
        <v/>
      </c>
      <c r="AD1559" s="20">
        <f ca="1">IFERROR(
   IF(
     OR(ISBLANK(P1559),ISBLANK(Q1559)),
     "",
     IF(
       AND(AA1559&lt;&gt;"",OR(V1559="Terminé",V1559="En cours")),
       VLOOKUP(AC1559,Setup_ScoreExactBonus!A:D,4,FALSE),
       0
     )),
  0)</f>
        <v>0</v>
      </c>
      <c r="AE1559" s="21">
        <f ca="1">IFERROR(IF(OR(ISBLANK(P1559),ISBLANK(Q1559)),0,IF(AA1559&lt;&gt;"", AA1559 + IF(AB1559=1,AD1559, 0), "") * (R1559+1)),"")</f>
        <v>56</v>
      </c>
      <c r="AF1559" s="21">
        <f ca="1">SUMIFS(AE$2:AE1559,D$2:D1559,D1559)</f>
        <v>1971</v>
      </c>
    </row>
    <row r="1560" spans="1:32" hidden="1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1">
        <v>0</v>
      </c>
      <c r="S1560" s="20">
        <f>VLOOKUP($A1560,Database!$A:$Y,10,FALSE)</f>
        <v>131</v>
      </c>
      <c r="T1560" s="20">
        <f>VLOOKUP($A1560,Database!$A:$Y,11,FALSE)</f>
        <v>123</v>
      </c>
      <c r="U1560" s="20">
        <f>VLOOKUP($A1560,Database!$A:$Y,12,FALSE)</f>
        <v>56</v>
      </c>
      <c r="V1560" s="20" t="str">
        <f>VLOOKUP(A1560,Database!A:M,13,FALSE)</f>
        <v>Terminé</v>
      </c>
      <c r="W1560" s="20">
        <f>VLOOKUP($A1560,Database!$A:$Y,20,FALSE)</f>
        <v>1</v>
      </c>
      <c r="X1560" s="20">
        <f>VLOOKUP($A1560,Database!$A:$Y,21,FALSE)</f>
        <v>3</v>
      </c>
      <c r="Y1560" s="20">
        <f>IF(A1560=0,0,IF(V1560="À venir",0,IF(AND(ISBLANK(P1560),ISBLANK(Q1560)),1,0)))</f>
        <v>0</v>
      </c>
      <c r="Z1560" s="20">
        <f>IF(OR(ISBLANK(P1560),ISBLANK(Q1560)),"",IF(OR(AND(P1560&gt;Q1560,W1560&gt;X1560),AND(P1560=Q1560,W1560=X1560),AND(P1560&lt;Q1560,W1560&lt;X1560)),1,0))</f>
        <v>1</v>
      </c>
      <c r="AA1560" s="20">
        <f ca="1">IF(C1560&lt;NOW(),IF(AND(P1560&gt;Q1560,W1560&gt;X1560),S1560,IF(AND(P1560=Q1560,W1560=X1560),T1560,IF(AND(P1560&lt;Q1560,W1560&lt;X1560),U1560,0))),"")</f>
        <v>56</v>
      </c>
      <c r="AB1560" s="20">
        <f ca="1">IF(AND(P1560=W1560,Q1560=X1560,NOT(ISBLANK(P1560)),NOT(ISBLANK(Q1560)),NOT(ISBLANK(W1560)),NOT(ISBLANK(AA1560))),1,0)</f>
        <v>0</v>
      </c>
      <c r="AC1560" s="20" t="str">
        <f ca="1">IF(AB1560=0,"",IF(OR(ISBLANK(P1560),ISBLANK(Q1560)),"",IF(ISBLANK(VLOOKUP(A1560,Database!A:AA,22,FALSE)),"",VLOOKUP(A1560,Database!A:AA,22,FALSE))))</f>
        <v/>
      </c>
      <c r="AD1560" s="20">
        <f ca="1">IFERROR(
   IF(
     OR(ISBLANK(P1560),ISBLANK(Q1560)),
     "",
     IF(
       AND(AA1560&lt;&gt;"",OR(V1560="Terminé",V1560="En cours")),
       VLOOKUP(AC1560,Setup_ScoreExactBonus!A:D,4,FALSE),
       0
     )),
  0)</f>
        <v>0</v>
      </c>
      <c r="AE1560" s="21">
        <f ca="1">IFERROR(IF(OR(ISBLANK(P1560),ISBLANK(Q1560)),0,IF(AA1560&lt;&gt;"", AA1560 + IF(AB1560=1,AD1560, 0), "") * (R1560+1)),"")</f>
        <v>56</v>
      </c>
      <c r="AF1560" s="21">
        <f ca="1">SUMIFS(AE$2:AE1560,D$2:D1560,D1560)</f>
        <v>2241</v>
      </c>
    </row>
    <row r="1561" spans="1:32" hidden="1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1">
        <v>0</v>
      </c>
      <c r="S1561" s="20">
        <f>VLOOKUP($A1561,Database!$A:$Y,10,FALSE)</f>
        <v>131</v>
      </c>
      <c r="T1561" s="20">
        <f>VLOOKUP($A1561,Database!$A:$Y,11,FALSE)</f>
        <v>123</v>
      </c>
      <c r="U1561" s="20">
        <f>VLOOKUP($A1561,Database!$A:$Y,12,FALSE)</f>
        <v>56</v>
      </c>
      <c r="V1561" s="20" t="str">
        <f>VLOOKUP(A1561,Database!A:M,13,FALSE)</f>
        <v>Terminé</v>
      </c>
      <c r="W1561" s="20">
        <f>VLOOKUP($A1561,Database!$A:$Y,20,FALSE)</f>
        <v>1</v>
      </c>
      <c r="X1561" s="20">
        <f>VLOOKUP($A1561,Database!$A:$Y,21,FALSE)</f>
        <v>3</v>
      </c>
      <c r="Y1561" s="20">
        <f>IF(A1561=0,0,IF(V1561="À venir",0,IF(AND(ISBLANK(P1561),ISBLANK(Q1561)),1,0)))</f>
        <v>0</v>
      </c>
      <c r="Z1561" s="20">
        <f>IF(OR(ISBLANK(P1561),ISBLANK(Q1561)),"",IF(OR(AND(P1561&gt;Q1561,W1561&gt;X1561),AND(P1561=Q1561,W1561=X1561),AND(P1561&lt;Q1561,W1561&lt;X1561)),1,0))</f>
        <v>1</v>
      </c>
      <c r="AA1561" s="20">
        <f ca="1">IF(C1561&lt;NOW(),IF(AND(P1561&gt;Q1561,W1561&gt;X1561),S1561,IF(AND(P1561=Q1561,W1561=X1561),T1561,IF(AND(P1561&lt;Q1561,W1561&lt;X1561),U1561,0))),"")</f>
        <v>56</v>
      </c>
      <c r="AB1561" s="20">
        <f ca="1">IF(AND(P1561=W1561,Q1561=X1561,NOT(ISBLANK(P1561)),NOT(ISBLANK(Q1561)),NOT(ISBLANK(W1561)),NOT(ISBLANK(AA1561))),1,0)</f>
        <v>1</v>
      </c>
      <c r="AC1561" s="20" t="str">
        <f ca="1">IF(AB1561=0,"",IF(OR(ISBLANK(P1561),ISBLANK(Q1561)),"",IF(ISBLANK(VLOOKUP(A1561,Database!A:AA,22,FALSE)),"",VLOOKUP(A1561,Database!A:AA,22,FALSE))))</f>
        <v>Très rare</v>
      </c>
      <c r="AD1561" s="20">
        <f ca="1">IFERROR(
   IF(
     OR(ISBLANK(P1561),ISBLANK(Q1561)),
     "",
     IF(
       AND(AA1561&lt;&gt;"",OR(V1561="Terminé",V1561="En cours")),
       VLOOKUP(AC1561,Setup_ScoreExactBonus!A:D,4,FALSE),
       0
     )),
  0)</f>
        <v>50</v>
      </c>
      <c r="AE1561" s="21">
        <f ca="1">IFERROR(IF(OR(ISBLANK(P1561),ISBLANK(Q1561)),0,IF(AA1561&lt;&gt;"", AA1561 + IF(AB1561=1,AD1561, 0), "") * (R1561+1)),"")</f>
        <v>106</v>
      </c>
      <c r="AF1561" s="21">
        <f ca="1">SUMIFS(AE$2:AE1561,D$2:D1561,D1561)</f>
        <v>1771</v>
      </c>
    </row>
    <row r="1562" spans="1:32" hidden="1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1">
        <v>0</v>
      </c>
      <c r="S1562" s="20">
        <f>VLOOKUP($A1562,Database!$A:$Y,10,FALSE)</f>
        <v>131</v>
      </c>
      <c r="T1562" s="20">
        <f>VLOOKUP($A1562,Database!$A:$Y,11,FALSE)</f>
        <v>123</v>
      </c>
      <c r="U1562" s="20">
        <f>VLOOKUP($A1562,Database!$A:$Y,12,FALSE)</f>
        <v>56</v>
      </c>
      <c r="V1562" s="20" t="str">
        <f>VLOOKUP(A1562,Database!A:M,13,FALSE)</f>
        <v>Terminé</v>
      </c>
      <c r="W1562" s="20">
        <f>VLOOKUP($A1562,Database!$A:$Y,20,FALSE)</f>
        <v>1</v>
      </c>
      <c r="X1562" s="20">
        <f>VLOOKUP($A1562,Database!$A:$Y,21,FALSE)</f>
        <v>3</v>
      </c>
      <c r="Y1562" s="20">
        <f>IF(A1562=0,0,IF(V1562="À venir",0,IF(AND(ISBLANK(P1562),ISBLANK(Q1562)),1,0)))</f>
        <v>0</v>
      </c>
      <c r="Z1562" s="20">
        <f>IF(OR(ISBLANK(P1562),ISBLANK(Q1562)),"",IF(OR(AND(P1562&gt;Q1562,W1562&gt;X1562),AND(P1562=Q1562,W1562=X1562),AND(P1562&lt;Q1562,W1562&lt;X1562)),1,0))</f>
        <v>0</v>
      </c>
      <c r="AA1562" s="20">
        <f ca="1">IF(C1562&lt;NOW(),IF(AND(P1562&gt;Q1562,W1562&gt;X1562),S1562,IF(AND(P1562=Q1562,W1562=X1562),T1562,IF(AND(P1562&lt;Q1562,W1562&lt;X1562),U1562,0))),"")</f>
        <v>0</v>
      </c>
      <c r="AB1562" s="20">
        <f ca="1">IF(AND(P1562=W1562,Q1562=X1562,NOT(ISBLANK(P1562)),NOT(ISBLANK(Q1562)),NOT(ISBLANK(W1562)),NOT(ISBLANK(AA1562))),1,0)</f>
        <v>0</v>
      </c>
      <c r="AC1562" s="20" t="str">
        <f ca="1">IF(AB1562=0,"",IF(OR(ISBLANK(P1562),ISBLANK(Q1562)),"",IF(ISBLANK(VLOOKUP(A1562,Database!A:AA,22,FALSE)),"",VLOOKUP(A1562,Database!A:AA,22,FALSE))))</f>
        <v/>
      </c>
      <c r="AD1562" s="20">
        <f ca="1">IFERROR(
   IF(
     OR(ISBLANK(P1562),ISBLANK(Q1562)),
     "",
     IF(
       AND(AA1562&lt;&gt;"",OR(V1562="Terminé",V1562="En cours")),
       VLOOKUP(AC1562,Setup_ScoreExactBonus!A:D,4,FALSE),
       0
     )),
  0)</f>
        <v>0</v>
      </c>
      <c r="AE1562" s="21">
        <f ca="1">IFERROR(IF(OR(ISBLANK(P1562),ISBLANK(Q1562)),0,IF(AA1562&lt;&gt;"", AA1562 + IF(AB1562=1,AD1562, 0), "") * (R1562+1)),"")</f>
        <v>0</v>
      </c>
      <c r="AF1562" s="21">
        <f ca="1">SUMIFS(AE$2:AE1562,D$2:D1562,D1562)</f>
        <v>1523</v>
      </c>
    </row>
    <row r="1563" spans="1:32" hidden="1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1">
        <v>0</v>
      </c>
      <c r="S1563" s="20">
        <f>VLOOKUP($A1563,Database!$A:$Y,10,FALSE)</f>
        <v>131</v>
      </c>
      <c r="T1563" s="20">
        <f>VLOOKUP($A1563,Database!$A:$Y,11,FALSE)</f>
        <v>123</v>
      </c>
      <c r="U1563" s="20">
        <f>VLOOKUP($A1563,Database!$A:$Y,12,FALSE)</f>
        <v>56</v>
      </c>
      <c r="V1563" s="20" t="str">
        <f>VLOOKUP(A1563,Database!A:M,13,FALSE)</f>
        <v>Terminé</v>
      </c>
      <c r="W1563" s="20">
        <f>VLOOKUP($A1563,Database!$A:$Y,20,FALSE)</f>
        <v>1</v>
      </c>
      <c r="X1563" s="20">
        <f>VLOOKUP($A1563,Database!$A:$Y,21,FALSE)</f>
        <v>3</v>
      </c>
      <c r="Y1563" s="20">
        <f>IF(A1563=0,0,IF(V1563="À venir",0,IF(AND(ISBLANK(P1563),ISBLANK(Q1563)),1,0)))</f>
        <v>0</v>
      </c>
      <c r="Z1563" s="20">
        <f>IF(OR(ISBLANK(P1563),ISBLANK(Q1563)),"",IF(OR(AND(P1563&gt;Q1563,W1563&gt;X1563),AND(P1563=Q1563,W1563=X1563),AND(P1563&lt;Q1563,W1563&lt;X1563)),1,0))</f>
        <v>1</v>
      </c>
      <c r="AA1563" s="20">
        <f ca="1">IF(C1563&lt;NOW(),IF(AND(P1563&gt;Q1563,W1563&gt;X1563),S1563,IF(AND(P1563=Q1563,W1563=X1563),T1563,IF(AND(P1563&lt;Q1563,W1563&lt;X1563),U1563,0))),"")</f>
        <v>56</v>
      </c>
      <c r="AB1563" s="20">
        <f ca="1">IF(AND(P1563=W1563,Q1563=X1563,NOT(ISBLANK(P1563)),NOT(ISBLANK(Q1563)),NOT(ISBLANK(W1563)),NOT(ISBLANK(AA1563))),1,0)</f>
        <v>0</v>
      </c>
      <c r="AC1563" s="20" t="str">
        <f ca="1">IF(AB1563=0,"",IF(OR(ISBLANK(P1563),ISBLANK(Q1563)),"",IF(ISBLANK(VLOOKUP(A1563,Database!A:AA,22,FALSE)),"",VLOOKUP(A1563,Database!A:AA,22,FALSE))))</f>
        <v/>
      </c>
      <c r="AD1563" s="20">
        <f ca="1">IFERROR(
   IF(
     OR(ISBLANK(P1563),ISBLANK(Q1563)),
     "",
     IF(
       AND(AA1563&lt;&gt;"",OR(V1563="Terminé",V1563="En cours")),
       VLOOKUP(AC1563,Setup_ScoreExactBonus!A:D,4,FALSE),
       0
     )),
  0)</f>
        <v>0</v>
      </c>
      <c r="AE1563" s="21">
        <f ca="1">IFERROR(IF(OR(ISBLANK(P1563),ISBLANK(Q1563)),0,IF(AA1563&lt;&gt;"", AA1563 + IF(AB1563=1,AD1563, 0), "") * (R1563+1)),"")</f>
        <v>56</v>
      </c>
      <c r="AF1563" s="21">
        <f ca="1">SUMIFS(AE$2:AE1563,D$2:D1563,D1563)</f>
        <v>1670</v>
      </c>
    </row>
    <row r="1564" spans="1:32" hidden="1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1">
        <v>0</v>
      </c>
      <c r="S1564" s="20">
        <f>VLOOKUP($A1564,Database!$A:$Y,10,FALSE)</f>
        <v>131</v>
      </c>
      <c r="T1564" s="20">
        <f>VLOOKUP($A1564,Database!$A:$Y,11,FALSE)</f>
        <v>123</v>
      </c>
      <c r="U1564" s="20">
        <f>VLOOKUP($A1564,Database!$A:$Y,12,FALSE)</f>
        <v>56</v>
      </c>
      <c r="V1564" s="20" t="str">
        <f>VLOOKUP(A1564,Database!A:M,13,FALSE)</f>
        <v>Terminé</v>
      </c>
      <c r="W1564" s="20">
        <f>VLOOKUP($A1564,Database!$A:$Y,20,FALSE)</f>
        <v>1</v>
      </c>
      <c r="X1564" s="20">
        <f>VLOOKUP($A1564,Database!$A:$Y,21,FALSE)</f>
        <v>3</v>
      </c>
      <c r="Y1564" s="20">
        <f>IF(A1564=0,0,IF(V1564="À venir",0,IF(AND(ISBLANK(P1564),ISBLANK(Q1564)),1,0)))</f>
        <v>0</v>
      </c>
      <c r="Z1564" s="20">
        <f>IF(OR(ISBLANK(P1564),ISBLANK(Q1564)),"",IF(OR(AND(P1564&gt;Q1564,W1564&gt;X1564),AND(P1564=Q1564,W1564=X1564),AND(P1564&lt;Q1564,W1564&lt;X1564)),1,0))</f>
        <v>1</v>
      </c>
      <c r="AA1564" s="20">
        <f ca="1">IF(C1564&lt;NOW(),IF(AND(P1564&gt;Q1564,W1564&gt;X1564),S1564,IF(AND(P1564=Q1564,W1564=X1564),T1564,IF(AND(P1564&lt;Q1564,W1564&lt;X1564),U1564,0))),"")</f>
        <v>56</v>
      </c>
      <c r="AB1564" s="20">
        <f ca="1">IF(AND(P1564=W1564,Q1564=X1564,NOT(ISBLANK(P1564)),NOT(ISBLANK(Q1564)),NOT(ISBLANK(W1564)),NOT(ISBLANK(AA1564))),1,0)</f>
        <v>0</v>
      </c>
      <c r="AC1564" s="20" t="str">
        <f ca="1">IF(AB1564=0,"",IF(OR(ISBLANK(P1564),ISBLANK(Q1564)),"",IF(ISBLANK(VLOOKUP(A1564,Database!A:AA,22,FALSE)),"",VLOOKUP(A1564,Database!A:AA,22,FALSE))))</f>
        <v/>
      </c>
      <c r="AD1564" s="20">
        <f ca="1">IFERROR(
   IF(
     OR(ISBLANK(P1564),ISBLANK(Q1564)),
     "",
     IF(
       AND(AA1564&lt;&gt;"",OR(V1564="Terminé",V1564="En cours")),
       VLOOKUP(AC1564,Setup_ScoreExactBonus!A:D,4,FALSE),
       0
     )),
  0)</f>
        <v>0</v>
      </c>
      <c r="AE1564" s="21">
        <f ca="1">IFERROR(IF(OR(ISBLANK(P1564),ISBLANK(Q1564)),0,IF(AA1564&lt;&gt;"", AA1564 + IF(AB1564=1,AD1564, 0), "") * (R1564+1)),"")</f>
        <v>56</v>
      </c>
      <c r="AF1564" s="21">
        <f ca="1">SUMIFS(AE$2:AE1564,D$2:D1564,D1564)</f>
        <v>2313</v>
      </c>
    </row>
    <row r="1565" spans="1:32" hidden="1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1">
        <v>0</v>
      </c>
      <c r="S1565" s="20">
        <f>VLOOKUP($A1565,Database!$A:$Y,10,FALSE)</f>
        <v>131</v>
      </c>
      <c r="T1565" s="20">
        <f>VLOOKUP($A1565,Database!$A:$Y,11,FALSE)</f>
        <v>123</v>
      </c>
      <c r="U1565" s="20">
        <f>VLOOKUP($A1565,Database!$A:$Y,12,FALSE)</f>
        <v>56</v>
      </c>
      <c r="V1565" s="20" t="str">
        <f>VLOOKUP(A1565,Database!A:M,13,FALSE)</f>
        <v>Terminé</v>
      </c>
      <c r="W1565" s="20">
        <f>VLOOKUP($A1565,Database!$A:$Y,20,FALSE)</f>
        <v>1</v>
      </c>
      <c r="X1565" s="20">
        <f>VLOOKUP($A1565,Database!$A:$Y,21,FALSE)</f>
        <v>3</v>
      </c>
      <c r="Y1565" s="20">
        <f>IF(A1565=0,0,IF(V1565="À venir",0,IF(AND(ISBLANK(P1565),ISBLANK(Q1565)),1,0)))</f>
        <v>0</v>
      </c>
      <c r="Z1565" s="20">
        <f>IF(OR(ISBLANK(P1565),ISBLANK(Q1565)),"",IF(OR(AND(P1565&gt;Q1565,W1565&gt;X1565),AND(P1565=Q1565,W1565=X1565),AND(P1565&lt;Q1565,W1565&lt;X1565)),1,0))</f>
        <v>0</v>
      </c>
      <c r="AA1565" s="20">
        <f ca="1">IF(C1565&lt;NOW(),IF(AND(P1565&gt;Q1565,W1565&gt;X1565),S1565,IF(AND(P1565=Q1565,W1565=X1565),T1565,IF(AND(P1565&lt;Q1565,W1565&lt;X1565),U1565,0))),"")</f>
        <v>0</v>
      </c>
      <c r="AB1565" s="20">
        <f ca="1">IF(AND(P1565=W1565,Q1565=X1565,NOT(ISBLANK(P1565)),NOT(ISBLANK(Q1565)),NOT(ISBLANK(W1565)),NOT(ISBLANK(AA1565))),1,0)</f>
        <v>0</v>
      </c>
      <c r="AC1565" s="20" t="str">
        <f ca="1">IF(AB1565=0,"",IF(OR(ISBLANK(P1565),ISBLANK(Q1565)),"",IF(ISBLANK(VLOOKUP(A1565,Database!A:AA,22,FALSE)),"",VLOOKUP(A1565,Database!A:AA,22,FALSE))))</f>
        <v/>
      </c>
      <c r="AD1565" s="20">
        <f ca="1">IFERROR(
   IF(
     OR(ISBLANK(P1565),ISBLANK(Q1565)),
     "",
     IF(
       AND(AA1565&lt;&gt;"",OR(V1565="Terminé",V1565="En cours")),
       VLOOKUP(AC1565,Setup_ScoreExactBonus!A:D,4,FALSE),
       0
     )),
  0)</f>
        <v>0</v>
      </c>
      <c r="AE1565" s="21">
        <f ca="1">IFERROR(IF(OR(ISBLANK(P1565),ISBLANK(Q1565)),0,IF(AA1565&lt;&gt;"", AA1565 + IF(AB1565=1,AD1565, 0), "") * (R1565+1)),"")</f>
        <v>0</v>
      </c>
      <c r="AF1565" s="21">
        <f ca="1">SUMIFS(AE$2:AE1565,D$2:D1565,D1565)</f>
        <v>2048</v>
      </c>
    </row>
    <row r="1566" spans="1:32" hidden="1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1">
        <v>0</v>
      </c>
      <c r="S1566" s="20">
        <f>VLOOKUP($A1566,Database!$A:$Y,10,FALSE)</f>
        <v>131</v>
      </c>
      <c r="T1566" s="20">
        <f>VLOOKUP($A1566,Database!$A:$Y,11,FALSE)</f>
        <v>123</v>
      </c>
      <c r="U1566" s="20">
        <f>VLOOKUP($A1566,Database!$A:$Y,12,FALSE)</f>
        <v>56</v>
      </c>
      <c r="V1566" s="20" t="str">
        <f>VLOOKUP(A1566,Database!A:M,13,FALSE)</f>
        <v>Terminé</v>
      </c>
      <c r="W1566" s="20">
        <f>VLOOKUP($A1566,Database!$A:$Y,20,FALSE)</f>
        <v>1</v>
      </c>
      <c r="X1566" s="20">
        <f>VLOOKUP($A1566,Database!$A:$Y,21,FALSE)</f>
        <v>3</v>
      </c>
      <c r="Y1566" s="20">
        <f>IF(A1566=0,0,IF(V1566="À venir",0,IF(AND(ISBLANK(P1566),ISBLANK(Q1566)),1,0)))</f>
        <v>0</v>
      </c>
      <c r="Z1566" s="20">
        <f>IF(OR(ISBLANK(P1566),ISBLANK(Q1566)),"",IF(OR(AND(P1566&gt;Q1566,W1566&gt;X1566),AND(P1566=Q1566,W1566=X1566),AND(P1566&lt;Q1566,W1566&lt;X1566)),1,0))</f>
        <v>1</v>
      </c>
      <c r="AA1566" s="20">
        <f ca="1">IF(C1566&lt;NOW(),IF(AND(P1566&gt;Q1566,W1566&gt;X1566),S1566,IF(AND(P1566=Q1566,W1566=X1566),T1566,IF(AND(P1566&lt;Q1566,W1566&lt;X1566),U1566,0))),"")</f>
        <v>56</v>
      </c>
      <c r="AB1566" s="20">
        <f ca="1">IF(AND(P1566=W1566,Q1566=X1566,NOT(ISBLANK(P1566)),NOT(ISBLANK(Q1566)),NOT(ISBLANK(W1566)),NOT(ISBLANK(AA1566))),1,0)</f>
        <v>0</v>
      </c>
      <c r="AC1566" s="20" t="str">
        <f ca="1">IF(AB1566=0,"",IF(OR(ISBLANK(P1566),ISBLANK(Q1566)),"",IF(ISBLANK(VLOOKUP(A1566,Database!A:AA,22,FALSE)),"",VLOOKUP(A1566,Database!A:AA,22,FALSE))))</f>
        <v/>
      </c>
      <c r="AD1566" s="20">
        <f ca="1">IFERROR(
   IF(
     OR(ISBLANK(P1566),ISBLANK(Q1566)),
     "",
     IF(
       AND(AA1566&lt;&gt;"",OR(V1566="Terminé",V1566="En cours")),
       VLOOKUP(AC1566,Setup_ScoreExactBonus!A:D,4,FALSE),
       0
     )),
  0)</f>
        <v>0</v>
      </c>
      <c r="AE1566" s="21">
        <f ca="1">IFERROR(IF(OR(ISBLANK(P1566),ISBLANK(Q1566)),0,IF(AA1566&lt;&gt;"", AA1566 + IF(AB1566=1,AD1566, 0), "") * (R1566+1)),"")</f>
        <v>56</v>
      </c>
      <c r="AF1566" s="21">
        <f ca="1">SUMIFS(AE$2:AE1566,D$2:D1566,D1566)</f>
        <v>1608</v>
      </c>
    </row>
    <row r="1567" spans="1:32" hidden="1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1">
        <v>0</v>
      </c>
      <c r="S1567" s="20">
        <f>VLOOKUP($A1567,Database!$A:$Y,10,FALSE)</f>
        <v>131</v>
      </c>
      <c r="T1567" s="20">
        <f>VLOOKUP($A1567,Database!$A:$Y,11,FALSE)</f>
        <v>123</v>
      </c>
      <c r="U1567" s="20">
        <f>VLOOKUP($A1567,Database!$A:$Y,12,FALSE)</f>
        <v>56</v>
      </c>
      <c r="V1567" s="20" t="str">
        <f>VLOOKUP(A1567,Database!A:M,13,FALSE)</f>
        <v>Terminé</v>
      </c>
      <c r="W1567" s="20">
        <f>VLOOKUP($A1567,Database!$A:$Y,20,FALSE)</f>
        <v>1</v>
      </c>
      <c r="X1567" s="20">
        <f>VLOOKUP($A1567,Database!$A:$Y,21,FALSE)</f>
        <v>3</v>
      </c>
      <c r="Y1567" s="20">
        <f>IF(A1567=0,0,IF(V1567="À venir",0,IF(AND(ISBLANK(P1567),ISBLANK(Q1567)),1,0)))</f>
        <v>0</v>
      </c>
      <c r="Z1567" s="20">
        <f>IF(OR(ISBLANK(P1567),ISBLANK(Q1567)),"",IF(OR(AND(P1567&gt;Q1567,W1567&gt;X1567),AND(P1567=Q1567,W1567=X1567),AND(P1567&lt;Q1567,W1567&lt;X1567)),1,0))</f>
        <v>1</v>
      </c>
      <c r="AA1567" s="20">
        <f ca="1">IF(C1567&lt;NOW(),IF(AND(P1567&gt;Q1567,W1567&gt;X1567),S1567,IF(AND(P1567=Q1567,W1567=X1567),T1567,IF(AND(P1567&lt;Q1567,W1567&lt;X1567),U1567,0))),"")</f>
        <v>56</v>
      </c>
      <c r="AB1567" s="20">
        <f ca="1">IF(AND(P1567=W1567,Q1567=X1567,NOT(ISBLANK(P1567)),NOT(ISBLANK(Q1567)),NOT(ISBLANK(W1567)),NOT(ISBLANK(AA1567))),1,0)</f>
        <v>0</v>
      </c>
      <c r="AC1567" s="20" t="str">
        <f ca="1">IF(AB1567=0,"",IF(OR(ISBLANK(P1567),ISBLANK(Q1567)),"",IF(ISBLANK(VLOOKUP(A1567,Database!A:AA,22,FALSE)),"",VLOOKUP(A1567,Database!A:AA,22,FALSE))))</f>
        <v/>
      </c>
      <c r="AD1567" s="20">
        <f ca="1">IFERROR(
   IF(
     OR(ISBLANK(P1567),ISBLANK(Q1567)),
     "",
     IF(
       AND(AA1567&lt;&gt;"",OR(V1567="Terminé",V1567="En cours")),
       VLOOKUP(AC1567,Setup_ScoreExactBonus!A:D,4,FALSE),
       0
     )),
  0)</f>
        <v>0</v>
      </c>
      <c r="AE1567" s="21">
        <f ca="1">IFERROR(IF(OR(ISBLANK(P1567),ISBLANK(Q1567)),0,IF(AA1567&lt;&gt;"", AA1567 + IF(AB1567=1,AD1567, 0), "") * (R1567+1)),"")</f>
        <v>56</v>
      </c>
      <c r="AF1567" s="21">
        <f ca="1">SUMIFS(AE$2:AE1567,D$2:D1567,D1567)</f>
        <v>1317</v>
      </c>
    </row>
    <row r="1568" spans="1:32" hidden="1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1">
        <v>0</v>
      </c>
      <c r="S1568" s="20">
        <f>VLOOKUP($A1568,Database!$A:$Y,10,FALSE)</f>
        <v>96</v>
      </c>
      <c r="T1568" s="20">
        <f>VLOOKUP($A1568,Database!$A:$Y,11,FALSE)</f>
        <v>108</v>
      </c>
      <c r="U1568" s="20">
        <f>VLOOKUP($A1568,Database!$A:$Y,12,FALSE)</f>
        <v>111</v>
      </c>
      <c r="V1568" s="20" t="str">
        <f>VLOOKUP(A1568,Database!A:M,13,FALSE)</f>
        <v>Terminé</v>
      </c>
      <c r="W1568" s="20">
        <f>VLOOKUP($A1568,Database!$A:$Y,20,FALSE)</f>
        <v>1</v>
      </c>
      <c r="X1568" s="20">
        <f>VLOOKUP($A1568,Database!$A:$Y,21,FALSE)</f>
        <v>1</v>
      </c>
      <c r="Y1568" s="20">
        <f>IF(A1568=0,0,IF(V1568="À venir",0,IF(AND(ISBLANK(P1568),ISBLANK(Q1568)),1,0)))</f>
        <v>0</v>
      </c>
      <c r="Z1568" s="20">
        <f>IF(OR(ISBLANK(P1568),ISBLANK(Q1568)),"",IF(OR(AND(P1568&gt;Q1568,W1568&gt;X1568),AND(P1568=Q1568,W1568=X1568),AND(P1568&lt;Q1568,W1568&lt;X1568)),1,0))</f>
        <v>1</v>
      </c>
      <c r="AA1568" s="20">
        <f ca="1">IF(C1568&lt;NOW(),IF(AND(P1568&gt;Q1568,W1568&gt;X1568),S1568,IF(AND(P1568=Q1568,W1568=X1568),T1568,IF(AND(P1568&lt;Q1568,W1568&lt;X1568),U1568,0))),"")</f>
        <v>108</v>
      </c>
      <c r="AB1568" s="20">
        <f ca="1">IF(AND(P1568=W1568,Q1568=X1568,NOT(ISBLANK(P1568)),NOT(ISBLANK(Q1568)),NOT(ISBLANK(W1568)),NOT(ISBLANK(AA1568))),1,0)</f>
        <v>1</v>
      </c>
      <c r="AC1568" s="20" t="str">
        <f ca="1">IF(AB1568=0,"",IF(OR(ISBLANK(P1568),ISBLANK(Q1568)),"",IF(ISBLANK(VLOOKUP(A1568,Database!A:AA,22,FALSE)),"",VLOOKUP(A1568,Database!A:AA,22,FALSE))))</f>
        <v>Exact</v>
      </c>
      <c r="AD1568" s="20">
        <f ca="1">IFERROR(
   IF(
     OR(ISBLANK(P1568),ISBLANK(Q1568)),
     "",
     IF(
       AND(AA1568&lt;&gt;"",OR(V1568="Terminé",V1568="En cours")),
       VLOOKUP(AC1568,Setup_ScoreExactBonus!A:D,4,FALSE),
       0
     )),
  0)</f>
        <v>20</v>
      </c>
      <c r="AE1568" s="21">
        <f ca="1">IFERROR(IF(OR(ISBLANK(P1568),ISBLANK(Q1568)),0,IF(AA1568&lt;&gt;"", AA1568 + IF(AB1568=1,AD1568, 0), "") * (R1568+1)),"")</f>
        <v>128</v>
      </c>
      <c r="AF1568" s="21">
        <f ca="1">SUMIFS(AE$2:AE1568,D$2:D1568,D1568)</f>
        <v>2144</v>
      </c>
    </row>
    <row r="1569" spans="1:32" hidden="1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1">
        <v>0</v>
      </c>
      <c r="S1569" s="20">
        <f>VLOOKUP($A1569,Database!$A:$Y,10,FALSE)</f>
        <v>96</v>
      </c>
      <c r="T1569" s="20">
        <f>VLOOKUP($A1569,Database!$A:$Y,11,FALSE)</f>
        <v>108</v>
      </c>
      <c r="U1569" s="20">
        <f>VLOOKUP($A1569,Database!$A:$Y,12,FALSE)</f>
        <v>111</v>
      </c>
      <c r="V1569" s="20" t="str">
        <f>VLOOKUP(A1569,Database!A:M,13,FALSE)</f>
        <v>Terminé</v>
      </c>
      <c r="W1569" s="20">
        <f>VLOOKUP($A1569,Database!$A:$Y,20,FALSE)</f>
        <v>1</v>
      </c>
      <c r="X1569" s="20">
        <f>VLOOKUP($A1569,Database!$A:$Y,21,FALSE)</f>
        <v>1</v>
      </c>
      <c r="Y1569" s="20">
        <f>IF(A1569=0,0,IF(V1569="À venir",0,IF(AND(ISBLANK(P1569),ISBLANK(Q1569)),1,0)))</f>
        <v>0</v>
      </c>
      <c r="Z1569" s="20">
        <f>IF(OR(ISBLANK(P1569),ISBLANK(Q1569)),"",IF(OR(AND(P1569&gt;Q1569,W1569&gt;X1569),AND(P1569=Q1569,W1569=X1569),AND(P1569&lt;Q1569,W1569&lt;X1569)),1,0))</f>
        <v>0</v>
      </c>
      <c r="AA1569" s="20">
        <f ca="1">IF(C1569&lt;NOW(),IF(AND(P1569&gt;Q1569,W1569&gt;X1569),S1569,IF(AND(P1569=Q1569,W1569=X1569),T1569,IF(AND(P1569&lt;Q1569,W1569&lt;X1569),U1569,0))),"")</f>
        <v>0</v>
      </c>
      <c r="AB1569" s="20">
        <f ca="1">IF(AND(P1569=W1569,Q1569=X1569,NOT(ISBLANK(P1569)),NOT(ISBLANK(Q1569)),NOT(ISBLANK(W1569)),NOT(ISBLANK(AA1569))),1,0)</f>
        <v>0</v>
      </c>
      <c r="AC1569" s="20" t="str">
        <f ca="1">IF(AB1569=0,"",IF(OR(ISBLANK(P1569),ISBLANK(Q1569)),"",IF(ISBLANK(VLOOKUP(A1569,Database!A:AA,22,FALSE)),"",VLOOKUP(A1569,Database!A:AA,22,FALSE))))</f>
        <v/>
      </c>
      <c r="AD1569" s="20">
        <f ca="1">IFERROR(
   IF(
     OR(ISBLANK(P1569),ISBLANK(Q1569)),
     "",
     IF(
       AND(AA1569&lt;&gt;"",OR(V1569="Terminé",V1569="En cours")),
       VLOOKUP(AC1569,Setup_ScoreExactBonus!A:D,4,FALSE),
       0
     )),
  0)</f>
        <v>0</v>
      </c>
      <c r="AE1569" s="21">
        <f ca="1">IFERROR(IF(OR(ISBLANK(P1569),ISBLANK(Q1569)),0,IF(AA1569&lt;&gt;"", AA1569 + IF(AB1569=1,AD1569, 0), "") * (R1569+1)),"")</f>
        <v>0</v>
      </c>
      <c r="AF1569" s="21">
        <f ca="1">SUMIFS(AE$2:AE1569,D$2:D1569,D1569)</f>
        <v>2310</v>
      </c>
    </row>
    <row r="1570" spans="1:32" hidden="1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1">
        <v>0</v>
      </c>
      <c r="S1570" s="20">
        <f>VLOOKUP($A1570,Database!$A:$Y,10,FALSE)</f>
        <v>96</v>
      </c>
      <c r="T1570" s="20">
        <f>VLOOKUP($A1570,Database!$A:$Y,11,FALSE)</f>
        <v>108</v>
      </c>
      <c r="U1570" s="20">
        <f>VLOOKUP($A1570,Database!$A:$Y,12,FALSE)</f>
        <v>111</v>
      </c>
      <c r="V1570" s="20" t="str">
        <f>VLOOKUP(A1570,Database!A:M,13,FALSE)</f>
        <v>Terminé</v>
      </c>
      <c r="W1570" s="20">
        <f>VLOOKUP($A1570,Database!$A:$Y,20,FALSE)</f>
        <v>1</v>
      </c>
      <c r="X1570" s="20">
        <f>VLOOKUP($A1570,Database!$A:$Y,21,FALSE)</f>
        <v>1</v>
      </c>
      <c r="Y1570" s="20">
        <f>IF(A1570=0,0,IF(V1570="À venir",0,IF(AND(ISBLANK(P1570),ISBLANK(Q1570)),1,0)))</f>
        <v>0</v>
      </c>
      <c r="Z1570" s="20">
        <f>IF(OR(ISBLANK(P1570),ISBLANK(Q1570)),"",IF(OR(AND(P1570&gt;Q1570,W1570&gt;X1570),AND(P1570=Q1570,W1570=X1570),AND(P1570&lt;Q1570,W1570&lt;X1570)),1,0))</f>
        <v>1</v>
      </c>
      <c r="AA1570" s="20">
        <f ca="1">IF(C1570&lt;NOW(),IF(AND(P1570&gt;Q1570,W1570&gt;X1570),S1570,IF(AND(P1570=Q1570,W1570=X1570),T1570,IF(AND(P1570&lt;Q1570,W1570&lt;X1570),U1570,0))),"")</f>
        <v>108</v>
      </c>
      <c r="AB1570" s="20">
        <f ca="1">IF(AND(P1570=W1570,Q1570=X1570,NOT(ISBLANK(P1570)),NOT(ISBLANK(Q1570)),NOT(ISBLANK(W1570)),NOT(ISBLANK(AA1570))),1,0)</f>
        <v>1</v>
      </c>
      <c r="AC1570" s="20" t="str">
        <f ca="1">IF(AB1570=0,"",IF(OR(ISBLANK(P1570),ISBLANK(Q1570)),"",IF(ISBLANK(VLOOKUP(A1570,Database!A:AA,22,FALSE)),"",VLOOKUP(A1570,Database!A:AA,22,FALSE))))</f>
        <v>Exact</v>
      </c>
      <c r="AD1570" s="20">
        <f ca="1">IFERROR(
   IF(
     OR(ISBLANK(P1570),ISBLANK(Q1570)),
     "",
     IF(
       AND(AA1570&lt;&gt;"",OR(V1570="Terminé",V1570="En cours")),
       VLOOKUP(AC1570,Setup_ScoreExactBonus!A:D,4,FALSE),
       0
     )),
  0)</f>
        <v>20</v>
      </c>
      <c r="AE1570" s="21">
        <f ca="1">IFERROR(IF(OR(ISBLANK(P1570),ISBLANK(Q1570)),0,IF(AA1570&lt;&gt;"", AA1570 + IF(AB1570=1,AD1570, 0), "") * (R1570+1)),"")</f>
        <v>128</v>
      </c>
      <c r="AF1570" s="21">
        <f ca="1">SUMIFS(AE$2:AE1570,D$2:D1570,D1570)</f>
        <v>2414</v>
      </c>
    </row>
    <row r="1571" spans="1:32" hidden="1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1">
        <v>0</v>
      </c>
      <c r="S1571" s="20">
        <f>VLOOKUP($A1571,Database!$A:$Y,10,FALSE)</f>
        <v>96</v>
      </c>
      <c r="T1571" s="20">
        <f>VLOOKUP($A1571,Database!$A:$Y,11,FALSE)</f>
        <v>108</v>
      </c>
      <c r="U1571" s="20">
        <f>VLOOKUP($A1571,Database!$A:$Y,12,FALSE)</f>
        <v>111</v>
      </c>
      <c r="V1571" s="20" t="str">
        <f>VLOOKUP(A1571,Database!A:M,13,FALSE)</f>
        <v>Terminé</v>
      </c>
      <c r="W1571" s="20">
        <f>VLOOKUP($A1571,Database!$A:$Y,20,FALSE)</f>
        <v>1</v>
      </c>
      <c r="X1571" s="20">
        <f>VLOOKUP($A1571,Database!$A:$Y,21,FALSE)</f>
        <v>1</v>
      </c>
      <c r="Y1571" s="20">
        <f>IF(A1571=0,0,IF(V1571="À venir",0,IF(AND(ISBLANK(P1571),ISBLANK(Q1571)),1,0)))</f>
        <v>0</v>
      </c>
      <c r="Z1571" s="20">
        <f>IF(OR(ISBLANK(P1571),ISBLANK(Q1571)),"",IF(OR(AND(P1571&gt;Q1571,W1571&gt;X1571),AND(P1571=Q1571,W1571=X1571),AND(P1571&lt;Q1571,W1571&lt;X1571)),1,0))</f>
        <v>1</v>
      </c>
      <c r="AA1571" s="20">
        <f ca="1">IF(C1571&lt;NOW(),IF(AND(P1571&gt;Q1571,W1571&gt;X1571),S1571,IF(AND(P1571=Q1571,W1571=X1571),T1571,IF(AND(P1571&lt;Q1571,W1571&lt;X1571),U1571,0))),"")</f>
        <v>108</v>
      </c>
      <c r="AB1571" s="20">
        <f ca="1">IF(AND(P1571=W1571,Q1571=X1571,NOT(ISBLANK(P1571)),NOT(ISBLANK(Q1571)),NOT(ISBLANK(W1571)),NOT(ISBLANK(AA1571))),1,0)</f>
        <v>1</v>
      </c>
      <c r="AC1571" s="20" t="str">
        <f ca="1">IF(AB1571=0,"",IF(OR(ISBLANK(P1571),ISBLANK(Q1571)),"",IF(ISBLANK(VLOOKUP(A1571,Database!A:AA,22,FALSE)),"",VLOOKUP(A1571,Database!A:AA,22,FALSE))))</f>
        <v>Exact</v>
      </c>
      <c r="AD1571" s="20">
        <f ca="1">IFERROR(
   IF(
     OR(ISBLANK(P1571),ISBLANK(Q1571)),
     "",
     IF(
       AND(AA1571&lt;&gt;"",OR(V1571="Terminé",V1571="En cours")),
       VLOOKUP(AC1571,Setup_ScoreExactBonus!A:D,4,FALSE),
       0
     )),
  0)</f>
        <v>20</v>
      </c>
      <c r="AE1571" s="21">
        <f ca="1">IFERROR(IF(OR(ISBLANK(P1571),ISBLANK(Q1571)),0,IF(AA1571&lt;&gt;"", AA1571 + IF(AB1571=1,AD1571, 0), "") * (R1571+1)),"")</f>
        <v>128</v>
      </c>
      <c r="AF1571" s="21">
        <f ca="1">SUMIFS(AE$2:AE1571,D$2:D1571,D1571)</f>
        <v>2026</v>
      </c>
    </row>
    <row r="1572" spans="1:32" hidden="1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1">
        <v>0</v>
      </c>
      <c r="S1572" s="20">
        <f>VLOOKUP($A1572,Database!$A:$Y,10,FALSE)</f>
        <v>96</v>
      </c>
      <c r="T1572" s="20">
        <f>VLOOKUP($A1572,Database!$A:$Y,11,FALSE)</f>
        <v>108</v>
      </c>
      <c r="U1572" s="20">
        <f>VLOOKUP($A1572,Database!$A:$Y,12,FALSE)</f>
        <v>111</v>
      </c>
      <c r="V1572" s="20" t="str">
        <f>VLOOKUP(A1572,Database!A:M,13,FALSE)</f>
        <v>Terminé</v>
      </c>
      <c r="W1572" s="20">
        <f>VLOOKUP($A1572,Database!$A:$Y,20,FALSE)</f>
        <v>1</v>
      </c>
      <c r="X1572" s="20">
        <f>VLOOKUP($A1572,Database!$A:$Y,21,FALSE)</f>
        <v>1</v>
      </c>
      <c r="Y1572" s="20">
        <f>IF(A1572=0,0,IF(V1572="À venir",0,IF(AND(ISBLANK(P1572),ISBLANK(Q1572)),1,0)))</f>
        <v>0</v>
      </c>
      <c r="Z1572" s="20">
        <f>IF(OR(ISBLANK(P1572),ISBLANK(Q1572)),"",IF(OR(AND(P1572&gt;Q1572,W1572&gt;X1572),AND(P1572=Q1572,W1572=X1572),AND(P1572&lt;Q1572,W1572&lt;X1572)),1,0))</f>
        <v>0</v>
      </c>
      <c r="AA1572" s="20">
        <f ca="1">IF(C1572&lt;NOW(),IF(AND(P1572&gt;Q1572,W1572&gt;X1572),S1572,IF(AND(P1572=Q1572,W1572=X1572),T1572,IF(AND(P1572&lt;Q1572,W1572&lt;X1572),U1572,0))),"")</f>
        <v>0</v>
      </c>
      <c r="AB1572" s="20">
        <f ca="1">IF(AND(P1572=W1572,Q1572=X1572,NOT(ISBLANK(P1572)),NOT(ISBLANK(Q1572)),NOT(ISBLANK(W1572)),NOT(ISBLANK(AA1572))),1,0)</f>
        <v>0</v>
      </c>
      <c r="AC1572" s="20" t="str">
        <f ca="1">IF(AB1572=0,"",IF(OR(ISBLANK(P1572),ISBLANK(Q1572)),"",IF(ISBLANK(VLOOKUP(A1572,Database!A:AA,22,FALSE)),"",VLOOKUP(A1572,Database!A:AA,22,FALSE))))</f>
        <v/>
      </c>
      <c r="AD1572" s="20">
        <f ca="1">IFERROR(
   IF(
     OR(ISBLANK(P1572),ISBLANK(Q1572)),
     "",
     IF(
       AND(AA1572&lt;&gt;"",OR(V1572="Terminé",V1572="En cours")),
       VLOOKUP(AC1572,Setup_ScoreExactBonus!A:D,4,FALSE),
       0
     )),
  0)</f>
        <v>0</v>
      </c>
      <c r="AE1572" s="21">
        <f ca="1">IFERROR(IF(OR(ISBLANK(P1572),ISBLANK(Q1572)),0,IF(AA1572&lt;&gt;"", AA1572 + IF(AB1572=1,AD1572, 0), "") * (R1572+1)),"")</f>
        <v>0</v>
      </c>
      <c r="AF1572" s="21">
        <f ca="1">SUMIFS(AE$2:AE1572,D$2:D1572,D1572)</f>
        <v>1531</v>
      </c>
    </row>
    <row r="1573" spans="1:32" hidden="1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1">
        <v>0</v>
      </c>
      <c r="S1573" s="20">
        <f>VLOOKUP($A1573,Database!$A:$Y,10,FALSE)</f>
        <v>96</v>
      </c>
      <c r="T1573" s="20">
        <f>VLOOKUP($A1573,Database!$A:$Y,11,FALSE)</f>
        <v>108</v>
      </c>
      <c r="U1573" s="20">
        <f>VLOOKUP($A1573,Database!$A:$Y,12,FALSE)</f>
        <v>111</v>
      </c>
      <c r="V1573" s="20" t="str">
        <f>VLOOKUP(A1573,Database!A:M,13,FALSE)</f>
        <v>Terminé</v>
      </c>
      <c r="W1573" s="20">
        <f>VLOOKUP($A1573,Database!$A:$Y,20,FALSE)</f>
        <v>1</v>
      </c>
      <c r="X1573" s="20">
        <f>VLOOKUP($A1573,Database!$A:$Y,21,FALSE)</f>
        <v>1</v>
      </c>
      <c r="Y1573" s="20">
        <f>IF(A1573=0,0,IF(V1573="À venir",0,IF(AND(ISBLANK(P1573),ISBLANK(Q1573)),1,0)))</f>
        <v>0</v>
      </c>
      <c r="Z1573" s="20">
        <f>IF(OR(ISBLANK(P1573),ISBLANK(Q1573)),"",IF(OR(AND(P1573&gt;Q1573,W1573&gt;X1573),AND(P1573=Q1573,W1573=X1573),AND(P1573&lt;Q1573,W1573&lt;X1573)),1,0))</f>
        <v>0</v>
      </c>
      <c r="AA1573" s="20">
        <f ca="1">IF(C1573&lt;NOW(),IF(AND(P1573&gt;Q1573,W1573&gt;X1573),S1573,IF(AND(P1573=Q1573,W1573=X1573),T1573,IF(AND(P1573&lt;Q1573,W1573&lt;X1573),U1573,0))),"")</f>
        <v>0</v>
      </c>
      <c r="AB1573" s="20">
        <f ca="1">IF(AND(P1573=W1573,Q1573=X1573,NOT(ISBLANK(P1573)),NOT(ISBLANK(Q1573)),NOT(ISBLANK(W1573)),NOT(ISBLANK(AA1573))),1,0)</f>
        <v>0</v>
      </c>
      <c r="AC1573" s="20" t="str">
        <f ca="1">IF(AB1573=0,"",IF(OR(ISBLANK(P1573),ISBLANK(Q1573)),"",IF(ISBLANK(VLOOKUP(A1573,Database!A:AA,22,FALSE)),"",VLOOKUP(A1573,Database!A:AA,22,FALSE))))</f>
        <v/>
      </c>
      <c r="AD1573" s="20">
        <f ca="1">IFERROR(
   IF(
     OR(ISBLANK(P1573),ISBLANK(Q1573)),
     "",
     IF(
       AND(AA1573&lt;&gt;"",OR(V1573="Terminé",V1573="En cours")),
       VLOOKUP(AC1573,Setup_ScoreExactBonus!A:D,4,FALSE),
       0
     )),
  0)</f>
        <v>0</v>
      </c>
      <c r="AE1573" s="21">
        <f ca="1">IFERROR(IF(OR(ISBLANK(P1573),ISBLANK(Q1573)),0,IF(AA1573&lt;&gt;"", AA1573 + IF(AB1573=1,AD1573, 0), "") * (R1573+1)),"")</f>
        <v>0</v>
      </c>
      <c r="AF1573" s="21">
        <f ca="1">SUMIFS(AE$2:AE1573,D$2:D1573,D1573)</f>
        <v>2251</v>
      </c>
    </row>
    <row r="1574" spans="1:32" hidden="1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1">
        <v>0</v>
      </c>
      <c r="S1574" s="20">
        <f>VLOOKUP($A1574,Database!$A:$Y,10,FALSE)</f>
        <v>96</v>
      </c>
      <c r="T1574" s="20">
        <f>VLOOKUP($A1574,Database!$A:$Y,11,FALSE)</f>
        <v>108</v>
      </c>
      <c r="U1574" s="20">
        <f>VLOOKUP($A1574,Database!$A:$Y,12,FALSE)</f>
        <v>111</v>
      </c>
      <c r="V1574" s="20" t="str">
        <f>VLOOKUP(A1574,Database!A:M,13,FALSE)</f>
        <v>Terminé</v>
      </c>
      <c r="W1574" s="20">
        <f>VLOOKUP($A1574,Database!$A:$Y,20,FALSE)</f>
        <v>1</v>
      </c>
      <c r="X1574" s="20">
        <f>VLOOKUP($A1574,Database!$A:$Y,21,FALSE)</f>
        <v>1</v>
      </c>
      <c r="Y1574" s="20">
        <f>IF(A1574=0,0,IF(V1574="À venir",0,IF(AND(ISBLANK(P1574),ISBLANK(Q1574)),1,0)))</f>
        <v>0</v>
      </c>
      <c r="Z1574" s="20">
        <f>IF(OR(ISBLANK(P1574),ISBLANK(Q1574)),"",IF(OR(AND(P1574&gt;Q1574,W1574&gt;X1574),AND(P1574=Q1574,W1574=X1574),AND(P1574&lt;Q1574,W1574&lt;X1574)),1,0))</f>
        <v>1</v>
      </c>
      <c r="AA1574" s="20">
        <f ca="1">IF(C1574&lt;NOW(),IF(AND(P1574&gt;Q1574,W1574&gt;X1574),S1574,IF(AND(P1574=Q1574,W1574=X1574),T1574,IF(AND(P1574&lt;Q1574,W1574&lt;X1574),U1574,0))),"")</f>
        <v>108</v>
      </c>
      <c r="AB1574" s="20">
        <f ca="1">IF(AND(P1574=W1574,Q1574=X1574,NOT(ISBLANK(P1574)),NOT(ISBLANK(Q1574)),NOT(ISBLANK(W1574)),NOT(ISBLANK(AA1574))),1,0)</f>
        <v>1</v>
      </c>
      <c r="AC1574" s="20" t="str">
        <f ca="1">IF(AB1574=0,"",IF(OR(ISBLANK(P1574),ISBLANK(Q1574)),"",IF(ISBLANK(VLOOKUP(A1574,Database!A:AA,22,FALSE)),"",VLOOKUP(A1574,Database!A:AA,22,FALSE))))</f>
        <v>Exact</v>
      </c>
      <c r="AD1574" s="20">
        <f ca="1">IFERROR(
   IF(
     OR(ISBLANK(P1574),ISBLANK(Q1574)),
     "",
     IF(
       AND(AA1574&lt;&gt;"",OR(V1574="Terminé",V1574="En cours")),
       VLOOKUP(AC1574,Setup_ScoreExactBonus!A:D,4,FALSE),
       0
     )),
  0)</f>
        <v>20</v>
      </c>
      <c r="AE1574" s="21">
        <f ca="1">IFERROR(IF(OR(ISBLANK(P1574),ISBLANK(Q1574)),0,IF(AA1574&lt;&gt;"", AA1574 + IF(AB1574=1,AD1574, 0), "") * (R1574+1)),"")</f>
        <v>128</v>
      </c>
      <c r="AF1574" s="21">
        <f ca="1">SUMIFS(AE$2:AE1574,D$2:D1574,D1574)</f>
        <v>1366</v>
      </c>
    </row>
    <row r="1575" spans="1:32" hidden="1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1">
        <v>0</v>
      </c>
      <c r="S1575" s="20">
        <f>VLOOKUP($A1575,Database!$A:$Y,10,FALSE)</f>
        <v>96</v>
      </c>
      <c r="T1575" s="20">
        <f>VLOOKUP($A1575,Database!$A:$Y,11,FALSE)</f>
        <v>108</v>
      </c>
      <c r="U1575" s="20">
        <f>VLOOKUP($A1575,Database!$A:$Y,12,FALSE)</f>
        <v>111</v>
      </c>
      <c r="V1575" s="20" t="str">
        <f>VLOOKUP(A1575,Database!A:M,13,FALSE)</f>
        <v>Terminé</v>
      </c>
      <c r="W1575" s="20">
        <f>VLOOKUP($A1575,Database!$A:$Y,20,FALSE)</f>
        <v>1</v>
      </c>
      <c r="X1575" s="20">
        <f>VLOOKUP($A1575,Database!$A:$Y,21,FALSE)</f>
        <v>1</v>
      </c>
      <c r="Y1575" s="20">
        <f>IF(A1575=0,0,IF(V1575="À venir",0,IF(AND(ISBLANK(P1575),ISBLANK(Q1575)),1,0)))</f>
        <v>0</v>
      </c>
      <c r="Z1575" s="20">
        <f>IF(OR(ISBLANK(P1575),ISBLANK(Q1575)),"",IF(OR(AND(P1575&gt;Q1575,W1575&gt;X1575),AND(P1575=Q1575,W1575=X1575),AND(P1575&lt;Q1575,W1575&lt;X1575)),1,0))</f>
        <v>1</v>
      </c>
      <c r="AA1575" s="20">
        <f ca="1">IF(C1575&lt;NOW(),IF(AND(P1575&gt;Q1575,W1575&gt;X1575),S1575,IF(AND(P1575=Q1575,W1575=X1575),T1575,IF(AND(P1575&lt;Q1575,W1575&lt;X1575),U1575,0))),"")</f>
        <v>108</v>
      </c>
      <c r="AB1575" s="20">
        <f ca="1">IF(AND(P1575=W1575,Q1575=X1575,NOT(ISBLANK(P1575)),NOT(ISBLANK(Q1575)),NOT(ISBLANK(W1575)),NOT(ISBLANK(AA1575))),1,0)</f>
        <v>1</v>
      </c>
      <c r="AC1575" s="20" t="str">
        <f ca="1">IF(AB1575=0,"",IF(OR(ISBLANK(P1575),ISBLANK(Q1575)),"",IF(ISBLANK(VLOOKUP(A1575,Database!A:AA,22,FALSE)),"",VLOOKUP(A1575,Database!A:AA,22,FALSE))))</f>
        <v>Exact</v>
      </c>
      <c r="AD1575" s="20">
        <f ca="1">IFERROR(
   IF(
     OR(ISBLANK(P1575),ISBLANK(Q1575)),
     "",
     IF(
       AND(AA1575&lt;&gt;"",OR(V1575="Terminé",V1575="En cours")),
       VLOOKUP(AC1575,Setup_ScoreExactBonus!A:D,4,FALSE),
       0
     )),
  0)</f>
        <v>20</v>
      </c>
      <c r="AE1575" s="21">
        <f ca="1">IFERROR(IF(OR(ISBLANK(P1575),ISBLANK(Q1575)),0,IF(AA1575&lt;&gt;"", AA1575 + IF(AB1575=1,AD1575, 0), "") * (R1575+1)),"")</f>
        <v>128</v>
      </c>
      <c r="AF1575" s="21">
        <f ca="1">SUMIFS(AE$2:AE1575,D$2:D1575,D1575)</f>
        <v>2028</v>
      </c>
    </row>
    <row r="1576" spans="1:32" hidden="1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1">
        <v>0</v>
      </c>
      <c r="S1576" s="20">
        <f>VLOOKUP($A1576,Database!$A:$Y,10,FALSE)</f>
        <v>96</v>
      </c>
      <c r="T1576" s="20">
        <f>VLOOKUP($A1576,Database!$A:$Y,11,FALSE)</f>
        <v>108</v>
      </c>
      <c r="U1576" s="20">
        <f>VLOOKUP($A1576,Database!$A:$Y,12,FALSE)</f>
        <v>111</v>
      </c>
      <c r="V1576" s="20" t="str">
        <f>VLOOKUP(A1576,Database!A:M,13,FALSE)</f>
        <v>Terminé</v>
      </c>
      <c r="W1576" s="20">
        <f>VLOOKUP($A1576,Database!$A:$Y,20,FALSE)</f>
        <v>1</v>
      </c>
      <c r="X1576" s="20">
        <f>VLOOKUP($A1576,Database!$A:$Y,21,FALSE)</f>
        <v>1</v>
      </c>
      <c r="Y1576" s="20">
        <f>IF(A1576=0,0,IF(V1576="À venir",0,IF(AND(ISBLANK(P1576),ISBLANK(Q1576)),1,0)))</f>
        <v>0</v>
      </c>
      <c r="Z1576" s="20">
        <f>IF(OR(ISBLANK(P1576),ISBLANK(Q1576)),"",IF(OR(AND(P1576&gt;Q1576,W1576&gt;X1576),AND(P1576=Q1576,W1576=X1576),AND(P1576&lt;Q1576,W1576&lt;X1576)),1,0))</f>
        <v>0</v>
      </c>
      <c r="AA1576" s="20">
        <f ca="1">IF(C1576&lt;NOW(),IF(AND(P1576&gt;Q1576,W1576&gt;X1576),S1576,IF(AND(P1576=Q1576,W1576=X1576),T1576,IF(AND(P1576&lt;Q1576,W1576&lt;X1576),U1576,0))),"")</f>
        <v>0</v>
      </c>
      <c r="AB1576" s="20">
        <f ca="1">IF(AND(P1576=W1576,Q1576=X1576,NOT(ISBLANK(P1576)),NOT(ISBLANK(Q1576)),NOT(ISBLANK(W1576)),NOT(ISBLANK(AA1576))),1,0)</f>
        <v>0</v>
      </c>
      <c r="AC1576" s="20" t="str">
        <f ca="1">IF(AB1576=0,"",IF(OR(ISBLANK(P1576),ISBLANK(Q1576)),"",IF(ISBLANK(VLOOKUP(A1576,Database!A:AA,22,FALSE)),"",VLOOKUP(A1576,Database!A:AA,22,FALSE))))</f>
        <v/>
      </c>
      <c r="AD1576" s="20">
        <f ca="1">IFERROR(
   IF(
     OR(ISBLANK(P1576),ISBLANK(Q1576)),
     "",
     IF(
       AND(AA1576&lt;&gt;"",OR(V1576="Terminé",V1576="En cours")),
       VLOOKUP(AC1576,Setup_ScoreExactBonus!A:D,4,FALSE),
       0
     )),
  0)</f>
        <v>0</v>
      </c>
      <c r="AE1576" s="21">
        <f ca="1">IFERROR(IF(OR(ISBLANK(P1576),ISBLANK(Q1576)),0,IF(AA1576&lt;&gt;"", AA1576 + IF(AB1576=1,AD1576, 0), "") * (R1576+1)),"")</f>
        <v>0</v>
      </c>
      <c r="AF1576" s="21">
        <f ca="1">SUMIFS(AE$2:AE1576,D$2:D1576,D1576)</f>
        <v>2216</v>
      </c>
    </row>
    <row r="1577" spans="1:32" hidden="1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1">
        <v>0</v>
      </c>
      <c r="S1577" s="20">
        <f>VLOOKUP($A1577,Database!$A:$Y,10,FALSE)</f>
        <v>96</v>
      </c>
      <c r="T1577" s="20">
        <f>VLOOKUP($A1577,Database!$A:$Y,11,FALSE)</f>
        <v>108</v>
      </c>
      <c r="U1577" s="20">
        <f>VLOOKUP($A1577,Database!$A:$Y,12,FALSE)</f>
        <v>111</v>
      </c>
      <c r="V1577" s="20" t="str">
        <f>VLOOKUP(A1577,Database!A:M,13,FALSE)</f>
        <v>Terminé</v>
      </c>
      <c r="W1577" s="20">
        <f>VLOOKUP($A1577,Database!$A:$Y,20,FALSE)</f>
        <v>1</v>
      </c>
      <c r="X1577" s="20">
        <f>VLOOKUP($A1577,Database!$A:$Y,21,FALSE)</f>
        <v>1</v>
      </c>
      <c r="Y1577" s="20">
        <f>IF(A1577=0,0,IF(V1577="À venir",0,IF(AND(ISBLANK(P1577),ISBLANK(Q1577)),1,0)))</f>
        <v>0</v>
      </c>
      <c r="Z1577" s="20">
        <f>IF(OR(ISBLANK(P1577),ISBLANK(Q1577)),"",IF(OR(AND(P1577&gt;Q1577,W1577&gt;X1577),AND(P1577=Q1577,W1577=X1577),AND(P1577&lt;Q1577,W1577&lt;X1577)),1,0))</f>
        <v>0</v>
      </c>
      <c r="AA1577" s="20">
        <f ca="1">IF(C1577&lt;NOW(),IF(AND(P1577&gt;Q1577,W1577&gt;X1577),S1577,IF(AND(P1577=Q1577,W1577=X1577),T1577,IF(AND(P1577&lt;Q1577,W1577&lt;X1577),U1577,0))),"")</f>
        <v>0</v>
      </c>
      <c r="AB1577" s="20">
        <f ca="1">IF(AND(P1577=W1577,Q1577=X1577,NOT(ISBLANK(P1577)),NOT(ISBLANK(Q1577)),NOT(ISBLANK(W1577)),NOT(ISBLANK(AA1577))),1,0)</f>
        <v>0</v>
      </c>
      <c r="AC1577" s="20" t="str">
        <f ca="1">IF(AB1577=0,"",IF(OR(ISBLANK(P1577),ISBLANK(Q1577)),"",IF(ISBLANK(VLOOKUP(A1577,Database!A:AA,22,FALSE)),"",VLOOKUP(A1577,Database!A:AA,22,FALSE))))</f>
        <v/>
      </c>
      <c r="AD1577" s="20">
        <f ca="1">IFERROR(
   IF(
     OR(ISBLANK(P1577),ISBLANK(Q1577)),
     "",
     IF(
       AND(AA1577&lt;&gt;"",OR(V1577="Terminé",V1577="En cours")),
       VLOOKUP(AC1577,Setup_ScoreExactBonus!A:D,4,FALSE),
       0
     )),
  0)</f>
        <v>0</v>
      </c>
      <c r="AE1577" s="21">
        <f ca="1">IFERROR(IF(OR(ISBLANK(P1577),ISBLANK(Q1577)),0,IF(AA1577&lt;&gt;"", AA1577 + IF(AB1577=1,AD1577, 0), "") * (R1577+1)),"")</f>
        <v>0</v>
      </c>
      <c r="AF1577" s="21">
        <f ca="1">SUMIFS(AE$2:AE1577,D$2:D1577,D1577)</f>
        <v>1928</v>
      </c>
    </row>
    <row r="1578" spans="1:32" hidden="1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1">
        <v>0</v>
      </c>
      <c r="S1578" s="20">
        <f>VLOOKUP($A1578,Database!$A:$Y,10,FALSE)</f>
        <v>96</v>
      </c>
      <c r="T1578" s="20">
        <f>VLOOKUP($A1578,Database!$A:$Y,11,FALSE)</f>
        <v>108</v>
      </c>
      <c r="U1578" s="20">
        <f>VLOOKUP($A1578,Database!$A:$Y,12,FALSE)</f>
        <v>111</v>
      </c>
      <c r="V1578" s="20" t="str">
        <f>VLOOKUP(A1578,Database!A:M,13,FALSE)</f>
        <v>Terminé</v>
      </c>
      <c r="W1578" s="20">
        <f>VLOOKUP($A1578,Database!$A:$Y,20,FALSE)</f>
        <v>1</v>
      </c>
      <c r="X1578" s="20">
        <f>VLOOKUP($A1578,Database!$A:$Y,21,FALSE)</f>
        <v>1</v>
      </c>
      <c r="Y1578" s="20">
        <f>IF(A1578=0,0,IF(V1578="À venir",0,IF(AND(ISBLANK(P1578),ISBLANK(Q1578)),1,0)))</f>
        <v>0</v>
      </c>
      <c r="Z1578" s="20">
        <f>IF(OR(ISBLANK(P1578),ISBLANK(Q1578)),"",IF(OR(AND(P1578&gt;Q1578,W1578&gt;X1578),AND(P1578=Q1578,W1578=X1578),AND(P1578&lt;Q1578,W1578&lt;X1578)),1,0))</f>
        <v>0</v>
      </c>
      <c r="AA1578" s="20">
        <f ca="1">IF(C1578&lt;NOW(),IF(AND(P1578&gt;Q1578,W1578&gt;X1578),S1578,IF(AND(P1578=Q1578,W1578=X1578),T1578,IF(AND(P1578&lt;Q1578,W1578&lt;X1578),U1578,0))),"")</f>
        <v>0</v>
      </c>
      <c r="AB1578" s="20">
        <f ca="1">IF(AND(P1578=W1578,Q1578=X1578,NOT(ISBLANK(P1578)),NOT(ISBLANK(Q1578)),NOT(ISBLANK(W1578)),NOT(ISBLANK(AA1578))),1,0)</f>
        <v>0</v>
      </c>
      <c r="AC1578" s="20" t="str">
        <f ca="1">IF(AB1578=0,"",IF(OR(ISBLANK(P1578),ISBLANK(Q1578)),"",IF(ISBLANK(VLOOKUP(A1578,Database!A:AA,22,FALSE)),"",VLOOKUP(A1578,Database!A:AA,22,FALSE))))</f>
        <v/>
      </c>
      <c r="AD1578" s="20">
        <f ca="1">IFERROR(
   IF(
     OR(ISBLANK(P1578),ISBLANK(Q1578)),
     "",
     IF(
       AND(AA1578&lt;&gt;"",OR(V1578="Terminé",V1578="En cours")),
       VLOOKUP(AC1578,Setup_ScoreExactBonus!A:D,4,FALSE),
       0
     )),
  0)</f>
        <v>0</v>
      </c>
      <c r="AE1578" s="21">
        <f ca="1">IFERROR(IF(OR(ISBLANK(P1578),ISBLANK(Q1578)),0,IF(AA1578&lt;&gt;"", AA1578 + IF(AB1578=1,AD1578, 0), "") * (R1578+1)),"")</f>
        <v>0</v>
      </c>
      <c r="AF1578" s="21">
        <f ca="1">SUMIFS(AE$2:AE1578,D$2:D1578,D1578)</f>
        <v>2388</v>
      </c>
    </row>
    <row r="1579" spans="1:32" hidden="1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1">
        <v>0</v>
      </c>
      <c r="S1579" s="20">
        <f>VLOOKUP($A1579,Database!$A:$Y,10,FALSE)</f>
        <v>96</v>
      </c>
      <c r="T1579" s="20">
        <f>VLOOKUP($A1579,Database!$A:$Y,11,FALSE)</f>
        <v>108</v>
      </c>
      <c r="U1579" s="20">
        <f>VLOOKUP($A1579,Database!$A:$Y,12,FALSE)</f>
        <v>111</v>
      </c>
      <c r="V1579" s="20" t="str">
        <f>VLOOKUP(A1579,Database!A:M,13,FALSE)</f>
        <v>Terminé</v>
      </c>
      <c r="W1579" s="20">
        <f>VLOOKUP($A1579,Database!$A:$Y,20,FALSE)</f>
        <v>1</v>
      </c>
      <c r="X1579" s="20">
        <f>VLOOKUP($A1579,Database!$A:$Y,21,FALSE)</f>
        <v>1</v>
      </c>
      <c r="Y1579" s="20">
        <f>IF(A1579=0,0,IF(V1579="À venir",0,IF(AND(ISBLANK(P1579),ISBLANK(Q1579)),1,0)))</f>
        <v>0</v>
      </c>
      <c r="Z1579" s="20">
        <f>IF(OR(ISBLANK(P1579),ISBLANK(Q1579)),"",IF(OR(AND(P1579&gt;Q1579,W1579&gt;X1579),AND(P1579=Q1579,W1579=X1579),AND(P1579&lt;Q1579,W1579&lt;X1579)),1,0))</f>
        <v>0</v>
      </c>
      <c r="AA1579" s="20">
        <f ca="1">IF(C1579&lt;NOW(),IF(AND(P1579&gt;Q1579,W1579&gt;X1579),S1579,IF(AND(P1579=Q1579,W1579=X1579),T1579,IF(AND(P1579&lt;Q1579,W1579&lt;X1579),U1579,0))),"")</f>
        <v>0</v>
      </c>
      <c r="AB1579" s="20">
        <f ca="1">IF(AND(P1579=W1579,Q1579=X1579,NOT(ISBLANK(P1579)),NOT(ISBLANK(Q1579)),NOT(ISBLANK(W1579)),NOT(ISBLANK(AA1579))),1,0)</f>
        <v>0</v>
      </c>
      <c r="AC1579" s="20" t="str">
        <f ca="1">IF(AB1579=0,"",IF(OR(ISBLANK(P1579),ISBLANK(Q1579)),"",IF(ISBLANK(VLOOKUP(A1579,Database!A:AA,22,FALSE)),"",VLOOKUP(A1579,Database!A:AA,22,FALSE))))</f>
        <v/>
      </c>
      <c r="AD1579" s="20">
        <f ca="1">IFERROR(
   IF(
     OR(ISBLANK(P1579),ISBLANK(Q1579)),
     "",
     IF(
       AND(AA1579&lt;&gt;"",OR(V1579="Terminé",V1579="En cours")),
       VLOOKUP(AC1579,Setup_ScoreExactBonus!A:D,4,FALSE),
       0
     )),
  0)</f>
        <v>0</v>
      </c>
      <c r="AE1579" s="21">
        <f ca="1">IFERROR(IF(OR(ISBLANK(P1579),ISBLANK(Q1579)),0,IF(AA1579&lt;&gt;"", AA1579 + IF(AB1579=1,AD1579, 0), "") * (R1579+1)),"")</f>
        <v>0</v>
      </c>
      <c r="AF1579" s="21">
        <f ca="1">SUMIFS(AE$2:AE1579,D$2:D1579,D1579)</f>
        <v>2276</v>
      </c>
    </row>
    <row r="1580" spans="1:32" hidden="1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1">
        <v>0</v>
      </c>
      <c r="S1580" s="20">
        <f>VLOOKUP($A1580,Database!$A:$Y,10,FALSE)</f>
        <v>96</v>
      </c>
      <c r="T1580" s="20">
        <f>VLOOKUP($A1580,Database!$A:$Y,11,FALSE)</f>
        <v>108</v>
      </c>
      <c r="U1580" s="20">
        <f>VLOOKUP($A1580,Database!$A:$Y,12,FALSE)</f>
        <v>111</v>
      </c>
      <c r="V1580" s="20" t="str">
        <f>VLOOKUP(A1580,Database!A:M,13,FALSE)</f>
        <v>Terminé</v>
      </c>
      <c r="W1580" s="20">
        <f>VLOOKUP($A1580,Database!$A:$Y,20,FALSE)</f>
        <v>1</v>
      </c>
      <c r="X1580" s="20">
        <f>VLOOKUP($A1580,Database!$A:$Y,21,FALSE)</f>
        <v>1</v>
      </c>
      <c r="Y1580" s="20">
        <f>IF(A1580=0,0,IF(V1580="À venir",0,IF(AND(ISBLANK(P1580),ISBLANK(Q1580)),1,0)))</f>
        <v>0</v>
      </c>
      <c r="Z1580" s="20">
        <f>IF(OR(ISBLANK(P1580),ISBLANK(Q1580)),"",IF(OR(AND(P1580&gt;Q1580,W1580&gt;X1580),AND(P1580=Q1580,W1580=X1580),AND(P1580&lt;Q1580,W1580&lt;X1580)),1,0))</f>
        <v>0</v>
      </c>
      <c r="AA1580" s="20">
        <f ca="1">IF(C1580&lt;NOW(),IF(AND(P1580&gt;Q1580,W1580&gt;X1580),S1580,IF(AND(P1580=Q1580,W1580=X1580),T1580,IF(AND(P1580&lt;Q1580,W1580&lt;X1580),U1580,0))),"")</f>
        <v>0</v>
      </c>
      <c r="AB1580" s="20">
        <f ca="1">IF(AND(P1580=W1580,Q1580=X1580,NOT(ISBLANK(P1580)),NOT(ISBLANK(Q1580)),NOT(ISBLANK(W1580)),NOT(ISBLANK(AA1580))),1,0)</f>
        <v>0</v>
      </c>
      <c r="AC1580" s="20" t="str">
        <f ca="1">IF(AB1580=0,"",IF(OR(ISBLANK(P1580),ISBLANK(Q1580)),"",IF(ISBLANK(VLOOKUP(A1580,Database!A:AA,22,FALSE)),"",VLOOKUP(A1580,Database!A:AA,22,FALSE))))</f>
        <v/>
      </c>
      <c r="AD1580" s="20">
        <f ca="1">IFERROR(
   IF(
     OR(ISBLANK(P1580),ISBLANK(Q1580)),
     "",
     IF(
       AND(AA1580&lt;&gt;"",OR(V1580="Terminé",V1580="En cours")),
       VLOOKUP(AC1580,Setup_ScoreExactBonus!A:D,4,FALSE),
       0
     )),
  0)</f>
        <v>0</v>
      </c>
      <c r="AE1580" s="21">
        <f ca="1">IFERROR(IF(OR(ISBLANK(P1580),ISBLANK(Q1580)),0,IF(AA1580&lt;&gt;"", AA1580 + IF(AB1580=1,AD1580, 0), "") * (R1580+1)),"")</f>
        <v>0</v>
      </c>
      <c r="AF1580" s="21">
        <f ca="1">SUMIFS(AE$2:AE1580,D$2:D1580,D1580)</f>
        <v>2376</v>
      </c>
    </row>
    <row r="1581" spans="1:32" hidden="1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1">
        <v>0</v>
      </c>
      <c r="S1581" s="20">
        <f>VLOOKUP($A1581,Database!$A:$Y,10,FALSE)</f>
        <v>96</v>
      </c>
      <c r="T1581" s="20">
        <f>VLOOKUP($A1581,Database!$A:$Y,11,FALSE)</f>
        <v>108</v>
      </c>
      <c r="U1581" s="20">
        <f>VLOOKUP($A1581,Database!$A:$Y,12,FALSE)</f>
        <v>111</v>
      </c>
      <c r="V1581" s="20" t="str">
        <f>VLOOKUP(A1581,Database!A:M,13,FALSE)</f>
        <v>Terminé</v>
      </c>
      <c r="W1581" s="20">
        <f>VLOOKUP($A1581,Database!$A:$Y,20,FALSE)</f>
        <v>1</v>
      </c>
      <c r="X1581" s="20">
        <f>VLOOKUP($A1581,Database!$A:$Y,21,FALSE)</f>
        <v>1</v>
      </c>
      <c r="Y1581" s="20">
        <f>IF(A1581=0,0,IF(V1581="À venir",0,IF(AND(ISBLANK(P1581),ISBLANK(Q1581)),1,0)))</f>
        <v>0</v>
      </c>
      <c r="Z1581" s="20">
        <f>IF(OR(ISBLANK(P1581),ISBLANK(Q1581)),"",IF(OR(AND(P1581&gt;Q1581,W1581&gt;X1581),AND(P1581=Q1581,W1581=X1581),AND(P1581&lt;Q1581,W1581&lt;X1581)),1,0))</f>
        <v>1</v>
      </c>
      <c r="AA1581" s="20">
        <f ca="1">IF(C1581&lt;NOW(),IF(AND(P1581&gt;Q1581,W1581&gt;X1581),S1581,IF(AND(P1581=Q1581,W1581=X1581),T1581,IF(AND(P1581&lt;Q1581,W1581&lt;X1581),U1581,0))),"")</f>
        <v>108</v>
      </c>
      <c r="AB1581" s="20">
        <f ca="1">IF(AND(P1581=W1581,Q1581=X1581,NOT(ISBLANK(P1581)),NOT(ISBLANK(Q1581)),NOT(ISBLANK(W1581)),NOT(ISBLANK(AA1581))),1,0)</f>
        <v>1</v>
      </c>
      <c r="AC1581" s="20" t="str">
        <f ca="1">IF(AB1581=0,"",IF(OR(ISBLANK(P1581),ISBLANK(Q1581)),"",IF(ISBLANK(VLOOKUP(A1581,Database!A:AA,22,FALSE)),"",VLOOKUP(A1581,Database!A:AA,22,FALSE))))</f>
        <v>Exact</v>
      </c>
      <c r="AD1581" s="20">
        <f ca="1">IFERROR(
   IF(
     OR(ISBLANK(P1581),ISBLANK(Q1581)),
     "",
     IF(
       AND(AA1581&lt;&gt;"",OR(V1581="Terminé",V1581="En cours")),
       VLOOKUP(AC1581,Setup_ScoreExactBonus!A:D,4,FALSE),
       0
     )),
  0)</f>
        <v>20</v>
      </c>
      <c r="AE1581" s="21">
        <f ca="1">IFERROR(IF(OR(ISBLANK(P1581),ISBLANK(Q1581)),0,IF(AA1581&lt;&gt;"", AA1581 + IF(AB1581=1,AD1581, 0), "") * (R1581+1)),"")</f>
        <v>128</v>
      </c>
      <c r="AF1581" s="21">
        <f ca="1">SUMIFS(AE$2:AE1581,D$2:D1581,D1581)</f>
        <v>2261</v>
      </c>
    </row>
    <row r="1582" spans="1:32" hidden="1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1">
        <v>0</v>
      </c>
      <c r="S1582" s="20">
        <f>VLOOKUP($A1582,Database!$A:$Y,10,FALSE)</f>
        <v>96</v>
      </c>
      <c r="T1582" s="20">
        <f>VLOOKUP($A1582,Database!$A:$Y,11,FALSE)</f>
        <v>108</v>
      </c>
      <c r="U1582" s="20">
        <f>VLOOKUP($A1582,Database!$A:$Y,12,FALSE)</f>
        <v>111</v>
      </c>
      <c r="V1582" s="20" t="str">
        <f>VLOOKUP(A1582,Database!A:M,13,FALSE)</f>
        <v>Terminé</v>
      </c>
      <c r="W1582" s="20">
        <f>VLOOKUP($A1582,Database!$A:$Y,20,FALSE)</f>
        <v>1</v>
      </c>
      <c r="X1582" s="20">
        <f>VLOOKUP($A1582,Database!$A:$Y,21,FALSE)</f>
        <v>1</v>
      </c>
      <c r="Y1582" s="20">
        <f>IF(A1582=0,0,IF(V1582="À venir",0,IF(AND(ISBLANK(P1582),ISBLANK(Q1582)),1,0)))</f>
        <v>0</v>
      </c>
      <c r="Z1582" s="20">
        <f>IF(OR(ISBLANK(P1582),ISBLANK(Q1582)),"",IF(OR(AND(P1582&gt;Q1582,W1582&gt;X1582),AND(P1582=Q1582,W1582=X1582),AND(P1582&lt;Q1582,W1582&lt;X1582)),1,0))</f>
        <v>0</v>
      </c>
      <c r="AA1582" s="20">
        <f ca="1">IF(C1582&lt;NOW(),IF(AND(P1582&gt;Q1582,W1582&gt;X1582),S1582,IF(AND(P1582=Q1582,W1582=X1582),T1582,IF(AND(P1582&lt;Q1582,W1582&lt;X1582),U1582,0))),"")</f>
        <v>0</v>
      </c>
      <c r="AB1582" s="20">
        <f ca="1">IF(AND(P1582=W1582,Q1582=X1582,NOT(ISBLANK(P1582)),NOT(ISBLANK(Q1582)),NOT(ISBLANK(W1582)),NOT(ISBLANK(AA1582))),1,0)</f>
        <v>0</v>
      </c>
      <c r="AC1582" s="20" t="str">
        <f ca="1">IF(AB1582=0,"",IF(OR(ISBLANK(P1582),ISBLANK(Q1582)),"",IF(ISBLANK(VLOOKUP(A1582,Database!A:AA,22,FALSE)),"",VLOOKUP(A1582,Database!A:AA,22,FALSE))))</f>
        <v/>
      </c>
      <c r="AD1582" s="20">
        <f ca="1">IFERROR(
   IF(
     OR(ISBLANK(P1582),ISBLANK(Q1582)),
     "",
     IF(
       AND(AA1582&lt;&gt;"",OR(V1582="Terminé",V1582="En cours")),
       VLOOKUP(AC1582,Setup_ScoreExactBonus!A:D,4,FALSE),
       0
     )),
  0)</f>
        <v>0</v>
      </c>
      <c r="AE1582" s="21">
        <f ca="1">IFERROR(IF(OR(ISBLANK(P1582),ISBLANK(Q1582)),0,IF(AA1582&lt;&gt;"", AA1582 + IF(AB1582=1,AD1582, 0), "") * (R1582+1)),"")</f>
        <v>0</v>
      </c>
      <c r="AF1582" s="21">
        <f ca="1">SUMIFS(AE$2:AE1582,D$2:D1582,D1582)</f>
        <v>2094</v>
      </c>
    </row>
    <row r="1583" spans="1:32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1">
        <v>0</v>
      </c>
      <c r="S1583" s="20">
        <f>VLOOKUP($A1583,Database!$A:$Y,10,FALSE)</f>
        <v>96</v>
      </c>
      <c r="T1583" s="20">
        <f>VLOOKUP($A1583,Database!$A:$Y,11,FALSE)</f>
        <v>108</v>
      </c>
      <c r="U1583" s="20">
        <f>VLOOKUP($A1583,Database!$A:$Y,12,FALSE)</f>
        <v>111</v>
      </c>
      <c r="V1583" s="20" t="str">
        <f>VLOOKUP(A1583,Database!A:M,13,FALSE)</f>
        <v>Terminé</v>
      </c>
      <c r="W1583" s="20">
        <f>VLOOKUP($A1583,Database!$A:$Y,20,FALSE)</f>
        <v>1</v>
      </c>
      <c r="X1583" s="20">
        <f>VLOOKUP($A1583,Database!$A:$Y,21,FALSE)</f>
        <v>1</v>
      </c>
      <c r="Y1583" s="20">
        <f>IF(A1583=0,0,IF(V1583="À venir",0,IF(AND(ISBLANK(P1583),ISBLANK(Q1583)),1,0)))</f>
        <v>0</v>
      </c>
      <c r="Z1583" s="20">
        <f>IF(OR(ISBLANK(P1583),ISBLANK(Q1583)),"",IF(OR(AND(P1583&gt;Q1583,W1583&gt;X1583),AND(P1583=Q1583,W1583=X1583),AND(P1583&lt;Q1583,W1583&lt;X1583)),1,0))</f>
        <v>0</v>
      </c>
      <c r="AA1583" s="20">
        <f ca="1">IF(C1583&lt;NOW(),IF(AND(P1583&gt;Q1583,W1583&gt;X1583),S1583,IF(AND(P1583=Q1583,W1583=X1583),T1583,IF(AND(P1583&lt;Q1583,W1583&lt;X1583),U1583,0))),"")</f>
        <v>0</v>
      </c>
      <c r="AB1583" s="20">
        <f ca="1">IF(AND(P1583=W1583,Q1583=X1583,NOT(ISBLANK(P1583)),NOT(ISBLANK(Q1583)),NOT(ISBLANK(W1583)),NOT(ISBLANK(AA1583))),1,0)</f>
        <v>0</v>
      </c>
      <c r="AC1583" s="20" t="str">
        <f ca="1">IF(AB1583=0,"",IF(OR(ISBLANK(P1583),ISBLANK(Q1583)),"",IF(ISBLANK(VLOOKUP(A1583,Database!A:AA,22,FALSE)),"",VLOOKUP(A1583,Database!A:AA,22,FALSE))))</f>
        <v/>
      </c>
      <c r="AD1583" s="20">
        <f ca="1">IFERROR(
   IF(
     OR(ISBLANK(P1583),ISBLANK(Q1583)),
     "",
     IF(
       AND(AA1583&lt;&gt;"",OR(V1583="Terminé",V1583="En cours")),
       VLOOKUP(AC1583,Setup_ScoreExactBonus!A:D,4,FALSE),
       0
     )),
  0)</f>
        <v>0</v>
      </c>
      <c r="AE1583" s="21">
        <f ca="1">IFERROR(IF(OR(ISBLANK(P1583),ISBLANK(Q1583)),0,IF(AA1583&lt;&gt;"", AA1583 + IF(AB1583=1,AD1583, 0), "") * (R1583+1)),"")</f>
        <v>0</v>
      </c>
      <c r="AF1583" s="21">
        <f ca="1">SUMIFS(AE$2:AE1583,D$2:D1583,D1583)</f>
        <v>1885</v>
      </c>
    </row>
    <row r="1584" spans="1:32" hidden="1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1">
        <v>0</v>
      </c>
      <c r="S1584" s="20">
        <f>VLOOKUP($A1584,Database!$A:$Y,10,FALSE)</f>
        <v>96</v>
      </c>
      <c r="T1584" s="20">
        <f>VLOOKUP($A1584,Database!$A:$Y,11,FALSE)</f>
        <v>108</v>
      </c>
      <c r="U1584" s="20">
        <f>VLOOKUP($A1584,Database!$A:$Y,12,FALSE)</f>
        <v>111</v>
      </c>
      <c r="V1584" s="20" t="str">
        <f>VLOOKUP(A1584,Database!A:M,13,FALSE)</f>
        <v>Terminé</v>
      </c>
      <c r="W1584" s="20">
        <f>VLOOKUP($A1584,Database!$A:$Y,20,FALSE)</f>
        <v>1</v>
      </c>
      <c r="X1584" s="20">
        <f>VLOOKUP($A1584,Database!$A:$Y,21,FALSE)</f>
        <v>1</v>
      </c>
      <c r="Y1584" s="20">
        <f>IF(A1584=0,0,IF(V1584="À venir",0,IF(AND(ISBLANK(P1584),ISBLANK(Q1584)),1,0)))</f>
        <v>0</v>
      </c>
      <c r="Z1584" s="20">
        <f>IF(OR(ISBLANK(P1584),ISBLANK(Q1584)),"",IF(OR(AND(P1584&gt;Q1584,W1584&gt;X1584),AND(P1584=Q1584,W1584=X1584),AND(P1584&lt;Q1584,W1584&lt;X1584)),1,0))</f>
        <v>1</v>
      </c>
      <c r="AA1584" s="20">
        <f ca="1">IF(C1584&lt;NOW(),IF(AND(P1584&gt;Q1584,W1584&gt;X1584),S1584,IF(AND(P1584=Q1584,W1584=X1584),T1584,IF(AND(P1584&lt;Q1584,W1584&lt;X1584),U1584,0))),"")</f>
        <v>108</v>
      </c>
      <c r="AB1584" s="20">
        <f ca="1">IF(AND(P1584=W1584,Q1584=X1584,NOT(ISBLANK(P1584)),NOT(ISBLANK(Q1584)),NOT(ISBLANK(W1584)),NOT(ISBLANK(AA1584))),1,0)</f>
        <v>0</v>
      </c>
      <c r="AC1584" s="20" t="str">
        <f ca="1">IF(AB1584=0,"",IF(OR(ISBLANK(P1584),ISBLANK(Q1584)),"",IF(ISBLANK(VLOOKUP(A1584,Database!A:AA,22,FALSE)),"",VLOOKUP(A1584,Database!A:AA,22,FALSE))))</f>
        <v/>
      </c>
      <c r="AD1584" s="20">
        <f ca="1">IFERROR(
   IF(
     OR(ISBLANK(P1584),ISBLANK(Q1584)),
     "",
     IF(
       AND(AA1584&lt;&gt;"",OR(V1584="Terminé",V1584="En cours")),
       VLOOKUP(AC1584,Setup_ScoreExactBonus!A:D,4,FALSE),
       0
     )),
  0)</f>
        <v>0</v>
      </c>
      <c r="AE1584" s="21">
        <f ca="1">IFERROR(IF(OR(ISBLANK(P1584),ISBLANK(Q1584)),0,IF(AA1584&lt;&gt;"", AA1584 + IF(AB1584=1,AD1584, 0), "") * (R1584+1)),"")</f>
        <v>108</v>
      </c>
      <c r="AF1584" s="21">
        <f ca="1">SUMIFS(AE$2:AE1584,D$2:D1584,D1584)</f>
        <v>1966</v>
      </c>
    </row>
    <row r="1585" spans="1:32" hidden="1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1">
        <v>0</v>
      </c>
      <c r="S1585" s="20">
        <f>VLOOKUP($A1585,Database!$A:$Y,10,FALSE)</f>
        <v>96</v>
      </c>
      <c r="T1585" s="20">
        <f>VLOOKUP($A1585,Database!$A:$Y,11,FALSE)</f>
        <v>108</v>
      </c>
      <c r="U1585" s="20">
        <f>VLOOKUP($A1585,Database!$A:$Y,12,FALSE)</f>
        <v>111</v>
      </c>
      <c r="V1585" s="20" t="str">
        <f>VLOOKUP(A1585,Database!A:M,13,FALSE)</f>
        <v>Terminé</v>
      </c>
      <c r="W1585" s="20">
        <f>VLOOKUP($A1585,Database!$A:$Y,20,FALSE)</f>
        <v>1</v>
      </c>
      <c r="X1585" s="20">
        <f>VLOOKUP($A1585,Database!$A:$Y,21,FALSE)</f>
        <v>1</v>
      </c>
      <c r="Y1585" s="20">
        <f>IF(A1585=0,0,IF(V1585="À venir",0,IF(AND(ISBLANK(P1585),ISBLANK(Q1585)),1,0)))</f>
        <v>0</v>
      </c>
      <c r="Z1585" s="20">
        <f>IF(OR(ISBLANK(P1585),ISBLANK(Q1585)),"",IF(OR(AND(P1585&gt;Q1585,W1585&gt;X1585),AND(P1585=Q1585,W1585=X1585),AND(P1585&lt;Q1585,W1585&lt;X1585)),1,0))</f>
        <v>0</v>
      </c>
      <c r="AA1585" s="20">
        <f ca="1">IF(C1585&lt;NOW(),IF(AND(P1585&gt;Q1585,W1585&gt;X1585),S1585,IF(AND(P1585=Q1585,W1585=X1585),T1585,IF(AND(P1585&lt;Q1585,W1585&lt;X1585),U1585,0))),"")</f>
        <v>0</v>
      </c>
      <c r="AB1585" s="20">
        <f ca="1">IF(AND(P1585=W1585,Q1585=X1585,NOT(ISBLANK(P1585)),NOT(ISBLANK(Q1585)),NOT(ISBLANK(W1585)),NOT(ISBLANK(AA1585))),1,0)</f>
        <v>0</v>
      </c>
      <c r="AC1585" s="20" t="str">
        <f ca="1">IF(AB1585=0,"",IF(OR(ISBLANK(P1585),ISBLANK(Q1585)),"",IF(ISBLANK(VLOOKUP(A1585,Database!A:AA,22,FALSE)),"",VLOOKUP(A1585,Database!A:AA,22,FALSE))))</f>
        <v/>
      </c>
      <c r="AD1585" s="20">
        <f ca="1">IFERROR(
   IF(
     OR(ISBLANK(P1585),ISBLANK(Q1585)),
     "",
     IF(
       AND(AA1585&lt;&gt;"",OR(V1585="Terminé",V1585="En cours")),
       VLOOKUP(AC1585,Setup_ScoreExactBonus!A:D,4,FALSE),
       0
     )),
  0)</f>
        <v>0</v>
      </c>
      <c r="AE1585" s="21">
        <f ca="1">IFERROR(IF(OR(ISBLANK(P1585),ISBLANK(Q1585)),0,IF(AA1585&lt;&gt;"", AA1585 + IF(AB1585=1,AD1585, 0), "") * (R1585+1)),"")</f>
        <v>0</v>
      </c>
      <c r="AF1585" s="21">
        <f ca="1">SUMIFS(AE$2:AE1585,D$2:D1585,D1585)</f>
        <v>2139</v>
      </c>
    </row>
    <row r="1586" spans="1:32" hidden="1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1">
        <v>0</v>
      </c>
      <c r="S1586" s="20">
        <f>VLOOKUP($A1586,Database!$A:$Y,10,FALSE)</f>
        <v>96</v>
      </c>
      <c r="T1586" s="20">
        <f>VLOOKUP($A1586,Database!$A:$Y,11,FALSE)</f>
        <v>108</v>
      </c>
      <c r="U1586" s="20">
        <f>VLOOKUP($A1586,Database!$A:$Y,12,FALSE)</f>
        <v>111</v>
      </c>
      <c r="V1586" s="20" t="str">
        <f>VLOOKUP(A1586,Database!A:M,13,FALSE)</f>
        <v>Terminé</v>
      </c>
      <c r="W1586" s="20">
        <f>VLOOKUP($A1586,Database!$A:$Y,20,FALSE)</f>
        <v>1</v>
      </c>
      <c r="X1586" s="20">
        <f>VLOOKUP($A1586,Database!$A:$Y,21,FALSE)</f>
        <v>1</v>
      </c>
      <c r="Y1586" s="20">
        <f>IF(A1586=0,0,IF(V1586="À venir",0,IF(AND(ISBLANK(P1586),ISBLANK(Q1586)),1,0)))</f>
        <v>0</v>
      </c>
      <c r="Z1586" s="20">
        <f>IF(OR(ISBLANK(P1586),ISBLANK(Q1586)),"",IF(OR(AND(P1586&gt;Q1586,W1586&gt;X1586),AND(P1586=Q1586,W1586=X1586),AND(P1586&lt;Q1586,W1586&lt;X1586)),1,0))</f>
        <v>0</v>
      </c>
      <c r="AA1586" s="20">
        <f ca="1">IF(C1586&lt;NOW(),IF(AND(P1586&gt;Q1586,W1586&gt;X1586),S1586,IF(AND(P1586=Q1586,W1586=X1586),T1586,IF(AND(P1586&lt;Q1586,W1586&lt;X1586),U1586,0))),"")</f>
        <v>0</v>
      </c>
      <c r="AB1586" s="20">
        <f ca="1">IF(AND(P1586=W1586,Q1586=X1586,NOT(ISBLANK(P1586)),NOT(ISBLANK(Q1586)),NOT(ISBLANK(W1586)),NOT(ISBLANK(AA1586))),1,0)</f>
        <v>0</v>
      </c>
      <c r="AC1586" s="20" t="str">
        <f ca="1">IF(AB1586=0,"",IF(OR(ISBLANK(P1586),ISBLANK(Q1586)),"",IF(ISBLANK(VLOOKUP(A1586,Database!A:AA,22,FALSE)),"",VLOOKUP(A1586,Database!A:AA,22,FALSE))))</f>
        <v/>
      </c>
      <c r="AD1586" s="20">
        <f ca="1">IFERROR(
   IF(
     OR(ISBLANK(P1586),ISBLANK(Q1586)),
     "",
     IF(
       AND(AA1586&lt;&gt;"",OR(V1586="Terminé",V1586="En cours")),
       VLOOKUP(AC1586,Setup_ScoreExactBonus!A:D,4,FALSE),
       0
     )),
  0)</f>
        <v>0</v>
      </c>
      <c r="AE1586" s="21">
        <f ca="1">IFERROR(IF(OR(ISBLANK(P1586),ISBLANK(Q1586)),0,IF(AA1586&lt;&gt;"", AA1586 + IF(AB1586=1,AD1586, 0), "") * (R1586+1)),"")</f>
        <v>0</v>
      </c>
      <c r="AF1586" s="21">
        <f ca="1">SUMIFS(AE$2:AE1586,D$2:D1586,D1586)</f>
        <v>1971</v>
      </c>
    </row>
    <row r="1587" spans="1:32" hidden="1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1">
        <v>0</v>
      </c>
      <c r="S1587" s="20">
        <f>VLOOKUP($A1587,Database!$A:$Y,10,FALSE)</f>
        <v>96</v>
      </c>
      <c r="T1587" s="20">
        <f>VLOOKUP($A1587,Database!$A:$Y,11,FALSE)</f>
        <v>108</v>
      </c>
      <c r="U1587" s="20">
        <f>VLOOKUP($A1587,Database!$A:$Y,12,FALSE)</f>
        <v>111</v>
      </c>
      <c r="V1587" s="20" t="str">
        <f>VLOOKUP(A1587,Database!A:M,13,FALSE)</f>
        <v>Terminé</v>
      </c>
      <c r="W1587" s="20">
        <f>VLOOKUP($A1587,Database!$A:$Y,20,FALSE)</f>
        <v>1</v>
      </c>
      <c r="X1587" s="20">
        <f>VLOOKUP($A1587,Database!$A:$Y,21,FALSE)</f>
        <v>1</v>
      </c>
      <c r="Y1587" s="20">
        <f>IF(A1587=0,0,IF(V1587="À venir",0,IF(AND(ISBLANK(P1587),ISBLANK(Q1587)),1,0)))</f>
        <v>0</v>
      </c>
      <c r="Z1587" s="20">
        <f>IF(OR(ISBLANK(P1587),ISBLANK(Q1587)),"",IF(OR(AND(P1587&gt;Q1587,W1587&gt;X1587),AND(P1587=Q1587,W1587=X1587),AND(P1587&lt;Q1587,W1587&lt;X1587)),1,0))</f>
        <v>0</v>
      </c>
      <c r="AA1587" s="20">
        <f ca="1">IF(C1587&lt;NOW(),IF(AND(P1587&gt;Q1587,W1587&gt;X1587),S1587,IF(AND(P1587=Q1587,W1587=X1587),T1587,IF(AND(P1587&lt;Q1587,W1587&lt;X1587),U1587,0))),"")</f>
        <v>0</v>
      </c>
      <c r="AB1587" s="20">
        <f ca="1">IF(AND(P1587=W1587,Q1587=X1587,NOT(ISBLANK(P1587)),NOT(ISBLANK(Q1587)),NOT(ISBLANK(W1587)),NOT(ISBLANK(AA1587))),1,0)</f>
        <v>0</v>
      </c>
      <c r="AC1587" s="20" t="str">
        <f ca="1">IF(AB1587=0,"",IF(OR(ISBLANK(P1587),ISBLANK(Q1587)),"",IF(ISBLANK(VLOOKUP(A1587,Database!A:AA,22,FALSE)),"",VLOOKUP(A1587,Database!A:AA,22,FALSE))))</f>
        <v/>
      </c>
      <c r="AD1587" s="20">
        <f ca="1">IFERROR(
   IF(
     OR(ISBLANK(P1587),ISBLANK(Q1587)),
     "",
     IF(
       AND(AA1587&lt;&gt;"",OR(V1587="Terminé",V1587="En cours")),
       VLOOKUP(AC1587,Setup_ScoreExactBonus!A:D,4,FALSE),
       0
     )),
  0)</f>
        <v>0</v>
      </c>
      <c r="AE1587" s="21">
        <f ca="1">IFERROR(IF(OR(ISBLANK(P1587),ISBLANK(Q1587)),0,IF(AA1587&lt;&gt;"", AA1587 + IF(AB1587=1,AD1587, 0), "") * (R1587+1)),"")</f>
        <v>0</v>
      </c>
      <c r="AF1587" s="21">
        <f ca="1">SUMIFS(AE$2:AE1587,D$2:D1587,D1587)</f>
        <v>2241</v>
      </c>
    </row>
    <row r="1588" spans="1:32" hidden="1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1">
        <v>0</v>
      </c>
      <c r="S1588" s="20">
        <f>VLOOKUP($A1588,Database!$A:$Y,10,FALSE)</f>
        <v>96</v>
      </c>
      <c r="T1588" s="20">
        <f>VLOOKUP($A1588,Database!$A:$Y,11,FALSE)</f>
        <v>108</v>
      </c>
      <c r="U1588" s="20">
        <f>VLOOKUP($A1588,Database!$A:$Y,12,FALSE)</f>
        <v>111</v>
      </c>
      <c r="V1588" s="20" t="str">
        <f>VLOOKUP(A1588,Database!A:M,13,FALSE)</f>
        <v>Terminé</v>
      </c>
      <c r="W1588" s="20">
        <f>VLOOKUP($A1588,Database!$A:$Y,20,FALSE)</f>
        <v>1</v>
      </c>
      <c r="X1588" s="20">
        <f>VLOOKUP($A1588,Database!$A:$Y,21,FALSE)</f>
        <v>1</v>
      </c>
      <c r="Y1588" s="20">
        <f>IF(A1588=0,0,IF(V1588="À venir",0,IF(AND(ISBLANK(P1588),ISBLANK(Q1588)),1,0)))</f>
        <v>0</v>
      </c>
      <c r="Z1588" s="20">
        <f>IF(OR(ISBLANK(P1588),ISBLANK(Q1588)),"",IF(OR(AND(P1588&gt;Q1588,W1588&gt;X1588),AND(P1588=Q1588,W1588=X1588),AND(P1588&lt;Q1588,W1588&lt;X1588)),1,0))</f>
        <v>1</v>
      </c>
      <c r="AA1588" s="20">
        <f ca="1">IF(C1588&lt;NOW(),IF(AND(P1588&gt;Q1588,W1588&gt;X1588),S1588,IF(AND(P1588=Q1588,W1588=X1588),T1588,IF(AND(P1588&lt;Q1588,W1588&lt;X1588),U1588,0))),"")</f>
        <v>108</v>
      </c>
      <c r="AB1588" s="20">
        <f ca="1">IF(AND(P1588=W1588,Q1588=X1588,NOT(ISBLANK(P1588)),NOT(ISBLANK(Q1588)),NOT(ISBLANK(W1588)),NOT(ISBLANK(AA1588))),1,0)</f>
        <v>1</v>
      </c>
      <c r="AC1588" s="20" t="str">
        <f ca="1">IF(AB1588=0,"",IF(OR(ISBLANK(P1588),ISBLANK(Q1588)),"",IF(ISBLANK(VLOOKUP(A1588,Database!A:AA,22,FALSE)),"",VLOOKUP(A1588,Database!A:AA,22,FALSE))))</f>
        <v>Exact</v>
      </c>
      <c r="AD1588" s="20">
        <f ca="1">IFERROR(
   IF(
     OR(ISBLANK(P1588),ISBLANK(Q1588)),
     "",
     IF(
       AND(AA1588&lt;&gt;"",OR(V1588="Terminé",V1588="En cours")),
       VLOOKUP(AC1588,Setup_ScoreExactBonus!A:D,4,FALSE),
       0
     )),
  0)</f>
        <v>20</v>
      </c>
      <c r="AE1588" s="21">
        <f ca="1">IFERROR(IF(OR(ISBLANK(P1588),ISBLANK(Q1588)),0,IF(AA1588&lt;&gt;"", AA1588 + IF(AB1588=1,AD1588, 0), "") * (R1588+1)),"")</f>
        <v>128</v>
      </c>
      <c r="AF1588" s="21">
        <f ca="1">SUMIFS(AE$2:AE1588,D$2:D1588,D1588)</f>
        <v>1899</v>
      </c>
    </row>
    <row r="1589" spans="1:32" hidden="1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1">
        <v>0</v>
      </c>
      <c r="S1589" s="20">
        <f>VLOOKUP($A1589,Database!$A:$Y,10,FALSE)</f>
        <v>96</v>
      </c>
      <c r="T1589" s="20">
        <f>VLOOKUP($A1589,Database!$A:$Y,11,FALSE)</f>
        <v>108</v>
      </c>
      <c r="U1589" s="20">
        <f>VLOOKUP($A1589,Database!$A:$Y,12,FALSE)</f>
        <v>111</v>
      </c>
      <c r="V1589" s="20" t="str">
        <f>VLOOKUP(A1589,Database!A:M,13,FALSE)</f>
        <v>Terminé</v>
      </c>
      <c r="W1589" s="20">
        <f>VLOOKUP($A1589,Database!$A:$Y,20,FALSE)</f>
        <v>1</v>
      </c>
      <c r="X1589" s="20">
        <f>VLOOKUP($A1589,Database!$A:$Y,21,FALSE)</f>
        <v>1</v>
      </c>
      <c r="Y1589" s="20">
        <f>IF(A1589=0,0,IF(V1589="À venir",0,IF(AND(ISBLANK(P1589),ISBLANK(Q1589)),1,0)))</f>
        <v>0</v>
      </c>
      <c r="Z1589" s="20">
        <f>IF(OR(ISBLANK(P1589),ISBLANK(Q1589)),"",IF(OR(AND(P1589&gt;Q1589,W1589&gt;X1589),AND(P1589=Q1589,W1589=X1589),AND(P1589&lt;Q1589,W1589&lt;X1589)),1,0))</f>
        <v>1</v>
      </c>
      <c r="AA1589" s="20">
        <f ca="1">IF(C1589&lt;NOW(),IF(AND(P1589&gt;Q1589,W1589&gt;X1589),S1589,IF(AND(P1589=Q1589,W1589=X1589),T1589,IF(AND(P1589&lt;Q1589,W1589&lt;X1589),U1589,0))),"")</f>
        <v>108</v>
      </c>
      <c r="AB1589" s="20">
        <f ca="1">IF(AND(P1589=W1589,Q1589=X1589,NOT(ISBLANK(P1589)),NOT(ISBLANK(Q1589)),NOT(ISBLANK(W1589)),NOT(ISBLANK(AA1589))),1,0)</f>
        <v>1</v>
      </c>
      <c r="AC1589" s="20" t="str">
        <f ca="1">IF(AB1589=0,"",IF(OR(ISBLANK(P1589),ISBLANK(Q1589)),"",IF(ISBLANK(VLOOKUP(A1589,Database!A:AA,22,FALSE)),"",VLOOKUP(A1589,Database!A:AA,22,FALSE))))</f>
        <v>Exact</v>
      </c>
      <c r="AD1589" s="20">
        <f ca="1">IFERROR(
   IF(
     OR(ISBLANK(P1589),ISBLANK(Q1589)),
     "",
     IF(
       AND(AA1589&lt;&gt;"",OR(V1589="Terminé",V1589="En cours")),
       VLOOKUP(AC1589,Setup_ScoreExactBonus!A:D,4,FALSE),
       0
     )),
  0)</f>
        <v>20</v>
      </c>
      <c r="AE1589" s="21">
        <f ca="1">IFERROR(IF(OR(ISBLANK(P1589),ISBLANK(Q1589)),0,IF(AA1589&lt;&gt;"", AA1589 + IF(AB1589=1,AD1589, 0), "") * (R1589+1)),"")</f>
        <v>128</v>
      </c>
      <c r="AF1589" s="21">
        <f ca="1">SUMIFS(AE$2:AE1589,D$2:D1589,D1589)</f>
        <v>1651</v>
      </c>
    </row>
    <row r="1590" spans="1:32" hidden="1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1">
        <v>0</v>
      </c>
      <c r="S1590" s="20">
        <f>VLOOKUP($A1590,Database!$A:$Y,10,FALSE)</f>
        <v>96</v>
      </c>
      <c r="T1590" s="20">
        <f>VLOOKUP($A1590,Database!$A:$Y,11,FALSE)</f>
        <v>108</v>
      </c>
      <c r="U1590" s="20">
        <f>VLOOKUP($A1590,Database!$A:$Y,12,FALSE)</f>
        <v>111</v>
      </c>
      <c r="V1590" s="20" t="str">
        <f>VLOOKUP(A1590,Database!A:M,13,FALSE)</f>
        <v>Terminé</v>
      </c>
      <c r="W1590" s="20">
        <f>VLOOKUP($A1590,Database!$A:$Y,20,FALSE)</f>
        <v>1</v>
      </c>
      <c r="X1590" s="20">
        <f>VLOOKUP($A1590,Database!$A:$Y,21,FALSE)</f>
        <v>1</v>
      </c>
      <c r="Y1590" s="20">
        <f>IF(A1590=0,0,IF(V1590="À venir",0,IF(AND(ISBLANK(P1590),ISBLANK(Q1590)),1,0)))</f>
        <v>0</v>
      </c>
      <c r="Z1590" s="20">
        <f>IF(OR(ISBLANK(P1590),ISBLANK(Q1590)),"",IF(OR(AND(P1590&gt;Q1590,W1590&gt;X1590),AND(P1590=Q1590,W1590=X1590),AND(P1590&lt;Q1590,W1590&lt;X1590)),1,0))</f>
        <v>0</v>
      </c>
      <c r="AA1590" s="20">
        <f ca="1">IF(C1590&lt;NOW(),IF(AND(P1590&gt;Q1590,W1590&gt;X1590),S1590,IF(AND(P1590=Q1590,W1590=X1590),T1590,IF(AND(P1590&lt;Q1590,W1590&lt;X1590),U1590,0))),"")</f>
        <v>0</v>
      </c>
      <c r="AB1590" s="20">
        <f ca="1">IF(AND(P1590=W1590,Q1590=X1590,NOT(ISBLANK(P1590)),NOT(ISBLANK(Q1590)),NOT(ISBLANK(W1590)),NOT(ISBLANK(AA1590))),1,0)</f>
        <v>0</v>
      </c>
      <c r="AC1590" s="20" t="str">
        <f ca="1">IF(AB1590=0,"",IF(OR(ISBLANK(P1590),ISBLANK(Q1590)),"",IF(ISBLANK(VLOOKUP(A1590,Database!A:AA,22,FALSE)),"",VLOOKUP(A1590,Database!A:AA,22,FALSE))))</f>
        <v/>
      </c>
      <c r="AD1590" s="20">
        <f ca="1">IFERROR(
   IF(
     OR(ISBLANK(P1590),ISBLANK(Q1590)),
     "",
     IF(
       AND(AA1590&lt;&gt;"",OR(V1590="Terminé",V1590="En cours")),
       VLOOKUP(AC1590,Setup_ScoreExactBonus!A:D,4,FALSE),
       0
     )),
  0)</f>
        <v>0</v>
      </c>
      <c r="AE1590" s="21">
        <f ca="1">IFERROR(IF(OR(ISBLANK(P1590),ISBLANK(Q1590)),0,IF(AA1590&lt;&gt;"", AA1590 + IF(AB1590=1,AD1590, 0), "") * (R1590+1)),"")</f>
        <v>0</v>
      </c>
      <c r="AF1590" s="21">
        <f ca="1">SUMIFS(AE$2:AE1590,D$2:D1590,D1590)</f>
        <v>1670</v>
      </c>
    </row>
    <row r="1591" spans="1:32" hidden="1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1">
        <v>0</v>
      </c>
      <c r="S1591" s="20">
        <f>VLOOKUP($A1591,Database!$A:$Y,10,FALSE)</f>
        <v>96</v>
      </c>
      <c r="T1591" s="20">
        <f>VLOOKUP($A1591,Database!$A:$Y,11,FALSE)</f>
        <v>108</v>
      </c>
      <c r="U1591" s="20">
        <f>VLOOKUP($A1591,Database!$A:$Y,12,FALSE)</f>
        <v>111</v>
      </c>
      <c r="V1591" s="20" t="str">
        <f>VLOOKUP(A1591,Database!A:M,13,FALSE)</f>
        <v>Terminé</v>
      </c>
      <c r="W1591" s="20">
        <f>VLOOKUP($A1591,Database!$A:$Y,20,FALSE)</f>
        <v>1</v>
      </c>
      <c r="X1591" s="20">
        <f>VLOOKUP($A1591,Database!$A:$Y,21,FALSE)</f>
        <v>1</v>
      </c>
      <c r="Y1591" s="20">
        <f>IF(A1591=0,0,IF(V1591="À venir",0,IF(AND(ISBLANK(P1591),ISBLANK(Q1591)),1,0)))</f>
        <v>0</v>
      </c>
      <c r="Z1591" s="20">
        <f>IF(OR(ISBLANK(P1591),ISBLANK(Q1591)),"",IF(OR(AND(P1591&gt;Q1591,W1591&gt;X1591),AND(P1591=Q1591,W1591=X1591),AND(P1591&lt;Q1591,W1591&lt;X1591)),1,0))</f>
        <v>1</v>
      </c>
      <c r="AA1591" s="20">
        <f ca="1">IF(C1591&lt;NOW(),IF(AND(P1591&gt;Q1591,W1591&gt;X1591),S1591,IF(AND(P1591=Q1591,W1591=X1591),T1591,IF(AND(P1591&lt;Q1591,W1591&lt;X1591),U1591,0))),"")</f>
        <v>108</v>
      </c>
      <c r="AB1591" s="20">
        <f ca="1">IF(AND(P1591=W1591,Q1591=X1591,NOT(ISBLANK(P1591)),NOT(ISBLANK(Q1591)),NOT(ISBLANK(W1591)),NOT(ISBLANK(AA1591))),1,0)</f>
        <v>1</v>
      </c>
      <c r="AC1591" s="20" t="str">
        <f ca="1">IF(AB1591=0,"",IF(OR(ISBLANK(P1591),ISBLANK(Q1591)),"",IF(ISBLANK(VLOOKUP(A1591,Database!A:AA,22,FALSE)),"",VLOOKUP(A1591,Database!A:AA,22,FALSE))))</f>
        <v>Exact</v>
      </c>
      <c r="AD1591" s="20">
        <f ca="1">IFERROR(
   IF(
     OR(ISBLANK(P1591),ISBLANK(Q1591)),
     "",
     IF(
       AND(AA1591&lt;&gt;"",OR(V1591="Terminé",V1591="En cours")),
       VLOOKUP(AC1591,Setup_ScoreExactBonus!A:D,4,FALSE),
       0
     )),
  0)</f>
        <v>20</v>
      </c>
      <c r="AE1591" s="21">
        <f ca="1">IFERROR(IF(OR(ISBLANK(P1591),ISBLANK(Q1591)),0,IF(AA1591&lt;&gt;"", AA1591 + IF(AB1591=1,AD1591, 0), "") * (R1591+1)),"")</f>
        <v>128</v>
      </c>
      <c r="AF1591" s="21">
        <f ca="1">SUMIFS(AE$2:AE1591,D$2:D1591,D1591)</f>
        <v>2441</v>
      </c>
    </row>
    <row r="1592" spans="1:32" hidden="1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1">
        <v>0</v>
      </c>
      <c r="S1592" s="20">
        <f>VLOOKUP($A1592,Database!$A:$Y,10,FALSE)</f>
        <v>96</v>
      </c>
      <c r="T1592" s="20">
        <f>VLOOKUP($A1592,Database!$A:$Y,11,FALSE)</f>
        <v>108</v>
      </c>
      <c r="U1592" s="20">
        <f>VLOOKUP($A1592,Database!$A:$Y,12,FALSE)</f>
        <v>111</v>
      </c>
      <c r="V1592" s="20" t="str">
        <f>VLOOKUP(A1592,Database!A:M,13,FALSE)</f>
        <v>Terminé</v>
      </c>
      <c r="W1592" s="20">
        <f>VLOOKUP($A1592,Database!$A:$Y,20,FALSE)</f>
        <v>1</v>
      </c>
      <c r="X1592" s="20">
        <f>VLOOKUP($A1592,Database!$A:$Y,21,FALSE)</f>
        <v>1</v>
      </c>
      <c r="Y1592" s="20">
        <f>IF(A1592=0,0,IF(V1592="À venir",0,IF(AND(ISBLANK(P1592),ISBLANK(Q1592)),1,0)))</f>
        <v>0</v>
      </c>
      <c r="Z1592" s="20">
        <f>IF(OR(ISBLANK(P1592),ISBLANK(Q1592)),"",IF(OR(AND(P1592&gt;Q1592,W1592&gt;X1592),AND(P1592=Q1592,W1592=X1592),AND(P1592&lt;Q1592,W1592&lt;X1592)),1,0))</f>
        <v>0</v>
      </c>
      <c r="AA1592" s="20">
        <f ca="1">IF(C1592&lt;NOW(),IF(AND(P1592&gt;Q1592,W1592&gt;X1592),S1592,IF(AND(P1592=Q1592,W1592=X1592),T1592,IF(AND(P1592&lt;Q1592,W1592&lt;X1592),U1592,0))),"")</f>
        <v>0</v>
      </c>
      <c r="AB1592" s="20">
        <f ca="1">IF(AND(P1592=W1592,Q1592=X1592,NOT(ISBLANK(P1592)),NOT(ISBLANK(Q1592)),NOT(ISBLANK(W1592)),NOT(ISBLANK(AA1592))),1,0)</f>
        <v>0</v>
      </c>
      <c r="AC1592" s="20" t="str">
        <f ca="1">IF(AB1592=0,"",IF(OR(ISBLANK(P1592),ISBLANK(Q1592)),"",IF(ISBLANK(VLOOKUP(A1592,Database!A:AA,22,FALSE)),"",VLOOKUP(A1592,Database!A:AA,22,FALSE))))</f>
        <v/>
      </c>
      <c r="AD1592" s="20">
        <f ca="1">IFERROR(
   IF(
     OR(ISBLANK(P1592),ISBLANK(Q1592)),
     "",
     IF(
       AND(AA1592&lt;&gt;"",OR(V1592="Terminé",V1592="En cours")),
       VLOOKUP(AC1592,Setup_ScoreExactBonus!A:D,4,FALSE),
       0
     )),
  0)</f>
        <v>0</v>
      </c>
      <c r="AE1592" s="21">
        <f ca="1">IFERROR(IF(OR(ISBLANK(P1592),ISBLANK(Q1592)),0,IF(AA1592&lt;&gt;"", AA1592 + IF(AB1592=1,AD1592, 0), "") * (R1592+1)),"")</f>
        <v>0</v>
      </c>
      <c r="AF1592" s="21">
        <f ca="1">SUMIFS(AE$2:AE1592,D$2:D1592,D1592)</f>
        <v>2048</v>
      </c>
    </row>
    <row r="1593" spans="1:32" hidden="1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1">
        <v>0</v>
      </c>
      <c r="S1593" s="20">
        <f>VLOOKUP($A1593,Database!$A:$Y,10,FALSE)</f>
        <v>96</v>
      </c>
      <c r="T1593" s="20">
        <f>VLOOKUP($A1593,Database!$A:$Y,11,FALSE)</f>
        <v>108</v>
      </c>
      <c r="U1593" s="20">
        <f>VLOOKUP($A1593,Database!$A:$Y,12,FALSE)</f>
        <v>111</v>
      </c>
      <c r="V1593" s="20" t="str">
        <f>VLOOKUP(A1593,Database!A:M,13,FALSE)</f>
        <v>Terminé</v>
      </c>
      <c r="W1593" s="20">
        <f>VLOOKUP($A1593,Database!$A:$Y,20,FALSE)</f>
        <v>1</v>
      </c>
      <c r="X1593" s="20">
        <f>VLOOKUP($A1593,Database!$A:$Y,21,FALSE)</f>
        <v>1</v>
      </c>
      <c r="Y1593" s="20">
        <f>IF(A1593=0,0,IF(V1593="À venir",0,IF(AND(ISBLANK(P1593),ISBLANK(Q1593)),1,0)))</f>
        <v>0</v>
      </c>
      <c r="Z1593" s="20">
        <f>IF(OR(ISBLANK(P1593),ISBLANK(Q1593)),"",IF(OR(AND(P1593&gt;Q1593,W1593&gt;X1593),AND(P1593=Q1593,W1593=X1593),AND(P1593&lt;Q1593,W1593&lt;X1593)),1,0))</f>
        <v>0</v>
      </c>
      <c r="AA1593" s="20">
        <f ca="1">IF(C1593&lt;NOW(),IF(AND(P1593&gt;Q1593,W1593&gt;X1593),S1593,IF(AND(P1593=Q1593,W1593=X1593),T1593,IF(AND(P1593&lt;Q1593,W1593&lt;X1593),U1593,0))),"")</f>
        <v>0</v>
      </c>
      <c r="AB1593" s="20">
        <f ca="1">IF(AND(P1593=W1593,Q1593=X1593,NOT(ISBLANK(P1593)),NOT(ISBLANK(Q1593)),NOT(ISBLANK(W1593)),NOT(ISBLANK(AA1593))),1,0)</f>
        <v>0</v>
      </c>
      <c r="AC1593" s="20" t="str">
        <f ca="1">IF(AB1593=0,"",IF(OR(ISBLANK(P1593),ISBLANK(Q1593)),"",IF(ISBLANK(VLOOKUP(A1593,Database!A:AA,22,FALSE)),"",VLOOKUP(A1593,Database!A:AA,22,FALSE))))</f>
        <v/>
      </c>
      <c r="AD1593" s="20">
        <f ca="1">IFERROR(
   IF(
     OR(ISBLANK(P1593),ISBLANK(Q1593)),
     "",
     IF(
       AND(AA1593&lt;&gt;"",OR(V1593="Terminé",V1593="En cours")),
       VLOOKUP(AC1593,Setup_ScoreExactBonus!A:D,4,FALSE),
       0
     )),
  0)</f>
        <v>0</v>
      </c>
      <c r="AE1593" s="21">
        <f ca="1">IFERROR(IF(OR(ISBLANK(P1593),ISBLANK(Q1593)),0,IF(AA1593&lt;&gt;"", AA1593 + IF(AB1593=1,AD1593, 0), "") * (R1593+1)),"")</f>
        <v>0</v>
      </c>
      <c r="AF1593" s="21">
        <f ca="1">SUMIFS(AE$2:AE1593,D$2:D1593,D1593)</f>
        <v>1608</v>
      </c>
    </row>
    <row r="1594" spans="1:32" hidden="1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1">
        <v>0</v>
      </c>
      <c r="S1594" s="20">
        <f>VLOOKUP($A1594,Database!$A:$Y,10,FALSE)</f>
        <v>96</v>
      </c>
      <c r="T1594" s="20">
        <f>VLOOKUP($A1594,Database!$A:$Y,11,FALSE)</f>
        <v>108</v>
      </c>
      <c r="U1594" s="20">
        <f>VLOOKUP($A1594,Database!$A:$Y,12,FALSE)</f>
        <v>111</v>
      </c>
      <c r="V1594" s="20" t="str">
        <f>VLOOKUP(A1594,Database!A:M,13,FALSE)</f>
        <v>Terminé</v>
      </c>
      <c r="W1594" s="20">
        <f>VLOOKUP($A1594,Database!$A:$Y,20,FALSE)</f>
        <v>1</v>
      </c>
      <c r="X1594" s="20">
        <f>VLOOKUP($A1594,Database!$A:$Y,21,FALSE)</f>
        <v>1</v>
      </c>
      <c r="Y1594" s="20">
        <f>IF(A1594=0,0,IF(V1594="À venir",0,IF(AND(ISBLANK(P1594),ISBLANK(Q1594)),1,0)))</f>
        <v>0</v>
      </c>
      <c r="Z1594" s="20">
        <f>IF(OR(ISBLANK(P1594),ISBLANK(Q1594)),"",IF(OR(AND(P1594&gt;Q1594,W1594&gt;X1594),AND(P1594=Q1594,W1594=X1594),AND(P1594&lt;Q1594,W1594&lt;X1594)),1,0))</f>
        <v>0</v>
      </c>
      <c r="AA1594" s="20">
        <f ca="1">IF(C1594&lt;NOW(),IF(AND(P1594&gt;Q1594,W1594&gt;X1594),S1594,IF(AND(P1594=Q1594,W1594=X1594),T1594,IF(AND(P1594&lt;Q1594,W1594&lt;X1594),U1594,0))),"")</f>
        <v>0</v>
      </c>
      <c r="AB1594" s="20">
        <f ca="1">IF(AND(P1594=W1594,Q1594=X1594,NOT(ISBLANK(P1594)),NOT(ISBLANK(Q1594)),NOT(ISBLANK(W1594)),NOT(ISBLANK(AA1594))),1,0)</f>
        <v>0</v>
      </c>
      <c r="AC1594" s="20" t="str">
        <f ca="1">IF(AB1594=0,"",IF(OR(ISBLANK(P1594),ISBLANK(Q1594)),"",IF(ISBLANK(VLOOKUP(A1594,Database!A:AA,22,FALSE)),"",VLOOKUP(A1594,Database!A:AA,22,FALSE))))</f>
        <v/>
      </c>
      <c r="AD1594" s="20">
        <f ca="1">IFERROR(
   IF(
     OR(ISBLANK(P1594),ISBLANK(Q1594)),
     "",
     IF(
       AND(AA1594&lt;&gt;"",OR(V1594="Terminé",V1594="En cours")),
       VLOOKUP(AC1594,Setup_ScoreExactBonus!A:D,4,FALSE),
       0
     )),
  0)</f>
        <v>0</v>
      </c>
      <c r="AE1594" s="21">
        <f ca="1">IFERROR(IF(OR(ISBLANK(P1594),ISBLANK(Q1594)),0,IF(AA1594&lt;&gt;"", AA1594 + IF(AB1594=1,AD1594, 0), "") * (R1594+1)),"")</f>
        <v>0</v>
      </c>
      <c r="AF1594" s="21">
        <f ca="1">SUMIFS(AE$2:AE1594,D$2:D1594,D1594)</f>
        <v>1317</v>
      </c>
    </row>
    <row r="1595" spans="1:32" hidden="1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1">
        <v>0</v>
      </c>
      <c r="S1595" s="20">
        <f>VLOOKUP($A1595,Database!$A:$Y,10,FALSE)</f>
        <v>109</v>
      </c>
      <c r="T1595" s="20">
        <f>VLOOKUP($A1595,Database!$A:$Y,11,FALSE)</f>
        <v>102</v>
      </c>
      <c r="U1595" s="20">
        <f>VLOOKUP($A1595,Database!$A:$Y,12,FALSE)</f>
        <v>93</v>
      </c>
      <c r="V1595" s="20" t="str">
        <f>VLOOKUP(A1595,Database!A:M,13,FALSE)</f>
        <v>Terminé</v>
      </c>
      <c r="W1595" s="20">
        <f>VLOOKUP($A1595,Database!$A:$Y,20,FALSE)</f>
        <v>3</v>
      </c>
      <c r="X1595" s="20">
        <f>VLOOKUP($A1595,Database!$A:$Y,21,FALSE)</f>
        <v>2</v>
      </c>
      <c r="Y1595" s="20">
        <f>IF(A1595=0,0,IF(V1595="À venir",0,IF(AND(ISBLANK(P1595),ISBLANK(Q1595)),1,0)))</f>
        <v>0</v>
      </c>
      <c r="Z1595" s="20">
        <f>IF(OR(ISBLANK(P1595),ISBLANK(Q1595)),"",IF(OR(AND(P1595&gt;Q1595,W1595&gt;X1595),AND(P1595=Q1595,W1595=X1595),AND(P1595&lt;Q1595,W1595&lt;X1595)),1,0))</f>
        <v>0</v>
      </c>
      <c r="AA1595" s="20">
        <f ca="1">IF(C1595&lt;NOW(),IF(AND(P1595&gt;Q1595,W1595&gt;X1595),S1595,IF(AND(P1595=Q1595,W1595=X1595),T1595,IF(AND(P1595&lt;Q1595,W1595&lt;X1595),U1595,0))),"")</f>
        <v>0</v>
      </c>
      <c r="AB1595" s="20">
        <f ca="1">IF(AND(P1595=W1595,Q1595=X1595,NOT(ISBLANK(P1595)),NOT(ISBLANK(Q1595)),NOT(ISBLANK(W1595)),NOT(ISBLANK(AA1595))),1,0)</f>
        <v>0</v>
      </c>
      <c r="AC1595" s="20" t="str">
        <f ca="1">IF(AB1595=0,"",IF(OR(ISBLANK(P1595),ISBLANK(Q1595)),"",IF(ISBLANK(VLOOKUP(A1595,Database!A:AA,22,FALSE)),"",VLOOKUP(A1595,Database!A:AA,22,FALSE))))</f>
        <v/>
      </c>
      <c r="AD1595" s="20">
        <f ca="1">IFERROR(
   IF(
     OR(ISBLANK(P1595),ISBLANK(Q1595)),
     "",
     IF(
       AND(AA1595&lt;&gt;"",OR(V1595="Terminé",V1595="En cours")),
       VLOOKUP(AC1595,Setup_ScoreExactBonus!A:D,4,FALSE),
       0
     )),
  0)</f>
        <v>0</v>
      </c>
      <c r="AE1595" s="21">
        <f ca="1">IFERROR(IF(OR(ISBLANK(P1595),ISBLANK(Q1595)),0,IF(AA1595&lt;&gt;"", AA1595 + IF(AB1595=1,AD1595, 0), "") * (R1595+1)),"")</f>
        <v>0</v>
      </c>
      <c r="AF1595" s="21">
        <f ca="1">SUMIFS(AE$2:AE1595,D$2:D1595,D1595)</f>
        <v>2144</v>
      </c>
    </row>
    <row r="1596" spans="1:32" hidden="1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1">
        <v>0</v>
      </c>
      <c r="S1596" s="20">
        <f>VLOOKUP($A1596,Database!$A:$Y,10,FALSE)</f>
        <v>109</v>
      </c>
      <c r="T1596" s="20">
        <f>VLOOKUP($A1596,Database!$A:$Y,11,FALSE)</f>
        <v>102</v>
      </c>
      <c r="U1596" s="20">
        <f>VLOOKUP($A1596,Database!$A:$Y,12,FALSE)</f>
        <v>93</v>
      </c>
      <c r="V1596" s="20" t="str">
        <f>VLOOKUP(A1596,Database!A:M,13,FALSE)</f>
        <v>Terminé</v>
      </c>
      <c r="W1596" s="20">
        <f>VLOOKUP($A1596,Database!$A:$Y,20,FALSE)</f>
        <v>3</v>
      </c>
      <c r="X1596" s="20">
        <f>VLOOKUP($A1596,Database!$A:$Y,21,FALSE)</f>
        <v>2</v>
      </c>
      <c r="Y1596" s="20">
        <f>IF(A1596=0,0,IF(V1596="À venir",0,IF(AND(ISBLANK(P1596),ISBLANK(Q1596)),1,0)))</f>
        <v>0</v>
      </c>
      <c r="Z1596" s="20">
        <f>IF(OR(ISBLANK(P1596),ISBLANK(Q1596)),"",IF(OR(AND(P1596&gt;Q1596,W1596&gt;X1596),AND(P1596=Q1596,W1596=X1596),AND(P1596&lt;Q1596,W1596&lt;X1596)),1,0))</f>
        <v>0</v>
      </c>
      <c r="AA1596" s="20">
        <f ca="1">IF(C1596&lt;NOW(),IF(AND(P1596&gt;Q1596,W1596&gt;X1596),S1596,IF(AND(P1596=Q1596,W1596=X1596),T1596,IF(AND(P1596&lt;Q1596,W1596&lt;X1596),U1596,0))),"")</f>
        <v>0</v>
      </c>
      <c r="AB1596" s="20">
        <f ca="1">IF(AND(P1596=W1596,Q1596=X1596,NOT(ISBLANK(P1596)),NOT(ISBLANK(Q1596)),NOT(ISBLANK(W1596)),NOT(ISBLANK(AA1596))),1,0)</f>
        <v>0</v>
      </c>
      <c r="AC1596" s="20" t="str">
        <f ca="1">IF(AB1596=0,"",IF(OR(ISBLANK(P1596),ISBLANK(Q1596)),"",IF(ISBLANK(VLOOKUP(A1596,Database!A:AA,22,FALSE)),"",VLOOKUP(A1596,Database!A:AA,22,FALSE))))</f>
        <v/>
      </c>
      <c r="AD1596" s="20">
        <f ca="1">IFERROR(
   IF(
     OR(ISBLANK(P1596),ISBLANK(Q1596)),
     "",
     IF(
       AND(AA1596&lt;&gt;"",OR(V1596="Terminé",V1596="En cours")),
       VLOOKUP(AC1596,Setup_ScoreExactBonus!A:D,4,FALSE),
       0
     )),
  0)</f>
        <v>0</v>
      </c>
      <c r="AE1596" s="21">
        <f ca="1">IFERROR(IF(OR(ISBLANK(P1596),ISBLANK(Q1596)),0,IF(AA1596&lt;&gt;"", AA1596 + IF(AB1596=1,AD1596, 0), "") * (R1596+1)),"")</f>
        <v>0</v>
      </c>
      <c r="AF1596" s="21">
        <f ca="1">SUMIFS(AE$2:AE1596,D$2:D1596,D1596)</f>
        <v>2310</v>
      </c>
    </row>
    <row r="1597" spans="1:32" hidden="1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1">
        <v>0</v>
      </c>
      <c r="S1597" s="20">
        <f>VLOOKUP($A1597,Database!$A:$Y,10,FALSE)</f>
        <v>109</v>
      </c>
      <c r="T1597" s="20">
        <f>VLOOKUP($A1597,Database!$A:$Y,11,FALSE)</f>
        <v>102</v>
      </c>
      <c r="U1597" s="20">
        <f>VLOOKUP($A1597,Database!$A:$Y,12,FALSE)</f>
        <v>93</v>
      </c>
      <c r="V1597" s="20" t="str">
        <f>VLOOKUP(A1597,Database!A:M,13,FALSE)</f>
        <v>Terminé</v>
      </c>
      <c r="W1597" s="20">
        <f>VLOOKUP($A1597,Database!$A:$Y,20,FALSE)</f>
        <v>3</v>
      </c>
      <c r="X1597" s="20">
        <f>VLOOKUP($A1597,Database!$A:$Y,21,FALSE)</f>
        <v>2</v>
      </c>
      <c r="Y1597" s="20">
        <f>IF(A1597=0,0,IF(V1597="À venir",0,IF(AND(ISBLANK(P1597),ISBLANK(Q1597)),1,0)))</f>
        <v>0</v>
      </c>
      <c r="Z1597" s="20">
        <f>IF(OR(ISBLANK(P1597),ISBLANK(Q1597)),"",IF(OR(AND(P1597&gt;Q1597,W1597&gt;X1597),AND(P1597=Q1597,W1597=X1597),AND(P1597&lt;Q1597,W1597&lt;X1597)),1,0))</f>
        <v>0</v>
      </c>
      <c r="AA1597" s="20">
        <f ca="1">IF(C1597&lt;NOW(),IF(AND(P1597&gt;Q1597,W1597&gt;X1597),S1597,IF(AND(P1597=Q1597,W1597=X1597),T1597,IF(AND(P1597&lt;Q1597,W1597&lt;X1597),U1597,0))),"")</f>
        <v>0</v>
      </c>
      <c r="AB1597" s="20">
        <f ca="1">IF(AND(P1597=W1597,Q1597=X1597,NOT(ISBLANK(P1597)),NOT(ISBLANK(Q1597)),NOT(ISBLANK(W1597)),NOT(ISBLANK(AA1597))),1,0)</f>
        <v>0</v>
      </c>
      <c r="AC1597" s="20" t="str">
        <f ca="1">IF(AB1597=0,"",IF(OR(ISBLANK(P1597),ISBLANK(Q1597)),"",IF(ISBLANK(VLOOKUP(A1597,Database!A:AA,22,FALSE)),"",VLOOKUP(A1597,Database!A:AA,22,FALSE))))</f>
        <v/>
      </c>
      <c r="AD1597" s="20">
        <f ca="1">IFERROR(
   IF(
     OR(ISBLANK(P1597),ISBLANK(Q1597)),
     "",
     IF(
       AND(AA1597&lt;&gt;"",OR(V1597="Terminé",V1597="En cours")),
       VLOOKUP(AC1597,Setup_ScoreExactBonus!A:D,4,FALSE),
       0
     )),
  0)</f>
        <v>0</v>
      </c>
      <c r="AE1597" s="21">
        <f ca="1">IFERROR(IF(OR(ISBLANK(P1597),ISBLANK(Q1597)),0,IF(AA1597&lt;&gt;"", AA1597 + IF(AB1597=1,AD1597, 0), "") * (R1597+1)),"")</f>
        <v>0</v>
      </c>
      <c r="AF1597" s="21">
        <f ca="1">SUMIFS(AE$2:AE1597,D$2:D1597,D1597)</f>
        <v>2414</v>
      </c>
    </row>
    <row r="1598" spans="1:32" hidden="1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1">
        <v>0</v>
      </c>
      <c r="S1598" s="20">
        <f>VLOOKUP($A1598,Database!$A:$Y,10,FALSE)</f>
        <v>109</v>
      </c>
      <c r="T1598" s="20">
        <f>VLOOKUP($A1598,Database!$A:$Y,11,FALSE)</f>
        <v>102</v>
      </c>
      <c r="U1598" s="20">
        <f>VLOOKUP($A1598,Database!$A:$Y,12,FALSE)</f>
        <v>93</v>
      </c>
      <c r="V1598" s="20" t="str">
        <f>VLOOKUP(A1598,Database!A:M,13,FALSE)</f>
        <v>Terminé</v>
      </c>
      <c r="W1598" s="20">
        <f>VLOOKUP($A1598,Database!$A:$Y,20,FALSE)</f>
        <v>3</v>
      </c>
      <c r="X1598" s="20">
        <f>VLOOKUP($A1598,Database!$A:$Y,21,FALSE)</f>
        <v>2</v>
      </c>
      <c r="Y1598" s="20">
        <f>IF(A1598=0,0,IF(V1598="À venir",0,IF(AND(ISBLANK(P1598),ISBLANK(Q1598)),1,0)))</f>
        <v>0</v>
      </c>
      <c r="Z1598" s="20">
        <f>IF(OR(ISBLANK(P1598),ISBLANK(Q1598)),"",IF(OR(AND(P1598&gt;Q1598,W1598&gt;X1598),AND(P1598=Q1598,W1598=X1598),AND(P1598&lt;Q1598,W1598&lt;X1598)),1,0))</f>
        <v>0</v>
      </c>
      <c r="AA1598" s="20">
        <f ca="1">IF(C1598&lt;NOW(),IF(AND(P1598&gt;Q1598,W1598&gt;X1598),S1598,IF(AND(P1598=Q1598,W1598=X1598),T1598,IF(AND(P1598&lt;Q1598,W1598&lt;X1598),U1598,0))),"")</f>
        <v>0</v>
      </c>
      <c r="AB1598" s="20">
        <f ca="1">IF(AND(P1598=W1598,Q1598=X1598,NOT(ISBLANK(P1598)),NOT(ISBLANK(Q1598)),NOT(ISBLANK(W1598)),NOT(ISBLANK(AA1598))),1,0)</f>
        <v>0</v>
      </c>
      <c r="AC1598" s="20" t="str">
        <f ca="1">IF(AB1598=0,"",IF(OR(ISBLANK(P1598),ISBLANK(Q1598)),"",IF(ISBLANK(VLOOKUP(A1598,Database!A:AA,22,FALSE)),"",VLOOKUP(A1598,Database!A:AA,22,FALSE))))</f>
        <v/>
      </c>
      <c r="AD1598" s="20">
        <f ca="1">IFERROR(
   IF(
     OR(ISBLANK(P1598),ISBLANK(Q1598)),
     "",
     IF(
       AND(AA1598&lt;&gt;"",OR(V1598="Terminé",V1598="En cours")),
       VLOOKUP(AC1598,Setup_ScoreExactBonus!A:D,4,FALSE),
       0
     )),
  0)</f>
        <v>0</v>
      </c>
      <c r="AE1598" s="21">
        <f ca="1">IFERROR(IF(OR(ISBLANK(P1598),ISBLANK(Q1598)),0,IF(AA1598&lt;&gt;"", AA1598 + IF(AB1598=1,AD1598, 0), "") * (R1598+1)),"")</f>
        <v>0</v>
      </c>
      <c r="AF1598" s="21">
        <f ca="1">SUMIFS(AE$2:AE1598,D$2:D1598,D1598)</f>
        <v>2026</v>
      </c>
    </row>
    <row r="1599" spans="1:32" hidden="1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1">
        <v>0</v>
      </c>
      <c r="S1599" s="20">
        <f>VLOOKUP($A1599,Database!$A:$Y,10,FALSE)</f>
        <v>109</v>
      </c>
      <c r="T1599" s="20">
        <f>VLOOKUP($A1599,Database!$A:$Y,11,FALSE)</f>
        <v>102</v>
      </c>
      <c r="U1599" s="20">
        <f>VLOOKUP($A1599,Database!$A:$Y,12,FALSE)</f>
        <v>93</v>
      </c>
      <c r="V1599" s="20" t="str">
        <f>VLOOKUP(A1599,Database!A:M,13,FALSE)</f>
        <v>Terminé</v>
      </c>
      <c r="W1599" s="20">
        <f>VLOOKUP($A1599,Database!$A:$Y,20,FALSE)</f>
        <v>3</v>
      </c>
      <c r="X1599" s="20">
        <f>VLOOKUP($A1599,Database!$A:$Y,21,FALSE)</f>
        <v>2</v>
      </c>
      <c r="Y1599" s="20">
        <f>IF(A1599=0,0,IF(V1599="À venir",0,IF(AND(ISBLANK(P1599),ISBLANK(Q1599)),1,0)))</f>
        <v>0</v>
      </c>
      <c r="Z1599" s="20">
        <f>IF(OR(ISBLANK(P1599),ISBLANK(Q1599)),"",IF(OR(AND(P1599&gt;Q1599,W1599&gt;X1599),AND(P1599=Q1599,W1599=X1599),AND(P1599&lt;Q1599,W1599&lt;X1599)),1,0))</f>
        <v>0</v>
      </c>
      <c r="AA1599" s="20">
        <f ca="1">IF(C1599&lt;NOW(),IF(AND(P1599&gt;Q1599,W1599&gt;X1599),S1599,IF(AND(P1599=Q1599,W1599=X1599),T1599,IF(AND(P1599&lt;Q1599,W1599&lt;X1599),U1599,0))),"")</f>
        <v>0</v>
      </c>
      <c r="AB1599" s="20">
        <f ca="1">IF(AND(P1599=W1599,Q1599=X1599,NOT(ISBLANK(P1599)),NOT(ISBLANK(Q1599)),NOT(ISBLANK(W1599)),NOT(ISBLANK(AA1599))),1,0)</f>
        <v>0</v>
      </c>
      <c r="AC1599" s="20" t="str">
        <f ca="1">IF(AB1599=0,"",IF(OR(ISBLANK(P1599),ISBLANK(Q1599)),"",IF(ISBLANK(VLOOKUP(A1599,Database!A:AA,22,FALSE)),"",VLOOKUP(A1599,Database!A:AA,22,FALSE))))</f>
        <v/>
      </c>
      <c r="AD1599" s="20">
        <f ca="1">IFERROR(
   IF(
     OR(ISBLANK(P1599),ISBLANK(Q1599)),
     "",
     IF(
       AND(AA1599&lt;&gt;"",OR(V1599="Terminé",V1599="En cours")),
       VLOOKUP(AC1599,Setup_ScoreExactBonus!A:D,4,FALSE),
       0
     )),
  0)</f>
        <v>0</v>
      </c>
      <c r="AE1599" s="21">
        <f ca="1">IFERROR(IF(OR(ISBLANK(P1599),ISBLANK(Q1599)),0,IF(AA1599&lt;&gt;"", AA1599 + IF(AB1599=1,AD1599, 0), "") * (R1599+1)),"")</f>
        <v>0</v>
      </c>
      <c r="AF1599" s="21">
        <f ca="1">SUMIFS(AE$2:AE1599,D$2:D1599,D1599)</f>
        <v>1531</v>
      </c>
    </row>
    <row r="1600" spans="1:32" hidden="1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1">
        <v>0</v>
      </c>
      <c r="S1600" s="20">
        <f>VLOOKUP($A1600,Database!$A:$Y,10,FALSE)</f>
        <v>109</v>
      </c>
      <c r="T1600" s="20">
        <f>VLOOKUP($A1600,Database!$A:$Y,11,FALSE)</f>
        <v>102</v>
      </c>
      <c r="U1600" s="20">
        <f>VLOOKUP($A1600,Database!$A:$Y,12,FALSE)</f>
        <v>93</v>
      </c>
      <c r="V1600" s="20" t="str">
        <f>VLOOKUP(A1600,Database!A:M,13,FALSE)</f>
        <v>Terminé</v>
      </c>
      <c r="W1600" s="20">
        <f>VLOOKUP($A1600,Database!$A:$Y,20,FALSE)</f>
        <v>3</v>
      </c>
      <c r="X1600" s="20">
        <f>VLOOKUP($A1600,Database!$A:$Y,21,FALSE)</f>
        <v>2</v>
      </c>
      <c r="Y1600" s="20">
        <f>IF(A1600=0,0,IF(V1600="À venir",0,IF(AND(ISBLANK(P1600),ISBLANK(Q1600)),1,0)))</f>
        <v>0</v>
      </c>
      <c r="Z1600" s="20">
        <f>IF(OR(ISBLANK(P1600),ISBLANK(Q1600)),"",IF(OR(AND(P1600&gt;Q1600,W1600&gt;X1600),AND(P1600=Q1600,W1600=X1600),AND(P1600&lt;Q1600,W1600&lt;X1600)),1,0))</f>
        <v>0</v>
      </c>
      <c r="AA1600" s="20">
        <f ca="1">IF(C1600&lt;NOW(),IF(AND(P1600&gt;Q1600,W1600&gt;X1600),S1600,IF(AND(P1600=Q1600,W1600=X1600),T1600,IF(AND(P1600&lt;Q1600,W1600&lt;X1600),U1600,0))),"")</f>
        <v>0</v>
      </c>
      <c r="AB1600" s="20">
        <f ca="1">IF(AND(P1600=W1600,Q1600=X1600,NOT(ISBLANK(P1600)),NOT(ISBLANK(Q1600)),NOT(ISBLANK(W1600)),NOT(ISBLANK(AA1600))),1,0)</f>
        <v>0</v>
      </c>
      <c r="AC1600" s="20" t="str">
        <f ca="1">IF(AB1600=0,"",IF(OR(ISBLANK(P1600),ISBLANK(Q1600)),"",IF(ISBLANK(VLOOKUP(A1600,Database!A:AA,22,FALSE)),"",VLOOKUP(A1600,Database!A:AA,22,FALSE))))</f>
        <v/>
      </c>
      <c r="AD1600" s="20">
        <f ca="1">IFERROR(
   IF(
     OR(ISBLANK(P1600),ISBLANK(Q1600)),
     "",
     IF(
       AND(AA1600&lt;&gt;"",OR(V1600="Terminé",V1600="En cours")),
       VLOOKUP(AC1600,Setup_ScoreExactBonus!A:D,4,FALSE),
       0
     )),
  0)</f>
        <v>0</v>
      </c>
      <c r="AE1600" s="21">
        <f ca="1">IFERROR(IF(OR(ISBLANK(P1600),ISBLANK(Q1600)),0,IF(AA1600&lt;&gt;"", AA1600 + IF(AB1600=1,AD1600, 0), "") * (R1600+1)),"")</f>
        <v>0</v>
      </c>
      <c r="AF1600" s="21">
        <f ca="1">SUMIFS(AE$2:AE1600,D$2:D1600,D1600)</f>
        <v>2251</v>
      </c>
    </row>
    <row r="1601" spans="1:32" hidden="1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1">
        <v>0</v>
      </c>
      <c r="S1601" s="20">
        <f>VLOOKUP($A1601,Database!$A:$Y,10,FALSE)</f>
        <v>109</v>
      </c>
      <c r="T1601" s="20">
        <f>VLOOKUP($A1601,Database!$A:$Y,11,FALSE)</f>
        <v>102</v>
      </c>
      <c r="U1601" s="20">
        <f>VLOOKUP($A1601,Database!$A:$Y,12,FALSE)</f>
        <v>93</v>
      </c>
      <c r="V1601" s="20" t="str">
        <f>VLOOKUP(A1601,Database!A:M,13,FALSE)</f>
        <v>Terminé</v>
      </c>
      <c r="W1601" s="20">
        <f>VLOOKUP($A1601,Database!$A:$Y,20,FALSE)</f>
        <v>3</v>
      </c>
      <c r="X1601" s="20">
        <f>VLOOKUP($A1601,Database!$A:$Y,21,FALSE)</f>
        <v>2</v>
      </c>
      <c r="Y1601" s="20">
        <f>IF(A1601=0,0,IF(V1601="À venir",0,IF(AND(ISBLANK(P1601),ISBLANK(Q1601)),1,0)))</f>
        <v>0</v>
      </c>
      <c r="Z1601" s="20">
        <f>IF(OR(ISBLANK(P1601),ISBLANK(Q1601)),"",IF(OR(AND(P1601&gt;Q1601,W1601&gt;X1601),AND(P1601=Q1601,W1601=X1601),AND(P1601&lt;Q1601,W1601&lt;X1601)),1,0))</f>
        <v>0</v>
      </c>
      <c r="AA1601" s="20">
        <f ca="1">IF(C1601&lt;NOW(),IF(AND(P1601&gt;Q1601,W1601&gt;X1601),S1601,IF(AND(P1601=Q1601,W1601=X1601),T1601,IF(AND(P1601&lt;Q1601,W1601&lt;X1601),U1601,0))),"")</f>
        <v>0</v>
      </c>
      <c r="AB1601" s="20">
        <f ca="1">IF(AND(P1601=W1601,Q1601=X1601,NOT(ISBLANK(P1601)),NOT(ISBLANK(Q1601)),NOT(ISBLANK(W1601)),NOT(ISBLANK(AA1601))),1,0)</f>
        <v>0</v>
      </c>
      <c r="AC1601" s="20" t="str">
        <f ca="1">IF(AB1601=0,"",IF(OR(ISBLANK(P1601),ISBLANK(Q1601)),"",IF(ISBLANK(VLOOKUP(A1601,Database!A:AA,22,FALSE)),"",VLOOKUP(A1601,Database!A:AA,22,FALSE))))</f>
        <v/>
      </c>
      <c r="AD1601" s="20">
        <f ca="1">IFERROR(
   IF(
     OR(ISBLANK(P1601),ISBLANK(Q1601)),
     "",
     IF(
       AND(AA1601&lt;&gt;"",OR(V1601="Terminé",V1601="En cours")),
       VLOOKUP(AC1601,Setup_ScoreExactBonus!A:D,4,FALSE),
       0
     )),
  0)</f>
        <v>0</v>
      </c>
      <c r="AE1601" s="21">
        <f ca="1">IFERROR(IF(OR(ISBLANK(P1601),ISBLANK(Q1601)),0,IF(AA1601&lt;&gt;"", AA1601 + IF(AB1601=1,AD1601, 0), "") * (R1601+1)),"")</f>
        <v>0</v>
      </c>
      <c r="AF1601" s="21">
        <f ca="1">SUMIFS(AE$2:AE1601,D$2:D1601,D1601)</f>
        <v>1366</v>
      </c>
    </row>
    <row r="1602" spans="1:32" hidden="1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1">
        <v>0</v>
      </c>
      <c r="S1602" s="20">
        <f>VLOOKUP($A1602,Database!$A:$Y,10,FALSE)</f>
        <v>109</v>
      </c>
      <c r="T1602" s="20">
        <f>VLOOKUP($A1602,Database!$A:$Y,11,FALSE)</f>
        <v>102</v>
      </c>
      <c r="U1602" s="20">
        <f>VLOOKUP($A1602,Database!$A:$Y,12,FALSE)</f>
        <v>93</v>
      </c>
      <c r="V1602" s="20" t="str">
        <f>VLOOKUP(A1602,Database!A:M,13,FALSE)</f>
        <v>Terminé</v>
      </c>
      <c r="W1602" s="20">
        <f>VLOOKUP($A1602,Database!$A:$Y,20,FALSE)</f>
        <v>3</v>
      </c>
      <c r="X1602" s="20">
        <f>VLOOKUP($A1602,Database!$A:$Y,21,FALSE)</f>
        <v>2</v>
      </c>
      <c r="Y1602" s="20">
        <f>IF(A1602=0,0,IF(V1602="À venir",0,IF(AND(ISBLANK(P1602),ISBLANK(Q1602)),1,0)))</f>
        <v>0</v>
      </c>
      <c r="Z1602" s="20">
        <f>IF(OR(ISBLANK(P1602),ISBLANK(Q1602)),"",IF(OR(AND(P1602&gt;Q1602,W1602&gt;X1602),AND(P1602=Q1602,W1602=X1602),AND(P1602&lt;Q1602,W1602&lt;X1602)),1,0))</f>
        <v>0</v>
      </c>
      <c r="AA1602" s="20">
        <f ca="1">IF(C1602&lt;NOW(),IF(AND(P1602&gt;Q1602,W1602&gt;X1602),S1602,IF(AND(P1602=Q1602,W1602=X1602),T1602,IF(AND(P1602&lt;Q1602,W1602&lt;X1602),U1602,0))),"")</f>
        <v>0</v>
      </c>
      <c r="AB1602" s="20">
        <f ca="1">IF(AND(P1602=W1602,Q1602=X1602,NOT(ISBLANK(P1602)),NOT(ISBLANK(Q1602)),NOT(ISBLANK(W1602)),NOT(ISBLANK(AA1602))),1,0)</f>
        <v>0</v>
      </c>
      <c r="AC1602" s="20" t="str">
        <f ca="1">IF(AB1602=0,"",IF(OR(ISBLANK(P1602),ISBLANK(Q1602)),"",IF(ISBLANK(VLOOKUP(A1602,Database!A:AA,22,FALSE)),"",VLOOKUP(A1602,Database!A:AA,22,FALSE))))</f>
        <v/>
      </c>
      <c r="AD1602" s="20">
        <f ca="1">IFERROR(
   IF(
     OR(ISBLANK(P1602),ISBLANK(Q1602)),
     "",
     IF(
       AND(AA1602&lt;&gt;"",OR(V1602="Terminé",V1602="En cours")),
       VLOOKUP(AC1602,Setup_ScoreExactBonus!A:D,4,FALSE),
       0
     )),
  0)</f>
        <v>0</v>
      </c>
      <c r="AE1602" s="21">
        <f ca="1">IFERROR(IF(OR(ISBLANK(P1602),ISBLANK(Q1602)),0,IF(AA1602&lt;&gt;"", AA1602 + IF(AB1602=1,AD1602, 0), "") * (R1602+1)),"")</f>
        <v>0</v>
      </c>
      <c r="AF1602" s="21">
        <f ca="1">SUMIFS(AE$2:AE1602,D$2:D1602,D1602)</f>
        <v>2028</v>
      </c>
    </row>
    <row r="1603" spans="1:32" hidden="1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1">
        <v>0</v>
      </c>
      <c r="S1603" s="20">
        <f>VLOOKUP($A1603,Database!$A:$Y,10,FALSE)</f>
        <v>109</v>
      </c>
      <c r="T1603" s="20">
        <f>VLOOKUP($A1603,Database!$A:$Y,11,FALSE)</f>
        <v>102</v>
      </c>
      <c r="U1603" s="20">
        <f>VLOOKUP($A1603,Database!$A:$Y,12,FALSE)</f>
        <v>93</v>
      </c>
      <c r="V1603" s="20" t="str">
        <f>VLOOKUP(A1603,Database!A:M,13,FALSE)</f>
        <v>Terminé</v>
      </c>
      <c r="W1603" s="20">
        <f>VLOOKUP($A1603,Database!$A:$Y,20,FALSE)</f>
        <v>3</v>
      </c>
      <c r="X1603" s="20">
        <f>VLOOKUP($A1603,Database!$A:$Y,21,FALSE)</f>
        <v>2</v>
      </c>
      <c r="Y1603" s="20">
        <f>IF(A1603=0,0,IF(V1603="À venir",0,IF(AND(ISBLANK(P1603),ISBLANK(Q1603)),1,0)))</f>
        <v>0</v>
      </c>
      <c r="Z1603" s="20">
        <f>IF(OR(ISBLANK(P1603),ISBLANK(Q1603)),"",IF(OR(AND(P1603&gt;Q1603,W1603&gt;X1603),AND(P1603=Q1603,W1603=X1603),AND(P1603&lt;Q1603,W1603&lt;X1603)),1,0))</f>
        <v>0</v>
      </c>
      <c r="AA1603" s="20">
        <f ca="1">IF(C1603&lt;NOW(),IF(AND(P1603&gt;Q1603,W1603&gt;X1603),S1603,IF(AND(P1603=Q1603,W1603=X1603),T1603,IF(AND(P1603&lt;Q1603,W1603&lt;X1603),U1603,0))),"")</f>
        <v>0</v>
      </c>
      <c r="AB1603" s="20">
        <f ca="1">IF(AND(P1603=W1603,Q1603=X1603,NOT(ISBLANK(P1603)),NOT(ISBLANK(Q1603)),NOT(ISBLANK(W1603)),NOT(ISBLANK(AA1603))),1,0)</f>
        <v>0</v>
      </c>
      <c r="AC1603" s="20" t="str">
        <f ca="1">IF(AB1603=0,"",IF(OR(ISBLANK(P1603),ISBLANK(Q1603)),"",IF(ISBLANK(VLOOKUP(A1603,Database!A:AA,22,FALSE)),"",VLOOKUP(A1603,Database!A:AA,22,FALSE))))</f>
        <v/>
      </c>
      <c r="AD1603" s="20">
        <f ca="1">IFERROR(
   IF(
     OR(ISBLANK(P1603),ISBLANK(Q1603)),
     "",
     IF(
       AND(AA1603&lt;&gt;"",OR(V1603="Terminé",V1603="En cours")),
       VLOOKUP(AC1603,Setup_ScoreExactBonus!A:D,4,FALSE),
       0
     )),
  0)</f>
        <v>0</v>
      </c>
      <c r="AE1603" s="21">
        <f ca="1">IFERROR(IF(OR(ISBLANK(P1603),ISBLANK(Q1603)),0,IF(AA1603&lt;&gt;"", AA1603 + IF(AB1603=1,AD1603, 0), "") * (R1603+1)),"")</f>
        <v>0</v>
      </c>
      <c r="AF1603" s="21">
        <f ca="1">SUMIFS(AE$2:AE1603,D$2:D1603,D1603)</f>
        <v>2216</v>
      </c>
    </row>
    <row r="1604" spans="1:32" hidden="1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1">
        <v>0</v>
      </c>
      <c r="S1604" s="20">
        <f>VLOOKUP($A1604,Database!$A:$Y,10,FALSE)</f>
        <v>109</v>
      </c>
      <c r="T1604" s="20">
        <f>VLOOKUP($A1604,Database!$A:$Y,11,FALSE)</f>
        <v>102</v>
      </c>
      <c r="U1604" s="20">
        <f>VLOOKUP($A1604,Database!$A:$Y,12,FALSE)</f>
        <v>93</v>
      </c>
      <c r="V1604" s="20" t="str">
        <f>VLOOKUP(A1604,Database!A:M,13,FALSE)</f>
        <v>Terminé</v>
      </c>
      <c r="W1604" s="20">
        <f>VLOOKUP($A1604,Database!$A:$Y,20,FALSE)</f>
        <v>3</v>
      </c>
      <c r="X1604" s="20">
        <f>VLOOKUP($A1604,Database!$A:$Y,21,FALSE)</f>
        <v>2</v>
      </c>
      <c r="Y1604" s="20">
        <f>IF(A1604=0,0,IF(V1604="À venir",0,IF(AND(ISBLANK(P1604),ISBLANK(Q1604)),1,0)))</f>
        <v>0</v>
      </c>
      <c r="Z1604" s="20">
        <f>IF(OR(ISBLANK(P1604),ISBLANK(Q1604)),"",IF(OR(AND(P1604&gt;Q1604,W1604&gt;X1604),AND(P1604=Q1604,W1604=X1604),AND(P1604&lt;Q1604,W1604&lt;X1604)),1,0))</f>
        <v>0</v>
      </c>
      <c r="AA1604" s="20">
        <f ca="1">IF(C1604&lt;NOW(),IF(AND(P1604&gt;Q1604,W1604&gt;X1604),S1604,IF(AND(P1604=Q1604,W1604=X1604),T1604,IF(AND(P1604&lt;Q1604,W1604&lt;X1604),U1604,0))),"")</f>
        <v>0</v>
      </c>
      <c r="AB1604" s="20">
        <f ca="1">IF(AND(P1604=W1604,Q1604=X1604,NOT(ISBLANK(P1604)),NOT(ISBLANK(Q1604)),NOT(ISBLANK(W1604)),NOT(ISBLANK(AA1604))),1,0)</f>
        <v>0</v>
      </c>
      <c r="AC1604" s="20" t="str">
        <f ca="1">IF(AB1604=0,"",IF(OR(ISBLANK(P1604),ISBLANK(Q1604)),"",IF(ISBLANK(VLOOKUP(A1604,Database!A:AA,22,FALSE)),"",VLOOKUP(A1604,Database!A:AA,22,FALSE))))</f>
        <v/>
      </c>
      <c r="AD1604" s="20">
        <f ca="1">IFERROR(
   IF(
     OR(ISBLANK(P1604),ISBLANK(Q1604)),
     "",
     IF(
       AND(AA1604&lt;&gt;"",OR(V1604="Terminé",V1604="En cours")),
       VLOOKUP(AC1604,Setup_ScoreExactBonus!A:D,4,FALSE),
       0
     )),
  0)</f>
        <v>0</v>
      </c>
      <c r="AE1604" s="21">
        <f ca="1">IFERROR(IF(OR(ISBLANK(P1604),ISBLANK(Q1604)),0,IF(AA1604&lt;&gt;"", AA1604 + IF(AB1604=1,AD1604, 0), "") * (R1604+1)),"")</f>
        <v>0</v>
      </c>
      <c r="AF1604" s="21">
        <f ca="1">SUMIFS(AE$2:AE1604,D$2:D1604,D1604)</f>
        <v>1928</v>
      </c>
    </row>
    <row r="1605" spans="1:32" hidden="1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1">
        <v>0</v>
      </c>
      <c r="S1605" s="20">
        <f>VLOOKUP($A1605,Database!$A:$Y,10,FALSE)</f>
        <v>109</v>
      </c>
      <c r="T1605" s="20">
        <f>VLOOKUP($A1605,Database!$A:$Y,11,FALSE)</f>
        <v>102</v>
      </c>
      <c r="U1605" s="20">
        <f>VLOOKUP($A1605,Database!$A:$Y,12,FALSE)</f>
        <v>93</v>
      </c>
      <c r="V1605" s="20" t="str">
        <f>VLOOKUP(A1605,Database!A:M,13,FALSE)</f>
        <v>Terminé</v>
      </c>
      <c r="W1605" s="20">
        <f>VLOOKUP($A1605,Database!$A:$Y,20,FALSE)</f>
        <v>3</v>
      </c>
      <c r="X1605" s="20">
        <f>VLOOKUP($A1605,Database!$A:$Y,21,FALSE)</f>
        <v>2</v>
      </c>
      <c r="Y1605" s="20">
        <f>IF(A1605=0,0,IF(V1605="À venir",0,IF(AND(ISBLANK(P1605),ISBLANK(Q1605)),1,0)))</f>
        <v>0</v>
      </c>
      <c r="Z1605" s="20">
        <f>IF(OR(ISBLANK(P1605),ISBLANK(Q1605)),"",IF(OR(AND(P1605&gt;Q1605,W1605&gt;X1605),AND(P1605=Q1605,W1605=X1605),AND(P1605&lt;Q1605,W1605&lt;X1605)),1,0))</f>
        <v>0</v>
      </c>
      <c r="AA1605" s="20">
        <f ca="1">IF(C1605&lt;NOW(),IF(AND(P1605&gt;Q1605,W1605&gt;X1605),S1605,IF(AND(P1605=Q1605,W1605=X1605),T1605,IF(AND(P1605&lt;Q1605,W1605&lt;X1605),U1605,0))),"")</f>
        <v>0</v>
      </c>
      <c r="AB1605" s="20">
        <f ca="1">IF(AND(P1605=W1605,Q1605=X1605,NOT(ISBLANK(P1605)),NOT(ISBLANK(Q1605)),NOT(ISBLANK(W1605)),NOT(ISBLANK(AA1605))),1,0)</f>
        <v>0</v>
      </c>
      <c r="AC1605" s="20" t="str">
        <f ca="1">IF(AB1605=0,"",IF(OR(ISBLANK(P1605),ISBLANK(Q1605)),"",IF(ISBLANK(VLOOKUP(A1605,Database!A:AA,22,FALSE)),"",VLOOKUP(A1605,Database!A:AA,22,FALSE))))</f>
        <v/>
      </c>
      <c r="AD1605" s="20">
        <f ca="1">IFERROR(
   IF(
     OR(ISBLANK(P1605),ISBLANK(Q1605)),
     "",
     IF(
       AND(AA1605&lt;&gt;"",OR(V1605="Terminé",V1605="En cours")),
       VLOOKUP(AC1605,Setup_ScoreExactBonus!A:D,4,FALSE),
       0
     )),
  0)</f>
        <v>0</v>
      </c>
      <c r="AE1605" s="21">
        <f ca="1">IFERROR(IF(OR(ISBLANK(P1605),ISBLANK(Q1605)),0,IF(AA1605&lt;&gt;"", AA1605 + IF(AB1605=1,AD1605, 0), "") * (R1605+1)),"")</f>
        <v>0</v>
      </c>
      <c r="AF1605" s="21">
        <f ca="1">SUMIFS(AE$2:AE1605,D$2:D1605,D1605)</f>
        <v>2388</v>
      </c>
    </row>
    <row r="1606" spans="1:32" hidden="1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1">
        <v>0</v>
      </c>
      <c r="S1606" s="20">
        <f>VLOOKUP($A1606,Database!$A:$Y,10,FALSE)</f>
        <v>109</v>
      </c>
      <c r="T1606" s="20">
        <f>VLOOKUP($A1606,Database!$A:$Y,11,FALSE)</f>
        <v>102</v>
      </c>
      <c r="U1606" s="20">
        <f>VLOOKUP($A1606,Database!$A:$Y,12,FALSE)</f>
        <v>93</v>
      </c>
      <c r="V1606" s="20" t="str">
        <f>VLOOKUP(A1606,Database!A:M,13,FALSE)</f>
        <v>Terminé</v>
      </c>
      <c r="W1606" s="20">
        <f>VLOOKUP($A1606,Database!$A:$Y,20,FALSE)</f>
        <v>3</v>
      </c>
      <c r="X1606" s="20">
        <f>VLOOKUP($A1606,Database!$A:$Y,21,FALSE)</f>
        <v>2</v>
      </c>
      <c r="Y1606" s="20">
        <f>IF(A1606=0,0,IF(V1606="À venir",0,IF(AND(ISBLANK(P1606),ISBLANK(Q1606)),1,0)))</f>
        <v>0</v>
      </c>
      <c r="Z1606" s="20">
        <f>IF(OR(ISBLANK(P1606),ISBLANK(Q1606)),"",IF(OR(AND(P1606&gt;Q1606,W1606&gt;X1606),AND(P1606=Q1606,W1606=X1606),AND(P1606&lt;Q1606,W1606&lt;X1606)),1,0))</f>
        <v>0</v>
      </c>
      <c r="AA1606" s="20">
        <f ca="1">IF(C1606&lt;NOW(),IF(AND(P1606&gt;Q1606,W1606&gt;X1606),S1606,IF(AND(P1606=Q1606,W1606=X1606),T1606,IF(AND(P1606&lt;Q1606,W1606&lt;X1606),U1606,0))),"")</f>
        <v>0</v>
      </c>
      <c r="AB1606" s="20">
        <f ca="1">IF(AND(P1606=W1606,Q1606=X1606,NOT(ISBLANK(P1606)),NOT(ISBLANK(Q1606)),NOT(ISBLANK(W1606)),NOT(ISBLANK(AA1606))),1,0)</f>
        <v>0</v>
      </c>
      <c r="AC1606" s="20" t="str">
        <f ca="1">IF(AB1606=0,"",IF(OR(ISBLANK(P1606),ISBLANK(Q1606)),"",IF(ISBLANK(VLOOKUP(A1606,Database!A:AA,22,FALSE)),"",VLOOKUP(A1606,Database!A:AA,22,FALSE))))</f>
        <v/>
      </c>
      <c r="AD1606" s="20">
        <f ca="1">IFERROR(
   IF(
     OR(ISBLANK(P1606),ISBLANK(Q1606)),
     "",
     IF(
       AND(AA1606&lt;&gt;"",OR(V1606="Terminé",V1606="En cours")),
       VLOOKUP(AC1606,Setup_ScoreExactBonus!A:D,4,FALSE),
       0
     )),
  0)</f>
        <v>0</v>
      </c>
      <c r="AE1606" s="21">
        <f ca="1">IFERROR(IF(OR(ISBLANK(P1606),ISBLANK(Q1606)),0,IF(AA1606&lt;&gt;"", AA1606 + IF(AB1606=1,AD1606, 0), "") * (R1606+1)),"")</f>
        <v>0</v>
      </c>
      <c r="AF1606" s="21">
        <f ca="1">SUMIFS(AE$2:AE1606,D$2:D1606,D1606)</f>
        <v>2276</v>
      </c>
    </row>
    <row r="1607" spans="1:32" hidden="1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1">
        <v>0</v>
      </c>
      <c r="S1607" s="20">
        <f>VLOOKUP($A1607,Database!$A:$Y,10,FALSE)</f>
        <v>109</v>
      </c>
      <c r="T1607" s="20">
        <f>VLOOKUP($A1607,Database!$A:$Y,11,FALSE)</f>
        <v>102</v>
      </c>
      <c r="U1607" s="20">
        <f>VLOOKUP($A1607,Database!$A:$Y,12,FALSE)</f>
        <v>93</v>
      </c>
      <c r="V1607" s="20" t="str">
        <f>VLOOKUP(A1607,Database!A:M,13,FALSE)</f>
        <v>Terminé</v>
      </c>
      <c r="W1607" s="20">
        <f>VLOOKUP($A1607,Database!$A:$Y,20,FALSE)</f>
        <v>3</v>
      </c>
      <c r="X1607" s="20">
        <f>VLOOKUP($A1607,Database!$A:$Y,21,FALSE)</f>
        <v>2</v>
      </c>
      <c r="Y1607" s="20">
        <f>IF(A1607=0,0,IF(V1607="À venir",0,IF(AND(ISBLANK(P1607),ISBLANK(Q1607)),1,0)))</f>
        <v>0</v>
      </c>
      <c r="Z1607" s="20">
        <f>IF(OR(ISBLANK(P1607),ISBLANK(Q1607)),"",IF(OR(AND(P1607&gt;Q1607,W1607&gt;X1607),AND(P1607=Q1607,W1607=X1607),AND(P1607&lt;Q1607,W1607&lt;X1607)),1,0))</f>
        <v>0</v>
      </c>
      <c r="AA1607" s="20">
        <f ca="1">IF(C1607&lt;NOW(),IF(AND(P1607&gt;Q1607,W1607&gt;X1607),S1607,IF(AND(P1607=Q1607,W1607=X1607),T1607,IF(AND(P1607&lt;Q1607,W1607&lt;X1607),U1607,0))),"")</f>
        <v>0</v>
      </c>
      <c r="AB1607" s="20">
        <f ca="1">IF(AND(P1607=W1607,Q1607=X1607,NOT(ISBLANK(P1607)),NOT(ISBLANK(Q1607)),NOT(ISBLANK(W1607)),NOT(ISBLANK(AA1607))),1,0)</f>
        <v>0</v>
      </c>
      <c r="AC1607" s="20" t="str">
        <f ca="1">IF(AB1607=0,"",IF(OR(ISBLANK(P1607),ISBLANK(Q1607)),"",IF(ISBLANK(VLOOKUP(A1607,Database!A:AA,22,FALSE)),"",VLOOKUP(A1607,Database!A:AA,22,FALSE))))</f>
        <v/>
      </c>
      <c r="AD1607" s="20">
        <f ca="1">IFERROR(
   IF(
     OR(ISBLANK(P1607),ISBLANK(Q1607)),
     "",
     IF(
       AND(AA1607&lt;&gt;"",OR(V1607="Terminé",V1607="En cours")),
       VLOOKUP(AC1607,Setup_ScoreExactBonus!A:D,4,FALSE),
       0
     )),
  0)</f>
        <v>0</v>
      </c>
      <c r="AE1607" s="21">
        <f ca="1">IFERROR(IF(OR(ISBLANK(P1607),ISBLANK(Q1607)),0,IF(AA1607&lt;&gt;"", AA1607 + IF(AB1607=1,AD1607, 0), "") * (R1607+1)),"")</f>
        <v>0</v>
      </c>
      <c r="AF1607" s="21">
        <f ca="1">SUMIFS(AE$2:AE1607,D$2:D1607,D1607)</f>
        <v>2376</v>
      </c>
    </row>
    <row r="1608" spans="1:32" hidden="1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1">
        <v>0</v>
      </c>
      <c r="S1608" s="20">
        <f>VLOOKUP($A1608,Database!$A:$Y,10,FALSE)</f>
        <v>109</v>
      </c>
      <c r="T1608" s="20">
        <f>VLOOKUP($A1608,Database!$A:$Y,11,FALSE)</f>
        <v>102</v>
      </c>
      <c r="U1608" s="20">
        <f>VLOOKUP($A1608,Database!$A:$Y,12,FALSE)</f>
        <v>93</v>
      </c>
      <c r="V1608" s="20" t="str">
        <f>VLOOKUP(A1608,Database!A:M,13,FALSE)</f>
        <v>Terminé</v>
      </c>
      <c r="W1608" s="20">
        <f>VLOOKUP($A1608,Database!$A:$Y,20,FALSE)</f>
        <v>3</v>
      </c>
      <c r="X1608" s="20">
        <f>VLOOKUP($A1608,Database!$A:$Y,21,FALSE)</f>
        <v>2</v>
      </c>
      <c r="Y1608" s="20">
        <f>IF(A1608=0,0,IF(V1608="À venir",0,IF(AND(ISBLANK(P1608),ISBLANK(Q1608)),1,0)))</f>
        <v>0</v>
      </c>
      <c r="Z1608" s="20">
        <f>IF(OR(ISBLANK(P1608),ISBLANK(Q1608)),"",IF(OR(AND(P1608&gt;Q1608,W1608&gt;X1608),AND(P1608=Q1608,W1608=X1608),AND(P1608&lt;Q1608,W1608&lt;X1608)),1,0))</f>
        <v>0</v>
      </c>
      <c r="AA1608" s="20">
        <f ca="1">IF(C1608&lt;NOW(),IF(AND(P1608&gt;Q1608,W1608&gt;X1608),S1608,IF(AND(P1608=Q1608,W1608=X1608),T1608,IF(AND(P1608&lt;Q1608,W1608&lt;X1608),U1608,0))),"")</f>
        <v>0</v>
      </c>
      <c r="AB1608" s="20">
        <f ca="1">IF(AND(P1608=W1608,Q1608=X1608,NOT(ISBLANK(P1608)),NOT(ISBLANK(Q1608)),NOT(ISBLANK(W1608)),NOT(ISBLANK(AA1608))),1,0)</f>
        <v>0</v>
      </c>
      <c r="AC1608" s="20" t="str">
        <f ca="1">IF(AB1608=0,"",IF(OR(ISBLANK(P1608),ISBLANK(Q1608)),"",IF(ISBLANK(VLOOKUP(A1608,Database!A:AA,22,FALSE)),"",VLOOKUP(A1608,Database!A:AA,22,FALSE))))</f>
        <v/>
      </c>
      <c r="AD1608" s="20">
        <f ca="1">IFERROR(
   IF(
     OR(ISBLANK(P1608),ISBLANK(Q1608)),
     "",
     IF(
       AND(AA1608&lt;&gt;"",OR(V1608="Terminé",V1608="En cours")),
       VLOOKUP(AC1608,Setup_ScoreExactBonus!A:D,4,FALSE),
       0
     )),
  0)</f>
        <v>0</v>
      </c>
      <c r="AE1608" s="21">
        <f ca="1">IFERROR(IF(OR(ISBLANK(P1608),ISBLANK(Q1608)),0,IF(AA1608&lt;&gt;"", AA1608 + IF(AB1608=1,AD1608, 0), "") * (R1608+1)),"")</f>
        <v>0</v>
      </c>
      <c r="AF1608" s="21">
        <f ca="1">SUMIFS(AE$2:AE1608,D$2:D1608,D1608)</f>
        <v>2261</v>
      </c>
    </row>
    <row r="1609" spans="1:32" hidden="1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1">
        <v>0</v>
      </c>
      <c r="S1609" s="20">
        <f>VLOOKUP($A1609,Database!$A:$Y,10,FALSE)</f>
        <v>109</v>
      </c>
      <c r="T1609" s="20">
        <f>VLOOKUP($A1609,Database!$A:$Y,11,FALSE)</f>
        <v>102</v>
      </c>
      <c r="U1609" s="20">
        <f>VLOOKUP($A1609,Database!$A:$Y,12,FALSE)</f>
        <v>93</v>
      </c>
      <c r="V1609" s="20" t="str">
        <f>VLOOKUP(A1609,Database!A:M,13,FALSE)</f>
        <v>Terminé</v>
      </c>
      <c r="W1609" s="20">
        <f>VLOOKUP($A1609,Database!$A:$Y,20,FALSE)</f>
        <v>3</v>
      </c>
      <c r="X1609" s="20">
        <f>VLOOKUP($A1609,Database!$A:$Y,21,FALSE)</f>
        <v>2</v>
      </c>
      <c r="Y1609" s="20">
        <f>IF(A1609=0,0,IF(V1609="À venir",0,IF(AND(ISBLANK(P1609),ISBLANK(Q1609)),1,0)))</f>
        <v>0</v>
      </c>
      <c r="Z1609" s="20">
        <f>IF(OR(ISBLANK(P1609),ISBLANK(Q1609)),"",IF(OR(AND(P1609&gt;Q1609,W1609&gt;X1609),AND(P1609=Q1609,W1609=X1609),AND(P1609&lt;Q1609,W1609&lt;X1609)),1,0))</f>
        <v>0</v>
      </c>
      <c r="AA1609" s="20">
        <f ca="1">IF(C1609&lt;NOW(),IF(AND(P1609&gt;Q1609,W1609&gt;X1609),S1609,IF(AND(P1609=Q1609,W1609=X1609),T1609,IF(AND(P1609&lt;Q1609,W1609&lt;X1609),U1609,0))),"")</f>
        <v>0</v>
      </c>
      <c r="AB1609" s="20">
        <f ca="1">IF(AND(P1609=W1609,Q1609=X1609,NOT(ISBLANK(P1609)),NOT(ISBLANK(Q1609)),NOT(ISBLANK(W1609)),NOT(ISBLANK(AA1609))),1,0)</f>
        <v>0</v>
      </c>
      <c r="AC1609" s="20" t="str">
        <f ca="1">IF(AB1609=0,"",IF(OR(ISBLANK(P1609),ISBLANK(Q1609)),"",IF(ISBLANK(VLOOKUP(A1609,Database!A:AA,22,FALSE)),"",VLOOKUP(A1609,Database!A:AA,22,FALSE))))</f>
        <v/>
      </c>
      <c r="AD1609" s="20">
        <f ca="1">IFERROR(
   IF(
     OR(ISBLANK(P1609),ISBLANK(Q1609)),
     "",
     IF(
       AND(AA1609&lt;&gt;"",OR(V1609="Terminé",V1609="En cours")),
       VLOOKUP(AC1609,Setup_ScoreExactBonus!A:D,4,FALSE),
       0
     )),
  0)</f>
        <v>0</v>
      </c>
      <c r="AE1609" s="21">
        <f ca="1">IFERROR(IF(OR(ISBLANK(P1609),ISBLANK(Q1609)),0,IF(AA1609&lt;&gt;"", AA1609 + IF(AB1609=1,AD1609, 0), "") * (R1609+1)),"")</f>
        <v>0</v>
      </c>
      <c r="AF1609" s="21">
        <f ca="1">SUMIFS(AE$2:AE1609,D$2:D1609,D1609)</f>
        <v>2094</v>
      </c>
    </row>
    <row r="1610" spans="1:32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1">
        <v>0</v>
      </c>
      <c r="S1610" s="20">
        <f>VLOOKUP($A1610,Database!$A:$Y,10,FALSE)</f>
        <v>109</v>
      </c>
      <c r="T1610" s="20">
        <f>VLOOKUP($A1610,Database!$A:$Y,11,FALSE)</f>
        <v>102</v>
      </c>
      <c r="U1610" s="20">
        <f>VLOOKUP($A1610,Database!$A:$Y,12,FALSE)</f>
        <v>93</v>
      </c>
      <c r="V1610" s="20" t="str">
        <f>VLOOKUP(A1610,Database!A:M,13,FALSE)</f>
        <v>Terminé</v>
      </c>
      <c r="W1610" s="20">
        <f>VLOOKUP($A1610,Database!$A:$Y,20,FALSE)</f>
        <v>3</v>
      </c>
      <c r="X1610" s="20">
        <f>VLOOKUP($A1610,Database!$A:$Y,21,FALSE)</f>
        <v>2</v>
      </c>
      <c r="Y1610" s="20">
        <f>IF(A1610=0,0,IF(V1610="À venir",0,IF(AND(ISBLANK(P1610),ISBLANK(Q1610)),1,0)))</f>
        <v>0</v>
      </c>
      <c r="Z1610" s="20">
        <f>IF(OR(ISBLANK(P1610),ISBLANK(Q1610)),"",IF(OR(AND(P1610&gt;Q1610,W1610&gt;X1610),AND(P1610=Q1610,W1610=X1610),AND(P1610&lt;Q1610,W1610&lt;X1610)),1,0))</f>
        <v>0</v>
      </c>
      <c r="AA1610" s="20">
        <f ca="1">IF(C1610&lt;NOW(),IF(AND(P1610&gt;Q1610,W1610&gt;X1610),S1610,IF(AND(P1610=Q1610,W1610=X1610),T1610,IF(AND(P1610&lt;Q1610,W1610&lt;X1610),U1610,0))),"")</f>
        <v>0</v>
      </c>
      <c r="AB1610" s="20">
        <f ca="1">IF(AND(P1610=W1610,Q1610=X1610,NOT(ISBLANK(P1610)),NOT(ISBLANK(Q1610)),NOT(ISBLANK(W1610)),NOT(ISBLANK(AA1610))),1,0)</f>
        <v>0</v>
      </c>
      <c r="AC1610" s="20" t="str">
        <f ca="1">IF(AB1610=0,"",IF(OR(ISBLANK(P1610),ISBLANK(Q1610)),"",IF(ISBLANK(VLOOKUP(A1610,Database!A:AA,22,FALSE)),"",VLOOKUP(A1610,Database!A:AA,22,FALSE))))</f>
        <v/>
      </c>
      <c r="AD1610" s="20">
        <f ca="1">IFERROR(
   IF(
     OR(ISBLANK(P1610),ISBLANK(Q1610)),
     "",
     IF(
       AND(AA1610&lt;&gt;"",OR(V1610="Terminé",V1610="En cours")),
       VLOOKUP(AC1610,Setup_ScoreExactBonus!A:D,4,FALSE),
       0
     )),
  0)</f>
        <v>0</v>
      </c>
      <c r="AE1610" s="21">
        <f ca="1">IFERROR(IF(OR(ISBLANK(P1610),ISBLANK(Q1610)),0,IF(AA1610&lt;&gt;"", AA1610 + IF(AB1610=1,AD1610, 0), "") * (R1610+1)),"")</f>
        <v>0</v>
      </c>
      <c r="AF1610" s="21">
        <f ca="1">SUMIFS(AE$2:AE1610,D$2:D1610,D1610)</f>
        <v>1885</v>
      </c>
    </row>
    <row r="1611" spans="1:32" hidden="1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1">
        <v>0</v>
      </c>
      <c r="S1611" s="20">
        <f>VLOOKUP($A1611,Database!$A:$Y,10,FALSE)</f>
        <v>109</v>
      </c>
      <c r="T1611" s="20">
        <f>VLOOKUP($A1611,Database!$A:$Y,11,FALSE)</f>
        <v>102</v>
      </c>
      <c r="U1611" s="20">
        <f>VLOOKUP($A1611,Database!$A:$Y,12,FALSE)</f>
        <v>93</v>
      </c>
      <c r="V1611" s="20" t="str">
        <f>VLOOKUP(A1611,Database!A:M,13,FALSE)</f>
        <v>Terminé</v>
      </c>
      <c r="W1611" s="20">
        <f>VLOOKUP($A1611,Database!$A:$Y,20,FALSE)</f>
        <v>3</v>
      </c>
      <c r="X1611" s="20">
        <f>VLOOKUP($A1611,Database!$A:$Y,21,FALSE)</f>
        <v>2</v>
      </c>
      <c r="Y1611" s="20">
        <f>IF(A1611=0,0,IF(V1611="À venir",0,IF(AND(ISBLANK(P1611),ISBLANK(Q1611)),1,0)))</f>
        <v>0</v>
      </c>
      <c r="Z1611" s="20">
        <f>IF(OR(ISBLANK(P1611),ISBLANK(Q1611)),"",IF(OR(AND(P1611&gt;Q1611,W1611&gt;X1611),AND(P1611=Q1611,W1611=X1611),AND(P1611&lt;Q1611,W1611&lt;X1611)),1,0))</f>
        <v>0</v>
      </c>
      <c r="AA1611" s="20">
        <f ca="1">IF(C1611&lt;NOW(),IF(AND(P1611&gt;Q1611,W1611&gt;X1611),S1611,IF(AND(P1611=Q1611,W1611=X1611),T1611,IF(AND(P1611&lt;Q1611,W1611&lt;X1611),U1611,0))),"")</f>
        <v>0</v>
      </c>
      <c r="AB1611" s="20">
        <f ca="1">IF(AND(P1611=W1611,Q1611=X1611,NOT(ISBLANK(P1611)),NOT(ISBLANK(Q1611)),NOT(ISBLANK(W1611)),NOT(ISBLANK(AA1611))),1,0)</f>
        <v>0</v>
      </c>
      <c r="AC1611" s="20" t="str">
        <f ca="1">IF(AB1611=0,"",IF(OR(ISBLANK(P1611),ISBLANK(Q1611)),"",IF(ISBLANK(VLOOKUP(A1611,Database!A:AA,22,FALSE)),"",VLOOKUP(A1611,Database!A:AA,22,FALSE))))</f>
        <v/>
      </c>
      <c r="AD1611" s="20">
        <f ca="1">IFERROR(
   IF(
     OR(ISBLANK(P1611),ISBLANK(Q1611)),
     "",
     IF(
       AND(AA1611&lt;&gt;"",OR(V1611="Terminé",V1611="En cours")),
       VLOOKUP(AC1611,Setup_ScoreExactBonus!A:D,4,FALSE),
       0
     )),
  0)</f>
        <v>0</v>
      </c>
      <c r="AE1611" s="21">
        <f ca="1">IFERROR(IF(OR(ISBLANK(P1611),ISBLANK(Q1611)),0,IF(AA1611&lt;&gt;"", AA1611 + IF(AB1611=1,AD1611, 0), "") * (R1611+1)),"")</f>
        <v>0</v>
      </c>
      <c r="AF1611" s="21">
        <f ca="1">SUMIFS(AE$2:AE1611,D$2:D1611,D1611)</f>
        <v>1966</v>
      </c>
    </row>
    <row r="1612" spans="1:32" hidden="1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1">
        <v>0</v>
      </c>
      <c r="S1612" s="20">
        <f>VLOOKUP($A1612,Database!$A:$Y,10,FALSE)</f>
        <v>109</v>
      </c>
      <c r="T1612" s="20">
        <f>VLOOKUP($A1612,Database!$A:$Y,11,FALSE)</f>
        <v>102</v>
      </c>
      <c r="U1612" s="20">
        <f>VLOOKUP($A1612,Database!$A:$Y,12,FALSE)</f>
        <v>93</v>
      </c>
      <c r="V1612" s="20" t="str">
        <f>VLOOKUP(A1612,Database!A:M,13,FALSE)</f>
        <v>Terminé</v>
      </c>
      <c r="W1612" s="20">
        <f>VLOOKUP($A1612,Database!$A:$Y,20,FALSE)</f>
        <v>3</v>
      </c>
      <c r="X1612" s="20">
        <f>VLOOKUP($A1612,Database!$A:$Y,21,FALSE)</f>
        <v>2</v>
      </c>
      <c r="Y1612" s="20">
        <f>IF(A1612=0,0,IF(V1612="À venir",0,IF(AND(ISBLANK(P1612),ISBLANK(Q1612)),1,0)))</f>
        <v>0</v>
      </c>
      <c r="Z1612" s="20">
        <f>IF(OR(ISBLANK(P1612),ISBLANK(Q1612)),"",IF(OR(AND(P1612&gt;Q1612,W1612&gt;X1612),AND(P1612=Q1612,W1612=X1612),AND(P1612&lt;Q1612,W1612&lt;X1612)),1,0))</f>
        <v>0</v>
      </c>
      <c r="AA1612" s="20">
        <f ca="1">IF(C1612&lt;NOW(),IF(AND(P1612&gt;Q1612,W1612&gt;X1612),S1612,IF(AND(P1612=Q1612,W1612=X1612),T1612,IF(AND(P1612&lt;Q1612,W1612&lt;X1612),U1612,0))),"")</f>
        <v>0</v>
      </c>
      <c r="AB1612" s="20">
        <f ca="1">IF(AND(P1612=W1612,Q1612=X1612,NOT(ISBLANK(P1612)),NOT(ISBLANK(Q1612)),NOT(ISBLANK(W1612)),NOT(ISBLANK(AA1612))),1,0)</f>
        <v>0</v>
      </c>
      <c r="AC1612" s="20" t="str">
        <f ca="1">IF(AB1612=0,"",IF(OR(ISBLANK(P1612),ISBLANK(Q1612)),"",IF(ISBLANK(VLOOKUP(A1612,Database!A:AA,22,FALSE)),"",VLOOKUP(A1612,Database!A:AA,22,FALSE))))</f>
        <v/>
      </c>
      <c r="AD1612" s="20">
        <f ca="1">IFERROR(
   IF(
     OR(ISBLANK(P1612),ISBLANK(Q1612)),
     "",
     IF(
       AND(AA1612&lt;&gt;"",OR(V1612="Terminé",V1612="En cours")),
       VLOOKUP(AC1612,Setup_ScoreExactBonus!A:D,4,FALSE),
       0
     )),
  0)</f>
        <v>0</v>
      </c>
      <c r="AE1612" s="21">
        <f ca="1">IFERROR(IF(OR(ISBLANK(P1612),ISBLANK(Q1612)),0,IF(AA1612&lt;&gt;"", AA1612 + IF(AB1612=1,AD1612, 0), "") * (R1612+1)),"")</f>
        <v>0</v>
      </c>
      <c r="AF1612" s="21">
        <f ca="1">SUMIFS(AE$2:AE1612,D$2:D1612,D1612)</f>
        <v>2139</v>
      </c>
    </row>
    <row r="1613" spans="1:32" hidden="1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1">
        <v>0</v>
      </c>
      <c r="S1613" s="20">
        <f>VLOOKUP($A1613,Database!$A:$Y,10,FALSE)</f>
        <v>109</v>
      </c>
      <c r="T1613" s="20">
        <f>VLOOKUP($A1613,Database!$A:$Y,11,FALSE)</f>
        <v>102</v>
      </c>
      <c r="U1613" s="20">
        <f>VLOOKUP($A1613,Database!$A:$Y,12,FALSE)</f>
        <v>93</v>
      </c>
      <c r="V1613" s="20" t="str">
        <f>VLOOKUP(A1613,Database!A:M,13,FALSE)</f>
        <v>Terminé</v>
      </c>
      <c r="W1613" s="20">
        <f>VLOOKUP($A1613,Database!$A:$Y,20,FALSE)</f>
        <v>3</v>
      </c>
      <c r="X1613" s="20">
        <f>VLOOKUP($A1613,Database!$A:$Y,21,FALSE)</f>
        <v>2</v>
      </c>
      <c r="Y1613" s="20">
        <f>IF(A1613=0,0,IF(V1613="À venir",0,IF(AND(ISBLANK(P1613),ISBLANK(Q1613)),1,0)))</f>
        <v>0</v>
      </c>
      <c r="Z1613" s="20">
        <f>IF(OR(ISBLANK(P1613),ISBLANK(Q1613)),"",IF(OR(AND(P1613&gt;Q1613,W1613&gt;X1613),AND(P1613=Q1613,W1613=X1613),AND(P1613&lt;Q1613,W1613&lt;X1613)),1,0))</f>
        <v>0</v>
      </c>
      <c r="AA1613" s="20">
        <f ca="1">IF(C1613&lt;NOW(),IF(AND(P1613&gt;Q1613,W1613&gt;X1613),S1613,IF(AND(P1613=Q1613,W1613=X1613),T1613,IF(AND(P1613&lt;Q1613,W1613&lt;X1613),U1613,0))),"")</f>
        <v>0</v>
      </c>
      <c r="AB1613" s="20">
        <f ca="1">IF(AND(P1613=W1613,Q1613=X1613,NOT(ISBLANK(P1613)),NOT(ISBLANK(Q1613)),NOT(ISBLANK(W1613)),NOT(ISBLANK(AA1613))),1,0)</f>
        <v>0</v>
      </c>
      <c r="AC1613" s="20" t="str">
        <f ca="1">IF(AB1613=0,"",IF(OR(ISBLANK(P1613),ISBLANK(Q1613)),"",IF(ISBLANK(VLOOKUP(A1613,Database!A:AA,22,FALSE)),"",VLOOKUP(A1613,Database!A:AA,22,FALSE))))</f>
        <v/>
      </c>
      <c r="AD1613" s="20">
        <f ca="1">IFERROR(
   IF(
     OR(ISBLANK(P1613),ISBLANK(Q1613)),
     "",
     IF(
       AND(AA1613&lt;&gt;"",OR(V1613="Terminé",V1613="En cours")),
       VLOOKUP(AC1613,Setup_ScoreExactBonus!A:D,4,FALSE),
       0
     )),
  0)</f>
        <v>0</v>
      </c>
      <c r="AE1613" s="21">
        <f ca="1">IFERROR(IF(OR(ISBLANK(P1613),ISBLANK(Q1613)),0,IF(AA1613&lt;&gt;"", AA1613 + IF(AB1613=1,AD1613, 0), "") * (R1613+1)),"")</f>
        <v>0</v>
      </c>
      <c r="AF1613" s="21">
        <f ca="1">SUMIFS(AE$2:AE1613,D$2:D1613,D1613)</f>
        <v>1971</v>
      </c>
    </row>
    <row r="1614" spans="1:32" hidden="1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1">
        <v>0</v>
      </c>
      <c r="S1614" s="20">
        <f>VLOOKUP($A1614,Database!$A:$Y,10,FALSE)</f>
        <v>109</v>
      </c>
      <c r="T1614" s="20">
        <f>VLOOKUP($A1614,Database!$A:$Y,11,FALSE)</f>
        <v>102</v>
      </c>
      <c r="U1614" s="20">
        <f>VLOOKUP($A1614,Database!$A:$Y,12,FALSE)</f>
        <v>93</v>
      </c>
      <c r="V1614" s="20" t="str">
        <f>VLOOKUP(A1614,Database!A:M,13,FALSE)</f>
        <v>Terminé</v>
      </c>
      <c r="W1614" s="20">
        <f>VLOOKUP($A1614,Database!$A:$Y,20,FALSE)</f>
        <v>3</v>
      </c>
      <c r="X1614" s="20">
        <f>VLOOKUP($A1614,Database!$A:$Y,21,FALSE)</f>
        <v>2</v>
      </c>
      <c r="Y1614" s="20">
        <f>IF(A1614=0,0,IF(V1614="À venir",0,IF(AND(ISBLANK(P1614),ISBLANK(Q1614)),1,0)))</f>
        <v>0</v>
      </c>
      <c r="Z1614" s="20">
        <f>IF(OR(ISBLANK(P1614),ISBLANK(Q1614)),"",IF(OR(AND(P1614&gt;Q1614,W1614&gt;X1614),AND(P1614=Q1614,W1614=X1614),AND(P1614&lt;Q1614,W1614&lt;X1614)),1,0))</f>
        <v>0</v>
      </c>
      <c r="AA1614" s="20">
        <f ca="1">IF(C1614&lt;NOW(),IF(AND(P1614&gt;Q1614,W1614&gt;X1614),S1614,IF(AND(P1614=Q1614,W1614=X1614),T1614,IF(AND(P1614&lt;Q1614,W1614&lt;X1614),U1614,0))),"")</f>
        <v>0</v>
      </c>
      <c r="AB1614" s="20">
        <f ca="1">IF(AND(P1614=W1614,Q1614=X1614,NOT(ISBLANK(P1614)),NOT(ISBLANK(Q1614)),NOT(ISBLANK(W1614)),NOT(ISBLANK(AA1614))),1,0)</f>
        <v>0</v>
      </c>
      <c r="AC1614" s="20" t="str">
        <f ca="1">IF(AB1614=0,"",IF(OR(ISBLANK(P1614),ISBLANK(Q1614)),"",IF(ISBLANK(VLOOKUP(A1614,Database!A:AA,22,FALSE)),"",VLOOKUP(A1614,Database!A:AA,22,FALSE))))</f>
        <v/>
      </c>
      <c r="AD1614" s="20">
        <f ca="1">IFERROR(
   IF(
     OR(ISBLANK(P1614),ISBLANK(Q1614)),
     "",
     IF(
       AND(AA1614&lt;&gt;"",OR(V1614="Terminé",V1614="En cours")),
       VLOOKUP(AC1614,Setup_ScoreExactBonus!A:D,4,FALSE),
       0
     )),
  0)</f>
        <v>0</v>
      </c>
      <c r="AE1614" s="21">
        <f ca="1">IFERROR(IF(OR(ISBLANK(P1614),ISBLANK(Q1614)),0,IF(AA1614&lt;&gt;"", AA1614 + IF(AB1614=1,AD1614, 0), "") * (R1614+1)),"")</f>
        <v>0</v>
      </c>
      <c r="AF1614" s="21">
        <f ca="1">SUMIFS(AE$2:AE1614,D$2:D1614,D1614)</f>
        <v>2241</v>
      </c>
    </row>
    <row r="1615" spans="1:32" hidden="1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1">
        <v>0</v>
      </c>
      <c r="S1615" s="20">
        <f>VLOOKUP($A1615,Database!$A:$Y,10,FALSE)</f>
        <v>109</v>
      </c>
      <c r="T1615" s="20">
        <f>VLOOKUP($A1615,Database!$A:$Y,11,FALSE)</f>
        <v>102</v>
      </c>
      <c r="U1615" s="20">
        <f>VLOOKUP($A1615,Database!$A:$Y,12,FALSE)</f>
        <v>93</v>
      </c>
      <c r="V1615" s="20" t="str">
        <f>VLOOKUP(A1615,Database!A:M,13,FALSE)</f>
        <v>Terminé</v>
      </c>
      <c r="W1615" s="20">
        <f>VLOOKUP($A1615,Database!$A:$Y,20,FALSE)</f>
        <v>3</v>
      </c>
      <c r="X1615" s="20">
        <f>VLOOKUP($A1615,Database!$A:$Y,21,FALSE)</f>
        <v>2</v>
      </c>
      <c r="Y1615" s="20">
        <f>IF(A1615=0,0,IF(V1615="À venir",0,IF(AND(ISBLANK(P1615),ISBLANK(Q1615)),1,0)))</f>
        <v>0</v>
      </c>
      <c r="Z1615" s="20">
        <f>IF(OR(ISBLANK(P1615),ISBLANK(Q1615)),"",IF(OR(AND(P1615&gt;Q1615,W1615&gt;X1615),AND(P1615=Q1615,W1615=X1615),AND(P1615&lt;Q1615,W1615&lt;X1615)),1,0))</f>
        <v>0</v>
      </c>
      <c r="AA1615" s="20">
        <f ca="1">IF(C1615&lt;NOW(),IF(AND(P1615&gt;Q1615,W1615&gt;X1615),S1615,IF(AND(P1615=Q1615,W1615=X1615),T1615,IF(AND(P1615&lt;Q1615,W1615&lt;X1615),U1615,0))),"")</f>
        <v>0</v>
      </c>
      <c r="AB1615" s="20">
        <f ca="1">IF(AND(P1615=W1615,Q1615=X1615,NOT(ISBLANK(P1615)),NOT(ISBLANK(Q1615)),NOT(ISBLANK(W1615)),NOT(ISBLANK(AA1615))),1,0)</f>
        <v>0</v>
      </c>
      <c r="AC1615" s="20" t="str">
        <f ca="1">IF(AB1615=0,"",IF(OR(ISBLANK(P1615),ISBLANK(Q1615)),"",IF(ISBLANK(VLOOKUP(A1615,Database!A:AA,22,FALSE)),"",VLOOKUP(A1615,Database!A:AA,22,FALSE))))</f>
        <v/>
      </c>
      <c r="AD1615" s="20">
        <f ca="1">IFERROR(
   IF(
     OR(ISBLANK(P1615),ISBLANK(Q1615)),
     "",
     IF(
       AND(AA1615&lt;&gt;"",OR(V1615="Terminé",V1615="En cours")),
       VLOOKUP(AC1615,Setup_ScoreExactBonus!A:D,4,FALSE),
       0
     )),
  0)</f>
        <v>0</v>
      </c>
      <c r="AE1615" s="21">
        <f ca="1">IFERROR(IF(OR(ISBLANK(P1615),ISBLANK(Q1615)),0,IF(AA1615&lt;&gt;"", AA1615 + IF(AB1615=1,AD1615, 0), "") * (R1615+1)),"")</f>
        <v>0</v>
      </c>
      <c r="AF1615" s="21">
        <f ca="1">SUMIFS(AE$2:AE1615,D$2:D1615,D1615)</f>
        <v>1899</v>
      </c>
    </row>
    <row r="1616" spans="1:32" hidden="1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1">
        <v>0</v>
      </c>
      <c r="S1616" s="20">
        <f>VLOOKUP($A1616,Database!$A:$Y,10,FALSE)</f>
        <v>109</v>
      </c>
      <c r="T1616" s="20">
        <f>VLOOKUP($A1616,Database!$A:$Y,11,FALSE)</f>
        <v>102</v>
      </c>
      <c r="U1616" s="20">
        <f>VLOOKUP($A1616,Database!$A:$Y,12,FALSE)</f>
        <v>93</v>
      </c>
      <c r="V1616" s="20" t="str">
        <f>VLOOKUP(A1616,Database!A:M,13,FALSE)</f>
        <v>Terminé</v>
      </c>
      <c r="W1616" s="20">
        <f>VLOOKUP($A1616,Database!$A:$Y,20,FALSE)</f>
        <v>3</v>
      </c>
      <c r="X1616" s="20">
        <f>VLOOKUP($A1616,Database!$A:$Y,21,FALSE)</f>
        <v>2</v>
      </c>
      <c r="Y1616" s="20">
        <f>IF(A1616=0,0,IF(V1616="À venir",0,IF(AND(ISBLANK(P1616),ISBLANK(Q1616)),1,0)))</f>
        <v>0</v>
      </c>
      <c r="Z1616" s="20">
        <f>IF(OR(ISBLANK(P1616),ISBLANK(Q1616)),"",IF(OR(AND(P1616&gt;Q1616,W1616&gt;X1616),AND(P1616=Q1616,W1616=X1616),AND(P1616&lt;Q1616,W1616&lt;X1616)),1,0))</f>
        <v>0</v>
      </c>
      <c r="AA1616" s="20">
        <f ca="1">IF(C1616&lt;NOW(),IF(AND(P1616&gt;Q1616,W1616&gt;X1616),S1616,IF(AND(P1616=Q1616,W1616=X1616),T1616,IF(AND(P1616&lt;Q1616,W1616&lt;X1616),U1616,0))),"")</f>
        <v>0</v>
      </c>
      <c r="AB1616" s="20">
        <f ca="1">IF(AND(P1616=W1616,Q1616=X1616,NOT(ISBLANK(P1616)),NOT(ISBLANK(Q1616)),NOT(ISBLANK(W1616)),NOT(ISBLANK(AA1616))),1,0)</f>
        <v>0</v>
      </c>
      <c r="AC1616" s="20" t="str">
        <f ca="1">IF(AB1616=0,"",IF(OR(ISBLANK(P1616),ISBLANK(Q1616)),"",IF(ISBLANK(VLOOKUP(A1616,Database!A:AA,22,FALSE)),"",VLOOKUP(A1616,Database!A:AA,22,FALSE))))</f>
        <v/>
      </c>
      <c r="AD1616" s="20">
        <f ca="1">IFERROR(
   IF(
     OR(ISBLANK(P1616),ISBLANK(Q1616)),
     "",
     IF(
       AND(AA1616&lt;&gt;"",OR(V1616="Terminé",V1616="En cours")),
       VLOOKUP(AC1616,Setup_ScoreExactBonus!A:D,4,FALSE),
       0
     )),
  0)</f>
        <v>0</v>
      </c>
      <c r="AE1616" s="21">
        <f ca="1">IFERROR(IF(OR(ISBLANK(P1616),ISBLANK(Q1616)),0,IF(AA1616&lt;&gt;"", AA1616 + IF(AB1616=1,AD1616, 0), "") * (R1616+1)),"")</f>
        <v>0</v>
      </c>
      <c r="AF1616" s="21">
        <f ca="1">SUMIFS(AE$2:AE1616,D$2:D1616,D1616)</f>
        <v>1651</v>
      </c>
    </row>
    <row r="1617" spans="1:32" hidden="1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1">
        <v>0</v>
      </c>
      <c r="S1617" s="20">
        <f>VLOOKUP($A1617,Database!$A:$Y,10,FALSE)</f>
        <v>109</v>
      </c>
      <c r="T1617" s="20">
        <f>VLOOKUP($A1617,Database!$A:$Y,11,FALSE)</f>
        <v>102</v>
      </c>
      <c r="U1617" s="20">
        <f>VLOOKUP($A1617,Database!$A:$Y,12,FALSE)</f>
        <v>93</v>
      </c>
      <c r="V1617" s="20" t="str">
        <f>VLOOKUP(A1617,Database!A:M,13,FALSE)</f>
        <v>Terminé</v>
      </c>
      <c r="W1617" s="20">
        <f>VLOOKUP($A1617,Database!$A:$Y,20,FALSE)</f>
        <v>3</v>
      </c>
      <c r="X1617" s="20">
        <f>VLOOKUP($A1617,Database!$A:$Y,21,FALSE)</f>
        <v>2</v>
      </c>
      <c r="Y1617" s="20">
        <f>IF(A1617=0,0,IF(V1617="À venir",0,IF(AND(ISBLANK(P1617),ISBLANK(Q1617)),1,0)))</f>
        <v>0</v>
      </c>
      <c r="Z1617" s="20">
        <f>IF(OR(ISBLANK(P1617),ISBLANK(Q1617)),"",IF(OR(AND(P1617&gt;Q1617,W1617&gt;X1617),AND(P1617=Q1617,W1617=X1617),AND(P1617&lt;Q1617,W1617&lt;X1617)),1,0))</f>
        <v>0</v>
      </c>
      <c r="AA1617" s="20">
        <f ca="1">IF(C1617&lt;NOW(),IF(AND(P1617&gt;Q1617,W1617&gt;X1617),S1617,IF(AND(P1617=Q1617,W1617=X1617),T1617,IF(AND(P1617&lt;Q1617,W1617&lt;X1617),U1617,0))),"")</f>
        <v>0</v>
      </c>
      <c r="AB1617" s="20">
        <f ca="1">IF(AND(P1617=W1617,Q1617=X1617,NOT(ISBLANK(P1617)),NOT(ISBLANK(Q1617)),NOT(ISBLANK(W1617)),NOT(ISBLANK(AA1617))),1,0)</f>
        <v>0</v>
      </c>
      <c r="AC1617" s="20" t="str">
        <f ca="1">IF(AB1617=0,"",IF(OR(ISBLANK(P1617),ISBLANK(Q1617)),"",IF(ISBLANK(VLOOKUP(A1617,Database!A:AA,22,FALSE)),"",VLOOKUP(A1617,Database!A:AA,22,FALSE))))</f>
        <v/>
      </c>
      <c r="AD1617" s="20">
        <f ca="1">IFERROR(
   IF(
     OR(ISBLANK(P1617),ISBLANK(Q1617)),
     "",
     IF(
       AND(AA1617&lt;&gt;"",OR(V1617="Terminé",V1617="En cours")),
       VLOOKUP(AC1617,Setup_ScoreExactBonus!A:D,4,FALSE),
       0
     )),
  0)</f>
        <v>0</v>
      </c>
      <c r="AE1617" s="21">
        <f ca="1">IFERROR(IF(OR(ISBLANK(P1617),ISBLANK(Q1617)),0,IF(AA1617&lt;&gt;"", AA1617 + IF(AB1617=1,AD1617, 0), "") * (R1617+1)),"")</f>
        <v>0</v>
      </c>
      <c r="AF1617" s="21">
        <f ca="1">SUMIFS(AE$2:AE1617,D$2:D1617,D1617)</f>
        <v>1670</v>
      </c>
    </row>
    <row r="1618" spans="1:32" hidden="1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1">
        <v>0</v>
      </c>
      <c r="S1618" s="20">
        <f>VLOOKUP($A1618,Database!$A:$Y,10,FALSE)</f>
        <v>109</v>
      </c>
      <c r="T1618" s="20">
        <f>VLOOKUP($A1618,Database!$A:$Y,11,FALSE)</f>
        <v>102</v>
      </c>
      <c r="U1618" s="20">
        <f>VLOOKUP($A1618,Database!$A:$Y,12,FALSE)</f>
        <v>93</v>
      </c>
      <c r="V1618" s="20" t="str">
        <f>VLOOKUP(A1618,Database!A:M,13,FALSE)</f>
        <v>Terminé</v>
      </c>
      <c r="W1618" s="20">
        <f>VLOOKUP($A1618,Database!$A:$Y,20,FALSE)</f>
        <v>3</v>
      </c>
      <c r="X1618" s="20">
        <f>VLOOKUP($A1618,Database!$A:$Y,21,FALSE)</f>
        <v>2</v>
      </c>
      <c r="Y1618" s="20">
        <f>IF(A1618=0,0,IF(V1618="À venir",0,IF(AND(ISBLANK(P1618),ISBLANK(Q1618)),1,0)))</f>
        <v>0</v>
      </c>
      <c r="Z1618" s="20">
        <f>IF(OR(ISBLANK(P1618),ISBLANK(Q1618)),"",IF(OR(AND(P1618&gt;Q1618,W1618&gt;X1618),AND(P1618=Q1618,W1618=X1618),AND(P1618&lt;Q1618,W1618&lt;X1618)),1,0))</f>
        <v>0</v>
      </c>
      <c r="AA1618" s="20">
        <f ca="1">IF(C1618&lt;NOW(),IF(AND(P1618&gt;Q1618,W1618&gt;X1618),S1618,IF(AND(P1618=Q1618,W1618=X1618),T1618,IF(AND(P1618&lt;Q1618,W1618&lt;X1618),U1618,0))),"")</f>
        <v>0</v>
      </c>
      <c r="AB1618" s="20">
        <f ca="1">IF(AND(P1618=W1618,Q1618=X1618,NOT(ISBLANK(P1618)),NOT(ISBLANK(Q1618)),NOT(ISBLANK(W1618)),NOT(ISBLANK(AA1618))),1,0)</f>
        <v>0</v>
      </c>
      <c r="AC1618" s="20" t="str">
        <f ca="1">IF(AB1618=0,"",IF(OR(ISBLANK(P1618),ISBLANK(Q1618)),"",IF(ISBLANK(VLOOKUP(A1618,Database!A:AA,22,FALSE)),"",VLOOKUP(A1618,Database!A:AA,22,FALSE))))</f>
        <v/>
      </c>
      <c r="AD1618" s="20">
        <f ca="1">IFERROR(
   IF(
     OR(ISBLANK(P1618),ISBLANK(Q1618)),
     "",
     IF(
       AND(AA1618&lt;&gt;"",OR(V1618="Terminé",V1618="En cours")),
       VLOOKUP(AC1618,Setup_ScoreExactBonus!A:D,4,FALSE),
       0
     )),
  0)</f>
        <v>0</v>
      </c>
      <c r="AE1618" s="21">
        <f ca="1">IFERROR(IF(OR(ISBLANK(P1618),ISBLANK(Q1618)),0,IF(AA1618&lt;&gt;"", AA1618 + IF(AB1618=1,AD1618, 0), "") * (R1618+1)),"")</f>
        <v>0</v>
      </c>
      <c r="AF1618" s="21">
        <f ca="1">SUMIFS(AE$2:AE1618,D$2:D1618,D1618)</f>
        <v>2441</v>
      </c>
    </row>
    <row r="1619" spans="1:32" hidden="1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1">
        <v>0</v>
      </c>
      <c r="S1619" s="20">
        <f>VLOOKUP($A1619,Database!$A:$Y,10,FALSE)</f>
        <v>109</v>
      </c>
      <c r="T1619" s="20">
        <f>VLOOKUP($A1619,Database!$A:$Y,11,FALSE)</f>
        <v>102</v>
      </c>
      <c r="U1619" s="20">
        <f>VLOOKUP($A1619,Database!$A:$Y,12,FALSE)</f>
        <v>93</v>
      </c>
      <c r="V1619" s="20" t="str">
        <f>VLOOKUP(A1619,Database!A:M,13,FALSE)</f>
        <v>Terminé</v>
      </c>
      <c r="W1619" s="20">
        <f>VLOOKUP($A1619,Database!$A:$Y,20,FALSE)</f>
        <v>3</v>
      </c>
      <c r="X1619" s="20">
        <f>VLOOKUP($A1619,Database!$A:$Y,21,FALSE)</f>
        <v>2</v>
      </c>
      <c r="Y1619" s="20">
        <f>IF(A1619=0,0,IF(V1619="À venir",0,IF(AND(ISBLANK(P1619),ISBLANK(Q1619)),1,0)))</f>
        <v>0</v>
      </c>
      <c r="Z1619" s="20">
        <f>IF(OR(ISBLANK(P1619),ISBLANK(Q1619)),"",IF(OR(AND(P1619&gt;Q1619,W1619&gt;X1619),AND(P1619=Q1619,W1619=X1619),AND(P1619&lt;Q1619,W1619&lt;X1619)),1,0))</f>
        <v>1</v>
      </c>
      <c r="AA1619" s="20">
        <f ca="1">IF(C1619&lt;NOW(),IF(AND(P1619&gt;Q1619,W1619&gt;X1619),S1619,IF(AND(P1619=Q1619,W1619=X1619),T1619,IF(AND(P1619&lt;Q1619,W1619&lt;X1619),U1619,0))),"")</f>
        <v>109</v>
      </c>
      <c r="AB1619" s="20">
        <f ca="1">IF(AND(P1619=W1619,Q1619=X1619,NOT(ISBLANK(P1619)),NOT(ISBLANK(Q1619)),NOT(ISBLANK(W1619)),NOT(ISBLANK(AA1619))),1,0)</f>
        <v>0</v>
      </c>
      <c r="AC1619" s="20" t="str">
        <f ca="1">IF(AB1619=0,"",IF(OR(ISBLANK(P1619),ISBLANK(Q1619)),"",IF(ISBLANK(VLOOKUP(A1619,Database!A:AA,22,FALSE)),"",VLOOKUP(A1619,Database!A:AA,22,FALSE))))</f>
        <v/>
      </c>
      <c r="AD1619" s="20">
        <f ca="1">IFERROR(
   IF(
     OR(ISBLANK(P1619),ISBLANK(Q1619)),
     "",
     IF(
       AND(AA1619&lt;&gt;"",OR(V1619="Terminé",V1619="En cours")),
       VLOOKUP(AC1619,Setup_ScoreExactBonus!A:D,4,FALSE),
       0
     )),
  0)</f>
        <v>0</v>
      </c>
      <c r="AE1619" s="21">
        <f ca="1">IFERROR(IF(OR(ISBLANK(P1619),ISBLANK(Q1619)),0,IF(AA1619&lt;&gt;"", AA1619 + IF(AB1619=1,AD1619, 0), "") * (R1619+1)),"")</f>
        <v>109</v>
      </c>
      <c r="AF1619" s="21">
        <f ca="1">SUMIFS(AE$2:AE1619,D$2:D1619,D1619)</f>
        <v>2157</v>
      </c>
    </row>
    <row r="1620" spans="1:32" hidden="1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1">
        <v>0</v>
      </c>
      <c r="S1620" s="20">
        <f>VLOOKUP($A1620,Database!$A:$Y,10,FALSE)</f>
        <v>109</v>
      </c>
      <c r="T1620" s="20">
        <f>VLOOKUP($A1620,Database!$A:$Y,11,FALSE)</f>
        <v>102</v>
      </c>
      <c r="U1620" s="20">
        <f>VLOOKUP($A1620,Database!$A:$Y,12,FALSE)</f>
        <v>93</v>
      </c>
      <c r="V1620" s="20" t="str">
        <f>VLOOKUP(A1620,Database!A:M,13,FALSE)</f>
        <v>Terminé</v>
      </c>
      <c r="W1620" s="20">
        <f>VLOOKUP($A1620,Database!$A:$Y,20,FALSE)</f>
        <v>3</v>
      </c>
      <c r="X1620" s="20">
        <f>VLOOKUP($A1620,Database!$A:$Y,21,FALSE)</f>
        <v>2</v>
      </c>
      <c r="Y1620" s="20">
        <f>IF(A1620=0,0,IF(V1620="À venir",0,IF(AND(ISBLANK(P1620),ISBLANK(Q1620)),1,0)))</f>
        <v>0</v>
      </c>
      <c r="Z1620" s="20">
        <f>IF(OR(ISBLANK(P1620),ISBLANK(Q1620)),"",IF(OR(AND(P1620&gt;Q1620,W1620&gt;X1620),AND(P1620=Q1620,W1620=X1620),AND(P1620&lt;Q1620,W1620&lt;X1620)),1,0))</f>
        <v>0</v>
      </c>
      <c r="AA1620" s="20">
        <f ca="1">IF(C1620&lt;NOW(),IF(AND(P1620&gt;Q1620,W1620&gt;X1620),S1620,IF(AND(P1620=Q1620,W1620=X1620),T1620,IF(AND(P1620&lt;Q1620,W1620&lt;X1620),U1620,0))),"")</f>
        <v>0</v>
      </c>
      <c r="AB1620" s="20">
        <f ca="1">IF(AND(P1620=W1620,Q1620=X1620,NOT(ISBLANK(P1620)),NOT(ISBLANK(Q1620)),NOT(ISBLANK(W1620)),NOT(ISBLANK(AA1620))),1,0)</f>
        <v>0</v>
      </c>
      <c r="AC1620" s="20" t="str">
        <f ca="1">IF(AB1620=0,"",IF(OR(ISBLANK(P1620),ISBLANK(Q1620)),"",IF(ISBLANK(VLOOKUP(A1620,Database!A:AA,22,FALSE)),"",VLOOKUP(A1620,Database!A:AA,22,FALSE))))</f>
        <v/>
      </c>
      <c r="AD1620" s="20">
        <f ca="1">IFERROR(
   IF(
     OR(ISBLANK(P1620),ISBLANK(Q1620)),
     "",
     IF(
       AND(AA1620&lt;&gt;"",OR(V1620="Terminé",V1620="En cours")),
       VLOOKUP(AC1620,Setup_ScoreExactBonus!A:D,4,FALSE),
       0
     )),
  0)</f>
        <v>0</v>
      </c>
      <c r="AE1620" s="21">
        <f ca="1">IFERROR(IF(OR(ISBLANK(P1620),ISBLANK(Q1620)),0,IF(AA1620&lt;&gt;"", AA1620 + IF(AB1620=1,AD1620, 0), "") * (R1620+1)),"")</f>
        <v>0</v>
      </c>
      <c r="AF1620" s="21">
        <f ca="1">SUMIFS(AE$2:AE1620,D$2:D1620,D1620)</f>
        <v>1608</v>
      </c>
    </row>
    <row r="1621" spans="1:32" hidden="1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1">
        <v>0</v>
      </c>
      <c r="S1621" s="20">
        <f>VLOOKUP($A1621,Database!$A:$Y,10,FALSE)</f>
        <v>109</v>
      </c>
      <c r="T1621" s="20">
        <f>VLOOKUP($A1621,Database!$A:$Y,11,FALSE)</f>
        <v>102</v>
      </c>
      <c r="U1621" s="20">
        <f>VLOOKUP($A1621,Database!$A:$Y,12,FALSE)</f>
        <v>93</v>
      </c>
      <c r="V1621" s="20" t="str">
        <f>VLOOKUP(A1621,Database!A:M,13,FALSE)</f>
        <v>Terminé</v>
      </c>
      <c r="W1621" s="20">
        <f>VLOOKUP($A1621,Database!$A:$Y,20,FALSE)</f>
        <v>3</v>
      </c>
      <c r="X1621" s="20">
        <f>VLOOKUP($A1621,Database!$A:$Y,21,FALSE)</f>
        <v>2</v>
      </c>
      <c r="Y1621" s="20">
        <f>IF(A1621=0,0,IF(V1621="À venir",0,IF(AND(ISBLANK(P1621),ISBLANK(Q1621)),1,0)))</f>
        <v>0</v>
      </c>
      <c r="Z1621" s="20">
        <f>IF(OR(ISBLANK(P1621),ISBLANK(Q1621)),"",IF(OR(AND(P1621&gt;Q1621,W1621&gt;X1621),AND(P1621=Q1621,W1621=X1621),AND(P1621&lt;Q1621,W1621&lt;X1621)),1,0))</f>
        <v>0</v>
      </c>
      <c r="AA1621" s="20">
        <f ca="1">IF(C1621&lt;NOW(),IF(AND(P1621&gt;Q1621,W1621&gt;X1621),S1621,IF(AND(P1621=Q1621,W1621=X1621),T1621,IF(AND(P1621&lt;Q1621,W1621&lt;X1621),U1621,0))),"")</f>
        <v>0</v>
      </c>
      <c r="AB1621" s="20">
        <f ca="1">IF(AND(P1621=W1621,Q1621=X1621,NOT(ISBLANK(P1621)),NOT(ISBLANK(Q1621)),NOT(ISBLANK(W1621)),NOT(ISBLANK(AA1621))),1,0)</f>
        <v>0</v>
      </c>
      <c r="AC1621" s="20" t="str">
        <f ca="1">IF(AB1621=0,"",IF(OR(ISBLANK(P1621),ISBLANK(Q1621)),"",IF(ISBLANK(VLOOKUP(A1621,Database!A:AA,22,FALSE)),"",VLOOKUP(A1621,Database!A:AA,22,FALSE))))</f>
        <v/>
      </c>
      <c r="AD1621" s="20">
        <f ca="1">IFERROR(
   IF(
     OR(ISBLANK(P1621),ISBLANK(Q1621)),
     "",
     IF(
       AND(AA1621&lt;&gt;"",OR(V1621="Terminé",V1621="En cours")),
       VLOOKUP(AC1621,Setup_ScoreExactBonus!A:D,4,FALSE),
       0
     )),
  0)</f>
        <v>0</v>
      </c>
      <c r="AE1621" s="21">
        <f ca="1">IFERROR(IF(OR(ISBLANK(P1621),ISBLANK(Q1621)),0,IF(AA1621&lt;&gt;"", AA1621 + IF(AB1621=1,AD1621, 0), "") * (R1621+1)),"")</f>
        <v>0</v>
      </c>
      <c r="AF1621" s="21">
        <f ca="1">SUMIFS(AE$2:AE1621,D$2:D1621,D1621)</f>
        <v>1317</v>
      </c>
    </row>
    <row r="1622" spans="1:32" hidden="1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1">
        <v>0</v>
      </c>
      <c r="S1622" s="20">
        <f>VLOOKUP($A1622,Database!$A:$Y,10,FALSE)</f>
        <v>74</v>
      </c>
      <c r="T1622" s="20">
        <f>VLOOKUP($A1622,Database!$A:$Y,11,FALSE)</f>
        <v>104</v>
      </c>
      <c r="U1622" s="20">
        <f>VLOOKUP($A1622,Database!$A:$Y,12,FALSE)</f>
        <v>131</v>
      </c>
      <c r="V1622" s="20" t="str">
        <f>VLOOKUP(A1622,Database!A:M,13,FALSE)</f>
        <v>Terminé</v>
      </c>
      <c r="W1622" s="20">
        <f>VLOOKUP($A1622,Database!$A:$Y,20,FALSE)</f>
        <v>0</v>
      </c>
      <c r="X1622" s="20">
        <f>VLOOKUP($A1622,Database!$A:$Y,21,FALSE)</f>
        <v>0</v>
      </c>
      <c r="Y1622" s="20">
        <f>IF(A1622=0,0,IF(V1622="À venir",0,IF(AND(ISBLANK(P1622),ISBLANK(Q1622)),1,0)))</f>
        <v>0</v>
      </c>
      <c r="Z1622" s="20">
        <f>IF(OR(ISBLANK(P1622),ISBLANK(Q1622)),"",IF(OR(AND(P1622&gt;Q1622,W1622&gt;X1622),AND(P1622=Q1622,W1622=X1622),AND(P1622&lt;Q1622,W1622&lt;X1622)),1,0))</f>
        <v>0</v>
      </c>
      <c r="AA1622" s="20">
        <f ca="1">IF(C1622&lt;NOW(),IF(AND(P1622&gt;Q1622,W1622&gt;X1622),S1622,IF(AND(P1622=Q1622,W1622=X1622),T1622,IF(AND(P1622&lt;Q1622,W1622&lt;X1622),U1622,0))),"")</f>
        <v>0</v>
      </c>
      <c r="AB1622" s="20">
        <f ca="1">IF(AND(P1622=W1622,Q1622=X1622,NOT(ISBLANK(P1622)),NOT(ISBLANK(Q1622)),NOT(ISBLANK(W1622)),NOT(ISBLANK(AA1622))),1,0)</f>
        <v>0</v>
      </c>
      <c r="AC1622" s="20" t="str">
        <f ca="1">IF(AB1622=0,"",IF(OR(ISBLANK(P1622),ISBLANK(Q1622)),"",IF(ISBLANK(VLOOKUP(A1622,Database!A:AA,22,FALSE)),"",VLOOKUP(A1622,Database!A:AA,22,FALSE))))</f>
        <v/>
      </c>
      <c r="AD1622" s="20">
        <f ca="1">IFERROR(
   IF(
     OR(ISBLANK(P1622),ISBLANK(Q1622)),
     "",
     IF(
       AND(AA1622&lt;&gt;"",OR(V1622="Terminé",V1622="En cours")),
       VLOOKUP(AC1622,Setup_ScoreExactBonus!A:D,4,FALSE),
       0
     )),
  0)</f>
        <v>0</v>
      </c>
      <c r="AE1622" s="21">
        <f ca="1">IFERROR(IF(OR(ISBLANK(P1622),ISBLANK(Q1622)),0,IF(AA1622&lt;&gt;"", AA1622 + IF(AB1622=1,AD1622, 0), "") * (R1622+1)),"")</f>
        <v>0</v>
      </c>
      <c r="AF1622" s="21">
        <f ca="1">SUMIFS(AE$2:AE1622,D$2:D1622,D1622)</f>
        <v>2144</v>
      </c>
    </row>
    <row r="1623" spans="1:32" hidden="1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1">
        <v>0</v>
      </c>
      <c r="S1623" s="20">
        <f>VLOOKUP($A1623,Database!$A:$Y,10,FALSE)</f>
        <v>74</v>
      </c>
      <c r="T1623" s="20">
        <f>VLOOKUP($A1623,Database!$A:$Y,11,FALSE)</f>
        <v>104</v>
      </c>
      <c r="U1623" s="20">
        <f>VLOOKUP($A1623,Database!$A:$Y,12,FALSE)</f>
        <v>131</v>
      </c>
      <c r="V1623" s="20" t="str">
        <f>VLOOKUP(A1623,Database!A:M,13,FALSE)</f>
        <v>Terminé</v>
      </c>
      <c r="W1623" s="20">
        <f>VLOOKUP($A1623,Database!$A:$Y,20,FALSE)</f>
        <v>0</v>
      </c>
      <c r="X1623" s="20">
        <f>VLOOKUP($A1623,Database!$A:$Y,21,FALSE)</f>
        <v>0</v>
      </c>
      <c r="Y1623" s="20">
        <f>IF(A1623=0,0,IF(V1623="À venir",0,IF(AND(ISBLANK(P1623),ISBLANK(Q1623)),1,0)))</f>
        <v>0</v>
      </c>
      <c r="Z1623" s="20">
        <f>IF(OR(ISBLANK(P1623),ISBLANK(Q1623)),"",IF(OR(AND(P1623&gt;Q1623,W1623&gt;X1623),AND(P1623=Q1623,W1623=X1623),AND(P1623&lt;Q1623,W1623&lt;X1623)),1,0))</f>
        <v>1</v>
      </c>
      <c r="AA1623" s="20">
        <f ca="1">IF(C1623&lt;NOW(),IF(AND(P1623&gt;Q1623,W1623&gt;X1623),S1623,IF(AND(P1623=Q1623,W1623=X1623),T1623,IF(AND(P1623&lt;Q1623,W1623&lt;X1623),U1623,0))),"")</f>
        <v>104</v>
      </c>
      <c r="AB1623" s="20">
        <f ca="1">IF(AND(P1623=W1623,Q1623=X1623,NOT(ISBLANK(P1623)),NOT(ISBLANK(Q1623)),NOT(ISBLANK(W1623)),NOT(ISBLANK(AA1623))),1,0)</f>
        <v>0</v>
      </c>
      <c r="AC1623" s="20" t="str">
        <f ca="1">IF(AB1623=0,"",IF(OR(ISBLANK(P1623),ISBLANK(Q1623)),"",IF(ISBLANK(VLOOKUP(A1623,Database!A:AA,22,FALSE)),"",VLOOKUP(A1623,Database!A:AA,22,FALSE))))</f>
        <v/>
      </c>
      <c r="AD1623" s="20">
        <f ca="1">IFERROR(
   IF(
     OR(ISBLANK(P1623),ISBLANK(Q1623)),
     "",
     IF(
       AND(AA1623&lt;&gt;"",OR(V1623="Terminé",V1623="En cours")),
       VLOOKUP(AC1623,Setup_ScoreExactBonus!A:D,4,FALSE),
       0
     )),
  0)</f>
        <v>0</v>
      </c>
      <c r="AE1623" s="21">
        <f ca="1">IFERROR(IF(OR(ISBLANK(P1623),ISBLANK(Q1623)),0,IF(AA1623&lt;&gt;"", AA1623 + IF(AB1623=1,AD1623, 0), "") * (R1623+1)),"")</f>
        <v>104</v>
      </c>
      <c r="AF1623" s="21">
        <f ca="1">SUMIFS(AE$2:AE1623,D$2:D1623,D1623)</f>
        <v>2414</v>
      </c>
    </row>
    <row r="1624" spans="1:32" hidden="1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1">
        <v>0</v>
      </c>
      <c r="S1624" s="20">
        <f>VLOOKUP($A1624,Database!$A:$Y,10,FALSE)</f>
        <v>74</v>
      </c>
      <c r="T1624" s="20">
        <f>VLOOKUP($A1624,Database!$A:$Y,11,FALSE)</f>
        <v>104</v>
      </c>
      <c r="U1624" s="20">
        <f>VLOOKUP($A1624,Database!$A:$Y,12,FALSE)</f>
        <v>131</v>
      </c>
      <c r="V1624" s="20" t="str">
        <f>VLOOKUP(A1624,Database!A:M,13,FALSE)</f>
        <v>Terminé</v>
      </c>
      <c r="W1624" s="20">
        <f>VLOOKUP($A1624,Database!$A:$Y,20,FALSE)</f>
        <v>0</v>
      </c>
      <c r="X1624" s="20">
        <f>VLOOKUP($A1624,Database!$A:$Y,21,FALSE)</f>
        <v>0</v>
      </c>
      <c r="Y1624" s="20">
        <f>IF(A1624=0,0,IF(V1624="À venir",0,IF(AND(ISBLANK(P1624),ISBLANK(Q1624)),1,0)))</f>
        <v>0</v>
      </c>
      <c r="Z1624" s="20">
        <f>IF(OR(ISBLANK(P1624),ISBLANK(Q1624)),"",IF(OR(AND(P1624&gt;Q1624,W1624&gt;X1624),AND(P1624=Q1624,W1624=X1624),AND(P1624&lt;Q1624,W1624&lt;X1624)),1,0))</f>
        <v>0</v>
      </c>
      <c r="AA1624" s="20">
        <f ca="1">IF(C1624&lt;NOW(),IF(AND(P1624&gt;Q1624,W1624&gt;X1624),S1624,IF(AND(P1624=Q1624,W1624=X1624),T1624,IF(AND(P1624&lt;Q1624,W1624&lt;X1624),U1624,0))),"")</f>
        <v>0</v>
      </c>
      <c r="AB1624" s="20">
        <f ca="1">IF(AND(P1624=W1624,Q1624=X1624,NOT(ISBLANK(P1624)),NOT(ISBLANK(Q1624)),NOT(ISBLANK(W1624)),NOT(ISBLANK(AA1624))),1,0)</f>
        <v>0</v>
      </c>
      <c r="AC1624" s="20" t="str">
        <f ca="1">IF(AB1624=0,"",IF(OR(ISBLANK(P1624),ISBLANK(Q1624)),"",IF(ISBLANK(VLOOKUP(A1624,Database!A:AA,22,FALSE)),"",VLOOKUP(A1624,Database!A:AA,22,FALSE))))</f>
        <v/>
      </c>
      <c r="AD1624" s="20">
        <f ca="1">IFERROR(
   IF(
     OR(ISBLANK(P1624),ISBLANK(Q1624)),
     "",
     IF(
       AND(AA1624&lt;&gt;"",OR(V1624="Terminé",V1624="En cours")),
       VLOOKUP(AC1624,Setup_ScoreExactBonus!A:D,4,FALSE),
       0
     )),
  0)</f>
        <v>0</v>
      </c>
      <c r="AE1624" s="21">
        <f ca="1">IFERROR(IF(OR(ISBLANK(P1624),ISBLANK(Q1624)),0,IF(AA1624&lt;&gt;"", AA1624 + IF(AB1624=1,AD1624, 0), "") * (R1624+1)),"")</f>
        <v>0</v>
      </c>
      <c r="AF1624" s="21">
        <f ca="1">SUMIFS(AE$2:AE1624,D$2:D1624,D1624)</f>
        <v>2414</v>
      </c>
    </row>
    <row r="1625" spans="1:32" hidden="1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1">
        <v>0</v>
      </c>
      <c r="S1625" s="20">
        <f>VLOOKUP($A1625,Database!$A:$Y,10,FALSE)</f>
        <v>74</v>
      </c>
      <c r="T1625" s="20">
        <f>VLOOKUP($A1625,Database!$A:$Y,11,FALSE)</f>
        <v>104</v>
      </c>
      <c r="U1625" s="20">
        <f>VLOOKUP($A1625,Database!$A:$Y,12,FALSE)</f>
        <v>131</v>
      </c>
      <c r="V1625" s="20" t="str">
        <f>VLOOKUP(A1625,Database!A:M,13,FALSE)</f>
        <v>Terminé</v>
      </c>
      <c r="W1625" s="20">
        <f>VLOOKUP($A1625,Database!$A:$Y,20,FALSE)</f>
        <v>0</v>
      </c>
      <c r="X1625" s="20">
        <f>VLOOKUP($A1625,Database!$A:$Y,21,FALSE)</f>
        <v>0</v>
      </c>
      <c r="Y1625" s="20">
        <f>IF(A1625=0,0,IF(V1625="À venir",0,IF(AND(ISBLANK(P1625),ISBLANK(Q1625)),1,0)))</f>
        <v>0</v>
      </c>
      <c r="Z1625" s="20">
        <f>IF(OR(ISBLANK(P1625),ISBLANK(Q1625)),"",IF(OR(AND(P1625&gt;Q1625,W1625&gt;X1625),AND(P1625=Q1625,W1625=X1625),AND(P1625&lt;Q1625,W1625&lt;X1625)),1,0))</f>
        <v>1</v>
      </c>
      <c r="AA1625" s="20">
        <f ca="1">IF(C1625&lt;NOW(),IF(AND(P1625&gt;Q1625,W1625&gt;X1625),S1625,IF(AND(P1625=Q1625,W1625=X1625),T1625,IF(AND(P1625&lt;Q1625,W1625&lt;X1625),U1625,0))),"")</f>
        <v>104</v>
      </c>
      <c r="AB1625" s="20">
        <f ca="1">IF(AND(P1625=W1625,Q1625=X1625,NOT(ISBLANK(P1625)),NOT(ISBLANK(Q1625)),NOT(ISBLANK(W1625)),NOT(ISBLANK(AA1625))),1,0)</f>
        <v>0</v>
      </c>
      <c r="AC1625" s="20" t="str">
        <f ca="1">IF(AB1625=0,"",IF(OR(ISBLANK(P1625),ISBLANK(Q1625)),"",IF(ISBLANK(VLOOKUP(A1625,Database!A:AA,22,FALSE)),"",VLOOKUP(A1625,Database!A:AA,22,FALSE))))</f>
        <v/>
      </c>
      <c r="AD1625" s="20">
        <f ca="1">IFERROR(
   IF(
     OR(ISBLANK(P1625),ISBLANK(Q1625)),
     "",
     IF(
       AND(AA1625&lt;&gt;"",OR(V1625="Terminé",V1625="En cours")),
       VLOOKUP(AC1625,Setup_ScoreExactBonus!A:D,4,FALSE),
       0
     )),
  0)</f>
        <v>0</v>
      </c>
      <c r="AE1625" s="21">
        <f ca="1">IFERROR(IF(OR(ISBLANK(P1625),ISBLANK(Q1625)),0,IF(AA1625&lt;&gt;"", AA1625 + IF(AB1625=1,AD1625, 0), "") * (R1625+1)),"")</f>
        <v>104</v>
      </c>
      <c r="AF1625" s="21">
        <f ca="1">SUMIFS(AE$2:AE1625,D$2:D1625,D1625)</f>
        <v>2130</v>
      </c>
    </row>
    <row r="1626" spans="1:32" hidden="1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1">
        <v>0</v>
      </c>
      <c r="S1626" s="20">
        <f>VLOOKUP($A1626,Database!$A:$Y,10,FALSE)</f>
        <v>74</v>
      </c>
      <c r="T1626" s="20">
        <f>VLOOKUP($A1626,Database!$A:$Y,11,FALSE)</f>
        <v>104</v>
      </c>
      <c r="U1626" s="20">
        <f>VLOOKUP($A1626,Database!$A:$Y,12,FALSE)</f>
        <v>131</v>
      </c>
      <c r="V1626" s="20" t="str">
        <f>VLOOKUP(A1626,Database!A:M,13,FALSE)</f>
        <v>Terminé</v>
      </c>
      <c r="W1626" s="20">
        <f>VLOOKUP($A1626,Database!$A:$Y,20,FALSE)</f>
        <v>0</v>
      </c>
      <c r="X1626" s="20">
        <f>VLOOKUP($A1626,Database!$A:$Y,21,FALSE)</f>
        <v>0</v>
      </c>
      <c r="Y1626" s="20">
        <f>IF(A1626=0,0,IF(V1626="À venir",0,IF(AND(ISBLANK(P1626),ISBLANK(Q1626)),1,0)))</f>
        <v>1</v>
      </c>
      <c r="Z1626" s="20" t="str">
        <f>IF(OR(ISBLANK(P1626),ISBLANK(Q1626)),"",IF(OR(AND(P1626&gt;Q1626,W1626&gt;X1626),AND(P1626=Q1626,W1626=X1626),AND(P1626&lt;Q1626,W1626&lt;X1626)),1,0))</f>
        <v/>
      </c>
      <c r="AA1626" s="20">
        <f ca="1">IF(C1626&lt;NOW(),IF(AND(P1626&gt;Q1626,W1626&gt;X1626),S1626,IF(AND(P1626=Q1626,W1626=X1626),T1626,IF(AND(P1626&lt;Q1626,W1626&lt;X1626),U1626,0))),"")</f>
        <v>104</v>
      </c>
      <c r="AB1626" s="20">
        <f ca="1">IF(AND(P1626=W1626,Q1626=X1626,NOT(ISBLANK(P1626)),NOT(ISBLANK(Q1626)),NOT(ISBLANK(W1626)),NOT(ISBLANK(AA1626))),1,0)</f>
        <v>0</v>
      </c>
      <c r="AC1626" s="20" t="str">
        <f ca="1">IF(AB1626=0,"",IF(OR(ISBLANK(P1626),ISBLANK(Q1626)),"",IF(ISBLANK(VLOOKUP(A1626,Database!A:AA,22,FALSE)),"",VLOOKUP(A1626,Database!A:AA,22,FALSE))))</f>
        <v/>
      </c>
      <c r="AD1626" s="20" t="str">
        <f>IFERROR(
   IF(
     OR(ISBLANK(P1626),ISBLANK(Q1626)),
     "",
     IF(
       AND(AA1626&lt;&gt;"",OR(V1626="Terminé",V1626="En cours")),
       VLOOKUP(AC1626,Setup_ScoreExactBonus!A:D,4,FALSE),
       0
     )),
  0)</f>
        <v/>
      </c>
      <c r="AE1626" s="21">
        <f>IFERROR(IF(OR(ISBLANK(P1626),ISBLANK(Q1626)),0,IF(AA1626&lt;&gt;"", AA1626 + IF(AB1626=1,AD1626, 0), "") * (R1626+1)),"")</f>
        <v>0</v>
      </c>
      <c r="AF1626" s="21">
        <f ca="1">SUMIFS(AE$2:AE1626,D$2:D1626,D1626)</f>
        <v>1531</v>
      </c>
    </row>
    <row r="1627" spans="1:32" hidden="1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1">
        <v>0</v>
      </c>
      <c r="S1627" s="20">
        <f>VLOOKUP($A1627,Database!$A:$Y,10,FALSE)</f>
        <v>74</v>
      </c>
      <c r="T1627" s="20">
        <f>VLOOKUP($A1627,Database!$A:$Y,11,FALSE)</f>
        <v>104</v>
      </c>
      <c r="U1627" s="20">
        <f>VLOOKUP($A1627,Database!$A:$Y,12,FALSE)</f>
        <v>131</v>
      </c>
      <c r="V1627" s="20" t="str">
        <f>VLOOKUP(A1627,Database!A:M,13,FALSE)</f>
        <v>Terminé</v>
      </c>
      <c r="W1627" s="20">
        <f>VLOOKUP($A1627,Database!$A:$Y,20,FALSE)</f>
        <v>0</v>
      </c>
      <c r="X1627" s="20">
        <f>VLOOKUP($A1627,Database!$A:$Y,21,FALSE)</f>
        <v>0</v>
      </c>
      <c r="Y1627" s="20">
        <f>IF(A1627=0,0,IF(V1627="À venir",0,IF(AND(ISBLANK(P1627),ISBLANK(Q1627)),1,0)))</f>
        <v>0</v>
      </c>
      <c r="Z1627" s="20">
        <f>IF(OR(ISBLANK(P1627),ISBLANK(Q1627)),"",IF(OR(AND(P1627&gt;Q1627,W1627&gt;X1627),AND(P1627=Q1627,W1627=X1627),AND(P1627&lt;Q1627,W1627&lt;X1627)),1,0))</f>
        <v>0</v>
      </c>
      <c r="AA1627" s="20">
        <f ca="1">IF(C1627&lt;NOW(),IF(AND(P1627&gt;Q1627,W1627&gt;X1627),S1627,IF(AND(P1627=Q1627,W1627=X1627),T1627,IF(AND(P1627&lt;Q1627,W1627&lt;X1627),U1627,0))),"")</f>
        <v>0</v>
      </c>
      <c r="AB1627" s="20">
        <f ca="1">IF(AND(P1627=W1627,Q1627=X1627,NOT(ISBLANK(P1627)),NOT(ISBLANK(Q1627)),NOT(ISBLANK(W1627)),NOT(ISBLANK(AA1627))),1,0)</f>
        <v>0</v>
      </c>
      <c r="AC1627" s="20" t="str">
        <f ca="1">IF(AB1627=0,"",IF(OR(ISBLANK(P1627),ISBLANK(Q1627)),"",IF(ISBLANK(VLOOKUP(A1627,Database!A:AA,22,FALSE)),"",VLOOKUP(A1627,Database!A:AA,22,FALSE))))</f>
        <v/>
      </c>
      <c r="AD1627" s="20">
        <f ca="1">IFERROR(
   IF(
     OR(ISBLANK(P1627),ISBLANK(Q1627)),
     "",
     IF(
       AND(AA1627&lt;&gt;"",OR(V1627="Terminé",V1627="En cours")),
       VLOOKUP(AC1627,Setup_ScoreExactBonus!A:D,4,FALSE),
       0
     )),
  0)</f>
        <v>0</v>
      </c>
      <c r="AE1627" s="21">
        <f ca="1">IFERROR(IF(OR(ISBLANK(P1627),ISBLANK(Q1627)),0,IF(AA1627&lt;&gt;"", AA1627 + IF(AB1627=1,AD1627, 0), "") * (R1627+1)),"")</f>
        <v>0</v>
      </c>
      <c r="AF1627" s="21">
        <f ca="1">SUMIFS(AE$2:AE1627,D$2:D1627,D1627)</f>
        <v>2251</v>
      </c>
    </row>
    <row r="1628" spans="1:32" hidden="1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1">
        <v>0</v>
      </c>
      <c r="S1628" s="20">
        <f>VLOOKUP($A1628,Database!$A:$Y,10,FALSE)</f>
        <v>74</v>
      </c>
      <c r="T1628" s="20">
        <f>VLOOKUP($A1628,Database!$A:$Y,11,FALSE)</f>
        <v>104</v>
      </c>
      <c r="U1628" s="20">
        <f>VLOOKUP($A1628,Database!$A:$Y,12,FALSE)</f>
        <v>131</v>
      </c>
      <c r="V1628" s="20" t="str">
        <f>VLOOKUP(A1628,Database!A:M,13,FALSE)</f>
        <v>Terminé</v>
      </c>
      <c r="W1628" s="20">
        <f>VLOOKUP($A1628,Database!$A:$Y,20,FALSE)</f>
        <v>0</v>
      </c>
      <c r="X1628" s="20">
        <f>VLOOKUP($A1628,Database!$A:$Y,21,FALSE)</f>
        <v>0</v>
      </c>
      <c r="Y1628" s="20">
        <f>IF(A1628=0,0,IF(V1628="À venir",0,IF(AND(ISBLANK(P1628),ISBLANK(Q1628)),1,0)))</f>
        <v>0</v>
      </c>
      <c r="Z1628" s="20">
        <f>IF(OR(ISBLANK(P1628),ISBLANK(Q1628)),"",IF(OR(AND(P1628&gt;Q1628,W1628&gt;X1628),AND(P1628=Q1628,W1628=X1628),AND(P1628&lt;Q1628,W1628&lt;X1628)),1,0))</f>
        <v>0</v>
      </c>
      <c r="AA1628" s="20">
        <f ca="1">IF(C1628&lt;NOW(),IF(AND(P1628&gt;Q1628,W1628&gt;X1628),S1628,IF(AND(P1628=Q1628,W1628=X1628),T1628,IF(AND(P1628&lt;Q1628,W1628&lt;X1628),U1628,0))),"")</f>
        <v>0</v>
      </c>
      <c r="AB1628" s="20">
        <f ca="1">IF(AND(P1628=W1628,Q1628=X1628,NOT(ISBLANK(P1628)),NOT(ISBLANK(Q1628)),NOT(ISBLANK(W1628)),NOT(ISBLANK(AA1628))),1,0)</f>
        <v>0</v>
      </c>
      <c r="AC1628" s="20" t="str">
        <f ca="1">IF(AB1628=0,"",IF(OR(ISBLANK(P1628),ISBLANK(Q1628)),"",IF(ISBLANK(VLOOKUP(A1628,Database!A:AA,22,FALSE)),"",VLOOKUP(A1628,Database!A:AA,22,FALSE))))</f>
        <v/>
      </c>
      <c r="AD1628" s="20">
        <f ca="1">IFERROR(
   IF(
     OR(ISBLANK(P1628),ISBLANK(Q1628)),
     "",
     IF(
       AND(AA1628&lt;&gt;"",OR(V1628="Terminé",V1628="En cours")),
       VLOOKUP(AC1628,Setup_ScoreExactBonus!A:D,4,FALSE),
       0
     )),
  0)</f>
        <v>0</v>
      </c>
      <c r="AE1628" s="21">
        <f ca="1">IFERROR(IF(OR(ISBLANK(P1628),ISBLANK(Q1628)),0,IF(AA1628&lt;&gt;"", AA1628 + IF(AB1628=1,AD1628, 0), "") * (R1628+1)),"")</f>
        <v>0</v>
      </c>
      <c r="AF1628" s="21">
        <f ca="1">SUMIFS(AE$2:AE1628,D$2:D1628,D1628)</f>
        <v>1366</v>
      </c>
    </row>
    <row r="1629" spans="1:32" hidden="1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1">
        <v>0</v>
      </c>
      <c r="S1629" s="20">
        <f>VLOOKUP($A1629,Database!$A:$Y,10,FALSE)</f>
        <v>74</v>
      </c>
      <c r="T1629" s="20">
        <f>VLOOKUP($A1629,Database!$A:$Y,11,FALSE)</f>
        <v>104</v>
      </c>
      <c r="U1629" s="20">
        <f>VLOOKUP($A1629,Database!$A:$Y,12,FALSE)</f>
        <v>131</v>
      </c>
      <c r="V1629" s="20" t="str">
        <f>VLOOKUP(A1629,Database!A:M,13,FALSE)</f>
        <v>Terminé</v>
      </c>
      <c r="W1629" s="20">
        <f>VLOOKUP($A1629,Database!$A:$Y,20,FALSE)</f>
        <v>0</v>
      </c>
      <c r="X1629" s="20">
        <f>VLOOKUP($A1629,Database!$A:$Y,21,FALSE)</f>
        <v>0</v>
      </c>
      <c r="Y1629" s="20">
        <f>IF(A1629=0,0,IF(V1629="À venir",0,IF(AND(ISBLANK(P1629),ISBLANK(Q1629)),1,0)))</f>
        <v>0</v>
      </c>
      <c r="Z1629" s="20">
        <f>IF(OR(ISBLANK(P1629),ISBLANK(Q1629)),"",IF(OR(AND(P1629&gt;Q1629,W1629&gt;X1629),AND(P1629=Q1629,W1629=X1629),AND(P1629&lt;Q1629,W1629&lt;X1629)),1,0))</f>
        <v>1</v>
      </c>
      <c r="AA1629" s="20">
        <f ca="1">IF(C1629&lt;NOW(),IF(AND(P1629&gt;Q1629,W1629&gt;X1629),S1629,IF(AND(P1629=Q1629,W1629=X1629),T1629,IF(AND(P1629&lt;Q1629,W1629&lt;X1629),U1629,0))),"")</f>
        <v>104</v>
      </c>
      <c r="AB1629" s="20">
        <f ca="1">IF(AND(P1629=W1629,Q1629=X1629,NOT(ISBLANK(P1629)),NOT(ISBLANK(Q1629)),NOT(ISBLANK(W1629)),NOT(ISBLANK(AA1629))),1,0)</f>
        <v>0</v>
      </c>
      <c r="AC1629" s="20" t="str">
        <f ca="1">IF(AB1629=0,"",IF(OR(ISBLANK(P1629),ISBLANK(Q1629)),"",IF(ISBLANK(VLOOKUP(A1629,Database!A:AA,22,FALSE)),"",VLOOKUP(A1629,Database!A:AA,22,FALSE))))</f>
        <v/>
      </c>
      <c r="AD1629" s="20">
        <f ca="1">IFERROR(
   IF(
     OR(ISBLANK(P1629),ISBLANK(Q1629)),
     "",
     IF(
       AND(AA1629&lt;&gt;"",OR(V1629="Terminé",V1629="En cours")),
       VLOOKUP(AC1629,Setup_ScoreExactBonus!A:D,4,FALSE),
       0
     )),
  0)</f>
        <v>0</v>
      </c>
      <c r="AE1629" s="21">
        <f ca="1">IFERROR(IF(OR(ISBLANK(P1629),ISBLANK(Q1629)),0,IF(AA1629&lt;&gt;"", AA1629 + IF(AB1629=1,AD1629, 0), "") * (R1629+1)),"")</f>
        <v>104</v>
      </c>
      <c r="AF1629" s="21">
        <f ca="1">SUMIFS(AE$2:AE1629,D$2:D1629,D1629)</f>
        <v>2132</v>
      </c>
    </row>
    <row r="1630" spans="1:32" hidden="1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1">
        <v>0</v>
      </c>
      <c r="S1630" s="20">
        <f>VLOOKUP($A1630,Database!$A:$Y,10,FALSE)</f>
        <v>74</v>
      </c>
      <c r="T1630" s="20">
        <f>VLOOKUP($A1630,Database!$A:$Y,11,FALSE)</f>
        <v>104</v>
      </c>
      <c r="U1630" s="20">
        <f>VLOOKUP($A1630,Database!$A:$Y,12,FALSE)</f>
        <v>131</v>
      </c>
      <c r="V1630" s="20" t="str">
        <f>VLOOKUP(A1630,Database!A:M,13,FALSE)</f>
        <v>Terminé</v>
      </c>
      <c r="W1630" s="20">
        <f>VLOOKUP($A1630,Database!$A:$Y,20,FALSE)</f>
        <v>0</v>
      </c>
      <c r="X1630" s="20">
        <f>VLOOKUP($A1630,Database!$A:$Y,21,FALSE)</f>
        <v>0</v>
      </c>
      <c r="Y1630" s="20">
        <f>IF(A1630=0,0,IF(V1630="À venir",0,IF(AND(ISBLANK(P1630),ISBLANK(Q1630)),1,0)))</f>
        <v>0</v>
      </c>
      <c r="Z1630" s="20">
        <f>IF(OR(ISBLANK(P1630),ISBLANK(Q1630)),"",IF(OR(AND(P1630&gt;Q1630,W1630&gt;X1630),AND(P1630=Q1630,W1630=X1630),AND(P1630&lt;Q1630,W1630&lt;X1630)),1,0))</f>
        <v>0</v>
      </c>
      <c r="AA1630" s="20">
        <f ca="1">IF(C1630&lt;NOW(),IF(AND(P1630&gt;Q1630,W1630&gt;X1630),S1630,IF(AND(P1630=Q1630,W1630=X1630),T1630,IF(AND(P1630&lt;Q1630,W1630&lt;X1630),U1630,0))),"")</f>
        <v>0</v>
      </c>
      <c r="AB1630" s="20">
        <f ca="1">IF(AND(P1630=W1630,Q1630=X1630,NOT(ISBLANK(P1630)),NOT(ISBLANK(Q1630)),NOT(ISBLANK(W1630)),NOT(ISBLANK(AA1630))),1,0)</f>
        <v>0</v>
      </c>
      <c r="AC1630" s="20" t="str">
        <f ca="1">IF(AB1630=0,"",IF(OR(ISBLANK(P1630),ISBLANK(Q1630)),"",IF(ISBLANK(VLOOKUP(A1630,Database!A:AA,22,FALSE)),"",VLOOKUP(A1630,Database!A:AA,22,FALSE))))</f>
        <v/>
      </c>
      <c r="AD1630" s="20">
        <f ca="1">IFERROR(
   IF(
     OR(ISBLANK(P1630),ISBLANK(Q1630)),
     "",
     IF(
       AND(AA1630&lt;&gt;"",OR(V1630="Terminé",V1630="En cours")),
       VLOOKUP(AC1630,Setup_ScoreExactBonus!A:D,4,FALSE),
       0
     )),
  0)</f>
        <v>0</v>
      </c>
      <c r="AE1630" s="21">
        <f ca="1">IFERROR(IF(OR(ISBLANK(P1630),ISBLANK(Q1630)),0,IF(AA1630&lt;&gt;"", AA1630 + IF(AB1630=1,AD1630, 0), "") * (R1630+1)),"")</f>
        <v>0</v>
      </c>
      <c r="AF1630" s="21">
        <f ca="1">SUMIFS(AE$2:AE1630,D$2:D1630,D1630)</f>
        <v>2216</v>
      </c>
    </row>
    <row r="1631" spans="1:32" hidden="1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1">
        <v>0</v>
      </c>
      <c r="S1631" s="20">
        <f>VLOOKUP($A1631,Database!$A:$Y,10,FALSE)</f>
        <v>74</v>
      </c>
      <c r="T1631" s="20">
        <f>VLOOKUP($A1631,Database!$A:$Y,11,FALSE)</f>
        <v>104</v>
      </c>
      <c r="U1631" s="20">
        <f>VLOOKUP($A1631,Database!$A:$Y,12,FALSE)</f>
        <v>131</v>
      </c>
      <c r="V1631" s="20" t="str">
        <f>VLOOKUP(A1631,Database!A:M,13,FALSE)</f>
        <v>Terminé</v>
      </c>
      <c r="W1631" s="20">
        <f>VLOOKUP($A1631,Database!$A:$Y,20,FALSE)</f>
        <v>0</v>
      </c>
      <c r="X1631" s="20">
        <f>VLOOKUP($A1631,Database!$A:$Y,21,FALSE)</f>
        <v>0</v>
      </c>
      <c r="Y1631" s="20">
        <f>IF(A1631=0,0,IF(V1631="À venir",0,IF(AND(ISBLANK(P1631),ISBLANK(Q1631)),1,0)))</f>
        <v>0</v>
      </c>
      <c r="Z1631" s="20">
        <f>IF(OR(ISBLANK(P1631),ISBLANK(Q1631)),"",IF(OR(AND(P1631&gt;Q1631,W1631&gt;X1631),AND(P1631=Q1631,W1631=X1631),AND(P1631&lt;Q1631,W1631&lt;X1631)),1,0))</f>
        <v>0</v>
      </c>
      <c r="AA1631" s="20">
        <f ca="1">IF(C1631&lt;NOW(),IF(AND(P1631&gt;Q1631,W1631&gt;X1631),S1631,IF(AND(P1631=Q1631,W1631=X1631),T1631,IF(AND(P1631&lt;Q1631,W1631&lt;X1631),U1631,0))),"")</f>
        <v>0</v>
      </c>
      <c r="AB1631" s="20">
        <f ca="1">IF(AND(P1631=W1631,Q1631=X1631,NOT(ISBLANK(P1631)),NOT(ISBLANK(Q1631)),NOT(ISBLANK(W1631)),NOT(ISBLANK(AA1631))),1,0)</f>
        <v>0</v>
      </c>
      <c r="AC1631" s="20" t="str">
        <f ca="1">IF(AB1631=0,"",IF(OR(ISBLANK(P1631),ISBLANK(Q1631)),"",IF(ISBLANK(VLOOKUP(A1631,Database!A:AA,22,FALSE)),"",VLOOKUP(A1631,Database!A:AA,22,FALSE))))</f>
        <v/>
      </c>
      <c r="AD1631" s="20">
        <f ca="1">IFERROR(
   IF(
     OR(ISBLANK(P1631),ISBLANK(Q1631)),
     "",
     IF(
       AND(AA1631&lt;&gt;"",OR(V1631="Terminé",V1631="En cours")),
       VLOOKUP(AC1631,Setup_ScoreExactBonus!A:D,4,FALSE),
       0
     )),
  0)</f>
        <v>0</v>
      </c>
      <c r="AE1631" s="21">
        <f ca="1">IFERROR(IF(OR(ISBLANK(P1631),ISBLANK(Q1631)),0,IF(AA1631&lt;&gt;"", AA1631 + IF(AB1631=1,AD1631, 0), "") * (R1631+1)),"")</f>
        <v>0</v>
      </c>
      <c r="AF1631" s="21">
        <f ca="1">SUMIFS(AE$2:AE1631,D$2:D1631,D1631)</f>
        <v>1928</v>
      </c>
    </row>
    <row r="1632" spans="1:32" hidden="1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1">
        <v>0</v>
      </c>
      <c r="S1632" s="20">
        <f>VLOOKUP($A1632,Database!$A:$Y,10,FALSE)</f>
        <v>74</v>
      </c>
      <c r="T1632" s="20">
        <f>VLOOKUP($A1632,Database!$A:$Y,11,FALSE)</f>
        <v>104</v>
      </c>
      <c r="U1632" s="20">
        <f>VLOOKUP($A1632,Database!$A:$Y,12,FALSE)</f>
        <v>131</v>
      </c>
      <c r="V1632" s="20" t="str">
        <f>VLOOKUP(A1632,Database!A:M,13,FALSE)</f>
        <v>Terminé</v>
      </c>
      <c r="W1632" s="20">
        <f>VLOOKUP($A1632,Database!$A:$Y,20,FALSE)</f>
        <v>0</v>
      </c>
      <c r="X1632" s="20">
        <f>VLOOKUP($A1632,Database!$A:$Y,21,FALSE)</f>
        <v>0</v>
      </c>
      <c r="Y1632" s="20">
        <f>IF(A1632=0,0,IF(V1632="À venir",0,IF(AND(ISBLANK(P1632),ISBLANK(Q1632)),1,0)))</f>
        <v>0</v>
      </c>
      <c r="Z1632" s="20">
        <f>IF(OR(ISBLANK(P1632),ISBLANK(Q1632)),"",IF(OR(AND(P1632&gt;Q1632,W1632&gt;X1632),AND(P1632=Q1632,W1632=X1632),AND(P1632&lt;Q1632,W1632&lt;X1632)),1,0))</f>
        <v>0</v>
      </c>
      <c r="AA1632" s="20">
        <f ca="1">IF(C1632&lt;NOW(),IF(AND(P1632&gt;Q1632,W1632&gt;X1632),S1632,IF(AND(P1632=Q1632,W1632=X1632),T1632,IF(AND(P1632&lt;Q1632,W1632&lt;X1632),U1632,0))),"")</f>
        <v>0</v>
      </c>
      <c r="AB1632" s="20">
        <f ca="1">IF(AND(P1632=W1632,Q1632=X1632,NOT(ISBLANK(P1632)),NOT(ISBLANK(Q1632)),NOT(ISBLANK(W1632)),NOT(ISBLANK(AA1632))),1,0)</f>
        <v>0</v>
      </c>
      <c r="AC1632" s="20" t="str">
        <f ca="1">IF(AB1632=0,"",IF(OR(ISBLANK(P1632),ISBLANK(Q1632)),"",IF(ISBLANK(VLOOKUP(A1632,Database!A:AA,22,FALSE)),"",VLOOKUP(A1632,Database!A:AA,22,FALSE))))</f>
        <v/>
      </c>
      <c r="AD1632" s="20">
        <f ca="1">IFERROR(
   IF(
     OR(ISBLANK(P1632),ISBLANK(Q1632)),
     "",
     IF(
       AND(AA1632&lt;&gt;"",OR(V1632="Terminé",V1632="En cours")),
       VLOOKUP(AC1632,Setup_ScoreExactBonus!A:D,4,FALSE),
       0
     )),
  0)</f>
        <v>0</v>
      </c>
      <c r="AE1632" s="21">
        <f ca="1">IFERROR(IF(OR(ISBLANK(P1632),ISBLANK(Q1632)),0,IF(AA1632&lt;&gt;"", AA1632 + IF(AB1632=1,AD1632, 0), "") * (R1632+1)),"")</f>
        <v>0</v>
      </c>
      <c r="AF1632" s="21">
        <f ca="1">SUMIFS(AE$2:AE1632,D$2:D1632,D1632)</f>
        <v>2388</v>
      </c>
    </row>
    <row r="1633" spans="1:32" hidden="1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1">
        <v>0</v>
      </c>
      <c r="S1633" s="20">
        <f>VLOOKUP($A1633,Database!$A:$Y,10,FALSE)</f>
        <v>74</v>
      </c>
      <c r="T1633" s="20">
        <f>VLOOKUP($A1633,Database!$A:$Y,11,FALSE)</f>
        <v>104</v>
      </c>
      <c r="U1633" s="20">
        <f>VLOOKUP($A1633,Database!$A:$Y,12,FALSE)</f>
        <v>131</v>
      </c>
      <c r="V1633" s="20" t="str">
        <f>VLOOKUP(A1633,Database!A:M,13,FALSE)</f>
        <v>Terminé</v>
      </c>
      <c r="W1633" s="20">
        <f>VLOOKUP($A1633,Database!$A:$Y,20,FALSE)</f>
        <v>0</v>
      </c>
      <c r="X1633" s="20">
        <f>VLOOKUP($A1633,Database!$A:$Y,21,FALSE)</f>
        <v>0</v>
      </c>
      <c r="Y1633" s="20">
        <f>IF(A1633=0,0,IF(V1633="À venir",0,IF(AND(ISBLANK(P1633),ISBLANK(Q1633)),1,0)))</f>
        <v>0</v>
      </c>
      <c r="Z1633" s="20">
        <f>IF(OR(ISBLANK(P1633),ISBLANK(Q1633)),"",IF(OR(AND(P1633&gt;Q1633,W1633&gt;X1633),AND(P1633=Q1633,W1633=X1633),AND(P1633&lt;Q1633,W1633&lt;X1633)),1,0))</f>
        <v>0</v>
      </c>
      <c r="AA1633" s="20">
        <f ca="1">IF(C1633&lt;NOW(),IF(AND(P1633&gt;Q1633,W1633&gt;X1633),S1633,IF(AND(P1633=Q1633,W1633=X1633),T1633,IF(AND(P1633&lt;Q1633,W1633&lt;X1633),U1633,0))),"")</f>
        <v>0</v>
      </c>
      <c r="AB1633" s="20">
        <f ca="1">IF(AND(P1633=W1633,Q1633=X1633,NOT(ISBLANK(P1633)),NOT(ISBLANK(Q1633)),NOT(ISBLANK(W1633)),NOT(ISBLANK(AA1633))),1,0)</f>
        <v>0</v>
      </c>
      <c r="AC1633" s="20" t="str">
        <f ca="1">IF(AB1633=0,"",IF(OR(ISBLANK(P1633),ISBLANK(Q1633)),"",IF(ISBLANK(VLOOKUP(A1633,Database!A:AA,22,FALSE)),"",VLOOKUP(A1633,Database!A:AA,22,FALSE))))</f>
        <v/>
      </c>
      <c r="AD1633" s="20">
        <f ca="1">IFERROR(
   IF(
     OR(ISBLANK(P1633),ISBLANK(Q1633)),
     "",
     IF(
       AND(AA1633&lt;&gt;"",OR(V1633="Terminé",V1633="En cours")),
       VLOOKUP(AC1633,Setup_ScoreExactBonus!A:D,4,FALSE),
       0
     )),
  0)</f>
        <v>0</v>
      </c>
      <c r="AE1633" s="21">
        <f ca="1">IFERROR(IF(OR(ISBLANK(P1633),ISBLANK(Q1633)),0,IF(AA1633&lt;&gt;"", AA1633 + IF(AB1633=1,AD1633, 0), "") * (R1633+1)),"")</f>
        <v>0</v>
      </c>
      <c r="AF1633" s="21">
        <f ca="1">SUMIFS(AE$2:AE1633,D$2:D1633,D1633)</f>
        <v>2276</v>
      </c>
    </row>
    <row r="1634" spans="1:32" hidden="1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1">
        <v>0</v>
      </c>
      <c r="S1634" s="20">
        <f>VLOOKUP($A1634,Database!$A:$Y,10,FALSE)</f>
        <v>74</v>
      </c>
      <c r="T1634" s="20">
        <f>VLOOKUP($A1634,Database!$A:$Y,11,FALSE)</f>
        <v>104</v>
      </c>
      <c r="U1634" s="20">
        <f>VLOOKUP($A1634,Database!$A:$Y,12,FALSE)</f>
        <v>131</v>
      </c>
      <c r="V1634" s="20" t="str">
        <f>VLOOKUP(A1634,Database!A:M,13,FALSE)</f>
        <v>Terminé</v>
      </c>
      <c r="W1634" s="20">
        <f>VLOOKUP($A1634,Database!$A:$Y,20,FALSE)</f>
        <v>0</v>
      </c>
      <c r="X1634" s="20">
        <f>VLOOKUP($A1634,Database!$A:$Y,21,FALSE)</f>
        <v>0</v>
      </c>
      <c r="Y1634" s="20">
        <f>IF(A1634=0,0,IF(V1634="À venir",0,IF(AND(ISBLANK(P1634),ISBLANK(Q1634)),1,0)))</f>
        <v>0</v>
      </c>
      <c r="Z1634" s="20">
        <f>IF(OR(ISBLANK(P1634),ISBLANK(Q1634)),"",IF(OR(AND(P1634&gt;Q1634,W1634&gt;X1634),AND(P1634=Q1634,W1634=X1634),AND(P1634&lt;Q1634,W1634&lt;X1634)),1,0))</f>
        <v>0</v>
      </c>
      <c r="AA1634" s="20">
        <f ca="1">IF(C1634&lt;NOW(),IF(AND(P1634&gt;Q1634,W1634&gt;X1634),S1634,IF(AND(P1634=Q1634,W1634=X1634),T1634,IF(AND(P1634&lt;Q1634,W1634&lt;X1634),U1634,0))),"")</f>
        <v>0</v>
      </c>
      <c r="AB1634" s="20">
        <f ca="1">IF(AND(P1634=W1634,Q1634=X1634,NOT(ISBLANK(P1634)),NOT(ISBLANK(Q1634)),NOT(ISBLANK(W1634)),NOT(ISBLANK(AA1634))),1,0)</f>
        <v>0</v>
      </c>
      <c r="AC1634" s="20" t="str">
        <f ca="1">IF(AB1634=0,"",IF(OR(ISBLANK(P1634),ISBLANK(Q1634)),"",IF(ISBLANK(VLOOKUP(A1634,Database!A:AA,22,FALSE)),"",VLOOKUP(A1634,Database!A:AA,22,FALSE))))</f>
        <v/>
      </c>
      <c r="AD1634" s="20">
        <f ca="1">IFERROR(
   IF(
     OR(ISBLANK(P1634),ISBLANK(Q1634)),
     "",
     IF(
       AND(AA1634&lt;&gt;"",OR(V1634="Terminé",V1634="En cours")),
       VLOOKUP(AC1634,Setup_ScoreExactBonus!A:D,4,FALSE),
       0
     )),
  0)</f>
        <v>0</v>
      </c>
      <c r="AE1634" s="21">
        <f ca="1">IFERROR(IF(OR(ISBLANK(P1634),ISBLANK(Q1634)),0,IF(AA1634&lt;&gt;"", AA1634 + IF(AB1634=1,AD1634, 0), "") * (R1634+1)),"")</f>
        <v>0</v>
      </c>
      <c r="AF1634" s="21">
        <f ca="1">SUMIFS(AE$2:AE1634,D$2:D1634,D1634)</f>
        <v>2376</v>
      </c>
    </row>
    <row r="1635" spans="1:32" hidden="1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1">
        <v>0</v>
      </c>
      <c r="S1635" s="20">
        <f>VLOOKUP($A1635,Database!$A:$Y,10,FALSE)</f>
        <v>74</v>
      </c>
      <c r="T1635" s="20">
        <f>VLOOKUP($A1635,Database!$A:$Y,11,FALSE)</f>
        <v>104</v>
      </c>
      <c r="U1635" s="20">
        <f>VLOOKUP($A1635,Database!$A:$Y,12,FALSE)</f>
        <v>131</v>
      </c>
      <c r="V1635" s="20" t="str">
        <f>VLOOKUP(A1635,Database!A:M,13,FALSE)</f>
        <v>Terminé</v>
      </c>
      <c r="W1635" s="20">
        <f>VLOOKUP($A1635,Database!$A:$Y,20,FALSE)</f>
        <v>0</v>
      </c>
      <c r="X1635" s="20">
        <f>VLOOKUP($A1635,Database!$A:$Y,21,FALSE)</f>
        <v>0</v>
      </c>
      <c r="Y1635" s="20">
        <f>IF(A1635=0,0,IF(V1635="À venir",0,IF(AND(ISBLANK(P1635),ISBLANK(Q1635)),1,0)))</f>
        <v>0</v>
      </c>
      <c r="Z1635" s="20">
        <f>IF(OR(ISBLANK(P1635),ISBLANK(Q1635)),"",IF(OR(AND(P1635&gt;Q1635,W1635&gt;X1635),AND(P1635=Q1635,W1635=X1635),AND(P1635&lt;Q1635,W1635&lt;X1635)),1,0))</f>
        <v>0</v>
      </c>
      <c r="AA1635" s="20">
        <f ca="1">IF(C1635&lt;NOW(),IF(AND(P1635&gt;Q1635,W1635&gt;X1635),S1635,IF(AND(P1635=Q1635,W1635=X1635),T1635,IF(AND(P1635&lt;Q1635,W1635&lt;X1635),U1635,0))),"")</f>
        <v>0</v>
      </c>
      <c r="AB1635" s="20">
        <f ca="1">IF(AND(P1635=W1635,Q1635=X1635,NOT(ISBLANK(P1635)),NOT(ISBLANK(Q1635)),NOT(ISBLANK(W1635)),NOT(ISBLANK(AA1635))),1,0)</f>
        <v>0</v>
      </c>
      <c r="AC1635" s="20" t="str">
        <f ca="1">IF(AB1635=0,"",IF(OR(ISBLANK(P1635),ISBLANK(Q1635)),"",IF(ISBLANK(VLOOKUP(A1635,Database!A:AA,22,FALSE)),"",VLOOKUP(A1635,Database!A:AA,22,FALSE))))</f>
        <v/>
      </c>
      <c r="AD1635" s="20">
        <f ca="1">IFERROR(
   IF(
     OR(ISBLANK(P1635),ISBLANK(Q1635)),
     "",
     IF(
       AND(AA1635&lt;&gt;"",OR(V1635="Terminé",V1635="En cours")),
       VLOOKUP(AC1635,Setup_ScoreExactBonus!A:D,4,FALSE),
       0
     )),
  0)</f>
        <v>0</v>
      </c>
      <c r="AE1635" s="21">
        <f ca="1">IFERROR(IF(OR(ISBLANK(P1635),ISBLANK(Q1635)),0,IF(AA1635&lt;&gt;"", AA1635 + IF(AB1635=1,AD1635, 0), "") * (R1635+1)),"")</f>
        <v>0</v>
      </c>
      <c r="AF1635" s="21">
        <f ca="1">SUMIFS(AE$2:AE1635,D$2:D1635,D1635)</f>
        <v>2261</v>
      </c>
    </row>
    <row r="1636" spans="1:32" hidden="1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1">
        <v>0</v>
      </c>
      <c r="S1636" s="20">
        <f>VLOOKUP($A1636,Database!$A:$Y,10,FALSE)</f>
        <v>74</v>
      </c>
      <c r="T1636" s="20">
        <f>VLOOKUP($A1636,Database!$A:$Y,11,FALSE)</f>
        <v>104</v>
      </c>
      <c r="U1636" s="20">
        <f>VLOOKUP($A1636,Database!$A:$Y,12,FALSE)</f>
        <v>131</v>
      </c>
      <c r="V1636" s="20" t="str">
        <f>VLOOKUP(A1636,Database!A:M,13,FALSE)</f>
        <v>Terminé</v>
      </c>
      <c r="W1636" s="20">
        <f>VLOOKUP($A1636,Database!$A:$Y,20,FALSE)</f>
        <v>0</v>
      </c>
      <c r="X1636" s="20">
        <f>VLOOKUP($A1636,Database!$A:$Y,21,FALSE)</f>
        <v>0</v>
      </c>
      <c r="Y1636" s="20">
        <f>IF(A1636=0,0,IF(V1636="À venir",0,IF(AND(ISBLANK(P1636),ISBLANK(Q1636)),1,0)))</f>
        <v>0</v>
      </c>
      <c r="Z1636" s="20">
        <f>IF(OR(ISBLANK(P1636),ISBLANK(Q1636)),"",IF(OR(AND(P1636&gt;Q1636,W1636&gt;X1636),AND(P1636=Q1636,W1636=X1636),AND(P1636&lt;Q1636,W1636&lt;X1636)),1,0))</f>
        <v>1</v>
      </c>
      <c r="AA1636" s="20">
        <f ca="1">IF(C1636&lt;NOW(),IF(AND(P1636&gt;Q1636,W1636&gt;X1636),S1636,IF(AND(P1636=Q1636,W1636=X1636),T1636,IF(AND(P1636&lt;Q1636,W1636&lt;X1636),U1636,0))),"")</f>
        <v>104</v>
      </c>
      <c r="AB1636" s="20">
        <f ca="1">IF(AND(P1636=W1636,Q1636=X1636,NOT(ISBLANK(P1636)),NOT(ISBLANK(Q1636)),NOT(ISBLANK(W1636)),NOT(ISBLANK(AA1636))),1,0)</f>
        <v>1</v>
      </c>
      <c r="AC1636" s="20" t="str">
        <f ca="1">IF(AB1636=0,"",IF(OR(ISBLANK(P1636),ISBLANK(Q1636)),"",IF(ISBLANK(VLOOKUP(A1636,Database!A:AA,22,FALSE)),"",VLOOKUP(A1636,Database!A:AA,22,FALSE))))</f>
        <v>Très rare</v>
      </c>
      <c r="AD1636" s="20">
        <f ca="1">IFERROR(
   IF(
     OR(ISBLANK(P1636),ISBLANK(Q1636)),
     "",
     IF(
       AND(AA1636&lt;&gt;"",OR(V1636="Terminé",V1636="En cours")),
       VLOOKUP(AC1636,Setup_ScoreExactBonus!A:D,4,FALSE),
       0
     )),
  0)</f>
        <v>50</v>
      </c>
      <c r="AE1636" s="21">
        <f ca="1">IFERROR(IF(OR(ISBLANK(P1636),ISBLANK(Q1636)),0,IF(AA1636&lt;&gt;"", AA1636 + IF(AB1636=1,AD1636, 0), "") * (R1636+1)),"")</f>
        <v>154</v>
      </c>
      <c r="AF1636" s="21">
        <f ca="1">SUMIFS(AE$2:AE1636,D$2:D1636,D1636)</f>
        <v>2248</v>
      </c>
    </row>
    <row r="1637" spans="1:32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1">
        <v>0</v>
      </c>
      <c r="S1637" s="20">
        <f>VLOOKUP($A1637,Database!$A:$Y,10,FALSE)</f>
        <v>74</v>
      </c>
      <c r="T1637" s="20">
        <f>VLOOKUP($A1637,Database!$A:$Y,11,FALSE)</f>
        <v>104</v>
      </c>
      <c r="U1637" s="20">
        <f>VLOOKUP($A1637,Database!$A:$Y,12,FALSE)</f>
        <v>131</v>
      </c>
      <c r="V1637" s="20" t="str">
        <f>VLOOKUP(A1637,Database!A:M,13,FALSE)</f>
        <v>Terminé</v>
      </c>
      <c r="W1637" s="20">
        <f>VLOOKUP($A1637,Database!$A:$Y,20,FALSE)</f>
        <v>0</v>
      </c>
      <c r="X1637" s="20">
        <f>VLOOKUP($A1637,Database!$A:$Y,21,FALSE)</f>
        <v>0</v>
      </c>
      <c r="Y1637" s="20">
        <f>IF(A1637=0,0,IF(V1637="À venir",0,IF(AND(ISBLANK(P1637),ISBLANK(Q1637)),1,0)))</f>
        <v>0</v>
      </c>
      <c r="Z1637" s="20">
        <f>IF(OR(ISBLANK(P1637),ISBLANK(Q1637)),"",IF(OR(AND(P1637&gt;Q1637,W1637&gt;X1637),AND(P1637=Q1637,W1637=X1637),AND(P1637&lt;Q1637,W1637&lt;X1637)),1,0))</f>
        <v>1</v>
      </c>
      <c r="AA1637" s="20">
        <f ca="1">IF(C1637&lt;NOW(),IF(AND(P1637&gt;Q1637,W1637&gt;X1637),S1637,IF(AND(P1637=Q1637,W1637=X1637),T1637,IF(AND(P1637&lt;Q1637,W1637&lt;X1637),U1637,0))),"")</f>
        <v>104</v>
      </c>
      <c r="AB1637" s="20">
        <f ca="1">IF(AND(P1637=W1637,Q1637=X1637,NOT(ISBLANK(P1637)),NOT(ISBLANK(Q1637)),NOT(ISBLANK(W1637)),NOT(ISBLANK(AA1637))),1,0)</f>
        <v>0</v>
      </c>
      <c r="AC1637" s="20" t="str">
        <f ca="1">IF(AB1637=0,"",IF(OR(ISBLANK(P1637),ISBLANK(Q1637)),"",IF(ISBLANK(VLOOKUP(A1637,Database!A:AA,22,FALSE)),"",VLOOKUP(A1637,Database!A:AA,22,FALSE))))</f>
        <v/>
      </c>
      <c r="AD1637" s="20">
        <f ca="1">IFERROR(
   IF(
     OR(ISBLANK(P1637),ISBLANK(Q1637)),
     "",
     IF(
       AND(AA1637&lt;&gt;"",OR(V1637="Terminé",V1637="En cours")),
       VLOOKUP(AC1637,Setup_ScoreExactBonus!A:D,4,FALSE),
       0
     )),
  0)</f>
        <v>0</v>
      </c>
      <c r="AE1637" s="21">
        <f ca="1">IFERROR(IF(OR(ISBLANK(P1637),ISBLANK(Q1637)),0,IF(AA1637&lt;&gt;"", AA1637 + IF(AB1637=1,AD1637, 0), "") * (R1637+1)),"")</f>
        <v>104</v>
      </c>
      <c r="AF1637" s="21">
        <f ca="1">SUMIFS(AE$2:AE1637,D$2:D1637,D1637)</f>
        <v>1989</v>
      </c>
    </row>
    <row r="1638" spans="1:32" hidden="1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1">
        <v>0</v>
      </c>
      <c r="S1638" s="20">
        <f>VLOOKUP($A1638,Database!$A:$Y,10,FALSE)</f>
        <v>74</v>
      </c>
      <c r="T1638" s="20">
        <f>VLOOKUP($A1638,Database!$A:$Y,11,FALSE)</f>
        <v>104</v>
      </c>
      <c r="U1638" s="20">
        <f>VLOOKUP($A1638,Database!$A:$Y,12,FALSE)</f>
        <v>131</v>
      </c>
      <c r="V1638" s="20" t="str">
        <f>VLOOKUP(A1638,Database!A:M,13,FALSE)</f>
        <v>Terminé</v>
      </c>
      <c r="W1638" s="20">
        <f>VLOOKUP($A1638,Database!$A:$Y,20,FALSE)</f>
        <v>0</v>
      </c>
      <c r="X1638" s="20">
        <f>VLOOKUP($A1638,Database!$A:$Y,21,FALSE)</f>
        <v>0</v>
      </c>
      <c r="Y1638" s="20">
        <f>IF(A1638=0,0,IF(V1638="À venir",0,IF(AND(ISBLANK(P1638),ISBLANK(Q1638)),1,0)))</f>
        <v>0</v>
      </c>
      <c r="Z1638" s="20">
        <f>IF(OR(ISBLANK(P1638),ISBLANK(Q1638)),"",IF(OR(AND(P1638&gt;Q1638,W1638&gt;X1638),AND(P1638=Q1638,W1638=X1638),AND(P1638&lt;Q1638,W1638&lt;X1638)),1,0))</f>
        <v>0</v>
      </c>
      <c r="AA1638" s="20">
        <f ca="1">IF(C1638&lt;NOW(),IF(AND(P1638&gt;Q1638,W1638&gt;X1638),S1638,IF(AND(P1638=Q1638,W1638=X1638),T1638,IF(AND(P1638&lt;Q1638,W1638&lt;X1638),U1638,0))),"")</f>
        <v>0</v>
      </c>
      <c r="AB1638" s="20">
        <f ca="1">IF(AND(P1638=W1638,Q1638=X1638,NOT(ISBLANK(P1638)),NOT(ISBLANK(Q1638)),NOT(ISBLANK(W1638)),NOT(ISBLANK(AA1638))),1,0)</f>
        <v>0</v>
      </c>
      <c r="AC1638" s="20" t="str">
        <f ca="1">IF(AB1638=0,"",IF(OR(ISBLANK(P1638),ISBLANK(Q1638)),"",IF(ISBLANK(VLOOKUP(A1638,Database!A:AA,22,FALSE)),"",VLOOKUP(A1638,Database!A:AA,22,FALSE))))</f>
        <v/>
      </c>
      <c r="AD1638" s="20">
        <f ca="1">IFERROR(
   IF(
     OR(ISBLANK(P1638),ISBLANK(Q1638)),
     "",
     IF(
       AND(AA1638&lt;&gt;"",OR(V1638="Terminé",V1638="En cours")),
       VLOOKUP(AC1638,Setup_ScoreExactBonus!A:D,4,FALSE),
       0
     )),
  0)</f>
        <v>0</v>
      </c>
      <c r="AE1638" s="21">
        <f ca="1">IFERROR(IF(OR(ISBLANK(P1638),ISBLANK(Q1638)),0,IF(AA1638&lt;&gt;"", AA1638 + IF(AB1638=1,AD1638, 0), "") * (R1638+1)),"")</f>
        <v>0</v>
      </c>
      <c r="AF1638" s="21">
        <f ca="1">SUMIFS(AE$2:AE1638,D$2:D1638,D1638)</f>
        <v>1966</v>
      </c>
    </row>
    <row r="1639" spans="1:32" hidden="1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1">
        <v>0</v>
      </c>
      <c r="S1639" s="20">
        <f>VLOOKUP($A1639,Database!$A:$Y,10,FALSE)</f>
        <v>74</v>
      </c>
      <c r="T1639" s="20">
        <f>VLOOKUP($A1639,Database!$A:$Y,11,FALSE)</f>
        <v>104</v>
      </c>
      <c r="U1639" s="20">
        <f>VLOOKUP($A1639,Database!$A:$Y,12,FALSE)</f>
        <v>131</v>
      </c>
      <c r="V1639" s="20" t="str">
        <f>VLOOKUP(A1639,Database!A:M,13,FALSE)</f>
        <v>Terminé</v>
      </c>
      <c r="W1639" s="20">
        <f>VLOOKUP($A1639,Database!$A:$Y,20,FALSE)</f>
        <v>0</v>
      </c>
      <c r="X1639" s="20">
        <f>VLOOKUP($A1639,Database!$A:$Y,21,FALSE)</f>
        <v>0</v>
      </c>
      <c r="Y1639" s="20">
        <f>IF(A1639=0,0,IF(V1639="À venir",0,IF(AND(ISBLANK(P1639),ISBLANK(Q1639)),1,0)))</f>
        <v>0</v>
      </c>
      <c r="Z1639" s="20">
        <f>IF(OR(ISBLANK(P1639),ISBLANK(Q1639)),"",IF(OR(AND(P1639&gt;Q1639,W1639&gt;X1639),AND(P1639=Q1639,W1639=X1639),AND(P1639&lt;Q1639,W1639&lt;X1639)),1,0))</f>
        <v>0</v>
      </c>
      <c r="AA1639" s="20">
        <f ca="1">IF(C1639&lt;NOW(),IF(AND(P1639&gt;Q1639,W1639&gt;X1639),S1639,IF(AND(P1639=Q1639,W1639=X1639),T1639,IF(AND(P1639&lt;Q1639,W1639&lt;X1639),U1639,0))),"")</f>
        <v>0</v>
      </c>
      <c r="AB1639" s="20">
        <f ca="1">IF(AND(P1639=W1639,Q1639=X1639,NOT(ISBLANK(P1639)),NOT(ISBLANK(Q1639)),NOT(ISBLANK(W1639)),NOT(ISBLANK(AA1639))),1,0)</f>
        <v>0</v>
      </c>
      <c r="AC1639" s="20" t="str">
        <f ca="1">IF(AB1639=0,"",IF(OR(ISBLANK(P1639),ISBLANK(Q1639)),"",IF(ISBLANK(VLOOKUP(A1639,Database!A:AA,22,FALSE)),"",VLOOKUP(A1639,Database!A:AA,22,FALSE))))</f>
        <v/>
      </c>
      <c r="AD1639" s="20">
        <f ca="1">IFERROR(
   IF(
     OR(ISBLANK(P1639),ISBLANK(Q1639)),
     "",
     IF(
       AND(AA1639&lt;&gt;"",OR(V1639="Terminé",V1639="En cours")),
       VLOOKUP(AC1639,Setup_ScoreExactBonus!A:D,4,FALSE),
       0
     )),
  0)</f>
        <v>0</v>
      </c>
      <c r="AE1639" s="21">
        <f ca="1">IFERROR(IF(OR(ISBLANK(P1639),ISBLANK(Q1639)),0,IF(AA1639&lt;&gt;"", AA1639 + IF(AB1639=1,AD1639, 0), "") * (R1639+1)),"")</f>
        <v>0</v>
      </c>
      <c r="AF1639" s="21">
        <f ca="1">SUMIFS(AE$2:AE1639,D$2:D1639,D1639)</f>
        <v>2139</v>
      </c>
    </row>
    <row r="1640" spans="1:32" hidden="1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1">
        <v>0</v>
      </c>
      <c r="S1640" s="20">
        <f>VLOOKUP($A1640,Database!$A:$Y,10,FALSE)</f>
        <v>74</v>
      </c>
      <c r="T1640" s="20">
        <f>VLOOKUP($A1640,Database!$A:$Y,11,FALSE)</f>
        <v>104</v>
      </c>
      <c r="U1640" s="20">
        <f>VLOOKUP($A1640,Database!$A:$Y,12,FALSE)</f>
        <v>131</v>
      </c>
      <c r="V1640" s="20" t="str">
        <f>VLOOKUP(A1640,Database!A:M,13,FALSE)</f>
        <v>Terminé</v>
      </c>
      <c r="W1640" s="20">
        <f>VLOOKUP($A1640,Database!$A:$Y,20,FALSE)</f>
        <v>0</v>
      </c>
      <c r="X1640" s="20">
        <f>VLOOKUP($A1640,Database!$A:$Y,21,FALSE)</f>
        <v>0</v>
      </c>
      <c r="Y1640" s="20">
        <f>IF(A1640=0,0,IF(V1640="À venir",0,IF(AND(ISBLANK(P1640),ISBLANK(Q1640)),1,0)))</f>
        <v>0</v>
      </c>
      <c r="Z1640" s="20">
        <f>IF(OR(ISBLANK(P1640),ISBLANK(Q1640)),"",IF(OR(AND(P1640&gt;Q1640,W1640&gt;X1640),AND(P1640=Q1640,W1640=X1640),AND(P1640&lt;Q1640,W1640&lt;X1640)),1,0))</f>
        <v>1</v>
      </c>
      <c r="AA1640" s="20">
        <f ca="1">IF(C1640&lt;NOW(),IF(AND(P1640&gt;Q1640,W1640&gt;X1640),S1640,IF(AND(P1640=Q1640,W1640=X1640),T1640,IF(AND(P1640&lt;Q1640,W1640&lt;X1640),U1640,0))),"")</f>
        <v>104</v>
      </c>
      <c r="AB1640" s="20">
        <f ca="1">IF(AND(P1640=W1640,Q1640=X1640,NOT(ISBLANK(P1640)),NOT(ISBLANK(Q1640)),NOT(ISBLANK(W1640)),NOT(ISBLANK(AA1640))),1,0)</f>
        <v>0</v>
      </c>
      <c r="AC1640" s="20" t="str">
        <f ca="1">IF(AB1640=0,"",IF(OR(ISBLANK(P1640),ISBLANK(Q1640)),"",IF(ISBLANK(VLOOKUP(A1640,Database!A:AA,22,FALSE)),"",VLOOKUP(A1640,Database!A:AA,22,FALSE))))</f>
        <v/>
      </c>
      <c r="AD1640" s="20">
        <f ca="1">IFERROR(
   IF(
     OR(ISBLANK(P1640),ISBLANK(Q1640)),
     "",
     IF(
       AND(AA1640&lt;&gt;"",OR(V1640="Terminé",V1640="En cours")),
       VLOOKUP(AC1640,Setup_ScoreExactBonus!A:D,4,FALSE),
       0
     )),
  0)</f>
        <v>0</v>
      </c>
      <c r="AE1640" s="21">
        <f ca="1">IFERROR(IF(OR(ISBLANK(P1640),ISBLANK(Q1640)),0,IF(AA1640&lt;&gt;"", AA1640 + IF(AB1640=1,AD1640, 0), "") * (R1640+1)),"")</f>
        <v>104</v>
      </c>
      <c r="AF1640" s="21">
        <f ca="1">SUMIFS(AE$2:AE1640,D$2:D1640,D1640)</f>
        <v>2075</v>
      </c>
    </row>
    <row r="1641" spans="1:32" hidden="1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1">
        <v>0</v>
      </c>
      <c r="S1641" s="20">
        <f>VLOOKUP($A1641,Database!$A:$Y,10,FALSE)</f>
        <v>74</v>
      </c>
      <c r="T1641" s="20">
        <f>VLOOKUP($A1641,Database!$A:$Y,11,FALSE)</f>
        <v>104</v>
      </c>
      <c r="U1641" s="20">
        <f>VLOOKUP($A1641,Database!$A:$Y,12,FALSE)</f>
        <v>131</v>
      </c>
      <c r="V1641" s="20" t="str">
        <f>VLOOKUP(A1641,Database!A:M,13,FALSE)</f>
        <v>Terminé</v>
      </c>
      <c r="W1641" s="20">
        <f>VLOOKUP($A1641,Database!$A:$Y,20,FALSE)</f>
        <v>0</v>
      </c>
      <c r="X1641" s="20">
        <f>VLOOKUP($A1641,Database!$A:$Y,21,FALSE)</f>
        <v>0</v>
      </c>
      <c r="Y1641" s="20">
        <f>IF(A1641=0,0,IF(V1641="À venir",0,IF(AND(ISBLANK(P1641),ISBLANK(Q1641)),1,0)))</f>
        <v>0</v>
      </c>
      <c r="Z1641" s="20">
        <f>IF(OR(ISBLANK(P1641),ISBLANK(Q1641)),"",IF(OR(AND(P1641&gt;Q1641,W1641&gt;X1641),AND(P1641=Q1641,W1641=X1641),AND(P1641&lt;Q1641,W1641&lt;X1641)),1,0))</f>
        <v>0</v>
      </c>
      <c r="AA1641" s="20">
        <f ca="1">IF(C1641&lt;NOW(),IF(AND(P1641&gt;Q1641,W1641&gt;X1641),S1641,IF(AND(P1641=Q1641,W1641=X1641),T1641,IF(AND(P1641&lt;Q1641,W1641&lt;X1641),U1641,0))),"")</f>
        <v>0</v>
      </c>
      <c r="AB1641" s="20">
        <f ca="1">IF(AND(P1641=W1641,Q1641=X1641,NOT(ISBLANK(P1641)),NOT(ISBLANK(Q1641)),NOT(ISBLANK(W1641)),NOT(ISBLANK(AA1641))),1,0)</f>
        <v>0</v>
      </c>
      <c r="AC1641" s="20" t="str">
        <f ca="1">IF(AB1641=0,"",IF(OR(ISBLANK(P1641),ISBLANK(Q1641)),"",IF(ISBLANK(VLOOKUP(A1641,Database!A:AA,22,FALSE)),"",VLOOKUP(A1641,Database!A:AA,22,FALSE))))</f>
        <v/>
      </c>
      <c r="AD1641" s="20">
        <f ca="1">IFERROR(
   IF(
     OR(ISBLANK(P1641),ISBLANK(Q1641)),
     "",
     IF(
       AND(AA1641&lt;&gt;"",OR(V1641="Terminé",V1641="En cours")),
       VLOOKUP(AC1641,Setup_ScoreExactBonus!A:D,4,FALSE),
       0
     )),
  0)</f>
        <v>0</v>
      </c>
      <c r="AE1641" s="21">
        <f ca="1">IFERROR(IF(OR(ISBLANK(P1641),ISBLANK(Q1641)),0,IF(AA1641&lt;&gt;"", AA1641 + IF(AB1641=1,AD1641, 0), "") * (R1641+1)),"")</f>
        <v>0</v>
      </c>
      <c r="AF1641" s="21">
        <f ca="1">SUMIFS(AE$2:AE1641,D$2:D1641,D1641)</f>
        <v>2241</v>
      </c>
    </row>
    <row r="1642" spans="1:32" hidden="1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1">
        <v>0</v>
      </c>
      <c r="S1642" s="20">
        <f>VLOOKUP($A1642,Database!$A:$Y,10,FALSE)</f>
        <v>74</v>
      </c>
      <c r="T1642" s="20">
        <f>VLOOKUP($A1642,Database!$A:$Y,11,FALSE)</f>
        <v>104</v>
      </c>
      <c r="U1642" s="20">
        <f>VLOOKUP($A1642,Database!$A:$Y,12,FALSE)</f>
        <v>131</v>
      </c>
      <c r="V1642" s="20" t="str">
        <f>VLOOKUP(A1642,Database!A:M,13,FALSE)</f>
        <v>Terminé</v>
      </c>
      <c r="W1642" s="20">
        <f>VLOOKUP($A1642,Database!$A:$Y,20,FALSE)</f>
        <v>0</v>
      </c>
      <c r="X1642" s="20">
        <f>VLOOKUP($A1642,Database!$A:$Y,21,FALSE)</f>
        <v>0</v>
      </c>
      <c r="Y1642" s="20">
        <f>IF(A1642=0,0,IF(V1642="À venir",0,IF(AND(ISBLANK(P1642),ISBLANK(Q1642)),1,0)))</f>
        <v>0</v>
      </c>
      <c r="Z1642" s="20">
        <f>IF(OR(ISBLANK(P1642),ISBLANK(Q1642)),"",IF(OR(AND(P1642&gt;Q1642,W1642&gt;X1642),AND(P1642=Q1642,W1642=X1642),AND(P1642&lt;Q1642,W1642&lt;X1642)),1,0))</f>
        <v>1</v>
      </c>
      <c r="AA1642" s="20">
        <f ca="1">IF(C1642&lt;NOW(),IF(AND(P1642&gt;Q1642,W1642&gt;X1642),S1642,IF(AND(P1642=Q1642,W1642=X1642),T1642,IF(AND(P1642&lt;Q1642,W1642&lt;X1642),U1642,0))),"")</f>
        <v>104</v>
      </c>
      <c r="AB1642" s="20">
        <f ca="1">IF(AND(P1642=W1642,Q1642=X1642,NOT(ISBLANK(P1642)),NOT(ISBLANK(Q1642)),NOT(ISBLANK(W1642)),NOT(ISBLANK(AA1642))),1,0)</f>
        <v>0</v>
      </c>
      <c r="AC1642" s="20" t="str">
        <f ca="1">IF(AB1642=0,"",IF(OR(ISBLANK(P1642),ISBLANK(Q1642)),"",IF(ISBLANK(VLOOKUP(A1642,Database!A:AA,22,FALSE)),"",VLOOKUP(A1642,Database!A:AA,22,FALSE))))</f>
        <v/>
      </c>
      <c r="AD1642" s="20">
        <f ca="1">IFERROR(
   IF(
     OR(ISBLANK(P1642),ISBLANK(Q1642)),
     "",
     IF(
       AND(AA1642&lt;&gt;"",OR(V1642="Terminé",V1642="En cours")),
       VLOOKUP(AC1642,Setup_ScoreExactBonus!A:D,4,FALSE),
       0
     )),
  0)</f>
        <v>0</v>
      </c>
      <c r="AE1642" s="21">
        <f ca="1">IFERROR(IF(OR(ISBLANK(P1642),ISBLANK(Q1642)),0,IF(AA1642&lt;&gt;"", AA1642 + IF(AB1642=1,AD1642, 0), "") * (R1642+1)),"")</f>
        <v>104</v>
      </c>
      <c r="AF1642" s="21">
        <f ca="1">SUMIFS(AE$2:AE1642,D$2:D1642,D1642)</f>
        <v>2003</v>
      </c>
    </row>
    <row r="1643" spans="1:32" hidden="1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1">
        <v>0</v>
      </c>
      <c r="S1643" s="20">
        <f>VLOOKUP($A1643,Database!$A:$Y,10,FALSE)</f>
        <v>74</v>
      </c>
      <c r="T1643" s="20">
        <f>VLOOKUP($A1643,Database!$A:$Y,11,FALSE)</f>
        <v>104</v>
      </c>
      <c r="U1643" s="20">
        <f>VLOOKUP($A1643,Database!$A:$Y,12,FALSE)</f>
        <v>131</v>
      </c>
      <c r="V1643" s="20" t="str">
        <f>VLOOKUP(A1643,Database!A:M,13,FALSE)</f>
        <v>Terminé</v>
      </c>
      <c r="W1643" s="20">
        <f>VLOOKUP($A1643,Database!$A:$Y,20,FALSE)</f>
        <v>0</v>
      </c>
      <c r="X1643" s="20">
        <f>VLOOKUP($A1643,Database!$A:$Y,21,FALSE)</f>
        <v>0</v>
      </c>
      <c r="Y1643" s="20">
        <f>IF(A1643=0,0,IF(V1643="À venir",0,IF(AND(ISBLANK(P1643),ISBLANK(Q1643)),1,0)))</f>
        <v>0</v>
      </c>
      <c r="Z1643" s="20">
        <f>IF(OR(ISBLANK(P1643),ISBLANK(Q1643)),"",IF(OR(AND(P1643&gt;Q1643,W1643&gt;X1643),AND(P1643=Q1643,W1643=X1643),AND(P1643&lt;Q1643,W1643&lt;X1643)),1,0))</f>
        <v>1</v>
      </c>
      <c r="AA1643" s="20">
        <f ca="1">IF(C1643&lt;NOW(),IF(AND(P1643&gt;Q1643,W1643&gt;X1643),S1643,IF(AND(P1643=Q1643,W1643=X1643),T1643,IF(AND(P1643&lt;Q1643,W1643&lt;X1643),U1643,0))),"")</f>
        <v>104</v>
      </c>
      <c r="AB1643" s="20">
        <f ca="1">IF(AND(P1643=W1643,Q1643=X1643,NOT(ISBLANK(P1643)),NOT(ISBLANK(Q1643)),NOT(ISBLANK(W1643)),NOT(ISBLANK(AA1643))),1,0)</f>
        <v>0</v>
      </c>
      <c r="AC1643" s="20" t="str">
        <f ca="1">IF(AB1643=0,"",IF(OR(ISBLANK(P1643),ISBLANK(Q1643)),"",IF(ISBLANK(VLOOKUP(A1643,Database!A:AA,22,FALSE)),"",VLOOKUP(A1643,Database!A:AA,22,FALSE))))</f>
        <v/>
      </c>
      <c r="AD1643" s="20">
        <f ca="1">IFERROR(
   IF(
     OR(ISBLANK(P1643),ISBLANK(Q1643)),
     "",
     IF(
       AND(AA1643&lt;&gt;"",OR(V1643="Terminé",V1643="En cours")),
       VLOOKUP(AC1643,Setup_ScoreExactBonus!A:D,4,FALSE),
       0
     )),
  0)</f>
        <v>0</v>
      </c>
      <c r="AE1643" s="21">
        <f ca="1">IFERROR(IF(OR(ISBLANK(P1643),ISBLANK(Q1643)),0,IF(AA1643&lt;&gt;"", AA1643 + IF(AB1643=1,AD1643, 0), "") * (R1643+1)),"")</f>
        <v>104</v>
      </c>
      <c r="AF1643" s="21">
        <f ca="1">SUMIFS(AE$2:AE1643,D$2:D1643,D1643)</f>
        <v>1755</v>
      </c>
    </row>
    <row r="1644" spans="1:32" hidden="1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1">
        <v>0</v>
      </c>
      <c r="S1644" s="20">
        <f>VLOOKUP($A1644,Database!$A:$Y,10,FALSE)</f>
        <v>74</v>
      </c>
      <c r="T1644" s="20">
        <f>VLOOKUP($A1644,Database!$A:$Y,11,FALSE)</f>
        <v>104</v>
      </c>
      <c r="U1644" s="20">
        <f>VLOOKUP($A1644,Database!$A:$Y,12,FALSE)</f>
        <v>131</v>
      </c>
      <c r="V1644" s="20" t="str">
        <f>VLOOKUP(A1644,Database!A:M,13,FALSE)</f>
        <v>Terminé</v>
      </c>
      <c r="W1644" s="20">
        <f>VLOOKUP($A1644,Database!$A:$Y,20,FALSE)</f>
        <v>0</v>
      </c>
      <c r="X1644" s="20">
        <f>VLOOKUP($A1644,Database!$A:$Y,21,FALSE)</f>
        <v>0</v>
      </c>
      <c r="Y1644" s="20">
        <f>IF(A1644=0,0,IF(V1644="À venir",0,IF(AND(ISBLANK(P1644),ISBLANK(Q1644)),1,0)))</f>
        <v>0</v>
      </c>
      <c r="Z1644" s="20">
        <f>IF(OR(ISBLANK(P1644),ISBLANK(Q1644)),"",IF(OR(AND(P1644&gt;Q1644,W1644&gt;X1644),AND(P1644=Q1644,W1644=X1644),AND(P1644&lt;Q1644,W1644&lt;X1644)),1,0))</f>
        <v>0</v>
      </c>
      <c r="AA1644" s="20">
        <f ca="1">IF(C1644&lt;NOW(),IF(AND(P1644&gt;Q1644,W1644&gt;X1644),S1644,IF(AND(P1644=Q1644,W1644=X1644),T1644,IF(AND(P1644&lt;Q1644,W1644&lt;X1644),U1644,0))),"")</f>
        <v>0</v>
      </c>
      <c r="AB1644" s="20">
        <f ca="1">IF(AND(P1644=W1644,Q1644=X1644,NOT(ISBLANK(P1644)),NOT(ISBLANK(Q1644)),NOT(ISBLANK(W1644)),NOT(ISBLANK(AA1644))),1,0)</f>
        <v>0</v>
      </c>
      <c r="AC1644" s="20" t="str">
        <f ca="1">IF(AB1644=0,"",IF(OR(ISBLANK(P1644),ISBLANK(Q1644)),"",IF(ISBLANK(VLOOKUP(A1644,Database!A:AA,22,FALSE)),"",VLOOKUP(A1644,Database!A:AA,22,FALSE))))</f>
        <v/>
      </c>
      <c r="AD1644" s="20">
        <f ca="1">IFERROR(
   IF(
     OR(ISBLANK(P1644),ISBLANK(Q1644)),
     "",
     IF(
       AND(AA1644&lt;&gt;"",OR(V1644="Terminé",V1644="En cours")),
       VLOOKUP(AC1644,Setup_ScoreExactBonus!A:D,4,FALSE),
       0
     )),
  0)</f>
        <v>0</v>
      </c>
      <c r="AE1644" s="21">
        <f ca="1">IFERROR(IF(OR(ISBLANK(P1644),ISBLANK(Q1644)),0,IF(AA1644&lt;&gt;"", AA1644 + IF(AB1644=1,AD1644, 0), "") * (R1644+1)),"")</f>
        <v>0</v>
      </c>
      <c r="AF1644" s="21">
        <f ca="1">SUMIFS(AE$2:AE1644,D$2:D1644,D1644)</f>
        <v>1670</v>
      </c>
    </row>
    <row r="1645" spans="1:32" hidden="1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1">
        <v>0</v>
      </c>
      <c r="S1645" s="20">
        <f>VLOOKUP($A1645,Database!$A:$Y,10,FALSE)</f>
        <v>74</v>
      </c>
      <c r="T1645" s="20">
        <f>VLOOKUP($A1645,Database!$A:$Y,11,FALSE)</f>
        <v>104</v>
      </c>
      <c r="U1645" s="20">
        <f>VLOOKUP($A1645,Database!$A:$Y,12,FALSE)</f>
        <v>131</v>
      </c>
      <c r="V1645" s="20" t="str">
        <f>VLOOKUP(A1645,Database!A:M,13,FALSE)</f>
        <v>Terminé</v>
      </c>
      <c r="W1645" s="20">
        <f>VLOOKUP($A1645,Database!$A:$Y,20,FALSE)</f>
        <v>0</v>
      </c>
      <c r="X1645" s="20">
        <f>VLOOKUP($A1645,Database!$A:$Y,21,FALSE)</f>
        <v>0</v>
      </c>
      <c r="Y1645" s="20">
        <f>IF(A1645=0,0,IF(V1645="À venir",0,IF(AND(ISBLANK(P1645),ISBLANK(Q1645)),1,0)))</f>
        <v>0</v>
      </c>
      <c r="Z1645" s="20">
        <f>IF(OR(ISBLANK(P1645),ISBLANK(Q1645)),"",IF(OR(AND(P1645&gt;Q1645,W1645&gt;X1645),AND(P1645=Q1645,W1645=X1645),AND(P1645&lt;Q1645,W1645&lt;X1645)),1,0))</f>
        <v>0</v>
      </c>
      <c r="AA1645" s="20">
        <f ca="1">IF(C1645&lt;NOW(),IF(AND(P1645&gt;Q1645,W1645&gt;X1645),S1645,IF(AND(P1645=Q1645,W1645=X1645),T1645,IF(AND(P1645&lt;Q1645,W1645&lt;X1645),U1645,0))),"")</f>
        <v>0</v>
      </c>
      <c r="AB1645" s="20">
        <f ca="1">IF(AND(P1645=W1645,Q1645=X1645,NOT(ISBLANK(P1645)),NOT(ISBLANK(Q1645)),NOT(ISBLANK(W1645)),NOT(ISBLANK(AA1645))),1,0)</f>
        <v>0</v>
      </c>
      <c r="AC1645" s="20" t="str">
        <f ca="1">IF(AB1645=0,"",IF(OR(ISBLANK(P1645),ISBLANK(Q1645)),"",IF(ISBLANK(VLOOKUP(A1645,Database!A:AA,22,FALSE)),"",VLOOKUP(A1645,Database!A:AA,22,FALSE))))</f>
        <v/>
      </c>
      <c r="AD1645" s="20">
        <f ca="1">IFERROR(
   IF(
     OR(ISBLANK(P1645),ISBLANK(Q1645)),
     "",
     IF(
       AND(AA1645&lt;&gt;"",OR(V1645="Terminé",V1645="En cours")),
       VLOOKUP(AC1645,Setup_ScoreExactBonus!A:D,4,FALSE),
       0
     )),
  0)</f>
        <v>0</v>
      </c>
      <c r="AE1645" s="21">
        <f ca="1">IFERROR(IF(OR(ISBLANK(P1645),ISBLANK(Q1645)),0,IF(AA1645&lt;&gt;"", AA1645 + IF(AB1645=1,AD1645, 0), "") * (R1645+1)),"")</f>
        <v>0</v>
      </c>
      <c r="AF1645" s="21">
        <f ca="1">SUMIFS(AE$2:AE1645,D$2:D1645,D1645)</f>
        <v>2441</v>
      </c>
    </row>
    <row r="1646" spans="1:32" hidden="1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1">
        <v>0</v>
      </c>
      <c r="S1646" s="20">
        <f>VLOOKUP($A1646,Database!$A:$Y,10,FALSE)</f>
        <v>74</v>
      </c>
      <c r="T1646" s="20">
        <f>VLOOKUP($A1646,Database!$A:$Y,11,FALSE)</f>
        <v>104</v>
      </c>
      <c r="U1646" s="20">
        <f>VLOOKUP($A1646,Database!$A:$Y,12,FALSE)</f>
        <v>131</v>
      </c>
      <c r="V1646" s="20" t="str">
        <f>VLOOKUP(A1646,Database!A:M,13,FALSE)</f>
        <v>Terminé</v>
      </c>
      <c r="W1646" s="20">
        <f>VLOOKUP($A1646,Database!$A:$Y,20,FALSE)</f>
        <v>0</v>
      </c>
      <c r="X1646" s="20">
        <f>VLOOKUP($A1646,Database!$A:$Y,21,FALSE)</f>
        <v>0</v>
      </c>
      <c r="Y1646" s="20">
        <f>IF(A1646=0,0,IF(V1646="À venir",0,IF(AND(ISBLANK(P1646),ISBLANK(Q1646)),1,0)))</f>
        <v>0</v>
      </c>
      <c r="Z1646" s="20">
        <f>IF(OR(ISBLANK(P1646),ISBLANK(Q1646)),"",IF(OR(AND(P1646&gt;Q1646,W1646&gt;X1646),AND(P1646=Q1646,W1646=X1646),AND(P1646&lt;Q1646,W1646&lt;X1646)),1,0))</f>
        <v>0</v>
      </c>
      <c r="AA1646" s="20">
        <f ca="1">IF(C1646&lt;NOW(),IF(AND(P1646&gt;Q1646,W1646&gt;X1646),S1646,IF(AND(P1646=Q1646,W1646=X1646),T1646,IF(AND(P1646&lt;Q1646,W1646&lt;X1646),U1646,0))),"")</f>
        <v>0</v>
      </c>
      <c r="AB1646" s="20">
        <f ca="1">IF(AND(P1646=W1646,Q1646=X1646,NOT(ISBLANK(P1646)),NOT(ISBLANK(Q1646)),NOT(ISBLANK(W1646)),NOT(ISBLANK(AA1646))),1,0)</f>
        <v>0</v>
      </c>
      <c r="AC1646" s="20" t="str">
        <f ca="1">IF(AB1646=0,"",IF(OR(ISBLANK(P1646),ISBLANK(Q1646)),"",IF(ISBLANK(VLOOKUP(A1646,Database!A:AA,22,FALSE)),"",VLOOKUP(A1646,Database!A:AA,22,FALSE))))</f>
        <v/>
      </c>
      <c r="AD1646" s="20">
        <f ca="1">IFERROR(
   IF(
     OR(ISBLANK(P1646),ISBLANK(Q1646)),
     "",
     IF(
       AND(AA1646&lt;&gt;"",OR(V1646="Terminé",V1646="En cours")),
       VLOOKUP(AC1646,Setup_ScoreExactBonus!A:D,4,FALSE),
       0
     )),
  0)</f>
        <v>0</v>
      </c>
      <c r="AE1646" s="21">
        <f ca="1">IFERROR(IF(OR(ISBLANK(P1646),ISBLANK(Q1646)),0,IF(AA1646&lt;&gt;"", AA1646 + IF(AB1646=1,AD1646, 0), "") * (R1646+1)),"")</f>
        <v>0</v>
      </c>
      <c r="AF1646" s="21">
        <f ca="1">SUMIFS(AE$2:AE1646,D$2:D1646,D1646)</f>
        <v>2157</v>
      </c>
    </row>
    <row r="1647" spans="1:32" hidden="1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1">
        <v>0</v>
      </c>
      <c r="S1647" s="20">
        <f>VLOOKUP($A1647,Database!$A:$Y,10,FALSE)</f>
        <v>74</v>
      </c>
      <c r="T1647" s="20">
        <f>VLOOKUP($A1647,Database!$A:$Y,11,FALSE)</f>
        <v>104</v>
      </c>
      <c r="U1647" s="20">
        <f>VLOOKUP($A1647,Database!$A:$Y,12,FALSE)</f>
        <v>131</v>
      </c>
      <c r="V1647" s="20" t="str">
        <f>VLOOKUP(A1647,Database!A:M,13,FALSE)</f>
        <v>Terminé</v>
      </c>
      <c r="W1647" s="20">
        <f>VLOOKUP($A1647,Database!$A:$Y,20,FALSE)</f>
        <v>0</v>
      </c>
      <c r="X1647" s="20">
        <f>VLOOKUP($A1647,Database!$A:$Y,21,FALSE)</f>
        <v>0</v>
      </c>
      <c r="Y1647" s="20">
        <f>IF(A1647=0,0,IF(V1647="À venir",0,IF(AND(ISBLANK(P1647),ISBLANK(Q1647)),1,0)))</f>
        <v>0</v>
      </c>
      <c r="Z1647" s="20">
        <f>IF(OR(ISBLANK(P1647),ISBLANK(Q1647)),"",IF(OR(AND(P1647&gt;Q1647,W1647&gt;X1647),AND(P1647=Q1647,W1647=X1647),AND(P1647&lt;Q1647,W1647&lt;X1647)),1,0))</f>
        <v>0</v>
      </c>
      <c r="AA1647" s="20">
        <f ca="1">IF(C1647&lt;NOW(),IF(AND(P1647&gt;Q1647,W1647&gt;X1647),S1647,IF(AND(P1647=Q1647,W1647=X1647),T1647,IF(AND(P1647&lt;Q1647,W1647&lt;X1647),U1647,0))),"")</f>
        <v>0</v>
      </c>
      <c r="AB1647" s="20">
        <f ca="1">IF(AND(P1647=W1647,Q1647=X1647,NOT(ISBLANK(P1647)),NOT(ISBLANK(Q1647)),NOT(ISBLANK(W1647)),NOT(ISBLANK(AA1647))),1,0)</f>
        <v>0</v>
      </c>
      <c r="AC1647" s="20" t="str">
        <f ca="1">IF(AB1647=0,"",IF(OR(ISBLANK(P1647),ISBLANK(Q1647)),"",IF(ISBLANK(VLOOKUP(A1647,Database!A:AA,22,FALSE)),"",VLOOKUP(A1647,Database!A:AA,22,FALSE))))</f>
        <v/>
      </c>
      <c r="AD1647" s="20">
        <f ca="1">IFERROR(
   IF(
     OR(ISBLANK(P1647),ISBLANK(Q1647)),
     "",
     IF(
       AND(AA1647&lt;&gt;"",OR(V1647="Terminé",V1647="En cours")),
       VLOOKUP(AC1647,Setup_ScoreExactBonus!A:D,4,FALSE),
       0
     )),
  0)</f>
        <v>0</v>
      </c>
      <c r="AE1647" s="21">
        <f ca="1">IFERROR(IF(OR(ISBLANK(P1647),ISBLANK(Q1647)),0,IF(AA1647&lt;&gt;"", AA1647 + IF(AB1647=1,AD1647, 0), "") * (R1647+1)),"")</f>
        <v>0</v>
      </c>
      <c r="AF1647" s="21">
        <f ca="1">SUMIFS(AE$2:AE1647,D$2:D1647,D1647)</f>
        <v>1608</v>
      </c>
    </row>
    <row r="1648" spans="1:32" hidden="1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1">
        <v>0</v>
      </c>
      <c r="S1648" s="20">
        <f>VLOOKUP($A1648,Database!$A:$Y,10,FALSE)</f>
        <v>74</v>
      </c>
      <c r="T1648" s="20">
        <f>VLOOKUP($A1648,Database!$A:$Y,11,FALSE)</f>
        <v>104</v>
      </c>
      <c r="U1648" s="20">
        <f>VLOOKUP($A1648,Database!$A:$Y,12,FALSE)</f>
        <v>131</v>
      </c>
      <c r="V1648" s="20" t="str">
        <f>VLOOKUP(A1648,Database!A:M,13,FALSE)</f>
        <v>Terminé</v>
      </c>
      <c r="W1648" s="20">
        <f>VLOOKUP($A1648,Database!$A:$Y,20,FALSE)</f>
        <v>0</v>
      </c>
      <c r="X1648" s="20">
        <f>VLOOKUP($A1648,Database!$A:$Y,21,FALSE)</f>
        <v>0</v>
      </c>
      <c r="Y1648" s="20">
        <f>IF(A1648=0,0,IF(V1648="À venir",0,IF(AND(ISBLANK(P1648),ISBLANK(Q1648)),1,0)))</f>
        <v>0</v>
      </c>
      <c r="Z1648" s="20">
        <f>IF(OR(ISBLANK(P1648),ISBLANK(Q1648)),"",IF(OR(AND(P1648&gt;Q1648,W1648&gt;X1648),AND(P1648=Q1648,W1648=X1648),AND(P1648&lt;Q1648,W1648&lt;X1648)),1,0))</f>
        <v>1</v>
      </c>
      <c r="AA1648" s="20">
        <f ca="1">IF(C1648&lt;NOW(),IF(AND(P1648&gt;Q1648,W1648&gt;X1648),S1648,IF(AND(P1648=Q1648,W1648=X1648),T1648,IF(AND(P1648&lt;Q1648,W1648&lt;X1648),U1648,0))),"")</f>
        <v>104</v>
      </c>
      <c r="AB1648" s="20">
        <f ca="1">IF(AND(P1648=W1648,Q1648=X1648,NOT(ISBLANK(P1648)),NOT(ISBLANK(Q1648)),NOT(ISBLANK(W1648)),NOT(ISBLANK(AA1648))),1,0)</f>
        <v>1</v>
      </c>
      <c r="AC1648" s="20" t="str">
        <f ca="1">IF(AB1648=0,"",IF(OR(ISBLANK(P1648),ISBLANK(Q1648)),"",IF(ISBLANK(VLOOKUP(A1648,Database!A:AA,22,FALSE)),"",VLOOKUP(A1648,Database!A:AA,22,FALSE))))</f>
        <v>Très rare</v>
      </c>
      <c r="AD1648" s="20">
        <f ca="1">IFERROR(
   IF(
     OR(ISBLANK(P1648),ISBLANK(Q1648)),
     "",
     IF(
       AND(AA1648&lt;&gt;"",OR(V1648="Terminé",V1648="En cours")),
       VLOOKUP(AC1648,Setup_ScoreExactBonus!A:D,4,FALSE),
       0
     )),
  0)</f>
        <v>50</v>
      </c>
      <c r="AE1648" s="21">
        <f ca="1">IFERROR(IF(OR(ISBLANK(P1648),ISBLANK(Q1648)),0,IF(AA1648&lt;&gt;"", AA1648 + IF(AB1648=1,AD1648, 0), "") * (R1648+1)),"")</f>
        <v>154</v>
      </c>
      <c r="AF1648" s="21">
        <f ca="1">SUMIFS(AE$2:AE1648,D$2:D1648,D1648)</f>
        <v>1471</v>
      </c>
    </row>
    <row r="1649" spans="1:32" hidden="1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1">
        <v>0</v>
      </c>
      <c r="S1649" s="20">
        <f>VLOOKUP($A1649,Database!$A:$Y,10,FALSE)</f>
        <v>141</v>
      </c>
      <c r="T1649" s="20">
        <f>VLOOKUP($A1649,Database!$A:$Y,11,FALSE)</f>
        <v>108</v>
      </c>
      <c r="U1649" s="20">
        <f>VLOOKUP($A1649,Database!$A:$Y,12,FALSE)</f>
        <v>68</v>
      </c>
      <c r="V1649" s="20" t="str">
        <f>VLOOKUP(A1649,Database!A:M,13,FALSE)</f>
        <v>Terminé</v>
      </c>
      <c r="W1649" s="20">
        <f>VLOOKUP($A1649,Database!$A:$Y,20,FALSE)</f>
        <v>1</v>
      </c>
      <c r="X1649" s="20">
        <f>VLOOKUP($A1649,Database!$A:$Y,21,FALSE)</f>
        <v>4</v>
      </c>
      <c r="Y1649" s="20">
        <f>IF(A1649=0,0,IF(V1649="À venir",0,IF(AND(ISBLANK(P1649),ISBLANK(Q1649)),1,0)))</f>
        <v>0</v>
      </c>
      <c r="Z1649" s="20">
        <f>IF(OR(ISBLANK(P1649),ISBLANK(Q1649)),"",IF(OR(AND(P1649&gt;Q1649,W1649&gt;X1649),AND(P1649=Q1649,W1649=X1649),AND(P1649&lt;Q1649,W1649&lt;X1649)),1,0))</f>
        <v>1</v>
      </c>
      <c r="AA1649" s="20">
        <f ca="1">IF(C1649&lt;NOW(),IF(AND(P1649&gt;Q1649,W1649&gt;X1649),S1649,IF(AND(P1649=Q1649,W1649=X1649),T1649,IF(AND(P1649&lt;Q1649,W1649&lt;X1649),U1649,0))),"")</f>
        <v>68</v>
      </c>
      <c r="AB1649" s="20">
        <f ca="1">IF(AND(P1649=W1649,Q1649=X1649,NOT(ISBLANK(P1649)),NOT(ISBLANK(Q1649)),NOT(ISBLANK(W1649)),NOT(ISBLANK(AA1649))),1,0)</f>
        <v>1</v>
      </c>
      <c r="AC1649" s="20" t="str">
        <f ca="1">IF(AB1649=0,"",IF(OR(ISBLANK(P1649),ISBLANK(Q1649)),"",IF(ISBLANK(VLOOKUP(A1649,Database!A:AA,22,FALSE)),"",VLOOKUP(A1649,Database!A:AA,22,FALSE))))</f>
        <v>Méga rare</v>
      </c>
      <c r="AD1649" s="20">
        <f ca="1">IFERROR(
   IF(
     OR(ISBLANK(P1649),ISBLANK(Q1649)),
     "",
     IF(
       AND(AA1649&lt;&gt;"",OR(V1649="Terminé",V1649="En cours")),
       VLOOKUP(AC1649,Setup_ScoreExactBonus!A:D,4,FALSE),
       0
     )),
  0)</f>
        <v>70</v>
      </c>
      <c r="AE1649" s="21">
        <f ca="1">IFERROR(IF(OR(ISBLANK(P1649),ISBLANK(Q1649)),0,IF(AA1649&lt;&gt;"", AA1649 + IF(AB1649=1,AD1649, 0), "") * (R1649+1)),"")</f>
        <v>138</v>
      </c>
      <c r="AF1649" s="21">
        <f ca="1">SUMIFS(AE$2:AE1649,D$2:D1649,D1649)</f>
        <v>2282</v>
      </c>
    </row>
    <row r="1650" spans="1:32" hidden="1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1">
        <v>0</v>
      </c>
      <c r="S1650" s="20">
        <f>VLOOKUP($A1650,Database!$A:$Y,10,FALSE)</f>
        <v>141</v>
      </c>
      <c r="T1650" s="20">
        <f>VLOOKUP($A1650,Database!$A:$Y,11,FALSE)</f>
        <v>108</v>
      </c>
      <c r="U1650" s="20">
        <f>VLOOKUP($A1650,Database!$A:$Y,12,FALSE)</f>
        <v>68</v>
      </c>
      <c r="V1650" s="20" t="str">
        <f>VLOOKUP(A1650,Database!A:M,13,FALSE)</f>
        <v>Terminé</v>
      </c>
      <c r="W1650" s="20">
        <f>VLOOKUP($A1650,Database!$A:$Y,20,FALSE)</f>
        <v>1</v>
      </c>
      <c r="X1650" s="20">
        <f>VLOOKUP($A1650,Database!$A:$Y,21,FALSE)</f>
        <v>4</v>
      </c>
      <c r="Y1650" s="20">
        <f>IF(A1650=0,0,IF(V1650="À venir",0,IF(AND(ISBLANK(P1650),ISBLANK(Q1650)),1,0)))</f>
        <v>0</v>
      </c>
      <c r="Z1650" s="20">
        <f>IF(OR(ISBLANK(P1650),ISBLANK(Q1650)),"",IF(OR(AND(P1650&gt;Q1650,W1650&gt;X1650),AND(P1650=Q1650,W1650=X1650),AND(P1650&lt;Q1650,W1650&lt;X1650)),1,0))</f>
        <v>1</v>
      </c>
      <c r="AA1650" s="20">
        <f ca="1">IF(C1650&lt;NOW(),IF(AND(P1650&gt;Q1650,W1650&gt;X1650),S1650,IF(AND(P1650=Q1650,W1650=X1650),T1650,IF(AND(P1650&lt;Q1650,W1650&lt;X1650),U1650,0))),"")</f>
        <v>68</v>
      </c>
      <c r="AB1650" s="20">
        <f ca="1">IF(AND(P1650=W1650,Q1650=X1650,NOT(ISBLANK(P1650)),NOT(ISBLANK(Q1650)),NOT(ISBLANK(W1650)),NOT(ISBLANK(AA1650))),1,0)</f>
        <v>0</v>
      </c>
      <c r="AC1650" s="20" t="str">
        <f ca="1">IF(AB1650=0,"",IF(OR(ISBLANK(P1650),ISBLANK(Q1650)),"",IF(ISBLANK(VLOOKUP(A1650,Database!A:AA,22,FALSE)),"",VLOOKUP(A1650,Database!A:AA,22,FALSE))))</f>
        <v/>
      </c>
      <c r="AD1650" s="20">
        <f ca="1">IFERROR(
   IF(
     OR(ISBLANK(P1650),ISBLANK(Q1650)),
     "",
     IF(
       AND(AA1650&lt;&gt;"",OR(V1650="Terminé",V1650="En cours")),
       VLOOKUP(AC1650,Setup_ScoreExactBonus!A:D,4,FALSE),
       0
     )),
  0)</f>
        <v>0</v>
      </c>
      <c r="AE1650" s="21">
        <f ca="1">IFERROR(IF(OR(ISBLANK(P1650),ISBLANK(Q1650)),0,IF(AA1650&lt;&gt;"", AA1650 + IF(AB1650=1,AD1650, 0), "") * (R1650+1)),"")</f>
        <v>68</v>
      </c>
      <c r="AF1650" s="21">
        <f ca="1">SUMIFS(AE$2:AE1650,D$2:D1650,D1650)</f>
        <v>2482</v>
      </c>
    </row>
    <row r="1651" spans="1:32" hidden="1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1">
        <v>0</v>
      </c>
      <c r="S1651" s="20">
        <f>VLOOKUP($A1651,Database!$A:$Y,10,FALSE)</f>
        <v>141</v>
      </c>
      <c r="T1651" s="20">
        <f>VLOOKUP($A1651,Database!$A:$Y,11,FALSE)</f>
        <v>108</v>
      </c>
      <c r="U1651" s="20">
        <f>VLOOKUP($A1651,Database!$A:$Y,12,FALSE)</f>
        <v>68</v>
      </c>
      <c r="V1651" s="20" t="str">
        <f>VLOOKUP(A1651,Database!A:M,13,FALSE)</f>
        <v>Terminé</v>
      </c>
      <c r="W1651" s="20">
        <f>VLOOKUP($A1651,Database!$A:$Y,20,FALSE)</f>
        <v>1</v>
      </c>
      <c r="X1651" s="20">
        <f>VLOOKUP($A1651,Database!$A:$Y,21,FALSE)</f>
        <v>4</v>
      </c>
      <c r="Y1651" s="20">
        <f>IF(A1651=0,0,IF(V1651="À venir",0,IF(AND(ISBLANK(P1651),ISBLANK(Q1651)),1,0)))</f>
        <v>0</v>
      </c>
      <c r="Z1651" s="20">
        <f>IF(OR(ISBLANK(P1651),ISBLANK(Q1651)),"",IF(OR(AND(P1651&gt;Q1651,W1651&gt;X1651),AND(P1651=Q1651,W1651=X1651),AND(P1651&lt;Q1651,W1651&lt;X1651)),1,0))</f>
        <v>1</v>
      </c>
      <c r="AA1651" s="20">
        <f ca="1">IF(C1651&lt;NOW(),IF(AND(P1651&gt;Q1651,W1651&gt;X1651),S1651,IF(AND(P1651=Q1651,W1651=X1651),T1651,IF(AND(P1651&lt;Q1651,W1651&lt;X1651),U1651,0))),"")</f>
        <v>68</v>
      </c>
      <c r="AB1651" s="20">
        <f ca="1">IF(AND(P1651=W1651,Q1651=X1651,NOT(ISBLANK(P1651)),NOT(ISBLANK(Q1651)),NOT(ISBLANK(W1651)),NOT(ISBLANK(AA1651))),1,0)</f>
        <v>0</v>
      </c>
      <c r="AC1651" s="20" t="str">
        <f ca="1">IF(AB1651=0,"",IF(OR(ISBLANK(P1651),ISBLANK(Q1651)),"",IF(ISBLANK(VLOOKUP(A1651,Database!A:AA,22,FALSE)),"",VLOOKUP(A1651,Database!A:AA,22,FALSE))))</f>
        <v/>
      </c>
      <c r="AD1651" s="20">
        <f ca="1">IFERROR(
   IF(
     OR(ISBLANK(P1651),ISBLANK(Q1651)),
     "",
     IF(
       AND(AA1651&lt;&gt;"",OR(V1651="Terminé",V1651="En cours")),
       VLOOKUP(AC1651,Setup_ScoreExactBonus!A:D,4,FALSE),
       0
     )),
  0)</f>
        <v>0</v>
      </c>
      <c r="AE1651" s="21">
        <f ca="1">IFERROR(IF(OR(ISBLANK(P1651),ISBLANK(Q1651)),0,IF(AA1651&lt;&gt;"", AA1651 + IF(AB1651=1,AD1651, 0), "") * (R1651+1)),"")</f>
        <v>68</v>
      </c>
      <c r="AF1651" s="21">
        <f ca="1">SUMIFS(AE$2:AE1651,D$2:D1651,D1651)</f>
        <v>2482</v>
      </c>
    </row>
    <row r="1652" spans="1:32" hidden="1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1">
        <v>0</v>
      </c>
      <c r="S1652" s="20">
        <f>VLOOKUP($A1652,Database!$A:$Y,10,FALSE)</f>
        <v>141</v>
      </c>
      <c r="T1652" s="20">
        <f>VLOOKUP($A1652,Database!$A:$Y,11,FALSE)</f>
        <v>108</v>
      </c>
      <c r="U1652" s="20">
        <f>VLOOKUP($A1652,Database!$A:$Y,12,FALSE)</f>
        <v>68</v>
      </c>
      <c r="V1652" s="20" t="str">
        <f>VLOOKUP(A1652,Database!A:M,13,FALSE)</f>
        <v>Terminé</v>
      </c>
      <c r="W1652" s="20">
        <f>VLOOKUP($A1652,Database!$A:$Y,20,FALSE)</f>
        <v>1</v>
      </c>
      <c r="X1652" s="20">
        <f>VLOOKUP($A1652,Database!$A:$Y,21,FALSE)</f>
        <v>4</v>
      </c>
      <c r="Y1652" s="20">
        <f>IF(A1652=0,0,IF(V1652="À venir",0,IF(AND(ISBLANK(P1652),ISBLANK(Q1652)),1,0)))</f>
        <v>0</v>
      </c>
      <c r="Z1652" s="20">
        <f>IF(OR(ISBLANK(P1652),ISBLANK(Q1652)),"",IF(OR(AND(P1652&gt;Q1652,W1652&gt;X1652),AND(P1652=Q1652,W1652=X1652),AND(P1652&lt;Q1652,W1652&lt;X1652)),1,0))</f>
        <v>1</v>
      </c>
      <c r="AA1652" s="20">
        <f ca="1">IF(C1652&lt;NOW(),IF(AND(P1652&gt;Q1652,W1652&gt;X1652),S1652,IF(AND(P1652=Q1652,W1652=X1652),T1652,IF(AND(P1652&lt;Q1652,W1652&lt;X1652),U1652,0))),"")</f>
        <v>68</v>
      </c>
      <c r="AB1652" s="20">
        <f ca="1">IF(AND(P1652=W1652,Q1652=X1652,NOT(ISBLANK(P1652)),NOT(ISBLANK(Q1652)),NOT(ISBLANK(W1652)),NOT(ISBLANK(AA1652))),1,0)</f>
        <v>0</v>
      </c>
      <c r="AC1652" s="20" t="str">
        <f ca="1">IF(AB1652=0,"",IF(OR(ISBLANK(P1652),ISBLANK(Q1652)),"",IF(ISBLANK(VLOOKUP(A1652,Database!A:AA,22,FALSE)),"",VLOOKUP(A1652,Database!A:AA,22,FALSE))))</f>
        <v/>
      </c>
      <c r="AD1652" s="20">
        <f ca="1">IFERROR(
   IF(
     OR(ISBLANK(P1652),ISBLANK(Q1652)),
     "",
     IF(
       AND(AA1652&lt;&gt;"",OR(V1652="Terminé",V1652="En cours")),
       VLOOKUP(AC1652,Setup_ScoreExactBonus!A:D,4,FALSE),
       0
     )),
  0)</f>
        <v>0</v>
      </c>
      <c r="AE1652" s="21">
        <f ca="1">IFERROR(IF(OR(ISBLANK(P1652),ISBLANK(Q1652)),0,IF(AA1652&lt;&gt;"", AA1652 + IF(AB1652=1,AD1652, 0), "") * (R1652+1)),"")</f>
        <v>68</v>
      </c>
      <c r="AF1652" s="21">
        <f ca="1">SUMIFS(AE$2:AE1652,D$2:D1652,D1652)</f>
        <v>2198</v>
      </c>
    </row>
    <row r="1653" spans="1:32" hidden="1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1">
        <v>0</v>
      </c>
      <c r="S1653" s="20">
        <f>VLOOKUP($A1653,Database!$A:$Y,10,FALSE)</f>
        <v>141</v>
      </c>
      <c r="T1653" s="20">
        <f>VLOOKUP($A1653,Database!$A:$Y,11,FALSE)</f>
        <v>108</v>
      </c>
      <c r="U1653" s="20">
        <f>VLOOKUP($A1653,Database!$A:$Y,12,FALSE)</f>
        <v>68</v>
      </c>
      <c r="V1653" s="20" t="str">
        <f>VLOOKUP(A1653,Database!A:M,13,FALSE)</f>
        <v>Terminé</v>
      </c>
      <c r="W1653" s="20">
        <f>VLOOKUP($A1653,Database!$A:$Y,20,FALSE)</f>
        <v>1</v>
      </c>
      <c r="X1653" s="20">
        <f>VLOOKUP($A1653,Database!$A:$Y,21,FALSE)</f>
        <v>4</v>
      </c>
      <c r="Y1653" s="20">
        <f>IF(A1653=0,0,IF(V1653="À venir",0,IF(AND(ISBLANK(P1653),ISBLANK(Q1653)),1,0)))</f>
        <v>0</v>
      </c>
      <c r="Z1653" s="20">
        <f>IF(OR(ISBLANK(P1653),ISBLANK(Q1653)),"",IF(OR(AND(P1653&gt;Q1653,W1653&gt;X1653),AND(P1653=Q1653,W1653=X1653),AND(P1653&lt;Q1653,W1653&lt;X1653)),1,0))</f>
        <v>0</v>
      </c>
      <c r="AA1653" s="20">
        <f ca="1">IF(C1653&lt;NOW(),IF(AND(P1653&gt;Q1653,W1653&gt;X1653),S1653,IF(AND(P1653=Q1653,W1653=X1653),T1653,IF(AND(P1653&lt;Q1653,W1653&lt;X1653),U1653,0))),"")</f>
        <v>0</v>
      </c>
      <c r="AB1653" s="20">
        <f ca="1">IF(AND(P1653=W1653,Q1653=X1653,NOT(ISBLANK(P1653)),NOT(ISBLANK(Q1653)),NOT(ISBLANK(W1653)),NOT(ISBLANK(AA1653))),1,0)</f>
        <v>0</v>
      </c>
      <c r="AC1653" s="20" t="str">
        <f ca="1">IF(AB1653=0,"",IF(OR(ISBLANK(P1653),ISBLANK(Q1653)),"",IF(ISBLANK(VLOOKUP(A1653,Database!A:AA,22,FALSE)),"",VLOOKUP(A1653,Database!A:AA,22,FALSE))))</f>
        <v/>
      </c>
      <c r="AD1653" s="20">
        <f ca="1">IFERROR(
   IF(
     OR(ISBLANK(P1653),ISBLANK(Q1653)),
     "",
     IF(
       AND(AA1653&lt;&gt;"",OR(V1653="Terminé",V1653="En cours")),
       VLOOKUP(AC1653,Setup_ScoreExactBonus!A:D,4,FALSE),
       0
     )),
  0)</f>
        <v>0</v>
      </c>
      <c r="AE1653" s="21">
        <f ca="1">IFERROR(IF(OR(ISBLANK(P1653),ISBLANK(Q1653)),0,IF(AA1653&lt;&gt;"", AA1653 + IF(AB1653=1,AD1653, 0), "") * (R1653+1)),"")</f>
        <v>0</v>
      </c>
      <c r="AF1653" s="21">
        <f ca="1">SUMIFS(AE$2:AE1653,D$2:D1653,D1653)</f>
        <v>1531</v>
      </c>
    </row>
    <row r="1654" spans="1:32" hidden="1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1">
        <v>0</v>
      </c>
      <c r="S1654" s="20">
        <f>VLOOKUP($A1654,Database!$A:$Y,10,FALSE)</f>
        <v>141</v>
      </c>
      <c r="T1654" s="20">
        <f>VLOOKUP($A1654,Database!$A:$Y,11,FALSE)</f>
        <v>108</v>
      </c>
      <c r="U1654" s="20">
        <f>VLOOKUP($A1654,Database!$A:$Y,12,FALSE)</f>
        <v>68</v>
      </c>
      <c r="V1654" s="20" t="str">
        <f>VLOOKUP(A1654,Database!A:M,13,FALSE)</f>
        <v>Terminé</v>
      </c>
      <c r="W1654" s="20">
        <f>VLOOKUP($A1654,Database!$A:$Y,20,FALSE)</f>
        <v>1</v>
      </c>
      <c r="X1654" s="20">
        <f>VLOOKUP($A1654,Database!$A:$Y,21,FALSE)</f>
        <v>4</v>
      </c>
      <c r="Y1654" s="20">
        <f>IF(A1654=0,0,IF(V1654="À venir",0,IF(AND(ISBLANK(P1654),ISBLANK(Q1654)),1,0)))</f>
        <v>0</v>
      </c>
      <c r="Z1654" s="20">
        <f>IF(OR(ISBLANK(P1654),ISBLANK(Q1654)),"",IF(OR(AND(P1654&gt;Q1654,W1654&gt;X1654),AND(P1654=Q1654,W1654=X1654),AND(P1654&lt;Q1654,W1654&lt;X1654)),1,0))</f>
        <v>1</v>
      </c>
      <c r="AA1654" s="20">
        <f ca="1">IF(C1654&lt;NOW(),IF(AND(P1654&gt;Q1654,W1654&gt;X1654),S1654,IF(AND(P1654=Q1654,W1654=X1654),T1654,IF(AND(P1654&lt;Q1654,W1654&lt;X1654),U1654,0))),"")</f>
        <v>68</v>
      </c>
      <c r="AB1654" s="20">
        <f ca="1">IF(AND(P1654=W1654,Q1654=X1654,NOT(ISBLANK(P1654)),NOT(ISBLANK(Q1654)),NOT(ISBLANK(W1654)),NOT(ISBLANK(AA1654))),1,0)</f>
        <v>0</v>
      </c>
      <c r="AC1654" s="20" t="str">
        <f ca="1">IF(AB1654=0,"",IF(OR(ISBLANK(P1654),ISBLANK(Q1654)),"",IF(ISBLANK(VLOOKUP(A1654,Database!A:AA,22,FALSE)),"",VLOOKUP(A1654,Database!A:AA,22,FALSE))))</f>
        <v/>
      </c>
      <c r="AD1654" s="20">
        <f ca="1">IFERROR(
   IF(
     OR(ISBLANK(P1654),ISBLANK(Q1654)),
     "",
     IF(
       AND(AA1654&lt;&gt;"",OR(V1654="Terminé",V1654="En cours")),
       VLOOKUP(AC1654,Setup_ScoreExactBonus!A:D,4,FALSE),
       0
     )),
  0)</f>
        <v>0</v>
      </c>
      <c r="AE1654" s="21">
        <f ca="1">IFERROR(IF(OR(ISBLANK(P1654),ISBLANK(Q1654)),0,IF(AA1654&lt;&gt;"", AA1654 + IF(AB1654=1,AD1654, 0), "") * (R1654+1)),"")</f>
        <v>68</v>
      </c>
      <c r="AF1654" s="21">
        <f ca="1">SUMIFS(AE$2:AE1654,D$2:D1654,D1654)</f>
        <v>2319</v>
      </c>
    </row>
    <row r="1655" spans="1:32" hidden="1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1">
        <v>0</v>
      </c>
      <c r="S1655" s="20">
        <f>VLOOKUP($A1655,Database!$A:$Y,10,FALSE)</f>
        <v>141</v>
      </c>
      <c r="T1655" s="20">
        <f>VLOOKUP($A1655,Database!$A:$Y,11,FALSE)</f>
        <v>108</v>
      </c>
      <c r="U1655" s="20">
        <f>VLOOKUP($A1655,Database!$A:$Y,12,FALSE)</f>
        <v>68</v>
      </c>
      <c r="V1655" s="20" t="str">
        <f>VLOOKUP(A1655,Database!A:M,13,FALSE)</f>
        <v>Terminé</v>
      </c>
      <c r="W1655" s="20">
        <f>VLOOKUP($A1655,Database!$A:$Y,20,FALSE)</f>
        <v>1</v>
      </c>
      <c r="X1655" s="20">
        <f>VLOOKUP($A1655,Database!$A:$Y,21,FALSE)</f>
        <v>4</v>
      </c>
      <c r="Y1655" s="20">
        <f>IF(A1655=0,0,IF(V1655="À venir",0,IF(AND(ISBLANK(P1655),ISBLANK(Q1655)),1,0)))</f>
        <v>0</v>
      </c>
      <c r="Z1655" s="20">
        <f>IF(OR(ISBLANK(P1655),ISBLANK(Q1655)),"",IF(OR(AND(P1655&gt;Q1655,W1655&gt;X1655),AND(P1655=Q1655,W1655=X1655),AND(P1655&lt;Q1655,W1655&lt;X1655)),1,0))</f>
        <v>1</v>
      </c>
      <c r="AA1655" s="20">
        <f ca="1">IF(C1655&lt;NOW(),IF(AND(P1655&gt;Q1655,W1655&gt;X1655),S1655,IF(AND(P1655=Q1655,W1655=X1655),T1655,IF(AND(P1655&lt;Q1655,W1655&lt;X1655),U1655,0))),"")</f>
        <v>68</v>
      </c>
      <c r="AB1655" s="20">
        <f ca="1">IF(AND(P1655=W1655,Q1655=X1655,NOT(ISBLANK(P1655)),NOT(ISBLANK(Q1655)),NOT(ISBLANK(W1655)),NOT(ISBLANK(AA1655))),1,0)</f>
        <v>0</v>
      </c>
      <c r="AC1655" s="20" t="str">
        <f ca="1">IF(AB1655=0,"",IF(OR(ISBLANK(P1655),ISBLANK(Q1655)),"",IF(ISBLANK(VLOOKUP(A1655,Database!A:AA,22,FALSE)),"",VLOOKUP(A1655,Database!A:AA,22,FALSE))))</f>
        <v/>
      </c>
      <c r="AD1655" s="20">
        <f ca="1">IFERROR(
   IF(
     OR(ISBLANK(P1655),ISBLANK(Q1655)),
     "",
     IF(
       AND(AA1655&lt;&gt;"",OR(V1655="Terminé",V1655="En cours")),
       VLOOKUP(AC1655,Setup_ScoreExactBonus!A:D,4,FALSE),
       0
     )),
  0)</f>
        <v>0</v>
      </c>
      <c r="AE1655" s="21">
        <f ca="1">IFERROR(IF(OR(ISBLANK(P1655),ISBLANK(Q1655)),0,IF(AA1655&lt;&gt;"", AA1655 + IF(AB1655=1,AD1655, 0), "") * (R1655+1)),"")</f>
        <v>68</v>
      </c>
      <c r="AF1655" s="21">
        <f ca="1">SUMIFS(AE$2:AE1655,D$2:D1655,D1655)</f>
        <v>1434</v>
      </c>
    </row>
    <row r="1656" spans="1:32" hidden="1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1">
        <v>0</v>
      </c>
      <c r="S1656" s="20">
        <f>VLOOKUP($A1656,Database!$A:$Y,10,FALSE)</f>
        <v>141</v>
      </c>
      <c r="T1656" s="20">
        <f>VLOOKUP($A1656,Database!$A:$Y,11,FALSE)</f>
        <v>108</v>
      </c>
      <c r="U1656" s="20">
        <f>VLOOKUP($A1656,Database!$A:$Y,12,FALSE)</f>
        <v>68</v>
      </c>
      <c r="V1656" s="20" t="str">
        <f>VLOOKUP(A1656,Database!A:M,13,FALSE)</f>
        <v>Terminé</v>
      </c>
      <c r="W1656" s="20">
        <f>VLOOKUP($A1656,Database!$A:$Y,20,FALSE)</f>
        <v>1</v>
      </c>
      <c r="X1656" s="20">
        <f>VLOOKUP($A1656,Database!$A:$Y,21,FALSE)</f>
        <v>4</v>
      </c>
      <c r="Y1656" s="20">
        <f>IF(A1656=0,0,IF(V1656="À venir",0,IF(AND(ISBLANK(P1656),ISBLANK(Q1656)),1,0)))</f>
        <v>0</v>
      </c>
      <c r="Z1656" s="20">
        <f>IF(OR(ISBLANK(P1656),ISBLANK(Q1656)),"",IF(OR(AND(P1656&gt;Q1656,W1656&gt;X1656),AND(P1656=Q1656,W1656=X1656),AND(P1656&lt;Q1656,W1656&lt;X1656)),1,0))</f>
        <v>1</v>
      </c>
      <c r="AA1656" s="20">
        <f ca="1">IF(C1656&lt;NOW(),IF(AND(P1656&gt;Q1656,W1656&gt;X1656),S1656,IF(AND(P1656=Q1656,W1656=X1656),T1656,IF(AND(P1656&lt;Q1656,W1656&lt;X1656),U1656,0))),"")</f>
        <v>68</v>
      </c>
      <c r="AB1656" s="20">
        <f ca="1">IF(AND(P1656=W1656,Q1656=X1656,NOT(ISBLANK(P1656)),NOT(ISBLANK(Q1656)),NOT(ISBLANK(W1656)),NOT(ISBLANK(AA1656))),1,0)</f>
        <v>0</v>
      </c>
      <c r="AC1656" s="20" t="str">
        <f ca="1">IF(AB1656=0,"",IF(OR(ISBLANK(P1656),ISBLANK(Q1656)),"",IF(ISBLANK(VLOOKUP(A1656,Database!A:AA,22,FALSE)),"",VLOOKUP(A1656,Database!A:AA,22,FALSE))))</f>
        <v/>
      </c>
      <c r="AD1656" s="20">
        <f ca="1">IFERROR(
   IF(
     OR(ISBLANK(P1656),ISBLANK(Q1656)),
     "",
     IF(
       AND(AA1656&lt;&gt;"",OR(V1656="Terminé",V1656="En cours")),
       VLOOKUP(AC1656,Setup_ScoreExactBonus!A:D,4,FALSE),
       0
     )),
  0)</f>
        <v>0</v>
      </c>
      <c r="AE1656" s="21">
        <f ca="1">IFERROR(IF(OR(ISBLANK(P1656),ISBLANK(Q1656)),0,IF(AA1656&lt;&gt;"", AA1656 + IF(AB1656=1,AD1656, 0), "") * (R1656+1)),"")</f>
        <v>68</v>
      </c>
      <c r="AF1656" s="21">
        <f ca="1">SUMIFS(AE$2:AE1656,D$2:D1656,D1656)</f>
        <v>2200</v>
      </c>
    </row>
    <row r="1657" spans="1:32" hidden="1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1">
        <v>0</v>
      </c>
      <c r="S1657" s="20">
        <f>VLOOKUP($A1657,Database!$A:$Y,10,FALSE)</f>
        <v>141</v>
      </c>
      <c r="T1657" s="20">
        <f>VLOOKUP($A1657,Database!$A:$Y,11,FALSE)</f>
        <v>108</v>
      </c>
      <c r="U1657" s="20">
        <f>VLOOKUP($A1657,Database!$A:$Y,12,FALSE)</f>
        <v>68</v>
      </c>
      <c r="V1657" s="20" t="str">
        <f>VLOOKUP(A1657,Database!A:M,13,FALSE)</f>
        <v>Terminé</v>
      </c>
      <c r="W1657" s="20">
        <f>VLOOKUP($A1657,Database!$A:$Y,20,FALSE)</f>
        <v>1</v>
      </c>
      <c r="X1657" s="20">
        <f>VLOOKUP($A1657,Database!$A:$Y,21,FALSE)</f>
        <v>4</v>
      </c>
      <c r="Y1657" s="20">
        <f>IF(A1657=0,0,IF(V1657="À venir",0,IF(AND(ISBLANK(P1657),ISBLANK(Q1657)),1,0)))</f>
        <v>0</v>
      </c>
      <c r="Z1657" s="20">
        <f>IF(OR(ISBLANK(P1657),ISBLANK(Q1657)),"",IF(OR(AND(P1657&gt;Q1657,W1657&gt;X1657),AND(P1657=Q1657,W1657=X1657),AND(P1657&lt;Q1657,W1657&lt;X1657)),1,0))</f>
        <v>1</v>
      </c>
      <c r="AA1657" s="20">
        <f ca="1">IF(C1657&lt;NOW(),IF(AND(P1657&gt;Q1657,W1657&gt;X1657),S1657,IF(AND(P1657=Q1657,W1657=X1657),T1657,IF(AND(P1657&lt;Q1657,W1657&lt;X1657),U1657,0))),"")</f>
        <v>68</v>
      </c>
      <c r="AB1657" s="20">
        <f ca="1">IF(AND(P1657=W1657,Q1657=X1657,NOT(ISBLANK(P1657)),NOT(ISBLANK(Q1657)),NOT(ISBLANK(W1657)),NOT(ISBLANK(AA1657))),1,0)</f>
        <v>0</v>
      </c>
      <c r="AC1657" s="20" t="str">
        <f ca="1">IF(AB1657=0,"",IF(OR(ISBLANK(P1657),ISBLANK(Q1657)),"",IF(ISBLANK(VLOOKUP(A1657,Database!A:AA,22,FALSE)),"",VLOOKUP(A1657,Database!A:AA,22,FALSE))))</f>
        <v/>
      </c>
      <c r="AD1657" s="20">
        <f ca="1">IFERROR(
   IF(
     OR(ISBLANK(P1657),ISBLANK(Q1657)),
     "",
     IF(
       AND(AA1657&lt;&gt;"",OR(V1657="Terminé",V1657="En cours")),
       VLOOKUP(AC1657,Setup_ScoreExactBonus!A:D,4,FALSE),
       0
     )),
  0)</f>
        <v>0</v>
      </c>
      <c r="AE1657" s="21">
        <f ca="1">IFERROR(IF(OR(ISBLANK(P1657),ISBLANK(Q1657)),0,IF(AA1657&lt;&gt;"", AA1657 + IF(AB1657=1,AD1657, 0), "") * (R1657+1)),"")</f>
        <v>68</v>
      </c>
      <c r="AF1657" s="21">
        <f ca="1">SUMIFS(AE$2:AE1657,D$2:D1657,D1657)</f>
        <v>2284</v>
      </c>
    </row>
    <row r="1658" spans="1:32" hidden="1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1">
        <v>0</v>
      </c>
      <c r="S1658" s="20">
        <f>VLOOKUP($A1658,Database!$A:$Y,10,FALSE)</f>
        <v>141</v>
      </c>
      <c r="T1658" s="20">
        <f>VLOOKUP($A1658,Database!$A:$Y,11,FALSE)</f>
        <v>108</v>
      </c>
      <c r="U1658" s="20">
        <f>VLOOKUP($A1658,Database!$A:$Y,12,FALSE)</f>
        <v>68</v>
      </c>
      <c r="V1658" s="20" t="str">
        <f>VLOOKUP(A1658,Database!A:M,13,FALSE)</f>
        <v>Terminé</v>
      </c>
      <c r="W1658" s="20">
        <f>VLOOKUP($A1658,Database!$A:$Y,20,FALSE)</f>
        <v>1</v>
      </c>
      <c r="X1658" s="20">
        <f>VLOOKUP($A1658,Database!$A:$Y,21,FALSE)</f>
        <v>4</v>
      </c>
      <c r="Y1658" s="20">
        <f>IF(A1658=0,0,IF(V1658="À venir",0,IF(AND(ISBLANK(P1658),ISBLANK(Q1658)),1,0)))</f>
        <v>0</v>
      </c>
      <c r="Z1658" s="20">
        <f>IF(OR(ISBLANK(P1658),ISBLANK(Q1658)),"",IF(OR(AND(P1658&gt;Q1658,W1658&gt;X1658),AND(P1658=Q1658,W1658=X1658),AND(P1658&lt;Q1658,W1658&lt;X1658)),1,0))</f>
        <v>1</v>
      </c>
      <c r="AA1658" s="20">
        <f ca="1">IF(C1658&lt;NOW(),IF(AND(P1658&gt;Q1658,W1658&gt;X1658),S1658,IF(AND(P1658=Q1658,W1658=X1658),T1658,IF(AND(P1658&lt;Q1658,W1658&lt;X1658),U1658,0))),"")</f>
        <v>68</v>
      </c>
      <c r="AB1658" s="20">
        <f ca="1">IF(AND(P1658=W1658,Q1658=X1658,NOT(ISBLANK(P1658)),NOT(ISBLANK(Q1658)),NOT(ISBLANK(W1658)),NOT(ISBLANK(AA1658))),1,0)</f>
        <v>0</v>
      </c>
      <c r="AC1658" s="20" t="str">
        <f ca="1">IF(AB1658=0,"",IF(OR(ISBLANK(P1658),ISBLANK(Q1658)),"",IF(ISBLANK(VLOOKUP(A1658,Database!A:AA,22,FALSE)),"",VLOOKUP(A1658,Database!A:AA,22,FALSE))))</f>
        <v/>
      </c>
      <c r="AD1658" s="20">
        <f ca="1">IFERROR(
   IF(
     OR(ISBLANK(P1658),ISBLANK(Q1658)),
     "",
     IF(
       AND(AA1658&lt;&gt;"",OR(V1658="Terminé",V1658="En cours")),
       VLOOKUP(AC1658,Setup_ScoreExactBonus!A:D,4,FALSE),
       0
     )),
  0)</f>
        <v>0</v>
      </c>
      <c r="AE1658" s="21">
        <f ca="1">IFERROR(IF(OR(ISBLANK(P1658),ISBLANK(Q1658)),0,IF(AA1658&lt;&gt;"", AA1658 + IF(AB1658=1,AD1658, 0), "") * (R1658+1)),"")</f>
        <v>68</v>
      </c>
      <c r="AF1658" s="21">
        <f ca="1">SUMIFS(AE$2:AE1658,D$2:D1658,D1658)</f>
        <v>1996</v>
      </c>
    </row>
    <row r="1659" spans="1:32" hidden="1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1">
        <v>0</v>
      </c>
      <c r="S1659" s="20">
        <f>VLOOKUP($A1659,Database!$A:$Y,10,FALSE)</f>
        <v>141</v>
      </c>
      <c r="T1659" s="20">
        <f>VLOOKUP($A1659,Database!$A:$Y,11,FALSE)</f>
        <v>108</v>
      </c>
      <c r="U1659" s="20">
        <f>VLOOKUP($A1659,Database!$A:$Y,12,FALSE)</f>
        <v>68</v>
      </c>
      <c r="V1659" s="20" t="str">
        <f>VLOOKUP(A1659,Database!A:M,13,FALSE)</f>
        <v>Terminé</v>
      </c>
      <c r="W1659" s="20">
        <f>VLOOKUP($A1659,Database!$A:$Y,20,FALSE)</f>
        <v>1</v>
      </c>
      <c r="X1659" s="20">
        <f>VLOOKUP($A1659,Database!$A:$Y,21,FALSE)</f>
        <v>4</v>
      </c>
      <c r="Y1659" s="20">
        <f>IF(A1659=0,0,IF(V1659="À venir",0,IF(AND(ISBLANK(P1659),ISBLANK(Q1659)),1,0)))</f>
        <v>0</v>
      </c>
      <c r="Z1659" s="20">
        <f>IF(OR(ISBLANK(P1659),ISBLANK(Q1659)),"",IF(OR(AND(P1659&gt;Q1659,W1659&gt;X1659),AND(P1659=Q1659,W1659=X1659),AND(P1659&lt;Q1659,W1659&lt;X1659)),1,0))</f>
        <v>1</v>
      </c>
      <c r="AA1659" s="20">
        <f ca="1">IF(C1659&lt;NOW(),IF(AND(P1659&gt;Q1659,W1659&gt;X1659),S1659,IF(AND(P1659=Q1659,W1659=X1659),T1659,IF(AND(P1659&lt;Q1659,W1659&lt;X1659),U1659,0))),"")</f>
        <v>68</v>
      </c>
      <c r="AB1659" s="20">
        <f ca="1">IF(AND(P1659=W1659,Q1659=X1659,NOT(ISBLANK(P1659)),NOT(ISBLANK(Q1659)),NOT(ISBLANK(W1659)),NOT(ISBLANK(AA1659))),1,0)</f>
        <v>0</v>
      </c>
      <c r="AC1659" s="20" t="str">
        <f ca="1">IF(AB1659=0,"",IF(OR(ISBLANK(P1659),ISBLANK(Q1659)),"",IF(ISBLANK(VLOOKUP(A1659,Database!A:AA,22,FALSE)),"",VLOOKUP(A1659,Database!A:AA,22,FALSE))))</f>
        <v/>
      </c>
      <c r="AD1659" s="20">
        <f ca="1">IFERROR(
   IF(
     OR(ISBLANK(P1659),ISBLANK(Q1659)),
     "",
     IF(
       AND(AA1659&lt;&gt;"",OR(V1659="Terminé",V1659="En cours")),
       VLOOKUP(AC1659,Setup_ScoreExactBonus!A:D,4,FALSE),
       0
     )),
  0)</f>
        <v>0</v>
      </c>
      <c r="AE1659" s="21">
        <f ca="1">IFERROR(IF(OR(ISBLANK(P1659),ISBLANK(Q1659)),0,IF(AA1659&lt;&gt;"", AA1659 + IF(AB1659=1,AD1659, 0), "") * (R1659+1)),"")</f>
        <v>68</v>
      </c>
      <c r="AF1659" s="21">
        <f ca="1">SUMIFS(AE$2:AE1659,D$2:D1659,D1659)</f>
        <v>2456</v>
      </c>
    </row>
    <row r="1660" spans="1:32" hidden="1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1">
        <v>0</v>
      </c>
      <c r="S1660" s="20">
        <f>VLOOKUP($A1660,Database!$A:$Y,10,FALSE)</f>
        <v>141</v>
      </c>
      <c r="T1660" s="20">
        <f>VLOOKUP($A1660,Database!$A:$Y,11,FALSE)</f>
        <v>108</v>
      </c>
      <c r="U1660" s="20">
        <f>VLOOKUP($A1660,Database!$A:$Y,12,FALSE)</f>
        <v>68</v>
      </c>
      <c r="V1660" s="20" t="str">
        <f>VLOOKUP(A1660,Database!A:M,13,FALSE)</f>
        <v>Terminé</v>
      </c>
      <c r="W1660" s="20">
        <f>VLOOKUP($A1660,Database!$A:$Y,20,FALSE)</f>
        <v>1</v>
      </c>
      <c r="X1660" s="20">
        <f>VLOOKUP($A1660,Database!$A:$Y,21,FALSE)</f>
        <v>4</v>
      </c>
      <c r="Y1660" s="20">
        <f>IF(A1660=0,0,IF(V1660="À venir",0,IF(AND(ISBLANK(P1660),ISBLANK(Q1660)),1,0)))</f>
        <v>0</v>
      </c>
      <c r="Z1660" s="20">
        <f>IF(OR(ISBLANK(P1660),ISBLANK(Q1660)),"",IF(OR(AND(P1660&gt;Q1660,W1660&gt;X1660),AND(P1660=Q1660,W1660=X1660),AND(P1660&lt;Q1660,W1660&lt;X1660)),1,0))</f>
        <v>1</v>
      </c>
      <c r="AA1660" s="20">
        <f ca="1">IF(C1660&lt;NOW(),IF(AND(P1660&gt;Q1660,W1660&gt;X1660),S1660,IF(AND(P1660=Q1660,W1660=X1660),T1660,IF(AND(P1660&lt;Q1660,W1660&lt;X1660),U1660,0))),"")</f>
        <v>68</v>
      </c>
      <c r="AB1660" s="20">
        <f ca="1">IF(AND(P1660=W1660,Q1660=X1660,NOT(ISBLANK(P1660)),NOT(ISBLANK(Q1660)),NOT(ISBLANK(W1660)),NOT(ISBLANK(AA1660))),1,0)</f>
        <v>0</v>
      </c>
      <c r="AC1660" s="20" t="str">
        <f ca="1">IF(AB1660=0,"",IF(OR(ISBLANK(P1660),ISBLANK(Q1660)),"",IF(ISBLANK(VLOOKUP(A1660,Database!A:AA,22,FALSE)),"",VLOOKUP(A1660,Database!A:AA,22,FALSE))))</f>
        <v/>
      </c>
      <c r="AD1660" s="20">
        <f ca="1">IFERROR(
   IF(
     OR(ISBLANK(P1660),ISBLANK(Q1660)),
     "",
     IF(
       AND(AA1660&lt;&gt;"",OR(V1660="Terminé",V1660="En cours")),
       VLOOKUP(AC1660,Setup_ScoreExactBonus!A:D,4,FALSE),
       0
     )),
  0)</f>
        <v>0</v>
      </c>
      <c r="AE1660" s="21">
        <f ca="1">IFERROR(IF(OR(ISBLANK(P1660),ISBLANK(Q1660)),0,IF(AA1660&lt;&gt;"", AA1660 + IF(AB1660=1,AD1660, 0), "") * (R1660+1)),"")</f>
        <v>68</v>
      </c>
      <c r="AF1660" s="21">
        <f ca="1">SUMIFS(AE$2:AE1660,D$2:D1660,D1660)</f>
        <v>2344</v>
      </c>
    </row>
    <row r="1661" spans="1:32" hidden="1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1">
        <v>0</v>
      </c>
      <c r="S1661" s="20">
        <f>VLOOKUP($A1661,Database!$A:$Y,10,FALSE)</f>
        <v>141</v>
      </c>
      <c r="T1661" s="20">
        <f>VLOOKUP($A1661,Database!$A:$Y,11,FALSE)</f>
        <v>108</v>
      </c>
      <c r="U1661" s="20">
        <f>VLOOKUP($A1661,Database!$A:$Y,12,FALSE)</f>
        <v>68</v>
      </c>
      <c r="V1661" s="20" t="str">
        <f>VLOOKUP(A1661,Database!A:M,13,FALSE)</f>
        <v>Terminé</v>
      </c>
      <c r="W1661" s="20">
        <f>VLOOKUP($A1661,Database!$A:$Y,20,FALSE)</f>
        <v>1</v>
      </c>
      <c r="X1661" s="20">
        <f>VLOOKUP($A1661,Database!$A:$Y,21,FALSE)</f>
        <v>4</v>
      </c>
      <c r="Y1661" s="20">
        <f>IF(A1661=0,0,IF(V1661="À venir",0,IF(AND(ISBLANK(P1661),ISBLANK(Q1661)),1,0)))</f>
        <v>0</v>
      </c>
      <c r="Z1661" s="20">
        <f>IF(OR(ISBLANK(P1661),ISBLANK(Q1661)),"",IF(OR(AND(P1661&gt;Q1661,W1661&gt;X1661),AND(P1661=Q1661,W1661=X1661),AND(P1661&lt;Q1661,W1661&lt;X1661)),1,0))</f>
        <v>1</v>
      </c>
      <c r="AA1661" s="20">
        <f ca="1">IF(C1661&lt;NOW(),IF(AND(P1661&gt;Q1661,W1661&gt;X1661),S1661,IF(AND(P1661=Q1661,W1661=X1661),T1661,IF(AND(P1661&lt;Q1661,W1661&lt;X1661),U1661,0))),"")</f>
        <v>68</v>
      </c>
      <c r="AB1661" s="20">
        <f ca="1">IF(AND(P1661=W1661,Q1661=X1661,NOT(ISBLANK(P1661)),NOT(ISBLANK(Q1661)),NOT(ISBLANK(W1661)),NOT(ISBLANK(AA1661))),1,0)</f>
        <v>0</v>
      </c>
      <c r="AC1661" s="20" t="str">
        <f ca="1">IF(AB1661=0,"",IF(OR(ISBLANK(P1661),ISBLANK(Q1661)),"",IF(ISBLANK(VLOOKUP(A1661,Database!A:AA,22,FALSE)),"",VLOOKUP(A1661,Database!A:AA,22,FALSE))))</f>
        <v/>
      </c>
      <c r="AD1661" s="20">
        <f ca="1">IFERROR(
   IF(
     OR(ISBLANK(P1661),ISBLANK(Q1661)),
     "",
     IF(
       AND(AA1661&lt;&gt;"",OR(V1661="Terminé",V1661="En cours")),
       VLOOKUP(AC1661,Setup_ScoreExactBonus!A:D,4,FALSE),
       0
     )),
  0)</f>
        <v>0</v>
      </c>
      <c r="AE1661" s="21">
        <f ca="1">IFERROR(IF(OR(ISBLANK(P1661),ISBLANK(Q1661)),0,IF(AA1661&lt;&gt;"", AA1661 + IF(AB1661=1,AD1661, 0), "") * (R1661+1)),"")</f>
        <v>68</v>
      </c>
      <c r="AF1661" s="21">
        <f ca="1">SUMIFS(AE$2:AE1661,D$2:D1661,D1661)</f>
        <v>2444</v>
      </c>
    </row>
    <row r="1662" spans="1:32" hidden="1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1">
        <v>0</v>
      </c>
      <c r="S1662" s="20">
        <f>VLOOKUP($A1662,Database!$A:$Y,10,FALSE)</f>
        <v>141</v>
      </c>
      <c r="T1662" s="20">
        <f>VLOOKUP($A1662,Database!$A:$Y,11,FALSE)</f>
        <v>108</v>
      </c>
      <c r="U1662" s="20">
        <f>VLOOKUP($A1662,Database!$A:$Y,12,FALSE)</f>
        <v>68</v>
      </c>
      <c r="V1662" s="20" t="str">
        <f>VLOOKUP(A1662,Database!A:M,13,FALSE)</f>
        <v>Terminé</v>
      </c>
      <c r="W1662" s="20">
        <f>VLOOKUP($A1662,Database!$A:$Y,20,FALSE)</f>
        <v>1</v>
      </c>
      <c r="X1662" s="20">
        <f>VLOOKUP($A1662,Database!$A:$Y,21,FALSE)</f>
        <v>4</v>
      </c>
      <c r="Y1662" s="20">
        <f>IF(A1662=0,0,IF(V1662="À venir",0,IF(AND(ISBLANK(P1662),ISBLANK(Q1662)),1,0)))</f>
        <v>0</v>
      </c>
      <c r="Z1662" s="20">
        <f>IF(OR(ISBLANK(P1662),ISBLANK(Q1662)),"",IF(OR(AND(P1662&gt;Q1662,W1662&gt;X1662),AND(P1662=Q1662,W1662=X1662),AND(P1662&lt;Q1662,W1662&lt;X1662)),1,0))</f>
        <v>1</v>
      </c>
      <c r="AA1662" s="20">
        <f ca="1">IF(C1662&lt;NOW(),IF(AND(P1662&gt;Q1662,W1662&gt;X1662),S1662,IF(AND(P1662=Q1662,W1662=X1662),T1662,IF(AND(P1662&lt;Q1662,W1662&lt;X1662),U1662,0))),"")</f>
        <v>68</v>
      </c>
      <c r="AB1662" s="20">
        <f ca="1">IF(AND(P1662=W1662,Q1662=X1662,NOT(ISBLANK(P1662)),NOT(ISBLANK(Q1662)),NOT(ISBLANK(W1662)),NOT(ISBLANK(AA1662))),1,0)</f>
        <v>0</v>
      </c>
      <c r="AC1662" s="20" t="str">
        <f ca="1">IF(AB1662=0,"",IF(OR(ISBLANK(P1662),ISBLANK(Q1662)),"",IF(ISBLANK(VLOOKUP(A1662,Database!A:AA,22,FALSE)),"",VLOOKUP(A1662,Database!A:AA,22,FALSE))))</f>
        <v/>
      </c>
      <c r="AD1662" s="20">
        <f ca="1">IFERROR(
   IF(
     OR(ISBLANK(P1662),ISBLANK(Q1662)),
     "",
     IF(
       AND(AA1662&lt;&gt;"",OR(V1662="Terminé",V1662="En cours")),
       VLOOKUP(AC1662,Setup_ScoreExactBonus!A:D,4,FALSE),
       0
     )),
  0)</f>
        <v>0</v>
      </c>
      <c r="AE1662" s="21">
        <f ca="1">IFERROR(IF(OR(ISBLANK(P1662),ISBLANK(Q1662)),0,IF(AA1662&lt;&gt;"", AA1662 + IF(AB1662=1,AD1662, 0), "") * (R1662+1)),"")</f>
        <v>68</v>
      </c>
      <c r="AF1662" s="21">
        <f ca="1">SUMIFS(AE$2:AE1662,D$2:D1662,D1662)</f>
        <v>2329</v>
      </c>
    </row>
    <row r="1663" spans="1:32" hidden="1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1">
        <v>0</v>
      </c>
      <c r="S1663" s="20">
        <f>VLOOKUP($A1663,Database!$A:$Y,10,FALSE)</f>
        <v>141</v>
      </c>
      <c r="T1663" s="20">
        <f>VLOOKUP($A1663,Database!$A:$Y,11,FALSE)</f>
        <v>108</v>
      </c>
      <c r="U1663" s="20">
        <f>VLOOKUP($A1663,Database!$A:$Y,12,FALSE)</f>
        <v>68</v>
      </c>
      <c r="V1663" s="20" t="str">
        <f>VLOOKUP(A1663,Database!A:M,13,FALSE)</f>
        <v>Terminé</v>
      </c>
      <c r="W1663" s="20">
        <f>VLOOKUP($A1663,Database!$A:$Y,20,FALSE)</f>
        <v>1</v>
      </c>
      <c r="X1663" s="20">
        <f>VLOOKUP($A1663,Database!$A:$Y,21,FALSE)</f>
        <v>4</v>
      </c>
      <c r="Y1663" s="20">
        <f>IF(A1663=0,0,IF(V1663="À venir",0,IF(AND(ISBLANK(P1663),ISBLANK(Q1663)),1,0)))</f>
        <v>0</v>
      </c>
      <c r="Z1663" s="20">
        <f>IF(OR(ISBLANK(P1663),ISBLANK(Q1663)),"",IF(OR(AND(P1663&gt;Q1663,W1663&gt;X1663),AND(P1663=Q1663,W1663=X1663),AND(P1663&lt;Q1663,W1663&lt;X1663)),1,0))</f>
        <v>1</v>
      </c>
      <c r="AA1663" s="20">
        <f ca="1">IF(C1663&lt;NOW(),IF(AND(P1663&gt;Q1663,W1663&gt;X1663),S1663,IF(AND(P1663=Q1663,W1663=X1663),T1663,IF(AND(P1663&lt;Q1663,W1663&lt;X1663),U1663,0))),"")</f>
        <v>68</v>
      </c>
      <c r="AB1663" s="20">
        <f ca="1">IF(AND(P1663=W1663,Q1663=X1663,NOT(ISBLANK(P1663)),NOT(ISBLANK(Q1663)),NOT(ISBLANK(W1663)),NOT(ISBLANK(AA1663))),1,0)</f>
        <v>0</v>
      </c>
      <c r="AC1663" s="20" t="str">
        <f ca="1">IF(AB1663=0,"",IF(OR(ISBLANK(P1663),ISBLANK(Q1663)),"",IF(ISBLANK(VLOOKUP(A1663,Database!A:AA,22,FALSE)),"",VLOOKUP(A1663,Database!A:AA,22,FALSE))))</f>
        <v/>
      </c>
      <c r="AD1663" s="20">
        <f ca="1">IFERROR(
   IF(
     OR(ISBLANK(P1663),ISBLANK(Q1663)),
     "",
     IF(
       AND(AA1663&lt;&gt;"",OR(V1663="Terminé",V1663="En cours")),
       VLOOKUP(AC1663,Setup_ScoreExactBonus!A:D,4,FALSE),
       0
     )),
  0)</f>
        <v>0</v>
      </c>
      <c r="AE1663" s="21">
        <f ca="1">IFERROR(IF(OR(ISBLANK(P1663),ISBLANK(Q1663)),0,IF(AA1663&lt;&gt;"", AA1663 + IF(AB1663=1,AD1663, 0), "") * (R1663+1)),"")</f>
        <v>68</v>
      </c>
      <c r="AF1663" s="21">
        <f ca="1">SUMIFS(AE$2:AE1663,D$2:D1663,D1663)</f>
        <v>2316</v>
      </c>
    </row>
    <row r="1664" spans="1:32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1">
        <v>0</v>
      </c>
      <c r="S1664" s="20">
        <f>VLOOKUP($A1664,Database!$A:$Y,10,FALSE)</f>
        <v>141</v>
      </c>
      <c r="T1664" s="20">
        <f>VLOOKUP($A1664,Database!$A:$Y,11,FALSE)</f>
        <v>108</v>
      </c>
      <c r="U1664" s="20">
        <f>VLOOKUP($A1664,Database!$A:$Y,12,FALSE)</f>
        <v>68</v>
      </c>
      <c r="V1664" s="20" t="str">
        <f>VLOOKUP(A1664,Database!A:M,13,FALSE)</f>
        <v>Terminé</v>
      </c>
      <c r="W1664" s="20">
        <f>VLOOKUP($A1664,Database!$A:$Y,20,FALSE)</f>
        <v>1</v>
      </c>
      <c r="X1664" s="20">
        <f>VLOOKUP($A1664,Database!$A:$Y,21,FALSE)</f>
        <v>4</v>
      </c>
      <c r="Y1664" s="20">
        <f>IF(A1664=0,0,IF(V1664="À venir",0,IF(AND(ISBLANK(P1664),ISBLANK(Q1664)),1,0)))</f>
        <v>0</v>
      </c>
      <c r="Z1664" s="20">
        <f>IF(OR(ISBLANK(P1664),ISBLANK(Q1664)),"",IF(OR(AND(P1664&gt;Q1664,W1664&gt;X1664),AND(P1664=Q1664,W1664=X1664),AND(P1664&lt;Q1664,W1664&lt;X1664)),1,0))</f>
        <v>0</v>
      </c>
      <c r="AA1664" s="20">
        <f ca="1">IF(C1664&lt;NOW(),IF(AND(P1664&gt;Q1664,W1664&gt;X1664),S1664,IF(AND(P1664=Q1664,W1664=X1664),T1664,IF(AND(P1664&lt;Q1664,W1664&lt;X1664),U1664,0))),"")</f>
        <v>0</v>
      </c>
      <c r="AB1664" s="20">
        <f ca="1">IF(AND(P1664=W1664,Q1664=X1664,NOT(ISBLANK(P1664)),NOT(ISBLANK(Q1664)),NOT(ISBLANK(W1664)),NOT(ISBLANK(AA1664))),1,0)</f>
        <v>0</v>
      </c>
      <c r="AC1664" s="20" t="str">
        <f ca="1">IF(AB1664=0,"",IF(OR(ISBLANK(P1664),ISBLANK(Q1664)),"",IF(ISBLANK(VLOOKUP(A1664,Database!A:AA,22,FALSE)),"",VLOOKUP(A1664,Database!A:AA,22,FALSE))))</f>
        <v/>
      </c>
      <c r="AD1664" s="20">
        <f ca="1">IFERROR(
   IF(
     OR(ISBLANK(P1664),ISBLANK(Q1664)),
     "",
     IF(
       AND(AA1664&lt;&gt;"",OR(V1664="Terminé",V1664="En cours")),
       VLOOKUP(AC1664,Setup_ScoreExactBonus!A:D,4,FALSE),
       0
     )),
  0)</f>
        <v>0</v>
      </c>
      <c r="AE1664" s="21">
        <f ca="1">IFERROR(IF(OR(ISBLANK(P1664),ISBLANK(Q1664)),0,IF(AA1664&lt;&gt;"", AA1664 + IF(AB1664=1,AD1664, 0), "") * (R1664+1)),"")</f>
        <v>0</v>
      </c>
      <c r="AF1664" s="21">
        <f ca="1">SUMIFS(AE$2:AE1664,D$2:D1664,D1664)</f>
        <v>1989</v>
      </c>
    </row>
    <row r="1665" spans="1:32" hidden="1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1">
        <v>0</v>
      </c>
      <c r="S1665" s="20">
        <f>VLOOKUP($A1665,Database!$A:$Y,10,FALSE)</f>
        <v>141</v>
      </c>
      <c r="T1665" s="20">
        <f>VLOOKUP($A1665,Database!$A:$Y,11,FALSE)</f>
        <v>108</v>
      </c>
      <c r="U1665" s="20">
        <f>VLOOKUP($A1665,Database!$A:$Y,12,FALSE)</f>
        <v>68</v>
      </c>
      <c r="V1665" s="20" t="str">
        <f>VLOOKUP(A1665,Database!A:M,13,FALSE)</f>
        <v>Terminé</v>
      </c>
      <c r="W1665" s="20">
        <f>VLOOKUP($A1665,Database!$A:$Y,20,FALSE)</f>
        <v>1</v>
      </c>
      <c r="X1665" s="20">
        <f>VLOOKUP($A1665,Database!$A:$Y,21,FALSE)</f>
        <v>4</v>
      </c>
      <c r="Y1665" s="20">
        <f>IF(A1665=0,0,IF(V1665="À venir",0,IF(AND(ISBLANK(P1665),ISBLANK(Q1665)),1,0)))</f>
        <v>0</v>
      </c>
      <c r="Z1665" s="20">
        <f>IF(OR(ISBLANK(P1665),ISBLANK(Q1665)),"",IF(OR(AND(P1665&gt;Q1665,W1665&gt;X1665),AND(P1665=Q1665,W1665=X1665),AND(P1665&lt;Q1665,W1665&lt;X1665)),1,0))</f>
        <v>1</v>
      </c>
      <c r="AA1665" s="20">
        <f ca="1">IF(C1665&lt;NOW(),IF(AND(P1665&gt;Q1665,W1665&gt;X1665),S1665,IF(AND(P1665=Q1665,W1665=X1665),T1665,IF(AND(P1665&lt;Q1665,W1665&lt;X1665),U1665,0))),"")</f>
        <v>68</v>
      </c>
      <c r="AB1665" s="20">
        <f ca="1">IF(AND(P1665=W1665,Q1665=X1665,NOT(ISBLANK(P1665)),NOT(ISBLANK(Q1665)),NOT(ISBLANK(W1665)),NOT(ISBLANK(AA1665))),1,0)</f>
        <v>0</v>
      </c>
      <c r="AC1665" s="20" t="str">
        <f ca="1">IF(AB1665=0,"",IF(OR(ISBLANK(P1665),ISBLANK(Q1665)),"",IF(ISBLANK(VLOOKUP(A1665,Database!A:AA,22,FALSE)),"",VLOOKUP(A1665,Database!A:AA,22,FALSE))))</f>
        <v/>
      </c>
      <c r="AD1665" s="20">
        <f ca="1">IFERROR(
   IF(
     OR(ISBLANK(P1665),ISBLANK(Q1665)),
     "",
     IF(
       AND(AA1665&lt;&gt;"",OR(V1665="Terminé",V1665="En cours")),
       VLOOKUP(AC1665,Setup_ScoreExactBonus!A:D,4,FALSE),
       0
     )),
  0)</f>
        <v>0</v>
      </c>
      <c r="AE1665" s="21">
        <f ca="1">IFERROR(IF(OR(ISBLANK(P1665),ISBLANK(Q1665)),0,IF(AA1665&lt;&gt;"", AA1665 + IF(AB1665=1,AD1665, 0), "") * (R1665+1)),"")</f>
        <v>68</v>
      </c>
      <c r="AF1665" s="21">
        <f ca="1">SUMIFS(AE$2:AE1665,D$2:D1665,D1665)</f>
        <v>2034</v>
      </c>
    </row>
    <row r="1666" spans="1:32" hidden="1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1">
        <v>0</v>
      </c>
      <c r="S1666" s="20">
        <f>VLOOKUP($A1666,Database!$A:$Y,10,FALSE)</f>
        <v>141</v>
      </c>
      <c r="T1666" s="20">
        <f>VLOOKUP($A1666,Database!$A:$Y,11,FALSE)</f>
        <v>108</v>
      </c>
      <c r="U1666" s="20">
        <f>VLOOKUP($A1666,Database!$A:$Y,12,FALSE)</f>
        <v>68</v>
      </c>
      <c r="V1666" s="20" t="str">
        <f>VLOOKUP(A1666,Database!A:M,13,FALSE)</f>
        <v>Terminé</v>
      </c>
      <c r="W1666" s="20">
        <f>VLOOKUP($A1666,Database!$A:$Y,20,FALSE)</f>
        <v>1</v>
      </c>
      <c r="X1666" s="20">
        <f>VLOOKUP($A1666,Database!$A:$Y,21,FALSE)</f>
        <v>4</v>
      </c>
      <c r="Y1666" s="20">
        <f>IF(A1666=0,0,IF(V1666="À venir",0,IF(AND(ISBLANK(P1666),ISBLANK(Q1666)),1,0)))</f>
        <v>0</v>
      </c>
      <c r="Z1666" s="20">
        <f>IF(OR(ISBLANK(P1666),ISBLANK(Q1666)),"",IF(OR(AND(P1666&gt;Q1666,W1666&gt;X1666),AND(P1666=Q1666,W1666=X1666),AND(P1666&lt;Q1666,W1666&lt;X1666)),1,0))</f>
        <v>0</v>
      </c>
      <c r="AA1666" s="20">
        <f ca="1">IF(C1666&lt;NOW(),IF(AND(P1666&gt;Q1666,W1666&gt;X1666),S1666,IF(AND(P1666=Q1666,W1666=X1666),T1666,IF(AND(P1666&lt;Q1666,W1666&lt;X1666),U1666,0))),"")</f>
        <v>0</v>
      </c>
      <c r="AB1666" s="20">
        <f ca="1">IF(AND(P1666=W1666,Q1666=X1666,NOT(ISBLANK(P1666)),NOT(ISBLANK(Q1666)),NOT(ISBLANK(W1666)),NOT(ISBLANK(AA1666))),1,0)</f>
        <v>0</v>
      </c>
      <c r="AC1666" s="20" t="str">
        <f ca="1">IF(AB1666=0,"",IF(OR(ISBLANK(P1666),ISBLANK(Q1666)),"",IF(ISBLANK(VLOOKUP(A1666,Database!A:AA,22,FALSE)),"",VLOOKUP(A1666,Database!A:AA,22,FALSE))))</f>
        <v/>
      </c>
      <c r="AD1666" s="20">
        <f ca="1">IFERROR(
   IF(
     OR(ISBLANK(P1666),ISBLANK(Q1666)),
     "",
     IF(
       AND(AA1666&lt;&gt;"",OR(V1666="Terminé",V1666="En cours")),
       VLOOKUP(AC1666,Setup_ScoreExactBonus!A:D,4,FALSE),
       0
     )),
  0)</f>
        <v>0</v>
      </c>
      <c r="AE1666" s="21">
        <f ca="1">IFERROR(IF(OR(ISBLANK(P1666),ISBLANK(Q1666)),0,IF(AA1666&lt;&gt;"", AA1666 + IF(AB1666=1,AD1666, 0), "") * (R1666+1)),"")</f>
        <v>0</v>
      </c>
      <c r="AF1666" s="21">
        <f ca="1">SUMIFS(AE$2:AE1666,D$2:D1666,D1666)</f>
        <v>2139</v>
      </c>
    </row>
    <row r="1667" spans="1:32" hidden="1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1">
        <v>0</v>
      </c>
      <c r="S1667" s="20">
        <f>VLOOKUP($A1667,Database!$A:$Y,10,FALSE)</f>
        <v>141</v>
      </c>
      <c r="T1667" s="20">
        <f>VLOOKUP($A1667,Database!$A:$Y,11,FALSE)</f>
        <v>108</v>
      </c>
      <c r="U1667" s="20">
        <f>VLOOKUP($A1667,Database!$A:$Y,12,FALSE)</f>
        <v>68</v>
      </c>
      <c r="V1667" s="20" t="str">
        <f>VLOOKUP(A1667,Database!A:M,13,FALSE)</f>
        <v>Terminé</v>
      </c>
      <c r="W1667" s="20">
        <f>VLOOKUP($A1667,Database!$A:$Y,20,FALSE)</f>
        <v>1</v>
      </c>
      <c r="X1667" s="20">
        <f>VLOOKUP($A1667,Database!$A:$Y,21,FALSE)</f>
        <v>4</v>
      </c>
      <c r="Y1667" s="20">
        <f>IF(A1667=0,0,IF(V1667="À venir",0,IF(AND(ISBLANK(P1667),ISBLANK(Q1667)),1,0)))</f>
        <v>0</v>
      </c>
      <c r="Z1667" s="20">
        <f>IF(OR(ISBLANK(P1667),ISBLANK(Q1667)),"",IF(OR(AND(P1667&gt;Q1667,W1667&gt;X1667),AND(P1667=Q1667,W1667=X1667),AND(P1667&lt;Q1667,W1667&lt;X1667)),1,0))</f>
        <v>1</v>
      </c>
      <c r="AA1667" s="20">
        <f ca="1">IF(C1667&lt;NOW(),IF(AND(P1667&gt;Q1667,W1667&gt;X1667),S1667,IF(AND(P1667=Q1667,W1667=X1667),T1667,IF(AND(P1667&lt;Q1667,W1667&lt;X1667),U1667,0))),"")</f>
        <v>68</v>
      </c>
      <c r="AB1667" s="20">
        <f ca="1">IF(AND(P1667=W1667,Q1667=X1667,NOT(ISBLANK(P1667)),NOT(ISBLANK(Q1667)),NOT(ISBLANK(W1667)),NOT(ISBLANK(AA1667))),1,0)</f>
        <v>0</v>
      </c>
      <c r="AC1667" s="20" t="str">
        <f ca="1">IF(AB1667=0,"",IF(OR(ISBLANK(P1667),ISBLANK(Q1667)),"",IF(ISBLANK(VLOOKUP(A1667,Database!A:AA,22,FALSE)),"",VLOOKUP(A1667,Database!A:AA,22,FALSE))))</f>
        <v/>
      </c>
      <c r="AD1667" s="20">
        <f ca="1">IFERROR(
   IF(
     OR(ISBLANK(P1667),ISBLANK(Q1667)),
     "",
     IF(
       AND(AA1667&lt;&gt;"",OR(V1667="Terminé",V1667="En cours")),
       VLOOKUP(AC1667,Setup_ScoreExactBonus!A:D,4,FALSE),
       0
     )),
  0)</f>
        <v>0</v>
      </c>
      <c r="AE1667" s="21">
        <f ca="1">IFERROR(IF(OR(ISBLANK(P1667),ISBLANK(Q1667)),0,IF(AA1667&lt;&gt;"", AA1667 + IF(AB1667=1,AD1667, 0), "") * (R1667+1)),"")</f>
        <v>68</v>
      </c>
      <c r="AF1667" s="21">
        <f ca="1">SUMIFS(AE$2:AE1667,D$2:D1667,D1667)</f>
        <v>2143</v>
      </c>
    </row>
    <row r="1668" spans="1:32" hidden="1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1">
        <v>0</v>
      </c>
      <c r="S1668" s="20">
        <f>VLOOKUP($A1668,Database!$A:$Y,10,FALSE)</f>
        <v>141</v>
      </c>
      <c r="T1668" s="20">
        <f>VLOOKUP($A1668,Database!$A:$Y,11,FALSE)</f>
        <v>108</v>
      </c>
      <c r="U1668" s="20">
        <f>VLOOKUP($A1668,Database!$A:$Y,12,FALSE)</f>
        <v>68</v>
      </c>
      <c r="V1668" s="20" t="str">
        <f>VLOOKUP(A1668,Database!A:M,13,FALSE)</f>
        <v>Terminé</v>
      </c>
      <c r="W1668" s="20">
        <f>VLOOKUP($A1668,Database!$A:$Y,20,FALSE)</f>
        <v>1</v>
      </c>
      <c r="X1668" s="20">
        <f>VLOOKUP($A1668,Database!$A:$Y,21,FALSE)</f>
        <v>4</v>
      </c>
      <c r="Y1668" s="20">
        <f>IF(A1668=0,0,IF(V1668="À venir",0,IF(AND(ISBLANK(P1668),ISBLANK(Q1668)),1,0)))</f>
        <v>0</v>
      </c>
      <c r="Z1668" s="20">
        <f>IF(OR(ISBLANK(P1668),ISBLANK(Q1668)),"",IF(OR(AND(P1668&gt;Q1668,W1668&gt;X1668),AND(P1668=Q1668,W1668=X1668),AND(P1668&lt;Q1668,W1668&lt;X1668)),1,0))</f>
        <v>1</v>
      </c>
      <c r="AA1668" s="20">
        <f ca="1">IF(C1668&lt;NOW(),IF(AND(P1668&gt;Q1668,W1668&gt;X1668),S1668,IF(AND(P1668=Q1668,W1668=X1668),T1668,IF(AND(P1668&lt;Q1668,W1668&lt;X1668),U1668,0))),"")</f>
        <v>68</v>
      </c>
      <c r="AB1668" s="20">
        <f ca="1">IF(AND(P1668=W1668,Q1668=X1668,NOT(ISBLANK(P1668)),NOT(ISBLANK(Q1668)),NOT(ISBLANK(W1668)),NOT(ISBLANK(AA1668))),1,0)</f>
        <v>0</v>
      </c>
      <c r="AC1668" s="20" t="str">
        <f ca="1">IF(AB1668=0,"",IF(OR(ISBLANK(P1668),ISBLANK(Q1668)),"",IF(ISBLANK(VLOOKUP(A1668,Database!A:AA,22,FALSE)),"",VLOOKUP(A1668,Database!A:AA,22,FALSE))))</f>
        <v/>
      </c>
      <c r="AD1668" s="20">
        <f ca="1">IFERROR(
   IF(
     OR(ISBLANK(P1668),ISBLANK(Q1668)),
     "",
     IF(
       AND(AA1668&lt;&gt;"",OR(V1668="Terminé",V1668="En cours")),
       VLOOKUP(AC1668,Setup_ScoreExactBonus!A:D,4,FALSE),
       0
     )),
  0)</f>
        <v>0</v>
      </c>
      <c r="AE1668" s="21">
        <f ca="1">IFERROR(IF(OR(ISBLANK(P1668),ISBLANK(Q1668)),0,IF(AA1668&lt;&gt;"", AA1668 + IF(AB1668=1,AD1668, 0), "") * (R1668+1)),"")</f>
        <v>68</v>
      </c>
      <c r="AF1668" s="21">
        <f ca="1">SUMIFS(AE$2:AE1668,D$2:D1668,D1668)</f>
        <v>2309</v>
      </c>
    </row>
    <row r="1669" spans="1:32" hidden="1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1">
        <v>0</v>
      </c>
      <c r="S1669" s="20">
        <f>VLOOKUP($A1669,Database!$A:$Y,10,FALSE)</f>
        <v>141</v>
      </c>
      <c r="T1669" s="20">
        <f>VLOOKUP($A1669,Database!$A:$Y,11,FALSE)</f>
        <v>108</v>
      </c>
      <c r="U1669" s="20">
        <f>VLOOKUP($A1669,Database!$A:$Y,12,FALSE)</f>
        <v>68</v>
      </c>
      <c r="V1669" s="20" t="str">
        <f>VLOOKUP(A1669,Database!A:M,13,FALSE)</f>
        <v>Terminé</v>
      </c>
      <c r="W1669" s="20">
        <f>VLOOKUP($A1669,Database!$A:$Y,20,FALSE)</f>
        <v>1</v>
      </c>
      <c r="X1669" s="20">
        <f>VLOOKUP($A1669,Database!$A:$Y,21,FALSE)</f>
        <v>4</v>
      </c>
      <c r="Y1669" s="20">
        <f>IF(A1669=0,0,IF(V1669="À venir",0,IF(AND(ISBLANK(P1669),ISBLANK(Q1669)),1,0)))</f>
        <v>0</v>
      </c>
      <c r="Z1669" s="20">
        <f>IF(OR(ISBLANK(P1669),ISBLANK(Q1669)),"",IF(OR(AND(P1669&gt;Q1669,W1669&gt;X1669),AND(P1669=Q1669,W1669=X1669),AND(P1669&lt;Q1669,W1669&lt;X1669)),1,0))</f>
        <v>0</v>
      </c>
      <c r="AA1669" s="20">
        <f ca="1">IF(C1669&lt;NOW(),IF(AND(P1669&gt;Q1669,W1669&gt;X1669),S1669,IF(AND(P1669=Q1669,W1669=X1669),T1669,IF(AND(P1669&lt;Q1669,W1669&lt;X1669),U1669,0))),"")</f>
        <v>0</v>
      </c>
      <c r="AB1669" s="20">
        <f ca="1">IF(AND(P1669=W1669,Q1669=X1669,NOT(ISBLANK(P1669)),NOT(ISBLANK(Q1669)),NOT(ISBLANK(W1669)),NOT(ISBLANK(AA1669))),1,0)</f>
        <v>0</v>
      </c>
      <c r="AC1669" s="20" t="str">
        <f ca="1">IF(AB1669=0,"",IF(OR(ISBLANK(P1669),ISBLANK(Q1669)),"",IF(ISBLANK(VLOOKUP(A1669,Database!A:AA,22,FALSE)),"",VLOOKUP(A1669,Database!A:AA,22,FALSE))))</f>
        <v/>
      </c>
      <c r="AD1669" s="20">
        <f ca="1">IFERROR(
   IF(
     OR(ISBLANK(P1669),ISBLANK(Q1669)),
     "",
     IF(
       AND(AA1669&lt;&gt;"",OR(V1669="Terminé",V1669="En cours")),
       VLOOKUP(AC1669,Setup_ScoreExactBonus!A:D,4,FALSE),
       0
     )),
  0)</f>
        <v>0</v>
      </c>
      <c r="AE1669" s="21">
        <f ca="1">IFERROR(IF(OR(ISBLANK(P1669),ISBLANK(Q1669)),0,IF(AA1669&lt;&gt;"", AA1669 + IF(AB1669=1,AD1669, 0), "") * (R1669+1)),"")</f>
        <v>0</v>
      </c>
      <c r="AF1669" s="21">
        <f ca="1">SUMIFS(AE$2:AE1669,D$2:D1669,D1669)</f>
        <v>2003</v>
      </c>
    </row>
    <row r="1670" spans="1:32" hidden="1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1">
        <v>0</v>
      </c>
      <c r="S1670" s="20">
        <f>VLOOKUP($A1670,Database!$A:$Y,10,FALSE)</f>
        <v>141</v>
      </c>
      <c r="T1670" s="20">
        <f>VLOOKUP($A1670,Database!$A:$Y,11,FALSE)</f>
        <v>108</v>
      </c>
      <c r="U1670" s="20">
        <f>VLOOKUP($A1670,Database!$A:$Y,12,FALSE)</f>
        <v>68</v>
      </c>
      <c r="V1670" s="20" t="str">
        <f>VLOOKUP(A1670,Database!A:M,13,FALSE)</f>
        <v>Terminé</v>
      </c>
      <c r="W1670" s="20">
        <f>VLOOKUP($A1670,Database!$A:$Y,20,FALSE)</f>
        <v>1</v>
      </c>
      <c r="X1670" s="20">
        <f>VLOOKUP($A1670,Database!$A:$Y,21,FALSE)</f>
        <v>4</v>
      </c>
      <c r="Y1670" s="20">
        <f>IF(A1670=0,0,IF(V1670="À venir",0,IF(AND(ISBLANK(P1670),ISBLANK(Q1670)),1,0)))</f>
        <v>0</v>
      </c>
      <c r="Z1670" s="20">
        <f>IF(OR(ISBLANK(P1670),ISBLANK(Q1670)),"",IF(OR(AND(P1670&gt;Q1670,W1670&gt;X1670),AND(P1670=Q1670,W1670=X1670),AND(P1670&lt;Q1670,W1670&lt;X1670)),1,0))</f>
        <v>1</v>
      </c>
      <c r="AA1670" s="20">
        <f ca="1">IF(C1670&lt;NOW(),IF(AND(P1670&gt;Q1670,W1670&gt;X1670),S1670,IF(AND(P1670=Q1670,W1670=X1670),T1670,IF(AND(P1670&lt;Q1670,W1670&lt;X1670),U1670,0))),"")</f>
        <v>68</v>
      </c>
      <c r="AB1670" s="20">
        <f ca="1">IF(AND(P1670=W1670,Q1670=X1670,NOT(ISBLANK(P1670)),NOT(ISBLANK(Q1670)),NOT(ISBLANK(W1670)),NOT(ISBLANK(AA1670))),1,0)</f>
        <v>0</v>
      </c>
      <c r="AC1670" s="20" t="str">
        <f ca="1">IF(AB1670=0,"",IF(OR(ISBLANK(P1670),ISBLANK(Q1670)),"",IF(ISBLANK(VLOOKUP(A1670,Database!A:AA,22,FALSE)),"",VLOOKUP(A1670,Database!A:AA,22,FALSE))))</f>
        <v/>
      </c>
      <c r="AD1670" s="20">
        <f ca="1">IFERROR(
   IF(
     OR(ISBLANK(P1670),ISBLANK(Q1670)),
     "",
     IF(
       AND(AA1670&lt;&gt;"",OR(V1670="Terminé",V1670="En cours")),
       VLOOKUP(AC1670,Setup_ScoreExactBonus!A:D,4,FALSE),
       0
     )),
  0)</f>
        <v>0</v>
      </c>
      <c r="AE1670" s="21">
        <f ca="1">IFERROR(IF(OR(ISBLANK(P1670),ISBLANK(Q1670)),0,IF(AA1670&lt;&gt;"", AA1670 + IF(AB1670=1,AD1670, 0), "") * (R1670+1)),"")</f>
        <v>68</v>
      </c>
      <c r="AF1670" s="21">
        <f ca="1">SUMIFS(AE$2:AE1670,D$2:D1670,D1670)</f>
        <v>1823</v>
      </c>
    </row>
    <row r="1671" spans="1:32" hidden="1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1">
        <v>0</v>
      </c>
      <c r="S1671" s="20">
        <f>VLOOKUP($A1671,Database!$A:$Y,10,FALSE)</f>
        <v>141</v>
      </c>
      <c r="T1671" s="20">
        <f>VLOOKUP($A1671,Database!$A:$Y,11,FALSE)</f>
        <v>108</v>
      </c>
      <c r="U1671" s="20">
        <f>VLOOKUP($A1671,Database!$A:$Y,12,FALSE)</f>
        <v>68</v>
      </c>
      <c r="V1671" s="20" t="str">
        <f>VLOOKUP(A1671,Database!A:M,13,FALSE)</f>
        <v>Terminé</v>
      </c>
      <c r="W1671" s="20">
        <f>VLOOKUP($A1671,Database!$A:$Y,20,FALSE)</f>
        <v>1</v>
      </c>
      <c r="X1671" s="20">
        <f>VLOOKUP($A1671,Database!$A:$Y,21,FALSE)</f>
        <v>4</v>
      </c>
      <c r="Y1671" s="20">
        <f>IF(A1671=0,0,IF(V1671="À venir",0,IF(AND(ISBLANK(P1671),ISBLANK(Q1671)),1,0)))</f>
        <v>0</v>
      </c>
      <c r="Z1671" s="20">
        <f>IF(OR(ISBLANK(P1671),ISBLANK(Q1671)),"",IF(OR(AND(P1671&gt;Q1671,W1671&gt;X1671),AND(P1671=Q1671,W1671=X1671),AND(P1671&lt;Q1671,W1671&lt;X1671)),1,0))</f>
        <v>1</v>
      </c>
      <c r="AA1671" s="20">
        <f ca="1">IF(C1671&lt;NOW(),IF(AND(P1671&gt;Q1671,W1671&gt;X1671),S1671,IF(AND(P1671=Q1671,W1671=X1671),T1671,IF(AND(P1671&lt;Q1671,W1671&lt;X1671),U1671,0))),"")</f>
        <v>68</v>
      </c>
      <c r="AB1671" s="20">
        <f ca="1">IF(AND(P1671=W1671,Q1671=X1671,NOT(ISBLANK(P1671)),NOT(ISBLANK(Q1671)),NOT(ISBLANK(W1671)),NOT(ISBLANK(AA1671))),1,0)</f>
        <v>0</v>
      </c>
      <c r="AC1671" s="20" t="str">
        <f ca="1">IF(AB1671=0,"",IF(OR(ISBLANK(P1671),ISBLANK(Q1671)),"",IF(ISBLANK(VLOOKUP(A1671,Database!A:AA,22,FALSE)),"",VLOOKUP(A1671,Database!A:AA,22,FALSE))))</f>
        <v/>
      </c>
      <c r="AD1671" s="20">
        <f ca="1">IFERROR(
   IF(
     OR(ISBLANK(P1671),ISBLANK(Q1671)),
     "",
     IF(
       AND(AA1671&lt;&gt;"",OR(V1671="Terminé",V1671="En cours")),
       VLOOKUP(AC1671,Setup_ScoreExactBonus!A:D,4,FALSE),
       0
     )),
  0)</f>
        <v>0</v>
      </c>
      <c r="AE1671" s="21">
        <f ca="1">IFERROR(IF(OR(ISBLANK(P1671),ISBLANK(Q1671)),0,IF(AA1671&lt;&gt;"", AA1671 + IF(AB1671=1,AD1671, 0), "") * (R1671+1)),"")</f>
        <v>68</v>
      </c>
      <c r="AF1671" s="21">
        <f ca="1">SUMIFS(AE$2:AE1671,D$2:D1671,D1671)</f>
        <v>1738</v>
      </c>
    </row>
    <row r="1672" spans="1:32" hidden="1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1">
        <v>0</v>
      </c>
      <c r="S1672" s="20">
        <f>VLOOKUP($A1672,Database!$A:$Y,10,FALSE)</f>
        <v>141</v>
      </c>
      <c r="T1672" s="20">
        <f>VLOOKUP($A1672,Database!$A:$Y,11,FALSE)</f>
        <v>108</v>
      </c>
      <c r="U1672" s="20">
        <f>VLOOKUP($A1672,Database!$A:$Y,12,FALSE)</f>
        <v>68</v>
      </c>
      <c r="V1672" s="20" t="str">
        <f>VLOOKUP(A1672,Database!A:M,13,FALSE)</f>
        <v>Terminé</v>
      </c>
      <c r="W1672" s="20">
        <f>VLOOKUP($A1672,Database!$A:$Y,20,FALSE)</f>
        <v>1</v>
      </c>
      <c r="X1672" s="20">
        <f>VLOOKUP($A1672,Database!$A:$Y,21,FALSE)</f>
        <v>4</v>
      </c>
      <c r="Y1672" s="20">
        <f>IF(A1672=0,0,IF(V1672="À venir",0,IF(AND(ISBLANK(P1672),ISBLANK(Q1672)),1,0)))</f>
        <v>0</v>
      </c>
      <c r="Z1672" s="20">
        <f>IF(OR(ISBLANK(P1672),ISBLANK(Q1672)),"",IF(OR(AND(P1672&gt;Q1672,W1672&gt;X1672),AND(P1672=Q1672,W1672=X1672),AND(P1672&lt;Q1672,W1672&lt;X1672)),1,0))</f>
        <v>1</v>
      </c>
      <c r="AA1672" s="20">
        <f ca="1">IF(C1672&lt;NOW(),IF(AND(P1672&gt;Q1672,W1672&gt;X1672),S1672,IF(AND(P1672=Q1672,W1672=X1672),T1672,IF(AND(P1672&lt;Q1672,W1672&lt;X1672),U1672,0))),"")</f>
        <v>68</v>
      </c>
      <c r="AB1672" s="20">
        <f ca="1">IF(AND(P1672=W1672,Q1672=X1672,NOT(ISBLANK(P1672)),NOT(ISBLANK(Q1672)),NOT(ISBLANK(W1672)),NOT(ISBLANK(AA1672))),1,0)</f>
        <v>0</v>
      </c>
      <c r="AC1672" s="20" t="str">
        <f ca="1">IF(AB1672=0,"",IF(OR(ISBLANK(P1672),ISBLANK(Q1672)),"",IF(ISBLANK(VLOOKUP(A1672,Database!A:AA,22,FALSE)),"",VLOOKUP(A1672,Database!A:AA,22,FALSE))))</f>
        <v/>
      </c>
      <c r="AD1672" s="20">
        <f ca="1">IFERROR(
   IF(
     OR(ISBLANK(P1672),ISBLANK(Q1672)),
     "",
     IF(
       AND(AA1672&lt;&gt;"",OR(V1672="Terminé",V1672="En cours")),
       VLOOKUP(AC1672,Setup_ScoreExactBonus!A:D,4,FALSE),
       0
     )),
  0)</f>
        <v>0</v>
      </c>
      <c r="AE1672" s="21">
        <f ca="1">IFERROR(IF(OR(ISBLANK(P1672),ISBLANK(Q1672)),0,IF(AA1672&lt;&gt;"", AA1672 + IF(AB1672=1,AD1672, 0), "") * (R1672+1)),"")</f>
        <v>68</v>
      </c>
      <c r="AF1672" s="21">
        <f ca="1">SUMIFS(AE$2:AE1672,D$2:D1672,D1672)</f>
        <v>2509</v>
      </c>
    </row>
    <row r="1673" spans="1:32" hidden="1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1">
        <v>0</v>
      </c>
      <c r="S1673" s="20">
        <f>VLOOKUP($A1673,Database!$A:$Y,10,FALSE)</f>
        <v>141</v>
      </c>
      <c r="T1673" s="20">
        <f>VLOOKUP($A1673,Database!$A:$Y,11,FALSE)</f>
        <v>108</v>
      </c>
      <c r="U1673" s="20">
        <f>VLOOKUP($A1673,Database!$A:$Y,12,FALSE)</f>
        <v>68</v>
      </c>
      <c r="V1673" s="20" t="str">
        <f>VLOOKUP(A1673,Database!A:M,13,FALSE)</f>
        <v>Terminé</v>
      </c>
      <c r="W1673" s="20">
        <f>VLOOKUP($A1673,Database!$A:$Y,20,FALSE)</f>
        <v>1</v>
      </c>
      <c r="X1673" s="20">
        <f>VLOOKUP($A1673,Database!$A:$Y,21,FALSE)</f>
        <v>4</v>
      </c>
      <c r="Y1673" s="20">
        <f>IF(A1673=0,0,IF(V1673="À venir",0,IF(AND(ISBLANK(P1673),ISBLANK(Q1673)),1,0)))</f>
        <v>0</v>
      </c>
      <c r="Z1673" s="20">
        <f>IF(OR(ISBLANK(P1673),ISBLANK(Q1673)),"",IF(OR(AND(P1673&gt;Q1673,W1673&gt;X1673),AND(P1673=Q1673,W1673=X1673),AND(P1673&lt;Q1673,W1673&lt;X1673)),1,0))</f>
        <v>1</v>
      </c>
      <c r="AA1673" s="20">
        <f ca="1">IF(C1673&lt;NOW(),IF(AND(P1673&gt;Q1673,W1673&gt;X1673),S1673,IF(AND(P1673=Q1673,W1673=X1673),T1673,IF(AND(P1673&lt;Q1673,W1673&lt;X1673),U1673,0))),"")</f>
        <v>68</v>
      </c>
      <c r="AB1673" s="20">
        <f ca="1">IF(AND(P1673=W1673,Q1673=X1673,NOT(ISBLANK(P1673)),NOT(ISBLANK(Q1673)),NOT(ISBLANK(W1673)),NOT(ISBLANK(AA1673))),1,0)</f>
        <v>0</v>
      </c>
      <c r="AC1673" s="20" t="str">
        <f ca="1">IF(AB1673=0,"",IF(OR(ISBLANK(P1673),ISBLANK(Q1673)),"",IF(ISBLANK(VLOOKUP(A1673,Database!A:AA,22,FALSE)),"",VLOOKUP(A1673,Database!A:AA,22,FALSE))))</f>
        <v/>
      </c>
      <c r="AD1673" s="20">
        <f ca="1">IFERROR(
   IF(
     OR(ISBLANK(P1673),ISBLANK(Q1673)),
     "",
     IF(
       AND(AA1673&lt;&gt;"",OR(V1673="Terminé",V1673="En cours")),
       VLOOKUP(AC1673,Setup_ScoreExactBonus!A:D,4,FALSE),
       0
     )),
  0)</f>
        <v>0</v>
      </c>
      <c r="AE1673" s="21">
        <f ca="1">IFERROR(IF(OR(ISBLANK(P1673),ISBLANK(Q1673)),0,IF(AA1673&lt;&gt;"", AA1673 + IF(AB1673=1,AD1673, 0), "") * (R1673+1)),"")</f>
        <v>68</v>
      </c>
      <c r="AF1673" s="21">
        <f ca="1">SUMIFS(AE$2:AE1673,D$2:D1673,D1673)</f>
        <v>2225</v>
      </c>
    </row>
    <row r="1674" spans="1:32" hidden="1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1">
        <v>0</v>
      </c>
      <c r="S1674" s="20">
        <f>VLOOKUP($A1674,Database!$A:$Y,10,FALSE)</f>
        <v>141</v>
      </c>
      <c r="T1674" s="20">
        <f>VLOOKUP($A1674,Database!$A:$Y,11,FALSE)</f>
        <v>108</v>
      </c>
      <c r="U1674" s="20">
        <f>VLOOKUP($A1674,Database!$A:$Y,12,FALSE)</f>
        <v>68</v>
      </c>
      <c r="V1674" s="20" t="str">
        <f>VLOOKUP(A1674,Database!A:M,13,FALSE)</f>
        <v>Terminé</v>
      </c>
      <c r="W1674" s="20">
        <f>VLOOKUP($A1674,Database!$A:$Y,20,FALSE)</f>
        <v>1</v>
      </c>
      <c r="X1674" s="20">
        <f>VLOOKUP($A1674,Database!$A:$Y,21,FALSE)</f>
        <v>4</v>
      </c>
      <c r="Y1674" s="20">
        <f>IF(A1674=0,0,IF(V1674="À venir",0,IF(AND(ISBLANK(P1674),ISBLANK(Q1674)),1,0)))</f>
        <v>0</v>
      </c>
      <c r="Z1674" s="20">
        <f>IF(OR(ISBLANK(P1674),ISBLANK(Q1674)),"",IF(OR(AND(P1674&gt;Q1674,W1674&gt;X1674),AND(P1674=Q1674,W1674=X1674),AND(P1674&lt;Q1674,W1674&lt;X1674)),1,0))</f>
        <v>1</v>
      </c>
      <c r="AA1674" s="20">
        <f ca="1">IF(C1674&lt;NOW(),IF(AND(P1674&gt;Q1674,W1674&gt;X1674),S1674,IF(AND(P1674=Q1674,W1674=X1674),T1674,IF(AND(P1674&lt;Q1674,W1674&lt;X1674),U1674,0))),"")</f>
        <v>68</v>
      </c>
      <c r="AB1674" s="20">
        <f ca="1">IF(AND(P1674=W1674,Q1674=X1674,NOT(ISBLANK(P1674)),NOT(ISBLANK(Q1674)),NOT(ISBLANK(W1674)),NOT(ISBLANK(AA1674))),1,0)</f>
        <v>0</v>
      </c>
      <c r="AC1674" s="20" t="str">
        <f ca="1">IF(AB1674=0,"",IF(OR(ISBLANK(P1674),ISBLANK(Q1674)),"",IF(ISBLANK(VLOOKUP(A1674,Database!A:AA,22,FALSE)),"",VLOOKUP(A1674,Database!A:AA,22,FALSE))))</f>
        <v/>
      </c>
      <c r="AD1674" s="20">
        <f ca="1">IFERROR(
   IF(
     OR(ISBLANK(P1674),ISBLANK(Q1674)),
     "",
     IF(
       AND(AA1674&lt;&gt;"",OR(V1674="Terminé",V1674="En cours")),
       VLOOKUP(AC1674,Setup_ScoreExactBonus!A:D,4,FALSE),
       0
     )),
  0)</f>
        <v>0</v>
      </c>
      <c r="AE1674" s="21">
        <f ca="1">IFERROR(IF(OR(ISBLANK(P1674),ISBLANK(Q1674)),0,IF(AA1674&lt;&gt;"", AA1674 + IF(AB1674=1,AD1674, 0), "") * (R1674+1)),"")</f>
        <v>68</v>
      </c>
      <c r="AF1674" s="21">
        <f ca="1">SUMIFS(AE$2:AE1674,D$2:D1674,D1674)</f>
        <v>1676</v>
      </c>
    </row>
    <row r="1675" spans="1:32" hidden="1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1">
        <v>0</v>
      </c>
      <c r="S1675" s="20">
        <f>VLOOKUP($A1675,Database!$A:$Y,10,FALSE)</f>
        <v>141</v>
      </c>
      <c r="T1675" s="20">
        <f>VLOOKUP($A1675,Database!$A:$Y,11,FALSE)</f>
        <v>108</v>
      </c>
      <c r="U1675" s="20">
        <f>VLOOKUP($A1675,Database!$A:$Y,12,FALSE)</f>
        <v>68</v>
      </c>
      <c r="V1675" s="20" t="str">
        <f>VLOOKUP(A1675,Database!A:M,13,FALSE)</f>
        <v>Terminé</v>
      </c>
      <c r="W1675" s="20">
        <f>VLOOKUP($A1675,Database!$A:$Y,20,FALSE)</f>
        <v>1</v>
      </c>
      <c r="X1675" s="20">
        <f>VLOOKUP($A1675,Database!$A:$Y,21,FALSE)</f>
        <v>4</v>
      </c>
      <c r="Y1675" s="20">
        <f>IF(A1675=0,0,IF(V1675="À venir",0,IF(AND(ISBLANK(P1675),ISBLANK(Q1675)),1,0)))</f>
        <v>0</v>
      </c>
      <c r="Z1675" s="20">
        <f>IF(OR(ISBLANK(P1675),ISBLANK(Q1675)),"",IF(OR(AND(P1675&gt;Q1675,W1675&gt;X1675),AND(P1675=Q1675,W1675=X1675),AND(P1675&lt;Q1675,W1675&lt;X1675)),1,0))</f>
        <v>0</v>
      </c>
      <c r="AA1675" s="20">
        <f ca="1">IF(C1675&lt;NOW(),IF(AND(P1675&gt;Q1675,W1675&gt;X1675),S1675,IF(AND(P1675=Q1675,W1675=X1675),T1675,IF(AND(P1675&lt;Q1675,W1675&lt;X1675),U1675,0))),"")</f>
        <v>0</v>
      </c>
      <c r="AB1675" s="20">
        <f ca="1">IF(AND(P1675=W1675,Q1675=X1675,NOT(ISBLANK(P1675)),NOT(ISBLANK(Q1675)),NOT(ISBLANK(W1675)),NOT(ISBLANK(AA1675))),1,0)</f>
        <v>0</v>
      </c>
      <c r="AC1675" s="20" t="str">
        <f ca="1">IF(AB1675=0,"",IF(OR(ISBLANK(P1675),ISBLANK(Q1675)),"",IF(ISBLANK(VLOOKUP(A1675,Database!A:AA,22,FALSE)),"",VLOOKUP(A1675,Database!A:AA,22,FALSE))))</f>
        <v/>
      </c>
      <c r="AD1675" s="20">
        <f ca="1">IFERROR(
   IF(
     OR(ISBLANK(P1675),ISBLANK(Q1675)),
     "",
     IF(
       AND(AA1675&lt;&gt;"",OR(V1675="Terminé",V1675="En cours")),
       VLOOKUP(AC1675,Setup_ScoreExactBonus!A:D,4,FALSE),
       0
     )),
  0)</f>
        <v>0</v>
      </c>
      <c r="AE1675" s="21">
        <f ca="1">IFERROR(IF(OR(ISBLANK(P1675),ISBLANK(Q1675)),0,IF(AA1675&lt;&gt;"", AA1675 + IF(AB1675=1,AD1675, 0), "") * (R1675+1)),"")</f>
        <v>0</v>
      </c>
      <c r="AF1675" s="21">
        <f ca="1">SUMIFS(AE$2:AE1675,D$2:D1675,D1675)</f>
        <v>1471</v>
      </c>
    </row>
    <row r="1676" spans="1:32" hidden="1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1">
        <v>0</v>
      </c>
      <c r="S1676" s="20">
        <f>VLOOKUP($A1676,Database!$A:$Y,10,FALSE)</f>
        <v>54</v>
      </c>
      <c r="T1676" s="20">
        <f>VLOOKUP($A1676,Database!$A:$Y,11,FALSE)</f>
        <v>115</v>
      </c>
      <c r="U1676" s="20">
        <f>VLOOKUP($A1676,Database!$A:$Y,12,FALSE)</f>
        <v>149</v>
      </c>
      <c r="V1676" s="20" t="str">
        <f>VLOOKUP(A1676,Database!A:M,13,FALSE)</f>
        <v>Terminé</v>
      </c>
      <c r="W1676" s="20">
        <f>VLOOKUP($A1676,Database!$A:$Y,20,FALSE)</f>
        <v>5</v>
      </c>
      <c r="X1676" s="20">
        <f>VLOOKUP($A1676,Database!$A:$Y,21,FALSE)</f>
        <v>0</v>
      </c>
      <c r="Y1676" s="20">
        <f>IF(A1676=0,0,IF(V1676="À venir",0,IF(AND(ISBLANK(P1676),ISBLANK(Q1676)),1,0)))</f>
        <v>0</v>
      </c>
      <c r="Z1676" s="20">
        <f>IF(OR(ISBLANK(P1676),ISBLANK(Q1676)),"",IF(OR(AND(P1676&gt;Q1676,W1676&gt;X1676),AND(P1676=Q1676,W1676=X1676),AND(P1676&lt;Q1676,W1676&lt;X1676)),1,0))</f>
        <v>1</v>
      </c>
      <c r="AA1676" s="20">
        <f ca="1">IF(C1676&lt;NOW(),IF(AND(P1676&gt;Q1676,W1676&gt;X1676),S1676,IF(AND(P1676=Q1676,W1676=X1676),T1676,IF(AND(P1676&lt;Q1676,W1676&lt;X1676),U1676,0))),"")</f>
        <v>54</v>
      </c>
      <c r="AB1676" s="20">
        <f ca="1">IF(AND(P1676=W1676,Q1676=X1676,NOT(ISBLANK(P1676)),NOT(ISBLANK(Q1676)),NOT(ISBLANK(W1676)),NOT(ISBLANK(AA1676))),1,0)</f>
        <v>0</v>
      </c>
      <c r="AC1676" s="20" t="str">
        <f ca="1">IF(AB1676=0,"",IF(OR(ISBLANK(P1676),ISBLANK(Q1676)),"",IF(ISBLANK(VLOOKUP(A1676,Database!A:AA,22,FALSE)),"",VLOOKUP(A1676,Database!A:AA,22,FALSE))))</f>
        <v/>
      </c>
      <c r="AD1676" s="20">
        <f ca="1">IFERROR(
   IF(
     OR(ISBLANK(P1676),ISBLANK(Q1676)),
     "",
     IF(
       AND(AA1676&lt;&gt;"",OR(V1676="Terminé",V1676="En cours")),
       VLOOKUP(AC1676,Setup_ScoreExactBonus!A:D,4,FALSE),
       0
     )),
  0)</f>
        <v>0</v>
      </c>
      <c r="AE1676" s="21">
        <f ca="1">IFERROR(IF(OR(ISBLANK(P1676),ISBLANK(Q1676)),0,IF(AA1676&lt;&gt;"", AA1676 + IF(AB1676=1,AD1676, 0), "") * (R1676+1)),"")</f>
        <v>54</v>
      </c>
      <c r="AF1676" s="21">
        <f ca="1">SUMIFS(AE$2:AE1676,D$2:D1676,D1676)</f>
        <v>2336</v>
      </c>
    </row>
    <row r="1677" spans="1:32" hidden="1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1">
        <v>0</v>
      </c>
      <c r="S1677" s="20">
        <f>VLOOKUP($A1677,Database!$A:$Y,10,FALSE)</f>
        <v>54</v>
      </c>
      <c r="T1677" s="20">
        <f>VLOOKUP($A1677,Database!$A:$Y,11,FALSE)</f>
        <v>115</v>
      </c>
      <c r="U1677" s="20">
        <f>VLOOKUP($A1677,Database!$A:$Y,12,FALSE)</f>
        <v>149</v>
      </c>
      <c r="V1677" s="20" t="str">
        <f>VLOOKUP(A1677,Database!A:M,13,FALSE)</f>
        <v>Terminé</v>
      </c>
      <c r="W1677" s="20">
        <f>VLOOKUP($A1677,Database!$A:$Y,20,FALSE)</f>
        <v>5</v>
      </c>
      <c r="X1677" s="20">
        <f>VLOOKUP($A1677,Database!$A:$Y,21,FALSE)</f>
        <v>0</v>
      </c>
      <c r="Y1677" s="20">
        <f>IF(A1677=0,0,IF(V1677="À venir",0,IF(AND(ISBLANK(P1677),ISBLANK(Q1677)),1,0)))</f>
        <v>0</v>
      </c>
      <c r="Z1677" s="20">
        <f>IF(OR(ISBLANK(P1677),ISBLANK(Q1677)),"",IF(OR(AND(P1677&gt;Q1677,W1677&gt;X1677),AND(P1677=Q1677,W1677=X1677),AND(P1677&lt;Q1677,W1677&lt;X1677)),1,0))</f>
        <v>1</v>
      </c>
      <c r="AA1677" s="20">
        <f ca="1">IF(C1677&lt;NOW(),IF(AND(P1677&gt;Q1677,W1677&gt;X1677),S1677,IF(AND(P1677=Q1677,W1677=X1677),T1677,IF(AND(P1677&lt;Q1677,W1677&lt;X1677),U1677,0))),"")</f>
        <v>54</v>
      </c>
      <c r="AB1677" s="20">
        <f ca="1">IF(AND(P1677=W1677,Q1677=X1677,NOT(ISBLANK(P1677)),NOT(ISBLANK(Q1677)),NOT(ISBLANK(W1677)),NOT(ISBLANK(AA1677))),1,0)</f>
        <v>0</v>
      </c>
      <c r="AC1677" s="20" t="str">
        <f ca="1">IF(AB1677=0,"",IF(OR(ISBLANK(P1677),ISBLANK(Q1677)),"",IF(ISBLANK(VLOOKUP(A1677,Database!A:AA,22,FALSE)),"",VLOOKUP(A1677,Database!A:AA,22,FALSE))))</f>
        <v/>
      </c>
      <c r="AD1677" s="20">
        <f ca="1">IFERROR(
   IF(
     OR(ISBLANK(P1677),ISBLANK(Q1677)),
     "",
     IF(
       AND(AA1677&lt;&gt;"",OR(V1677="Terminé",V1677="En cours")),
       VLOOKUP(AC1677,Setup_ScoreExactBonus!A:D,4,FALSE),
       0
     )),
  0)</f>
        <v>0</v>
      </c>
      <c r="AE1677" s="21">
        <f ca="1">IFERROR(IF(OR(ISBLANK(P1677),ISBLANK(Q1677)),0,IF(AA1677&lt;&gt;"", AA1677 + IF(AB1677=1,AD1677, 0), "") * (R1677+1)),"")</f>
        <v>54</v>
      </c>
      <c r="AF1677" s="21">
        <f ca="1">SUMIFS(AE$2:AE1677,D$2:D1677,D1677)</f>
        <v>2536</v>
      </c>
    </row>
    <row r="1678" spans="1:32" hidden="1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1">
        <v>0</v>
      </c>
      <c r="S1678" s="20">
        <f>VLOOKUP($A1678,Database!$A:$Y,10,FALSE)</f>
        <v>54</v>
      </c>
      <c r="T1678" s="20">
        <f>VLOOKUP($A1678,Database!$A:$Y,11,FALSE)</f>
        <v>115</v>
      </c>
      <c r="U1678" s="20">
        <f>VLOOKUP($A1678,Database!$A:$Y,12,FALSE)</f>
        <v>149</v>
      </c>
      <c r="V1678" s="20" t="str">
        <f>VLOOKUP(A1678,Database!A:M,13,FALSE)</f>
        <v>Terminé</v>
      </c>
      <c r="W1678" s="20">
        <f>VLOOKUP($A1678,Database!$A:$Y,20,FALSE)</f>
        <v>5</v>
      </c>
      <c r="X1678" s="20">
        <f>VLOOKUP($A1678,Database!$A:$Y,21,FALSE)</f>
        <v>0</v>
      </c>
      <c r="Y1678" s="20">
        <f>IF(A1678=0,0,IF(V1678="À venir",0,IF(AND(ISBLANK(P1678),ISBLANK(Q1678)),1,0)))</f>
        <v>0</v>
      </c>
      <c r="Z1678" s="20">
        <f>IF(OR(ISBLANK(P1678),ISBLANK(Q1678)),"",IF(OR(AND(P1678&gt;Q1678,W1678&gt;X1678),AND(P1678=Q1678,W1678=X1678),AND(P1678&lt;Q1678,W1678&lt;X1678)),1,0))</f>
        <v>1</v>
      </c>
      <c r="AA1678" s="20">
        <f ca="1">IF(C1678&lt;NOW(),IF(AND(P1678&gt;Q1678,W1678&gt;X1678),S1678,IF(AND(P1678=Q1678,W1678=X1678),T1678,IF(AND(P1678&lt;Q1678,W1678&lt;X1678),U1678,0))),"")</f>
        <v>54</v>
      </c>
      <c r="AB1678" s="20">
        <f ca="1">IF(AND(P1678=W1678,Q1678=X1678,NOT(ISBLANK(P1678)),NOT(ISBLANK(Q1678)),NOT(ISBLANK(W1678)),NOT(ISBLANK(AA1678))),1,0)</f>
        <v>0</v>
      </c>
      <c r="AC1678" s="20" t="str">
        <f ca="1">IF(AB1678=0,"",IF(OR(ISBLANK(P1678),ISBLANK(Q1678)),"",IF(ISBLANK(VLOOKUP(A1678,Database!A:AA,22,FALSE)),"",VLOOKUP(A1678,Database!A:AA,22,FALSE))))</f>
        <v/>
      </c>
      <c r="AD1678" s="20">
        <f ca="1">IFERROR(
   IF(
     OR(ISBLANK(P1678),ISBLANK(Q1678)),
     "",
     IF(
       AND(AA1678&lt;&gt;"",OR(V1678="Terminé",V1678="En cours")),
       VLOOKUP(AC1678,Setup_ScoreExactBonus!A:D,4,FALSE),
       0
     )),
  0)</f>
        <v>0</v>
      </c>
      <c r="AE1678" s="21">
        <f ca="1">IFERROR(IF(OR(ISBLANK(P1678),ISBLANK(Q1678)),0,IF(AA1678&lt;&gt;"", AA1678 + IF(AB1678=1,AD1678, 0), "") * (R1678+1)),"")</f>
        <v>54</v>
      </c>
      <c r="AF1678" s="21">
        <f ca="1">SUMIFS(AE$2:AE1678,D$2:D1678,D1678)</f>
        <v>2536</v>
      </c>
    </row>
    <row r="1679" spans="1:32" hidden="1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1">
        <v>0</v>
      </c>
      <c r="S1679" s="20">
        <f>VLOOKUP($A1679,Database!$A:$Y,10,FALSE)</f>
        <v>54</v>
      </c>
      <c r="T1679" s="20">
        <f>VLOOKUP($A1679,Database!$A:$Y,11,FALSE)</f>
        <v>115</v>
      </c>
      <c r="U1679" s="20">
        <f>VLOOKUP($A1679,Database!$A:$Y,12,FALSE)</f>
        <v>149</v>
      </c>
      <c r="V1679" s="20" t="str">
        <f>VLOOKUP(A1679,Database!A:M,13,FALSE)</f>
        <v>Terminé</v>
      </c>
      <c r="W1679" s="20">
        <f>VLOOKUP($A1679,Database!$A:$Y,20,FALSE)</f>
        <v>5</v>
      </c>
      <c r="X1679" s="20">
        <f>VLOOKUP($A1679,Database!$A:$Y,21,FALSE)</f>
        <v>0</v>
      </c>
      <c r="Y1679" s="20">
        <f>IF(A1679=0,0,IF(V1679="À venir",0,IF(AND(ISBLANK(P1679),ISBLANK(Q1679)),1,0)))</f>
        <v>0</v>
      </c>
      <c r="Z1679" s="20">
        <f>IF(OR(ISBLANK(P1679),ISBLANK(Q1679)),"",IF(OR(AND(P1679&gt;Q1679,W1679&gt;X1679),AND(P1679=Q1679,W1679=X1679),AND(P1679&lt;Q1679,W1679&lt;X1679)),1,0))</f>
        <v>1</v>
      </c>
      <c r="AA1679" s="20">
        <f ca="1">IF(C1679&lt;NOW(),IF(AND(P1679&gt;Q1679,W1679&gt;X1679),S1679,IF(AND(P1679=Q1679,W1679=X1679),T1679,IF(AND(P1679&lt;Q1679,W1679&lt;X1679),U1679,0))),"")</f>
        <v>54</v>
      </c>
      <c r="AB1679" s="20">
        <f ca="1">IF(AND(P1679=W1679,Q1679=X1679,NOT(ISBLANK(P1679)),NOT(ISBLANK(Q1679)),NOT(ISBLANK(W1679)),NOT(ISBLANK(AA1679))),1,0)</f>
        <v>0</v>
      </c>
      <c r="AC1679" s="20" t="str">
        <f ca="1">IF(AB1679=0,"",IF(OR(ISBLANK(P1679),ISBLANK(Q1679)),"",IF(ISBLANK(VLOOKUP(A1679,Database!A:AA,22,FALSE)),"",VLOOKUP(A1679,Database!A:AA,22,FALSE))))</f>
        <v/>
      </c>
      <c r="AD1679" s="20">
        <f ca="1">IFERROR(
   IF(
     OR(ISBLANK(P1679),ISBLANK(Q1679)),
     "",
     IF(
       AND(AA1679&lt;&gt;"",OR(V1679="Terminé",V1679="En cours")),
       VLOOKUP(AC1679,Setup_ScoreExactBonus!A:D,4,FALSE),
       0
     )),
  0)</f>
        <v>0</v>
      </c>
      <c r="AE1679" s="21">
        <f ca="1">IFERROR(IF(OR(ISBLANK(P1679),ISBLANK(Q1679)),0,IF(AA1679&lt;&gt;"", AA1679 + IF(AB1679=1,AD1679, 0), "") * (R1679+1)),"")</f>
        <v>54</v>
      </c>
      <c r="AF1679" s="21">
        <f ca="1">SUMIFS(AE$2:AE1679,D$2:D1679,D1679)</f>
        <v>2252</v>
      </c>
    </row>
    <row r="1680" spans="1:32" hidden="1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1">
        <v>0</v>
      </c>
      <c r="S1680" s="20">
        <f>VLOOKUP($A1680,Database!$A:$Y,10,FALSE)</f>
        <v>54</v>
      </c>
      <c r="T1680" s="20">
        <f>VLOOKUP($A1680,Database!$A:$Y,11,FALSE)</f>
        <v>115</v>
      </c>
      <c r="U1680" s="20">
        <f>VLOOKUP($A1680,Database!$A:$Y,12,FALSE)</f>
        <v>149</v>
      </c>
      <c r="V1680" s="20" t="str">
        <f>VLOOKUP(A1680,Database!A:M,13,FALSE)</f>
        <v>Terminé</v>
      </c>
      <c r="W1680" s="20">
        <f>VLOOKUP($A1680,Database!$A:$Y,20,FALSE)</f>
        <v>5</v>
      </c>
      <c r="X1680" s="20">
        <f>VLOOKUP($A1680,Database!$A:$Y,21,FALSE)</f>
        <v>0</v>
      </c>
      <c r="Y1680" s="20">
        <f>IF(A1680=0,0,IF(V1680="À venir",0,IF(AND(ISBLANK(P1680),ISBLANK(Q1680)),1,0)))</f>
        <v>0</v>
      </c>
      <c r="Z1680" s="20">
        <f>IF(OR(ISBLANK(P1680),ISBLANK(Q1680)),"",IF(OR(AND(P1680&gt;Q1680,W1680&gt;X1680),AND(P1680=Q1680,W1680=X1680),AND(P1680&lt;Q1680,W1680&lt;X1680)),1,0))</f>
        <v>1</v>
      </c>
      <c r="AA1680" s="20">
        <f ca="1">IF(C1680&lt;NOW(),IF(AND(P1680&gt;Q1680,W1680&gt;X1680),S1680,IF(AND(P1680=Q1680,W1680=X1680),T1680,IF(AND(P1680&lt;Q1680,W1680&lt;X1680),U1680,0))),"")</f>
        <v>54</v>
      </c>
      <c r="AB1680" s="20">
        <f ca="1">IF(AND(P1680=W1680,Q1680=X1680,NOT(ISBLANK(P1680)),NOT(ISBLANK(Q1680)),NOT(ISBLANK(W1680)),NOT(ISBLANK(AA1680))),1,0)</f>
        <v>0</v>
      </c>
      <c r="AC1680" s="20" t="str">
        <f ca="1">IF(AB1680=0,"",IF(OR(ISBLANK(P1680),ISBLANK(Q1680)),"",IF(ISBLANK(VLOOKUP(A1680,Database!A:AA,22,FALSE)),"",VLOOKUP(A1680,Database!A:AA,22,FALSE))))</f>
        <v/>
      </c>
      <c r="AD1680" s="20">
        <f ca="1">IFERROR(
   IF(
     OR(ISBLANK(P1680),ISBLANK(Q1680)),
     "",
     IF(
       AND(AA1680&lt;&gt;"",OR(V1680="Terminé",V1680="En cours")),
       VLOOKUP(AC1680,Setup_ScoreExactBonus!A:D,4,FALSE),
       0
     )),
  0)</f>
        <v>0</v>
      </c>
      <c r="AE1680" s="21">
        <f ca="1">IFERROR(IF(OR(ISBLANK(P1680),ISBLANK(Q1680)),0,IF(AA1680&lt;&gt;"", AA1680 + IF(AB1680=1,AD1680, 0), "") * (R1680+1)),"")</f>
        <v>54</v>
      </c>
      <c r="AF1680" s="21">
        <f ca="1">SUMIFS(AE$2:AE1680,D$2:D1680,D1680)</f>
        <v>1585</v>
      </c>
    </row>
    <row r="1681" spans="1:32" hidden="1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1">
        <v>0</v>
      </c>
      <c r="S1681" s="20">
        <f>VLOOKUP($A1681,Database!$A:$Y,10,FALSE)</f>
        <v>54</v>
      </c>
      <c r="T1681" s="20">
        <f>VLOOKUP($A1681,Database!$A:$Y,11,FALSE)</f>
        <v>115</v>
      </c>
      <c r="U1681" s="20">
        <f>VLOOKUP($A1681,Database!$A:$Y,12,FALSE)</f>
        <v>149</v>
      </c>
      <c r="V1681" s="20" t="str">
        <f>VLOOKUP(A1681,Database!A:M,13,FALSE)</f>
        <v>Terminé</v>
      </c>
      <c r="W1681" s="20">
        <f>VLOOKUP($A1681,Database!$A:$Y,20,FALSE)</f>
        <v>5</v>
      </c>
      <c r="X1681" s="20">
        <f>VLOOKUP($A1681,Database!$A:$Y,21,FALSE)</f>
        <v>0</v>
      </c>
      <c r="Y1681" s="20">
        <f>IF(A1681=0,0,IF(V1681="À venir",0,IF(AND(ISBLANK(P1681),ISBLANK(Q1681)),1,0)))</f>
        <v>0</v>
      </c>
      <c r="Z1681" s="20">
        <f>IF(OR(ISBLANK(P1681),ISBLANK(Q1681)),"",IF(OR(AND(P1681&gt;Q1681,W1681&gt;X1681),AND(P1681=Q1681,W1681=X1681),AND(P1681&lt;Q1681,W1681&lt;X1681)),1,0))</f>
        <v>1</v>
      </c>
      <c r="AA1681" s="20">
        <f ca="1">IF(C1681&lt;NOW(),IF(AND(P1681&gt;Q1681,W1681&gt;X1681),S1681,IF(AND(P1681=Q1681,W1681=X1681),T1681,IF(AND(P1681&lt;Q1681,W1681&lt;X1681),U1681,0))),"")</f>
        <v>54</v>
      </c>
      <c r="AB1681" s="20">
        <f ca="1">IF(AND(P1681=W1681,Q1681=X1681,NOT(ISBLANK(P1681)),NOT(ISBLANK(Q1681)),NOT(ISBLANK(W1681)),NOT(ISBLANK(AA1681))),1,0)</f>
        <v>0</v>
      </c>
      <c r="AC1681" s="20" t="str">
        <f ca="1">IF(AB1681=0,"",IF(OR(ISBLANK(P1681),ISBLANK(Q1681)),"",IF(ISBLANK(VLOOKUP(A1681,Database!A:AA,22,FALSE)),"",VLOOKUP(A1681,Database!A:AA,22,FALSE))))</f>
        <v/>
      </c>
      <c r="AD1681" s="20">
        <f ca="1">IFERROR(
   IF(
     OR(ISBLANK(P1681),ISBLANK(Q1681)),
     "",
     IF(
       AND(AA1681&lt;&gt;"",OR(V1681="Terminé",V1681="En cours")),
       VLOOKUP(AC1681,Setup_ScoreExactBonus!A:D,4,FALSE),
       0
     )),
  0)</f>
        <v>0</v>
      </c>
      <c r="AE1681" s="21">
        <f ca="1">IFERROR(IF(OR(ISBLANK(P1681),ISBLANK(Q1681)),0,IF(AA1681&lt;&gt;"", AA1681 + IF(AB1681=1,AD1681, 0), "") * (R1681+1)),"")</f>
        <v>54</v>
      </c>
      <c r="AF1681" s="21">
        <f ca="1">SUMIFS(AE$2:AE1681,D$2:D1681,D1681)</f>
        <v>2373</v>
      </c>
    </row>
    <row r="1682" spans="1:32" hidden="1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1">
        <v>0</v>
      </c>
      <c r="S1682" s="20">
        <f>VLOOKUP($A1682,Database!$A:$Y,10,FALSE)</f>
        <v>54</v>
      </c>
      <c r="T1682" s="20">
        <f>VLOOKUP($A1682,Database!$A:$Y,11,FALSE)</f>
        <v>115</v>
      </c>
      <c r="U1682" s="20">
        <f>VLOOKUP($A1682,Database!$A:$Y,12,FALSE)</f>
        <v>149</v>
      </c>
      <c r="V1682" s="20" t="str">
        <f>VLOOKUP(A1682,Database!A:M,13,FALSE)</f>
        <v>Terminé</v>
      </c>
      <c r="W1682" s="20">
        <f>VLOOKUP($A1682,Database!$A:$Y,20,FALSE)</f>
        <v>5</v>
      </c>
      <c r="X1682" s="20">
        <f>VLOOKUP($A1682,Database!$A:$Y,21,FALSE)</f>
        <v>0</v>
      </c>
      <c r="Y1682" s="20">
        <f>IF(A1682=0,0,IF(V1682="À venir",0,IF(AND(ISBLANK(P1682),ISBLANK(Q1682)),1,0)))</f>
        <v>1</v>
      </c>
      <c r="Z1682" s="20" t="str">
        <f>IF(OR(ISBLANK(P1682),ISBLANK(Q1682)),"",IF(OR(AND(P1682&gt;Q1682,W1682&gt;X1682),AND(P1682=Q1682,W1682=X1682),AND(P1682&lt;Q1682,W1682&lt;X1682)),1,0))</f>
        <v/>
      </c>
      <c r="AA1682" s="20">
        <f ca="1">IF(C1682&lt;NOW(),IF(AND(P1682&gt;Q1682,W1682&gt;X1682),S1682,IF(AND(P1682=Q1682,W1682=X1682),T1682,IF(AND(P1682&lt;Q1682,W1682&lt;X1682),U1682,0))),"")</f>
        <v>0</v>
      </c>
      <c r="AB1682" s="20">
        <f ca="1">IF(AND(P1682=W1682,Q1682=X1682,NOT(ISBLANK(P1682)),NOT(ISBLANK(Q1682)),NOT(ISBLANK(W1682)),NOT(ISBLANK(AA1682))),1,0)</f>
        <v>0</v>
      </c>
      <c r="AC1682" s="20" t="str">
        <f ca="1">IF(AB1682=0,"",IF(OR(ISBLANK(P1682),ISBLANK(Q1682)),"",IF(ISBLANK(VLOOKUP(A1682,Database!A:AA,22,FALSE)),"",VLOOKUP(A1682,Database!A:AA,22,FALSE))))</f>
        <v/>
      </c>
      <c r="AD1682" s="20" t="str">
        <f>IFERROR(
   IF(
     OR(ISBLANK(P1682),ISBLANK(Q1682)),
     "",
     IF(
       AND(AA1682&lt;&gt;"",OR(V1682="Terminé",V1682="En cours")),
       VLOOKUP(AC1682,Setup_ScoreExactBonus!A:D,4,FALSE),
       0
     )),
  0)</f>
        <v/>
      </c>
      <c r="AE1682" s="21">
        <f>IFERROR(IF(OR(ISBLANK(P1682),ISBLANK(Q1682)),0,IF(AA1682&lt;&gt;"", AA1682 + IF(AB1682=1,AD1682, 0), "") * (R1682+1)),"")</f>
        <v>0</v>
      </c>
      <c r="AF1682" s="21">
        <f ca="1">SUMIFS(AE$2:AE1682,D$2:D1682,D1682)</f>
        <v>1434</v>
      </c>
    </row>
    <row r="1683" spans="1:32" hidden="1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1">
        <v>0</v>
      </c>
      <c r="S1683" s="20">
        <f>VLOOKUP($A1683,Database!$A:$Y,10,FALSE)</f>
        <v>54</v>
      </c>
      <c r="T1683" s="20">
        <f>VLOOKUP($A1683,Database!$A:$Y,11,FALSE)</f>
        <v>115</v>
      </c>
      <c r="U1683" s="20">
        <f>VLOOKUP($A1683,Database!$A:$Y,12,FALSE)</f>
        <v>149</v>
      </c>
      <c r="V1683" s="20" t="str">
        <f>VLOOKUP(A1683,Database!A:M,13,FALSE)</f>
        <v>Terminé</v>
      </c>
      <c r="W1683" s="20">
        <f>VLOOKUP($A1683,Database!$A:$Y,20,FALSE)</f>
        <v>5</v>
      </c>
      <c r="X1683" s="20">
        <f>VLOOKUP($A1683,Database!$A:$Y,21,FALSE)</f>
        <v>0</v>
      </c>
      <c r="Y1683" s="20">
        <f>IF(A1683=0,0,IF(V1683="À venir",0,IF(AND(ISBLANK(P1683),ISBLANK(Q1683)),1,0)))</f>
        <v>0</v>
      </c>
      <c r="Z1683" s="20">
        <f>IF(OR(ISBLANK(P1683),ISBLANK(Q1683)),"",IF(OR(AND(P1683&gt;Q1683,W1683&gt;X1683),AND(P1683=Q1683,W1683=X1683),AND(P1683&lt;Q1683,W1683&lt;X1683)),1,0))</f>
        <v>1</v>
      </c>
      <c r="AA1683" s="20">
        <f ca="1">IF(C1683&lt;NOW(),IF(AND(P1683&gt;Q1683,W1683&gt;X1683),S1683,IF(AND(P1683=Q1683,W1683=X1683),T1683,IF(AND(P1683&lt;Q1683,W1683&lt;X1683),U1683,0))),"")</f>
        <v>54</v>
      </c>
      <c r="AB1683" s="20">
        <f ca="1">IF(AND(P1683=W1683,Q1683=X1683,NOT(ISBLANK(P1683)),NOT(ISBLANK(Q1683)),NOT(ISBLANK(W1683)),NOT(ISBLANK(AA1683))),1,0)</f>
        <v>0</v>
      </c>
      <c r="AC1683" s="20" t="str">
        <f ca="1">IF(AB1683=0,"",IF(OR(ISBLANK(P1683),ISBLANK(Q1683)),"",IF(ISBLANK(VLOOKUP(A1683,Database!A:AA,22,FALSE)),"",VLOOKUP(A1683,Database!A:AA,22,FALSE))))</f>
        <v/>
      </c>
      <c r="AD1683" s="20">
        <f ca="1">IFERROR(
   IF(
     OR(ISBLANK(P1683),ISBLANK(Q1683)),
     "",
     IF(
       AND(AA1683&lt;&gt;"",OR(V1683="Terminé",V1683="En cours")),
       VLOOKUP(AC1683,Setup_ScoreExactBonus!A:D,4,FALSE),
       0
     )),
  0)</f>
        <v>0</v>
      </c>
      <c r="AE1683" s="21">
        <f ca="1">IFERROR(IF(OR(ISBLANK(P1683),ISBLANK(Q1683)),0,IF(AA1683&lt;&gt;"", AA1683 + IF(AB1683=1,AD1683, 0), "") * (R1683+1)),"")</f>
        <v>54</v>
      </c>
      <c r="AF1683" s="21">
        <f ca="1">SUMIFS(AE$2:AE1683,D$2:D1683,D1683)</f>
        <v>2254</v>
      </c>
    </row>
    <row r="1684" spans="1:32" hidden="1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1">
        <v>0</v>
      </c>
      <c r="S1684" s="20">
        <f>VLOOKUP($A1684,Database!$A:$Y,10,FALSE)</f>
        <v>54</v>
      </c>
      <c r="T1684" s="20">
        <f>VLOOKUP($A1684,Database!$A:$Y,11,FALSE)</f>
        <v>115</v>
      </c>
      <c r="U1684" s="20">
        <f>VLOOKUP($A1684,Database!$A:$Y,12,FALSE)</f>
        <v>149</v>
      </c>
      <c r="V1684" s="20" t="str">
        <f>VLOOKUP(A1684,Database!A:M,13,FALSE)</f>
        <v>Terminé</v>
      </c>
      <c r="W1684" s="20">
        <f>VLOOKUP($A1684,Database!$A:$Y,20,FALSE)</f>
        <v>5</v>
      </c>
      <c r="X1684" s="20">
        <f>VLOOKUP($A1684,Database!$A:$Y,21,FALSE)</f>
        <v>0</v>
      </c>
      <c r="Y1684" s="20">
        <f>IF(A1684=0,0,IF(V1684="À venir",0,IF(AND(ISBLANK(P1684),ISBLANK(Q1684)),1,0)))</f>
        <v>0</v>
      </c>
      <c r="Z1684" s="20">
        <f>IF(OR(ISBLANK(P1684),ISBLANK(Q1684)),"",IF(OR(AND(P1684&gt;Q1684,W1684&gt;X1684),AND(P1684=Q1684,W1684=X1684),AND(P1684&lt;Q1684,W1684&lt;X1684)),1,0))</f>
        <v>1</v>
      </c>
      <c r="AA1684" s="20">
        <f ca="1">IF(C1684&lt;NOW(),IF(AND(P1684&gt;Q1684,W1684&gt;X1684),S1684,IF(AND(P1684=Q1684,W1684=X1684),T1684,IF(AND(P1684&lt;Q1684,W1684&lt;X1684),U1684,0))),"")</f>
        <v>54</v>
      </c>
      <c r="AB1684" s="20">
        <f ca="1">IF(AND(P1684=W1684,Q1684=X1684,NOT(ISBLANK(P1684)),NOT(ISBLANK(Q1684)),NOT(ISBLANK(W1684)),NOT(ISBLANK(AA1684))),1,0)</f>
        <v>0</v>
      </c>
      <c r="AC1684" s="20" t="str">
        <f ca="1">IF(AB1684=0,"",IF(OR(ISBLANK(P1684),ISBLANK(Q1684)),"",IF(ISBLANK(VLOOKUP(A1684,Database!A:AA,22,FALSE)),"",VLOOKUP(A1684,Database!A:AA,22,FALSE))))</f>
        <v/>
      </c>
      <c r="AD1684" s="20">
        <f ca="1">IFERROR(
   IF(
     OR(ISBLANK(P1684),ISBLANK(Q1684)),
     "",
     IF(
       AND(AA1684&lt;&gt;"",OR(V1684="Terminé",V1684="En cours")),
       VLOOKUP(AC1684,Setup_ScoreExactBonus!A:D,4,FALSE),
       0
     )),
  0)</f>
        <v>0</v>
      </c>
      <c r="AE1684" s="21">
        <f ca="1">IFERROR(IF(OR(ISBLANK(P1684),ISBLANK(Q1684)),0,IF(AA1684&lt;&gt;"", AA1684 + IF(AB1684=1,AD1684, 0), "") * (R1684+1)),"")</f>
        <v>54</v>
      </c>
      <c r="AF1684" s="21">
        <f ca="1">SUMIFS(AE$2:AE1684,D$2:D1684,D1684)</f>
        <v>2338</v>
      </c>
    </row>
    <row r="1685" spans="1:32" hidden="1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1">
        <v>0</v>
      </c>
      <c r="S1685" s="20">
        <f>VLOOKUP($A1685,Database!$A:$Y,10,FALSE)</f>
        <v>54</v>
      </c>
      <c r="T1685" s="20">
        <f>VLOOKUP($A1685,Database!$A:$Y,11,FALSE)</f>
        <v>115</v>
      </c>
      <c r="U1685" s="20">
        <f>VLOOKUP($A1685,Database!$A:$Y,12,FALSE)</f>
        <v>149</v>
      </c>
      <c r="V1685" s="20" t="str">
        <f>VLOOKUP(A1685,Database!A:M,13,FALSE)</f>
        <v>Terminé</v>
      </c>
      <c r="W1685" s="20">
        <f>VLOOKUP($A1685,Database!$A:$Y,20,FALSE)</f>
        <v>5</v>
      </c>
      <c r="X1685" s="20">
        <f>VLOOKUP($A1685,Database!$A:$Y,21,FALSE)</f>
        <v>0</v>
      </c>
      <c r="Y1685" s="20">
        <f>IF(A1685=0,0,IF(V1685="À venir",0,IF(AND(ISBLANK(P1685),ISBLANK(Q1685)),1,0)))</f>
        <v>0</v>
      </c>
      <c r="Z1685" s="20">
        <f>IF(OR(ISBLANK(P1685),ISBLANK(Q1685)),"",IF(OR(AND(P1685&gt;Q1685,W1685&gt;X1685),AND(P1685=Q1685,W1685=X1685),AND(P1685&lt;Q1685,W1685&lt;X1685)),1,0))</f>
        <v>1</v>
      </c>
      <c r="AA1685" s="20">
        <f ca="1">IF(C1685&lt;NOW(),IF(AND(P1685&gt;Q1685,W1685&gt;X1685),S1685,IF(AND(P1685=Q1685,W1685=X1685),T1685,IF(AND(P1685&lt;Q1685,W1685&lt;X1685),U1685,0))),"")</f>
        <v>54</v>
      </c>
      <c r="AB1685" s="20">
        <f ca="1">IF(AND(P1685=W1685,Q1685=X1685,NOT(ISBLANK(P1685)),NOT(ISBLANK(Q1685)),NOT(ISBLANK(W1685)),NOT(ISBLANK(AA1685))),1,0)</f>
        <v>0</v>
      </c>
      <c r="AC1685" s="20" t="str">
        <f ca="1">IF(AB1685=0,"",IF(OR(ISBLANK(P1685),ISBLANK(Q1685)),"",IF(ISBLANK(VLOOKUP(A1685,Database!A:AA,22,FALSE)),"",VLOOKUP(A1685,Database!A:AA,22,FALSE))))</f>
        <v/>
      </c>
      <c r="AD1685" s="20">
        <f ca="1">IFERROR(
   IF(
     OR(ISBLANK(P1685),ISBLANK(Q1685)),
     "",
     IF(
       AND(AA1685&lt;&gt;"",OR(V1685="Terminé",V1685="En cours")),
       VLOOKUP(AC1685,Setup_ScoreExactBonus!A:D,4,FALSE),
       0
     )),
  0)</f>
        <v>0</v>
      </c>
      <c r="AE1685" s="21">
        <f ca="1">IFERROR(IF(OR(ISBLANK(P1685),ISBLANK(Q1685)),0,IF(AA1685&lt;&gt;"", AA1685 + IF(AB1685=1,AD1685, 0), "") * (R1685+1)),"")</f>
        <v>54</v>
      </c>
      <c r="AF1685" s="21">
        <f ca="1">SUMIFS(AE$2:AE1685,D$2:D1685,D1685)</f>
        <v>2050</v>
      </c>
    </row>
    <row r="1686" spans="1:32" hidden="1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1">
        <v>0</v>
      </c>
      <c r="S1686" s="20">
        <f>VLOOKUP($A1686,Database!$A:$Y,10,FALSE)</f>
        <v>54</v>
      </c>
      <c r="T1686" s="20">
        <f>VLOOKUP($A1686,Database!$A:$Y,11,FALSE)</f>
        <v>115</v>
      </c>
      <c r="U1686" s="20">
        <f>VLOOKUP($A1686,Database!$A:$Y,12,FALSE)</f>
        <v>149</v>
      </c>
      <c r="V1686" s="20" t="str">
        <f>VLOOKUP(A1686,Database!A:M,13,FALSE)</f>
        <v>Terminé</v>
      </c>
      <c r="W1686" s="20">
        <f>VLOOKUP($A1686,Database!$A:$Y,20,FALSE)</f>
        <v>5</v>
      </c>
      <c r="X1686" s="20">
        <f>VLOOKUP($A1686,Database!$A:$Y,21,FALSE)</f>
        <v>0</v>
      </c>
      <c r="Y1686" s="20">
        <f>IF(A1686=0,0,IF(V1686="À venir",0,IF(AND(ISBLANK(P1686),ISBLANK(Q1686)),1,0)))</f>
        <v>0</v>
      </c>
      <c r="Z1686" s="20">
        <f>IF(OR(ISBLANK(P1686),ISBLANK(Q1686)),"",IF(OR(AND(P1686&gt;Q1686,W1686&gt;X1686),AND(P1686=Q1686,W1686=X1686),AND(P1686&lt;Q1686,W1686&lt;X1686)),1,0))</f>
        <v>1</v>
      </c>
      <c r="AA1686" s="20">
        <f ca="1">IF(C1686&lt;NOW(),IF(AND(P1686&gt;Q1686,W1686&gt;X1686),S1686,IF(AND(P1686=Q1686,W1686=X1686),T1686,IF(AND(P1686&lt;Q1686,W1686&lt;X1686),U1686,0))),"")</f>
        <v>54</v>
      </c>
      <c r="AB1686" s="20">
        <f ca="1">IF(AND(P1686=W1686,Q1686=X1686,NOT(ISBLANK(P1686)),NOT(ISBLANK(Q1686)),NOT(ISBLANK(W1686)),NOT(ISBLANK(AA1686))),1,0)</f>
        <v>0</v>
      </c>
      <c r="AC1686" s="20" t="str">
        <f ca="1">IF(AB1686=0,"",IF(OR(ISBLANK(P1686),ISBLANK(Q1686)),"",IF(ISBLANK(VLOOKUP(A1686,Database!A:AA,22,FALSE)),"",VLOOKUP(A1686,Database!A:AA,22,FALSE))))</f>
        <v/>
      </c>
      <c r="AD1686" s="20">
        <f ca="1">IFERROR(
   IF(
     OR(ISBLANK(P1686),ISBLANK(Q1686)),
     "",
     IF(
       AND(AA1686&lt;&gt;"",OR(V1686="Terminé",V1686="En cours")),
       VLOOKUP(AC1686,Setup_ScoreExactBonus!A:D,4,FALSE),
       0
     )),
  0)</f>
        <v>0</v>
      </c>
      <c r="AE1686" s="21">
        <f ca="1">IFERROR(IF(OR(ISBLANK(P1686),ISBLANK(Q1686)),0,IF(AA1686&lt;&gt;"", AA1686 + IF(AB1686=1,AD1686, 0), "") * (R1686+1)),"")</f>
        <v>54</v>
      </c>
      <c r="AF1686" s="21">
        <f ca="1">SUMIFS(AE$2:AE1686,D$2:D1686,D1686)</f>
        <v>2510</v>
      </c>
    </row>
    <row r="1687" spans="1:32" hidden="1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1">
        <v>0</v>
      </c>
      <c r="S1687" s="20">
        <f>VLOOKUP($A1687,Database!$A:$Y,10,FALSE)</f>
        <v>54</v>
      </c>
      <c r="T1687" s="20">
        <f>VLOOKUP($A1687,Database!$A:$Y,11,FALSE)</f>
        <v>115</v>
      </c>
      <c r="U1687" s="20">
        <f>VLOOKUP($A1687,Database!$A:$Y,12,FALSE)</f>
        <v>149</v>
      </c>
      <c r="V1687" s="20" t="str">
        <f>VLOOKUP(A1687,Database!A:M,13,FALSE)</f>
        <v>Terminé</v>
      </c>
      <c r="W1687" s="20">
        <f>VLOOKUP($A1687,Database!$A:$Y,20,FALSE)</f>
        <v>5</v>
      </c>
      <c r="X1687" s="20">
        <f>VLOOKUP($A1687,Database!$A:$Y,21,FALSE)</f>
        <v>0</v>
      </c>
      <c r="Y1687" s="20">
        <f>IF(A1687=0,0,IF(V1687="À venir",0,IF(AND(ISBLANK(P1687),ISBLANK(Q1687)),1,0)))</f>
        <v>0</v>
      </c>
      <c r="Z1687" s="20">
        <f>IF(OR(ISBLANK(P1687),ISBLANK(Q1687)),"",IF(OR(AND(P1687&gt;Q1687,W1687&gt;X1687),AND(P1687=Q1687,W1687=X1687),AND(P1687&lt;Q1687,W1687&lt;X1687)),1,0))</f>
        <v>1</v>
      </c>
      <c r="AA1687" s="20">
        <f ca="1">IF(C1687&lt;NOW(),IF(AND(P1687&gt;Q1687,W1687&gt;X1687),S1687,IF(AND(P1687=Q1687,W1687=X1687),T1687,IF(AND(P1687&lt;Q1687,W1687&lt;X1687),U1687,0))),"")</f>
        <v>54</v>
      </c>
      <c r="AB1687" s="20">
        <f ca="1">IF(AND(P1687=W1687,Q1687=X1687,NOT(ISBLANK(P1687)),NOT(ISBLANK(Q1687)),NOT(ISBLANK(W1687)),NOT(ISBLANK(AA1687))),1,0)</f>
        <v>0</v>
      </c>
      <c r="AC1687" s="20" t="str">
        <f ca="1">IF(AB1687=0,"",IF(OR(ISBLANK(P1687),ISBLANK(Q1687)),"",IF(ISBLANK(VLOOKUP(A1687,Database!A:AA,22,FALSE)),"",VLOOKUP(A1687,Database!A:AA,22,FALSE))))</f>
        <v/>
      </c>
      <c r="AD1687" s="20">
        <f ca="1">IFERROR(
   IF(
     OR(ISBLANK(P1687),ISBLANK(Q1687)),
     "",
     IF(
       AND(AA1687&lt;&gt;"",OR(V1687="Terminé",V1687="En cours")),
       VLOOKUP(AC1687,Setup_ScoreExactBonus!A:D,4,FALSE),
       0
     )),
  0)</f>
        <v>0</v>
      </c>
      <c r="AE1687" s="21">
        <f ca="1">IFERROR(IF(OR(ISBLANK(P1687),ISBLANK(Q1687)),0,IF(AA1687&lt;&gt;"", AA1687 + IF(AB1687=1,AD1687, 0), "") * (R1687+1)),"")</f>
        <v>54</v>
      </c>
      <c r="AF1687" s="21">
        <f ca="1">SUMIFS(AE$2:AE1687,D$2:D1687,D1687)</f>
        <v>2398</v>
      </c>
    </row>
    <row r="1688" spans="1:32" hidden="1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1">
        <v>0</v>
      </c>
      <c r="S1688" s="20">
        <f>VLOOKUP($A1688,Database!$A:$Y,10,FALSE)</f>
        <v>54</v>
      </c>
      <c r="T1688" s="20">
        <f>VLOOKUP($A1688,Database!$A:$Y,11,FALSE)</f>
        <v>115</v>
      </c>
      <c r="U1688" s="20">
        <f>VLOOKUP($A1688,Database!$A:$Y,12,FALSE)</f>
        <v>149</v>
      </c>
      <c r="V1688" s="20" t="str">
        <f>VLOOKUP(A1688,Database!A:M,13,FALSE)</f>
        <v>Terminé</v>
      </c>
      <c r="W1688" s="20">
        <f>VLOOKUP($A1688,Database!$A:$Y,20,FALSE)</f>
        <v>5</v>
      </c>
      <c r="X1688" s="20">
        <f>VLOOKUP($A1688,Database!$A:$Y,21,FALSE)</f>
        <v>0</v>
      </c>
      <c r="Y1688" s="20">
        <f>IF(A1688=0,0,IF(V1688="À venir",0,IF(AND(ISBLANK(P1688),ISBLANK(Q1688)),1,0)))</f>
        <v>0</v>
      </c>
      <c r="Z1688" s="20">
        <f>IF(OR(ISBLANK(P1688),ISBLANK(Q1688)),"",IF(OR(AND(P1688&gt;Q1688,W1688&gt;X1688),AND(P1688=Q1688,W1688=X1688),AND(P1688&lt;Q1688,W1688&lt;X1688)),1,0))</f>
        <v>1</v>
      </c>
      <c r="AA1688" s="20">
        <f ca="1">IF(C1688&lt;NOW(),IF(AND(P1688&gt;Q1688,W1688&gt;X1688),S1688,IF(AND(P1688=Q1688,W1688=X1688),T1688,IF(AND(P1688&lt;Q1688,W1688&lt;X1688),U1688,0))),"")</f>
        <v>54</v>
      </c>
      <c r="AB1688" s="20">
        <f ca="1">IF(AND(P1688=W1688,Q1688=X1688,NOT(ISBLANK(P1688)),NOT(ISBLANK(Q1688)),NOT(ISBLANK(W1688)),NOT(ISBLANK(AA1688))),1,0)</f>
        <v>0</v>
      </c>
      <c r="AC1688" s="20" t="str">
        <f ca="1">IF(AB1688=0,"",IF(OR(ISBLANK(P1688),ISBLANK(Q1688)),"",IF(ISBLANK(VLOOKUP(A1688,Database!A:AA,22,FALSE)),"",VLOOKUP(A1688,Database!A:AA,22,FALSE))))</f>
        <v/>
      </c>
      <c r="AD1688" s="20">
        <f ca="1">IFERROR(
   IF(
     OR(ISBLANK(P1688),ISBLANK(Q1688)),
     "",
     IF(
       AND(AA1688&lt;&gt;"",OR(V1688="Terminé",V1688="En cours")),
       VLOOKUP(AC1688,Setup_ScoreExactBonus!A:D,4,FALSE),
       0
     )),
  0)</f>
        <v>0</v>
      </c>
      <c r="AE1688" s="21">
        <f ca="1">IFERROR(IF(OR(ISBLANK(P1688),ISBLANK(Q1688)),0,IF(AA1688&lt;&gt;"", AA1688 + IF(AB1688=1,AD1688, 0), "") * (R1688+1)),"")</f>
        <v>54</v>
      </c>
      <c r="AF1688" s="21">
        <f ca="1">SUMIFS(AE$2:AE1688,D$2:D1688,D1688)</f>
        <v>2498</v>
      </c>
    </row>
    <row r="1689" spans="1:32" hidden="1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1">
        <v>0</v>
      </c>
      <c r="S1689" s="20">
        <f>VLOOKUP($A1689,Database!$A:$Y,10,FALSE)</f>
        <v>54</v>
      </c>
      <c r="T1689" s="20">
        <f>VLOOKUP($A1689,Database!$A:$Y,11,FALSE)</f>
        <v>115</v>
      </c>
      <c r="U1689" s="20">
        <f>VLOOKUP($A1689,Database!$A:$Y,12,FALSE)</f>
        <v>149</v>
      </c>
      <c r="V1689" s="20" t="str">
        <f>VLOOKUP(A1689,Database!A:M,13,FALSE)</f>
        <v>Terminé</v>
      </c>
      <c r="W1689" s="20">
        <f>VLOOKUP($A1689,Database!$A:$Y,20,FALSE)</f>
        <v>5</v>
      </c>
      <c r="X1689" s="20">
        <f>VLOOKUP($A1689,Database!$A:$Y,21,FALSE)</f>
        <v>0</v>
      </c>
      <c r="Y1689" s="20">
        <f>IF(A1689=0,0,IF(V1689="À venir",0,IF(AND(ISBLANK(P1689),ISBLANK(Q1689)),1,0)))</f>
        <v>0</v>
      </c>
      <c r="Z1689" s="20">
        <f>IF(OR(ISBLANK(P1689),ISBLANK(Q1689)),"",IF(OR(AND(P1689&gt;Q1689,W1689&gt;X1689),AND(P1689=Q1689,W1689=X1689),AND(P1689&lt;Q1689,W1689&lt;X1689)),1,0))</f>
        <v>1</v>
      </c>
      <c r="AA1689" s="20">
        <f ca="1">IF(C1689&lt;NOW(),IF(AND(P1689&gt;Q1689,W1689&gt;X1689),S1689,IF(AND(P1689=Q1689,W1689=X1689),T1689,IF(AND(P1689&lt;Q1689,W1689&lt;X1689),U1689,0))),"")</f>
        <v>54</v>
      </c>
      <c r="AB1689" s="20">
        <f ca="1">IF(AND(P1689=W1689,Q1689=X1689,NOT(ISBLANK(P1689)),NOT(ISBLANK(Q1689)),NOT(ISBLANK(W1689)),NOT(ISBLANK(AA1689))),1,0)</f>
        <v>0</v>
      </c>
      <c r="AC1689" s="20" t="str">
        <f ca="1">IF(AB1689=0,"",IF(OR(ISBLANK(P1689),ISBLANK(Q1689)),"",IF(ISBLANK(VLOOKUP(A1689,Database!A:AA,22,FALSE)),"",VLOOKUP(A1689,Database!A:AA,22,FALSE))))</f>
        <v/>
      </c>
      <c r="AD1689" s="20">
        <f ca="1">IFERROR(
   IF(
     OR(ISBLANK(P1689),ISBLANK(Q1689)),
     "",
     IF(
       AND(AA1689&lt;&gt;"",OR(V1689="Terminé",V1689="En cours")),
       VLOOKUP(AC1689,Setup_ScoreExactBonus!A:D,4,FALSE),
       0
     )),
  0)</f>
        <v>0</v>
      </c>
      <c r="AE1689" s="21">
        <f ca="1">IFERROR(IF(OR(ISBLANK(P1689),ISBLANK(Q1689)),0,IF(AA1689&lt;&gt;"", AA1689 + IF(AB1689=1,AD1689, 0), "") * (R1689+1)),"")</f>
        <v>54</v>
      </c>
      <c r="AF1689" s="21">
        <f ca="1">SUMIFS(AE$2:AE1689,D$2:D1689,D1689)</f>
        <v>2383</v>
      </c>
    </row>
    <row r="1690" spans="1:32" hidden="1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1">
        <v>0</v>
      </c>
      <c r="S1690" s="20">
        <f>VLOOKUP($A1690,Database!$A:$Y,10,FALSE)</f>
        <v>54</v>
      </c>
      <c r="T1690" s="20">
        <f>VLOOKUP($A1690,Database!$A:$Y,11,FALSE)</f>
        <v>115</v>
      </c>
      <c r="U1690" s="20">
        <f>VLOOKUP($A1690,Database!$A:$Y,12,FALSE)</f>
        <v>149</v>
      </c>
      <c r="V1690" s="20" t="str">
        <f>VLOOKUP(A1690,Database!A:M,13,FALSE)</f>
        <v>Terminé</v>
      </c>
      <c r="W1690" s="20">
        <f>VLOOKUP($A1690,Database!$A:$Y,20,FALSE)</f>
        <v>5</v>
      </c>
      <c r="X1690" s="20">
        <f>VLOOKUP($A1690,Database!$A:$Y,21,FALSE)</f>
        <v>0</v>
      </c>
      <c r="Y1690" s="20">
        <f>IF(A1690=0,0,IF(V1690="À venir",0,IF(AND(ISBLANK(P1690),ISBLANK(Q1690)),1,0)))</f>
        <v>0</v>
      </c>
      <c r="Z1690" s="20">
        <f>IF(OR(ISBLANK(P1690),ISBLANK(Q1690)),"",IF(OR(AND(P1690&gt;Q1690,W1690&gt;X1690),AND(P1690=Q1690,W1690=X1690),AND(P1690&lt;Q1690,W1690&lt;X1690)),1,0))</f>
        <v>1</v>
      </c>
      <c r="AA1690" s="20">
        <f ca="1">IF(C1690&lt;NOW(),IF(AND(P1690&gt;Q1690,W1690&gt;X1690),S1690,IF(AND(P1690=Q1690,W1690=X1690),T1690,IF(AND(P1690&lt;Q1690,W1690&lt;X1690),U1690,0))),"")</f>
        <v>54</v>
      </c>
      <c r="AB1690" s="20">
        <f ca="1">IF(AND(P1690=W1690,Q1690=X1690,NOT(ISBLANK(P1690)),NOT(ISBLANK(Q1690)),NOT(ISBLANK(W1690)),NOT(ISBLANK(AA1690))),1,0)</f>
        <v>0</v>
      </c>
      <c r="AC1690" s="20" t="str">
        <f ca="1">IF(AB1690=0,"",IF(OR(ISBLANK(P1690),ISBLANK(Q1690)),"",IF(ISBLANK(VLOOKUP(A1690,Database!A:AA,22,FALSE)),"",VLOOKUP(A1690,Database!A:AA,22,FALSE))))</f>
        <v/>
      </c>
      <c r="AD1690" s="20">
        <f ca="1">IFERROR(
   IF(
     OR(ISBLANK(P1690),ISBLANK(Q1690)),
     "",
     IF(
       AND(AA1690&lt;&gt;"",OR(V1690="Terminé",V1690="En cours")),
       VLOOKUP(AC1690,Setup_ScoreExactBonus!A:D,4,FALSE),
       0
     )),
  0)</f>
        <v>0</v>
      </c>
      <c r="AE1690" s="21">
        <f ca="1">IFERROR(IF(OR(ISBLANK(P1690),ISBLANK(Q1690)),0,IF(AA1690&lt;&gt;"", AA1690 + IF(AB1690=1,AD1690, 0), "") * (R1690+1)),"")</f>
        <v>54</v>
      </c>
      <c r="AF1690" s="21">
        <f ca="1">SUMIFS(AE$2:AE1690,D$2:D1690,D1690)</f>
        <v>2370</v>
      </c>
    </row>
    <row r="1691" spans="1:32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1">
        <v>0</v>
      </c>
      <c r="S1691" s="20">
        <f>VLOOKUP($A1691,Database!$A:$Y,10,FALSE)</f>
        <v>54</v>
      </c>
      <c r="T1691" s="20">
        <f>VLOOKUP($A1691,Database!$A:$Y,11,FALSE)</f>
        <v>115</v>
      </c>
      <c r="U1691" s="20">
        <f>VLOOKUP($A1691,Database!$A:$Y,12,FALSE)</f>
        <v>149</v>
      </c>
      <c r="V1691" s="20" t="str">
        <f>VLOOKUP(A1691,Database!A:M,13,FALSE)</f>
        <v>Terminé</v>
      </c>
      <c r="W1691" s="20">
        <f>VLOOKUP($A1691,Database!$A:$Y,20,FALSE)</f>
        <v>5</v>
      </c>
      <c r="X1691" s="20">
        <f>VLOOKUP($A1691,Database!$A:$Y,21,FALSE)</f>
        <v>0</v>
      </c>
      <c r="Y1691" s="20">
        <f>IF(A1691=0,0,IF(V1691="À venir",0,IF(AND(ISBLANK(P1691),ISBLANK(Q1691)),1,0)))</f>
        <v>0</v>
      </c>
      <c r="Z1691" s="20">
        <f>IF(OR(ISBLANK(P1691),ISBLANK(Q1691)),"",IF(OR(AND(P1691&gt;Q1691,W1691&gt;X1691),AND(P1691=Q1691,W1691=X1691),AND(P1691&lt;Q1691,W1691&lt;X1691)),1,0))</f>
        <v>1</v>
      </c>
      <c r="AA1691" s="20">
        <f ca="1">IF(C1691&lt;NOW(),IF(AND(P1691&gt;Q1691,W1691&gt;X1691),S1691,IF(AND(P1691=Q1691,W1691=X1691),T1691,IF(AND(P1691&lt;Q1691,W1691&lt;X1691),U1691,0))),"")</f>
        <v>54</v>
      </c>
      <c r="AB1691" s="20">
        <f ca="1">IF(AND(P1691=W1691,Q1691=X1691,NOT(ISBLANK(P1691)),NOT(ISBLANK(Q1691)),NOT(ISBLANK(W1691)),NOT(ISBLANK(AA1691))),1,0)</f>
        <v>0</v>
      </c>
      <c r="AC1691" s="20" t="str">
        <f ca="1">IF(AB1691=0,"",IF(OR(ISBLANK(P1691),ISBLANK(Q1691)),"",IF(ISBLANK(VLOOKUP(A1691,Database!A:AA,22,FALSE)),"",VLOOKUP(A1691,Database!A:AA,22,FALSE))))</f>
        <v/>
      </c>
      <c r="AD1691" s="20">
        <f ca="1">IFERROR(
   IF(
     OR(ISBLANK(P1691),ISBLANK(Q1691)),
     "",
     IF(
       AND(AA1691&lt;&gt;"",OR(V1691="Terminé",V1691="En cours")),
       VLOOKUP(AC1691,Setup_ScoreExactBonus!A:D,4,FALSE),
       0
     )),
  0)</f>
        <v>0</v>
      </c>
      <c r="AE1691" s="21">
        <f ca="1">IFERROR(IF(OR(ISBLANK(P1691),ISBLANK(Q1691)),0,IF(AA1691&lt;&gt;"", AA1691 + IF(AB1691=1,AD1691, 0), "") * (R1691+1)),"")</f>
        <v>54</v>
      </c>
      <c r="AF1691" s="21">
        <f ca="1">SUMIFS(AE$2:AE1691,D$2:D1691,D1691)</f>
        <v>2043</v>
      </c>
    </row>
    <row r="1692" spans="1:32" hidden="1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1">
        <v>0</v>
      </c>
      <c r="S1692" s="20">
        <f>VLOOKUP($A1692,Database!$A:$Y,10,FALSE)</f>
        <v>54</v>
      </c>
      <c r="T1692" s="20">
        <f>VLOOKUP($A1692,Database!$A:$Y,11,FALSE)</f>
        <v>115</v>
      </c>
      <c r="U1692" s="20">
        <f>VLOOKUP($A1692,Database!$A:$Y,12,FALSE)</f>
        <v>149</v>
      </c>
      <c r="V1692" s="20" t="str">
        <f>VLOOKUP(A1692,Database!A:M,13,FALSE)</f>
        <v>Terminé</v>
      </c>
      <c r="W1692" s="20">
        <f>VLOOKUP($A1692,Database!$A:$Y,20,FALSE)</f>
        <v>5</v>
      </c>
      <c r="X1692" s="20">
        <f>VLOOKUP($A1692,Database!$A:$Y,21,FALSE)</f>
        <v>0</v>
      </c>
      <c r="Y1692" s="20">
        <f>IF(A1692=0,0,IF(V1692="À venir",0,IF(AND(ISBLANK(P1692),ISBLANK(Q1692)),1,0)))</f>
        <v>0</v>
      </c>
      <c r="Z1692" s="20">
        <f>IF(OR(ISBLANK(P1692),ISBLANK(Q1692)),"",IF(OR(AND(P1692&gt;Q1692,W1692&gt;X1692),AND(P1692=Q1692,W1692=X1692),AND(P1692&lt;Q1692,W1692&lt;X1692)),1,0))</f>
        <v>1</v>
      </c>
      <c r="AA1692" s="20">
        <f ca="1">IF(C1692&lt;NOW(),IF(AND(P1692&gt;Q1692,W1692&gt;X1692),S1692,IF(AND(P1692=Q1692,W1692=X1692),T1692,IF(AND(P1692&lt;Q1692,W1692&lt;X1692),U1692,0))),"")</f>
        <v>54</v>
      </c>
      <c r="AB1692" s="20">
        <f ca="1">IF(AND(P1692=W1692,Q1692=X1692,NOT(ISBLANK(P1692)),NOT(ISBLANK(Q1692)),NOT(ISBLANK(W1692)),NOT(ISBLANK(AA1692))),1,0)</f>
        <v>0</v>
      </c>
      <c r="AC1692" s="20" t="str">
        <f ca="1">IF(AB1692=0,"",IF(OR(ISBLANK(P1692),ISBLANK(Q1692)),"",IF(ISBLANK(VLOOKUP(A1692,Database!A:AA,22,FALSE)),"",VLOOKUP(A1692,Database!A:AA,22,FALSE))))</f>
        <v/>
      </c>
      <c r="AD1692" s="20">
        <f ca="1">IFERROR(
   IF(
     OR(ISBLANK(P1692),ISBLANK(Q1692)),
     "",
     IF(
       AND(AA1692&lt;&gt;"",OR(V1692="Terminé",V1692="En cours")),
       VLOOKUP(AC1692,Setup_ScoreExactBonus!A:D,4,FALSE),
       0
     )),
  0)</f>
        <v>0</v>
      </c>
      <c r="AE1692" s="21">
        <f ca="1">IFERROR(IF(OR(ISBLANK(P1692),ISBLANK(Q1692)),0,IF(AA1692&lt;&gt;"", AA1692 + IF(AB1692=1,AD1692, 0), "") * (R1692+1)),"")</f>
        <v>54</v>
      </c>
      <c r="AF1692" s="21">
        <f ca="1">SUMIFS(AE$2:AE1692,D$2:D1692,D1692)</f>
        <v>2088</v>
      </c>
    </row>
    <row r="1693" spans="1:32" hidden="1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1">
        <v>0</v>
      </c>
      <c r="S1693" s="20">
        <f>VLOOKUP($A1693,Database!$A:$Y,10,FALSE)</f>
        <v>54</v>
      </c>
      <c r="T1693" s="20">
        <f>VLOOKUP($A1693,Database!$A:$Y,11,FALSE)</f>
        <v>115</v>
      </c>
      <c r="U1693" s="20">
        <f>VLOOKUP($A1693,Database!$A:$Y,12,FALSE)</f>
        <v>149</v>
      </c>
      <c r="V1693" s="20" t="str">
        <f>VLOOKUP(A1693,Database!A:M,13,FALSE)</f>
        <v>Terminé</v>
      </c>
      <c r="W1693" s="20">
        <f>VLOOKUP($A1693,Database!$A:$Y,20,FALSE)</f>
        <v>5</v>
      </c>
      <c r="X1693" s="20">
        <f>VLOOKUP($A1693,Database!$A:$Y,21,FALSE)</f>
        <v>0</v>
      </c>
      <c r="Y1693" s="20">
        <f>IF(A1693=0,0,IF(V1693="À venir",0,IF(AND(ISBLANK(P1693),ISBLANK(Q1693)),1,0)))</f>
        <v>0</v>
      </c>
      <c r="Z1693" s="20">
        <f>IF(OR(ISBLANK(P1693),ISBLANK(Q1693)),"",IF(OR(AND(P1693&gt;Q1693,W1693&gt;X1693),AND(P1693=Q1693,W1693=X1693),AND(P1693&lt;Q1693,W1693&lt;X1693)),1,0))</f>
        <v>1</v>
      </c>
      <c r="AA1693" s="20">
        <f ca="1">IF(C1693&lt;NOW(),IF(AND(P1693&gt;Q1693,W1693&gt;X1693),S1693,IF(AND(P1693=Q1693,W1693=X1693),T1693,IF(AND(P1693&lt;Q1693,W1693&lt;X1693),U1693,0))),"")</f>
        <v>54</v>
      </c>
      <c r="AB1693" s="20">
        <f ca="1">IF(AND(P1693=W1693,Q1693=X1693,NOT(ISBLANK(P1693)),NOT(ISBLANK(Q1693)),NOT(ISBLANK(W1693)),NOT(ISBLANK(AA1693))),1,0)</f>
        <v>0</v>
      </c>
      <c r="AC1693" s="20" t="str">
        <f ca="1">IF(AB1693=0,"",IF(OR(ISBLANK(P1693),ISBLANK(Q1693)),"",IF(ISBLANK(VLOOKUP(A1693,Database!A:AA,22,FALSE)),"",VLOOKUP(A1693,Database!A:AA,22,FALSE))))</f>
        <v/>
      </c>
      <c r="AD1693" s="20">
        <f ca="1">IFERROR(
   IF(
     OR(ISBLANK(P1693),ISBLANK(Q1693)),
     "",
     IF(
       AND(AA1693&lt;&gt;"",OR(V1693="Terminé",V1693="En cours")),
       VLOOKUP(AC1693,Setup_ScoreExactBonus!A:D,4,FALSE),
       0
     )),
  0)</f>
        <v>0</v>
      </c>
      <c r="AE1693" s="21">
        <f ca="1">IFERROR(IF(OR(ISBLANK(P1693),ISBLANK(Q1693)),0,IF(AA1693&lt;&gt;"", AA1693 + IF(AB1693=1,AD1693, 0), "") * (R1693+1)),"")</f>
        <v>54</v>
      </c>
      <c r="AF1693" s="21">
        <f ca="1">SUMIFS(AE$2:AE1693,D$2:D1693,D1693)</f>
        <v>2193</v>
      </c>
    </row>
    <row r="1694" spans="1:32" hidden="1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1">
        <v>0</v>
      </c>
      <c r="S1694" s="20">
        <f>VLOOKUP($A1694,Database!$A:$Y,10,FALSE)</f>
        <v>54</v>
      </c>
      <c r="T1694" s="20">
        <f>VLOOKUP($A1694,Database!$A:$Y,11,FALSE)</f>
        <v>115</v>
      </c>
      <c r="U1694" s="20">
        <f>VLOOKUP($A1694,Database!$A:$Y,12,FALSE)</f>
        <v>149</v>
      </c>
      <c r="V1694" s="20" t="str">
        <f>VLOOKUP(A1694,Database!A:M,13,FALSE)</f>
        <v>Terminé</v>
      </c>
      <c r="W1694" s="20">
        <f>VLOOKUP($A1694,Database!$A:$Y,20,FALSE)</f>
        <v>5</v>
      </c>
      <c r="X1694" s="20">
        <f>VLOOKUP($A1694,Database!$A:$Y,21,FALSE)</f>
        <v>0</v>
      </c>
      <c r="Y1694" s="20">
        <f>IF(A1694=0,0,IF(V1694="À venir",0,IF(AND(ISBLANK(P1694),ISBLANK(Q1694)),1,0)))</f>
        <v>0</v>
      </c>
      <c r="Z1694" s="20">
        <f>IF(OR(ISBLANK(P1694),ISBLANK(Q1694)),"",IF(OR(AND(P1694&gt;Q1694,W1694&gt;X1694),AND(P1694=Q1694,W1694=X1694),AND(P1694&lt;Q1694,W1694&lt;X1694)),1,0))</f>
        <v>1</v>
      </c>
      <c r="AA1694" s="20">
        <f ca="1">IF(C1694&lt;NOW(),IF(AND(P1694&gt;Q1694,W1694&gt;X1694),S1694,IF(AND(P1694=Q1694,W1694=X1694),T1694,IF(AND(P1694&lt;Q1694,W1694&lt;X1694),U1694,0))),"")</f>
        <v>54</v>
      </c>
      <c r="AB1694" s="20">
        <f ca="1">IF(AND(P1694=W1694,Q1694=X1694,NOT(ISBLANK(P1694)),NOT(ISBLANK(Q1694)),NOT(ISBLANK(W1694)),NOT(ISBLANK(AA1694))),1,0)</f>
        <v>0</v>
      </c>
      <c r="AC1694" s="20" t="str">
        <f ca="1">IF(AB1694=0,"",IF(OR(ISBLANK(P1694),ISBLANK(Q1694)),"",IF(ISBLANK(VLOOKUP(A1694,Database!A:AA,22,FALSE)),"",VLOOKUP(A1694,Database!A:AA,22,FALSE))))</f>
        <v/>
      </c>
      <c r="AD1694" s="20">
        <f ca="1">IFERROR(
   IF(
     OR(ISBLANK(P1694),ISBLANK(Q1694)),
     "",
     IF(
       AND(AA1694&lt;&gt;"",OR(V1694="Terminé",V1694="En cours")),
       VLOOKUP(AC1694,Setup_ScoreExactBonus!A:D,4,FALSE),
       0
     )),
  0)</f>
        <v>0</v>
      </c>
      <c r="AE1694" s="21">
        <f ca="1">IFERROR(IF(OR(ISBLANK(P1694),ISBLANK(Q1694)),0,IF(AA1694&lt;&gt;"", AA1694 + IF(AB1694=1,AD1694, 0), "") * (R1694+1)),"")</f>
        <v>54</v>
      </c>
      <c r="AF1694" s="21">
        <f ca="1">SUMIFS(AE$2:AE1694,D$2:D1694,D1694)</f>
        <v>2197</v>
      </c>
    </row>
    <row r="1695" spans="1:32" hidden="1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1">
        <v>0</v>
      </c>
      <c r="S1695" s="20">
        <f>VLOOKUP($A1695,Database!$A:$Y,10,FALSE)</f>
        <v>54</v>
      </c>
      <c r="T1695" s="20">
        <f>VLOOKUP($A1695,Database!$A:$Y,11,FALSE)</f>
        <v>115</v>
      </c>
      <c r="U1695" s="20">
        <f>VLOOKUP($A1695,Database!$A:$Y,12,FALSE)</f>
        <v>149</v>
      </c>
      <c r="V1695" s="20" t="str">
        <f>VLOOKUP(A1695,Database!A:M,13,FALSE)</f>
        <v>Terminé</v>
      </c>
      <c r="W1695" s="20">
        <f>VLOOKUP($A1695,Database!$A:$Y,20,FALSE)</f>
        <v>5</v>
      </c>
      <c r="X1695" s="20">
        <f>VLOOKUP($A1695,Database!$A:$Y,21,FALSE)</f>
        <v>0</v>
      </c>
      <c r="Y1695" s="20">
        <f>IF(A1695=0,0,IF(V1695="À venir",0,IF(AND(ISBLANK(P1695),ISBLANK(Q1695)),1,0)))</f>
        <v>0</v>
      </c>
      <c r="Z1695" s="20">
        <f>IF(OR(ISBLANK(P1695),ISBLANK(Q1695)),"",IF(OR(AND(P1695&gt;Q1695,W1695&gt;X1695),AND(P1695=Q1695,W1695=X1695),AND(P1695&lt;Q1695,W1695&lt;X1695)),1,0))</f>
        <v>1</v>
      </c>
      <c r="AA1695" s="20">
        <f ca="1">IF(C1695&lt;NOW(),IF(AND(P1695&gt;Q1695,W1695&gt;X1695),S1695,IF(AND(P1695=Q1695,W1695=X1695),T1695,IF(AND(P1695&lt;Q1695,W1695&lt;X1695),U1695,0))),"")</f>
        <v>54</v>
      </c>
      <c r="AB1695" s="20">
        <f ca="1">IF(AND(P1695=W1695,Q1695=X1695,NOT(ISBLANK(P1695)),NOT(ISBLANK(Q1695)),NOT(ISBLANK(W1695)),NOT(ISBLANK(AA1695))),1,0)</f>
        <v>0</v>
      </c>
      <c r="AC1695" s="20" t="str">
        <f ca="1">IF(AB1695=0,"",IF(OR(ISBLANK(P1695),ISBLANK(Q1695)),"",IF(ISBLANK(VLOOKUP(A1695,Database!A:AA,22,FALSE)),"",VLOOKUP(A1695,Database!A:AA,22,FALSE))))</f>
        <v/>
      </c>
      <c r="AD1695" s="20">
        <f ca="1">IFERROR(
   IF(
     OR(ISBLANK(P1695),ISBLANK(Q1695)),
     "",
     IF(
       AND(AA1695&lt;&gt;"",OR(V1695="Terminé",V1695="En cours")),
       VLOOKUP(AC1695,Setup_ScoreExactBonus!A:D,4,FALSE),
       0
     )),
  0)</f>
        <v>0</v>
      </c>
      <c r="AE1695" s="21">
        <f ca="1">IFERROR(IF(OR(ISBLANK(P1695),ISBLANK(Q1695)),0,IF(AA1695&lt;&gt;"", AA1695 + IF(AB1695=1,AD1695, 0), "") * (R1695+1)),"")</f>
        <v>54</v>
      </c>
      <c r="AF1695" s="21">
        <f ca="1">SUMIFS(AE$2:AE1695,D$2:D1695,D1695)</f>
        <v>2363</v>
      </c>
    </row>
    <row r="1696" spans="1:32" hidden="1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1">
        <v>0</v>
      </c>
      <c r="S1696" s="20">
        <f>VLOOKUP($A1696,Database!$A:$Y,10,FALSE)</f>
        <v>54</v>
      </c>
      <c r="T1696" s="20">
        <f>VLOOKUP($A1696,Database!$A:$Y,11,FALSE)</f>
        <v>115</v>
      </c>
      <c r="U1696" s="20">
        <f>VLOOKUP($A1696,Database!$A:$Y,12,FALSE)</f>
        <v>149</v>
      </c>
      <c r="V1696" s="20" t="str">
        <f>VLOOKUP(A1696,Database!A:M,13,FALSE)</f>
        <v>Terminé</v>
      </c>
      <c r="W1696" s="20">
        <f>VLOOKUP($A1696,Database!$A:$Y,20,FALSE)</f>
        <v>5</v>
      </c>
      <c r="X1696" s="20">
        <f>VLOOKUP($A1696,Database!$A:$Y,21,FALSE)</f>
        <v>0</v>
      </c>
      <c r="Y1696" s="20">
        <f>IF(A1696=0,0,IF(V1696="À venir",0,IF(AND(ISBLANK(P1696),ISBLANK(Q1696)),1,0)))</f>
        <v>0</v>
      </c>
      <c r="Z1696" s="20">
        <f>IF(OR(ISBLANK(P1696),ISBLANK(Q1696)),"",IF(OR(AND(P1696&gt;Q1696,W1696&gt;X1696),AND(P1696=Q1696,W1696=X1696),AND(P1696&lt;Q1696,W1696&lt;X1696)),1,0))</f>
        <v>0</v>
      </c>
      <c r="AA1696" s="20">
        <f ca="1">IF(C1696&lt;NOW(),IF(AND(P1696&gt;Q1696,W1696&gt;X1696),S1696,IF(AND(P1696=Q1696,W1696=X1696),T1696,IF(AND(P1696&lt;Q1696,W1696&lt;X1696),U1696,0))),"")</f>
        <v>0</v>
      </c>
      <c r="AB1696" s="20">
        <f ca="1">IF(AND(P1696=W1696,Q1696=X1696,NOT(ISBLANK(P1696)),NOT(ISBLANK(Q1696)),NOT(ISBLANK(W1696)),NOT(ISBLANK(AA1696))),1,0)</f>
        <v>0</v>
      </c>
      <c r="AC1696" s="20" t="str">
        <f ca="1">IF(AB1696=0,"",IF(OR(ISBLANK(P1696),ISBLANK(Q1696)),"",IF(ISBLANK(VLOOKUP(A1696,Database!A:AA,22,FALSE)),"",VLOOKUP(A1696,Database!A:AA,22,FALSE))))</f>
        <v/>
      </c>
      <c r="AD1696" s="20">
        <f ca="1">IFERROR(
   IF(
     OR(ISBLANK(P1696),ISBLANK(Q1696)),
     "",
     IF(
       AND(AA1696&lt;&gt;"",OR(V1696="Terminé",V1696="En cours")),
       VLOOKUP(AC1696,Setup_ScoreExactBonus!A:D,4,FALSE),
       0
     )),
  0)</f>
        <v>0</v>
      </c>
      <c r="AE1696" s="21">
        <f ca="1">IFERROR(IF(OR(ISBLANK(P1696),ISBLANK(Q1696)),0,IF(AA1696&lt;&gt;"", AA1696 + IF(AB1696=1,AD1696, 0), "") * (R1696+1)),"")</f>
        <v>0</v>
      </c>
      <c r="AF1696" s="21">
        <f ca="1">SUMIFS(AE$2:AE1696,D$2:D1696,D1696)</f>
        <v>2003</v>
      </c>
    </row>
    <row r="1697" spans="1:32" hidden="1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1">
        <v>0</v>
      </c>
      <c r="S1697" s="20">
        <f>VLOOKUP($A1697,Database!$A:$Y,10,FALSE)</f>
        <v>54</v>
      </c>
      <c r="T1697" s="20">
        <f>VLOOKUP($A1697,Database!$A:$Y,11,FALSE)</f>
        <v>115</v>
      </c>
      <c r="U1697" s="20">
        <f>VLOOKUP($A1697,Database!$A:$Y,12,FALSE)</f>
        <v>149</v>
      </c>
      <c r="V1697" s="20" t="str">
        <f>VLOOKUP(A1697,Database!A:M,13,FALSE)</f>
        <v>Terminé</v>
      </c>
      <c r="W1697" s="20">
        <f>VLOOKUP($A1697,Database!$A:$Y,20,FALSE)</f>
        <v>5</v>
      </c>
      <c r="X1697" s="20">
        <f>VLOOKUP($A1697,Database!$A:$Y,21,FALSE)</f>
        <v>0</v>
      </c>
      <c r="Y1697" s="20">
        <f>IF(A1697=0,0,IF(V1697="À venir",0,IF(AND(ISBLANK(P1697),ISBLANK(Q1697)),1,0)))</f>
        <v>0</v>
      </c>
      <c r="Z1697" s="20">
        <f>IF(OR(ISBLANK(P1697),ISBLANK(Q1697)),"",IF(OR(AND(P1697&gt;Q1697,W1697&gt;X1697),AND(P1697=Q1697,W1697=X1697),AND(P1697&lt;Q1697,W1697&lt;X1697)),1,0))</f>
        <v>1</v>
      </c>
      <c r="AA1697" s="20">
        <f ca="1">IF(C1697&lt;NOW(),IF(AND(P1697&gt;Q1697,W1697&gt;X1697),S1697,IF(AND(P1697=Q1697,W1697=X1697),T1697,IF(AND(P1697&lt;Q1697,W1697&lt;X1697),U1697,0))),"")</f>
        <v>54</v>
      </c>
      <c r="AB1697" s="20">
        <f ca="1">IF(AND(P1697=W1697,Q1697=X1697,NOT(ISBLANK(P1697)),NOT(ISBLANK(Q1697)),NOT(ISBLANK(W1697)),NOT(ISBLANK(AA1697))),1,0)</f>
        <v>0</v>
      </c>
      <c r="AC1697" s="20" t="str">
        <f ca="1">IF(AB1697=0,"",IF(OR(ISBLANK(P1697),ISBLANK(Q1697)),"",IF(ISBLANK(VLOOKUP(A1697,Database!A:AA,22,FALSE)),"",VLOOKUP(A1697,Database!A:AA,22,FALSE))))</f>
        <v/>
      </c>
      <c r="AD1697" s="20">
        <f ca="1">IFERROR(
   IF(
     OR(ISBLANK(P1697),ISBLANK(Q1697)),
     "",
     IF(
       AND(AA1697&lt;&gt;"",OR(V1697="Terminé",V1697="En cours")),
       VLOOKUP(AC1697,Setup_ScoreExactBonus!A:D,4,FALSE),
       0
     )),
  0)</f>
        <v>0</v>
      </c>
      <c r="AE1697" s="21">
        <f ca="1">IFERROR(IF(OR(ISBLANK(P1697),ISBLANK(Q1697)),0,IF(AA1697&lt;&gt;"", AA1697 + IF(AB1697=1,AD1697, 0), "") * (R1697+1)),"")</f>
        <v>54</v>
      </c>
      <c r="AF1697" s="21">
        <f ca="1">SUMIFS(AE$2:AE1697,D$2:D1697,D1697)</f>
        <v>1877</v>
      </c>
    </row>
    <row r="1698" spans="1:32" hidden="1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1">
        <v>0</v>
      </c>
      <c r="S1698" s="20">
        <f>VLOOKUP($A1698,Database!$A:$Y,10,FALSE)</f>
        <v>54</v>
      </c>
      <c r="T1698" s="20">
        <f>VLOOKUP($A1698,Database!$A:$Y,11,FALSE)</f>
        <v>115</v>
      </c>
      <c r="U1698" s="20">
        <f>VLOOKUP($A1698,Database!$A:$Y,12,FALSE)</f>
        <v>149</v>
      </c>
      <c r="V1698" s="20" t="str">
        <f>VLOOKUP(A1698,Database!A:M,13,FALSE)</f>
        <v>Terminé</v>
      </c>
      <c r="W1698" s="20">
        <f>VLOOKUP($A1698,Database!$A:$Y,20,FALSE)</f>
        <v>5</v>
      </c>
      <c r="X1698" s="20">
        <f>VLOOKUP($A1698,Database!$A:$Y,21,FALSE)</f>
        <v>0</v>
      </c>
      <c r="Y1698" s="20">
        <f>IF(A1698=0,0,IF(V1698="À venir",0,IF(AND(ISBLANK(P1698),ISBLANK(Q1698)),1,0)))</f>
        <v>0</v>
      </c>
      <c r="Z1698" s="20">
        <f>IF(OR(ISBLANK(P1698),ISBLANK(Q1698)),"",IF(OR(AND(P1698&gt;Q1698,W1698&gt;X1698),AND(P1698=Q1698,W1698=X1698),AND(P1698&lt;Q1698,W1698&lt;X1698)),1,0))</f>
        <v>1</v>
      </c>
      <c r="AA1698" s="20">
        <f ca="1">IF(C1698&lt;NOW(),IF(AND(P1698&gt;Q1698,W1698&gt;X1698),S1698,IF(AND(P1698=Q1698,W1698=X1698),T1698,IF(AND(P1698&lt;Q1698,W1698&lt;X1698),U1698,0))),"")</f>
        <v>54</v>
      </c>
      <c r="AB1698" s="20">
        <f ca="1">IF(AND(P1698=W1698,Q1698=X1698,NOT(ISBLANK(P1698)),NOT(ISBLANK(Q1698)),NOT(ISBLANK(W1698)),NOT(ISBLANK(AA1698))),1,0)</f>
        <v>0</v>
      </c>
      <c r="AC1698" s="20" t="str">
        <f ca="1">IF(AB1698=0,"",IF(OR(ISBLANK(P1698),ISBLANK(Q1698)),"",IF(ISBLANK(VLOOKUP(A1698,Database!A:AA,22,FALSE)),"",VLOOKUP(A1698,Database!A:AA,22,FALSE))))</f>
        <v/>
      </c>
      <c r="AD1698" s="20">
        <f ca="1">IFERROR(
   IF(
     OR(ISBLANK(P1698),ISBLANK(Q1698)),
     "",
     IF(
       AND(AA1698&lt;&gt;"",OR(V1698="Terminé",V1698="En cours")),
       VLOOKUP(AC1698,Setup_ScoreExactBonus!A:D,4,FALSE),
       0
     )),
  0)</f>
        <v>0</v>
      </c>
      <c r="AE1698" s="21">
        <f ca="1">IFERROR(IF(OR(ISBLANK(P1698),ISBLANK(Q1698)),0,IF(AA1698&lt;&gt;"", AA1698 + IF(AB1698=1,AD1698, 0), "") * (R1698+1)),"")</f>
        <v>54</v>
      </c>
      <c r="AF1698" s="21">
        <f ca="1">SUMIFS(AE$2:AE1698,D$2:D1698,D1698)</f>
        <v>1792</v>
      </c>
    </row>
    <row r="1699" spans="1:32" hidden="1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1">
        <v>0</v>
      </c>
      <c r="S1699" s="20">
        <f>VLOOKUP($A1699,Database!$A:$Y,10,FALSE)</f>
        <v>54</v>
      </c>
      <c r="T1699" s="20">
        <f>VLOOKUP($A1699,Database!$A:$Y,11,FALSE)</f>
        <v>115</v>
      </c>
      <c r="U1699" s="20">
        <f>VLOOKUP($A1699,Database!$A:$Y,12,FALSE)</f>
        <v>149</v>
      </c>
      <c r="V1699" s="20" t="str">
        <f>VLOOKUP(A1699,Database!A:M,13,FALSE)</f>
        <v>Terminé</v>
      </c>
      <c r="W1699" s="20">
        <f>VLOOKUP($A1699,Database!$A:$Y,20,FALSE)</f>
        <v>5</v>
      </c>
      <c r="X1699" s="20">
        <f>VLOOKUP($A1699,Database!$A:$Y,21,FALSE)</f>
        <v>0</v>
      </c>
      <c r="Y1699" s="20">
        <f>IF(A1699=0,0,IF(V1699="À venir",0,IF(AND(ISBLANK(P1699),ISBLANK(Q1699)),1,0)))</f>
        <v>0</v>
      </c>
      <c r="Z1699" s="20">
        <f>IF(OR(ISBLANK(P1699),ISBLANK(Q1699)),"",IF(OR(AND(P1699&gt;Q1699,W1699&gt;X1699),AND(P1699=Q1699,W1699=X1699),AND(P1699&lt;Q1699,W1699&lt;X1699)),1,0))</f>
        <v>1</v>
      </c>
      <c r="AA1699" s="20">
        <f ca="1">IF(C1699&lt;NOW(),IF(AND(P1699&gt;Q1699,W1699&gt;X1699),S1699,IF(AND(P1699=Q1699,W1699=X1699),T1699,IF(AND(P1699&lt;Q1699,W1699&lt;X1699),U1699,0))),"")</f>
        <v>54</v>
      </c>
      <c r="AB1699" s="20">
        <f ca="1">IF(AND(P1699=W1699,Q1699=X1699,NOT(ISBLANK(P1699)),NOT(ISBLANK(Q1699)),NOT(ISBLANK(W1699)),NOT(ISBLANK(AA1699))),1,0)</f>
        <v>0</v>
      </c>
      <c r="AC1699" s="20" t="str">
        <f ca="1">IF(AB1699=0,"",IF(OR(ISBLANK(P1699),ISBLANK(Q1699)),"",IF(ISBLANK(VLOOKUP(A1699,Database!A:AA,22,FALSE)),"",VLOOKUP(A1699,Database!A:AA,22,FALSE))))</f>
        <v/>
      </c>
      <c r="AD1699" s="20">
        <f ca="1">IFERROR(
   IF(
     OR(ISBLANK(P1699),ISBLANK(Q1699)),
     "",
     IF(
       AND(AA1699&lt;&gt;"",OR(V1699="Terminé",V1699="En cours")),
       VLOOKUP(AC1699,Setup_ScoreExactBonus!A:D,4,FALSE),
       0
     )),
  0)</f>
        <v>0</v>
      </c>
      <c r="AE1699" s="21">
        <f ca="1">IFERROR(IF(OR(ISBLANK(P1699),ISBLANK(Q1699)),0,IF(AA1699&lt;&gt;"", AA1699 + IF(AB1699=1,AD1699, 0), "") * (R1699+1)),"")</f>
        <v>54</v>
      </c>
      <c r="AF1699" s="21">
        <f ca="1">SUMIFS(AE$2:AE1699,D$2:D1699,D1699)</f>
        <v>2563</v>
      </c>
    </row>
    <row r="1700" spans="1:32" hidden="1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1">
        <v>0</v>
      </c>
      <c r="S1700" s="20">
        <f>VLOOKUP($A1700,Database!$A:$Y,10,FALSE)</f>
        <v>54</v>
      </c>
      <c r="T1700" s="20">
        <f>VLOOKUP($A1700,Database!$A:$Y,11,FALSE)</f>
        <v>115</v>
      </c>
      <c r="U1700" s="20">
        <f>VLOOKUP($A1700,Database!$A:$Y,12,FALSE)</f>
        <v>149</v>
      </c>
      <c r="V1700" s="20" t="str">
        <f>VLOOKUP(A1700,Database!A:M,13,FALSE)</f>
        <v>Terminé</v>
      </c>
      <c r="W1700" s="20">
        <f>VLOOKUP($A1700,Database!$A:$Y,20,FALSE)</f>
        <v>5</v>
      </c>
      <c r="X1700" s="20">
        <f>VLOOKUP($A1700,Database!$A:$Y,21,FALSE)</f>
        <v>0</v>
      </c>
      <c r="Y1700" s="20">
        <f>IF(A1700=0,0,IF(V1700="À venir",0,IF(AND(ISBLANK(P1700),ISBLANK(Q1700)),1,0)))</f>
        <v>0</v>
      </c>
      <c r="Z1700" s="20">
        <f>IF(OR(ISBLANK(P1700),ISBLANK(Q1700)),"",IF(OR(AND(P1700&gt;Q1700,W1700&gt;X1700),AND(P1700=Q1700,W1700=X1700),AND(P1700&lt;Q1700,W1700&lt;X1700)),1,0))</f>
        <v>1</v>
      </c>
      <c r="AA1700" s="20">
        <f ca="1">IF(C1700&lt;NOW(),IF(AND(P1700&gt;Q1700,W1700&gt;X1700),S1700,IF(AND(P1700=Q1700,W1700=X1700),T1700,IF(AND(P1700&lt;Q1700,W1700&lt;X1700),U1700,0))),"")</f>
        <v>54</v>
      </c>
      <c r="AB1700" s="20">
        <f ca="1">IF(AND(P1700=W1700,Q1700=X1700,NOT(ISBLANK(P1700)),NOT(ISBLANK(Q1700)),NOT(ISBLANK(W1700)),NOT(ISBLANK(AA1700))),1,0)</f>
        <v>0</v>
      </c>
      <c r="AC1700" s="20" t="str">
        <f ca="1">IF(AB1700=0,"",IF(OR(ISBLANK(P1700),ISBLANK(Q1700)),"",IF(ISBLANK(VLOOKUP(A1700,Database!A:AA,22,FALSE)),"",VLOOKUP(A1700,Database!A:AA,22,FALSE))))</f>
        <v/>
      </c>
      <c r="AD1700" s="20">
        <f ca="1">IFERROR(
   IF(
     OR(ISBLANK(P1700),ISBLANK(Q1700)),
     "",
     IF(
       AND(AA1700&lt;&gt;"",OR(V1700="Terminé",V1700="En cours")),
       VLOOKUP(AC1700,Setup_ScoreExactBonus!A:D,4,FALSE),
       0
     )),
  0)</f>
        <v>0</v>
      </c>
      <c r="AE1700" s="21">
        <f ca="1">IFERROR(IF(OR(ISBLANK(P1700),ISBLANK(Q1700)),0,IF(AA1700&lt;&gt;"", AA1700 + IF(AB1700=1,AD1700, 0), "") * (R1700+1)),"")</f>
        <v>54</v>
      </c>
      <c r="AF1700" s="21">
        <f ca="1">SUMIFS(AE$2:AE1700,D$2:D1700,D1700)</f>
        <v>2279</v>
      </c>
    </row>
    <row r="1701" spans="1:32" hidden="1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1">
        <v>0</v>
      </c>
      <c r="S1701" s="20">
        <f>VLOOKUP($A1701,Database!$A:$Y,10,FALSE)</f>
        <v>54</v>
      </c>
      <c r="T1701" s="20">
        <f>VLOOKUP($A1701,Database!$A:$Y,11,FALSE)</f>
        <v>115</v>
      </c>
      <c r="U1701" s="20">
        <f>VLOOKUP($A1701,Database!$A:$Y,12,FALSE)</f>
        <v>149</v>
      </c>
      <c r="V1701" s="20" t="str">
        <f>VLOOKUP(A1701,Database!A:M,13,FALSE)</f>
        <v>Terminé</v>
      </c>
      <c r="W1701" s="20">
        <f>VLOOKUP($A1701,Database!$A:$Y,20,FALSE)</f>
        <v>5</v>
      </c>
      <c r="X1701" s="20">
        <f>VLOOKUP($A1701,Database!$A:$Y,21,FALSE)</f>
        <v>0</v>
      </c>
      <c r="Y1701" s="20">
        <f>IF(A1701=0,0,IF(V1701="À venir",0,IF(AND(ISBLANK(P1701),ISBLANK(Q1701)),1,0)))</f>
        <v>0</v>
      </c>
      <c r="Z1701" s="20">
        <f>IF(OR(ISBLANK(P1701),ISBLANK(Q1701)),"",IF(OR(AND(P1701&gt;Q1701,W1701&gt;X1701),AND(P1701=Q1701,W1701=X1701),AND(P1701&lt;Q1701,W1701&lt;X1701)),1,0))</f>
        <v>1</v>
      </c>
      <c r="AA1701" s="20">
        <f ca="1">IF(C1701&lt;NOW(),IF(AND(P1701&gt;Q1701,W1701&gt;X1701),S1701,IF(AND(P1701=Q1701,W1701=X1701),T1701,IF(AND(P1701&lt;Q1701,W1701&lt;X1701),U1701,0))),"")</f>
        <v>54</v>
      </c>
      <c r="AB1701" s="20">
        <f ca="1">IF(AND(P1701=W1701,Q1701=X1701,NOT(ISBLANK(P1701)),NOT(ISBLANK(Q1701)),NOT(ISBLANK(W1701)),NOT(ISBLANK(AA1701))),1,0)</f>
        <v>0</v>
      </c>
      <c r="AC1701" s="20" t="str">
        <f ca="1">IF(AB1701=0,"",IF(OR(ISBLANK(P1701),ISBLANK(Q1701)),"",IF(ISBLANK(VLOOKUP(A1701,Database!A:AA,22,FALSE)),"",VLOOKUP(A1701,Database!A:AA,22,FALSE))))</f>
        <v/>
      </c>
      <c r="AD1701" s="20">
        <f ca="1">IFERROR(
   IF(
     OR(ISBLANK(P1701),ISBLANK(Q1701)),
     "",
     IF(
       AND(AA1701&lt;&gt;"",OR(V1701="Terminé",V1701="En cours")),
       VLOOKUP(AC1701,Setup_ScoreExactBonus!A:D,4,FALSE),
       0
     )),
  0)</f>
        <v>0</v>
      </c>
      <c r="AE1701" s="21">
        <f ca="1">IFERROR(IF(OR(ISBLANK(P1701),ISBLANK(Q1701)),0,IF(AA1701&lt;&gt;"", AA1701 + IF(AB1701=1,AD1701, 0), "") * (R1701+1)),"")</f>
        <v>54</v>
      </c>
      <c r="AF1701" s="21">
        <f ca="1">SUMIFS(AE$2:AE1701,D$2:D1701,D1701)</f>
        <v>1730</v>
      </c>
    </row>
    <row r="1702" spans="1:32" hidden="1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1">
        <v>0</v>
      </c>
      <c r="S1702" s="20">
        <f>VLOOKUP($A1702,Database!$A:$Y,10,FALSE)</f>
        <v>54</v>
      </c>
      <c r="T1702" s="20">
        <f>VLOOKUP($A1702,Database!$A:$Y,11,FALSE)</f>
        <v>115</v>
      </c>
      <c r="U1702" s="20">
        <f>VLOOKUP($A1702,Database!$A:$Y,12,FALSE)</f>
        <v>149</v>
      </c>
      <c r="V1702" s="20" t="str">
        <f>VLOOKUP(A1702,Database!A:M,13,FALSE)</f>
        <v>Terminé</v>
      </c>
      <c r="W1702" s="20">
        <f>VLOOKUP($A1702,Database!$A:$Y,20,FALSE)</f>
        <v>5</v>
      </c>
      <c r="X1702" s="20">
        <f>VLOOKUP($A1702,Database!$A:$Y,21,FALSE)</f>
        <v>0</v>
      </c>
      <c r="Y1702" s="20">
        <f>IF(A1702=0,0,IF(V1702="À venir",0,IF(AND(ISBLANK(P1702),ISBLANK(Q1702)),1,0)))</f>
        <v>0</v>
      </c>
      <c r="Z1702" s="20">
        <f>IF(OR(ISBLANK(P1702),ISBLANK(Q1702)),"",IF(OR(AND(P1702&gt;Q1702,W1702&gt;X1702),AND(P1702=Q1702,W1702=X1702),AND(P1702&lt;Q1702,W1702&lt;X1702)),1,0))</f>
        <v>1</v>
      </c>
      <c r="AA1702" s="20">
        <f ca="1">IF(C1702&lt;NOW(),IF(AND(P1702&gt;Q1702,W1702&gt;X1702),S1702,IF(AND(P1702=Q1702,W1702=X1702),T1702,IF(AND(P1702&lt;Q1702,W1702&lt;X1702),U1702,0))),"")</f>
        <v>54</v>
      </c>
      <c r="AB1702" s="20">
        <f ca="1">IF(AND(P1702=W1702,Q1702=X1702,NOT(ISBLANK(P1702)),NOT(ISBLANK(Q1702)),NOT(ISBLANK(W1702)),NOT(ISBLANK(AA1702))),1,0)</f>
        <v>0</v>
      </c>
      <c r="AC1702" s="20" t="str">
        <f ca="1">IF(AB1702=0,"",IF(OR(ISBLANK(P1702),ISBLANK(Q1702)),"",IF(ISBLANK(VLOOKUP(A1702,Database!A:AA,22,FALSE)),"",VLOOKUP(A1702,Database!A:AA,22,FALSE))))</f>
        <v/>
      </c>
      <c r="AD1702" s="20">
        <f ca="1">IFERROR(
   IF(
     OR(ISBLANK(P1702),ISBLANK(Q1702)),
     "",
     IF(
       AND(AA1702&lt;&gt;"",OR(V1702="Terminé",V1702="En cours")),
       VLOOKUP(AC1702,Setup_ScoreExactBonus!A:D,4,FALSE),
       0
     )),
  0)</f>
        <v>0</v>
      </c>
      <c r="AE1702" s="21">
        <f ca="1">IFERROR(IF(OR(ISBLANK(P1702),ISBLANK(Q1702)),0,IF(AA1702&lt;&gt;"", AA1702 + IF(AB1702=1,AD1702, 0), "") * (R1702+1)),"")</f>
        <v>54</v>
      </c>
      <c r="AF1702" s="21">
        <f ca="1">SUMIFS(AE$2:AE1702,D$2:D1702,D1702)</f>
        <v>1525</v>
      </c>
    </row>
    <row r="1703" spans="1:32" hidden="1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1">
        <v>0</v>
      </c>
      <c r="S1703" s="20">
        <f>VLOOKUP($A1703,Database!$A:$Y,10,FALSE)</f>
        <v>99</v>
      </c>
      <c r="T1703" s="20">
        <f>VLOOKUP($A1703,Database!$A:$Y,11,FALSE)</f>
        <v>123</v>
      </c>
      <c r="U1703" s="20">
        <f>VLOOKUP($A1703,Database!$A:$Y,12,FALSE)</f>
        <v>94</v>
      </c>
      <c r="V1703" s="20" t="str">
        <f>VLOOKUP(A1703,Database!A:M,13,FALSE)</f>
        <v>Terminé</v>
      </c>
      <c r="W1703" s="20">
        <f>VLOOKUP($A1703,Database!$A:$Y,20,FALSE)</f>
        <v>0</v>
      </c>
      <c r="X1703" s="20">
        <f>VLOOKUP($A1703,Database!$A:$Y,21,FALSE)</f>
        <v>0</v>
      </c>
      <c r="Y1703" s="20">
        <f>IF(A1703=0,0,IF(V1703="À venir",0,IF(AND(ISBLANK(P1703),ISBLANK(Q1703)),1,0)))</f>
        <v>0</v>
      </c>
      <c r="Z1703" s="20">
        <f>IF(OR(ISBLANK(P1703),ISBLANK(Q1703)),"",IF(OR(AND(P1703&gt;Q1703,W1703&gt;X1703),AND(P1703=Q1703,W1703=X1703),AND(P1703&lt;Q1703,W1703&lt;X1703)),1,0))</f>
        <v>1</v>
      </c>
      <c r="AA1703" s="20">
        <f ca="1">IF(C1703&lt;NOW(),IF(AND(P1703&gt;Q1703,W1703&gt;X1703),S1703,IF(AND(P1703=Q1703,W1703=X1703),T1703,IF(AND(P1703&lt;Q1703,W1703&lt;X1703),U1703,0))),"")</f>
        <v>123</v>
      </c>
      <c r="AB1703" s="20">
        <f ca="1">IF(AND(P1703=W1703,Q1703=X1703,NOT(ISBLANK(P1703)),NOT(ISBLANK(Q1703)),NOT(ISBLANK(W1703)),NOT(ISBLANK(AA1703))),1,0)</f>
        <v>1</v>
      </c>
      <c r="AC1703" s="20" t="str">
        <f ca="1">IF(AB1703=0,"",IF(OR(ISBLANK(P1703),ISBLANK(Q1703)),"",IF(ISBLANK(VLOOKUP(A1703,Database!A:AA,22,FALSE)),"",VLOOKUP(A1703,Database!A:AA,22,FALSE))))</f>
        <v>Rare</v>
      </c>
      <c r="AD1703" s="20">
        <f ca="1">IFERROR(
   IF(
     OR(ISBLANK(P1703),ISBLANK(Q1703)),
     "",
     IF(
       AND(AA1703&lt;&gt;"",OR(V1703="Terminé",V1703="En cours")),
       VLOOKUP(AC1703,Setup_ScoreExactBonus!A:D,4,FALSE),
       0
     )),
  0)</f>
        <v>30</v>
      </c>
      <c r="AE1703" s="21">
        <f ca="1">IFERROR(IF(OR(ISBLANK(P1703),ISBLANK(Q1703)),0,IF(AA1703&lt;&gt;"", AA1703 + IF(AB1703=1,AD1703, 0), "") * (R1703+1)),"")</f>
        <v>153</v>
      </c>
      <c r="AF1703" s="21">
        <f ca="1">SUMIFS(AE$2:AE1703,D$2:D1703,D1703)</f>
        <v>2489</v>
      </c>
    </row>
    <row r="1704" spans="1:32" hidden="1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1">
        <v>0</v>
      </c>
      <c r="S1704" s="20">
        <f>VLOOKUP($A1704,Database!$A:$Y,10,FALSE)</f>
        <v>99</v>
      </c>
      <c r="T1704" s="20">
        <f>VLOOKUP($A1704,Database!$A:$Y,11,FALSE)</f>
        <v>123</v>
      </c>
      <c r="U1704" s="20">
        <f>VLOOKUP($A1704,Database!$A:$Y,12,FALSE)</f>
        <v>94</v>
      </c>
      <c r="V1704" s="20" t="str">
        <f>VLOOKUP(A1704,Database!A:M,13,FALSE)</f>
        <v>Terminé</v>
      </c>
      <c r="W1704" s="20">
        <f>VLOOKUP($A1704,Database!$A:$Y,20,FALSE)</f>
        <v>0</v>
      </c>
      <c r="X1704" s="20">
        <f>VLOOKUP($A1704,Database!$A:$Y,21,FALSE)</f>
        <v>0</v>
      </c>
      <c r="Y1704" s="20">
        <f>IF(A1704=0,0,IF(V1704="À venir",0,IF(AND(ISBLANK(P1704),ISBLANK(Q1704)),1,0)))</f>
        <v>0</v>
      </c>
      <c r="Z1704" s="20">
        <f>IF(OR(ISBLANK(P1704),ISBLANK(Q1704)),"",IF(OR(AND(P1704&gt;Q1704,W1704&gt;X1704),AND(P1704=Q1704,W1704=X1704),AND(P1704&lt;Q1704,W1704&lt;X1704)),1,0))</f>
        <v>0</v>
      </c>
      <c r="AA1704" s="20">
        <f ca="1">IF(C1704&lt;NOW(),IF(AND(P1704&gt;Q1704,W1704&gt;X1704),S1704,IF(AND(P1704=Q1704,W1704=X1704),T1704,IF(AND(P1704&lt;Q1704,W1704&lt;X1704),U1704,0))),"")</f>
        <v>0</v>
      </c>
      <c r="AB1704" s="20">
        <f ca="1">IF(AND(P1704=W1704,Q1704=X1704,NOT(ISBLANK(P1704)),NOT(ISBLANK(Q1704)),NOT(ISBLANK(W1704)),NOT(ISBLANK(AA1704))),1,0)</f>
        <v>0</v>
      </c>
      <c r="AC1704" s="20" t="str">
        <f ca="1">IF(AB1704=0,"",IF(OR(ISBLANK(P1704),ISBLANK(Q1704)),"",IF(ISBLANK(VLOOKUP(A1704,Database!A:AA,22,FALSE)),"",VLOOKUP(A1704,Database!A:AA,22,FALSE))))</f>
        <v/>
      </c>
      <c r="AD1704" s="20">
        <f ca="1">IFERROR(
   IF(
     OR(ISBLANK(P1704),ISBLANK(Q1704)),
     "",
     IF(
       AND(AA1704&lt;&gt;"",OR(V1704="Terminé",V1704="En cours")),
       VLOOKUP(AC1704,Setup_ScoreExactBonus!A:D,4,FALSE),
       0
     )),
  0)</f>
        <v>0</v>
      </c>
      <c r="AE1704" s="21">
        <f ca="1">IFERROR(IF(OR(ISBLANK(P1704),ISBLANK(Q1704)),0,IF(AA1704&lt;&gt;"", AA1704 + IF(AB1704=1,AD1704, 0), "") * (R1704+1)),"")</f>
        <v>0</v>
      </c>
      <c r="AF1704" s="21">
        <f ca="1">SUMIFS(AE$2:AE1704,D$2:D1704,D1704)</f>
        <v>2536</v>
      </c>
    </row>
    <row r="1705" spans="1:32" hidden="1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1">
        <v>0</v>
      </c>
      <c r="S1705" s="20">
        <f>VLOOKUP($A1705,Database!$A:$Y,10,FALSE)</f>
        <v>99</v>
      </c>
      <c r="T1705" s="20">
        <f>VLOOKUP($A1705,Database!$A:$Y,11,FALSE)</f>
        <v>123</v>
      </c>
      <c r="U1705" s="20">
        <f>VLOOKUP($A1705,Database!$A:$Y,12,FALSE)</f>
        <v>94</v>
      </c>
      <c r="V1705" s="20" t="str">
        <f>VLOOKUP(A1705,Database!A:M,13,FALSE)</f>
        <v>Terminé</v>
      </c>
      <c r="W1705" s="20">
        <f>VLOOKUP($A1705,Database!$A:$Y,20,FALSE)</f>
        <v>0</v>
      </c>
      <c r="X1705" s="20">
        <f>VLOOKUP($A1705,Database!$A:$Y,21,FALSE)</f>
        <v>0</v>
      </c>
      <c r="Y1705" s="20">
        <f>IF(A1705=0,0,IF(V1705="À venir",0,IF(AND(ISBLANK(P1705),ISBLANK(Q1705)),1,0)))</f>
        <v>0</v>
      </c>
      <c r="Z1705" s="20">
        <f>IF(OR(ISBLANK(P1705),ISBLANK(Q1705)),"",IF(OR(AND(P1705&gt;Q1705,W1705&gt;X1705),AND(P1705=Q1705,W1705=X1705),AND(P1705&lt;Q1705,W1705&lt;X1705)),1,0))</f>
        <v>0</v>
      </c>
      <c r="AA1705" s="20">
        <f ca="1">IF(C1705&lt;NOW(),IF(AND(P1705&gt;Q1705,W1705&gt;X1705),S1705,IF(AND(P1705=Q1705,W1705=X1705),T1705,IF(AND(P1705&lt;Q1705,W1705&lt;X1705),U1705,0))),"")</f>
        <v>0</v>
      </c>
      <c r="AB1705" s="20">
        <f ca="1">IF(AND(P1705=W1705,Q1705=X1705,NOT(ISBLANK(P1705)),NOT(ISBLANK(Q1705)),NOT(ISBLANK(W1705)),NOT(ISBLANK(AA1705))),1,0)</f>
        <v>0</v>
      </c>
      <c r="AC1705" s="20" t="str">
        <f ca="1">IF(AB1705=0,"",IF(OR(ISBLANK(P1705),ISBLANK(Q1705)),"",IF(ISBLANK(VLOOKUP(A1705,Database!A:AA,22,FALSE)),"",VLOOKUP(A1705,Database!A:AA,22,FALSE))))</f>
        <v/>
      </c>
      <c r="AD1705" s="20">
        <f ca="1">IFERROR(
   IF(
     OR(ISBLANK(P1705),ISBLANK(Q1705)),
     "",
     IF(
       AND(AA1705&lt;&gt;"",OR(V1705="Terminé",V1705="En cours")),
       VLOOKUP(AC1705,Setup_ScoreExactBonus!A:D,4,FALSE),
       0
     )),
  0)</f>
        <v>0</v>
      </c>
      <c r="AE1705" s="21">
        <f ca="1">IFERROR(IF(OR(ISBLANK(P1705),ISBLANK(Q1705)),0,IF(AA1705&lt;&gt;"", AA1705 + IF(AB1705=1,AD1705, 0), "") * (R1705+1)),"")</f>
        <v>0</v>
      </c>
      <c r="AF1705" s="21">
        <f ca="1">SUMIFS(AE$2:AE1705,D$2:D1705,D1705)</f>
        <v>2536</v>
      </c>
    </row>
    <row r="1706" spans="1:32" hidden="1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1">
        <v>0</v>
      </c>
      <c r="S1706" s="20">
        <f>VLOOKUP($A1706,Database!$A:$Y,10,FALSE)</f>
        <v>99</v>
      </c>
      <c r="T1706" s="20">
        <f>VLOOKUP($A1706,Database!$A:$Y,11,FALSE)</f>
        <v>123</v>
      </c>
      <c r="U1706" s="20">
        <f>VLOOKUP($A1706,Database!$A:$Y,12,FALSE)</f>
        <v>94</v>
      </c>
      <c r="V1706" s="20" t="str">
        <f>VLOOKUP(A1706,Database!A:M,13,FALSE)</f>
        <v>Terminé</v>
      </c>
      <c r="W1706" s="20">
        <f>VLOOKUP($A1706,Database!$A:$Y,20,FALSE)</f>
        <v>0</v>
      </c>
      <c r="X1706" s="20">
        <f>VLOOKUP($A1706,Database!$A:$Y,21,FALSE)</f>
        <v>0</v>
      </c>
      <c r="Y1706" s="20">
        <f>IF(A1706=0,0,IF(V1706="À venir",0,IF(AND(ISBLANK(P1706),ISBLANK(Q1706)),1,0)))</f>
        <v>0</v>
      </c>
      <c r="Z1706" s="20">
        <f>IF(OR(ISBLANK(P1706),ISBLANK(Q1706)),"",IF(OR(AND(P1706&gt;Q1706,W1706&gt;X1706),AND(P1706=Q1706,W1706=X1706),AND(P1706&lt;Q1706,W1706&lt;X1706)),1,0))</f>
        <v>1</v>
      </c>
      <c r="AA1706" s="20">
        <f ca="1">IF(C1706&lt;NOW(),IF(AND(P1706&gt;Q1706,W1706&gt;X1706),S1706,IF(AND(P1706=Q1706,W1706=X1706),T1706,IF(AND(P1706&lt;Q1706,W1706&lt;X1706),U1706,0))),"")</f>
        <v>123</v>
      </c>
      <c r="AB1706" s="20">
        <f ca="1">IF(AND(P1706=W1706,Q1706=X1706,NOT(ISBLANK(P1706)),NOT(ISBLANK(Q1706)),NOT(ISBLANK(W1706)),NOT(ISBLANK(AA1706))),1,0)</f>
        <v>0</v>
      </c>
      <c r="AC1706" s="20" t="str">
        <f ca="1">IF(AB1706=0,"",IF(OR(ISBLANK(P1706),ISBLANK(Q1706)),"",IF(ISBLANK(VLOOKUP(A1706,Database!A:AA,22,FALSE)),"",VLOOKUP(A1706,Database!A:AA,22,FALSE))))</f>
        <v/>
      </c>
      <c r="AD1706" s="20">
        <f ca="1">IFERROR(
   IF(
     OR(ISBLANK(P1706),ISBLANK(Q1706)),
     "",
     IF(
       AND(AA1706&lt;&gt;"",OR(V1706="Terminé",V1706="En cours")),
       VLOOKUP(AC1706,Setup_ScoreExactBonus!A:D,4,FALSE),
       0
     )),
  0)</f>
        <v>0</v>
      </c>
      <c r="AE1706" s="21">
        <f ca="1">IFERROR(IF(OR(ISBLANK(P1706),ISBLANK(Q1706)),0,IF(AA1706&lt;&gt;"", AA1706 + IF(AB1706=1,AD1706, 0), "") * (R1706+1)),"")</f>
        <v>123</v>
      </c>
      <c r="AF1706" s="21">
        <f ca="1">SUMIFS(AE$2:AE1706,D$2:D1706,D1706)</f>
        <v>2375</v>
      </c>
    </row>
    <row r="1707" spans="1:32" hidden="1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1">
        <v>0</v>
      </c>
      <c r="S1707" s="20">
        <f>VLOOKUP($A1707,Database!$A:$Y,10,FALSE)</f>
        <v>99</v>
      </c>
      <c r="T1707" s="20">
        <f>VLOOKUP($A1707,Database!$A:$Y,11,FALSE)</f>
        <v>123</v>
      </c>
      <c r="U1707" s="20">
        <f>VLOOKUP($A1707,Database!$A:$Y,12,FALSE)</f>
        <v>94</v>
      </c>
      <c r="V1707" s="20" t="str">
        <f>VLOOKUP(A1707,Database!A:M,13,FALSE)</f>
        <v>Terminé</v>
      </c>
      <c r="W1707" s="20">
        <f>VLOOKUP($A1707,Database!$A:$Y,20,FALSE)</f>
        <v>0</v>
      </c>
      <c r="X1707" s="20">
        <f>VLOOKUP($A1707,Database!$A:$Y,21,FALSE)</f>
        <v>0</v>
      </c>
      <c r="Y1707" s="20">
        <f>IF(A1707=0,0,IF(V1707="À venir",0,IF(AND(ISBLANK(P1707),ISBLANK(Q1707)),1,0)))</f>
        <v>0</v>
      </c>
      <c r="Z1707" s="20">
        <f>IF(OR(ISBLANK(P1707),ISBLANK(Q1707)),"",IF(OR(AND(P1707&gt;Q1707,W1707&gt;X1707),AND(P1707=Q1707,W1707=X1707),AND(P1707&lt;Q1707,W1707&lt;X1707)),1,0))</f>
        <v>1</v>
      </c>
      <c r="AA1707" s="20">
        <f ca="1">IF(C1707&lt;NOW(),IF(AND(P1707&gt;Q1707,W1707&gt;X1707),S1707,IF(AND(P1707=Q1707,W1707=X1707),T1707,IF(AND(P1707&lt;Q1707,W1707&lt;X1707),U1707,0))),"")</f>
        <v>123</v>
      </c>
      <c r="AB1707" s="20">
        <f ca="1">IF(AND(P1707=W1707,Q1707=X1707,NOT(ISBLANK(P1707)),NOT(ISBLANK(Q1707)),NOT(ISBLANK(W1707)),NOT(ISBLANK(AA1707))),1,0)</f>
        <v>1</v>
      </c>
      <c r="AC1707" s="20" t="str">
        <f ca="1">IF(AB1707=0,"",IF(OR(ISBLANK(P1707),ISBLANK(Q1707)),"",IF(ISBLANK(VLOOKUP(A1707,Database!A:AA,22,FALSE)),"",VLOOKUP(A1707,Database!A:AA,22,FALSE))))</f>
        <v>Rare</v>
      </c>
      <c r="AD1707" s="20">
        <f ca="1">IFERROR(
   IF(
     OR(ISBLANK(P1707),ISBLANK(Q1707)),
     "",
     IF(
       AND(AA1707&lt;&gt;"",OR(V1707="Terminé",V1707="En cours")),
       VLOOKUP(AC1707,Setup_ScoreExactBonus!A:D,4,FALSE),
       0
     )),
  0)</f>
        <v>30</v>
      </c>
      <c r="AE1707" s="21">
        <f ca="1">IFERROR(IF(OR(ISBLANK(P1707),ISBLANK(Q1707)),0,IF(AA1707&lt;&gt;"", AA1707 + IF(AB1707=1,AD1707, 0), "") * (R1707+1)),"")</f>
        <v>153</v>
      </c>
      <c r="AF1707" s="21">
        <f ca="1">SUMIFS(AE$2:AE1707,D$2:D1707,D1707)</f>
        <v>1738</v>
      </c>
    </row>
    <row r="1708" spans="1:32" hidden="1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1">
        <v>0</v>
      </c>
      <c r="S1708" s="20">
        <f>VLOOKUP($A1708,Database!$A:$Y,10,FALSE)</f>
        <v>99</v>
      </c>
      <c r="T1708" s="20">
        <f>VLOOKUP($A1708,Database!$A:$Y,11,FALSE)</f>
        <v>123</v>
      </c>
      <c r="U1708" s="20">
        <f>VLOOKUP($A1708,Database!$A:$Y,12,FALSE)</f>
        <v>94</v>
      </c>
      <c r="V1708" s="20" t="str">
        <f>VLOOKUP(A1708,Database!A:M,13,FALSE)</f>
        <v>Terminé</v>
      </c>
      <c r="W1708" s="20">
        <f>VLOOKUP($A1708,Database!$A:$Y,20,FALSE)</f>
        <v>0</v>
      </c>
      <c r="X1708" s="20">
        <f>VLOOKUP($A1708,Database!$A:$Y,21,FALSE)</f>
        <v>0</v>
      </c>
      <c r="Y1708" s="20">
        <f>IF(A1708=0,0,IF(V1708="À venir",0,IF(AND(ISBLANK(P1708),ISBLANK(Q1708)),1,0)))</f>
        <v>0</v>
      </c>
      <c r="Z1708" s="20">
        <f>IF(OR(ISBLANK(P1708),ISBLANK(Q1708)),"",IF(OR(AND(P1708&gt;Q1708,W1708&gt;X1708),AND(P1708=Q1708,W1708=X1708),AND(P1708&lt;Q1708,W1708&lt;X1708)),1,0))</f>
        <v>1</v>
      </c>
      <c r="AA1708" s="20">
        <f ca="1">IF(C1708&lt;NOW(),IF(AND(P1708&gt;Q1708,W1708&gt;X1708),S1708,IF(AND(P1708=Q1708,W1708=X1708),T1708,IF(AND(P1708&lt;Q1708,W1708&lt;X1708),U1708,0))),"")</f>
        <v>123</v>
      </c>
      <c r="AB1708" s="20">
        <f ca="1">IF(AND(P1708=W1708,Q1708=X1708,NOT(ISBLANK(P1708)),NOT(ISBLANK(Q1708)),NOT(ISBLANK(W1708)),NOT(ISBLANK(AA1708))),1,0)</f>
        <v>0</v>
      </c>
      <c r="AC1708" s="20" t="str">
        <f ca="1">IF(AB1708=0,"",IF(OR(ISBLANK(P1708),ISBLANK(Q1708)),"",IF(ISBLANK(VLOOKUP(A1708,Database!A:AA,22,FALSE)),"",VLOOKUP(A1708,Database!A:AA,22,FALSE))))</f>
        <v/>
      </c>
      <c r="AD1708" s="20">
        <f ca="1">IFERROR(
   IF(
     OR(ISBLANK(P1708),ISBLANK(Q1708)),
     "",
     IF(
       AND(AA1708&lt;&gt;"",OR(V1708="Terminé",V1708="En cours")),
       VLOOKUP(AC1708,Setup_ScoreExactBonus!A:D,4,FALSE),
       0
     )),
  0)</f>
        <v>0</v>
      </c>
      <c r="AE1708" s="21">
        <f ca="1">IFERROR(IF(OR(ISBLANK(P1708),ISBLANK(Q1708)),0,IF(AA1708&lt;&gt;"", AA1708 + IF(AB1708=1,AD1708, 0), "") * (R1708+1)),"")</f>
        <v>123</v>
      </c>
      <c r="AF1708" s="21">
        <f ca="1">SUMIFS(AE$2:AE1708,D$2:D1708,D1708)</f>
        <v>2496</v>
      </c>
    </row>
    <row r="1709" spans="1:32" hidden="1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1">
        <v>0</v>
      </c>
      <c r="S1709" s="20">
        <f>VLOOKUP($A1709,Database!$A:$Y,10,FALSE)</f>
        <v>99</v>
      </c>
      <c r="T1709" s="20">
        <f>VLOOKUP($A1709,Database!$A:$Y,11,FALSE)</f>
        <v>123</v>
      </c>
      <c r="U1709" s="20">
        <f>VLOOKUP($A1709,Database!$A:$Y,12,FALSE)</f>
        <v>94</v>
      </c>
      <c r="V1709" s="20" t="str">
        <f>VLOOKUP(A1709,Database!A:M,13,FALSE)</f>
        <v>Terminé</v>
      </c>
      <c r="W1709" s="20">
        <f>VLOOKUP($A1709,Database!$A:$Y,20,FALSE)</f>
        <v>0</v>
      </c>
      <c r="X1709" s="20">
        <f>VLOOKUP($A1709,Database!$A:$Y,21,FALSE)</f>
        <v>0</v>
      </c>
      <c r="Y1709" s="20">
        <f>IF(A1709=0,0,IF(V1709="À venir",0,IF(AND(ISBLANK(P1709),ISBLANK(Q1709)),1,0)))</f>
        <v>1</v>
      </c>
      <c r="Z1709" s="20" t="str">
        <f>IF(OR(ISBLANK(P1709),ISBLANK(Q1709)),"",IF(OR(AND(P1709&gt;Q1709,W1709&gt;X1709),AND(P1709=Q1709,W1709=X1709),AND(P1709&lt;Q1709,W1709&lt;X1709)),1,0))</f>
        <v/>
      </c>
      <c r="AA1709" s="20">
        <f ca="1">IF(C1709&lt;NOW(),IF(AND(P1709&gt;Q1709,W1709&gt;X1709),S1709,IF(AND(P1709=Q1709,W1709=X1709),T1709,IF(AND(P1709&lt;Q1709,W1709&lt;X1709),U1709,0))),"")</f>
        <v>123</v>
      </c>
      <c r="AB1709" s="20">
        <f ca="1">IF(AND(P1709=W1709,Q1709=X1709,NOT(ISBLANK(P1709)),NOT(ISBLANK(Q1709)),NOT(ISBLANK(W1709)),NOT(ISBLANK(AA1709))),1,0)</f>
        <v>0</v>
      </c>
      <c r="AC1709" s="20" t="str">
        <f ca="1">IF(AB1709=0,"",IF(OR(ISBLANK(P1709),ISBLANK(Q1709)),"",IF(ISBLANK(VLOOKUP(A1709,Database!A:AA,22,FALSE)),"",VLOOKUP(A1709,Database!A:AA,22,FALSE))))</f>
        <v/>
      </c>
      <c r="AD1709" s="20" t="str">
        <f>IFERROR(
   IF(
     OR(ISBLANK(P1709),ISBLANK(Q1709)),
     "",
     IF(
       AND(AA1709&lt;&gt;"",OR(V1709="Terminé",V1709="En cours")),
       VLOOKUP(AC1709,Setup_ScoreExactBonus!A:D,4,FALSE),
       0
     )),
  0)</f>
        <v/>
      </c>
      <c r="AE1709" s="21">
        <f>IFERROR(IF(OR(ISBLANK(P1709),ISBLANK(Q1709)),0,IF(AA1709&lt;&gt;"", AA1709 + IF(AB1709=1,AD1709, 0), "") * (R1709+1)),"")</f>
        <v>0</v>
      </c>
      <c r="AF1709" s="21">
        <f ca="1">SUMIFS(AE$2:AE1709,D$2:D1709,D1709)</f>
        <v>1434</v>
      </c>
    </row>
    <row r="1710" spans="1:32" hidden="1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1">
        <v>0</v>
      </c>
      <c r="S1710" s="20">
        <f>VLOOKUP($A1710,Database!$A:$Y,10,FALSE)</f>
        <v>99</v>
      </c>
      <c r="T1710" s="20">
        <f>VLOOKUP($A1710,Database!$A:$Y,11,FALSE)</f>
        <v>123</v>
      </c>
      <c r="U1710" s="20">
        <f>VLOOKUP($A1710,Database!$A:$Y,12,FALSE)</f>
        <v>94</v>
      </c>
      <c r="V1710" s="20" t="str">
        <f>VLOOKUP(A1710,Database!A:M,13,FALSE)</f>
        <v>Terminé</v>
      </c>
      <c r="W1710" s="20">
        <f>VLOOKUP($A1710,Database!$A:$Y,20,FALSE)</f>
        <v>0</v>
      </c>
      <c r="X1710" s="20">
        <f>VLOOKUP($A1710,Database!$A:$Y,21,FALSE)</f>
        <v>0</v>
      </c>
      <c r="Y1710" s="20">
        <f>IF(A1710=0,0,IF(V1710="À venir",0,IF(AND(ISBLANK(P1710),ISBLANK(Q1710)),1,0)))</f>
        <v>0</v>
      </c>
      <c r="Z1710" s="20">
        <f>IF(OR(ISBLANK(P1710),ISBLANK(Q1710)),"",IF(OR(AND(P1710&gt;Q1710,W1710&gt;X1710),AND(P1710=Q1710,W1710=X1710),AND(P1710&lt;Q1710,W1710&lt;X1710)),1,0))</f>
        <v>0</v>
      </c>
      <c r="AA1710" s="20">
        <f ca="1">IF(C1710&lt;NOW(),IF(AND(P1710&gt;Q1710,W1710&gt;X1710),S1710,IF(AND(P1710=Q1710,W1710=X1710),T1710,IF(AND(P1710&lt;Q1710,W1710&lt;X1710),U1710,0))),"")</f>
        <v>0</v>
      </c>
      <c r="AB1710" s="20">
        <f ca="1">IF(AND(P1710=W1710,Q1710=X1710,NOT(ISBLANK(P1710)),NOT(ISBLANK(Q1710)),NOT(ISBLANK(W1710)),NOT(ISBLANK(AA1710))),1,0)</f>
        <v>0</v>
      </c>
      <c r="AC1710" s="20" t="str">
        <f ca="1">IF(AB1710=0,"",IF(OR(ISBLANK(P1710),ISBLANK(Q1710)),"",IF(ISBLANK(VLOOKUP(A1710,Database!A:AA,22,FALSE)),"",VLOOKUP(A1710,Database!A:AA,22,FALSE))))</f>
        <v/>
      </c>
      <c r="AD1710" s="20">
        <f ca="1">IFERROR(
   IF(
     OR(ISBLANK(P1710),ISBLANK(Q1710)),
     "",
     IF(
       AND(AA1710&lt;&gt;"",OR(V1710="Terminé",V1710="En cours")),
       VLOOKUP(AC1710,Setup_ScoreExactBonus!A:D,4,FALSE),
       0
     )),
  0)</f>
        <v>0</v>
      </c>
      <c r="AE1710" s="21">
        <f ca="1">IFERROR(IF(OR(ISBLANK(P1710),ISBLANK(Q1710)),0,IF(AA1710&lt;&gt;"", AA1710 + IF(AB1710=1,AD1710, 0), "") * (R1710+1)),"")</f>
        <v>0</v>
      </c>
      <c r="AF1710" s="21">
        <f ca="1">SUMIFS(AE$2:AE1710,D$2:D1710,D1710)</f>
        <v>2254</v>
      </c>
    </row>
    <row r="1711" spans="1:32" hidden="1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1">
        <v>0</v>
      </c>
      <c r="S1711" s="20">
        <f>VLOOKUP($A1711,Database!$A:$Y,10,FALSE)</f>
        <v>99</v>
      </c>
      <c r="T1711" s="20">
        <f>VLOOKUP($A1711,Database!$A:$Y,11,FALSE)</f>
        <v>123</v>
      </c>
      <c r="U1711" s="20">
        <f>VLOOKUP($A1711,Database!$A:$Y,12,FALSE)</f>
        <v>94</v>
      </c>
      <c r="V1711" s="20" t="str">
        <f>VLOOKUP(A1711,Database!A:M,13,FALSE)</f>
        <v>Terminé</v>
      </c>
      <c r="W1711" s="20">
        <f>VLOOKUP($A1711,Database!$A:$Y,20,FALSE)</f>
        <v>0</v>
      </c>
      <c r="X1711" s="20">
        <f>VLOOKUP($A1711,Database!$A:$Y,21,FALSE)</f>
        <v>0</v>
      </c>
      <c r="Y1711" s="20">
        <f>IF(A1711=0,0,IF(V1711="À venir",0,IF(AND(ISBLANK(P1711),ISBLANK(Q1711)),1,0)))</f>
        <v>0</v>
      </c>
      <c r="Z1711" s="20">
        <f>IF(OR(ISBLANK(P1711),ISBLANK(Q1711)),"",IF(OR(AND(P1711&gt;Q1711,W1711&gt;X1711),AND(P1711=Q1711,W1711=X1711),AND(P1711&lt;Q1711,W1711&lt;X1711)),1,0))</f>
        <v>1</v>
      </c>
      <c r="AA1711" s="20">
        <f ca="1">IF(C1711&lt;NOW(),IF(AND(P1711&gt;Q1711,W1711&gt;X1711),S1711,IF(AND(P1711=Q1711,W1711=X1711),T1711,IF(AND(P1711&lt;Q1711,W1711&lt;X1711),U1711,0))),"")</f>
        <v>123</v>
      </c>
      <c r="AB1711" s="20">
        <f ca="1">IF(AND(P1711=W1711,Q1711=X1711,NOT(ISBLANK(P1711)),NOT(ISBLANK(Q1711)),NOT(ISBLANK(W1711)),NOT(ISBLANK(AA1711))),1,0)</f>
        <v>0</v>
      </c>
      <c r="AC1711" s="20" t="str">
        <f ca="1">IF(AB1711=0,"",IF(OR(ISBLANK(P1711),ISBLANK(Q1711)),"",IF(ISBLANK(VLOOKUP(A1711,Database!A:AA,22,FALSE)),"",VLOOKUP(A1711,Database!A:AA,22,FALSE))))</f>
        <v/>
      </c>
      <c r="AD1711" s="20">
        <f ca="1">IFERROR(
   IF(
     OR(ISBLANK(P1711),ISBLANK(Q1711)),
     "",
     IF(
       AND(AA1711&lt;&gt;"",OR(V1711="Terminé",V1711="En cours")),
       VLOOKUP(AC1711,Setup_ScoreExactBonus!A:D,4,FALSE),
       0
     )),
  0)</f>
        <v>0</v>
      </c>
      <c r="AE1711" s="21">
        <f ca="1">IFERROR(IF(OR(ISBLANK(P1711),ISBLANK(Q1711)),0,IF(AA1711&lt;&gt;"", AA1711 + IF(AB1711=1,AD1711, 0), "") * (R1711+1)),"")</f>
        <v>123</v>
      </c>
      <c r="AF1711" s="21">
        <f ca="1">SUMIFS(AE$2:AE1711,D$2:D1711,D1711)</f>
        <v>2461</v>
      </c>
    </row>
    <row r="1712" spans="1:32" hidden="1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1">
        <v>0</v>
      </c>
      <c r="S1712" s="20">
        <f>VLOOKUP($A1712,Database!$A:$Y,10,FALSE)</f>
        <v>99</v>
      </c>
      <c r="T1712" s="20">
        <f>VLOOKUP($A1712,Database!$A:$Y,11,FALSE)</f>
        <v>123</v>
      </c>
      <c r="U1712" s="20">
        <f>VLOOKUP($A1712,Database!$A:$Y,12,FALSE)</f>
        <v>94</v>
      </c>
      <c r="V1712" s="20" t="str">
        <f>VLOOKUP(A1712,Database!A:M,13,FALSE)</f>
        <v>Terminé</v>
      </c>
      <c r="W1712" s="20">
        <f>VLOOKUP($A1712,Database!$A:$Y,20,FALSE)</f>
        <v>0</v>
      </c>
      <c r="X1712" s="20">
        <f>VLOOKUP($A1712,Database!$A:$Y,21,FALSE)</f>
        <v>0</v>
      </c>
      <c r="Y1712" s="20">
        <f>IF(A1712=0,0,IF(V1712="À venir",0,IF(AND(ISBLANK(P1712),ISBLANK(Q1712)),1,0)))</f>
        <v>0</v>
      </c>
      <c r="Z1712" s="20">
        <f>IF(OR(ISBLANK(P1712),ISBLANK(Q1712)),"",IF(OR(AND(P1712&gt;Q1712,W1712&gt;X1712),AND(P1712=Q1712,W1712=X1712),AND(P1712&lt;Q1712,W1712&lt;X1712)),1,0))</f>
        <v>0</v>
      </c>
      <c r="AA1712" s="20">
        <f ca="1">IF(C1712&lt;NOW(),IF(AND(P1712&gt;Q1712,W1712&gt;X1712),S1712,IF(AND(P1712=Q1712,W1712=X1712),T1712,IF(AND(P1712&lt;Q1712,W1712&lt;X1712),U1712,0))),"")</f>
        <v>0</v>
      </c>
      <c r="AB1712" s="20">
        <f ca="1">IF(AND(P1712=W1712,Q1712=X1712,NOT(ISBLANK(P1712)),NOT(ISBLANK(Q1712)),NOT(ISBLANK(W1712)),NOT(ISBLANK(AA1712))),1,0)</f>
        <v>0</v>
      </c>
      <c r="AC1712" s="20" t="str">
        <f ca="1">IF(AB1712=0,"",IF(OR(ISBLANK(P1712),ISBLANK(Q1712)),"",IF(ISBLANK(VLOOKUP(A1712,Database!A:AA,22,FALSE)),"",VLOOKUP(A1712,Database!A:AA,22,FALSE))))</f>
        <v/>
      </c>
      <c r="AD1712" s="20">
        <f ca="1">IFERROR(
   IF(
     OR(ISBLANK(P1712),ISBLANK(Q1712)),
     "",
     IF(
       AND(AA1712&lt;&gt;"",OR(V1712="Terminé",V1712="En cours")),
       VLOOKUP(AC1712,Setup_ScoreExactBonus!A:D,4,FALSE),
       0
     )),
  0)</f>
        <v>0</v>
      </c>
      <c r="AE1712" s="21">
        <f ca="1">IFERROR(IF(OR(ISBLANK(P1712),ISBLANK(Q1712)),0,IF(AA1712&lt;&gt;"", AA1712 + IF(AB1712=1,AD1712, 0), "") * (R1712+1)),"")</f>
        <v>0</v>
      </c>
      <c r="AF1712" s="21">
        <f ca="1">SUMIFS(AE$2:AE1712,D$2:D1712,D1712)</f>
        <v>2050</v>
      </c>
    </row>
    <row r="1713" spans="1:32" hidden="1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1">
        <v>0</v>
      </c>
      <c r="S1713" s="20">
        <f>VLOOKUP($A1713,Database!$A:$Y,10,FALSE)</f>
        <v>99</v>
      </c>
      <c r="T1713" s="20">
        <f>VLOOKUP($A1713,Database!$A:$Y,11,FALSE)</f>
        <v>123</v>
      </c>
      <c r="U1713" s="20">
        <f>VLOOKUP($A1713,Database!$A:$Y,12,FALSE)</f>
        <v>94</v>
      </c>
      <c r="V1713" s="20" t="str">
        <f>VLOOKUP(A1713,Database!A:M,13,FALSE)</f>
        <v>Terminé</v>
      </c>
      <c r="W1713" s="20">
        <f>VLOOKUP($A1713,Database!$A:$Y,20,FALSE)</f>
        <v>0</v>
      </c>
      <c r="X1713" s="20">
        <f>VLOOKUP($A1713,Database!$A:$Y,21,FALSE)</f>
        <v>0</v>
      </c>
      <c r="Y1713" s="20">
        <f>IF(A1713=0,0,IF(V1713="À venir",0,IF(AND(ISBLANK(P1713),ISBLANK(Q1713)),1,0)))</f>
        <v>0</v>
      </c>
      <c r="Z1713" s="20">
        <f>IF(OR(ISBLANK(P1713),ISBLANK(Q1713)),"",IF(OR(AND(P1713&gt;Q1713,W1713&gt;X1713),AND(P1713=Q1713,W1713=X1713),AND(P1713&lt;Q1713,W1713&lt;X1713)),1,0))</f>
        <v>1</v>
      </c>
      <c r="AA1713" s="20">
        <f ca="1">IF(C1713&lt;NOW(),IF(AND(P1713&gt;Q1713,W1713&gt;X1713),S1713,IF(AND(P1713=Q1713,W1713=X1713),T1713,IF(AND(P1713&lt;Q1713,W1713&lt;X1713),U1713,0))),"")</f>
        <v>123</v>
      </c>
      <c r="AB1713" s="20">
        <f ca="1">IF(AND(P1713=W1713,Q1713=X1713,NOT(ISBLANK(P1713)),NOT(ISBLANK(Q1713)),NOT(ISBLANK(W1713)),NOT(ISBLANK(AA1713))),1,0)</f>
        <v>1</v>
      </c>
      <c r="AC1713" s="20" t="str">
        <f ca="1">IF(AB1713=0,"",IF(OR(ISBLANK(P1713),ISBLANK(Q1713)),"",IF(ISBLANK(VLOOKUP(A1713,Database!A:AA,22,FALSE)),"",VLOOKUP(A1713,Database!A:AA,22,FALSE))))</f>
        <v>Rare</v>
      </c>
      <c r="AD1713" s="20">
        <f ca="1">IFERROR(
   IF(
     OR(ISBLANK(P1713),ISBLANK(Q1713)),
     "",
     IF(
       AND(AA1713&lt;&gt;"",OR(V1713="Terminé",V1713="En cours")),
       VLOOKUP(AC1713,Setup_ScoreExactBonus!A:D,4,FALSE),
       0
     )),
  0)</f>
        <v>30</v>
      </c>
      <c r="AE1713" s="21">
        <f ca="1">IFERROR(IF(OR(ISBLANK(P1713),ISBLANK(Q1713)),0,IF(AA1713&lt;&gt;"", AA1713 + IF(AB1713=1,AD1713, 0), "") * (R1713+1)),"")</f>
        <v>153</v>
      </c>
      <c r="AF1713" s="21">
        <f ca="1">SUMIFS(AE$2:AE1713,D$2:D1713,D1713)</f>
        <v>2663</v>
      </c>
    </row>
    <row r="1714" spans="1:32" hidden="1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1">
        <v>0</v>
      </c>
      <c r="S1714" s="20">
        <f>VLOOKUP($A1714,Database!$A:$Y,10,FALSE)</f>
        <v>99</v>
      </c>
      <c r="T1714" s="20">
        <f>VLOOKUP($A1714,Database!$A:$Y,11,FALSE)</f>
        <v>123</v>
      </c>
      <c r="U1714" s="20">
        <f>VLOOKUP($A1714,Database!$A:$Y,12,FALSE)</f>
        <v>94</v>
      </c>
      <c r="V1714" s="20" t="str">
        <f>VLOOKUP(A1714,Database!A:M,13,FALSE)</f>
        <v>Terminé</v>
      </c>
      <c r="W1714" s="20">
        <f>VLOOKUP($A1714,Database!$A:$Y,20,FALSE)</f>
        <v>0</v>
      </c>
      <c r="X1714" s="20">
        <f>VLOOKUP($A1714,Database!$A:$Y,21,FALSE)</f>
        <v>0</v>
      </c>
      <c r="Y1714" s="20">
        <f>IF(A1714=0,0,IF(V1714="À venir",0,IF(AND(ISBLANK(P1714),ISBLANK(Q1714)),1,0)))</f>
        <v>0</v>
      </c>
      <c r="Z1714" s="20">
        <f>IF(OR(ISBLANK(P1714),ISBLANK(Q1714)),"",IF(OR(AND(P1714&gt;Q1714,W1714&gt;X1714),AND(P1714=Q1714,W1714=X1714),AND(P1714&lt;Q1714,W1714&lt;X1714)),1,0))</f>
        <v>0</v>
      </c>
      <c r="AA1714" s="20">
        <f ca="1">IF(C1714&lt;NOW(),IF(AND(P1714&gt;Q1714,W1714&gt;X1714),S1714,IF(AND(P1714=Q1714,W1714=X1714),T1714,IF(AND(P1714&lt;Q1714,W1714&lt;X1714),U1714,0))),"")</f>
        <v>0</v>
      </c>
      <c r="AB1714" s="20">
        <f ca="1">IF(AND(P1714=W1714,Q1714=X1714,NOT(ISBLANK(P1714)),NOT(ISBLANK(Q1714)),NOT(ISBLANK(W1714)),NOT(ISBLANK(AA1714))),1,0)</f>
        <v>0</v>
      </c>
      <c r="AC1714" s="20" t="str">
        <f ca="1">IF(AB1714=0,"",IF(OR(ISBLANK(P1714),ISBLANK(Q1714)),"",IF(ISBLANK(VLOOKUP(A1714,Database!A:AA,22,FALSE)),"",VLOOKUP(A1714,Database!A:AA,22,FALSE))))</f>
        <v/>
      </c>
      <c r="AD1714" s="20">
        <f ca="1">IFERROR(
   IF(
     OR(ISBLANK(P1714),ISBLANK(Q1714)),
     "",
     IF(
       AND(AA1714&lt;&gt;"",OR(V1714="Terminé",V1714="En cours")),
       VLOOKUP(AC1714,Setup_ScoreExactBonus!A:D,4,FALSE),
       0
     )),
  0)</f>
        <v>0</v>
      </c>
      <c r="AE1714" s="21">
        <f ca="1">IFERROR(IF(OR(ISBLANK(P1714),ISBLANK(Q1714)),0,IF(AA1714&lt;&gt;"", AA1714 + IF(AB1714=1,AD1714, 0), "") * (R1714+1)),"")</f>
        <v>0</v>
      </c>
      <c r="AF1714" s="21">
        <f ca="1">SUMIFS(AE$2:AE1714,D$2:D1714,D1714)</f>
        <v>2398</v>
      </c>
    </row>
    <row r="1715" spans="1:32" hidden="1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1">
        <v>0</v>
      </c>
      <c r="S1715" s="20">
        <f>VLOOKUP($A1715,Database!$A:$Y,10,FALSE)</f>
        <v>99</v>
      </c>
      <c r="T1715" s="20">
        <f>VLOOKUP($A1715,Database!$A:$Y,11,FALSE)</f>
        <v>123</v>
      </c>
      <c r="U1715" s="20">
        <f>VLOOKUP($A1715,Database!$A:$Y,12,FALSE)</f>
        <v>94</v>
      </c>
      <c r="V1715" s="20" t="str">
        <f>VLOOKUP(A1715,Database!A:M,13,FALSE)</f>
        <v>Terminé</v>
      </c>
      <c r="W1715" s="20">
        <f>VLOOKUP($A1715,Database!$A:$Y,20,FALSE)</f>
        <v>0</v>
      </c>
      <c r="X1715" s="20">
        <f>VLOOKUP($A1715,Database!$A:$Y,21,FALSE)</f>
        <v>0</v>
      </c>
      <c r="Y1715" s="20">
        <f>IF(A1715=0,0,IF(V1715="À venir",0,IF(AND(ISBLANK(P1715),ISBLANK(Q1715)),1,0)))</f>
        <v>0</v>
      </c>
      <c r="Z1715" s="20">
        <f>IF(OR(ISBLANK(P1715),ISBLANK(Q1715)),"",IF(OR(AND(P1715&gt;Q1715,W1715&gt;X1715),AND(P1715=Q1715,W1715=X1715),AND(P1715&lt;Q1715,W1715&lt;X1715)),1,0))</f>
        <v>0</v>
      </c>
      <c r="AA1715" s="20">
        <f ca="1">IF(C1715&lt;NOW(),IF(AND(P1715&gt;Q1715,W1715&gt;X1715),S1715,IF(AND(P1715=Q1715,W1715=X1715),T1715,IF(AND(P1715&lt;Q1715,W1715&lt;X1715),U1715,0))),"")</f>
        <v>0</v>
      </c>
      <c r="AB1715" s="20">
        <f ca="1">IF(AND(P1715=W1715,Q1715=X1715,NOT(ISBLANK(P1715)),NOT(ISBLANK(Q1715)),NOT(ISBLANK(W1715)),NOT(ISBLANK(AA1715))),1,0)</f>
        <v>0</v>
      </c>
      <c r="AC1715" s="20" t="str">
        <f ca="1">IF(AB1715=0,"",IF(OR(ISBLANK(P1715),ISBLANK(Q1715)),"",IF(ISBLANK(VLOOKUP(A1715,Database!A:AA,22,FALSE)),"",VLOOKUP(A1715,Database!A:AA,22,FALSE))))</f>
        <v/>
      </c>
      <c r="AD1715" s="20">
        <f ca="1">IFERROR(
   IF(
     OR(ISBLANK(P1715),ISBLANK(Q1715)),
     "",
     IF(
       AND(AA1715&lt;&gt;"",OR(V1715="Terminé",V1715="En cours")),
       VLOOKUP(AC1715,Setup_ScoreExactBonus!A:D,4,FALSE),
       0
     )),
  0)</f>
        <v>0</v>
      </c>
      <c r="AE1715" s="21">
        <f ca="1">IFERROR(IF(OR(ISBLANK(P1715),ISBLANK(Q1715)),0,IF(AA1715&lt;&gt;"", AA1715 + IF(AB1715=1,AD1715, 0), "") * (R1715+1)),"")</f>
        <v>0</v>
      </c>
      <c r="AF1715" s="21">
        <f ca="1">SUMIFS(AE$2:AE1715,D$2:D1715,D1715)</f>
        <v>2498</v>
      </c>
    </row>
    <row r="1716" spans="1:32" hidden="1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1">
        <v>0</v>
      </c>
      <c r="S1716" s="20">
        <f>VLOOKUP($A1716,Database!$A:$Y,10,FALSE)</f>
        <v>99</v>
      </c>
      <c r="T1716" s="20">
        <f>VLOOKUP($A1716,Database!$A:$Y,11,FALSE)</f>
        <v>123</v>
      </c>
      <c r="U1716" s="20">
        <f>VLOOKUP($A1716,Database!$A:$Y,12,FALSE)</f>
        <v>94</v>
      </c>
      <c r="V1716" s="20" t="str">
        <f>VLOOKUP(A1716,Database!A:M,13,FALSE)</f>
        <v>Terminé</v>
      </c>
      <c r="W1716" s="20">
        <f>VLOOKUP($A1716,Database!$A:$Y,20,FALSE)</f>
        <v>0</v>
      </c>
      <c r="X1716" s="20">
        <f>VLOOKUP($A1716,Database!$A:$Y,21,FALSE)</f>
        <v>0</v>
      </c>
      <c r="Y1716" s="20">
        <f>IF(A1716=0,0,IF(V1716="À venir",0,IF(AND(ISBLANK(P1716),ISBLANK(Q1716)),1,0)))</f>
        <v>0</v>
      </c>
      <c r="Z1716" s="20">
        <f>IF(OR(ISBLANK(P1716),ISBLANK(Q1716)),"",IF(OR(AND(P1716&gt;Q1716,W1716&gt;X1716),AND(P1716=Q1716,W1716=X1716),AND(P1716&lt;Q1716,W1716&lt;X1716)),1,0))</f>
        <v>0</v>
      </c>
      <c r="AA1716" s="20">
        <f ca="1">IF(C1716&lt;NOW(),IF(AND(P1716&gt;Q1716,W1716&gt;X1716),S1716,IF(AND(P1716=Q1716,W1716=X1716),T1716,IF(AND(P1716&lt;Q1716,W1716&lt;X1716),U1716,0))),"")</f>
        <v>0</v>
      </c>
      <c r="AB1716" s="20">
        <f ca="1">IF(AND(P1716=W1716,Q1716=X1716,NOT(ISBLANK(P1716)),NOT(ISBLANK(Q1716)),NOT(ISBLANK(W1716)),NOT(ISBLANK(AA1716))),1,0)</f>
        <v>0</v>
      </c>
      <c r="AC1716" s="20" t="str">
        <f ca="1">IF(AB1716=0,"",IF(OR(ISBLANK(P1716),ISBLANK(Q1716)),"",IF(ISBLANK(VLOOKUP(A1716,Database!A:AA,22,FALSE)),"",VLOOKUP(A1716,Database!A:AA,22,FALSE))))</f>
        <v/>
      </c>
      <c r="AD1716" s="20">
        <f ca="1">IFERROR(
   IF(
     OR(ISBLANK(P1716),ISBLANK(Q1716)),
     "",
     IF(
       AND(AA1716&lt;&gt;"",OR(V1716="Terminé",V1716="En cours")),
       VLOOKUP(AC1716,Setup_ScoreExactBonus!A:D,4,FALSE),
       0
     )),
  0)</f>
        <v>0</v>
      </c>
      <c r="AE1716" s="21">
        <f ca="1">IFERROR(IF(OR(ISBLANK(P1716),ISBLANK(Q1716)),0,IF(AA1716&lt;&gt;"", AA1716 + IF(AB1716=1,AD1716, 0), "") * (R1716+1)),"")</f>
        <v>0</v>
      </c>
      <c r="AF1716" s="21">
        <f ca="1">SUMIFS(AE$2:AE1716,D$2:D1716,D1716)</f>
        <v>2383</v>
      </c>
    </row>
    <row r="1717" spans="1:32" hidden="1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1">
        <v>0</v>
      </c>
      <c r="S1717" s="20">
        <f>VLOOKUP($A1717,Database!$A:$Y,10,FALSE)</f>
        <v>99</v>
      </c>
      <c r="T1717" s="20">
        <f>VLOOKUP($A1717,Database!$A:$Y,11,FALSE)</f>
        <v>123</v>
      </c>
      <c r="U1717" s="20">
        <f>VLOOKUP($A1717,Database!$A:$Y,12,FALSE)</f>
        <v>94</v>
      </c>
      <c r="V1717" s="20" t="str">
        <f>VLOOKUP(A1717,Database!A:M,13,FALSE)</f>
        <v>Terminé</v>
      </c>
      <c r="W1717" s="20">
        <f>VLOOKUP($A1717,Database!$A:$Y,20,FALSE)</f>
        <v>0</v>
      </c>
      <c r="X1717" s="20">
        <f>VLOOKUP($A1717,Database!$A:$Y,21,FALSE)</f>
        <v>0</v>
      </c>
      <c r="Y1717" s="20">
        <f>IF(A1717=0,0,IF(V1717="À venir",0,IF(AND(ISBLANK(P1717),ISBLANK(Q1717)),1,0)))</f>
        <v>0</v>
      </c>
      <c r="Z1717" s="20">
        <f>IF(OR(ISBLANK(P1717),ISBLANK(Q1717)),"",IF(OR(AND(P1717&gt;Q1717,W1717&gt;X1717),AND(P1717=Q1717,W1717=X1717),AND(P1717&lt;Q1717,W1717&lt;X1717)),1,0))</f>
        <v>0</v>
      </c>
      <c r="AA1717" s="20">
        <f ca="1">IF(C1717&lt;NOW(),IF(AND(P1717&gt;Q1717,W1717&gt;X1717),S1717,IF(AND(P1717=Q1717,W1717=X1717),T1717,IF(AND(P1717&lt;Q1717,W1717&lt;X1717),U1717,0))),"")</f>
        <v>0</v>
      </c>
      <c r="AB1717" s="20">
        <f ca="1">IF(AND(P1717=W1717,Q1717=X1717,NOT(ISBLANK(P1717)),NOT(ISBLANK(Q1717)),NOT(ISBLANK(W1717)),NOT(ISBLANK(AA1717))),1,0)</f>
        <v>0</v>
      </c>
      <c r="AC1717" s="20" t="str">
        <f ca="1">IF(AB1717=0,"",IF(OR(ISBLANK(P1717),ISBLANK(Q1717)),"",IF(ISBLANK(VLOOKUP(A1717,Database!A:AA,22,FALSE)),"",VLOOKUP(A1717,Database!A:AA,22,FALSE))))</f>
        <v/>
      </c>
      <c r="AD1717" s="20">
        <f ca="1">IFERROR(
   IF(
     OR(ISBLANK(P1717),ISBLANK(Q1717)),
     "",
     IF(
       AND(AA1717&lt;&gt;"",OR(V1717="Terminé",V1717="En cours")),
       VLOOKUP(AC1717,Setup_ScoreExactBonus!A:D,4,FALSE),
       0
     )),
  0)</f>
        <v>0</v>
      </c>
      <c r="AE1717" s="21">
        <f ca="1">IFERROR(IF(OR(ISBLANK(P1717),ISBLANK(Q1717)),0,IF(AA1717&lt;&gt;"", AA1717 + IF(AB1717=1,AD1717, 0), "") * (R1717+1)),"")</f>
        <v>0</v>
      </c>
      <c r="AF1717" s="21">
        <f ca="1">SUMIFS(AE$2:AE1717,D$2:D1717,D1717)</f>
        <v>2370</v>
      </c>
    </row>
    <row r="1718" spans="1:32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1">
        <v>0</v>
      </c>
      <c r="S1718" s="20">
        <f>VLOOKUP($A1718,Database!$A:$Y,10,FALSE)</f>
        <v>99</v>
      </c>
      <c r="T1718" s="20">
        <f>VLOOKUP($A1718,Database!$A:$Y,11,FALSE)</f>
        <v>123</v>
      </c>
      <c r="U1718" s="20">
        <f>VLOOKUP($A1718,Database!$A:$Y,12,FALSE)</f>
        <v>94</v>
      </c>
      <c r="V1718" s="20" t="str">
        <f>VLOOKUP(A1718,Database!A:M,13,FALSE)</f>
        <v>Terminé</v>
      </c>
      <c r="W1718" s="20">
        <f>VLOOKUP($A1718,Database!$A:$Y,20,FALSE)</f>
        <v>0</v>
      </c>
      <c r="X1718" s="20">
        <f>VLOOKUP($A1718,Database!$A:$Y,21,FALSE)</f>
        <v>0</v>
      </c>
      <c r="Y1718" s="20">
        <f>IF(A1718=0,0,IF(V1718="À venir",0,IF(AND(ISBLANK(P1718),ISBLANK(Q1718)),1,0)))</f>
        <v>0</v>
      </c>
      <c r="Z1718" s="20">
        <f>IF(OR(ISBLANK(P1718),ISBLANK(Q1718)),"",IF(OR(AND(P1718&gt;Q1718,W1718&gt;X1718),AND(P1718=Q1718,W1718=X1718),AND(P1718&lt;Q1718,W1718&lt;X1718)),1,0))</f>
        <v>1</v>
      </c>
      <c r="AA1718" s="20">
        <f ca="1">IF(C1718&lt;NOW(),IF(AND(P1718&gt;Q1718,W1718&gt;X1718),S1718,IF(AND(P1718=Q1718,W1718=X1718),T1718,IF(AND(P1718&lt;Q1718,W1718&lt;X1718),U1718,0))),"")</f>
        <v>123</v>
      </c>
      <c r="AB1718" s="20">
        <f ca="1">IF(AND(P1718=W1718,Q1718=X1718,NOT(ISBLANK(P1718)),NOT(ISBLANK(Q1718)),NOT(ISBLANK(W1718)),NOT(ISBLANK(AA1718))),1,0)</f>
        <v>1</v>
      </c>
      <c r="AC1718" s="20" t="str">
        <f ca="1">IF(AB1718=0,"",IF(OR(ISBLANK(P1718),ISBLANK(Q1718)),"",IF(ISBLANK(VLOOKUP(A1718,Database!A:AA,22,FALSE)),"",VLOOKUP(A1718,Database!A:AA,22,FALSE))))</f>
        <v>Rare</v>
      </c>
      <c r="AD1718" s="20">
        <f ca="1">IFERROR(
   IF(
     OR(ISBLANK(P1718),ISBLANK(Q1718)),
     "",
     IF(
       AND(AA1718&lt;&gt;"",OR(V1718="Terminé",V1718="En cours")),
       VLOOKUP(AC1718,Setup_ScoreExactBonus!A:D,4,FALSE),
       0
     )),
  0)</f>
        <v>30</v>
      </c>
      <c r="AE1718" s="21">
        <f ca="1">IFERROR(IF(OR(ISBLANK(P1718),ISBLANK(Q1718)),0,IF(AA1718&lt;&gt;"", AA1718 + IF(AB1718=1,AD1718, 0), "") * (R1718+1)),"")</f>
        <v>153</v>
      </c>
      <c r="AF1718" s="21">
        <f ca="1">SUMIFS(AE$2:AE1718,D$2:D1718,D1718)</f>
        <v>2196</v>
      </c>
    </row>
    <row r="1719" spans="1:32" hidden="1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1">
        <v>0</v>
      </c>
      <c r="S1719" s="20">
        <f>VLOOKUP($A1719,Database!$A:$Y,10,FALSE)</f>
        <v>99</v>
      </c>
      <c r="T1719" s="20">
        <f>VLOOKUP($A1719,Database!$A:$Y,11,FALSE)</f>
        <v>123</v>
      </c>
      <c r="U1719" s="20">
        <f>VLOOKUP($A1719,Database!$A:$Y,12,FALSE)</f>
        <v>94</v>
      </c>
      <c r="V1719" s="20" t="str">
        <f>VLOOKUP(A1719,Database!A:M,13,FALSE)</f>
        <v>Terminé</v>
      </c>
      <c r="W1719" s="20">
        <f>VLOOKUP($A1719,Database!$A:$Y,20,FALSE)</f>
        <v>0</v>
      </c>
      <c r="X1719" s="20">
        <f>VLOOKUP($A1719,Database!$A:$Y,21,FALSE)</f>
        <v>0</v>
      </c>
      <c r="Y1719" s="20">
        <f>IF(A1719=0,0,IF(V1719="À venir",0,IF(AND(ISBLANK(P1719),ISBLANK(Q1719)),1,0)))</f>
        <v>0</v>
      </c>
      <c r="Z1719" s="20">
        <f>IF(OR(ISBLANK(P1719),ISBLANK(Q1719)),"",IF(OR(AND(P1719&gt;Q1719,W1719&gt;X1719),AND(P1719=Q1719,W1719=X1719),AND(P1719&lt;Q1719,W1719&lt;X1719)),1,0))</f>
        <v>1</v>
      </c>
      <c r="AA1719" s="20">
        <f ca="1">IF(C1719&lt;NOW(),IF(AND(P1719&gt;Q1719,W1719&gt;X1719),S1719,IF(AND(P1719=Q1719,W1719=X1719),T1719,IF(AND(P1719&lt;Q1719,W1719&lt;X1719),U1719,0))),"")</f>
        <v>123</v>
      </c>
      <c r="AB1719" s="20">
        <f ca="1">IF(AND(P1719=W1719,Q1719=X1719,NOT(ISBLANK(P1719)),NOT(ISBLANK(Q1719)),NOT(ISBLANK(W1719)),NOT(ISBLANK(AA1719))),1,0)</f>
        <v>0</v>
      </c>
      <c r="AC1719" s="20" t="str">
        <f ca="1">IF(AB1719=0,"",IF(OR(ISBLANK(P1719),ISBLANK(Q1719)),"",IF(ISBLANK(VLOOKUP(A1719,Database!A:AA,22,FALSE)),"",VLOOKUP(A1719,Database!A:AA,22,FALSE))))</f>
        <v/>
      </c>
      <c r="AD1719" s="20">
        <f ca="1">IFERROR(
   IF(
     OR(ISBLANK(P1719),ISBLANK(Q1719)),
     "",
     IF(
       AND(AA1719&lt;&gt;"",OR(V1719="Terminé",V1719="En cours")),
       VLOOKUP(AC1719,Setup_ScoreExactBonus!A:D,4,FALSE),
       0
     )),
  0)</f>
        <v>0</v>
      </c>
      <c r="AE1719" s="21">
        <f ca="1">IFERROR(IF(OR(ISBLANK(P1719),ISBLANK(Q1719)),0,IF(AA1719&lt;&gt;"", AA1719 + IF(AB1719=1,AD1719, 0), "") * (R1719+1)),"")</f>
        <v>123</v>
      </c>
      <c r="AF1719" s="21">
        <f ca="1">SUMIFS(AE$2:AE1719,D$2:D1719,D1719)</f>
        <v>2211</v>
      </c>
    </row>
    <row r="1720" spans="1:32" hidden="1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1">
        <v>0</v>
      </c>
      <c r="S1720" s="20">
        <f>VLOOKUP($A1720,Database!$A:$Y,10,FALSE)</f>
        <v>99</v>
      </c>
      <c r="T1720" s="20">
        <f>VLOOKUP($A1720,Database!$A:$Y,11,FALSE)</f>
        <v>123</v>
      </c>
      <c r="U1720" s="20">
        <f>VLOOKUP($A1720,Database!$A:$Y,12,FALSE)</f>
        <v>94</v>
      </c>
      <c r="V1720" s="20" t="str">
        <f>VLOOKUP(A1720,Database!A:M,13,FALSE)</f>
        <v>Terminé</v>
      </c>
      <c r="W1720" s="20">
        <f>VLOOKUP($A1720,Database!$A:$Y,20,FALSE)</f>
        <v>0</v>
      </c>
      <c r="X1720" s="20">
        <f>VLOOKUP($A1720,Database!$A:$Y,21,FALSE)</f>
        <v>0</v>
      </c>
      <c r="Y1720" s="20">
        <f>IF(A1720=0,0,IF(V1720="À venir",0,IF(AND(ISBLANK(P1720),ISBLANK(Q1720)),1,0)))</f>
        <v>0</v>
      </c>
      <c r="Z1720" s="20">
        <f>IF(OR(ISBLANK(P1720),ISBLANK(Q1720)),"",IF(OR(AND(P1720&gt;Q1720,W1720&gt;X1720),AND(P1720=Q1720,W1720=X1720),AND(P1720&lt;Q1720,W1720&lt;X1720)),1,0))</f>
        <v>1</v>
      </c>
      <c r="AA1720" s="20">
        <f ca="1">IF(C1720&lt;NOW(),IF(AND(P1720&gt;Q1720,W1720&gt;X1720),S1720,IF(AND(P1720=Q1720,W1720=X1720),T1720,IF(AND(P1720&lt;Q1720,W1720&lt;X1720),U1720,0))),"")</f>
        <v>123</v>
      </c>
      <c r="AB1720" s="20">
        <f ca="1">IF(AND(P1720=W1720,Q1720=X1720,NOT(ISBLANK(P1720)),NOT(ISBLANK(Q1720)),NOT(ISBLANK(W1720)),NOT(ISBLANK(AA1720))),1,0)</f>
        <v>0</v>
      </c>
      <c r="AC1720" s="20" t="str">
        <f ca="1">IF(AB1720=0,"",IF(OR(ISBLANK(P1720),ISBLANK(Q1720)),"",IF(ISBLANK(VLOOKUP(A1720,Database!A:AA,22,FALSE)),"",VLOOKUP(A1720,Database!A:AA,22,FALSE))))</f>
        <v/>
      </c>
      <c r="AD1720" s="20">
        <f ca="1">IFERROR(
   IF(
     OR(ISBLANK(P1720),ISBLANK(Q1720)),
     "",
     IF(
       AND(AA1720&lt;&gt;"",OR(V1720="Terminé",V1720="En cours")),
       VLOOKUP(AC1720,Setup_ScoreExactBonus!A:D,4,FALSE),
       0
     )),
  0)</f>
        <v>0</v>
      </c>
      <c r="AE1720" s="21">
        <f ca="1">IFERROR(IF(OR(ISBLANK(P1720),ISBLANK(Q1720)),0,IF(AA1720&lt;&gt;"", AA1720 + IF(AB1720=1,AD1720, 0), "") * (R1720+1)),"")</f>
        <v>123</v>
      </c>
      <c r="AF1720" s="21">
        <f ca="1">SUMIFS(AE$2:AE1720,D$2:D1720,D1720)</f>
        <v>2316</v>
      </c>
    </row>
    <row r="1721" spans="1:32" hidden="1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1">
        <v>0</v>
      </c>
      <c r="S1721" s="20">
        <f>VLOOKUP($A1721,Database!$A:$Y,10,FALSE)</f>
        <v>99</v>
      </c>
      <c r="T1721" s="20">
        <f>VLOOKUP($A1721,Database!$A:$Y,11,FALSE)</f>
        <v>123</v>
      </c>
      <c r="U1721" s="20">
        <f>VLOOKUP($A1721,Database!$A:$Y,12,FALSE)</f>
        <v>94</v>
      </c>
      <c r="V1721" s="20" t="str">
        <f>VLOOKUP(A1721,Database!A:M,13,FALSE)</f>
        <v>Terminé</v>
      </c>
      <c r="W1721" s="20">
        <f>VLOOKUP($A1721,Database!$A:$Y,20,FALSE)</f>
        <v>0</v>
      </c>
      <c r="X1721" s="20">
        <f>VLOOKUP($A1721,Database!$A:$Y,21,FALSE)</f>
        <v>0</v>
      </c>
      <c r="Y1721" s="20">
        <f>IF(A1721=0,0,IF(V1721="À venir",0,IF(AND(ISBLANK(P1721),ISBLANK(Q1721)),1,0)))</f>
        <v>0</v>
      </c>
      <c r="Z1721" s="20">
        <f>IF(OR(ISBLANK(P1721),ISBLANK(Q1721)),"",IF(OR(AND(P1721&gt;Q1721,W1721&gt;X1721),AND(P1721=Q1721,W1721=X1721),AND(P1721&lt;Q1721,W1721&lt;X1721)),1,0))</f>
        <v>0</v>
      </c>
      <c r="AA1721" s="20">
        <f ca="1">IF(C1721&lt;NOW(),IF(AND(P1721&gt;Q1721,W1721&gt;X1721),S1721,IF(AND(P1721=Q1721,W1721=X1721),T1721,IF(AND(P1721&lt;Q1721,W1721&lt;X1721),U1721,0))),"")</f>
        <v>0</v>
      </c>
      <c r="AB1721" s="20">
        <f ca="1">IF(AND(P1721=W1721,Q1721=X1721,NOT(ISBLANK(P1721)),NOT(ISBLANK(Q1721)),NOT(ISBLANK(W1721)),NOT(ISBLANK(AA1721))),1,0)</f>
        <v>0</v>
      </c>
      <c r="AC1721" s="20" t="str">
        <f ca="1">IF(AB1721=0,"",IF(OR(ISBLANK(P1721),ISBLANK(Q1721)),"",IF(ISBLANK(VLOOKUP(A1721,Database!A:AA,22,FALSE)),"",VLOOKUP(A1721,Database!A:AA,22,FALSE))))</f>
        <v/>
      </c>
      <c r="AD1721" s="20">
        <f ca="1">IFERROR(
   IF(
     OR(ISBLANK(P1721),ISBLANK(Q1721)),
     "",
     IF(
       AND(AA1721&lt;&gt;"",OR(V1721="Terminé",V1721="En cours")),
       VLOOKUP(AC1721,Setup_ScoreExactBonus!A:D,4,FALSE),
       0
     )),
  0)</f>
        <v>0</v>
      </c>
      <c r="AE1721" s="21">
        <f ca="1">IFERROR(IF(OR(ISBLANK(P1721),ISBLANK(Q1721)),0,IF(AA1721&lt;&gt;"", AA1721 + IF(AB1721=1,AD1721, 0), "") * (R1721+1)),"")</f>
        <v>0</v>
      </c>
      <c r="AF1721" s="21">
        <f ca="1">SUMIFS(AE$2:AE1721,D$2:D1721,D1721)</f>
        <v>2197</v>
      </c>
    </row>
    <row r="1722" spans="1:32" hidden="1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1">
        <v>0</v>
      </c>
      <c r="S1722" s="20">
        <f>VLOOKUP($A1722,Database!$A:$Y,10,FALSE)</f>
        <v>99</v>
      </c>
      <c r="T1722" s="20">
        <f>VLOOKUP($A1722,Database!$A:$Y,11,FALSE)</f>
        <v>123</v>
      </c>
      <c r="U1722" s="20">
        <f>VLOOKUP($A1722,Database!$A:$Y,12,FALSE)</f>
        <v>94</v>
      </c>
      <c r="V1722" s="20" t="str">
        <f>VLOOKUP(A1722,Database!A:M,13,FALSE)</f>
        <v>Terminé</v>
      </c>
      <c r="W1722" s="20">
        <f>VLOOKUP($A1722,Database!$A:$Y,20,FALSE)</f>
        <v>0</v>
      </c>
      <c r="X1722" s="20">
        <f>VLOOKUP($A1722,Database!$A:$Y,21,FALSE)</f>
        <v>0</v>
      </c>
      <c r="Y1722" s="20">
        <f>IF(A1722=0,0,IF(V1722="À venir",0,IF(AND(ISBLANK(P1722),ISBLANK(Q1722)),1,0)))</f>
        <v>0</v>
      </c>
      <c r="Z1722" s="20">
        <f>IF(OR(ISBLANK(P1722),ISBLANK(Q1722)),"",IF(OR(AND(P1722&gt;Q1722,W1722&gt;X1722),AND(P1722=Q1722,W1722=X1722),AND(P1722&lt;Q1722,W1722&lt;X1722)),1,0))</f>
        <v>0</v>
      </c>
      <c r="AA1722" s="20">
        <f ca="1">IF(C1722&lt;NOW(),IF(AND(P1722&gt;Q1722,W1722&gt;X1722),S1722,IF(AND(P1722=Q1722,W1722=X1722),T1722,IF(AND(P1722&lt;Q1722,W1722&lt;X1722),U1722,0))),"")</f>
        <v>0</v>
      </c>
      <c r="AB1722" s="20">
        <f ca="1">IF(AND(P1722=W1722,Q1722=X1722,NOT(ISBLANK(P1722)),NOT(ISBLANK(Q1722)),NOT(ISBLANK(W1722)),NOT(ISBLANK(AA1722))),1,0)</f>
        <v>0</v>
      </c>
      <c r="AC1722" s="20" t="str">
        <f ca="1">IF(AB1722=0,"",IF(OR(ISBLANK(P1722),ISBLANK(Q1722)),"",IF(ISBLANK(VLOOKUP(A1722,Database!A:AA,22,FALSE)),"",VLOOKUP(A1722,Database!A:AA,22,FALSE))))</f>
        <v/>
      </c>
      <c r="AD1722" s="20">
        <f ca="1">IFERROR(
   IF(
     OR(ISBLANK(P1722),ISBLANK(Q1722)),
     "",
     IF(
       AND(AA1722&lt;&gt;"",OR(V1722="Terminé",V1722="En cours")),
       VLOOKUP(AC1722,Setup_ScoreExactBonus!A:D,4,FALSE),
       0
     )),
  0)</f>
        <v>0</v>
      </c>
      <c r="AE1722" s="21">
        <f ca="1">IFERROR(IF(OR(ISBLANK(P1722),ISBLANK(Q1722)),0,IF(AA1722&lt;&gt;"", AA1722 + IF(AB1722=1,AD1722, 0), "") * (R1722+1)),"")</f>
        <v>0</v>
      </c>
      <c r="AF1722" s="21">
        <f ca="1">SUMIFS(AE$2:AE1722,D$2:D1722,D1722)</f>
        <v>2363</v>
      </c>
    </row>
    <row r="1723" spans="1:32" hidden="1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1">
        <v>0</v>
      </c>
      <c r="S1723" s="20">
        <f>VLOOKUP($A1723,Database!$A:$Y,10,FALSE)</f>
        <v>99</v>
      </c>
      <c r="T1723" s="20">
        <f>VLOOKUP($A1723,Database!$A:$Y,11,FALSE)</f>
        <v>123</v>
      </c>
      <c r="U1723" s="20">
        <f>VLOOKUP($A1723,Database!$A:$Y,12,FALSE)</f>
        <v>94</v>
      </c>
      <c r="V1723" s="20" t="str">
        <f>VLOOKUP(A1723,Database!A:M,13,FALSE)</f>
        <v>Terminé</v>
      </c>
      <c r="W1723" s="20">
        <f>VLOOKUP($A1723,Database!$A:$Y,20,FALSE)</f>
        <v>0</v>
      </c>
      <c r="X1723" s="20">
        <f>VLOOKUP($A1723,Database!$A:$Y,21,FALSE)</f>
        <v>0</v>
      </c>
      <c r="Y1723" s="20">
        <f>IF(A1723=0,0,IF(V1723="À venir",0,IF(AND(ISBLANK(P1723),ISBLANK(Q1723)),1,0)))</f>
        <v>0</v>
      </c>
      <c r="Z1723" s="20">
        <f>IF(OR(ISBLANK(P1723),ISBLANK(Q1723)),"",IF(OR(AND(P1723&gt;Q1723,W1723&gt;X1723),AND(P1723=Q1723,W1723=X1723),AND(P1723&lt;Q1723,W1723&lt;X1723)),1,0))</f>
        <v>0</v>
      </c>
      <c r="AA1723" s="20">
        <f ca="1">IF(C1723&lt;NOW(),IF(AND(P1723&gt;Q1723,W1723&gt;X1723),S1723,IF(AND(P1723=Q1723,W1723=X1723),T1723,IF(AND(P1723&lt;Q1723,W1723&lt;X1723),U1723,0))),"")</f>
        <v>0</v>
      </c>
      <c r="AB1723" s="20">
        <f ca="1">IF(AND(P1723=W1723,Q1723=X1723,NOT(ISBLANK(P1723)),NOT(ISBLANK(Q1723)),NOT(ISBLANK(W1723)),NOT(ISBLANK(AA1723))),1,0)</f>
        <v>0</v>
      </c>
      <c r="AC1723" s="20" t="str">
        <f ca="1">IF(AB1723=0,"",IF(OR(ISBLANK(P1723),ISBLANK(Q1723)),"",IF(ISBLANK(VLOOKUP(A1723,Database!A:AA,22,FALSE)),"",VLOOKUP(A1723,Database!A:AA,22,FALSE))))</f>
        <v/>
      </c>
      <c r="AD1723" s="20">
        <f ca="1">IFERROR(
   IF(
     OR(ISBLANK(P1723),ISBLANK(Q1723)),
     "",
     IF(
       AND(AA1723&lt;&gt;"",OR(V1723="Terminé",V1723="En cours")),
       VLOOKUP(AC1723,Setup_ScoreExactBonus!A:D,4,FALSE),
       0
     )),
  0)</f>
        <v>0</v>
      </c>
      <c r="AE1723" s="21">
        <f ca="1">IFERROR(IF(OR(ISBLANK(P1723),ISBLANK(Q1723)),0,IF(AA1723&lt;&gt;"", AA1723 + IF(AB1723=1,AD1723, 0), "") * (R1723+1)),"")</f>
        <v>0</v>
      </c>
      <c r="AF1723" s="21">
        <f ca="1">SUMIFS(AE$2:AE1723,D$2:D1723,D1723)</f>
        <v>2003</v>
      </c>
    </row>
    <row r="1724" spans="1:32" hidden="1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1">
        <v>0</v>
      </c>
      <c r="S1724" s="20">
        <f>VLOOKUP($A1724,Database!$A:$Y,10,FALSE)</f>
        <v>99</v>
      </c>
      <c r="T1724" s="20">
        <f>VLOOKUP($A1724,Database!$A:$Y,11,FALSE)</f>
        <v>123</v>
      </c>
      <c r="U1724" s="20">
        <f>VLOOKUP($A1724,Database!$A:$Y,12,FALSE)</f>
        <v>94</v>
      </c>
      <c r="V1724" s="20" t="str">
        <f>VLOOKUP(A1724,Database!A:M,13,FALSE)</f>
        <v>Terminé</v>
      </c>
      <c r="W1724" s="20">
        <f>VLOOKUP($A1724,Database!$A:$Y,20,FALSE)</f>
        <v>0</v>
      </c>
      <c r="X1724" s="20">
        <f>VLOOKUP($A1724,Database!$A:$Y,21,FALSE)</f>
        <v>0</v>
      </c>
      <c r="Y1724" s="20">
        <f>IF(A1724=0,0,IF(V1724="À venir",0,IF(AND(ISBLANK(P1724),ISBLANK(Q1724)),1,0)))</f>
        <v>0</v>
      </c>
      <c r="Z1724" s="20">
        <f>IF(OR(ISBLANK(P1724),ISBLANK(Q1724)),"",IF(OR(AND(P1724&gt;Q1724,W1724&gt;X1724),AND(P1724=Q1724,W1724=X1724),AND(P1724&lt;Q1724,W1724&lt;X1724)),1,0))</f>
        <v>1</v>
      </c>
      <c r="AA1724" s="20">
        <f ca="1">IF(C1724&lt;NOW(),IF(AND(P1724&gt;Q1724,W1724&gt;X1724),S1724,IF(AND(P1724=Q1724,W1724=X1724),T1724,IF(AND(P1724&lt;Q1724,W1724&lt;X1724),U1724,0))),"")</f>
        <v>123</v>
      </c>
      <c r="AB1724" s="20">
        <f ca="1">IF(AND(P1724=W1724,Q1724=X1724,NOT(ISBLANK(P1724)),NOT(ISBLANK(Q1724)),NOT(ISBLANK(W1724)),NOT(ISBLANK(AA1724))),1,0)</f>
        <v>0</v>
      </c>
      <c r="AC1724" s="20" t="str">
        <f ca="1">IF(AB1724=0,"",IF(OR(ISBLANK(P1724),ISBLANK(Q1724)),"",IF(ISBLANK(VLOOKUP(A1724,Database!A:AA,22,FALSE)),"",VLOOKUP(A1724,Database!A:AA,22,FALSE))))</f>
        <v/>
      </c>
      <c r="AD1724" s="20">
        <f ca="1">IFERROR(
   IF(
     OR(ISBLANK(P1724),ISBLANK(Q1724)),
     "",
     IF(
       AND(AA1724&lt;&gt;"",OR(V1724="Terminé",V1724="En cours")),
       VLOOKUP(AC1724,Setup_ScoreExactBonus!A:D,4,FALSE),
       0
     )),
  0)</f>
        <v>0</v>
      </c>
      <c r="AE1724" s="21">
        <f ca="1">IFERROR(IF(OR(ISBLANK(P1724),ISBLANK(Q1724)),0,IF(AA1724&lt;&gt;"", AA1724 + IF(AB1724=1,AD1724, 0), "") * (R1724+1)),"")</f>
        <v>123</v>
      </c>
      <c r="AF1724" s="21">
        <f ca="1">SUMIFS(AE$2:AE1724,D$2:D1724,D1724)</f>
        <v>2000</v>
      </c>
    </row>
    <row r="1725" spans="1:32" hidden="1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1">
        <v>0</v>
      </c>
      <c r="S1725" s="20">
        <f>VLOOKUP($A1725,Database!$A:$Y,10,FALSE)</f>
        <v>99</v>
      </c>
      <c r="T1725" s="20">
        <f>VLOOKUP($A1725,Database!$A:$Y,11,FALSE)</f>
        <v>123</v>
      </c>
      <c r="U1725" s="20">
        <f>VLOOKUP($A1725,Database!$A:$Y,12,FALSE)</f>
        <v>94</v>
      </c>
      <c r="V1725" s="20" t="str">
        <f>VLOOKUP(A1725,Database!A:M,13,FALSE)</f>
        <v>Terminé</v>
      </c>
      <c r="W1725" s="20">
        <f>VLOOKUP($A1725,Database!$A:$Y,20,FALSE)</f>
        <v>0</v>
      </c>
      <c r="X1725" s="20">
        <f>VLOOKUP($A1725,Database!$A:$Y,21,FALSE)</f>
        <v>0</v>
      </c>
      <c r="Y1725" s="20">
        <f>IF(A1725=0,0,IF(V1725="À venir",0,IF(AND(ISBLANK(P1725),ISBLANK(Q1725)),1,0)))</f>
        <v>0</v>
      </c>
      <c r="Z1725" s="20">
        <f>IF(OR(ISBLANK(P1725),ISBLANK(Q1725)),"",IF(OR(AND(P1725&gt;Q1725,W1725&gt;X1725),AND(P1725=Q1725,W1725=X1725),AND(P1725&lt;Q1725,W1725&lt;X1725)),1,0))</f>
        <v>1</v>
      </c>
      <c r="AA1725" s="20">
        <f ca="1">IF(C1725&lt;NOW(),IF(AND(P1725&gt;Q1725,W1725&gt;X1725),S1725,IF(AND(P1725=Q1725,W1725=X1725),T1725,IF(AND(P1725&lt;Q1725,W1725&lt;X1725),U1725,0))),"")</f>
        <v>123</v>
      </c>
      <c r="AB1725" s="20">
        <f ca="1">IF(AND(P1725=W1725,Q1725=X1725,NOT(ISBLANK(P1725)),NOT(ISBLANK(Q1725)),NOT(ISBLANK(W1725)),NOT(ISBLANK(AA1725))),1,0)</f>
        <v>1</v>
      </c>
      <c r="AC1725" s="20" t="str">
        <f ca="1">IF(AB1725=0,"",IF(OR(ISBLANK(P1725),ISBLANK(Q1725)),"",IF(ISBLANK(VLOOKUP(A1725,Database!A:AA,22,FALSE)),"",VLOOKUP(A1725,Database!A:AA,22,FALSE))))</f>
        <v>Rare</v>
      </c>
      <c r="AD1725" s="20">
        <f ca="1">IFERROR(
   IF(
     OR(ISBLANK(P1725),ISBLANK(Q1725)),
     "",
     IF(
       AND(AA1725&lt;&gt;"",OR(V1725="Terminé",V1725="En cours")),
       VLOOKUP(AC1725,Setup_ScoreExactBonus!A:D,4,FALSE),
       0
     )),
  0)</f>
        <v>30</v>
      </c>
      <c r="AE1725" s="21">
        <f ca="1">IFERROR(IF(OR(ISBLANK(P1725),ISBLANK(Q1725)),0,IF(AA1725&lt;&gt;"", AA1725 + IF(AB1725=1,AD1725, 0), "") * (R1725+1)),"")</f>
        <v>153</v>
      </c>
      <c r="AF1725" s="21">
        <f ca="1">SUMIFS(AE$2:AE1725,D$2:D1725,D1725)</f>
        <v>1945</v>
      </c>
    </row>
    <row r="1726" spans="1:32" hidden="1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1">
        <v>0</v>
      </c>
      <c r="S1726" s="20">
        <f>VLOOKUP($A1726,Database!$A:$Y,10,FALSE)</f>
        <v>99</v>
      </c>
      <c r="T1726" s="20">
        <f>VLOOKUP($A1726,Database!$A:$Y,11,FALSE)</f>
        <v>123</v>
      </c>
      <c r="U1726" s="20">
        <f>VLOOKUP($A1726,Database!$A:$Y,12,FALSE)</f>
        <v>94</v>
      </c>
      <c r="V1726" s="20" t="str">
        <f>VLOOKUP(A1726,Database!A:M,13,FALSE)</f>
        <v>Terminé</v>
      </c>
      <c r="W1726" s="20">
        <f>VLOOKUP($A1726,Database!$A:$Y,20,FALSE)</f>
        <v>0</v>
      </c>
      <c r="X1726" s="20">
        <f>VLOOKUP($A1726,Database!$A:$Y,21,FALSE)</f>
        <v>0</v>
      </c>
      <c r="Y1726" s="20">
        <f>IF(A1726=0,0,IF(V1726="À venir",0,IF(AND(ISBLANK(P1726),ISBLANK(Q1726)),1,0)))</f>
        <v>1</v>
      </c>
      <c r="Z1726" s="20" t="str">
        <f>IF(OR(ISBLANK(P1726),ISBLANK(Q1726)),"",IF(OR(AND(P1726&gt;Q1726,W1726&gt;X1726),AND(P1726=Q1726,W1726=X1726),AND(P1726&lt;Q1726,W1726&lt;X1726)),1,0))</f>
        <v/>
      </c>
      <c r="AA1726" s="20">
        <f ca="1">IF(C1726&lt;NOW(),IF(AND(P1726&gt;Q1726,W1726&gt;X1726),S1726,IF(AND(P1726=Q1726,W1726=X1726),T1726,IF(AND(P1726&lt;Q1726,W1726&lt;X1726),U1726,0))),"")</f>
        <v>123</v>
      </c>
      <c r="AB1726" s="20">
        <f ca="1">IF(AND(P1726=W1726,Q1726=X1726,NOT(ISBLANK(P1726)),NOT(ISBLANK(Q1726)),NOT(ISBLANK(W1726)),NOT(ISBLANK(AA1726))),1,0)</f>
        <v>0</v>
      </c>
      <c r="AC1726" s="20" t="str">
        <f ca="1">IF(AB1726=0,"",IF(OR(ISBLANK(P1726),ISBLANK(Q1726)),"",IF(ISBLANK(VLOOKUP(A1726,Database!A:AA,22,FALSE)),"",VLOOKUP(A1726,Database!A:AA,22,FALSE))))</f>
        <v/>
      </c>
      <c r="AD1726" s="20" t="str">
        <f>IFERROR(
   IF(
     OR(ISBLANK(P1726),ISBLANK(Q1726)),
     "",
     IF(
       AND(AA1726&lt;&gt;"",OR(V1726="Terminé",V1726="En cours")),
       VLOOKUP(AC1726,Setup_ScoreExactBonus!A:D,4,FALSE),
       0
     )),
  0)</f>
        <v/>
      </c>
      <c r="AE1726" s="21">
        <f>IFERROR(IF(OR(ISBLANK(P1726),ISBLANK(Q1726)),0,IF(AA1726&lt;&gt;"", AA1726 + IF(AB1726=1,AD1726, 0), "") * (R1726+1)),"")</f>
        <v>0</v>
      </c>
      <c r="AF1726" s="21">
        <f ca="1">SUMIFS(AE$2:AE1726,D$2:D1726,D1726)</f>
        <v>2563</v>
      </c>
    </row>
    <row r="1727" spans="1:32" hidden="1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1">
        <v>0</v>
      </c>
      <c r="S1727" s="20">
        <f>VLOOKUP($A1727,Database!$A:$Y,10,FALSE)</f>
        <v>99</v>
      </c>
      <c r="T1727" s="20">
        <f>VLOOKUP($A1727,Database!$A:$Y,11,FALSE)</f>
        <v>123</v>
      </c>
      <c r="U1727" s="20">
        <f>VLOOKUP($A1727,Database!$A:$Y,12,FALSE)</f>
        <v>94</v>
      </c>
      <c r="V1727" s="20" t="str">
        <f>VLOOKUP(A1727,Database!A:M,13,FALSE)</f>
        <v>Terminé</v>
      </c>
      <c r="W1727" s="20">
        <f>VLOOKUP($A1727,Database!$A:$Y,20,FALSE)</f>
        <v>0</v>
      </c>
      <c r="X1727" s="20">
        <f>VLOOKUP($A1727,Database!$A:$Y,21,FALSE)</f>
        <v>0</v>
      </c>
      <c r="Y1727" s="20">
        <f>IF(A1727=0,0,IF(V1727="À venir",0,IF(AND(ISBLANK(P1727),ISBLANK(Q1727)),1,0)))</f>
        <v>0</v>
      </c>
      <c r="Z1727" s="20">
        <f>IF(OR(ISBLANK(P1727),ISBLANK(Q1727)),"",IF(OR(AND(P1727&gt;Q1727,W1727&gt;X1727),AND(P1727=Q1727,W1727=X1727),AND(P1727&lt;Q1727,W1727&lt;X1727)),1,0))</f>
        <v>0</v>
      </c>
      <c r="AA1727" s="20">
        <f ca="1">IF(C1727&lt;NOW(),IF(AND(P1727&gt;Q1727,W1727&gt;X1727),S1727,IF(AND(P1727=Q1727,W1727=X1727),T1727,IF(AND(P1727&lt;Q1727,W1727&lt;X1727),U1727,0))),"")</f>
        <v>0</v>
      </c>
      <c r="AB1727" s="20">
        <f ca="1">IF(AND(P1727=W1727,Q1727=X1727,NOT(ISBLANK(P1727)),NOT(ISBLANK(Q1727)),NOT(ISBLANK(W1727)),NOT(ISBLANK(AA1727))),1,0)</f>
        <v>0</v>
      </c>
      <c r="AC1727" s="20" t="str">
        <f ca="1">IF(AB1727=0,"",IF(OR(ISBLANK(P1727),ISBLANK(Q1727)),"",IF(ISBLANK(VLOOKUP(A1727,Database!A:AA,22,FALSE)),"",VLOOKUP(A1727,Database!A:AA,22,FALSE))))</f>
        <v/>
      </c>
      <c r="AD1727" s="20">
        <f ca="1">IFERROR(
   IF(
     OR(ISBLANK(P1727),ISBLANK(Q1727)),
     "",
     IF(
       AND(AA1727&lt;&gt;"",OR(V1727="Terminé",V1727="En cours")),
       VLOOKUP(AC1727,Setup_ScoreExactBonus!A:D,4,FALSE),
       0
     )),
  0)</f>
        <v>0</v>
      </c>
      <c r="AE1727" s="21">
        <f ca="1">IFERROR(IF(OR(ISBLANK(P1727),ISBLANK(Q1727)),0,IF(AA1727&lt;&gt;"", AA1727 + IF(AB1727=1,AD1727, 0), "") * (R1727+1)),"")</f>
        <v>0</v>
      </c>
      <c r="AF1727" s="21">
        <f ca="1">SUMIFS(AE$2:AE1727,D$2:D1727,D1727)</f>
        <v>2279</v>
      </c>
    </row>
    <row r="1728" spans="1:32" hidden="1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1">
        <v>0</v>
      </c>
      <c r="S1728" s="20">
        <f>VLOOKUP($A1728,Database!$A:$Y,10,FALSE)</f>
        <v>99</v>
      </c>
      <c r="T1728" s="20">
        <f>VLOOKUP($A1728,Database!$A:$Y,11,FALSE)</f>
        <v>123</v>
      </c>
      <c r="U1728" s="20">
        <f>VLOOKUP($A1728,Database!$A:$Y,12,FALSE)</f>
        <v>94</v>
      </c>
      <c r="V1728" s="20" t="str">
        <f>VLOOKUP(A1728,Database!A:M,13,FALSE)</f>
        <v>Terminé</v>
      </c>
      <c r="W1728" s="20">
        <f>VLOOKUP($A1728,Database!$A:$Y,20,FALSE)</f>
        <v>0</v>
      </c>
      <c r="X1728" s="20">
        <f>VLOOKUP($A1728,Database!$A:$Y,21,FALSE)</f>
        <v>0</v>
      </c>
      <c r="Y1728" s="20">
        <f>IF(A1728=0,0,IF(V1728="À venir",0,IF(AND(ISBLANK(P1728),ISBLANK(Q1728)),1,0)))</f>
        <v>0</v>
      </c>
      <c r="Z1728" s="20">
        <f>IF(OR(ISBLANK(P1728),ISBLANK(Q1728)),"",IF(OR(AND(P1728&gt;Q1728,W1728&gt;X1728),AND(P1728=Q1728,W1728=X1728),AND(P1728&lt;Q1728,W1728&lt;X1728)),1,0))</f>
        <v>1</v>
      </c>
      <c r="AA1728" s="20">
        <f ca="1">IF(C1728&lt;NOW(),IF(AND(P1728&gt;Q1728,W1728&gt;X1728),S1728,IF(AND(P1728=Q1728,W1728=X1728),T1728,IF(AND(P1728&lt;Q1728,W1728&lt;X1728),U1728,0))),"")</f>
        <v>123</v>
      </c>
      <c r="AB1728" s="20">
        <f ca="1">IF(AND(P1728=W1728,Q1728=X1728,NOT(ISBLANK(P1728)),NOT(ISBLANK(Q1728)),NOT(ISBLANK(W1728)),NOT(ISBLANK(AA1728))),1,0)</f>
        <v>1</v>
      </c>
      <c r="AC1728" s="20" t="str">
        <f ca="1">IF(AB1728=0,"",IF(OR(ISBLANK(P1728),ISBLANK(Q1728)),"",IF(ISBLANK(VLOOKUP(A1728,Database!A:AA,22,FALSE)),"",VLOOKUP(A1728,Database!A:AA,22,FALSE))))</f>
        <v>Rare</v>
      </c>
      <c r="AD1728" s="20">
        <f ca="1">IFERROR(
   IF(
     OR(ISBLANK(P1728),ISBLANK(Q1728)),
     "",
     IF(
       AND(AA1728&lt;&gt;"",OR(V1728="Terminé",V1728="En cours")),
       VLOOKUP(AC1728,Setup_ScoreExactBonus!A:D,4,FALSE),
       0
     )),
  0)</f>
        <v>30</v>
      </c>
      <c r="AE1728" s="21">
        <f ca="1">IFERROR(IF(OR(ISBLANK(P1728),ISBLANK(Q1728)),0,IF(AA1728&lt;&gt;"", AA1728 + IF(AB1728=1,AD1728, 0), "") * (R1728+1)),"")</f>
        <v>153</v>
      </c>
      <c r="AF1728" s="21">
        <f ca="1">SUMIFS(AE$2:AE1728,D$2:D1728,D1728)</f>
        <v>1883</v>
      </c>
    </row>
    <row r="1729" spans="1:32" hidden="1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1">
        <v>0</v>
      </c>
      <c r="S1729" s="20">
        <f>VLOOKUP($A1729,Database!$A:$Y,10,FALSE)</f>
        <v>99</v>
      </c>
      <c r="T1729" s="20">
        <f>VLOOKUP($A1729,Database!$A:$Y,11,FALSE)</f>
        <v>123</v>
      </c>
      <c r="U1729" s="20">
        <f>VLOOKUP($A1729,Database!$A:$Y,12,FALSE)</f>
        <v>94</v>
      </c>
      <c r="V1729" s="20" t="str">
        <f>VLOOKUP(A1729,Database!A:M,13,FALSE)</f>
        <v>Terminé</v>
      </c>
      <c r="W1729" s="20">
        <f>VLOOKUP($A1729,Database!$A:$Y,20,FALSE)</f>
        <v>0</v>
      </c>
      <c r="X1729" s="20">
        <f>VLOOKUP($A1729,Database!$A:$Y,21,FALSE)</f>
        <v>0</v>
      </c>
      <c r="Y1729" s="20">
        <f>IF(A1729=0,0,IF(V1729="À venir",0,IF(AND(ISBLANK(P1729),ISBLANK(Q1729)),1,0)))</f>
        <v>0</v>
      </c>
      <c r="Z1729" s="20">
        <f>IF(OR(ISBLANK(P1729),ISBLANK(Q1729)),"",IF(OR(AND(P1729&gt;Q1729,W1729&gt;X1729),AND(P1729=Q1729,W1729=X1729),AND(P1729&lt;Q1729,W1729&lt;X1729)),1,0))</f>
        <v>1</v>
      </c>
      <c r="AA1729" s="20">
        <f ca="1">IF(C1729&lt;NOW(),IF(AND(P1729&gt;Q1729,W1729&gt;X1729),S1729,IF(AND(P1729=Q1729,W1729=X1729),T1729,IF(AND(P1729&lt;Q1729,W1729&lt;X1729),U1729,0))),"")</f>
        <v>123</v>
      </c>
      <c r="AB1729" s="20">
        <f ca="1">IF(AND(P1729=W1729,Q1729=X1729,NOT(ISBLANK(P1729)),NOT(ISBLANK(Q1729)),NOT(ISBLANK(W1729)),NOT(ISBLANK(AA1729))),1,0)</f>
        <v>1</v>
      </c>
      <c r="AC1729" s="20" t="str">
        <f ca="1">IF(AB1729=0,"",IF(OR(ISBLANK(P1729),ISBLANK(Q1729)),"",IF(ISBLANK(VLOOKUP(A1729,Database!A:AA,22,FALSE)),"",VLOOKUP(A1729,Database!A:AA,22,FALSE))))</f>
        <v>Rare</v>
      </c>
      <c r="AD1729" s="20">
        <f ca="1">IFERROR(
   IF(
     OR(ISBLANK(P1729),ISBLANK(Q1729)),
     "",
     IF(
       AND(AA1729&lt;&gt;"",OR(V1729="Terminé",V1729="En cours")),
       VLOOKUP(AC1729,Setup_ScoreExactBonus!A:D,4,FALSE),
       0
     )),
  0)</f>
        <v>30</v>
      </c>
      <c r="AE1729" s="21">
        <f ca="1">IFERROR(IF(OR(ISBLANK(P1729),ISBLANK(Q1729)),0,IF(AA1729&lt;&gt;"", AA1729 + IF(AB1729=1,AD1729, 0), "") * (R1729+1)),"")</f>
        <v>153</v>
      </c>
      <c r="AF1729" s="21">
        <f ca="1">SUMIFS(AE$2:AE1729,D$2:D1729,D1729)</f>
        <v>1678</v>
      </c>
    </row>
    <row r="1730" spans="1:32" hidden="1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1">
        <v>0</v>
      </c>
      <c r="S1730" s="20">
        <f>VLOOKUP($A1730,Database!$A:$Y,10,FALSE)</f>
        <v>143</v>
      </c>
      <c r="T1730" s="20">
        <f>VLOOKUP($A1730,Database!$A:$Y,11,FALSE)</f>
        <v>112</v>
      </c>
      <c r="U1730" s="20">
        <f>VLOOKUP($A1730,Database!$A:$Y,12,FALSE)</f>
        <v>57</v>
      </c>
      <c r="V1730" s="20" t="str">
        <f>VLOOKUP(A1730,Database!A:M,13,FALSE)</f>
        <v>Terminé</v>
      </c>
      <c r="W1730" s="20">
        <f>VLOOKUP($A1730,Database!$A:$Y,20,FALSE)</f>
        <v>0</v>
      </c>
      <c r="X1730" s="20">
        <f>VLOOKUP($A1730,Database!$A:$Y,21,FALSE)</f>
        <v>1</v>
      </c>
      <c r="Y1730" s="20">
        <f>IF(A1730=0,0,IF(V1730="À venir",0,IF(AND(ISBLANK(P1730),ISBLANK(Q1730)),1,0)))</f>
        <v>0</v>
      </c>
      <c r="Z1730" s="20">
        <f>IF(OR(ISBLANK(P1730),ISBLANK(Q1730)),"",IF(OR(AND(P1730&gt;Q1730,W1730&gt;X1730),AND(P1730=Q1730,W1730=X1730),AND(P1730&lt;Q1730,W1730&lt;X1730)),1,0))</f>
        <v>1</v>
      </c>
      <c r="AA1730" s="20">
        <f ca="1">IF(C1730&lt;NOW(),IF(AND(P1730&gt;Q1730,W1730&gt;X1730),S1730,IF(AND(P1730=Q1730,W1730=X1730),T1730,IF(AND(P1730&lt;Q1730,W1730&lt;X1730),U1730,0))),"")</f>
        <v>57</v>
      </c>
      <c r="AB1730" s="20">
        <f ca="1">IF(AND(P1730=W1730,Q1730=X1730,NOT(ISBLANK(P1730)),NOT(ISBLANK(Q1730)),NOT(ISBLANK(W1730)),NOT(ISBLANK(AA1730))),1,0)</f>
        <v>0</v>
      </c>
      <c r="AC1730" s="20" t="str">
        <f ca="1">IF(AB1730=0,"",IF(OR(ISBLANK(P1730),ISBLANK(Q1730)),"",IF(ISBLANK(VLOOKUP(A1730,Database!A:AA,22,FALSE)),"",VLOOKUP(A1730,Database!A:AA,22,FALSE))))</f>
        <v/>
      </c>
      <c r="AD1730" s="20">
        <f ca="1">IFERROR(
   IF(
     OR(ISBLANK(P1730),ISBLANK(Q1730)),
     "",
     IF(
       AND(AA1730&lt;&gt;"",OR(V1730="Terminé",V1730="En cours")),
       VLOOKUP(AC1730,Setup_ScoreExactBonus!A:D,4,FALSE),
       0
     )),
  0)</f>
        <v>0</v>
      </c>
      <c r="AE1730" s="21">
        <f ca="1">IFERROR(IF(OR(ISBLANK(P1730),ISBLANK(Q1730)),0,IF(AA1730&lt;&gt;"", AA1730 + IF(AB1730=1,AD1730, 0), "") * (R1730+1)),"")</f>
        <v>57</v>
      </c>
      <c r="AF1730" s="21">
        <f ca="1">SUMIFS(AE$2:AE1730,D$2:D1730,D1730)</f>
        <v>2546</v>
      </c>
    </row>
    <row r="1731" spans="1:32" hidden="1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1">
        <v>0</v>
      </c>
      <c r="S1731" s="20">
        <f>VLOOKUP($A1731,Database!$A:$Y,10,FALSE)</f>
        <v>143</v>
      </c>
      <c r="T1731" s="20">
        <f>VLOOKUP($A1731,Database!$A:$Y,11,FALSE)</f>
        <v>112</v>
      </c>
      <c r="U1731" s="20">
        <f>VLOOKUP($A1731,Database!$A:$Y,12,FALSE)</f>
        <v>57</v>
      </c>
      <c r="V1731" s="20" t="str">
        <f>VLOOKUP(A1731,Database!A:M,13,FALSE)</f>
        <v>Terminé</v>
      </c>
      <c r="W1731" s="20">
        <f>VLOOKUP($A1731,Database!$A:$Y,20,FALSE)</f>
        <v>0</v>
      </c>
      <c r="X1731" s="20">
        <f>VLOOKUP($A1731,Database!$A:$Y,21,FALSE)</f>
        <v>1</v>
      </c>
      <c r="Y1731" s="20">
        <f>IF(A1731=0,0,IF(V1731="À venir",0,IF(AND(ISBLANK(P1731),ISBLANK(Q1731)),1,0)))</f>
        <v>0</v>
      </c>
      <c r="Z1731" s="20">
        <f>IF(OR(ISBLANK(P1731),ISBLANK(Q1731)),"",IF(OR(AND(P1731&gt;Q1731,W1731&gt;X1731),AND(P1731=Q1731,W1731=X1731),AND(P1731&lt;Q1731,W1731&lt;X1731)),1,0))</f>
        <v>1</v>
      </c>
      <c r="AA1731" s="20">
        <f ca="1">IF(C1731&lt;NOW(),IF(AND(P1731&gt;Q1731,W1731&gt;X1731),S1731,IF(AND(P1731=Q1731,W1731=X1731),T1731,IF(AND(P1731&lt;Q1731,W1731&lt;X1731),U1731,0))),"")</f>
        <v>57</v>
      </c>
      <c r="AB1731" s="20">
        <f ca="1">IF(AND(P1731=W1731,Q1731=X1731,NOT(ISBLANK(P1731)),NOT(ISBLANK(Q1731)),NOT(ISBLANK(W1731)),NOT(ISBLANK(AA1731))),1,0)</f>
        <v>0</v>
      </c>
      <c r="AC1731" s="20" t="str">
        <f ca="1">IF(AB1731=0,"",IF(OR(ISBLANK(P1731),ISBLANK(Q1731)),"",IF(ISBLANK(VLOOKUP(A1731,Database!A:AA,22,FALSE)),"",VLOOKUP(A1731,Database!A:AA,22,FALSE))))</f>
        <v/>
      </c>
      <c r="AD1731" s="20">
        <f ca="1">IFERROR(
   IF(
     OR(ISBLANK(P1731),ISBLANK(Q1731)),
     "",
     IF(
       AND(AA1731&lt;&gt;"",OR(V1731="Terminé",V1731="En cours")),
       VLOOKUP(AC1731,Setup_ScoreExactBonus!A:D,4,FALSE),
       0
     )),
  0)</f>
        <v>0</v>
      </c>
      <c r="AE1731" s="21">
        <f ca="1">IFERROR(IF(OR(ISBLANK(P1731),ISBLANK(Q1731)),0,IF(AA1731&lt;&gt;"", AA1731 + IF(AB1731=1,AD1731, 0), "") * (R1731+1)),"")</f>
        <v>57</v>
      </c>
      <c r="AF1731" s="21">
        <f ca="1">SUMIFS(AE$2:AE1731,D$2:D1731,D1731)</f>
        <v>2593</v>
      </c>
    </row>
    <row r="1732" spans="1:32" hidden="1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1">
        <v>0</v>
      </c>
      <c r="S1732" s="20">
        <f>VLOOKUP($A1732,Database!$A:$Y,10,FALSE)</f>
        <v>143</v>
      </c>
      <c r="T1732" s="20">
        <f>VLOOKUP($A1732,Database!$A:$Y,11,FALSE)</f>
        <v>112</v>
      </c>
      <c r="U1732" s="20">
        <f>VLOOKUP($A1732,Database!$A:$Y,12,FALSE)</f>
        <v>57</v>
      </c>
      <c r="V1732" s="20" t="str">
        <f>VLOOKUP(A1732,Database!A:M,13,FALSE)</f>
        <v>Terminé</v>
      </c>
      <c r="W1732" s="20">
        <f>VLOOKUP($A1732,Database!$A:$Y,20,FALSE)</f>
        <v>0</v>
      </c>
      <c r="X1732" s="20">
        <f>VLOOKUP($A1732,Database!$A:$Y,21,FALSE)</f>
        <v>1</v>
      </c>
      <c r="Y1732" s="20">
        <f>IF(A1732=0,0,IF(V1732="À venir",0,IF(AND(ISBLANK(P1732),ISBLANK(Q1732)),1,0)))</f>
        <v>0</v>
      </c>
      <c r="Z1732" s="20">
        <f>IF(OR(ISBLANK(P1732),ISBLANK(Q1732)),"",IF(OR(AND(P1732&gt;Q1732,W1732&gt;X1732),AND(P1732=Q1732,W1732=X1732),AND(P1732&lt;Q1732,W1732&lt;X1732)),1,0))</f>
        <v>1</v>
      </c>
      <c r="AA1732" s="20">
        <f ca="1">IF(C1732&lt;NOW(),IF(AND(P1732&gt;Q1732,W1732&gt;X1732),S1732,IF(AND(P1732=Q1732,W1732=X1732),T1732,IF(AND(P1732&lt;Q1732,W1732&lt;X1732),U1732,0))),"")</f>
        <v>57</v>
      </c>
      <c r="AB1732" s="20">
        <f ca="1">IF(AND(P1732=W1732,Q1732=X1732,NOT(ISBLANK(P1732)),NOT(ISBLANK(Q1732)),NOT(ISBLANK(W1732)),NOT(ISBLANK(AA1732))),1,0)</f>
        <v>0</v>
      </c>
      <c r="AC1732" s="20" t="str">
        <f ca="1">IF(AB1732=0,"",IF(OR(ISBLANK(P1732),ISBLANK(Q1732)),"",IF(ISBLANK(VLOOKUP(A1732,Database!A:AA,22,FALSE)),"",VLOOKUP(A1732,Database!A:AA,22,FALSE))))</f>
        <v/>
      </c>
      <c r="AD1732" s="20">
        <f ca="1">IFERROR(
   IF(
     OR(ISBLANK(P1732),ISBLANK(Q1732)),
     "",
     IF(
       AND(AA1732&lt;&gt;"",OR(V1732="Terminé",V1732="En cours")),
       VLOOKUP(AC1732,Setup_ScoreExactBonus!A:D,4,FALSE),
       0
     )),
  0)</f>
        <v>0</v>
      </c>
      <c r="AE1732" s="21">
        <f ca="1">IFERROR(IF(OR(ISBLANK(P1732),ISBLANK(Q1732)),0,IF(AA1732&lt;&gt;"", AA1732 + IF(AB1732=1,AD1732, 0), "") * (R1732+1)),"")</f>
        <v>57</v>
      </c>
      <c r="AF1732" s="21">
        <f ca="1">SUMIFS(AE$2:AE1732,D$2:D1732,D1732)</f>
        <v>2593</v>
      </c>
    </row>
    <row r="1733" spans="1:32" hidden="1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1">
        <v>0</v>
      </c>
      <c r="S1733" s="20">
        <f>VLOOKUP($A1733,Database!$A:$Y,10,FALSE)</f>
        <v>143</v>
      </c>
      <c r="T1733" s="20">
        <f>VLOOKUP($A1733,Database!$A:$Y,11,FALSE)</f>
        <v>112</v>
      </c>
      <c r="U1733" s="20">
        <f>VLOOKUP($A1733,Database!$A:$Y,12,FALSE)</f>
        <v>57</v>
      </c>
      <c r="V1733" s="20" t="str">
        <f>VLOOKUP(A1733,Database!A:M,13,FALSE)</f>
        <v>Terminé</v>
      </c>
      <c r="W1733" s="20">
        <f>VLOOKUP($A1733,Database!$A:$Y,20,FALSE)</f>
        <v>0</v>
      </c>
      <c r="X1733" s="20">
        <f>VLOOKUP($A1733,Database!$A:$Y,21,FALSE)</f>
        <v>1</v>
      </c>
      <c r="Y1733" s="20">
        <f>IF(A1733=0,0,IF(V1733="À venir",0,IF(AND(ISBLANK(P1733),ISBLANK(Q1733)),1,0)))</f>
        <v>0</v>
      </c>
      <c r="Z1733" s="20">
        <f>IF(OR(ISBLANK(P1733),ISBLANK(Q1733)),"",IF(OR(AND(P1733&gt;Q1733,W1733&gt;X1733),AND(P1733=Q1733,W1733=X1733),AND(P1733&lt;Q1733,W1733&lt;X1733)),1,0))</f>
        <v>1</v>
      </c>
      <c r="AA1733" s="20">
        <f ca="1">IF(C1733&lt;NOW(),IF(AND(P1733&gt;Q1733,W1733&gt;X1733),S1733,IF(AND(P1733=Q1733,W1733=X1733),T1733,IF(AND(P1733&lt;Q1733,W1733&lt;X1733),U1733,0))),"")</f>
        <v>57</v>
      </c>
      <c r="AB1733" s="20">
        <f ca="1">IF(AND(P1733=W1733,Q1733=X1733,NOT(ISBLANK(P1733)),NOT(ISBLANK(Q1733)),NOT(ISBLANK(W1733)),NOT(ISBLANK(AA1733))),1,0)</f>
        <v>0</v>
      </c>
      <c r="AC1733" s="20" t="str">
        <f ca="1">IF(AB1733=0,"",IF(OR(ISBLANK(P1733),ISBLANK(Q1733)),"",IF(ISBLANK(VLOOKUP(A1733,Database!A:AA,22,FALSE)),"",VLOOKUP(A1733,Database!A:AA,22,FALSE))))</f>
        <v/>
      </c>
      <c r="AD1733" s="20">
        <f ca="1">IFERROR(
   IF(
     OR(ISBLANK(P1733),ISBLANK(Q1733)),
     "",
     IF(
       AND(AA1733&lt;&gt;"",OR(V1733="Terminé",V1733="En cours")),
       VLOOKUP(AC1733,Setup_ScoreExactBonus!A:D,4,FALSE),
       0
     )),
  0)</f>
        <v>0</v>
      </c>
      <c r="AE1733" s="21">
        <f ca="1">IFERROR(IF(OR(ISBLANK(P1733),ISBLANK(Q1733)),0,IF(AA1733&lt;&gt;"", AA1733 + IF(AB1733=1,AD1733, 0), "") * (R1733+1)),"")</f>
        <v>57</v>
      </c>
      <c r="AF1733" s="21">
        <f ca="1">SUMIFS(AE$2:AE1733,D$2:D1733,D1733)</f>
        <v>2432</v>
      </c>
    </row>
    <row r="1734" spans="1:32" hidden="1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1">
        <v>0</v>
      </c>
      <c r="S1734" s="20">
        <f>VLOOKUP($A1734,Database!$A:$Y,10,FALSE)</f>
        <v>143</v>
      </c>
      <c r="T1734" s="20">
        <f>VLOOKUP($A1734,Database!$A:$Y,11,FALSE)</f>
        <v>112</v>
      </c>
      <c r="U1734" s="20">
        <f>VLOOKUP($A1734,Database!$A:$Y,12,FALSE)</f>
        <v>57</v>
      </c>
      <c r="V1734" s="20" t="str">
        <f>VLOOKUP(A1734,Database!A:M,13,FALSE)</f>
        <v>Terminé</v>
      </c>
      <c r="W1734" s="20">
        <f>VLOOKUP($A1734,Database!$A:$Y,20,FALSE)</f>
        <v>0</v>
      </c>
      <c r="X1734" s="20">
        <f>VLOOKUP($A1734,Database!$A:$Y,21,FALSE)</f>
        <v>1</v>
      </c>
      <c r="Y1734" s="20">
        <f>IF(A1734=0,0,IF(V1734="À venir",0,IF(AND(ISBLANK(P1734),ISBLANK(Q1734)),1,0)))</f>
        <v>0</v>
      </c>
      <c r="Z1734" s="20">
        <f>IF(OR(ISBLANK(P1734),ISBLANK(Q1734)),"",IF(OR(AND(P1734&gt;Q1734,W1734&gt;X1734),AND(P1734=Q1734,W1734=X1734),AND(P1734&lt;Q1734,W1734&lt;X1734)),1,0))</f>
        <v>0</v>
      </c>
      <c r="AA1734" s="20">
        <f ca="1">IF(C1734&lt;NOW(),IF(AND(P1734&gt;Q1734,W1734&gt;X1734),S1734,IF(AND(P1734=Q1734,W1734=X1734),T1734,IF(AND(P1734&lt;Q1734,W1734&lt;X1734),U1734,0))),"")</f>
        <v>0</v>
      </c>
      <c r="AB1734" s="20">
        <f ca="1">IF(AND(P1734=W1734,Q1734=X1734,NOT(ISBLANK(P1734)),NOT(ISBLANK(Q1734)),NOT(ISBLANK(W1734)),NOT(ISBLANK(AA1734))),1,0)</f>
        <v>0</v>
      </c>
      <c r="AC1734" s="20" t="str">
        <f ca="1">IF(AB1734=0,"",IF(OR(ISBLANK(P1734),ISBLANK(Q1734)),"",IF(ISBLANK(VLOOKUP(A1734,Database!A:AA,22,FALSE)),"",VLOOKUP(A1734,Database!A:AA,22,FALSE))))</f>
        <v/>
      </c>
      <c r="AD1734" s="20">
        <f ca="1">IFERROR(
   IF(
     OR(ISBLANK(P1734),ISBLANK(Q1734)),
     "",
     IF(
       AND(AA1734&lt;&gt;"",OR(V1734="Terminé",V1734="En cours")),
       VLOOKUP(AC1734,Setup_ScoreExactBonus!A:D,4,FALSE),
       0
     )),
  0)</f>
        <v>0</v>
      </c>
      <c r="AE1734" s="21">
        <f ca="1">IFERROR(IF(OR(ISBLANK(P1734),ISBLANK(Q1734)),0,IF(AA1734&lt;&gt;"", AA1734 + IF(AB1734=1,AD1734, 0), "") * (R1734+1)),"")</f>
        <v>0</v>
      </c>
      <c r="AF1734" s="21">
        <f ca="1">SUMIFS(AE$2:AE1734,D$2:D1734,D1734)</f>
        <v>1738</v>
      </c>
    </row>
    <row r="1735" spans="1:32" hidden="1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1">
        <v>0</v>
      </c>
      <c r="S1735" s="20">
        <f>VLOOKUP($A1735,Database!$A:$Y,10,FALSE)</f>
        <v>143</v>
      </c>
      <c r="T1735" s="20">
        <f>VLOOKUP($A1735,Database!$A:$Y,11,FALSE)</f>
        <v>112</v>
      </c>
      <c r="U1735" s="20">
        <f>VLOOKUP($A1735,Database!$A:$Y,12,FALSE)</f>
        <v>57</v>
      </c>
      <c r="V1735" s="20" t="str">
        <f>VLOOKUP(A1735,Database!A:M,13,FALSE)</f>
        <v>Terminé</v>
      </c>
      <c r="W1735" s="20">
        <f>VLOOKUP($A1735,Database!$A:$Y,20,FALSE)</f>
        <v>0</v>
      </c>
      <c r="X1735" s="20">
        <f>VLOOKUP($A1735,Database!$A:$Y,21,FALSE)</f>
        <v>1</v>
      </c>
      <c r="Y1735" s="20">
        <f>IF(A1735=0,0,IF(V1735="À venir",0,IF(AND(ISBLANK(P1735),ISBLANK(Q1735)),1,0)))</f>
        <v>0</v>
      </c>
      <c r="Z1735" s="20">
        <f>IF(OR(ISBLANK(P1735),ISBLANK(Q1735)),"",IF(OR(AND(P1735&gt;Q1735,W1735&gt;X1735),AND(P1735=Q1735,W1735=X1735),AND(P1735&lt;Q1735,W1735&lt;X1735)),1,0))</f>
        <v>1</v>
      </c>
      <c r="AA1735" s="20">
        <f ca="1">IF(C1735&lt;NOW(),IF(AND(P1735&gt;Q1735,W1735&gt;X1735),S1735,IF(AND(P1735=Q1735,W1735=X1735),T1735,IF(AND(P1735&lt;Q1735,W1735&lt;X1735),U1735,0))),"")</f>
        <v>57</v>
      </c>
      <c r="AB1735" s="20">
        <f ca="1">IF(AND(P1735=W1735,Q1735=X1735,NOT(ISBLANK(P1735)),NOT(ISBLANK(Q1735)),NOT(ISBLANK(W1735)),NOT(ISBLANK(AA1735))),1,0)</f>
        <v>0</v>
      </c>
      <c r="AC1735" s="20" t="str">
        <f ca="1">IF(AB1735=0,"",IF(OR(ISBLANK(P1735),ISBLANK(Q1735)),"",IF(ISBLANK(VLOOKUP(A1735,Database!A:AA,22,FALSE)),"",VLOOKUP(A1735,Database!A:AA,22,FALSE))))</f>
        <v/>
      </c>
      <c r="AD1735" s="20">
        <f ca="1">IFERROR(
   IF(
     OR(ISBLANK(P1735),ISBLANK(Q1735)),
     "",
     IF(
       AND(AA1735&lt;&gt;"",OR(V1735="Terminé",V1735="En cours")),
       VLOOKUP(AC1735,Setup_ScoreExactBonus!A:D,4,FALSE),
       0
     )),
  0)</f>
        <v>0</v>
      </c>
      <c r="AE1735" s="21">
        <f ca="1">IFERROR(IF(OR(ISBLANK(P1735),ISBLANK(Q1735)),0,IF(AA1735&lt;&gt;"", AA1735 + IF(AB1735=1,AD1735, 0), "") * (R1735+1)),"")</f>
        <v>57</v>
      </c>
      <c r="AF1735" s="21">
        <f ca="1">SUMIFS(AE$2:AE1735,D$2:D1735,D1735)</f>
        <v>2553</v>
      </c>
    </row>
    <row r="1736" spans="1:32" hidden="1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1">
        <v>0</v>
      </c>
      <c r="S1736" s="20">
        <f>VLOOKUP($A1736,Database!$A:$Y,10,FALSE)</f>
        <v>143</v>
      </c>
      <c r="T1736" s="20">
        <f>VLOOKUP($A1736,Database!$A:$Y,11,FALSE)</f>
        <v>112</v>
      </c>
      <c r="U1736" s="20">
        <f>VLOOKUP($A1736,Database!$A:$Y,12,FALSE)</f>
        <v>57</v>
      </c>
      <c r="V1736" s="20" t="str">
        <f>VLOOKUP(A1736,Database!A:M,13,FALSE)</f>
        <v>Terminé</v>
      </c>
      <c r="W1736" s="20">
        <f>VLOOKUP($A1736,Database!$A:$Y,20,FALSE)</f>
        <v>0</v>
      </c>
      <c r="X1736" s="20">
        <f>VLOOKUP($A1736,Database!$A:$Y,21,FALSE)</f>
        <v>1</v>
      </c>
      <c r="Y1736" s="20">
        <f>IF(A1736=0,0,IF(V1736="À venir",0,IF(AND(ISBLANK(P1736),ISBLANK(Q1736)),1,0)))</f>
        <v>1</v>
      </c>
      <c r="Z1736" s="20" t="str">
        <f>IF(OR(ISBLANK(P1736),ISBLANK(Q1736)),"",IF(OR(AND(P1736&gt;Q1736,W1736&gt;X1736),AND(P1736=Q1736,W1736=X1736),AND(P1736&lt;Q1736,W1736&lt;X1736)),1,0))</f>
        <v/>
      </c>
      <c r="AA1736" s="20">
        <f ca="1">IF(C1736&lt;NOW(),IF(AND(P1736&gt;Q1736,W1736&gt;X1736),S1736,IF(AND(P1736=Q1736,W1736=X1736),T1736,IF(AND(P1736&lt;Q1736,W1736&lt;X1736),U1736,0))),"")</f>
        <v>0</v>
      </c>
      <c r="AB1736" s="20">
        <f ca="1">IF(AND(P1736=W1736,Q1736=X1736,NOT(ISBLANK(P1736)),NOT(ISBLANK(Q1736)),NOT(ISBLANK(W1736)),NOT(ISBLANK(AA1736))),1,0)</f>
        <v>0</v>
      </c>
      <c r="AC1736" s="20" t="str">
        <f ca="1">IF(AB1736=0,"",IF(OR(ISBLANK(P1736),ISBLANK(Q1736)),"",IF(ISBLANK(VLOOKUP(A1736,Database!A:AA,22,FALSE)),"",VLOOKUP(A1736,Database!A:AA,22,FALSE))))</f>
        <v/>
      </c>
      <c r="AD1736" s="20" t="str">
        <f>IFERROR(
   IF(
     OR(ISBLANK(P1736),ISBLANK(Q1736)),
     "",
     IF(
       AND(AA1736&lt;&gt;"",OR(V1736="Terminé",V1736="En cours")),
       VLOOKUP(AC1736,Setup_ScoreExactBonus!A:D,4,FALSE),
       0
     )),
  0)</f>
        <v/>
      </c>
      <c r="AE1736" s="21">
        <f>IFERROR(IF(OR(ISBLANK(P1736),ISBLANK(Q1736)),0,IF(AA1736&lt;&gt;"", AA1736 + IF(AB1736=1,AD1736, 0), "") * (R1736+1)),"")</f>
        <v>0</v>
      </c>
      <c r="AF1736" s="21">
        <f ca="1">SUMIFS(AE$2:AE1736,D$2:D1736,D1736)</f>
        <v>1434</v>
      </c>
    </row>
    <row r="1737" spans="1:32" hidden="1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1">
        <v>0</v>
      </c>
      <c r="S1737" s="20">
        <f>VLOOKUP($A1737,Database!$A:$Y,10,FALSE)</f>
        <v>143</v>
      </c>
      <c r="T1737" s="20">
        <f>VLOOKUP($A1737,Database!$A:$Y,11,FALSE)</f>
        <v>112</v>
      </c>
      <c r="U1737" s="20">
        <f>VLOOKUP($A1737,Database!$A:$Y,12,FALSE)</f>
        <v>57</v>
      </c>
      <c r="V1737" s="20" t="str">
        <f>VLOOKUP(A1737,Database!A:M,13,FALSE)</f>
        <v>Terminé</v>
      </c>
      <c r="W1737" s="20">
        <f>VLOOKUP($A1737,Database!$A:$Y,20,FALSE)</f>
        <v>0</v>
      </c>
      <c r="X1737" s="20">
        <f>VLOOKUP($A1737,Database!$A:$Y,21,FALSE)</f>
        <v>1</v>
      </c>
      <c r="Y1737" s="20">
        <f>IF(A1737=0,0,IF(V1737="À venir",0,IF(AND(ISBLANK(P1737),ISBLANK(Q1737)),1,0)))</f>
        <v>0</v>
      </c>
      <c r="Z1737" s="20">
        <f>IF(OR(ISBLANK(P1737),ISBLANK(Q1737)),"",IF(OR(AND(P1737&gt;Q1737,W1737&gt;X1737),AND(P1737=Q1737,W1737=X1737),AND(P1737&lt;Q1737,W1737&lt;X1737)),1,0))</f>
        <v>1</v>
      </c>
      <c r="AA1737" s="20">
        <f ca="1">IF(C1737&lt;NOW(),IF(AND(P1737&gt;Q1737,W1737&gt;X1737),S1737,IF(AND(P1737=Q1737,W1737=X1737),T1737,IF(AND(P1737&lt;Q1737,W1737&lt;X1737),U1737,0))),"")</f>
        <v>57</v>
      </c>
      <c r="AB1737" s="20">
        <f ca="1">IF(AND(P1737=W1737,Q1737=X1737,NOT(ISBLANK(P1737)),NOT(ISBLANK(Q1737)),NOT(ISBLANK(W1737)),NOT(ISBLANK(AA1737))),1,0)</f>
        <v>0</v>
      </c>
      <c r="AC1737" s="20" t="str">
        <f ca="1">IF(AB1737=0,"",IF(OR(ISBLANK(P1737),ISBLANK(Q1737)),"",IF(ISBLANK(VLOOKUP(A1737,Database!A:AA,22,FALSE)),"",VLOOKUP(A1737,Database!A:AA,22,FALSE))))</f>
        <v/>
      </c>
      <c r="AD1737" s="20">
        <f ca="1">IFERROR(
   IF(
     OR(ISBLANK(P1737),ISBLANK(Q1737)),
     "",
     IF(
       AND(AA1737&lt;&gt;"",OR(V1737="Terminé",V1737="En cours")),
       VLOOKUP(AC1737,Setup_ScoreExactBonus!A:D,4,FALSE),
       0
     )),
  0)</f>
        <v>0</v>
      </c>
      <c r="AE1737" s="21">
        <f ca="1">IFERROR(IF(OR(ISBLANK(P1737),ISBLANK(Q1737)),0,IF(AA1737&lt;&gt;"", AA1737 + IF(AB1737=1,AD1737, 0), "") * (R1737+1)),"")</f>
        <v>57</v>
      </c>
      <c r="AF1737" s="21">
        <f ca="1">SUMIFS(AE$2:AE1737,D$2:D1737,D1737)</f>
        <v>2311</v>
      </c>
    </row>
    <row r="1738" spans="1:32" hidden="1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1">
        <v>0</v>
      </c>
      <c r="S1738" s="20">
        <f>VLOOKUP($A1738,Database!$A:$Y,10,FALSE)</f>
        <v>143</v>
      </c>
      <c r="T1738" s="20">
        <f>VLOOKUP($A1738,Database!$A:$Y,11,FALSE)</f>
        <v>112</v>
      </c>
      <c r="U1738" s="20">
        <f>VLOOKUP($A1738,Database!$A:$Y,12,FALSE)</f>
        <v>57</v>
      </c>
      <c r="V1738" s="20" t="str">
        <f>VLOOKUP(A1738,Database!A:M,13,FALSE)</f>
        <v>Terminé</v>
      </c>
      <c r="W1738" s="20">
        <f>VLOOKUP($A1738,Database!$A:$Y,20,FALSE)</f>
        <v>0</v>
      </c>
      <c r="X1738" s="20">
        <f>VLOOKUP($A1738,Database!$A:$Y,21,FALSE)</f>
        <v>1</v>
      </c>
      <c r="Y1738" s="20">
        <f>IF(A1738=0,0,IF(V1738="À venir",0,IF(AND(ISBLANK(P1738),ISBLANK(Q1738)),1,0)))</f>
        <v>0</v>
      </c>
      <c r="Z1738" s="20">
        <f>IF(OR(ISBLANK(P1738),ISBLANK(Q1738)),"",IF(OR(AND(P1738&gt;Q1738,W1738&gt;X1738),AND(P1738=Q1738,W1738=X1738),AND(P1738&lt;Q1738,W1738&lt;X1738)),1,0))</f>
        <v>1</v>
      </c>
      <c r="AA1738" s="20">
        <f ca="1">IF(C1738&lt;NOW(),IF(AND(P1738&gt;Q1738,W1738&gt;X1738),S1738,IF(AND(P1738=Q1738,W1738=X1738),T1738,IF(AND(P1738&lt;Q1738,W1738&lt;X1738),U1738,0))),"")</f>
        <v>57</v>
      </c>
      <c r="AB1738" s="20">
        <f ca="1">IF(AND(P1738=W1738,Q1738=X1738,NOT(ISBLANK(P1738)),NOT(ISBLANK(Q1738)),NOT(ISBLANK(W1738)),NOT(ISBLANK(AA1738))),1,0)</f>
        <v>0</v>
      </c>
      <c r="AC1738" s="20" t="str">
        <f ca="1">IF(AB1738=0,"",IF(OR(ISBLANK(P1738),ISBLANK(Q1738)),"",IF(ISBLANK(VLOOKUP(A1738,Database!A:AA,22,FALSE)),"",VLOOKUP(A1738,Database!A:AA,22,FALSE))))</f>
        <v/>
      </c>
      <c r="AD1738" s="20">
        <f ca="1">IFERROR(
   IF(
     OR(ISBLANK(P1738),ISBLANK(Q1738)),
     "",
     IF(
       AND(AA1738&lt;&gt;"",OR(V1738="Terminé",V1738="En cours")),
       VLOOKUP(AC1738,Setup_ScoreExactBonus!A:D,4,FALSE),
       0
     )),
  0)</f>
        <v>0</v>
      </c>
      <c r="AE1738" s="21">
        <f ca="1">IFERROR(IF(OR(ISBLANK(P1738),ISBLANK(Q1738)),0,IF(AA1738&lt;&gt;"", AA1738 + IF(AB1738=1,AD1738, 0), "") * (R1738+1)),"")</f>
        <v>57</v>
      </c>
      <c r="AF1738" s="21">
        <f ca="1">SUMIFS(AE$2:AE1738,D$2:D1738,D1738)</f>
        <v>2518</v>
      </c>
    </row>
    <row r="1739" spans="1:32" hidden="1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1">
        <v>0</v>
      </c>
      <c r="S1739" s="20">
        <f>VLOOKUP($A1739,Database!$A:$Y,10,FALSE)</f>
        <v>143</v>
      </c>
      <c r="T1739" s="20">
        <f>VLOOKUP($A1739,Database!$A:$Y,11,FALSE)</f>
        <v>112</v>
      </c>
      <c r="U1739" s="20">
        <f>VLOOKUP($A1739,Database!$A:$Y,12,FALSE)</f>
        <v>57</v>
      </c>
      <c r="V1739" s="20" t="str">
        <f>VLOOKUP(A1739,Database!A:M,13,FALSE)</f>
        <v>Terminé</v>
      </c>
      <c r="W1739" s="20">
        <f>VLOOKUP($A1739,Database!$A:$Y,20,FALSE)</f>
        <v>0</v>
      </c>
      <c r="X1739" s="20">
        <f>VLOOKUP($A1739,Database!$A:$Y,21,FALSE)</f>
        <v>1</v>
      </c>
      <c r="Y1739" s="20">
        <f>IF(A1739=0,0,IF(V1739="À venir",0,IF(AND(ISBLANK(P1739),ISBLANK(Q1739)),1,0)))</f>
        <v>0</v>
      </c>
      <c r="Z1739" s="20">
        <f>IF(OR(ISBLANK(P1739),ISBLANK(Q1739)),"",IF(OR(AND(P1739&gt;Q1739,W1739&gt;X1739),AND(P1739=Q1739,W1739=X1739),AND(P1739&lt;Q1739,W1739&lt;X1739)),1,0))</f>
        <v>1</v>
      </c>
      <c r="AA1739" s="20">
        <f ca="1">IF(C1739&lt;NOW(),IF(AND(P1739&gt;Q1739,W1739&gt;X1739),S1739,IF(AND(P1739=Q1739,W1739=X1739),T1739,IF(AND(P1739&lt;Q1739,W1739&lt;X1739),U1739,0))),"")</f>
        <v>57</v>
      </c>
      <c r="AB1739" s="20">
        <f ca="1">IF(AND(P1739=W1739,Q1739=X1739,NOT(ISBLANK(P1739)),NOT(ISBLANK(Q1739)),NOT(ISBLANK(W1739)),NOT(ISBLANK(AA1739))),1,0)</f>
        <v>0</v>
      </c>
      <c r="AC1739" s="20" t="str">
        <f ca="1">IF(AB1739=0,"",IF(OR(ISBLANK(P1739),ISBLANK(Q1739)),"",IF(ISBLANK(VLOOKUP(A1739,Database!A:AA,22,FALSE)),"",VLOOKUP(A1739,Database!A:AA,22,FALSE))))</f>
        <v/>
      </c>
      <c r="AD1739" s="20">
        <f ca="1">IFERROR(
   IF(
     OR(ISBLANK(P1739),ISBLANK(Q1739)),
     "",
     IF(
       AND(AA1739&lt;&gt;"",OR(V1739="Terminé",V1739="En cours")),
       VLOOKUP(AC1739,Setup_ScoreExactBonus!A:D,4,FALSE),
       0
     )),
  0)</f>
        <v>0</v>
      </c>
      <c r="AE1739" s="21">
        <f ca="1">IFERROR(IF(OR(ISBLANK(P1739),ISBLANK(Q1739)),0,IF(AA1739&lt;&gt;"", AA1739 + IF(AB1739=1,AD1739, 0), "") * (R1739+1)),"")</f>
        <v>57</v>
      </c>
      <c r="AF1739" s="21">
        <f ca="1">SUMIFS(AE$2:AE1739,D$2:D1739,D1739)</f>
        <v>2107</v>
      </c>
    </row>
    <row r="1740" spans="1:32" hidden="1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1">
        <v>0</v>
      </c>
      <c r="S1740" s="20">
        <f>VLOOKUP($A1740,Database!$A:$Y,10,FALSE)</f>
        <v>143</v>
      </c>
      <c r="T1740" s="20">
        <f>VLOOKUP($A1740,Database!$A:$Y,11,FALSE)</f>
        <v>112</v>
      </c>
      <c r="U1740" s="20">
        <f>VLOOKUP($A1740,Database!$A:$Y,12,FALSE)</f>
        <v>57</v>
      </c>
      <c r="V1740" s="20" t="str">
        <f>VLOOKUP(A1740,Database!A:M,13,FALSE)</f>
        <v>Terminé</v>
      </c>
      <c r="W1740" s="20">
        <f>VLOOKUP($A1740,Database!$A:$Y,20,FALSE)</f>
        <v>0</v>
      </c>
      <c r="X1740" s="20">
        <f>VLOOKUP($A1740,Database!$A:$Y,21,FALSE)</f>
        <v>1</v>
      </c>
      <c r="Y1740" s="20">
        <f>IF(A1740=0,0,IF(V1740="À venir",0,IF(AND(ISBLANK(P1740),ISBLANK(Q1740)),1,0)))</f>
        <v>0</v>
      </c>
      <c r="Z1740" s="20">
        <f>IF(OR(ISBLANK(P1740),ISBLANK(Q1740)),"",IF(OR(AND(P1740&gt;Q1740,W1740&gt;X1740),AND(P1740=Q1740,W1740=X1740),AND(P1740&lt;Q1740,W1740&lt;X1740)),1,0))</f>
        <v>1</v>
      </c>
      <c r="AA1740" s="20">
        <f ca="1">IF(C1740&lt;NOW(),IF(AND(P1740&gt;Q1740,W1740&gt;X1740),S1740,IF(AND(P1740=Q1740,W1740=X1740),T1740,IF(AND(P1740&lt;Q1740,W1740&lt;X1740),U1740,0))),"")</f>
        <v>57</v>
      </c>
      <c r="AB1740" s="20">
        <f ca="1">IF(AND(P1740=W1740,Q1740=X1740,NOT(ISBLANK(P1740)),NOT(ISBLANK(Q1740)),NOT(ISBLANK(W1740)),NOT(ISBLANK(AA1740))),1,0)</f>
        <v>0</v>
      </c>
      <c r="AC1740" s="20" t="str">
        <f ca="1">IF(AB1740=0,"",IF(OR(ISBLANK(P1740),ISBLANK(Q1740)),"",IF(ISBLANK(VLOOKUP(A1740,Database!A:AA,22,FALSE)),"",VLOOKUP(A1740,Database!A:AA,22,FALSE))))</f>
        <v/>
      </c>
      <c r="AD1740" s="20">
        <f ca="1">IFERROR(
   IF(
     OR(ISBLANK(P1740),ISBLANK(Q1740)),
     "",
     IF(
       AND(AA1740&lt;&gt;"",OR(V1740="Terminé",V1740="En cours")),
       VLOOKUP(AC1740,Setup_ScoreExactBonus!A:D,4,FALSE),
       0
     )),
  0)</f>
        <v>0</v>
      </c>
      <c r="AE1740" s="21">
        <f ca="1">IFERROR(IF(OR(ISBLANK(P1740),ISBLANK(Q1740)),0,IF(AA1740&lt;&gt;"", AA1740 + IF(AB1740=1,AD1740, 0), "") * (R1740+1)),"")</f>
        <v>57</v>
      </c>
      <c r="AF1740" s="21">
        <f ca="1">SUMIFS(AE$2:AE1740,D$2:D1740,D1740)</f>
        <v>2720</v>
      </c>
    </row>
    <row r="1741" spans="1:32" hidden="1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1">
        <v>0</v>
      </c>
      <c r="S1741" s="20">
        <f>VLOOKUP($A1741,Database!$A:$Y,10,FALSE)</f>
        <v>143</v>
      </c>
      <c r="T1741" s="20">
        <f>VLOOKUP($A1741,Database!$A:$Y,11,FALSE)</f>
        <v>112</v>
      </c>
      <c r="U1741" s="20">
        <f>VLOOKUP($A1741,Database!$A:$Y,12,FALSE)</f>
        <v>57</v>
      </c>
      <c r="V1741" s="20" t="str">
        <f>VLOOKUP(A1741,Database!A:M,13,FALSE)</f>
        <v>Terminé</v>
      </c>
      <c r="W1741" s="20">
        <f>VLOOKUP($A1741,Database!$A:$Y,20,FALSE)</f>
        <v>0</v>
      </c>
      <c r="X1741" s="20">
        <f>VLOOKUP($A1741,Database!$A:$Y,21,FALSE)</f>
        <v>1</v>
      </c>
      <c r="Y1741" s="20">
        <f>IF(A1741=0,0,IF(V1741="À venir",0,IF(AND(ISBLANK(P1741),ISBLANK(Q1741)),1,0)))</f>
        <v>0</v>
      </c>
      <c r="Z1741" s="20">
        <f>IF(OR(ISBLANK(P1741),ISBLANK(Q1741)),"",IF(OR(AND(P1741&gt;Q1741,W1741&gt;X1741),AND(P1741=Q1741,W1741=X1741),AND(P1741&lt;Q1741,W1741&lt;X1741)),1,0))</f>
        <v>1</v>
      </c>
      <c r="AA1741" s="20">
        <f ca="1">IF(C1741&lt;NOW(),IF(AND(P1741&gt;Q1741,W1741&gt;X1741),S1741,IF(AND(P1741=Q1741,W1741=X1741),T1741,IF(AND(P1741&lt;Q1741,W1741&lt;X1741),U1741,0))),"")</f>
        <v>57</v>
      </c>
      <c r="AB1741" s="20">
        <f ca="1">IF(AND(P1741=W1741,Q1741=X1741,NOT(ISBLANK(P1741)),NOT(ISBLANK(Q1741)),NOT(ISBLANK(W1741)),NOT(ISBLANK(AA1741))),1,0)</f>
        <v>0</v>
      </c>
      <c r="AC1741" s="20" t="str">
        <f ca="1">IF(AB1741=0,"",IF(OR(ISBLANK(P1741),ISBLANK(Q1741)),"",IF(ISBLANK(VLOOKUP(A1741,Database!A:AA,22,FALSE)),"",VLOOKUP(A1741,Database!A:AA,22,FALSE))))</f>
        <v/>
      </c>
      <c r="AD1741" s="20">
        <f ca="1">IFERROR(
   IF(
     OR(ISBLANK(P1741),ISBLANK(Q1741)),
     "",
     IF(
       AND(AA1741&lt;&gt;"",OR(V1741="Terminé",V1741="En cours")),
       VLOOKUP(AC1741,Setup_ScoreExactBonus!A:D,4,FALSE),
       0
     )),
  0)</f>
        <v>0</v>
      </c>
      <c r="AE1741" s="21">
        <f ca="1">IFERROR(IF(OR(ISBLANK(P1741),ISBLANK(Q1741)),0,IF(AA1741&lt;&gt;"", AA1741 + IF(AB1741=1,AD1741, 0), "") * (R1741+1)),"")</f>
        <v>57</v>
      </c>
      <c r="AF1741" s="21">
        <f ca="1">SUMIFS(AE$2:AE1741,D$2:D1741,D1741)</f>
        <v>2455</v>
      </c>
    </row>
    <row r="1742" spans="1:32" hidden="1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1">
        <v>0</v>
      </c>
      <c r="S1742" s="20">
        <f>VLOOKUP($A1742,Database!$A:$Y,10,FALSE)</f>
        <v>143</v>
      </c>
      <c r="T1742" s="20">
        <f>VLOOKUP($A1742,Database!$A:$Y,11,FALSE)</f>
        <v>112</v>
      </c>
      <c r="U1742" s="20">
        <f>VLOOKUP($A1742,Database!$A:$Y,12,FALSE)</f>
        <v>57</v>
      </c>
      <c r="V1742" s="20" t="str">
        <f>VLOOKUP(A1742,Database!A:M,13,FALSE)</f>
        <v>Terminé</v>
      </c>
      <c r="W1742" s="20">
        <f>VLOOKUP($A1742,Database!$A:$Y,20,FALSE)</f>
        <v>0</v>
      </c>
      <c r="X1742" s="20">
        <f>VLOOKUP($A1742,Database!$A:$Y,21,FALSE)</f>
        <v>1</v>
      </c>
      <c r="Y1742" s="20">
        <f>IF(A1742=0,0,IF(V1742="À venir",0,IF(AND(ISBLANK(P1742),ISBLANK(Q1742)),1,0)))</f>
        <v>0</v>
      </c>
      <c r="Z1742" s="20">
        <f>IF(OR(ISBLANK(P1742),ISBLANK(Q1742)),"",IF(OR(AND(P1742&gt;Q1742,W1742&gt;X1742),AND(P1742=Q1742,W1742=X1742),AND(P1742&lt;Q1742,W1742&lt;X1742)),1,0))</f>
        <v>1</v>
      </c>
      <c r="AA1742" s="20">
        <f ca="1">IF(C1742&lt;NOW(),IF(AND(P1742&gt;Q1742,W1742&gt;X1742),S1742,IF(AND(P1742=Q1742,W1742=X1742),T1742,IF(AND(P1742&lt;Q1742,W1742&lt;X1742),U1742,0))),"")</f>
        <v>57</v>
      </c>
      <c r="AB1742" s="20">
        <f ca="1">IF(AND(P1742=W1742,Q1742=X1742,NOT(ISBLANK(P1742)),NOT(ISBLANK(Q1742)),NOT(ISBLANK(W1742)),NOT(ISBLANK(AA1742))),1,0)</f>
        <v>0</v>
      </c>
      <c r="AC1742" s="20" t="str">
        <f ca="1">IF(AB1742=0,"",IF(OR(ISBLANK(P1742),ISBLANK(Q1742)),"",IF(ISBLANK(VLOOKUP(A1742,Database!A:AA,22,FALSE)),"",VLOOKUP(A1742,Database!A:AA,22,FALSE))))</f>
        <v/>
      </c>
      <c r="AD1742" s="20">
        <f ca="1">IFERROR(
   IF(
     OR(ISBLANK(P1742),ISBLANK(Q1742)),
     "",
     IF(
       AND(AA1742&lt;&gt;"",OR(V1742="Terminé",V1742="En cours")),
       VLOOKUP(AC1742,Setup_ScoreExactBonus!A:D,4,FALSE),
       0
     )),
  0)</f>
        <v>0</v>
      </c>
      <c r="AE1742" s="21">
        <f ca="1">IFERROR(IF(OR(ISBLANK(P1742),ISBLANK(Q1742)),0,IF(AA1742&lt;&gt;"", AA1742 + IF(AB1742=1,AD1742, 0), "") * (R1742+1)),"")</f>
        <v>57</v>
      </c>
      <c r="AF1742" s="21">
        <f ca="1">SUMIFS(AE$2:AE1742,D$2:D1742,D1742)</f>
        <v>2555</v>
      </c>
    </row>
    <row r="1743" spans="1:32" hidden="1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1">
        <v>0</v>
      </c>
      <c r="S1743" s="20">
        <f>VLOOKUP($A1743,Database!$A:$Y,10,FALSE)</f>
        <v>143</v>
      </c>
      <c r="T1743" s="20">
        <f>VLOOKUP($A1743,Database!$A:$Y,11,FALSE)</f>
        <v>112</v>
      </c>
      <c r="U1743" s="20">
        <f>VLOOKUP($A1743,Database!$A:$Y,12,FALSE)</f>
        <v>57</v>
      </c>
      <c r="V1743" s="20" t="str">
        <f>VLOOKUP(A1743,Database!A:M,13,FALSE)</f>
        <v>Terminé</v>
      </c>
      <c r="W1743" s="20">
        <f>VLOOKUP($A1743,Database!$A:$Y,20,FALSE)</f>
        <v>0</v>
      </c>
      <c r="X1743" s="20">
        <f>VLOOKUP($A1743,Database!$A:$Y,21,FALSE)</f>
        <v>1</v>
      </c>
      <c r="Y1743" s="20">
        <f>IF(A1743=0,0,IF(V1743="À venir",0,IF(AND(ISBLANK(P1743),ISBLANK(Q1743)),1,0)))</f>
        <v>0</v>
      </c>
      <c r="Z1743" s="20">
        <f>IF(OR(ISBLANK(P1743),ISBLANK(Q1743)),"",IF(OR(AND(P1743&gt;Q1743,W1743&gt;X1743),AND(P1743=Q1743,W1743=X1743),AND(P1743&lt;Q1743,W1743&lt;X1743)),1,0))</f>
        <v>1</v>
      </c>
      <c r="AA1743" s="20">
        <f ca="1">IF(C1743&lt;NOW(),IF(AND(P1743&gt;Q1743,W1743&gt;X1743),S1743,IF(AND(P1743=Q1743,W1743=X1743),T1743,IF(AND(P1743&lt;Q1743,W1743&lt;X1743),U1743,0))),"")</f>
        <v>57</v>
      </c>
      <c r="AB1743" s="20">
        <f ca="1">IF(AND(P1743=W1743,Q1743=X1743,NOT(ISBLANK(P1743)),NOT(ISBLANK(Q1743)),NOT(ISBLANK(W1743)),NOT(ISBLANK(AA1743))),1,0)</f>
        <v>0</v>
      </c>
      <c r="AC1743" s="20" t="str">
        <f ca="1">IF(AB1743=0,"",IF(OR(ISBLANK(P1743),ISBLANK(Q1743)),"",IF(ISBLANK(VLOOKUP(A1743,Database!A:AA,22,FALSE)),"",VLOOKUP(A1743,Database!A:AA,22,FALSE))))</f>
        <v/>
      </c>
      <c r="AD1743" s="20">
        <f ca="1">IFERROR(
   IF(
     OR(ISBLANK(P1743),ISBLANK(Q1743)),
     "",
     IF(
       AND(AA1743&lt;&gt;"",OR(V1743="Terminé",V1743="En cours")),
       VLOOKUP(AC1743,Setup_ScoreExactBonus!A:D,4,FALSE),
       0
     )),
  0)</f>
        <v>0</v>
      </c>
      <c r="AE1743" s="21">
        <f ca="1">IFERROR(IF(OR(ISBLANK(P1743),ISBLANK(Q1743)),0,IF(AA1743&lt;&gt;"", AA1743 + IF(AB1743=1,AD1743, 0), "") * (R1743+1)),"")</f>
        <v>57</v>
      </c>
      <c r="AF1743" s="21">
        <f ca="1">SUMIFS(AE$2:AE1743,D$2:D1743,D1743)</f>
        <v>2440</v>
      </c>
    </row>
    <row r="1744" spans="1:32" hidden="1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1">
        <v>0</v>
      </c>
      <c r="S1744" s="20">
        <f>VLOOKUP($A1744,Database!$A:$Y,10,FALSE)</f>
        <v>143</v>
      </c>
      <c r="T1744" s="20">
        <f>VLOOKUP($A1744,Database!$A:$Y,11,FALSE)</f>
        <v>112</v>
      </c>
      <c r="U1744" s="20">
        <f>VLOOKUP($A1744,Database!$A:$Y,12,FALSE)</f>
        <v>57</v>
      </c>
      <c r="V1744" s="20" t="str">
        <f>VLOOKUP(A1744,Database!A:M,13,FALSE)</f>
        <v>Terminé</v>
      </c>
      <c r="W1744" s="20">
        <f>VLOOKUP($A1744,Database!$A:$Y,20,FALSE)</f>
        <v>0</v>
      </c>
      <c r="X1744" s="20">
        <f>VLOOKUP($A1744,Database!$A:$Y,21,FALSE)</f>
        <v>1</v>
      </c>
      <c r="Y1744" s="20">
        <f>IF(A1744=0,0,IF(V1744="À venir",0,IF(AND(ISBLANK(P1744),ISBLANK(Q1744)),1,0)))</f>
        <v>0</v>
      </c>
      <c r="Z1744" s="20">
        <f>IF(OR(ISBLANK(P1744),ISBLANK(Q1744)),"",IF(OR(AND(P1744&gt;Q1744,W1744&gt;X1744),AND(P1744=Q1744,W1744=X1744),AND(P1744&lt;Q1744,W1744&lt;X1744)),1,0))</f>
        <v>1</v>
      </c>
      <c r="AA1744" s="20">
        <f ca="1">IF(C1744&lt;NOW(),IF(AND(P1744&gt;Q1744,W1744&gt;X1744),S1744,IF(AND(P1744=Q1744,W1744=X1744),T1744,IF(AND(P1744&lt;Q1744,W1744&lt;X1744),U1744,0))),"")</f>
        <v>57</v>
      </c>
      <c r="AB1744" s="20">
        <f ca="1">IF(AND(P1744=W1744,Q1744=X1744,NOT(ISBLANK(P1744)),NOT(ISBLANK(Q1744)),NOT(ISBLANK(W1744)),NOT(ISBLANK(AA1744))),1,0)</f>
        <v>0</v>
      </c>
      <c r="AC1744" s="20" t="str">
        <f ca="1">IF(AB1744=0,"",IF(OR(ISBLANK(P1744),ISBLANK(Q1744)),"",IF(ISBLANK(VLOOKUP(A1744,Database!A:AA,22,FALSE)),"",VLOOKUP(A1744,Database!A:AA,22,FALSE))))</f>
        <v/>
      </c>
      <c r="AD1744" s="20">
        <f ca="1">IFERROR(
   IF(
     OR(ISBLANK(P1744),ISBLANK(Q1744)),
     "",
     IF(
       AND(AA1744&lt;&gt;"",OR(V1744="Terminé",V1744="En cours")),
       VLOOKUP(AC1744,Setup_ScoreExactBonus!A:D,4,FALSE),
       0
     )),
  0)</f>
        <v>0</v>
      </c>
      <c r="AE1744" s="21">
        <f ca="1">IFERROR(IF(OR(ISBLANK(P1744),ISBLANK(Q1744)),0,IF(AA1744&lt;&gt;"", AA1744 + IF(AB1744=1,AD1744, 0), "") * (R1744+1)),"")</f>
        <v>57</v>
      </c>
      <c r="AF1744" s="21">
        <f ca="1">SUMIFS(AE$2:AE1744,D$2:D1744,D1744)</f>
        <v>2427</v>
      </c>
    </row>
    <row r="1745" spans="1:32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1">
        <v>0</v>
      </c>
      <c r="S1745" s="20">
        <f>VLOOKUP($A1745,Database!$A:$Y,10,FALSE)</f>
        <v>143</v>
      </c>
      <c r="T1745" s="20">
        <f>VLOOKUP($A1745,Database!$A:$Y,11,FALSE)</f>
        <v>112</v>
      </c>
      <c r="U1745" s="20">
        <f>VLOOKUP($A1745,Database!$A:$Y,12,FALSE)</f>
        <v>57</v>
      </c>
      <c r="V1745" s="20" t="str">
        <f>VLOOKUP(A1745,Database!A:M,13,FALSE)</f>
        <v>Terminé</v>
      </c>
      <c r="W1745" s="20">
        <f>VLOOKUP($A1745,Database!$A:$Y,20,FALSE)</f>
        <v>0</v>
      </c>
      <c r="X1745" s="20">
        <f>VLOOKUP($A1745,Database!$A:$Y,21,FALSE)</f>
        <v>1</v>
      </c>
      <c r="Y1745" s="20">
        <f>IF(A1745=0,0,IF(V1745="À venir",0,IF(AND(ISBLANK(P1745),ISBLANK(Q1745)),1,0)))</f>
        <v>0</v>
      </c>
      <c r="Z1745" s="20">
        <f>IF(OR(ISBLANK(P1745),ISBLANK(Q1745)),"",IF(OR(AND(P1745&gt;Q1745,W1745&gt;X1745),AND(P1745=Q1745,W1745=X1745),AND(P1745&lt;Q1745,W1745&lt;X1745)),1,0))</f>
        <v>1</v>
      </c>
      <c r="AA1745" s="20">
        <f ca="1">IF(C1745&lt;NOW(),IF(AND(P1745&gt;Q1745,W1745&gt;X1745),S1745,IF(AND(P1745=Q1745,W1745=X1745),T1745,IF(AND(P1745&lt;Q1745,W1745&lt;X1745),U1745,0))),"")</f>
        <v>57</v>
      </c>
      <c r="AB1745" s="20">
        <f ca="1">IF(AND(P1745=W1745,Q1745=X1745,NOT(ISBLANK(P1745)),NOT(ISBLANK(Q1745)),NOT(ISBLANK(W1745)),NOT(ISBLANK(AA1745))),1,0)</f>
        <v>0</v>
      </c>
      <c r="AC1745" s="20" t="str">
        <f ca="1">IF(AB1745=0,"",IF(OR(ISBLANK(P1745),ISBLANK(Q1745)),"",IF(ISBLANK(VLOOKUP(A1745,Database!A:AA,22,FALSE)),"",VLOOKUP(A1745,Database!A:AA,22,FALSE))))</f>
        <v/>
      </c>
      <c r="AD1745" s="20">
        <f ca="1">IFERROR(
   IF(
     OR(ISBLANK(P1745),ISBLANK(Q1745)),
     "",
     IF(
       AND(AA1745&lt;&gt;"",OR(V1745="Terminé",V1745="En cours")),
       VLOOKUP(AC1745,Setup_ScoreExactBonus!A:D,4,FALSE),
       0
     )),
  0)</f>
        <v>0</v>
      </c>
      <c r="AE1745" s="21">
        <f ca="1">IFERROR(IF(OR(ISBLANK(P1745),ISBLANK(Q1745)),0,IF(AA1745&lt;&gt;"", AA1745 + IF(AB1745=1,AD1745, 0), "") * (R1745+1)),"")</f>
        <v>57</v>
      </c>
      <c r="AF1745" s="21">
        <f ca="1">SUMIFS(AE$2:AE1745,D$2:D1745,D1745)</f>
        <v>2253</v>
      </c>
    </row>
    <row r="1746" spans="1:32" hidden="1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1">
        <v>0</v>
      </c>
      <c r="S1746" s="20">
        <f>VLOOKUP($A1746,Database!$A:$Y,10,FALSE)</f>
        <v>143</v>
      </c>
      <c r="T1746" s="20">
        <f>VLOOKUP($A1746,Database!$A:$Y,11,FALSE)</f>
        <v>112</v>
      </c>
      <c r="U1746" s="20">
        <f>VLOOKUP($A1746,Database!$A:$Y,12,FALSE)</f>
        <v>57</v>
      </c>
      <c r="V1746" s="20" t="str">
        <f>VLOOKUP(A1746,Database!A:M,13,FALSE)</f>
        <v>Terminé</v>
      </c>
      <c r="W1746" s="20">
        <f>VLOOKUP($A1746,Database!$A:$Y,20,FALSE)</f>
        <v>0</v>
      </c>
      <c r="X1746" s="20">
        <f>VLOOKUP($A1746,Database!$A:$Y,21,FALSE)</f>
        <v>1</v>
      </c>
      <c r="Y1746" s="20">
        <f>IF(A1746=0,0,IF(V1746="À venir",0,IF(AND(ISBLANK(P1746),ISBLANK(Q1746)),1,0)))</f>
        <v>0</v>
      </c>
      <c r="Z1746" s="20">
        <f>IF(OR(ISBLANK(P1746),ISBLANK(Q1746)),"",IF(OR(AND(P1746&gt;Q1746,W1746&gt;X1746),AND(P1746=Q1746,W1746=X1746),AND(P1746&lt;Q1746,W1746&lt;X1746)),1,0))</f>
        <v>1</v>
      </c>
      <c r="AA1746" s="20">
        <f ca="1">IF(C1746&lt;NOW(),IF(AND(P1746&gt;Q1746,W1746&gt;X1746),S1746,IF(AND(P1746=Q1746,W1746=X1746),T1746,IF(AND(P1746&lt;Q1746,W1746&lt;X1746),U1746,0))),"")</f>
        <v>57</v>
      </c>
      <c r="AB1746" s="20">
        <f ca="1">IF(AND(P1746=W1746,Q1746=X1746,NOT(ISBLANK(P1746)),NOT(ISBLANK(Q1746)),NOT(ISBLANK(W1746)),NOT(ISBLANK(AA1746))),1,0)</f>
        <v>0</v>
      </c>
      <c r="AC1746" s="20" t="str">
        <f ca="1">IF(AB1746=0,"",IF(OR(ISBLANK(P1746),ISBLANK(Q1746)),"",IF(ISBLANK(VLOOKUP(A1746,Database!A:AA,22,FALSE)),"",VLOOKUP(A1746,Database!A:AA,22,FALSE))))</f>
        <v/>
      </c>
      <c r="AD1746" s="20">
        <f ca="1">IFERROR(
   IF(
     OR(ISBLANK(P1746),ISBLANK(Q1746)),
     "",
     IF(
       AND(AA1746&lt;&gt;"",OR(V1746="Terminé",V1746="En cours")),
       VLOOKUP(AC1746,Setup_ScoreExactBonus!A:D,4,FALSE),
       0
     )),
  0)</f>
        <v>0</v>
      </c>
      <c r="AE1746" s="21">
        <f ca="1">IFERROR(IF(OR(ISBLANK(P1746),ISBLANK(Q1746)),0,IF(AA1746&lt;&gt;"", AA1746 + IF(AB1746=1,AD1746, 0), "") * (R1746+1)),"")</f>
        <v>57</v>
      </c>
      <c r="AF1746" s="21">
        <f ca="1">SUMIFS(AE$2:AE1746,D$2:D1746,D1746)</f>
        <v>2268</v>
      </c>
    </row>
    <row r="1747" spans="1:32" hidden="1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1">
        <v>0</v>
      </c>
      <c r="S1747" s="20">
        <f>VLOOKUP($A1747,Database!$A:$Y,10,FALSE)</f>
        <v>143</v>
      </c>
      <c r="T1747" s="20">
        <f>VLOOKUP($A1747,Database!$A:$Y,11,FALSE)</f>
        <v>112</v>
      </c>
      <c r="U1747" s="20">
        <f>VLOOKUP($A1747,Database!$A:$Y,12,FALSE)</f>
        <v>57</v>
      </c>
      <c r="V1747" s="20" t="str">
        <f>VLOOKUP(A1747,Database!A:M,13,FALSE)</f>
        <v>Terminé</v>
      </c>
      <c r="W1747" s="20">
        <f>VLOOKUP($A1747,Database!$A:$Y,20,FALSE)</f>
        <v>0</v>
      </c>
      <c r="X1747" s="20">
        <f>VLOOKUP($A1747,Database!$A:$Y,21,FALSE)</f>
        <v>1</v>
      </c>
      <c r="Y1747" s="20">
        <f>IF(A1747=0,0,IF(V1747="À venir",0,IF(AND(ISBLANK(P1747),ISBLANK(Q1747)),1,0)))</f>
        <v>0</v>
      </c>
      <c r="Z1747" s="20">
        <f>IF(OR(ISBLANK(P1747),ISBLANK(Q1747)),"",IF(OR(AND(P1747&gt;Q1747,W1747&gt;X1747),AND(P1747=Q1747,W1747=X1747),AND(P1747&lt;Q1747,W1747&lt;X1747)),1,0))</f>
        <v>0</v>
      </c>
      <c r="AA1747" s="20">
        <f ca="1">IF(C1747&lt;NOW(),IF(AND(P1747&gt;Q1747,W1747&gt;X1747),S1747,IF(AND(P1747=Q1747,W1747=X1747),T1747,IF(AND(P1747&lt;Q1747,W1747&lt;X1747),U1747,0))),"")</f>
        <v>0</v>
      </c>
      <c r="AB1747" s="20">
        <f ca="1">IF(AND(P1747=W1747,Q1747=X1747,NOT(ISBLANK(P1747)),NOT(ISBLANK(Q1747)),NOT(ISBLANK(W1747)),NOT(ISBLANK(AA1747))),1,0)</f>
        <v>0</v>
      </c>
      <c r="AC1747" s="20" t="str">
        <f ca="1">IF(AB1747=0,"",IF(OR(ISBLANK(P1747),ISBLANK(Q1747)),"",IF(ISBLANK(VLOOKUP(A1747,Database!A:AA,22,FALSE)),"",VLOOKUP(A1747,Database!A:AA,22,FALSE))))</f>
        <v/>
      </c>
      <c r="AD1747" s="20">
        <f ca="1">IFERROR(
   IF(
     OR(ISBLANK(P1747),ISBLANK(Q1747)),
     "",
     IF(
       AND(AA1747&lt;&gt;"",OR(V1747="Terminé",V1747="En cours")),
       VLOOKUP(AC1747,Setup_ScoreExactBonus!A:D,4,FALSE),
       0
     )),
  0)</f>
        <v>0</v>
      </c>
      <c r="AE1747" s="21">
        <f ca="1">IFERROR(IF(OR(ISBLANK(P1747),ISBLANK(Q1747)),0,IF(AA1747&lt;&gt;"", AA1747 + IF(AB1747=1,AD1747, 0), "") * (R1747+1)),"")</f>
        <v>0</v>
      </c>
      <c r="AF1747" s="21">
        <f ca="1">SUMIFS(AE$2:AE1747,D$2:D1747,D1747)</f>
        <v>2316</v>
      </c>
    </row>
    <row r="1748" spans="1:32" hidden="1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1">
        <v>0</v>
      </c>
      <c r="S1748" s="20">
        <f>VLOOKUP($A1748,Database!$A:$Y,10,FALSE)</f>
        <v>143</v>
      </c>
      <c r="T1748" s="20">
        <f>VLOOKUP($A1748,Database!$A:$Y,11,FALSE)</f>
        <v>112</v>
      </c>
      <c r="U1748" s="20">
        <f>VLOOKUP($A1748,Database!$A:$Y,12,FALSE)</f>
        <v>57</v>
      </c>
      <c r="V1748" s="20" t="str">
        <f>VLOOKUP(A1748,Database!A:M,13,FALSE)</f>
        <v>Terminé</v>
      </c>
      <c r="W1748" s="20">
        <f>VLOOKUP($A1748,Database!$A:$Y,20,FALSE)</f>
        <v>0</v>
      </c>
      <c r="X1748" s="20">
        <f>VLOOKUP($A1748,Database!$A:$Y,21,FALSE)</f>
        <v>1</v>
      </c>
      <c r="Y1748" s="20">
        <f>IF(A1748=0,0,IF(V1748="À venir",0,IF(AND(ISBLANK(P1748),ISBLANK(Q1748)),1,0)))</f>
        <v>0</v>
      </c>
      <c r="Z1748" s="20">
        <f>IF(OR(ISBLANK(P1748),ISBLANK(Q1748)),"",IF(OR(AND(P1748&gt;Q1748,W1748&gt;X1748),AND(P1748=Q1748,W1748=X1748),AND(P1748&lt;Q1748,W1748&lt;X1748)),1,0))</f>
        <v>1</v>
      </c>
      <c r="AA1748" s="20">
        <f ca="1">IF(C1748&lt;NOW(),IF(AND(P1748&gt;Q1748,W1748&gt;X1748),S1748,IF(AND(P1748=Q1748,W1748=X1748),T1748,IF(AND(P1748&lt;Q1748,W1748&lt;X1748),U1748,0))),"")</f>
        <v>57</v>
      </c>
      <c r="AB1748" s="20">
        <f ca="1">IF(AND(P1748=W1748,Q1748=X1748,NOT(ISBLANK(P1748)),NOT(ISBLANK(Q1748)),NOT(ISBLANK(W1748)),NOT(ISBLANK(AA1748))),1,0)</f>
        <v>0</v>
      </c>
      <c r="AC1748" s="20" t="str">
        <f ca="1">IF(AB1748=0,"",IF(OR(ISBLANK(P1748),ISBLANK(Q1748)),"",IF(ISBLANK(VLOOKUP(A1748,Database!A:AA,22,FALSE)),"",VLOOKUP(A1748,Database!A:AA,22,FALSE))))</f>
        <v/>
      </c>
      <c r="AD1748" s="20">
        <f ca="1">IFERROR(
   IF(
     OR(ISBLANK(P1748),ISBLANK(Q1748)),
     "",
     IF(
       AND(AA1748&lt;&gt;"",OR(V1748="Terminé",V1748="En cours")),
       VLOOKUP(AC1748,Setup_ScoreExactBonus!A:D,4,FALSE),
       0
     )),
  0)</f>
        <v>0</v>
      </c>
      <c r="AE1748" s="21">
        <f ca="1">IFERROR(IF(OR(ISBLANK(P1748),ISBLANK(Q1748)),0,IF(AA1748&lt;&gt;"", AA1748 + IF(AB1748=1,AD1748, 0), "") * (R1748+1)),"")</f>
        <v>57</v>
      </c>
      <c r="AF1748" s="21">
        <f ca="1">SUMIFS(AE$2:AE1748,D$2:D1748,D1748)</f>
        <v>2254</v>
      </c>
    </row>
    <row r="1749" spans="1:32" hidden="1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1">
        <v>0</v>
      </c>
      <c r="S1749" s="20">
        <f>VLOOKUP($A1749,Database!$A:$Y,10,FALSE)</f>
        <v>143</v>
      </c>
      <c r="T1749" s="20">
        <f>VLOOKUP($A1749,Database!$A:$Y,11,FALSE)</f>
        <v>112</v>
      </c>
      <c r="U1749" s="20">
        <f>VLOOKUP($A1749,Database!$A:$Y,12,FALSE)</f>
        <v>57</v>
      </c>
      <c r="V1749" s="20" t="str">
        <f>VLOOKUP(A1749,Database!A:M,13,FALSE)</f>
        <v>Terminé</v>
      </c>
      <c r="W1749" s="20">
        <f>VLOOKUP($A1749,Database!$A:$Y,20,FALSE)</f>
        <v>0</v>
      </c>
      <c r="X1749" s="20">
        <f>VLOOKUP($A1749,Database!$A:$Y,21,FALSE)</f>
        <v>1</v>
      </c>
      <c r="Y1749" s="20">
        <f>IF(A1749=0,0,IF(V1749="À venir",0,IF(AND(ISBLANK(P1749),ISBLANK(Q1749)),1,0)))</f>
        <v>0</v>
      </c>
      <c r="Z1749" s="20">
        <f>IF(OR(ISBLANK(P1749),ISBLANK(Q1749)),"",IF(OR(AND(P1749&gt;Q1749,W1749&gt;X1749),AND(P1749=Q1749,W1749=X1749),AND(P1749&lt;Q1749,W1749&lt;X1749)),1,0))</f>
        <v>1</v>
      </c>
      <c r="AA1749" s="20">
        <f ca="1">IF(C1749&lt;NOW(),IF(AND(P1749&gt;Q1749,W1749&gt;X1749),S1749,IF(AND(P1749=Q1749,W1749=X1749),T1749,IF(AND(P1749&lt;Q1749,W1749&lt;X1749),U1749,0))),"")</f>
        <v>57</v>
      </c>
      <c r="AB1749" s="20">
        <f ca="1">IF(AND(P1749=W1749,Q1749=X1749,NOT(ISBLANK(P1749)),NOT(ISBLANK(Q1749)),NOT(ISBLANK(W1749)),NOT(ISBLANK(AA1749))),1,0)</f>
        <v>0</v>
      </c>
      <c r="AC1749" s="20" t="str">
        <f ca="1">IF(AB1749=0,"",IF(OR(ISBLANK(P1749),ISBLANK(Q1749)),"",IF(ISBLANK(VLOOKUP(A1749,Database!A:AA,22,FALSE)),"",VLOOKUP(A1749,Database!A:AA,22,FALSE))))</f>
        <v/>
      </c>
      <c r="AD1749" s="20">
        <f ca="1">IFERROR(
   IF(
     OR(ISBLANK(P1749),ISBLANK(Q1749)),
     "",
     IF(
       AND(AA1749&lt;&gt;"",OR(V1749="Terminé",V1749="En cours")),
       VLOOKUP(AC1749,Setup_ScoreExactBonus!A:D,4,FALSE),
       0
     )),
  0)</f>
        <v>0</v>
      </c>
      <c r="AE1749" s="21">
        <f ca="1">IFERROR(IF(OR(ISBLANK(P1749),ISBLANK(Q1749)),0,IF(AA1749&lt;&gt;"", AA1749 + IF(AB1749=1,AD1749, 0), "") * (R1749+1)),"")</f>
        <v>57</v>
      </c>
      <c r="AF1749" s="21">
        <f ca="1">SUMIFS(AE$2:AE1749,D$2:D1749,D1749)</f>
        <v>2420</v>
      </c>
    </row>
    <row r="1750" spans="1:32" hidden="1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1">
        <v>0</v>
      </c>
      <c r="S1750" s="20">
        <f>VLOOKUP($A1750,Database!$A:$Y,10,FALSE)</f>
        <v>143</v>
      </c>
      <c r="T1750" s="20">
        <f>VLOOKUP($A1750,Database!$A:$Y,11,FALSE)</f>
        <v>112</v>
      </c>
      <c r="U1750" s="20">
        <f>VLOOKUP($A1750,Database!$A:$Y,12,FALSE)</f>
        <v>57</v>
      </c>
      <c r="V1750" s="20" t="str">
        <f>VLOOKUP(A1750,Database!A:M,13,FALSE)</f>
        <v>Terminé</v>
      </c>
      <c r="W1750" s="20">
        <f>VLOOKUP($A1750,Database!$A:$Y,20,FALSE)</f>
        <v>0</v>
      </c>
      <c r="X1750" s="20">
        <f>VLOOKUP($A1750,Database!$A:$Y,21,FALSE)</f>
        <v>1</v>
      </c>
      <c r="Y1750" s="20">
        <f>IF(A1750=0,0,IF(V1750="À venir",0,IF(AND(ISBLANK(P1750),ISBLANK(Q1750)),1,0)))</f>
        <v>0</v>
      </c>
      <c r="Z1750" s="20">
        <f>IF(OR(ISBLANK(P1750),ISBLANK(Q1750)),"",IF(OR(AND(P1750&gt;Q1750,W1750&gt;X1750),AND(P1750=Q1750,W1750=X1750),AND(P1750&lt;Q1750,W1750&lt;X1750)),1,0))</f>
        <v>1</v>
      </c>
      <c r="AA1750" s="20">
        <f ca="1">IF(C1750&lt;NOW(),IF(AND(P1750&gt;Q1750,W1750&gt;X1750),S1750,IF(AND(P1750=Q1750,W1750=X1750),T1750,IF(AND(P1750&lt;Q1750,W1750&lt;X1750),U1750,0))),"")</f>
        <v>57</v>
      </c>
      <c r="AB1750" s="20">
        <f ca="1">IF(AND(P1750=W1750,Q1750=X1750,NOT(ISBLANK(P1750)),NOT(ISBLANK(Q1750)),NOT(ISBLANK(W1750)),NOT(ISBLANK(AA1750))),1,0)</f>
        <v>0</v>
      </c>
      <c r="AC1750" s="20" t="str">
        <f ca="1">IF(AB1750=0,"",IF(OR(ISBLANK(P1750),ISBLANK(Q1750)),"",IF(ISBLANK(VLOOKUP(A1750,Database!A:AA,22,FALSE)),"",VLOOKUP(A1750,Database!A:AA,22,FALSE))))</f>
        <v/>
      </c>
      <c r="AD1750" s="20">
        <f ca="1">IFERROR(
   IF(
     OR(ISBLANK(P1750),ISBLANK(Q1750)),
     "",
     IF(
       AND(AA1750&lt;&gt;"",OR(V1750="Terminé",V1750="En cours")),
       VLOOKUP(AC1750,Setup_ScoreExactBonus!A:D,4,FALSE),
       0
     )),
  0)</f>
        <v>0</v>
      </c>
      <c r="AE1750" s="21">
        <f ca="1">IFERROR(IF(OR(ISBLANK(P1750),ISBLANK(Q1750)),0,IF(AA1750&lt;&gt;"", AA1750 + IF(AB1750=1,AD1750, 0), "") * (R1750+1)),"")</f>
        <v>57</v>
      </c>
      <c r="AF1750" s="21">
        <f ca="1">SUMIFS(AE$2:AE1750,D$2:D1750,D1750)</f>
        <v>2060</v>
      </c>
    </row>
    <row r="1751" spans="1:32" hidden="1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1">
        <v>0</v>
      </c>
      <c r="S1751" s="20">
        <f>VLOOKUP($A1751,Database!$A:$Y,10,FALSE)</f>
        <v>143</v>
      </c>
      <c r="T1751" s="20">
        <f>VLOOKUP($A1751,Database!$A:$Y,11,FALSE)</f>
        <v>112</v>
      </c>
      <c r="U1751" s="20">
        <f>VLOOKUP($A1751,Database!$A:$Y,12,FALSE)</f>
        <v>57</v>
      </c>
      <c r="V1751" s="20" t="str">
        <f>VLOOKUP(A1751,Database!A:M,13,FALSE)</f>
        <v>Terminé</v>
      </c>
      <c r="W1751" s="20">
        <f>VLOOKUP($A1751,Database!$A:$Y,20,FALSE)</f>
        <v>0</v>
      </c>
      <c r="X1751" s="20">
        <f>VLOOKUP($A1751,Database!$A:$Y,21,FALSE)</f>
        <v>1</v>
      </c>
      <c r="Y1751" s="20">
        <f>IF(A1751=0,0,IF(V1751="À venir",0,IF(AND(ISBLANK(P1751),ISBLANK(Q1751)),1,0)))</f>
        <v>0</v>
      </c>
      <c r="Z1751" s="20">
        <f>IF(OR(ISBLANK(P1751),ISBLANK(Q1751)),"",IF(OR(AND(P1751&gt;Q1751,W1751&gt;X1751),AND(P1751=Q1751,W1751=X1751),AND(P1751&lt;Q1751,W1751&lt;X1751)),1,0))</f>
        <v>0</v>
      </c>
      <c r="AA1751" s="20">
        <f ca="1">IF(C1751&lt;NOW(),IF(AND(P1751&gt;Q1751,W1751&gt;X1751),S1751,IF(AND(P1751=Q1751,W1751=X1751),T1751,IF(AND(P1751&lt;Q1751,W1751&lt;X1751),U1751,0))),"")</f>
        <v>0</v>
      </c>
      <c r="AB1751" s="20">
        <f ca="1">IF(AND(P1751=W1751,Q1751=X1751,NOT(ISBLANK(P1751)),NOT(ISBLANK(Q1751)),NOT(ISBLANK(W1751)),NOT(ISBLANK(AA1751))),1,0)</f>
        <v>0</v>
      </c>
      <c r="AC1751" s="20" t="str">
        <f ca="1">IF(AB1751=0,"",IF(OR(ISBLANK(P1751),ISBLANK(Q1751)),"",IF(ISBLANK(VLOOKUP(A1751,Database!A:AA,22,FALSE)),"",VLOOKUP(A1751,Database!A:AA,22,FALSE))))</f>
        <v/>
      </c>
      <c r="AD1751" s="20">
        <f ca="1">IFERROR(
   IF(
     OR(ISBLANK(P1751),ISBLANK(Q1751)),
     "",
     IF(
       AND(AA1751&lt;&gt;"",OR(V1751="Terminé",V1751="En cours")),
       VLOOKUP(AC1751,Setup_ScoreExactBonus!A:D,4,FALSE),
       0
     )),
  0)</f>
        <v>0</v>
      </c>
      <c r="AE1751" s="21">
        <f ca="1">IFERROR(IF(OR(ISBLANK(P1751),ISBLANK(Q1751)),0,IF(AA1751&lt;&gt;"", AA1751 + IF(AB1751=1,AD1751, 0), "") * (R1751+1)),"")</f>
        <v>0</v>
      </c>
      <c r="AF1751" s="21">
        <f ca="1">SUMIFS(AE$2:AE1751,D$2:D1751,D1751)</f>
        <v>2000</v>
      </c>
    </row>
    <row r="1752" spans="1:32" hidden="1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1">
        <v>0</v>
      </c>
      <c r="S1752" s="20">
        <f>VLOOKUP($A1752,Database!$A:$Y,10,FALSE)</f>
        <v>143</v>
      </c>
      <c r="T1752" s="20">
        <f>VLOOKUP($A1752,Database!$A:$Y,11,FALSE)</f>
        <v>112</v>
      </c>
      <c r="U1752" s="20">
        <f>VLOOKUP($A1752,Database!$A:$Y,12,FALSE)</f>
        <v>57</v>
      </c>
      <c r="V1752" s="20" t="str">
        <f>VLOOKUP(A1752,Database!A:M,13,FALSE)</f>
        <v>Terminé</v>
      </c>
      <c r="W1752" s="20">
        <f>VLOOKUP($A1752,Database!$A:$Y,20,FALSE)</f>
        <v>0</v>
      </c>
      <c r="X1752" s="20">
        <f>VLOOKUP($A1752,Database!$A:$Y,21,FALSE)</f>
        <v>1</v>
      </c>
      <c r="Y1752" s="20">
        <f>IF(A1752=0,0,IF(V1752="À venir",0,IF(AND(ISBLANK(P1752),ISBLANK(Q1752)),1,0)))</f>
        <v>0</v>
      </c>
      <c r="Z1752" s="20">
        <f>IF(OR(ISBLANK(P1752),ISBLANK(Q1752)),"",IF(OR(AND(P1752&gt;Q1752,W1752&gt;X1752),AND(P1752=Q1752,W1752=X1752),AND(P1752&lt;Q1752,W1752&lt;X1752)),1,0))</f>
        <v>1</v>
      </c>
      <c r="AA1752" s="20">
        <f ca="1">IF(C1752&lt;NOW(),IF(AND(P1752&gt;Q1752,W1752&gt;X1752),S1752,IF(AND(P1752=Q1752,W1752=X1752),T1752,IF(AND(P1752&lt;Q1752,W1752&lt;X1752),U1752,0))),"")</f>
        <v>57</v>
      </c>
      <c r="AB1752" s="20">
        <f ca="1">IF(AND(P1752=W1752,Q1752=X1752,NOT(ISBLANK(P1752)),NOT(ISBLANK(Q1752)),NOT(ISBLANK(W1752)),NOT(ISBLANK(AA1752))),1,0)</f>
        <v>0</v>
      </c>
      <c r="AC1752" s="20" t="str">
        <f ca="1">IF(AB1752=0,"",IF(OR(ISBLANK(P1752),ISBLANK(Q1752)),"",IF(ISBLANK(VLOOKUP(A1752,Database!A:AA,22,FALSE)),"",VLOOKUP(A1752,Database!A:AA,22,FALSE))))</f>
        <v/>
      </c>
      <c r="AD1752" s="20">
        <f ca="1">IFERROR(
   IF(
     OR(ISBLANK(P1752),ISBLANK(Q1752)),
     "",
     IF(
       AND(AA1752&lt;&gt;"",OR(V1752="Terminé",V1752="En cours")),
       VLOOKUP(AC1752,Setup_ScoreExactBonus!A:D,4,FALSE),
       0
     )),
  0)</f>
        <v>0</v>
      </c>
      <c r="AE1752" s="21">
        <f ca="1">IFERROR(IF(OR(ISBLANK(P1752),ISBLANK(Q1752)),0,IF(AA1752&lt;&gt;"", AA1752 + IF(AB1752=1,AD1752, 0), "") * (R1752+1)),"")</f>
        <v>57</v>
      </c>
      <c r="AF1752" s="21">
        <f ca="1">SUMIFS(AE$2:AE1752,D$2:D1752,D1752)</f>
        <v>2002</v>
      </c>
    </row>
    <row r="1753" spans="1:32" hidden="1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1">
        <v>0</v>
      </c>
      <c r="S1753" s="20">
        <f>VLOOKUP($A1753,Database!$A:$Y,10,FALSE)</f>
        <v>143</v>
      </c>
      <c r="T1753" s="20">
        <f>VLOOKUP($A1753,Database!$A:$Y,11,FALSE)</f>
        <v>112</v>
      </c>
      <c r="U1753" s="20">
        <f>VLOOKUP($A1753,Database!$A:$Y,12,FALSE)</f>
        <v>57</v>
      </c>
      <c r="V1753" s="20" t="str">
        <f>VLOOKUP(A1753,Database!A:M,13,FALSE)</f>
        <v>Terminé</v>
      </c>
      <c r="W1753" s="20">
        <f>VLOOKUP($A1753,Database!$A:$Y,20,FALSE)</f>
        <v>0</v>
      </c>
      <c r="X1753" s="20">
        <f>VLOOKUP($A1753,Database!$A:$Y,21,FALSE)</f>
        <v>1</v>
      </c>
      <c r="Y1753" s="20">
        <f>IF(A1753=0,0,IF(V1753="À venir",0,IF(AND(ISBLANK(P1753),ISBLANK(Q1753)),1,0)))</f>
        <v>1</v>
      </c>
      <c r="Z1753" s="20" t="str">
        <f>IF(OR(ISBLANK(P1753),ISBLANK(Q1753)),"",IF(OR(AND(P1753&gt;Q1753,W1753&gt;X1753),AND(P1753=Q1753,W1753=X1753),AND(P1753&lt;Q1753,W1753&lt;X1753)),1,0))</f>
        <v/>
      </c>
      <c r="AA1753" s="20">
        <f ca="1">IF(C1753&lt;NOW(),IF(AND(P1753&gt;Q1753,W1753&gt;X1753),S1753,IF(AND(P1753=Q1753,W1753=X1753),T1753,IF(AND(P1753&lt;Q1753,W1753&lt;X1753),U1753,0))),"")</f>
        <v>0</v>
      </c>
      <c r="AB1753" s="20">
        <f ca="1">IF(AND(P1753=W1753,Q1753=X1753,NOT(ISBLANK(P1753)),NOT(ISBLANK(Q1753)),NOT(ISBLANK(W1753)),NOT(ISBLANK(AA1753))),1,0)</f>
        <v>0</v>
      </c>
      <c r="AC1753" s="20" t="str">
        <f ca="1">IF(AB1753=0,"",IF(OR(ISBLANK(P1753),ISBLANK(Q1753)),"",IF(ISBLANK(VLOOKUP(A1753,Database!A:AA,22,FALSE)),"",VLOOKUP(A1753,Database!A:AA,22,FALSE))))</f>
        <v/>
      </c>
      <c r="AD1753" s="20" t="str">
        <f>IFERROR(
   IF(
     OR(ISBLANK(P1753),ISBLANK(Q1753)),
     "",
     IF(
       AND(AA1753&lt;&gt;"",OR(V1753="Terminé",V1753="En cours")),
       VLOOKUP(AC1753,Setup_ScoreExactBonus!A:D,4,FALSE),
       0
     )),
  0)</f>
        <v/>
      </c>
      <c r="AE1753" s="21">
        <f>IFERROR(IF(OR(ISBLANK(P1753),ISBLANK(Q1753)),0,IF(AA1753&lt;&gt;"", AA1753 + IF(AB1753=1,AD1753, 0), "") * (R1753+1)),"")</f>
        <v>0</v>
      </c>
      <c r="AF1753" s="21">
        <f ca="1">SUMIFS(AE$2:AE1753,D$2:D1753,D1753)</f>
        <v>2563</v>
      </c>
    </row>
    <row r="1754" spans="1:32" hidden="1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1">
        <v>0</v>
      </c>
      <c r="S1754" s="20">
        <f>VLOOKUP($A1754,Database!$A:$Y,10,FALSE)</f>
        <v>143</v>
      </c>
      <c r="T1754" s="20">
        <f>VLOOKUP($A1754,Database!$A:$Y,11,FALSE)</f>
        <v>112</v>
      </c>
      <c r="U1754" s="20">
        <f>VLOOKUP($A1754,Database!$A:$Y,12,FALSE)</f>
        <v>57</v>
      </c>
      <c r="V1754" s="20" t="str">
        <f>VLOOKUP(A1754,Database!A:M,13,FALSE)</f>
        <v>Terminé</v>
      </c>
      <c r="W1754" s="20">
        <f>VLOOKUP($A1754,Database!$A:$Y,20,FALSE)</f>
        <v>0</v>
      </c>
      <c r="X1754" s="20">
        <f>VLOOKUP($A1754,Database!$A:$Y,21,FALSE)</f>
        <v>1</v>
      </c>
      <c r="Y1754" s="20">
        <f>IF(A1754=0,0,IF(V1754="À venir",0,IF(AND(ISBLANK(P1754),ISBLANK(Q1754)),1,0)))</f>
        <v>0</v>
      </c>
      <c r="Z1754" s="20">
        <f>IF(OR(ISBLANK(P1754),ISBLANK(Q1754)),"",IF(OR(AND(P1754&gt;Q1754,W1754&gt;X1754),AND(P1754=Q1754,W1754=X1754),AND(P1754&lt;Q1754,W1754&lt;X1754)),1,0))</f>
        <v>1</v>
      </c>
      <c r="AA1754" s="20">
        <f ca="1">IF(C1754&lt;NOW(),IF(AND(P1754&gt;Q1754,W1754&gt;X1754),S1754,IF(AND(P1754=Q1754,W1754=X1754),T1754,IF(AND(P1754&lt;Q1754,W1754&lt;X1754),U1754,0))),"")</f>
        <v>57</v>
      </c>
      <c r="AB1754" s="20">
        <f ca="1">IF(AND(P1754=W1754,Q1754=X1754,NOT(ISBLANK(P1754)),NOT(ISBLANK(Q1754)),NOT(ISBLANK(W1754)),NOT(ISBLANK(AA1754))),1,0)</f>
        <v>0</v>
      </c>
      <c r="AC1754" s="20" t="str">
        <f ca="1">IF(AB1754=0,"",IF(OR(ISBLANK(P1754),ISBLANK(Q1754)),"",IF(ISBLANK(VLOOKUP(A1754,Database!A:AA,22,FALSE)),"",VLOOKUP(A1754,Database!A:AA,22,FALSE))))</f>
        <v/>
      </c>
      <c r="AD1754" s="20">
        <f ca="1">IFERROR(
   IF(
     OR(ISBLANK(P1754),ISBLANK(Q1754)),
     "",
     IF(
       AND(AA1754&lt;&gt;"",OR(V1754="Terminé",V1754="En cours")),
       VLOOKUP(AC1754,Setup_ScoreExactBonus!A:D,4,FALSE),
       0
     )),
  0)</f>
        <v>0</v>
      </c>
      <c r="AE1754" s="21">
        <f ca="1">IFERROR(IF(OR(ISBLANK(P1754),ISBLANK(Q1754)),0,IF(AA1754&lt;&gt;"", AA1754 + IF(AB1754=1,AD1754, 0), "") * (R1754+1)),"")</f>
        <v>57</v>
      </c>
      <c r="AF1754" s="21">
        <f ca="1">SUMIFS(AE$2:AE1754,D$2:D1754,D1754)</f>
        <v>2336</v>
      </c>
    </row>
    <row r="1755" spans="1:32" hidden="1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1">
        <v>0</v>
      </c>
      <c r="S1755" s="20">
        <f>VLOOKUP($A1755,Database!$A:$Y,10,FALSE)</f>
        <v>143</v>
      </c>
      <c r="T1755" s="20">
        <f>VLOOKUP($A1755,Database!$A:$Y,11,FALSE)</f>
        <v>112</v>
      </c>
      <c r="U1755" s="20">
        <f>VLOOKUP($A1755,Database!$A:$Y,12,FALSE)</f>
        <v>57</v>
      </c>
      <c r="V1755" s="20" t="str">
        <f>VLOOKUP(A1755,Database!A:M,13,FALSE)</f>
        <v>Terminé</v>
      </c>
      <c r="W1755" s="20">
        <f>VLOOKUP($A1755,Database!$A:$Y,20,FALSE)</f>
        <v>0</v>
      </c>
      <c r="X1755" s="20">
        <f>VLOOKUP($A1755,Database!$A:$Y,21,FALSE)</f>
        <v>1</v>
      </c>
      <c r="Y1755" s="20">
        <f>IF(A1755=0,0,IF(V1755="À venir",0,IF(AND(ISBLANK(P1755),ISBLANK(Q1755)),1,0)))</f>
        <v>0</v>
      </c>
      <c r="Z1755" s="20">
        <f>IF(OR(ISBLANK(P1755),ISBLANK(Q1755)),"",IF(OR(AND(P1755&gt;Q1755,W1755&gt;X1755),AND(P1755=Q1755,W1755=X1755),AND(P1755&lt;Q1755,W1755&lt;X1755)),1,0))</f>
        <v>1</v>
      </c>
      <c r="AA1755" s="20">
        <f ca="1">IF(C1755&lt;NOW(),IF(AND(P1755&gt;Q1755,W1755&gt;X1755),S1755,IF(AND(P1755=Q1755,W1755=X1755),T1755,IF(AND(P1755&lt;Q1755,W1755&lt;X1755),U1755,0))),"")</f>
        <v>57</v>
      </c>
      <c r="AB1755" s="20">
        <f ca="1">IF(AND(P1755=W1755,Q1755=X1755,NOT(ISBLANK(P1755)),NOT(ISBLANK(Q1755)),NOT(ISBLANK(W1755)),NOT(ISBLANK(AA1755))),1,0)</f>
        <v>0</v>
      </c>
      <c r="AC1755" s="20" t="str">
        <f ca="1">IF(AB1755=0,"",IF(OR(ISBLANK(P1755),ISBLANK(Q1755)),"",IF(ISBLANK(VLOOKUP(A1755,Database!A:AA,22,FALSE)),"",VLOOKUP(A1755,Database!A:AA,22,FALSE))))</f>
        <v/>
      </c>
      <c r="AD1755" s="20">
        <f ca="1">IFERROR(
   IF(
     OR(ISBLANK(P1755),ISBLANK(Q1755)),
     "",
     IF(
       AND(AA1755&lt;&gt;"",OR(V1755="Terminé",V1755="En cours")),
       VLOOKUP(AC1755,Setup_ScoreExactBonus!A:D,4,FALSE),
       0
     )),
  0)</f>
        <v>0</v>
      </c>
      <c r="AE1755" s="21">
        <f ca="1">IFERROR(IF(OR(ISBLANK(P1755),ISBLANK(Q1755)),0,IF(AA1755&lt;&gt;"", AA1755 + IF(AB1755=1,AD1755, 0), "") * (R1755+1)),"")</f>
        <v>57</v>
      </c>
      <c r="AF1755" s="21">
        <f ca="1">SUMIFS(AE$2:AE1755,D$2:D1755,D1755)</f>
        <v>1940</v>
      </c>
    </row>
    <row r="1756" spans="1:32" hidden="1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1">
        <v>0</v>
      </c>
      <c r="S1756" s="20">
        <f>VLOOKUP($A1756,Database!$A:$Y,10,FALSE)</f>
        <v>143</v>
      </c>
      <c r="T1756" s="20">
        <f>VLOOKUP($A1756,Database!$A:$Y,11,FALSE)</f>
        <v>112</v>
      </c>
      <c r="U1756" s="20">
        <f>VLOOKUP($A1756,Database!$A:$Y,12,FALSE)</f>
        <v>57</v>
      </c>
      <c r="V1756" s="20" t="str">
        <f>VLOOKUP(A1756,Database!A:M,13,FALSE)</f>
        <v>Terminé</v>
      </c>
      <c r="W1756" s="20">
        <f>VLOOKUP($A1756,Database!$A:$Y,20,FALSE)</f>
        <v>0</v>
      </c>
      <c r="X1756" s="20">
        <f>VLOOKUP($A1756,Database!$A:$Y,21,FALSE)</f>
        <v>1</v>
      </c>
      <c r="Y1756" s="20">
        <f>IF(A1756=0,0,IF(V1756="À venir",0,IF(AND(ISBLANK(P1756),ISBLANK(Q1756)),1,0)))</f>
        <v>0</v>
      </c>
      <c r="Z1756" s="20">
        <f>IF(OR(ISBLANK(P1756),ISBLANK(Q1756)),"",IF(OR(AND(P1756&gt;Q1756,W1756&gt;X1756),AND(P1756=Q1756,W1756=X1756),AND(P1756&lt;Q1756,W1756&lt;X1756)),1,0))</f>
        <v>1</v>
      </c>
      <c r="AA1756" s="20">
        <f ca="1">IF(C1756&lt;NOW(),IF(AND(P1756&gt;Q1756,W1756&gt;X1756),S1756,IF(AND(P1756=Q1756,W1756=X1756),T1756,IF(AND(P1756&lt;Q1756,W1756&lt;X1756),U1756,0))),"")</f>
        <v>57</v>
      </c>
      <c r="AB1756" s="20">
        <f ca="1">IF(AND(P1756=W1756,Q1756=X1756,NOT(ISBLANK(P1756)),NOT(ISBLANK(Q1756)),NOT(ISBLANK(W1756)),NOT(ISBLANK(AA1756))),1,0)</f>
        <v>0</v>
      </c>
      <c r="AC1756" s="20" t="str">
        <f ca="1">IF(AB1756=0,"",IF(OR(ISBLANK(P1756),ISBLANK(Q1756)),"",IF(ISBLANK(VLOOKUP(A1756,Database!A:AA,22,FALSE)),"",VLOOKUP(A1756,Database!A:AA,22,FALSE))))</f>
        <v/>
      </c>
      <c r="AD1756" s="20">
        <f ca="1">IFERROR(
   IF(
     OR(ISBLANK(P1756),ISBLANK(Q1756)),
     "",
     IF(
       AND(AA1756&lt;&gt;"",OR(V1756="Terminé",V1756="En cours")),
       VLOOKUP(AC1756,Setup_ScoreExactBonus!A:D,4,FALSE),
       0
     )),
  0)</f>
        <v>0</v>
      </c>
      <c r="AE1756" s="21">
        <f ca="1">IFERROR(IF(OR(ISBLANK(P1756),ISBLANK(Q1756)),0,IF(AA1756&lt;&gt;"", AA1756 + IF(AB1756=1,AD1756, 0), "") * (R1756+1)),"")</f>
        <v>57</v>
      </c>
      <c r="AF1756" s="21">
        <f ca="1">SUMIFS(AE$2:AE1756,D$2:D1756,D1756)</f>
        <v>1735</v>
      </c>
    </row>
    <row r="1757" spans="1:32" hidden="1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1">
        <v>0</v>
      </c>
      <c r="S1757" s="20">
        <f>VLOOKUP($A1757,Database!$A:$Y,10,FALSE)</f>
        <v>172</v>
      </c>
      <c r="T1757" s="20">
        <f>VLOOKUP($A1757,Database!$A:$Y,11,FALSE)</f>
        <v>129</v>
      </c>
      <c r="U1757" s="20">
        <f>VLOOKUP($A1757,Database!$A:$Y,12,FALSE)</f>
        <v>32</v>
      </c>
      <c r="V1757" s="20" t="str">
        <f>VLOOKUP(A1757,Database!A:M,13,FALSE)</f>
        <v>Terminé</v>
      </c>
      <c r="W1757" s="20">
        <f>VLOOKUP($A1757,Database!$A:$Y,20,FALSE)</f>
        <v>1</v>
      </c>
      <c r="X1757" s="20">
        <f>VLOOKUP($A1757,Database!$A:$Y,21,FALSE)</f>
        <v>5</v>
      </c>
      <c r="Y1757" s="20">
        <f>IF(A1757=0,0,IF(V1757="À venir",0,IF(AND(ISBLANK(P1757),ISBLANK(Q1757)),1,0)))</f>
        <v>0</v>
      </c>
      <c r="Z1757" s="20">
        <f>IF(OR(ISBLANK(P1757),ISBLANK(Q1757)),"",IF(OR(AND(P1757&gt;Q1757,W1757&gt;X1757),AND(P1757=Q1757,W1757=X1757),AND(P1757&lt;Q1757,W1757&lt;X1757)),1,0))</f>
        <v>0</v>
      </c>
      <c r="AA1757" s="20">
        <f ca="1">IF(C1757&lt;NOW(),IF(AND(P1757&gt;Q1757,W1757&gt;X1757),S1757,IF(AND(P1757=Q1757,W1757=X1757),T1757,IF(AND(P1757&lt;Q1757,W1757&lt;X1757),U1757,0))),"")</f>
        <v>0</v>
      </c>
      <c r="AB1757" s="20">
        <f ca="1">IF(AND(P1757=W1757,Q1757=X1757,NOT(ISBLANK(P1757)),NOT(ISBLANK(Q1757)),NOT(ISBLANK(W1757)),NOT(ISBLANK(AA1757))),1,0)</f>
        <v>0</v>
      </c>
      <c r="AC1757" s="20" t="str">
        <f ca="1">IF(AB1757=0,"",IF(OR(ISBLANK(P1757),ISBLANK(Q1757)),"",IF(ISBLANK(VLOOKUP(A1757,Database!A:AA,22,FALSE)),"",VLOOKUP(A1757,Database!A:AA,22,FALSE))))</f>
        <v/>
      </c>
      <c r="AD1757" s="20">
        <f ca="1">IFERROR(
   IF(
     OR(ISBLANK(P1757),ISBLANK(Q1757)),
     "",
     IF(
       AND(AA1757&lt;&gt;"",OR(V1757="Terminé",V1757="En cours")),
       VLOOKUP(AC1757,Setup_ScoreExactBonus!A:D,4,FALSE),
       0
     )),
  0)</f>
        <v>0</v>
      </c>
      <c r="AE1757" s="21">
        <f ca="1">IFERROR(IF(OR(ISBLANK(P1757),ISBLANK(Q1757)),0,IF(AA1757&lt;&gt;"", AA1757 + IF(AB1757=1,AD1757, 0), "") * (R1757+1)),"")</f>
        <v>0</v>
      </c>
      <c r="AF1757" s="21">
        <f ca="1">SUMIFS(AE$2:AE1757,D$2:D1757,D1757)</f>
        <v>2546</v>
      </c>
    </row>
    <row r="1758" spans="1:32" hidden="1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1">
        <v>0</v>
      </c>
      <c r="S1758" s="20">
        <f>VLOOKUP($A1758,Database!$A:$Y,10,FALSE)</f>
        <v>172</v>
      </c>
      <c r="T1758" s="20">
        <f>VLOOKUP($A1758,Database!$A:$Y,11,FALSE)</f>
        <v>129</v>
      </c>
      <c r="U1758" s="20">
        <f>VLOOKUP($A1758,Database!$A:$Y,12,FALSE)</f>
        <v>32</v>
      </c>
      <c r="V1758" s="20" t="str">
        <f>VLOOKUP(A1758,Database!A:M,13,FALSE)</f>
        <v>Terminé</v>
      </c>
      <c r="W1758" s="20">
        <f>VLOOKUP($A1758,Database!$A:$Y,20,FALSE)</f>
        <v>1</v>
      </c>
      <c r="X1758" s="20">
        <f>VLOOKUP($A1758,Database!$A:$Y,21,FALSE)</f>
        <v>5</v>
      </c>
      <c r="Y1758" s="20">
        <f>IF(A1758=0,0,IF(V1758="À venir",0,IF(AND(ISBLANK(P1758),ISBLANK(Q1758)),1,0)))</f>
        <v>0</v>
      </c>
      <c r="Z1758" s="20">
        <f>IF(OR(ISBLANK(P1758),ISBLANK(Q1758)),"",IF(OR(AND(P1758&gt;Q1758,W1758&gt;X1758),AND(P1758=Q1758,W1758=X1758),AND(P1758&lt;Q1758,W1758&lt;X1758)),1,0))</f>
        <v>0</v>
      </c>
      <c r="AA1758" s="20">
        <f ca="1">IF(C1758&lt;NOW(),IF(AND(P1758&gt;Q1758,W1758&gt;X1758),S1758,IF(AND(P1758=Q1758,W1758=X1758),T1758,IF(AND(P1758&lt;Q1758,W1758&lt;X1758),U1758,0))),"")</f>
        <v>0</v>
      </c>
      <c r="AB1758" s="20">
        <f ca="1">IF(AND(P1758=W1758,Q1758=X1758,NOT(ISBLANK(P1758)),NOT(ISBLANK(Q1758)),NOT(ISBLANK(W1758)),NOT(ISBLANK(AA1758))),1,0)</f>
        <v>0</v>
      </c>
      <c r="AC1758" s="20" t="str">
        <f ca="1">IF(AB1758=0,"",IF(OR(ISBLANK(P1758),ISBLANK(Q1758)),"",IF(ISBLANK(VLOOKUP(A1758,Database!A:AA,22,FALSE)),"",VLOOKUP(A1758,Database!A:AA,22,FALSE))))</f>
        <v/>
      </c>
      <c r="AD1758" s="20">
        <f ca="1">IFERROR(
   IF(
     OR(ISBLANK(P1758),ISBLANK(Q1758)),
     "",
     IF(
       AND(AA1758&lt;&gt;"",OR(V1758="Terminé",V1758="En cours")),
       VLOOKUP(AC1758,Setup_ScoreExactBonus!A:D,4,FALSE),
       0
     )),
  0)</f>
        <v>0</v>
      </c>
      <c r="AE1758" s="21">
        <f ca="1">IFERROR(IF(OR(ISBLANK(P1758),ISBLANK(Q1758)),0,IF(AA1758&lt;&gt;"", AA1758 + IF(AB1758=1,AD1758, 0), "") * (R1758+1)),"")</f>
        <v>0</v>
      </c>
      <c r="AF1758" s="21">
        <f ca="1">SUMIFS(AE$2:AE1758,D$2:D1758,D1758)</f>
        <v>2593</v>
      </c>
    </row>
    <row r="1759" spans="1:32" hidden="1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1">
        <v>0</v>
      </c>
      <c r="S1759" s="20">
        <f>VLOOKUP($A1759,Database!$A:$Y,10,FALSE)</f>
        <v>172</v>
      </c>
      <c r="T1759" s="20">
        <f>VLOOKUP($A1759,Database!$A:$Y,11,FALSE)</f>
        <v>129</v>
      </c>
      <c r="U1759" s="20">
        <f>VLOOKUP($A1759,Database!$A:$Y,12,FALSE)</f>
        <v>32</v>
      </c>
      <c r="V1759" s="20" t="str">
        <f>VLOOKUP(A1759,Database!A:M,13,FALSE)</f>
        <v>Terminé</v>
      </c>
      <c r="W1759" s="20">
        <f>VLOOKUP($A1759,Database!$A:$Y,20,FALSE)</f>
        <v>1</v>
      </c>
      <c r="X1759" s="20">
        <f>VLOOKUP($A1759,Database!$A:$Y,21,FALSE)</f>
        <v>5</v>
      </c>
      <c r="Y1759" s="20">
        <f>IF(A1759=0,0,IF(V1759="À venir",0,IF(AND(ISBLANK(P1759),ISBLANK(Q1759)),1,0)))</f>
        <v>0</v>
      </c>
      <c r="Z1759" s="20">
        <f>IF(OR(ISBLANK(P1759),ISBLANK(Q1759)),"",IF(OR(AND(P1759&gt;Q1759,W1759&gt;X1759),AND(P1759=Q1759,W1759=X1759),AND(P1759&lt;Q1759,W1759&lt;X1759)),1,0))</f>
        <v>1</v>
      </c>
      <c r="AA1759" s="20">
        <f ca="1">IF(C1759&lt;NOW(),IF(AND(P1759&gt;Q1759,W1759&gt;X1759),S1759,IF(AND(P1759=Q1759,W1759=X1759),T1759,IF(AND(P1759&lt;Q1759,W1759&lt;X1759),U1759,0))),"")</f>
        <v>32</v>
      </c>
      <c r="AB1759" s="20">
        <f ca="1">IF(AND(P1759=W1759,Q1759=X1759,NOT(ISBLANK(P1759)),NOT(ISBLANK(Q1759)),NOT(ISBLANK(W1759)),NOT(ISBLANK(AA1759))),1,0)</f>
        <v>0</v>
      </c>
      <c r="AC1759" s="20" t="str">
        <f ca="1">IF(AB1759=0,"",IF(OR(ISBLANK(P1759),ISBLANK(Q1759)),"",IF(ISBLANK(VLOOKUP(A1759,Database!A:AA,22,FALSE)),"",VLOOKUP(A1759,Database!A:AA,22,FALSE))))</f>
        <v/>
      </c>
      <c r="AD1759" s="20">
        <f ca="1">IFERROR(
   IF(
     OR(ISBLANK(P1759),ISBLANK(Q1759)),
     "",
     IF(
       AND(AA1759&lt;&gt;"",OR(V1759="Terminé",V1759="En cours")),
       VLOOKUP(AC1759,Setup_ScoreExactBonus!A:D,4,FALSE),
       0
     )),
  0)</f>
        <v>0</v>
      </c>
      <c r="AE1759" s="21">
        <f ca="1">IFERROR(IF(OR(ISBLANK(P1759),ISBLANK(Q1759)),0,IF(AA1759&lt;&gt;"", AA1759 + IF(AB1759=1,AD1759, 0), "") * (R1759+1)),"")</f>
        <v>32</v>
      </c>
      <c r="AF1759" s="21">
        <f ca="1">SUMIFS(AE$2:AE1759,D$2:D1759,D1759)</f>
        <v>2625</v>
      </c>
    </row>
    <row r="1760" spans="1:32" hidden="1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1">
        <v>0</v>
      </c>
      <c r="S1760" s="20">
        <f>VLOOKUP($A1760,Database!$A:$Y,10,FALSE)</f>
        <v>172</v>
      </c>
      <c r="T1760" s="20">
        <f>VLOOKUP($A1760,Database!$A:$Y,11,FALSE)</f>
        <v>129</v>
      </c>
      <c r="U1760" s="20">
        <f>VLOOKUP($A1760,Database!$A:$Y,12,FALSE)</f>
        <v>32</v>
      </c>
      <c r="V1760" s="20" t="str">
        <f>VLOOKUP(A1760,Database!A:M,13,FALSE)</f>
        <v>Terminé</v>
      </c>
      <c r="W1760" s="20">
        <f>VLOOKUP($A1760,Database!$A:$Y,20,FALSE)</f>
        <v>1</v>
      </c>
      <c r="X1760" s="20">
        <f>VLOOKUP($A1760,Database!$A:$Y,21,FALSE)</f>
        <v>5</v>
      </c>
      <c r="Y1760" s="20">
        <f>IF(A1760=0,0,IF(V1760="À venir",0,IF(AND(ISBLANK(P1760),ISBLANK(Q1760)),1,0)))</f>
        <v>0</v>
      </c>
      <c r="Z1760" s="20">
        <f>IF(OR(ISBLANK(P1760),ISBLANK(Q1760)),"",IF(OR(AND(P1760&gt;Q1760,W1760&gt;X1760),AND(P1760=Q1760,W1760=X1760),AND(P1760&lt;Q1760,W1760&lt;X1760)),1,0))</f>
        <v>1</v>
      </c>
      <c r="AA1760" s="20">
        <f ca="1">IF(C1760&lt;NOW(),IF(AND(P1760&gt;Q1760,W1760&gt;X1760),S1760,IF(AND(P1760=Q1760,W1760=X1760),T1760,IF(AND(P1760&lt;Q1760,W1760&lt;X1760),U1760,0))),"")</f>
        <v>32</v>
      </c>
      <c r="AB1760" s="20">
        <f ca="1">IF(AND(P1760=W1760,Q1760=X1760,NOT(ISBLANK(P1760)),NOT(ISBLANK(Q1760)),NOT(ISBLANK(W1760)),NOT(ISBLANK(AA1760))),1,0)</f>
        <v>0</v>
      </c>
      <c r="AC1760" s="20" t="str">
        <f ca="1">IF(AB1760=0,"",IF(OR(ISBLANK(P1760),ISBLANK(Q1760)),"",IF(ISBLANK(VLOOKUP(A1760,Database!A:AA,22,FALSE)),"",VLOOKUP(A1760,Database!A:AA,22,FALSE))))</f>
        <v/>
      </c>
      <c r="AD1760" s="20">
        <f ca="1">IFERROR(
   IF(
     OR(ISBLANK(P1760),ISBLANK(Q1760)),
     "",
     IF(
       AND(AA1760&lt;&gt;"",OR(V1760="Terminé",V1760="En cours")),
       VLOOKUP(AC1760,Setup_ScoreExactBonus!A:D,4,FALSE),
       0
     )),
  0)</f>
        <v>0</v>
      </c>
      <c r="AE1760" s="21">
        <f ca="1">IFERROR(IF(OR(ISBLANK(P1760),ISBLANK(Q1760)),0,IF(AA1760&lt;&gt;"", AA1760 + IF(AB1760=1,AD1760, 0), "") * (R1760+1)),"")</f>
        <v>32</v>
      </c>
      <c r="AF1760" s="21">
        <f ca="1">SUMIFS(AE$2:AE1760,D$2:D1760,D1760)</f>
        <v>2464</v>
      </c>
    </row>
    <row r="1761" spans="1:32" hidden="1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1">
        <v>0</v>
      </c>
      <c r="S1761" s="20">
        <f>VLOOKUP($A1761,Database!$A:$Y,10,FALSE)</f>
        <v>172</v>
      </c>
      <c r="T1761" s="20">
        <f>VLOOKUP($A1761,Database!$A:$Y,11,FALSE)</f>
        <v>129</v>
      </c>
      <c r="U1761" s="20">
        <f>VLOOKUP($A1761,Database!$A:$Y,12,FALSE)</f>
        <v>32</v>
      </c>
      <c r="V1761" s="20" t="str">
        <f>VLOOKUP(A1761,Database!A:M,13,FALSE)</f>
        <v>Terminé</v>
      </c>
      <c r="W1761" s="20">
        <f>VLOOKUP($A1761,Database!$A:$Y,20,FALSE)</f>
        <v>1</v>
      </c>
      <c r="X1761" s="20">
        <f>VLOOKUP($A1761,Database!$A:$Y,21,FALSE)</f>
        <v>5</v>
      </c>
      <c r="Y1761" s="20">
        <f>IF(A1761=0,0,IF(V1761="À venir",0,IF(AND(ISBLANK(P1761),ISBLANK(Q1761)),1,0)))</f>
        <v>0</v>
      </c>
      <c r="Z1761" s="20">
        <f>IF(OR(ISBLANK(P1761),ISBLANK(Q1761)),"",IF(OR(AND(P1761&gt;Q1761,W1761&gt;X1761),AND(P1761=Q1761,W1761=X1761),AND(P1761&lt;Q1761,W1761&lt;X1761)),1,0))</f>
        <v>1</v>
      </c>
      <c r="AA1761" s="20">
        <f ca="1">IF(C1761&lt;NOW(),IF(AND(P1761&gt;Q1761,W1761&gt;X1761),S1761,IF(AND(P1761=Q1761,W1761=X1761),T1761,IF(AND(P1761&lt;Q1761,W1761&lt;X1761),U1761,0))),"")</f>
        <v>32</v>
      </c>
      <c r="AB1761" s="20">
        <f ca="1">IF(AND(P1761=W1761,Q1761=X1761,NOT(ISBLANK(P1761)),NOT(ISBLANK(Q1761)),NOT(ISBLANK(W1761)),NOT(ISBLANK(AA1761))),1,0)</f>
        <v>0</v>
      </c>
      <c r="AC1761" s="20" t="str">
        <f ca="1">IF(AB1761=0,"",IF(OR(ISBLANK(P1761),ISBLANK(Q1761)),"",IF(ISBLANK(VLOOKUP(A1761,Database!A:AA,22,FALSE)),"",VLOOKUP(A1761,Database!A:AA,22,FALSE))))</f>
        <v/>
      </c>
      <c r="AD1761" s="20">
        <f ca="1">IFERROR(
   IF(
     OR(ISBLANK(P1761),ISBLANK(Q1761)),
     "",
     IF(
       AND(AA1761&lt;&gt;"",OR(V1761="Terminé",V1761="En cours")),
       VLOOKUP(AC1761,Setup_ScoreExactBonus!A:D,4,FALSE),
       0
     )),
  0)</f>
        <v>0</v>
      </c>
      <c r="AE1761" s="21">
        <f ca="1">IFERROR(IF(OR(ISBLANK(P1761),ISBLANK(Q1761)),0,IF(AA1761&lt;&gt;"", AA1761 + IF(AB1761=1,AD1761, 0), "") * (R1761+1)),"")</f>
        <v>32</v>
      </c>
      <c r="AF1761" s="21">
        <f ca="1">SUMIFS(AE$2:AE1761,D$2:D1761,D1761)</f>
        <v>1770</v>
      </c>
    </row>
    <row r="1762" spans="1:32" hidden="1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1">
        <v>0</v>
      </c>
      <c r="S1762" s="20">
        <f>VLOOKUP($A1762,Database!$A:$Y,10,FALSE)</f>
        <v>172</v>
      </c>
      <c r="T1762" s="20">
        <f>VLOOKUP($A1762,Database!$A:$Y,11,FALSE)</f>
        <v>129</v>
      </c>
      <c r="U1762" s="20">
        <f>VLOOKUP($A1762,Database!$A:$Y,12,FALSE)</f>
        <v>32</v>
      </c>
      <c r="V1762" s="20" t="str">
        <f>VLOOKUP(A1762,Database!A:M,13,FALSE)</f>
        <v>Terminé</v>
      </c>
      <c r="W1762" s="20">
        <f>VLOOKUP($A1762,Database!$A:$Y,20,FALSE)</f>
        <v>1</v>
      </c>
      <c r="X1762" s="20">
        <f>VLOOKUP($A1762,Database!$A:$Y,21,FALSE)</f>
        <v>5</v>
      </c>
      <c r="Y1762" s="20">
        <f>IF(A1762=0,0,IF(V1762="À venir",0,IF(AND(ISBLANK(P1762),ISBLANK(Q1762)),1,0)))</f>
        <v>0</v>
      </c>
      <c r="Z1762" s="20">
        <f>IF(OR(ISBLANK(P1762),ISBLANK(Q1762)),"",IF(OR(AND(P1762&gt;Q1762,W1762&gt;X1762),AND(P1762=Q1762,W1762=X1762),AND(P1762&lt;Q1762,W1762&lt;X1762)),1,0))</f>
        <v>1</v>
      </c>
      <c r="AA1762" s="20">
        <f ca="1">IF(C1762&lt;NOW(),IF(AND(P1762&gt;Q1762,W1762&gt;X1762),S1762,IF(AND(P1762=Q1762,W1762=X1762),T1762,IF(AND(P1762&lt;Q1762,W1762&lt;X1762),U1762,0))),"")</f>
        <v>32</v>
      </c>
      <c r="AB1762" s="20">
        <f ca="1">IF(AND(P1762=W1762,Q1762=X1762,NOT(ISBLANK(P1762)),NOT(ISBLANK(Q1762)),NOT(ISBLANK(W1762)),NOT(ISBLANK(AA1762))),1,0)</f>
        <v>0</v>
      </c>
      <c r="AC1762" s="20" t="str">
        <f ca="1">IF(AB1762=0,"",IF(OR(ISBLANK(P1762),ISBLANK(Q1762)),"",IF(ISBLANK(VLOOKUP(A1762,Database!A:AA,22,FALSE)),"",VLOOKUP(A1762,Database!A:AA,22,FALSE))))</f>
        <v/>
      </c>
      <c r="AD1762" s="20">
        <f ca="1">IFERROR(
   IF(
     OR(ISBLANK(P1762),ISBLANK(Q1762)),
     "",
     IF(
       AND(AA1762&lt;&gt;"",OR(V1762="Terminé",V1762="En cours")),
       VLOOKUP(AC1762,Setup_ScoreExactBonus!A:D,4,FALSE),
       0
     )),
  0)</f>
        <v>0</v>
      </c>
      <c r="AE1762" s="21">
        <f ca="1">IFERROR(IF(OR(ISBLANK(P1762),ISBLANK(Q1762)),0,IF(AA1762&lt;&gt;"", AA1762 + IF(AB1762=1,AD1762, 0), "") * (R1762+1)),"")</f>
        <v>32</v>
      </c>
      <c r="AF1762" s="21">
        <f ca="1">SUMIFS(AE$2:AE1762,D$2:D1762,D1762)</f>
        <v>2585</v>
      </c>
    </row>
    <row r="1763" spans="1:32" hidden="1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1">
        <v>0</v>
      </c>
      <c r="S1763" s="20">
        <f>VLOOKUP($A1763,Database!$A:$Y,10,FALSE)</f>
        <v>172</v>
      </c>
      <c r="T1763" s="20">
        <f>VLOOKUP($A1763,Database!$A:$Y,11,FALSE)</f>
        <v>129</v>
      </c>
      <c r="U1763" s="20">
        <f>VLOOKUP($A1763,Database!$A:$Y,12,FALSE)</f>
        <v>32</v>
      </c>
      <c r="V1763" s="20" t="str">
        <f>VLOOKUP(A1763,Database!A:M,13,FALSE)</f>
        <v>Terminé</v>
      </c>
      <c r="W1763" s="20">
        <f>VLOOKUP($A1763,Database!$A:$Y,20,FALSE)</f>
        <v>1</v>
      </c>
      <c r="X1763" s="20">
        <f>VLOOKUP($A1763,Database!$A:$Y,21,FALSE)</f>
        <v>5</v>
      </c>
      <c r="Y1763" s="20">
        <f>IF(A1763=0,0,IF(V1763="À venir",0,IF(AND(ISBLANK(P1763),ISBLANK(Q1763)),1,0)))</f>
        <v>1</v>
      </c>
      <c r="Z1763" s="20" t="str">
        <f>IF(OR(ISBLANK(P1763),ISBLANK(Q1763)),"",IF(OR(AND(P1763&gt;Q1763,W1763&gt;X1763),AND(P1763=Q1763,W1763=X1763),AND(P1763&lt;Q1763,W1763&lt;X1763)),1,0))</f>
        <v/>
      </c>
      <c r="AA1763" s="20">
        <f ca="1">IF(C1763&lt;NOW(),IF(AND(P1763&gt;Q1763,W1763&gt;X1763),S1763,IF(AND(P1763=Q1763,W1763=X1763),T1763,IF(AND(P1763&lt;Q1763,W1763&lt;X1763),U1763,0))),"")</f>
        <v>0</v>
      </c>
      <c r="AB1763" s="20">
        <f ca="1">IF(AND(P1763=W1763,Q1763=X1763,NOT(ISBLANK(P1763)),NOT(ISBLANK(Q1763)),NOT(ISBLANK(W1763)),NOT(ISBLANK(AA1763))),1,0)</f>
        <v>0</v>
      </c>
      <c r="AC1763" s="20" t="str">
        <f ca="1">IF(AB1763=0,"",IF(OR(ISBLANK(P1763),ISBLANK(Q1763)),"",IF(ISBLANK(VLOOKUP(A1763,Database!A:AA,22,FALSE)),"",VLOOKUP(A1763,Database!A:AA,22,FALSE))))</f>
        <v/>
      </c>
      <c r="AD1763" s="20" t="str">
        <f>IFERROR(
   IF(
     OR(ISBLANK(P1763),ISBLANK(Q1763)),
     "",
     IF(
       AND(AA1763&lt;&gt;"",OR(V1763="Terminé",V1763="En cours")),
       VLOOKUP(AC1763,Setup_ScoreExactBonus!A:D,4,FALSE),
       0
     )),
  0)</f>
        <v/>
      </c>
      <c r="AE1763" s="21">
        <f>IFERROR(IF(OR(ISBLANK(P1763),ISBLANK(Q1763)),0,IF(AA1763&lt;&gt;"", AA1763 + IF(AB1763=1,AD1763, 0), "") * (R1763+1)),"")</f>
        <v>0</v>
      </c>
      <c r="AF1763" s="21">
        <f ca="1">SUMIFS(AE$2:AE1763,D$2:D1763,D1763)</f>
        <v>1434</v>
      </c>
    </row>
    <row r="1764" spans="1:32" hidden="1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1">
        <v>0</v>
      </c>
      <c r="S1764" s="20">
        <f>VLOOKUP($A1764,Database!$A:$Y,10,FALSE)</f>
        <v>172</v>
      </c>
      <c r="T1764" s="20">
        <f>VLOOKUP($A1764,Database!$A:$Y,11,FALSE)</f>
        <v>129</v>
      </c>
      <c r="U1764" s="20">
        <f>VLOOKUP($A1764,Database!$A:$Y,12,FALSE)</f>
        <v>32</v>
      </c>
      <c r="V1764" s="20" t="str">
        <f>VLOOKUP(A1764,Database!A:M,13,FALSE)</f>
        <v>Terminé</v>
      </c>
      <c r="W1764" s="20">
        <f>VLOOKUP($A1764,Database!$A:$Y,20,FALSE)</f>
        <v>1</v>
      </c>
      <c r="X1764" s="20">
        <f>VLOOKUP($A1764,Database!$A:$Y,21,FALSE)</f>
        <v>5</v>
      </c>
      <c r="Y1764" s="20">
        <f>IF(A1764=0,0,IF(V1764="À venir",0,IF(AND(ISBLANK(P1764),ISBLANK(Q1764)),1,0)))</f>
        <v>0</v>
      </c>
      <c r="Z1764" s="20">
        <f>IF(OR(ISBLANK(P1764),ISBLANK(Q1764)),"",IF(OR(AND(P1764&gt;Q1764,W1764&gt;X1764),AND(P1764=Q1764,W1764=X1764),AND(P1764&lt;Q1764,W1764&lt;X1764)),1,0))</f>
        <v>1</v>
      </c>
      <c r="AA1764" s="20">
        <f ca="1">IF(C1764&lt;NOW(),IF(AND(P1764&gt;Q1764,W1764&gt;X1764),S1764,IF(AND(P1764=Q1764,W1764=X1764),T1764,IF(AND(P1764&lt;Q1764,W1764&lt;X1764),U1764,0))),"")</f>
        <v>32</v>
      </c>
      <c r="AB1764" s="20">
        <f ca="1">IF(AND(P1764=W1764,Q1764=X1764,NOT(ISBLANK(P1764)),NOT(ISBLANK(Q1764)),NOT(ISBLANK(W1764)),NOT(ISBLANK(AA1764))),1,0)</f>
        <v>0</v>
      </c>
      <c r="AC1764" s="20" t="str">
        <f ca="1">IF(AB1764=0,"",IF(OR(ISBLANK(P1764),ISBLANK(Q1764)),"",IF(ISBLANK(VLOOKUP(A1764,Database!A:AA,22,FALSE)),"",VLOOKUP(A1764,Database!A:AA,22,FALSE))))</f>
        <v/>
      </c>
      <c r="AD1764" s="20">
        <f ca="1">IFERROR(
   IF(
     OR(ISBLANK(P1764),ISBLANK(Q1764)),
     "",
     IF(
       AND(AA1764&lt;&gt;"",OR(V1764="Terminé",V1764="En cours")),
       VLOOKUP(AC1764,Setup_ScoreExactBonus!A:D,4,FALSE),
       0
     )),
  0)</f>
        <v>0</v>
      </c>
      <c r="AE1764" s="21">
        <f ca="1">IFERROR(IF(OR(ISBLANK(P1764),ISBLANK(Q1764)),0,IF(AA1764&lt;&gt;"", AA1764 + IF(AB1764=1,AD1764, 0), "") * (R1764+1)),"")</f>
        <v>32</v>
      </c>
      <c r="AF1764" s="21">
        <f ca="1">SUMIFS(AE$2:AE1764,D$2:D1764,D1764)</f>
        <v>2343</v>
      </c>
    </row>
    <row r="1765" spans="1:32" hidden="1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1">
        <v>0</v>
      </c>
      <c r="S1765" s="20">
        <f>VLOOKUP($A1765,Database!$A:$Y,10,FALSE)</f>
        <v>172</v>
      </c>
      <c r="T1765" s="20">
        <f>VLOOKUP($A1765,Database!$A:$Y,11,FALSE)</f>
        <v>129</v>
      </c>
      <c r="U1765" s="20">
        <f>VLOOKUP($A1765,Database!$A:$Y,12,FALSE)</f>
        <v>32</v>
      </c>
      <c r="V1765" s="20" t="str">
        <f>VLOOKUP(A1765,Database!A:M,13,FALSE)</f>
        <v>Terminé</v>
      </c>
      <c r="W1765" s="20">
        <f>VLOOKUP($A1765,Database!$A:$Y,20,FALSE)</f>
        <v>1</v>
      </c>
      <c r="X1765" s="20">
        <f>VLOOKUP($A1765,Database!$A:$Y,21,FALSE)</f>
        <v>5</v>
      </c>
      <c r="Y1765" s="20">
        <f>IF(A1765=0,0,IF(V1765="À venir",0,IF(AND(ISBLANK(P1765),ISBLANK(Q1765)),1,0)))</f>
        <v>1</v>
      </c>
      <c r="Z1765" s="20" t="str">
        <f>IF(OR(ISBLANK(P1765),ISBLANK(Q1765)),"",IF(OR(AND(P1765&gt;Q1765,W1765&gt;X1765),AND(P1765=Q1765,W1765=X1765),AND(P1765&lt;Q1765,W1765&lt;X1765)),1,0))</f>
        <v/>
      </c>
      <c r="AA1765" s="20">
        <f ca="1">IF(C1765&lt;NOW(),IF(AND(P1765&gt;Q1765,W1765&gt;X1765),S1765,IF(AND(P1765=Q1765,W1765=X1765),T1765,IF(AND(P1765&lt;Q1765,W1765&lt;X1765),U1765,0))),"")</f>
        <v>0</v>
      </c>
      <c r="AB1765" s="20">
        <f ca="1">IF(AND(P1765=W1765,Q1765=X1765,NOT(ISBLANK(P1765)),NOT(ISBLANK(Q1765)),NOT(ISBLANK(W1765)),NOT(ISBLANK(AA1765))),1,0)</f>
        <v>0</v>
      </c>
      <c r="AC1765" s="20" t="str">
        <f ca="1">IF(AB1765=0,"",IF(OR(ISBLANK(P1765),ISBLANK(Q1765)),"",IF(ISBLANK(VLOOKUP(A1765,Database!A:AA,22,FALSE)),"",VLOOKUP(A1765,Database!A:AA,22,FALSE))))</f>
        <v/>
      </c>
      <c r="AD1765" s="20" t="str">
        <f>IFERROR(
   IF(
     OR(ISBLANK(P1765),ISBLANK(Q1765)),
     "",
     IF(
       AND(AA1765&lt;&gt;"",OR(V1765="Terminé",V1765="En cours")),
       VLOOKUP(AC1765,Setup_ScoreExactBonus!A:D,4,FALSE),
       0
     )),
  0)</f>
        <v/>
      </c>
      <c r="AE1765" s="21">
        <f>IFERROR(IF(OR(ISBLANK(P1765),ISBLANK(Q1765)),0,IF(AA1765&lt;&gt;"", AA1765 + IF(AB1765=1,AD1765, 0), "") * (R1765+1)),"")</f>
        <v>0</v>
      </c>
      <c r="AF1765" s="21">
        <f ca="1">SUMIFS(AE$2:AE1765,D$2:D1765,D1765)</f>
        <v>2518</v>
      </c>
    </row>
    <row r="1766" spans="1:32" hidden="1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1">
        <v>0</v>
      </c>
      <c r="S1766" s="20">
        <f>VLOOKUP($A1766,Database!$A:$Y,10,FALSE)</f>
        <v>172</v>
      </c>
      <c r="T1766" s="20">
        <f>VLOOKUP($A1766,Database!$A:$Y,11,FALSE)</f>
        <v>129</v>
      </c>
      <c r="U1766" s="20">
        <f>VLOOKUP($A1766,Database!$A:$Y,12,FALSE)</f>
        <v>32</v>
      </c>
      <c r="V1766" s="20" t="str">
        <f>VLOOKUP(A1766,Database!A:M,13,FALSE)</f>
        <v>Terminé</v>
      </c>
      <c r="W1766" s="20">
        <f>VLOOKUP($A1766,Database!$A:$Y,20,FALSE)</f>
        <v>1</v>
      </c>
      <c r="X1766" s="20">
        <f>VLOOKUP($A1766,Database!$A:$Y,21,FALSE)</f>
        <v>5</v>
      </c>
      <c r="Y1766" s="20">
        <f>IF(A1766=0,0,IF(V1766="À venir",0,IF(AND(ISBLANK(P1766),ISBLANK(Q1766)),1,0)))</f>
        <v>0</v>
      </c>
      <c r="Z1766" s="20">
        <f>IF(OR(ISBLANK(P1766),ISBLANK(Q1766)),"",IF(OR(AND(P1766&gt;Q1766,W1766&gt;X1766),AND(P1766=Q1766,W1766=X1766),AND(P1766&lt;Q1766,W1766&lt;X1766)),1,0))</f>
        <v>1</v>
      </c>
      <c r="AA1766" s="20">
        <f ca="1">IF(C1766&lt;NOW(),IF(AND(P1766&gt;Q1766,W1766&gt;X1766),S1766,IF(AND(P1766=Q1766,W1766=X1766),T1766,IF(AND(P1766&lt;Q1766,W1766&lt;X1766),U1766,0))),"")</f>
        <v>32</v>
      </c>
      <c r="AB1766" s="20">
        <f ca="1">IF(AND(P1766=W1766,Q1766=X1766,NOT(ISBLANK(P1766)),NOT(ISBLANK(Q1766)),NOT(ISBLANK(W1766)),NOT(ISBLANK(AA1766))),1,0)</f>
        <v>0</v>
      </c>
      <c r="AC1766" s="20" t="str">
        <f ca="1">IF(AB1766=0,"",IF(OR(ISBLANK(P1766),ISBLANK(Q1766)),"",IF(ISBLANK(VLOOKUP(A1766,Database!A:AA,22,FALSE)),"",VLOOKUP(A1766,Database!A:AA,22,FALSE))))</f>
        <v/>
      </c>
      <c r="AD1766" s="20">
        <f ca="1">IFERROR(
   IF(
     OR(ISBLANK(P1766),ISBLANK(Q1766)),
     "",
     IF(
       AND(AA1766&lt;&gt;"",OR(V1766="Terminé",V1766="En cours")),
       VLOOKUP(AC1766,Setup_ScoreExactBonus!A:D,4,FALSE),
       0
     )),
  0)</f>
        <v>0</v>
      </c>
      <c r="AE1766" s="21">
        <f ca="1">IFERROR(IF(OR(ISBLANK(P1766),ISBLANK(Q1766)),0,IF(AA1766&lt;&gt;"", AA1766 + IF(AB1766=1,AD1766, 0), "") * (R1766+1)),"")</f>
        <v>32</v>
      </c>
      <c r="AF1766" s="21">
        <f ca="1">SUMIFS(AE$2:AE1766,D$2:D1766,D1766)</f>
        <v>2139</v>
      </c>
    </row>
    <row r="1767" spans="1:32" hidden="1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1">
        <v>0</v>
      </c>
      <c r="S1767" s="20">
        <f>VLOOKUP($A1767,Database!$A:$Y,10,FALSE)</f>
        <v>172</v>
      </c>
      <c r="T1767" s="20">
        <f>VLOOKUP($A1767,Database!$A:$Y,11,FALSE)</f>
        <v>129</v>
      </c>
      <c r="U1767" s="20">
        <f>VLOOKUP($A1767,Database!$A:$Y,12,FALSE)</f>
        <v>32</v>
      </c>
      <c r="V1767" s="20" t="str">
        <f>VLOOKUP(A1767,Database!A:M,13,FALSE)</f>
        <v>Terminé</v>
      </c>
      <c r="W1767" s="20">
        <f>VLOOKUP($A1767,Database!$A:$Y,20,FALSE)</f>
        <v>1</v>
      </c>
      <c r="X1767" s="20">
        <f>VLOOKUP($A1767,Database!$A:$Y,21,FALSE)</f>
        <v>5</v>
      </c>
      <c r="Y1767" s="20">
        <f>IF(A1767=0,0,IF(V1767="À venir",0,IF(AND(ISBLANK(P1767),ISBLANK(Q1767)),1,0)))</f>
        <v>0</v>
      </c>
      <c r="Z1767" s="20">
        <f>IF(OR(ISBLANK(P1767),ISBLANK(Q1767)),"",IF(OR(AND(P1767&gt;Q1767,W1767&gt;X1767),AND(P1767=Q1767,W1767=X1767),AND(P1767&lt;Q1767,W1767&lt;X1767)),1,0))</f>
        <v>1</v>
      </c>
      <c r="AA1767" s="20">
        <f ca="1">IF(C1767&lt;NOW(),IF(AND(P1767&gt;Q1767,W1767&gt;X1767),S1767,IF(AND(P1767=Q1767,W1767=X1767),T1767,IF(AND(P1767&lt;Q1767,W1767&lt;X1767),U1767,0))),"")</f>
        <v>32</v>
      </c>
      <c r="AB1767" s="20">
        <f ca="1">IF(AND(P1767=W1767,Q1767=X1767,NOT(ISBLANK(P1767)),NOT(ISBLANK(Q1767)),NOT(ISBLANK(W1767)),NOT(ISBLANK(AA1767))),1,0)</f>
        <v>0</v>
      </c>
      <c r="AC1767" s="20" t="str">
        <f ca="1">IF(AB1767=0,"",IF(OR(ISBLANK(P1767),ISBLANK(Q1767)),"",IF(ISBLANK(VLOOKUP(A1767,Database!A:AA,22,FALSE)),"",VLOOKUP(A1767,Database!A:AA,22,FALSE))))</f>
        <v/>
      </c>
      <c r="AD1767" s="20">
        <f ca="1">IFERROR(
   IF(
     OR(ISBLANK(P1767),ISBLANK(Q1767)),
     "",
     IF(
       AND(AA1767&lt;&gt;"",OR(V1767="Terminé",V1767="En cours")),
       VLOOKUP(AC1767,Setup_ScoreExactBonus!A:D,4,FALSE),
       0
     )),
  0)</f>
        <v>0</v>
      </c>
      <c r="AE1767" s="21">
        <f ca="1">IFERROR(IF(OR(ISBLANK(P1767),ISBLANK(Q1767)),0,IF(AA1767&lt;&gt;"", AA1767 + IF(AB1767=1,AD1767, 0), "") * (R1767+1)),"")</f>
        <v>32</v>
      </c>
      <c r="AF1767" s="21">
        <f ca="1">SUMIFS(AE$2:AE1767,D$2:D1767,D1767)</f>
        <v>2752</v>
      </c>
    </row>
    <row r="1768" spans="1:32" hidden="1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1">
        <v>0</v>
      </c>
      <c r="S1768" s="20">
        <f>VLOOKUP($A1768,Database!$A:$Y,10,FALSE)</f>
        <v>172</v>
      </c>
      <c r="T1768" s="20">
        <f>VLOOKUP($A1768,Database!$A:$Y,11,FALSE)</f>
        <v>129</v>
      </c>
      <c r="U1768" s="20">
        <f>VLOOKUP($A1768,Database!$A:$Y,12,FALSE)</f>
        <v>32</v>
      </c>
      <c r="V1768" s="20" t="str">
        <f>VLOOKUP(A1768,Database!A:M,13,FALSE)</f>
        <v>Terminé</v>
      </c>
      <c r="W1768" s="20">
        <f>VLOOKUP($A1768,Database!$A:$Y,20,FALSE)</f>
        <v>1</v>
      </c>
      <c r="X1768" s="20">
        <f>VLOOKUP($A1768,Database!$A:$Y,21,FALSE)</f>
        <v>5</v>
      </c>
      <c r="Y1768" s="20">
        <f>IF(A1768=0,0,IF(V1768="À venir",0,IF(AND(ISBLANK(P1768),ISBLANK(Q1768)),1,0)))</f>
        <v>0</v>
      </c>
      <c r="Z1768" s="20">
        <f>IF(OR(ISBLANK(P1768),ISBLANK(Q1768)),"",IF(OR(AND(P1768&gt;Q1768,W1768&gt;X1768),AND(P1768=Q1768,W1768=X1768),AND(P1768&lt;Q1768,W1768&lt;X1768)),1,0))</f>
        <v>1</v>
      </c>
      <c r="AA1768" s="20">
        <f ca="1">IF(C1768&lt;NOW(),IF(AND(P1768&gt;Q1768,W1768&gt;X1768),S1768,IF(AND(P1768=Q1768,W1768=X1768),T1768,IF(AND(P1768&lt;Q1768,W1768&lt;X1768),U1768,0))),"")</f>
        <v>32</v>
      </c>
      <c r="AB1768" s="20">
        <f ca="1">IF(AND(P1768=W1768,Q1768=X1768,NOT(ISBLANK(P1768)),NOT(ISBLANK(Q1768)),NOT(ISBLANK(W1768)),NOT(ISBLANK(AA1768))),1,0)</f>
        <v>0</v>
      </c>
      <c r="AC1768" s="20" t="str">
        <f ca="1">IF(AB1768=0,"",IF(OR(ISBLANK(P1768),ISBLANK(Q1768)),"",IF(ISBLANK(VLOOKUP(A1768,Database!A:AA,22,FALSE)),"",VLOOKUP(A1768,Database!A:AA,22,FALSE))))</f>
        <v/>
      </c>
      <c r="AD1768" s="20">
        <f ca="1">IFERROR(
   IF(
     OR(ISBLANK(P1768),ISBLANK(Q1768)),
     "",
     IF(
       AND(AA1768&lt;&gt;"",OR(V1768="Terminé",V1768="En cours")),
       VLOOKUP(AC1768,Setup_ScoreExactBonus!A:D,4,FALSE),
       0
     )),
  0)</f>
        <v>0</v>
      </c>
      <c r="AE1768" s="21">
        <f ca="1">IFERROR(IF(OR(ISBLANK(P1768),ISBLANK(Q1768)),0,IF(AA1768&lt;&gt;"", AA1768 + IF(AB1768=1,AD1768, 0), "") * (R1768+1)),"")</f>
        <v>32</v>
      </c>
      <c r="AF1768" s="21">
        <f ca="1">SUMIFS(AE$2:AE1768,D$2:D1768,D1768)</f>
        <v>2487</v>
      </c>
    </row>
    <row r="1769" spans="1:32" hidden="1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1">
        <v>0</v>
      </c>
      <c r="S1769" s="20">
        <f>VLOOKUP($A1769,Database!$A:$Y,10,FALSE)</f>
        <v>172</v>
      </c>
      <c r="T1769" s="20">
        <f>VLOOKUP($A1769,Database!$A:$Y,11,FALSE)</f>
        <v>129</v>
      </c>
      <c r="U1769" s="20">
        <f>VLOOKUP($A1769,Database!$A:$Y,12,FALSE)</f>
        <v>32</v>
      </c>
      <c r="V1769" s="20" t="str">
        <f>VLOOKUP(A1769,Database!A:M,13,FALSE)</f>
        <v>Terminé</v>
      </c>
      <c r="W1769" s="20">
        <f>VLOOKUP($A1769,Database!$A:$Y,20,FALSE)</f>
        <v>1</v>
      </c>
      <c r="X1769" s="20">
        <f>VLOOKUP($A1769,Database!$A:$Y,21,FALSE)</f>
        <v>5</v>
      </c>
      <c r="Y1769" s="20">
        <f>IF(A1769=0,0,IF(V1769="À venir",0,IF(AND(ISBLANK(P1769),ISBLANK(Q1769)),1,0)))</f>
        <v>0</v>
      </c>
      <c r="Z1769" s="20">
        <f>IF(OR(ISBLANK(P1769),ISBLANK(Q1769)),"",IF(OR(AND(P1769&gt;Q1769,W1769&gt;X1769),AND(P1769=Q1769,W1769=X1769),AND(P1769&lt;Q1769,W1769&lt;X1769)),1,0))</f>
        <v>1</v>
      </c>
      <c r="AA1769" s="20">
        <f ca="1">IF(C1769&lt;NOW(),IF(AND(P1769&gt;Q1769,W1769&gt;X1769),S1769,IF(AND(P1769=Q1769,W1769=X1769),T1769,IF(AND(P1769&lt;Q1769,W1769&lt;X1769),U1769,0))),"")</f>
        <v>32</v>
      </c>
      <c r="AB1769" s="20">
        <f ca="1">IF(AND(P1769=W1769,Q1769=X1769,NOT(ISBLANK(P1769)),NOT(ISBLANK(Q1769)),NOT(ISBLANK(W1769)),NOT(ISBLANK(AA1769))),1,0)</f>
        <v>0</v>
      </c>
      <c r="AC1769" s="20" t="str">
        <f ca="1">IF(AB1769=0,"",IF(OR(ISBLANK(P1769),ISBLANK(Q1769)),"",IF(ISBLANK(VLOOKUP(A1769,Database!A:AA,22,FALSE)),"",VLOOKUP(A1769,Database!A:AA,22,FALSE))))</f>
        <v/>
      </c>
      <c r="AD1769" s="20">
        <f ca="1">IFERROR(
   IF(
     OR(ISBLANK(P1769),ISBLANK(Q1769)),
     "",
     IF(
       AND(AA1769&lt;&gt;"",OR(V1769="Terminé",V1769="En cours")),
       VLOOKUP(AC1769,Setup_ScoreExactBonus!A:D,4,FALSE),
       0
     )),
  0)</f>
        <v>0</v>
      </c>
      <c r="AE1769" s="21">
        <f ca="1">IFERROR(IF(OR(ISBLANK(P1769),ISBLANK(Q1769)),0,IF(AA1769&lt;&gt;"", AA1769 + IF(AB1769=1,AD1769, 0), "") * (R1769+1)),"")</f>
        <v>32</v>
      </c>
      <c r="AF1769" s="21">
        <f ca="1">SUMIFS(AE$2:AE1769,D$2:D1769,D1769)</f>
        <v>2587</v>
      </c>
    </row>
    <row r="1770" spans="1:32" hidden="1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1">
        <v>0</v>
      </c>
      <c r="S1770" s="20">
        <f>VLOOKUP($A1770,Database!$A:$Y,10,FALSE)</f>
        <v>172</v>
      </c>
      <c r="T1770" s="20">
        <f>VLOOKUP($A1770,Database!$A:$Y,11,FALSE)</f>
        <v>129</v>
      </c>
      <c r="U1770" s="20">
        <f>VLOOKUP($A1770,Database!$A:$Y,12,FALSE)</f>
        <v>32</v>
      </c>
      <c r="V1770" s="20" t="str">
        <f>VLOOKUP(A1770,Database!A:M,13,FALSE)</f>
        <v>Terminé</v>
      </c>
      <c r="W1770" s="20">
        <f>VLOOKUP($A1770,Database!$A:$Y,20,FALSE)</f>
        <v>1</v>
      </c>
      <c r="X1770" s="20">
        <f>VLOOKUP($A1770,Database!$A:$Y,21,FALSE)</f>
        <v>5</v>
      </c>
      <c r="Y1770" s="20">
        <f>IF(A1770=0,0,IF(V1770="À venir",0,IF(AND(ISBLANK(P1770),ISBLANK(Q1770)),1,0)))</f>
        <v>0</v>
      </c>
      <c r="Z1770" s="20">
        <f>IF(OR(ISBLANK(P1770),ISBLANK(Q1770)),"",IF(OR(AND(P1770&gt;Q1770,W1770&gt;X1770),AND(P1770=Q1770,W1770=X1770),AND(P1770&lt;Q1770,W1770&lt;X1770)),1,0))</f>
        <v>1</v>
      </c>
      <c r="AA1770" s="20">
        <f ca="1">IF(C1770&lt;NOW(),IF(AND(P1770&gt;Q1770,W1770&gt;X1770),S1770,IF(AND(P1770=Q1770,W1770=X1770),T1770,IF(AND(P1770&lt;Q1770,W1770&lt;X1770),U1770,0))),"")</f>
        <v>32</v>
      </c>
      <c r="AB1770" s="20">
        <f ca="1">IF(AND(P1770=W1770,Q1770=X1770,NOT(ISBLANK(P1770)),NOT(ISBLANK(Q1770)),NOT(ISBLANK(W1770)),NOT(ISBLANK(AA1770))),1,0)</f>
        <v>0</v>
      </c>
      <c r="AC1770" s="20" t="str">
        <f ca="1">IF(AB1770=0,"",IF(OR(ISBLANK(P1770),ISBLANK(Q1770)),"",IF(ISBLANK(VLOOKUP(A1770,Database!A:AA,22,FALSE)),"",VLOOKUP(A1770,Database!A:AA,22,FALSE))))</f>
        <v/>
      </c>
      <c r="AD1770" s="20">
        <f ca="1">IFERROR(
   IF(
     OR(ISBLANK(P1770),ISBLANK(Q1770)),
     "",
     IF(
       AND(AA1770&lt;&gt;"",OR(V1770="Terminé",V1770="En cours")),
       VLOOKUP(AC1770,Setup_ScoreExactBonus!A:D,4,FALSE),
       0
     )),
  0)</f>
        <v>0</v>
      </c>
      <c r="AE1770" s="21">
        <f ca="1">IFERROR(IF(OR(ISBLANK(P1770),ISBLANK(Q1770)),0,IF(AA1770&lt;&gt;"", AA1770 + IF(AB1770=1,AD1770, 0), "") * (R1770+1)),"")</f>
        <v>32</v>
      </c>
      <c r="AF1770" s="21">
        <f ca="1">SUMIFS(AE$2:AE1770,D$2:D1770,D1770)</f>
        <v>2472</v>
      </c>
    </row>
    <row r="1771" spans="1:32" hidden="1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1">
        <v>0</v>
      </c>
      <c r="S1771" s="20">
        <f>VLOOKUP($A1771,Database!$A:$Y,10,FALSE)</f>
        <v>172</v>
      </c>
      <c r="T1771" s="20">
        <f>VLOOKUP($A1771,Database!$A:$Y,11,FALSE)</f>
        <v>129</v>
      </c>
      <c r="U1771" s="20">
        <f>VLOOKUP($A1771,Database!$A:$Y,12,FALSE)</f>
        <v>32</v>
      </c>
      <c r="V1771" s="20" t="str">
        <f>VLOOKUP(A1771,Database!A:M,13,FALSE)</f>
        <v>Terminé</v>
      </c>
      <c r="W1771" s="20">
        <f>VLOOKUP($A1771,Database!$A:$Y,20,FALSE)</f>
        <v>1</v>
      </c>
      <c r="X1771" s="20">
        <f>VLOOKUP($A1771,Database!$A:$Y,21,FALSE)</f>
        <v>5</v>
      </c>
      <c r="Y1771" s="20">
        <f>IF(A1771=0,0,IF(V1771="À venir",0,IF(AND(ISBLANK(P1771),ISBLANK(Q1771)),1,0)))</f>
        <v>0</v>
      </c>
      <c r="Z1771" s="20">
        <f>IF(OR(ISBLANK(P1771),ISBLANK(Q1771)),"",IF(OR(AND(P1771&gt;Q1771,W1771&gt;X1771),AND(P1771=Q1771,W1771=X1771),AND(P1771&lt;Q1771,W1771&lt;X1771)),1,0))</f>
        <v>1</v>
      </c>
      <c r="AA1771" s="20">
        <f ca="1">IF(C1771&lt;NOW(),IF(AND(P1771&gt;Q1771,W1771&gt;X1771),S1771,IF(AND(P1771=Q1771,W1771=X1771),T1771,IF(AND(P1771&lt;Q1771,W1771&lt;X1771),U1771,0))),"")</f>
        <v>32</v>
      </c>
      <c r="AB1771" s="20">
        <f ca="1">IF(AND(P1771=W1771,Q1771=X1771,NOT(ISBLANK(P1771)),NOT(ISBLANK(Q1771)),NOT(ISBLANK(W1771)),NOT(ISBLANK(AA1771))),1,0)</f>
        <v>0</v>
      </c>
      <c r="AC1771" s="20" t="str">
        <f ca="1">IF(AB1771=0,"",IF(OR(ISBLANK(P1771),ISBLANK(Q1771)),"",IF(ISBLANK(VLOOKUP(A1771,Database!A:AA,22,FALSE)),"",VLOOKUP(A1771,Database!A:AA,22,FALSE))))</f>
        <v/>
      </c>
      <c r="AD1771" s="20">
        <f ca="1">IFERROR(
   IF(
     OR(ISBLANK(P1771),ISBLANK(Q1771)),
     "",
     IF(
       AND(AA1771&lt;&gt;"",OR(V1771="Terminé",V1771="En cours")),
       VLOOKUP(AC1771,Setup_ScoreExactBonus!A:D,4,FALSE),
       0
     )),
  0)</f>
        <v>0</v>
      </c>
      <c r="AE1771" s="21">
        <f ca="1">IFERROR(IF(OR(ISBLANK(P1771),ISBLANK(Q1771)),0,IF(AA1771&lt;&gt;"", AA1771 + IF(AB1771=1,AD1771, 0), "") * (R1771+1)),"")</f>
        <v>32</v>
      </c>
      <c r="AF1771" s="21">
        <f ca="1">SUMIFS(AE$2:AE1771,D$2:D1771,D1771)</f>
        <v>2459</v>
      </c>
    </row>
    <row r="1772" spans="1:32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1">
        <v>0</v>
      </c>
      <c r="S1772" s="20">
        <f>VLOOKUP($A1772,Database!$A:$Y,10,FALSE)</f>
        <v>172</v>
      </c>
      <c r="T1772" s="20">
        <f>VLOOKUP($A1772,Database!$A:$Y,11,FALSE)</f>
        <v>129</v>
      </c>
      <c r="U1772" s="20">
        <f>VLOOKUP($A1772,Database!$A:$Y,12,FALSE)</f>
        <v>32</v>
      </c>
      <c r="V1772" s="20" t="str">
        <f>VLOOKUP(A1772,Database!A:M,13,FALSE)</f>
        <v>Terminé</v>
      </c>
      <c r="W1772" s="20">
        <f>VLOOKUP($A1772,Database!$A:$Y,20,FALSE)</f>
        <v>1</v>
      </c>
      <c r="X1772" s="20">
        <f>VLOOKUP($A1772,Database!$A:$Y,21,FALSE)</f>
        <v>5</v>
      </c>
      <c r="Y1772" s="20">
        <f>IF(A1772=0,0,IF(V1772="À venir",0,IF(AND(ISBLANK(P1772),ISBLANK(Q1772)),1,0)))</f>
        <v>0</v>
      </c>
      <c r="Z1772" s="20">
        <f>IF(OR(ISBLANK(P1772),ISBLANK(Q1772)),"",IF(OR(AND(P1772&gt;Q1772,W1772&gt;X1772),AND(P1772=Q1772,W1772=X1772),AND(P1772&lt;Q1772,W1772&lt;X1772)),1,0))</f>
        <v>1</v>
      </c>
      <c r="AA1772" s="20">
        <f ca="1">IF(C1772&lt;NOW(),IF(AND(P1772&gt;Q1772,W1772&gt;X1772),S1772,IF(AND(P1772=Q1772,W1772=X1772),T1772,IF(AND(P1772&lt;Q1772,W1772&lt;X1772),U1772,0))),"")</f>
        <v>32</v>
      </c>
      <c r="AB1772" s="20">
        <f ca="1">IF(AND(P1772=W1772,Q1772=X1772,NOT(ISBLANK(P1772)),NOT(ISBLANK(Q1772)),NOT(ISBLANK(W1772)),NOT(ISBLANK(AA1772))),1,0)</f>
        <v>0</v>
      </c>
      <c r="AC1772" s="20" t="str">
        <f ca="1">IF(AB1772=0,"",IF(OR(ISBLANK(P1772),ISBLANK(Q1772)),"",IF(ISBLANK(VLOOKUP(A1772,Database!A:AA,22,FALSE)),"",VLOOKUP(A1772,Database!A:AA,22,FALSE))))</f>
        <v/>
      </c>
      <c r="AD1772" s="20">
        <f ca="1">IFERROR(
   IF(
     OR(ISBLANK(P1772),ISBLANK(Q1772)),
     "",
     IF(
       AND(AA1772&lt;&gt;"",OR(V1772="Terminé",V1772="En cours")),
       VLOOKUP(AC1772,Setup_ScoreExactBonus!A:D,4,FALSE),
       0
     )),
  0)</f>
        <v>0</v>
      </c>
      <c r="AE1772" s="21">
        <f ca="1">IFERROR(IF(OR(ISBLANK(P1772),ISBLANK(Q1772)),0,IF(AA1772&lt;&gt;"", AA1772 + IF(AB1772=1,AD1772, 0), "") * (R1772+1)),"")</f>
        <v>32</v>
      </c>
      <c r="AF1772" s="21">
        <f ca="1">SUMIFS(AE$2:AE1772,D$2:D1772,D1772)</f>
        <v>2285</v>
      </c>
    </row>
    <row r="1773" spans="1:32" hidden="1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1">
        <v>0</v>
      </c>
      <c r="S1773" s="20">
        <f>VLOOKUP($A1773,Database!$A:$Y,10,FALSE)</f>
        <v>172</v>
      </c>
      <c r="T1773" s="20">
        <f>VLOOKUP($A1773,Database!$A:$Y,11,FALSE)</f>
        <v>129</v>
      </c>
      <c r="U1773" s="20">
        <f>VLOOKUP($A1773,Database!$A:$Y,12,FALSE)</f>
        <v>32</v>
      </c>
      <c r="V1773" s="20" t="str">
        <f>VLOOKUP(A1773,Database!A:M,13,FALSE)</f>
        <v>Terminé</v>
      </c>
      <c r="W1773" s="20">
        <f>VLOOKUP($A1773,Database!$A:$Y,20,FALSE)</f>
        <v>1</v>
      </c>
      <c r="X1773" s="20">
        <f>VLOOKUP($A1773,Database!$A:$Y,21,FALSE)</f>
        <v>5</v>
      </c>
      <c r="Y1773" s="20">
        <f>IF(A1773=0,0,IF(V1773="À venir",0,IF(AND(ISBLANK(P1773),ISBLANK(Q1773)),1,0)))</f>
        <v>0</v>
      </c>
      <c r="Z1773" s="20">
        <f>IF(OR(ISBLANK(P1773),ISBLANK(Q1773)),"",IF(OR(AND(P1773&gt;Q1773,W1773&gt;X1773),AND(P1773=Q1773,W1773=X1773),AND(P1773&lt;Q1773,W1773&lt;X1773)),1,0))</f>
        <v>1</v>
      </c>
      <c r="AA1773" s="20">
        <f ca="1">IF(C1773&lt;NOW(),IF(AND(P1773&gt;Q1773,W1773&gt;X1773),S1773,IF(AND(P1773=Q1773,W1773=X1773),T1773,IF(AND(P1773&lt;Q1773,W1773&lt;X1773),U1773,0))),"")</f>
        <v>32</v>
      </c>
      <c r="AB1773" s="20">
        <f ca="1">IF(AND(P1773=W1773,Q1773=X1773,NOT(ISBLANK(P1773)),NOT(ISBLANK(Q1773)),NOT(ISBLANK(W1773)),NOT(ISBLANK(AA1773))),1,0)</f>
        <v>0</v>
      </c>
      <c r="AC1773" s="20" t="str">
        <f ca="1">IF(AB1773=0,"",IF(OR(ISBLANK(P1773),ISBLANK(Q1773)),"",IF(ISBLANK(VLOOKUP(A1773,Database!A:AA,22,FALSE)),"",VLOOKUP(A1773,Database!A:AA,22,FALSE))))</f>
        <v/>
      </c>
      <c r="AD1773" s="20">
        <f ca="1">IFERROR(
   IF(
     OR(ISBLANK(P1773),ISBLANK(Q1773)),
     "",
     IF(
       AND(AA1773&lt;&gt;"",OR(V1773="Terminé",V1773="En cours")),
       VLOOKUP(AC1773,Setup_ScoreExactBonus!A:D,4,FALSE),
       0
     )),
  0)</f>
        <v>0</v>
      </c>
      <c r="AE1773" s="21">
        <f ca="1">IFERROR(IF(OR(ISBLANK(P1773),ISBLANK(Q1773)),0,IF(AA1773&lt;&gt;"", AA1773 + IF(AB1773=1,AD1773, 0), "") * (R1773+1)),"")</f>
        <v>32</v>
      </c>
      <c r="AF1773" s="21">
        <f ca="1">SUMIFS(AE$2:AE1773,D$2:D1773,D1773)</f>
        <v>2300</v>
      </c>
    </row>
    <row r="1774" spans="1:32" hidden="1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1">
        <v>0</v>
      </c>
      <c r="S1774" s="20">
        <f>VLOOKUP($A1774,Database!$A:$Y,10,FALSE)</f>
        <v>172</v>
      </c>
      <c r="T1774" s="20">
        <f>VLOOKUP($A1774,Database!$A:$Y,11,FALSE)</f>
        <v>129</v>
      </c>
      <c r="U1774" s="20">
        <f>VLOOKUP($A1774,Database!$A:$Y,12,FALSE)</f>
        <v>32</v>
      </c>
      <c r="V1774" s="20" t="str">
        <f>VLOOKUP(A1774,Database!A:M,13,FALSE)</f>
        <v>Terminé</v>
      </c>
      <c r="W1774" s="20">
        <f>VLOOKUP($A1774,Database!$A:$Y,20,FALSE)</f>
        <v>1</v>
      </c>
      <c r="X1774" s="20">
        <f>VLOOKUP($A1774,Database!$A:$Y,21,FALSE)</f>
        <v>5</v>
      </c>
      <c r="Y1774" s="20">
        <f>IF(A1774=0,0,IF(V1774="À venir",0,IF(AND(ISBLANK(P1774),ISBLANK(Q1774)),1,0)))</f>
        <v>0</v>
      </c>
      <c r="Z1774" s="20">
        <f>IF(OR(ISBLANK(P1774),ISBLANK(Q1774)),"",IF(OR(AND(P1774&gt;Q1774,W1774&gt;X1774),AND(P1774=Q1774,W1774=X1774),AND(P1774&lt;Q1774,W1774&lt;X1774)),1,0))</f>
        <v>1</v>
      </c>
      <c r="AA1774" s="20">
        <f ca="1">IF(C1774&lt;NOW(),IF(AND(P1774&gt;Q1774,W1774&gt;X1774),S1774,IF(AND(P1774=Q1774,W1774=X1774),T1774,IF(AND(P1774&lt;Q1774,W1774&lt;X1774),U1774,0))),"")</f>
        <v>32</v>
      </c>
      <c r="AB1774" s="20">
        <f ca="1">IF(AND(P1774=W1774,Q1774=X1774,NOT(ISBLANK(P1774)),NOT(ISBLANK(Q1774)),NOT(ISBLANK(W1774)),NOT(ISBLANK(AA1774))),1,0)</f>
        <v>0</v>
      </c>
      <c r="AC1774" s="20" t="str">
        <f ca="1">IF(AB1774=0,"",IF(OR(ISBLANK(P1774),ISBLANK(Q1774)),"",IF(ISBLANK(VLOOKUP(A1774,Database!A:AA,22,FALSE)),"",VLOOKUP(A1774,Database!A:AA,22,FALSE))))</f>
        <v/>
      </c>
      <c r="AD1774" s="20">
        <f ca="1">IFERROR(
   IF(
     OR(ISBLANK(P1774),ISBLANK(Q1774)),
     "",
     IF(
       AND(AA1774&lt;&gt;"",OR(V1774="Terminé",V1774="En cours")),
       VLOOKUP(AC1774,Setup_ScoreExactBonus!A:D,4,FALSE),
       0
     )),
  0)</f>
        <v>0</v>
      </c>
      <c r="AE1774" s="21">
        <f ca="1">IFERROR(IF(OR(ISBLANK(P1774),ISBLANK(Q1774)),0,IF(AA1774&lt;&gt;"", AA1774 + IF(AB1774=1,AD1774, 0), "") * (R1774+1)),"")</f>
        <v>32</v>
      </c>
      <c r="AF1774" s="21">
        <f ca="1">SUMIFS(AE$2:AE1774,D$2:D1774,D1774)</f>
        <v>2348</v>
      </c>
    </row>
    <row r="1775" spans="1:32" hidden="1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1">
        <v>0</v>
      </c>
      <c r="S1775" s="20">
        <f>VLOOKUP($A1775,Database!$A:$Y,10,FALSE)</f>
        <v>172</v>
      </c>
      <c r="T1775" s="20">
        <f>VLOOKUP($A1775,Database!$A:$Y,11,FALSE)</f>
        <v>129</v>
      </c>
      <c r="U1775" s="20">
        <f>VLOOKUP($A1775,Database!$A:$Y,12,FALSE)</f>
        <v>32</v>
      </c>
      <c r="V1775" s="20" t="str">
        <f>VLOOKUP(A1775,Database!A:M,13,FALSE)</f>
        <v>Terminé</v>
      </c>
      <c r="W1775" s="20">
        <f>VLOOKUP($A1775,Database!$A:$Y,20,FALSE)</f>
        <v>1</v>
      </c>
      <c r="X1775" s="20">
        <f>VLOOKUP($A1775,Database!$A:$Y,21,FALSE)</f>
        <v>5</v>
      </c>
      <c r="Y1775" s="20">
        <f>IF(A1775=0,0,IF(V1775="À venir",0,IF(AND(ISBLANK(P1775),ISBLANK(Q1775)),1,0)))</f>
        <v>0</v>
      </c>
      <c r="Z1775" s="20">
        <f>IF(OR(ISBLANK(P1775),ISBLANK(Q1775)),"",IF(OR(AND(P1775&gt;Q1775,W1775&gt;X1775),AND(P1775=Q1775,W1775=X1775),AND(P1775&lt;Q1775,W1775&lt;X1775)),1,0))</f>
        <v>1</v>
      </c>
      <c r="AA1775" s="20">
        <f ca="1">IF(C1775&lt;NOW(),IF(AND(P1775&gt;Q1775,W1775&gt;X1775),S1775,IF(AND(P1775=Q1775,W1775=X1775),T1775,IF(AND(P1775&lt;Q1775,W1775&lt;X1775),U1775,0))),"")</f>
        <v>32</v>
      </c>
      <c r="AB1775" s="20">
        <f ca="1">IF(AND(P1775=W1775,Q1775=X1775,NOT(ISBLANK(P1775)),NOT(ISBLANK(Q1775)),NOT(ISBLANK(W1775)),NOT(ISBLANK(AA1775))),1,0)</f>
        <v>0</v>
      </c>
      <c r="AC1775" s="20" t="str">
        <f ca="1">IF(AB1775=0,"",IF(OR(ISBLANK(P1775),ISBLANK(Q1775)),"",IF(ISBLANK(VLOOKUP(A1775,Database!A:AA,22,FALSE)),"",VLOOKUP(A1775,Database!A:AA,22,FALSE))))</f>
        <v/>
      </c>
      <c r="AD1775" s="20">
        <f ca="1">IFERROR(
   IF(
     OR(ISBLANK(P1775),ISBLANK(Q1775)),
     "",
     IF(
       AND(AA1775&lt;&gt;"",OR(V1775="Terminé",V1775="En cours")),
       VLOOKUP(AC1775,Setup_ScoreExactBonus!A:D,4,FALSE),
       0
     )),
  0)</f>
        <v>0</v>
      </c>
      <c r="AE1775" s="21">
        <f ca="1">IFERROR(IF(OR(ISBLANK(P1775),ISBLANK(Q1775)),0,IF(AA1775&lt;&gt;"", AA1775 + IF(AB1775=1,AD1775, 0), "") * (R1775+1)),"")</f>
        <v>32</v>
      </c>
      <c r="AF1775" s="21">
        <f ca="1">SUMIFS(AE$2:AE1775,D$2:D1775,D1775)</f>
        <v>2286</v>
      </c>
    </row>
    <row r="1776" spans="1:32" hidden="1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1">
        <v>0</v>
      </c>
      <c r="S1776" s="20">
        <f>VLOOKUP($A1776,Database!$A:$Y,10,FALSE)</f>
        <v>172</v>
      </c>
      <c r="T1776" s="20">
        <f>VLOOKUP($A1776,Database!$A:$Y,11,FALSE)</f>
        <v>129</v>
      </c>
      <c r="U1776" s="20">
        <f>VLOOKUP($A1776,Database!$A:$Y,12,FALSE)</f>
        <v>32</v>
      </c>
      <c r="V1776" s="20" t="str">
        <f>VLOOKUP(A1776,Database!A:M,13,FALSE)</f>
        <v>Terminé</v>
      </c>
      <c r="W1776" s="20">
        <f>VLOOKUP($A1776,Database!$A:$Y,20,FALSE)</f>
        <v>1</v>
      </c>
      <c r="X1776" s="20">
        <f>VLOOKUP($A1776,Database!$A:$Y,21,FALSE)</f>
        <v>5</v>
      </c>
      <c r="Y1776" s="20">
        <f>IF(A1776=0,0,IF(V1776="À venir",0,IF(AND(ISBLANK(P1776),ISBLANK(Q1776)),1,0)))</f>
        <v>0</v>
      </c>
      <c r="Z1776" s="20">
        <f>IF(OR(ISBLANK(P1776),ISBLANK(Q1776)),"",IF(OR(AND(P1776&gt;Q1776,W1776&gt;X1776),AND(P1776=Q1776,W1776=X1776),AND(P1776&lt;Q1776,W1776&lt;X1776)),1,0))</f>
        <v>1</v>
      </c>
      <c r="AA1776" s="20">
        <f ca="1">IF(C1776&lt;NOW(),IF(AND(P1776&gt;Q1776,W1776&gt;X1776),S1776,IF(AND(P1776=Q1776,W1776=X1776),T1776,IF(AND(P1776&lt;Q1776,W1776&lt;X1776),U1776,0))),"")</f>
        <v>32</v>
      </c>
      <c r="AB1776" s="20">
        <f ca="1">IF(AND(P1776=W1776,Q1776=X1776,NOT(ISBLANK(P1776)),NOT(ISBLANK(Q1776)),NOT(ISBLANK(W1776)),NOT(ISBLANK(AA1776))),1,0)</f>
        <v>0</v>
      </c>
      <c r="AC1776" s="20" t="str">
        <f ca="1">IF(AB1776=0,"",IF(OR(ISBLANK(P1776),ISBLANK(Q1776)),"",IF(ISBLANK(VLOOKUP(A1776,Database!A:AA,22,FALSE)),"",VLOOKUP(A1776,Database!A:AA,22,FALSE))))</f>
        <v/>
      </c>
      <c r="AD1776" s="20">
        <f ca="1">IFERROR(
   IF(
     OR(ISBLANK(P1776),ISBLANK(Q1776)),
     "",
     IF(
       AND(AA1776&lt;&gt;"",OR(V1776="Terminé",V1776="En cours")),
       VLOOKUP(AC1776,Setup_ScoreExactBonus!A:D,4,FALSE),
       0
     )),
  0)</f>
        <v>0</v>
      </c>
      <c r="AE1776" s="21">
        <f ca="1">IFERROR(IF(OR(ISBLANK(P1776),ISBLANK(Q1776)),0,IF(AA1776&lt;&gt;"", AA1776 + IF(AB1776=1,AD1776, 0), "") * (R1776+1)),"")</f>
        <v>32</v>
      </c>
      <c r="AF1776" s="21">
        <f ca="1">SUMIFS(AE$2:AE1776,D$2:D1776,D1776)</f>
        <v>2452</v>
      </c>
    </row>
    <row r="1777" spans="1:32" hidden="1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1">
        <v>0</v>
      </c>
      <c r="S1777" s="20">
        <f>VLOOKUP($A1777,Database!$A:$Y,10,FALSE)</f>
        <v>172</v>
      </c>
      <c r="T1777" s="20">
        <f>VLOOKUP($A1777,Database!$A:$Y,11,FALSE)</f>
        <v>129</v>
      </c>
      <c r="U1777" s="20">
        <f>VLOOKUP($A1777,Database!$A:$Y,12,FALSE)</f>
        <v>32</v>
      </c>
      <c r="V1777" s="20" t="str">
        <f>VLOOKUP(A1777,Database!A:M,13,FALSE)</f>
        <v>Terminé</v>
      </c>
      <c r="W1777" s="20">
        <f>VLOOKUP($A1777,Database!$A:$Y,20,FALSE)</f>
        <v>1</v>
      </c>
      <c r="X1777" s="20">
        <f>VLOOKUP($A1777,Database!$A:$Y,21,FALSE)</f>
        <v>5</v>
      </c>
      <c r="Y1777" s="20">
        <f>IF(A1777=0,0,IF(V1777="À venir",0,IF(AND(ISBLANK(P1777),ISBLANK(Q1777)),1,0)))</f>
        <v>0</v>
      </c>
      <c r="Z1777" s="20">
        <f>IF(OR(ISBLANK(P1777),ISBLANK(Q1777)),"",IF(OR(AND(P1777&gt;Q1777,W1777&gt;X1777),AND(P1777=Q1777,W1777=X1777),AND(P1777&lt;Q1777,W1777&lt;X1777)),1,0))</f>
        <v>1</v>
      </c>
      <c r="AA1777" s="20">
        <f ca="1">IF(C1777&lt;NOW(),IF(AND(P1777&gt;Q1777,W1777&gt;X1777),S1777,IF(AND(P1777=Q1777,W1777=X1777),T1777,IF(AND(P1777&lt;Q1777,W1777&lt;X1777),U1777,0))),"")</f>
        <v>32</v>
      </c>
      <c r="AB1777" s="20">
        <f ca="1">IF(AND(P1777=W1777,Q1777=X1777,NOT(ISBLANK(P1777)),NOT(ISBLANK(Q1777)),NOT(ISBLANK(W1777)),NOT(ISBLANK(AA1777))),1,0)</f>
        <v>0</v>
      </c>
      <c r="AC1777" s="20" t="str">
        <f ca="1">IF(AB1777=0,"",IF(OR(ISBLANK(P1777),ISBLANK(Q1777)),"",IF(ISBLANK(VLOOKUP(A1777,Database!A:AA,22,FALSE)),"",VLOOKUP(A1777,Database!A:AA,22,FALSE))))</f>
        <v/>
      </c>
      <c r="AD1777" s="20">
        <f ca="1">IFERROR(
   IF(
     OR(ISBLANK(P1777),ISBLANK(Q1777)),
     "",
     IF(
       AND(AA1777&lt;&gt;"",OR(V1777="Terminé",V1777="En cours")),
       VLOOKUP(AC1777,Setup_ScoreExactBonus!A:D,4,FALSE),
       0
     )),
  0)</f>
        <v>0</v>
      </c>
      <c r="AE1777" s="21">
        <f ca="1">IFERROR(IF(OR(ISBLANK(P1777),ISBLANK(Q1777)),0,IF(AA1777&lt;&gt;"", AA1777 + IF(AB1777=1,AD1777, 0), "") * (R1777+1)),"")</f>
        <v>32</v>
      </c>
      <c r="AF1777" s="21">
        <f ca="1">SUMIFS(AE$2:AE1777,D$2:D1777,D1777)</f>
        <v>2092</v>
      </c>
    </row>
    <row r="1778" spans="1:32" hidden="1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1">
        <v>0</v>
      </c>
      <c r="S1778" s="20">
        <f>VLOOKUP($A1778,Database!$A:$Y,10,FALSE)</f>
        <v>172</v>
      </c>
      <c r="T1778" s="20">
        <f>VLOOKUP($A1778,Database!$A:$Y,11,FALSE)</f>
        <v>129</v>
      </c>
      <c r="U1778" s="20">
        <f>VLOOKUP($A1778,Database!$A:$Y,12,FALSE)</f>
        <v>32</v>
      </c>
      <c r="V1778" s="20" t="str">
        <f>VLOOKUP(A1778,Database!A:M,13,FALSE)</f>
        <v>Terminé</v>
      </c>
      <c r="W1778" s="20">
        <f>VLOOKUP($A1778,Database!$A:$Y,20,FALSE)</f>
        <v>1</v>
      </c>
      <c r="X1778" s="20">
        <f>VLOOKUP($A1778,Database!$A:$Y,21,FALSE)</f>
        <v>5</v>
      </c>
      <c r="Y1778" s="20">
        <f>IF(A1778=0,0,IF(V1778="À venir",0,IF(AND(ISBLANK(P1778),ISBLANK(Q1778)),1,0)))</f>
        <v>0</v>
      </c>
      <c r="Z1778" s="20">
        <f>IF(OR(ISBLANK(P1778),ISBLANK(Q1778)),"",IF(OR(AND(P1778&gt;Q1778,W1778&gt;X1778),AND(P1778=Q1778,W1778=X1778),AND(P1778&lt;Q1778,W1778&lt;X1778)),1,0))</f>
        <v>0</v>
      </c>
      <c r="AA1778" s="20">
        <f ca="1">IF(C1778&lt;NOW(),IF(AND(P1778&gt;Q1778,W1778&gt;X1778),S1778,IF(AND(P1778=Q1778,W1778=X1778),T1778,IF(AND(P1778&lt;Q1778,W1778&lt;X1778),U1778,0))),"")</f>
        <v>0</v>
      </c>
      <c r="AB1778" s="20">
        <f ca="1">IF(AND(P1778=W1778,Q1778=X1778,NOT(ISBLANK(P1778)),NOT(ISBLANK(Q1778)),NOT(ISBLANK(W1778)),NOT(ISBLANK(AA1778))),1,0)</f>
        <v>0</v>
      </c>
      <c r="AC1778" s="20" t="str">
        <f ca="1">IF(AB1778=0,"",IF(OR(ISBLANK(P1778),ISBLANK(Q1778)),"",IF(ISBLANK(VLOOKUP(A1778,Database!A:AA,22,FALSE)),"",VLOOKUP(A1778,Database!A:AA,22,FALSE))))</f>
        <v/>
      </c>
      <c r="AD1778" s="20">
        <f ca="1">IFERROR(
   IF(
     OR(ISBLANK(P1778),ISBLANK(Q1778)),
     "",
     IF(
       AND(AA1778&lt;&gt;"",OR(V1778="Terminé",V1778="En cours")),
       VLOOKUP(AC1778,Setup_ScoreExactBonus!A:D,4,FALSE),
       0
     )),
  0)</f>
        <v>0</v>
      </c>
      <c r="AE1778" s="21">
        <f ca="1">IFERROR(IF(OR(ISBLANK(P1778),ISBLANK(Q1778)),0,IF(AA1778&lt;&gt;"", AA1778 + IF(AB1778=1,AD1778, 0), "") * (R1778+1)),"")</f>
        <v>0</v>
      </c>
      <c r="AF1778" s="21">
        <f ca="1">SUMIFS(AE$2:AE1778,D$2:D1778,D1778)</f>
        <v>2000</v>
      </c>
    </row>
    <row r="1779" spans="1:32" hidden="1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1">
        <v>0</v>
      </c>
      <c r="S1779" s="20">
        <f>VLOOKUP($A1779,Database!$A:$Y,10,FALSE)</f>
        <v>172</v>
      </c>
      <c r="T1779" s="20">
        <f>VLOOKUP($A1779,Database!$A:$Y,11,FALSE)</f>
        <v>129</v>
      </c>
      <c r="U1779" s="20">
        <f>VLOOKUP($A1779,Database!$A:$Y,12,FALSE)</f>
        <v>32</v>
      </c>
      <c r="V1779" s="20" t="str">
        <f>VLOOKUP(A1779,Database!A:M,13,FALSE)</f>
        <v>Terminé</v>
      </c>
      <c r="W1779" s="20">
        <f>VLOOKUP($A1779,Database!$A:$Y,20,FALSE)</f>
        <v>1</v>
      </c>
      <c r="X1779" s="20">
        <f>VLOOKUP($A1779,Database!$A:$Y,21,FALSE)</f>
        <v>5</v>
      </c>
      <c r="Y1779" s="20">
        <f>IF(A1779=0,0,IF(V1779="À venir",0,IF(AND(ISBLANK(P1779),ISBLANK(Q1779)),1,0)))</f>
        <v>0</v>
      </c>
      <c r="Z1779" s="20">
        <f>IF(OR(ISBLANK(P1779),ISBLANK(Q1779)),"",IF(OR(AND(P1779&gt;Q1779,W1779&gt;X1779),AND(P1779=Q1779,W1779=X1779),AND(P1779&lt;Q1779,W1779&lt;X1779)),1,0))</f>
        <v>0</v>
      </c>
      <c r="AA1779" s="20">
        <f ca="1">IF(C1779&lt;NOW(),IF(AND(P1779&gt;Q1779,W1779&gt;X1779),S1779,IF(AND(P1779=Q1779,W1779=X1779),T1779,IF(AND(P1779&lt;Q1779,W1779&lt;X1779),U1779,0))),"")</f>
        <v>0</v>
      </c>
      <c r="AB1779" s="20">
        <f ca="1">IF(AND(P1779=W1779,Q1779=X1779,NOT(ISBLANK(P1779)),NOT(ISBLANK(Q1779)),NOT(ISBLANK(W1779)),NOT(ISBLANK(AA1779))),1,0)</f>
        <v>0</v>
      </c>
      <c r="AC1779" s="20" t="str">
        <f ca="1">IF(AB1779=0,"",IF(OR(ISBLANK(P1779),ISBLANK(Q1779)),"",IF(ISBLANK(VLOOKUP(A1779,Database!A:AA,22,FALSE)),"",VLOOKUP(A1779,Database!A:AA,22,FALSE))))</f>
        <v/>
      </c>
      <c r="AD1779" s="20">
        <f ca="1">IFERROR(
   IF(
     OR(ISBLANK(P1779),ISBLANK(Q1779)),
     "",
     IF(
       AND(AA1779&lt;&gt;"",OR(V1779="Terminé",V1779="En cours")),
       VLOOKUP(AC1779,Setup_ScoreExactBonus!A:D,4,FALSE),
       0
     )),
  0)</f>
        <v>0</v>
      </c>
      <c r="AE1779" s="21">
        <f ca="1">IFERROR(IF(OR(ISBLANK(P1779),ISBLANK(Q1779)),0,IF(AA1779&lt;&gt;"", AA1779 + IF(AB1779=1,AD1779, 0), "") * (R1779+1)),"")</f>
        <v>0</v>
      </c>
      <c r="AF1779" s="21">
        <f ca="1">SUMIFS(AE$2:AE1779,D$2:D1779,D1779)</f>
        <v>2002</v>
      </c>
    </row>
    <row r="1780" spans="1:32" hidden="1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1">
        <v>0</v>
      </c>
      <c r="S1780" s="20">
        <f>VLOOKUP($A1780,Database!$A:$Y,10,FALSE)</f>
        <v>172</v>
      </c>
      <c r="T1780" s="20">
        <f>VLOOKUP($A1780,Database!$A:$Y,11,FALSE)</f>
        <v>129</v>
      </c>
      <c r="U1780" s="20">
        <f>VLOOKUP($A1780,Database!$A:$Y,12,FALSE)</f>
        <v>32</v>
      </c>
      <c r="V1780" s="20" t="str">
        <f>VLOOKUP(A1780,Database!A:M,13,FALSE)</f>
        <v>Terminé</v>
      </c>
      <c r="W1780" s="20">
        <f>VLOOKUP($A1780,Database!$A:$Y,20,FALSE)</f>
        <v>1</v>
      </c>
      <c r="X1780" s="20">
        <f>VLOOKUP($A1780,Database!$A:$Y,21,FALSE)</f>
        <v>5</v>
      </c>
      <c r="Y1780" s="20">
        <f>IF(A1780=0,0,IF(V1780="À venir",0,IF(AND(ISBLANK(P1780),ISBLANK(Q1780)),1,0)))</f>
        <v>1</v>
      </c>
      <c r="Z1780" s="20" t="str">
        <f>IF(OR(ISBLANK(P1780),ISBLANK(Q1780)),"",IF(OR(AND(P1780&gt;Q1780,W1780&gt;X1780),AND(P1780=Q1780,W1780=X1780),AND(P1780&lt;Q1780,W1780&lt;X1780)),1,0))</f>
        <v/>
      </c>
      <c r="AA1780" s="20">
        <f ca="1">IF(C1780&lt;NOW(),IF(AND(P1780&gt;Q1780,W1780&gt;X1780),S1780,IF(AND(P1780=Q1780,W1780=X1780),T1780,IF(AND(P1780&lt;Q1780,W1780&lt;X1780),U1780,0))),"")</f>
        <v>0</v>
      </c>
      <c r="AB1780" s="20">
        <f ca="1">IF(AND(P1780=W1780,Q1780=X1780,NOT(ISBLANK(P1780)),NOT(ISBLANK(Q1780)),NOT(ISBLANK(W1780)),NOT(ISBLANK(AA1780))),1,0)</f>
        <v>0</v>
      </c>
      <c r="AC1780" s="20" t="str">
        <f ca="1">IF(AB1780=0,"",IF(OR(ISBLANK(P1780),ISBLANK(Q1780)),"",IF(ISBLANK(VLOOKUP(A1780,Database!A:AA,22,FALSE)),"",VLOOKUP(A1780,Database!A:AA,22,FALSE))))</f>
        <v/>
      </c>
      <c r="AD1780" s="20" t="str">
        <f>IFERROR(
   IF(
     OR(ISBLANK(P1780),ISBLANK(Q1780)),
     "",
     IF(
       AND(AA1780&lt;&gt;"",OR(V1780="Terminé",V1780="En cours")),
       VLOOKUP(AC1780,Setup_ScoreExactBonus!A:D,4,FALSE),
       0
     )),
  0)</f>
        <v/>
      </c>
      <c r="AE1780" s="21">
        <f>IFERROR(IF(OR(ISBLANK(P1780),ISBLANK(Q1780)),0,IF(AA1780&lt;&gt;"", AA1780 + IF(AB1780=1,AD1780, 0), "") * (R1780+1)),"")</f>
        <v>0</v>
      </c>
      <c r="AF1780" s="21">
        <f ca="1">SUMIFS(AE$2:AE1780,D$2:D1780,D1780)</f>
        <v>2563</v>
      </c>
    </row>
    <row r="1781" spans="1:32" hidden="1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1">
        <v>0</v>
      </c>
      <c r="S1781" s="20">
        <f>VLOOKUP($A1781,Database!$A:$Y,10,FALSE)</f>
        <v>172</v>
      </c>
      <c r="T1781" s="20">
        <f>VLOOKUP($A1781,Database!$A:$Y,11,FALSE)</f>
        <v>129</v>
      </c>
      <c r="U1781" s="20">
        <f>VLOOKUP($A1781,Database!$A:$Y,12,FALSE)</f>
        <v>32</v>
      </c>
      <c r="V1781" s="20" t="str">
        <f>VLOOKUP(A1781,Database!A:M,13,FALSE)</f>
        <v>Terminé</v>
      </c>
      <c r="W1781" s="20">
        <f>VLOOKUP($A1781,Database!$A:$Y,20,FALSE)</f>
        <v>1</v>
      </c>
      <c r="X1781" s="20">
        <f>VLOOKUP($A1781,Database!$A:$Y,21,FALSE)</f>
        <v>5</v>
      </c>
      <c r="Y1781" s="20">
        <f>IF(A1781=0,0,IF(V1781="À venir",0,IF(AND(ISBLANK(P1781),ISBLANK(Q1781)),1,0)))</f>
        <v>0</v>
      </c>
      <c r="Z1781" s="20">
        <f>IF(OR(ISBLANK(P1781),ISBLANK(Q1781)),"",IF(OR(AND(P1781&gt;Q1781,W1781&gt;X1781),AND(P1781=Q1781,W1781=X1781),AND(P1781&lt;Q1781,W1781&lt;X1781)),1,0))</f>
        <v>1</v>
      </c>
      <c r="AA1781" s="20">
        <f ca="1">IF(C1781&lt;NOW(),IF(AND(P1781&gt;Q1781,W1781&gt;X1781),S1781,IF(AND(P1781=Q1781,W1781=X1781),T1781,IF(AND(P1781&lt;Q1781,W1781&lt;X1781),U1781,0))),"")</f>
        <v>32</v>
      </c>
      <c r="AB1781" s="20">
        <f ca="1">IF(AND(P1781=W1781,Q1781=X1781,NOT(ISBLANK(P1781)),NOT(ISBLANK(Q1781)),NOT(ISBLANK(W1781)),NOT(ISBLANK(AA1781))),1,0)</f>
        <v>0</v>
      </c>
      <c r="AC1781" s="20" t="str">
        <f ca="1">IF(AB1781=0,"",IF(OR(ISBLANK(P1781),ISBLANK(Q1781)),"",IF(ISBLANK(VLOOKUP(A1781,Database!A:AA,22,FALSE)),"",VLOOKUP(A1781,Database!A:AA,22,FALSE))))</f>
        <v/>
      </c>
      <c r="AD1781" s="20">
        <f ca="1">IFERROR(
   IF(
     OR(ISBLANK(P1781),ISBLANK(Q1781)),
     "",
     IF(
       AND(AA1781&lt;&gt;"",OR(V1781="Terminé",V1781="En cours")),
       VLOOKUP(AC1781,Setup_ScoreExactBonus!A:D,4,FALSE),
       0
     )),
  0)</f>
        <v>0</v>
      </c>
      <c r="AE1781" s="21">
        <f ca="1">IFERROR(IF(OR(ISBLANK(P1781),ISBLANK(Q1781)),0,IF(AA1781&lt;&gt;"", AA1781 + IF(AB1781=1,AD1781, 0), "") * (R1781+1)),"")</f>
        <v>32</v>
      </c>
      <c r="AF1781" s="21">
        <f ca="1">SUMIFS(AE$2:AE1781,D$2:D1781,D1781)</f>
        <v>2368</v>
      </c>
    </row>
    <row r="1782" spans="1:32" hidden="1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1">
        <v>0</v>
      </c>
      <c r="S1782" s="20">
        <f>VLOOKUP($A1782,Database!$A:$Y,10,FALSE)</f>
        <v>172</v>
      </c>
      <c r="T1782" s="20">
        <f>VLOOKUP($A1782,Database!$A:$Y,11,FALSE)</f>
        <v>129</v>
      </c>
      <c r="U1782" s="20">
        <f>VLOOKUP($A1782,Database!$A:$Y,12,FALSE)</f>
        <v>32</v>
      </c>
      <c r="V1782" s="20" t="str">
        <f>VLOOKUP(A1782,Database!A:M,13,FALSE)</f>
        <v>Terminé</v>
      </c>
      <c r="W1782" s="20">
        <f>VLOOKUP($A1782,Database!$A:$Y,20,FALSE)</f>
        <v>1</v>
      </c>
      <c r="X1782" s="20">
        <f>VLOOKUP($A1782,Database!$A:$Y,21,FALSE)</f>
        <v>5</v>
      </c>
      <c r="Y1782" s="20">
        <f>IF(A1782=0,0,IF(V1782="À venir",0,IF(AND(ISBLANK(P1782),ISBLANK(Q1782)),1,0)))</f>
        <v>0</v>
      </c>
      <c r="Z1782" s="20">
        <f>IF(OR(ISBLANK(P1782),ISBLANK(Q1782)),"",IF(OR(AND(P1782&gt;Q1782,W1782&gt;X1782),AND(P1782=Q1782,W1782=X1782),AND(P1782&lt;Q1782,W1782&lt;X1782)),1,0))</f>
        <v>1</v>
      </c>
      <c r="AA1782" s="20">
        <f ca="1">IF(C1782&lt;NOW(),IF(AND(P1782&gt;Q1782,W1782&gt;X1782),S1782,IF(AND(P1782=Q1782,W1782=X1782),T1782,IF(AND(P1782&lt;Q1782,W1782&lt;X1782),U1782,0))),"")</f>
        <v>32</v>
      </c>
      <c r="AB1782" s="20">
        <f ca="1">IF(AND(P1782=W1782,Q1782=X1782,NOT(ISBLANK(P1782)),NOT(ISBLANK(Q1782)),NOT(ISBLANK(W1782)),NOT(ISBLANK(AA1782))),1,0)</f>
        <v>0</v>
      </c>
      <c r="AC1782" s="20" t="str">
        <f ca="1">IF(AB1782=0,"",IF(OR(ISBLANK(P1782),ISBLANK(Q1782)),"",IF(ISBLANK(VLOOKUP(A1782,Database!A:AA,22,FALSE)),"",VLOOKUP(A1782,Database!A:AA,22,FALSE))))</f>
        <v/>
      </c>
      <c r="AD1782" s="20">
        <f ca="1">IFERROR(
   IF(
     OR(ISBLANK(P1782),ISBLANK(Q1782)),
     "",
     IF(
       AND(AA1782&lt;&gt;"",OR(V1782="Terminé",V1782="En cours")),
       VLOOKUP(AC1782,Setup_ScoreExactBonus!A:D,4,FALSE),
       0
     )),
  0)</f>
        <v>0</v>
      </c>
      <c r="AE1782" s="21">
        <f ca="1">IFERROR(IF(OR(ISBLANK(P1782),ISBLANK(Q1782)),0,IF(AA1782&lt;&gt;"", AA1782 + IF(AB1782=1,AD1782, 0), "") * (R1782+1)),"")</f>
        <v>32</v>
      </c>
      <c r="AF1782" s="21">
        <f ca="1">SUMIFS(AE$2:AE1782,D$2:D1782,D1782)</f>
        <v>1972</v>
      </c>
    </row>
    <row r="1783" spans="1:32" hidden="1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1">
        <v>0</v>
      </c>
      <c r="S1783" s="20">
        <f>VLOOKUP($A1783,Database!$A:$Y,10,FALSE)</f>
        <v>172</v>
      </c>
      <c r="T1783" s="20">
        <f>VLOOKUP($A1783,Database!$A:$Y,11,FALSE)</f>
        <v>129</v>
      </c>
      <c r="U1783" s="20">
        <f>VLOOKUP($A1783,Database!$A:$Y,12,FALSE)</f>
        <v>32</v>
      </c>
      <c r="V1783" s="20" t="str">
        <f>VLOOKUP(A1783,Database!A:M,13,FALSE)</f>
        <v>Terminé</v>
      </c>
      <c r="W1783" s="20">
        <f>VLOOKUP($A1783,Database!$A:$Y,20,FALSE)</f>
        <v>1</v>
      </c>
      <c r="X1783" s="20">
        <f>VLOOKUP($A1783,Database!$A:$Y,21,FALSE)</f>
        <v>5</v>
      </c>
      <c r="Y1783" s="20">
        <f>IF(A1783=0,0,IF(V1783="À venir",0,IF(AND(ISBLANK(P1783),ISBLANK(Q1783)),1,0)))</f>
        <v>0</v>
      </c>
      <c r="Z1783" s="20">
        <f>IF(OR(ISBLANK(P1783),ISBLANK(Q1783)),"",IF(OR(AND(P1783&gt;Q1783,W1783&gt;X1783),AND(P1783=Q1783,W1783=X1783),AND(P1783&lt;Q1783,W1783&lt;X1783)),1,0))</f>
        <v>1</v>
      </c>
      <c r="AA1783" s="20">
        <f ca="1">IF(C1783&lt;NOW(),IF(AND(P1783&gt;Q1783,W1783&gt;X1783),S1783,IF(AND(P1783=Q1783,W1783=X1783),T1783,IF(AND(P1783&lt;Q1783,W1783&lt;X1783),U1783,0))),"")</f>
        <v>32</v>
      </c>
      <c r="AB1783" s="20">
        <f ca="1">IF(AND(P1783=W1783,Q1783=X1783,NOT(ISBLANK(P1783)),NOT(ISBLANK(Q1783)),NOT(ISBLANK(W1783)),NOT(ISBLANK(AA1783))),1,0)</f>
        <v>0</v>
      </c>
      <c r="AC1783" s="20" t="str">
        <f ca="1">IF(AB1783=0,"",IF(OR(ISBLANK(P1783),ISBLANK(Q1783)),"",IF(ISBLANK(VLOOKUP(A1783,Database!A:AA,22,FALSE)),"",VLOOKUP(A1783,Database!A:AA,22,FALSE))))</f>
        <v/>
      </c>
      <c r="AD1783" s="20">
        <f ca="1">IFERROR(
   IF(
     OR(ISBLANK(P1783),ISBLANK(Q1783)),
     "",
     IF(
       AND(AA1783&lt;&gt;"",OR(V1783="Terminé",V1783="En cours")),
       VLOOKUP(AC1783,Setup_ScoreExactBonus!A:D,4,FALSE),
       0
     )),
  0)</f>
        <v>0</v>
      </c>
      <c r="AE1783" s="21">
        <f ca="1">IFERROR(IF(OR(ISBLANK(P1783),ISBLANK(Q1783)),0,IF(AA1783&lt;&gt;"", AA1783 + IF(AB1783=1,AD1783, 0), "") * (R1783+1)),"")</f>
        <v>32</v>
      </c>
      <c r="AF1783" s="21">
        <f ca="1">SUMIFS(AE$2:AE1783,D$2:D1783,D1783)</f>
        <v>1767</v>
      </c>
    </row>
    <row r="1784" spans="1:32" hidden="1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1">
        <v>0</v>
      </c>
      <c r="S1784" s="20">
        <f>VLOOKUP($A1784,Database!$A:$Y,10,FALSE)</f>
        <v>85</v>
      </c>
      <c r="T1784" s="20">
        <f>VLOOKUP($A1784,Database!$A:$Y,11,FALSE)</f>
        <v>114</v>
      </c>
      <c r="U1784" s="20">
        <f>VLOOKUP($A1784,Database!$A:$Y,12,FALSE)</f>
        <v>123</v>
      </c>
      <c r="V1784" s="20" t="str">
        <f>VLOOKUP(A1784,Database!A:M,13,FALSE)</f>
        <v>Terminé</v>
      </c>
      <c r="W1784" s="20">
        <f>VLOOKUP($A1784,Database!$A:$Y,20,FALSE)</f>
        <v>1</v>
      </c>
      <c r="X1784" s="20">
        <f>VLOOKUP($A1784,Database!$A:$Y,21,FALSE)</f>
        <v>1</v>
      </c>
      <c r="Y1784" s="20">
        <f>IF(A1784=0,0,IF(V1784="À venir",0,IF(AND(ISBLANK(P1784),ISBLANK(Q1784)),1,0)))</f>
        <v>0</v>
      </c>
      <c r="Z1784" s="20">
        <f>IF(OR(ISBLANK(P1784),ISBLANK(Q1784)),"",IF(OR(AND(P1784&gt;Q1784,W1784&gt;X1784),AND(P1784=Q1784,W1784=X1784),AND(P1784&lt;Q1784,W1784&lt;X1784)),1,0))</f>
        <v>0</v>
      </c>
      <c r="AA1784" s="20">
        <f ca="1">IF(C1784&lt;NOW(),IF(AND(P1784&gt;Q1784,W1784&gt;X1784),S1784,IF(AND(P1784=Q1784,W1784=X1784),T1784,IF(AND(P1784&lt;Q1784,W1784&lt;X1784),U1784,0))),"")</f>
        <v>0</v>
      </c>
      <c r="AB1784" s="20">
        <f ca="1">IF(AND(P1784=W1784,Q1784=X1784,NOT(ISBLANK(P1784)),NOT(ISBLANK(Q1784)),NOT(ISBLANK(W1784)),NOT(ISBLANK(AA1784))),1,0)</f>
        <v>0</v>
      </c>
      <c r="AC1784" s="20" t="str">
        <f ca="1">IF(AB1784=0,"",IF(OR(ISBLANK(P1784),ISBLANK(Q1784)),"",IF(ISBLANK(VLOOKUP(A1784,Database!A:AA,22,FALSE)),"",VLOOKUP(A1784,Database!A:AA,22,FALSE))))</f>
        <v/>
      </c>
      <c r="AD1784" s="20">
        <f ca="1">IFERROR(
   IF(
     OR(ISBLANK(P1784),ISBLANK(Q1784)),
     "",
     IF(
       AND(AA1784&lt;&gt;"",OR(V1784="Terminé",V1784="En cours")),
       VLOOKUP(AC1784,Setup_ScoreExactBonus!A:D,4,FALSE),
       0
     )),
  0)</f>
        <v>0</v>
      </c>
      <c r="AE1784" s="21">
        <f ca="1">IFERROR(IF(OR(ISBLANK(P1784),ISBLANK(Q1784)),0,IF(AA1784&lt;&gt;"", AA1784 + IF(AB1784=1,AD1784, 0), "") * (R1784+1)),"")</f>
        <v>0</v>
      </c>
      <c r="AF1784" s="21">
        <f ca="1">SUMIFS(AE$2:AE1784,D$2:D1784,D1784)</f>
        <v>2546</v>
      </c>
    </row>
    <row r="1785" spans="1:32" hidden="1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1">
        <v>0</v>
      </c>
      <c r="S1785" s="20">
        <f>VLOOKUP($A1785,Database!$A:$Y,10,FALSE)</f>
        <v>85</v>
      </c>
      <c r="T1785" s="20">
        <f>VLOOKUP($A1785,Database!$A:$Y,11,FALSE)</f>
        <v>114</v>
      </c>
      <c r="U1785" s="20">
        <f>VLOOKUP($A1785,Database!$A:$Y,12,FALSE)</f>
        <v>123</v>
      </c>
      <c r="V1785" s="20" t="str">
        <f>VLOOKUP(A1785,Database!A:M,13,FALSE)</f>
        <v>Terminé</v>
      </c>
      <c r="W1785" s="20">
        <f>VLOOKUP($A1785,Database!$A:$Y,20,FALSE)</f>
        <v>1</v>
      </c>
      <c r="X1785" s="20">
        <f>VLOOKUP($A1785,Database!$A:$Y,21,FALSE)</f>
        <v>1</v>
      </c>
      <c r="Y1785" s="20">
        <f>IF(A1785=0,0,IF(V1785="À venir",0,IF(AND(ISBLANK(P1785),ISBLANK(Q1785)),1,0)))</f>
        <v>0</v>
      </c>
      <c r="Z1785" s="20">
        <f>IF(OR(ISBLANK(P1785),ISBLANK(Q1785)),"",IF(OR(AND(P1785&gt;Q1785,W1785&gt;X1785),AND(P1785=Q1785,W1785=X1785),AND(P1785&lt;Q1785,W1785&lt;X1785)),1,0))</f>
        <v>1</v>
      </c>
      <c r="AA1785" s="20">
        <f ca="1">IF(C1785&lt;NOW(),IF(AND(P1785&gt;Q1785,W1785&gt;X1785),S1785,IF(AND(P1785=Q1785,W1785=X1785),T1785,IF(AND(P1785&lt;Q1785,W1785&lt;X1785),U1785,0))),"")</f>
        <v>114</v>
      </c>
      <c r="AB1785" s="20">
        <f ca="1">IF(AND(P1785=W1785,Q1785=X1785,NOT(ISBLANK(P1785)),NOT(ISBLANK(Q1785)),NOT(ISBLANK(W1785)),NOT(ISBLANK(AA1785))),1,0)</f>
        <v>1</v>
      </c>
      <c r="AC1785" s="20" t="str">
        <f ca="1">IF(AB1785=0,"",IF(OR(ISBLANK(P1785),ISBLANK(Q1785)),"",IF(ISBLANK(VLOOKUP(A1785,Database!A:AA,22,FALSE)),"",VLOOKUP(A1785,Database!A:AA,22,FALSE))))</f>
        <v>Exact</v>
      </c>
      <c r="AD1785" s="20">
        <f ca="1">IFERROR(
   IF(
     OR(ISBLANK(P1785),ISBLANK(Q1785)),
     "",
     IF(
       AND(AA1785&lt;&gt;"",OR(V1785="Terminé",V1785="En cours")),
       VLOOKUP(AC1785,Setup_ScoreExactBonus!A:D,4,FALSE),
       0
     )),
  0)</f>
        <v>20</v>
      </c>
      <c r="AE1785" s="21">
        <f ca="1">IFERROR(IF(OR(ISBLANK(P1785),ISBLANK(Q1785)),0,IF(AA1785&lt;&gt;"", AA1785 + IF(AB1785=1,AD1785, 0), "") * (R1785+1)),"")</f>
        <v>134</v>
      </c>
      <c r="AF1785" s="21">
        <f ca="1">SUMIFS(AE$2:AE1785,D$2:D1785,D1785)</f>
        <v>2727</v>
      </c>
    </row>
    <row r="1786" spans="1:32" hidden="1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1">
        <v>0</v>
      </c>
      <c r="S1786" s="20">
        <f>VLOOKUP($A1786,Database!$A:$Y,10,FALSE)</f>
        <v>85</v>
      </c>
      <c r="T1786" s="20">
        <f>VLOOKUP($A1786,Database!$A:$Y,11,FALSE)</f>
        <v>114</v>
      </c>
      <c r="U1786" s="20">
        <f>VLOOKUP($A1786,Database!$A:$Y,12,FALSE)</f>
        <v>123</v>
      </c>
      <c r="V1786" s="20" t="str">
        <f>VLOOKUP(A1786,Database!A:M,13,FALSE)</f>
        <v>Terminé</v>
      </c>
      <c r="W1786" s="20">
        <f>VLOOKUP($A1786,Database!$A:$Y,20,FALSE)</f>
        <v>1</v>
      </c>
      <c r="X1786" s="20">
        <f>VLOOKUP($A1786,Database!$A:$Y,21,FALSE)</f>
        <v>1</v>
      </c>
      <c r="Y1786" s="20">
        <f>IF(A1786=0,0,IF(V1786="À venir",0,IF(AND(ISBLANK(P1786),ISBLANK(Q1786)),1,0)))</f>
        <v>0</v>
      </c>
      <c r="Z1786" s="20">
        <f>IF(OR(ISBLANK(P1786),ISBLANK(Q1786)),"",IF(OR(AND(P1786&gt;Q1786,W1786&gt;X1786),AND(P1786=Q1786,W1786=X1786),AND(P1786&lt;Q1786,W1786&lt;X1786)),1,0))</f>
        <v>0</v>
      </c>
      <c r="AA1786" s="20">
        <f ca="1">IF(C1786&lt;NOW(),IF(AND(P1786&gt;Q1786,W1786&gt;X1786),S1786,IF(AND(P1786=Q1786,W1786=X1786),T1786,IF(AND(P1786&lt;Q1786,W1786&lt;X1786),U1786,0))),"")</f>
        <v>0</v>
      </c>
      <c r="AB1786" s="20">
        <f ca="1">IF(AND(P1786=W1786,Q1786=X1786,NOT(ISBLANK(P1786)),NOT(ISBLANK(Q1786)),NOT(ISBLANK(W1786)),NOT(ISBLANK(AA1786))),1,0)</f>
        <v>0</v>
      </c>
      <c r="AC1786" s="20" t="str">
        <f ca="1">IF(AB1786=0,"",IF(OR(ISBLANK(P1786),ISBLANK(Q1786)),"",IF(ISBLANK(VLOOKUP(A1786,Database!A:AA,22,FALSE)),"",VLOOKUP(A1786,Database!A:AA,22,FALSE))))</f>
        <v/>
      </c>
      <c r="AD1786" s="20">
        <f ca="1">IFERROR(
   IF(
     OR(ISBLANK(P1786),ISBLANK(Q1786)),
     "",
     IF(
       AND(AA1786&lt;&gt;"",OR(V1786="Terminé",V1786="En cours")),
       VLOOKUP(AC1786,Setup_ScoreExactBonus!A:D,4,FALSE),
       0
     )),
  0)</f>
        <v>0</v>
      </c>
      <c r="AE1786" s="21">
        <f ca="1">IFERROR(IF(OR(ISBLANK(P1786),ISBLANK(Q1786)),0,IF(AA1786&lt;&gt;"", AA1786 + IF(AB1786=1,AD1786, 0), "") * (R1786+1)),"")</f>
        <v>0</v>
      </c>
      <c r="AF1786" s="21">
        <f ca="1">SUMIFS(AE$2:AE1786,D$2:D1786,D1786)</f>
        <v>2625</v>
      </c>
    </row>
    <row r="1787" spans="1:32" hidden="1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1">
        <v>0</v>
      </c>
      <c r="S1787" s="20">
        <f>VLOOKUP($A1787,Database!$A:$Y,10,FALSE)</f>
        <v>85</v>
      </c>
      <c r="T1787" s="20">
        <f>VLOOKUP($A1787,Database!$A:$Y,11,FALSE)</f>
        <v>114</v>
      </c>
      <c r="U1787" s="20">
        <f>VLOOKUP($A1787,Database!$A:$Y,12,FALSE)</f>
        <v>123</v>
      </c>
      <c r="V1787" s="20" t="str">
        <f>VLOOKUP(A1787,Database!A:M,13,FALSE)</f>
        <v>Terminé</v>
      </c>
      <c r="W1787" s="20">
        <f>VLOOKUP($A1787,Database!$A:$Y,20,FALSE)</f>
        <v>1</v>
      </c>
      <c r="X1787" s="20">
        <f>VLOOKUP($A1787,Database!$A:$Y,21,FALSE)</f>
        <v>1</v>
      </c>
      <c r="Y1787" s="20">
        <f>IF(A1787=0,0,IF(V1787="À venir",0,IF(AND(ISBLANK(P1787),ISBLANK(Q1787)),1,0)))</f>
        <v>0</v>
      </c>
      <c r="Z1787" s="20">
        <f>IF(OR(ISBLANK(P1787),ISBLANK(Q1787)),"",IF(OR(AND(P1787&gt;Q1787,W1787&gt;X1787),AND(P1787=Q1787,W1787=X1787),AND(P1787&lt;Q1787,W1787&lt;X1787)),1,0))</f>
        <v>0</v>
      </c>
      <c r="AA1787" s="20">
        <f ca="1">IF(C1787&lt;NOW(),IF(AND(P1787&gt;Q1787,W1787&gt;X1787),S1787,IF(AND(P1787=Q1787,W1787=X1787),T1787,IF(AND(P1787&lt;Q1787,W1787&lt;X1787),U1787,0))),"")</f>
        <v>0</v>
      </c>
      <c r="AB1787" s="20">
        <f ca="1">IF(AND(P1787=W1787,Q1787=X1787,NOT(ISBLANK(P1787)),NOT(ISBLANK(Q1787)),NOT(ISBLANK(W1787)),NOT(ISBLANK(AA1787))),1,0)</f>
        <v>0</v>
      </c>
      <c r="AC1787" s="20" t="str">
        <f ca="1">IF(AB1787=0,"",IF(OR(ISBLANK(P1787),ISBLANK(Q1787)),"",IF(ISBLANK(VLOOKUP(A1787,Database!A:AA,22,FALSE)),"",VLOOKUP(A1787,Database!A:AA,22,FALSE))))</f>
        <v/>
      </c>
      <c r="AD1787" s="20">
        <f ca="1">IFERROR(
   IF(
     OR(ISBLANK(P1787),ISBLANK(Q1787)),
     "",
     IF(
       AND(AA1787&lt;&gt;"",OR(V1787="Terminé",V1787="En cours")),
       VLOOKUP(AC1787,Setup_ScoreExactBonus!A:D,4,FALSE),
       0
     )),
  0)</f>
        <v>0</v>
      </c>
      <c r="AE1787" s="21">
        <f ca="1">IFERROR(IF(OR(ISBLANK(P1787),ISBLANK(Q1787)),0,IF(AA1787&lt;&gt;"", AA1787 + IF(AB1787=1,AD1787, 0), "") * (R1787+1)),"")</f>
        <v>0</v>
      </c>
      <c r="AF1787" s="21">
        <f ca="1">SUMIFS(AE$2:AE1787,D$2:D1787,D1787)</f>
        <v>2464</v>
      </c>
    </row>
    <row r="1788" spans="1:32" hidden="1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1">
        <v>0</v>
      </c>
      <c r="S1788" s="20">
        <f>VLOOKUP($A1788,Database!$A:$Y,10,FALSE)</f>
        <v>85</v>
      </c>
      <c r="T1788" s="20">
        <f>VLOOKUP($A1788,Database!$A:$Y,11,FALSE)</f>
        <v>114</v>
      </c>
      <c r="U1788" s="20">
        <f>VLOOKUP($A1788,Database!$A:$Y,12,FALSE)</f>
        <v>123</v>
      </c>
      <c r="V1788" s="20" t="str">
        <f>VLOOKUP(A1788,Database!A:M,13,FALSE)</f>
        <v>Terminé</v>
      </c>
      <c r="W1788" s="20">
        <f>VLOOKUP($A1788,Database!$A:$Y,20,FALSE)</f>
        <v>1</v>
      </c>
      <c r="X1788" s="20">
        <f>VLOOKUP($A1788,Database!$A:$Y,21,FALSE)</f>
        <v>1</v>
      </c>
      <c r="Y1788" s="20">
        <f>IF(A1788=0,0,IF(V1788="À venir",0,IF(AND(ISBLANK(P1788),ISBLANK(Q1788)),1,0)))</f>
        <v>0</v>
      </c>
      <c r="Z1788" s="20">
        <f>IF(OR(ISBLANK(P1788),ISBLANK(Q1788)),"",IF(OR(AND(P1788&gt;Q1788,W1788&gt;X1788),AND(P1788=Q1788,W1788=X1788),AND(P1788&lt;Q1788,W1788&lt;X1788)),1,0))</f>
        <v>1</v>
      </c>
      <c r="AA1788" s="20">
        <f ca="1">IF(C1788&lt;NOW(),IF(AND(P1788&gt;Q1788,W1788&gt;X1788),S1788,IF(AND(P1788=Q1788,W1788=X1788),T1788,IF(AND(P1788&lt;Q1788,W1788&lt;X1788),U1788,0))),"")</f>
        <v>114</v>
      </c>
      <c r="AB1788" s="20">
        <f ca="1">IF(AND(P1788=W1788,Q1788=X1788,NOT(ISBLANK(P1788)),NOT(ISBLANK(Q1788)),NOT(ISBLANK(W1788)),NOT(ISBLANK(AA1788))),1,0)</f>
        <v>0</v>
      </c>
      <c r="AC1788" s="20" t="str">
        <f ca="1">IF(AB1788=0,"",IF(OR(ISBLANK(P1788),ISBLANK(Q1788)),"",IF(ISBLANK(VLOOKUP(A1788,Database!A:AA,22,FALSE)),"",VLOOKUP(A1788,Database!A:AA,22,FALSE))))</f>
        <v/>
      </c>
      <c r="AD1788" s="20">
        <f ca="1">IFERROR(
   IF(
     OR(ISBLANK(P1788),ISBLANK(Q1788)),
     "",
     IF(
       AND(AA1788&lt;&gt;"",OR(V1788="Terminé",V1788="En cours")),
       VLOOKUP(AC1788,Setup_ScoreExactBonus!A:D,4,FALSE),
       0
     )),
  0)</f>
        <v>0</v>
      </c>
      <c r="AE1788" s="21">
        <f ca="1">IFERROR(IF(OR(ISBLANK(P1788),ISBLANK(Q1788)),0,IF(AA1788&lt;&gt;"", AA1788 + IF(AB1788=1,AD1788, 0), "") * (R1788+1)),"")</f>
        <v>114</v>
      </c>
      <c r="AF1788" s="21">
        <f ca="1">SUMIFS(AE$2:AE1788,D$2:D1788,D1788)</f>
        <v>1884</v>
      </c>
    </row>
    <row r="1789" spans="1:32" hidden="1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1">
        <v>0</v>
      </c>
      <c r="S1789" s="20">
        <f>VLOOKUP($A1789,Database!$A:$Y,10,FALSE)</f>
        <v>85</v>
      </c>
      <c r="T1789" s="20">
        <f>VLOOKUP($A1789,Database!$A:$Y,11,FALSE)</f>
        <v>114</v>
      </c>
      <c r="U1789" s="20">
        <f>VLOOKUP($A1789,Database!$A:$Y,12,FALSE)</f>
        <v>123</v>
      </c>
      <c r="V1789" s="20" t="str">
        <f>VLOOKUP(A1789,Database!A:M,13,FALSE)</f>
        <v>Terminé</v>
      </c>
      <c r="W1789" s="20">
        <f>VLOOKUP($A1789,Database!$A:$Y,20,FALSE)</f>
        <v>1</v>
      </c>
      <c r="X1789" s="20">
        <f>VLOOKUP($A1789,Database!$A:$Y,21,FALSE)</f>
        <v>1</v>
      </c>
      <c r="Y1789" s="20">
        <f>IF(A1789=0,0,IF(V1789="À venir",0,IF(AND(ISBLANK(P1789),ISBLANK(Q1789)),1,0)))</f>
        <v>0</v>
      </c>
      <c r="Z1789" s="20">
        <f>IF(OR(ISBLANK(P1789),ISBLANK(Q1789)),"",IF(OR(AND(P1789&gt;Q1789,W1789&gt;X1789),AND(P1789=Q1789,W1789=X1789),AND(P1789&lt;Q1789,W1789&lt;X1789)),1,0))</f>
        <v>0</v>
      </c>
      <c r="AA1789" s="20">
        <f ca="1">IF(C1789&lt;NOW(),IF(AND(P1789&gt;Q1789,W1789&gt;X1789),S1789,IF(AND(P1789=Q1789,W1789=X1789),T1789,IF(AND(P1789&lt;Q1789,W1789&lt;X1789),U1789,0))),"")</f>
        <v>0</v>
      </c>
      <c r="AB1789" s="20">
        <f ca="1">IF(AND(P1789=W1789,Q1789=X1789,NOT(ISBLANK(P1789)),NOT(ISBLANK(Q1789)),NOT(ISBLANK(W1789)),NOT(ISBLANK(AA1789))),1,0)</f>
        <v>0</v>
      </c>
      <c r="AC1789" s="20" t="str">
        <f ca="1">IF(AB1789=0,"",IF(OR(ISBLANK(P1789),ISBLANK(Q1789)),"",IF(ISBLANK(VLOOKUP(A1789,Database!A:AA,22,FALSE)),"",VLOOKUP(A1789,Database!A:AA,22,FALSE))))</f>
        <v/>
      </c>
      <c r="AD1789" s="20">
        <f ca="1">IFERROR(
   IF(
     OR(ISBLANK(P1789),ISBLANK(Q1789)),
     "",
     IF(
       AND(AA1789&lt;&gt;"",OR(V1789="Terminé",V1789="En cours")),
       VLOOKUP(AC1789,Setup_ScoreExactBonus!A:D,4,FALSE),
       0
     )),
  0)</f>
        <v>0</v>
      </c>
      <c r="AE1789" s="21">
        <f ca="1">IFERROR(IF(OR(ISBLANK(P1789),ISBLANK(Q1789)),0,IF(AA1789&lt;&gt;"", AA1789 + IF(AB1789=1,AD1789, 0), "") * (R1789+1)),"")</f>
        <v>0</v>
      </c>
      <c r="AF1789" s="21">
        <f ca="1">SUMIFS(AE$2:AE1789,D$2:D1789,D1789)</f>
        <v>2585</v>
      </c>
    </row>
    <row r="1790" spans="1:32" hidden="1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1">
        <v>0</v>
      </c>
      <c r="S1790" s="20">
        <f>VLOOKUP($A1790,Database!$A:$Y,10,FALSE)</f>
        <v>85</v>
      </c>
      <c r="T1790" s="20">
        <f>VLOOKUP($A1790,Database!$A:$Y,11,FALSE)</f>
        <v>114</v>
      </c>
      <c r="U1790" s="20">
        <f>VLOOKUP($A1790,Database!$A:$Y,12,FALSE)</f>
        <v>123</v>
      </c>
      <c r="V1790" s="20" t="str">
        <f>VLOOKUP(A1790,Database!A:M,13,FALSE)</f>
        <v>Terminé</v>
      </c>
      <c r="W1790" s="20">
        <f>VLOOKUP($A1790,Database!$A:$Y,20,FALSE)</f>
        <v>1</v>
      </c>
      <c r="X1790" s="20">
        <f>VLOOKUP($A1790,Database!$A:$Y,21,FALSE)</f>
        <v>1</v>
      </c>
      <c r="Y1790" s="20">
        <f>IF(A1790=0,0,IF(V1790="À venir",0,IF(AND(ISBLANK(P1790),ISBLANK(Q1790)),1,0)))</f>
        <v>1</v>
      </c>
      <c r="Z1790" s="20" t="str">
        <f>IF(OR(ISBLANK(P1790),ISBLANK(Q1790)),"",IF(OR(AND(P1790&gt;Q1790,W1790&gt;X1790),AND(P1790=Q1790,W1790=X1790),AND(P1790&lt;Q1790,W1790&lt;X1790)),1,0))</f>
        <v/>
      </c>
      <c r="AA1790" s="20">
        <f ca="1">IF(C1790&lt;NOW(),IF(AND(P1790&gt;Q1790,W1790&gt;X1790),S1790,IF(AND(P1790=Q1790,W1790=X1790),T1790,IF(AND(P1790&lt;Q1790,W1790&lt;X1790),U1790,0))),"")</f>
        <v>114</v>
      </c>
      <c r="AB1790" s="20">
        <f ca="1">IF(AND(P1790=W1790,Q1790=X1790,NOT(ISBLANK(P1790)),NOT(ISBLANK(Q1790)),NOT(ISBLANK(W1790)),NOT(ISBLANK(AA1790))),1,0)</f>
        <v>0</v>
      </c>
      <c r="AC1790" s="20" t="str">
        <f ca="1">IF(AB1790=0,"",IF(OR(ISBLANK(P1790),ISBLANK(Q1790)),"",IF(ISBLANK(VLOOKUP(A1790,Database!A:AA,22,FALSE)),"",VLOOKUP(A1790,Database!A:AA,22,FALSE))))</f>
        <v/>
      </c>
      <c r="AD1790" s="20" t="str">
        <f>IFERROR(
   IF(
     OR(ISBLANK(P1790),ISBLANK(Q1790)),
     "",
     IF(
       AND(AA1790&lt;&gt;"",OR(V1790="Terminé",V1790="En cours")),
       VLOOKUP(AC1790,Setup_ScoreExactBonus!A:D,4,FALSE),
       0
     )),
  0)</f>
        <v/>
      </c>
      <c r="AE1790" s="21">
        <f>IFERROR(IF(OR(ISBLANK(P1790),ISBLANK(Q1790)),0,IF(AA1790&lt;&gt;"", AA1790 + IF(AB1790=1,AD1790, 0), "") * (R1790+1)),"")</f>
        <v>0</v>
      </c>
      <c r="AF1790" s="21">
        <f ca="1">SUMIFS(AE$2:AE1790,D$2:D1790,D1790)</f>
        <v>1434</v>
      </c>
    </row>
    <row r="1791" spans="1:32" hidden="1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1">
        <v>0</v>
      </c>
      <c r="S1791" s="20">
        <f>VLOOKUP($A1791,Database!$A:$Y,10,FALSE)</f>
        <v>85</v>
      </c>
      <c r="T1791" s="20">
        <f>VLOOKUP($A1791,Database!$A:$Y,11,FALSE)</f>
        <v>114</v>
      </c>
      <c r="U1791" s="20">
        <f>VLOOKUP($A1791,Database!$A:$Y,12,FALSE)</f>
        <v>123</v>
      </c>
      <c r="V1791" s="20" t="str">
        <f>VLOOKUP(A1791,Database!A:M,13,FALSE)</f>
        <v>Terminé</v>
      </c>
      <c r="W1791" s="20">
        <f>VLOOKUP($A1791,Database!$A:$Y,20,FALSE)</f>
        <v>1</v>
      </c>
      <c r="X1791" s="20">
        <f>VLOOKUP($A1791,Database!$A:$Y,21,FALSE)</f>
        <v>1</v>
      </c>
      <c r="Y1791" s="20">
        <f>IF(A1791=0,0,IF(V1791="À venir",0,IF(AND(ISBLANK(P1791),ISBLANK(Q1791)),1,0)))</f>
        <v>0</v>
      </c>
      <c r="Z1791" s="20">
        <f>IF(OR(ISBLANK(P1791),ISBLANK(Q1791)),"",IF(OR(AND(P1791&gt;Q1791,W1791&gt;X1791),AND(P1791=Q1791,W1791=X1791),AND(P1791&lt;Q1791,W1791&lt;X1791)),1,0))</f>
        <v>0</v>
      </c>
      <c r="AA1791" s="20">
        <f ca="1">IF(C1791&lt;NOW(),IF(AND(P1791&gt;Q1791,W1791&gt;X1791),S1791,IF(AND(P1791=Q1791,W1791=X1791),T1791,IF(AND(P1791&lt;Q1791,W1791&lt;X1791),U1791,0))),"")</f>
        <v>0</v>
      </c>
      <c r="AB1791" s="20">
        <f ca="1">IF(AND(P1791=W1791,Q1791=X1791,NOT(ISBLANK(P1791)),NOT(ISBLANK(Q1791)),NOT(ISBLANK(W1791)),NOT(ISBLANK(AA1791))),1,0)</f>
        <v>0</v>
      </c>
      <c r="AC1791" s="20" t="str">
        <f ca="1">IF(AB1791=0,"",IF(OR(ISBLANK(P1791),ISBLANK(Q1791)),"",IF(ISBLANK(VLOOKUP(A1791,Database!A:AA,22,FALSE)),"",VLOOKUP(A1791,Database!A:AA,22,FALSE))))</f>
        <v/>
      </c>
      <c r="AD1791" s="20">
        <f ca="1">IFERROR(
   IF(
     OR(ISBLANK(P1791),ISBLANK(Q1791)),
     "",
     IF(
       AND(AA1791&lt;&gt;"",OR(V1791="Terminé",V1791="En cours")),
       VLOOKUP(AC1791,Setup_ScoreExactBonus!A:D,4,FALSE),
       0
     )),
  0)</f>
        <v>0</v>
      </c>
      <c r="AE1791" s="21">
        <f ca="1">IFERROR(IF(OR(ISBLANK(P1791),ISBLANK(Q1791)),0,IF(AA1791&lt;&gt;"", AA1791 + IF(AB1791=1,AD1791, 0), "") * (R1791+1)),"")</f>
        <v>0</v>
      </c>
      <c r="AF1791" s="21">
        <f ca="1">SUMIFS(AE$2:AE1791,D$2:D1791,D1791)</f>
        <v>2343</v>
      </c>
    </row>
    <row r="1792" spans="1:32" hidden="1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1">
        <v>0</v>
      </c>
      <c r="S1792" s="20">
        <f>VLOOKUP($A1792,Database!$A:$Y,10,FALSE)</f>
        <v>85</v>
      </c>
      <c r="T1792" s="20">
        <f>VLOOKUP($A1792,Database!$A:$Y,11,FALSE)</f>
        <v>114</v>
      </c>
      <c r="U1792" s="20">
        <f>VLOOKUP($A1792,Database!$A:$Y,12,FALSE)</f>
        <v>123</v>
      </c>
      <c r="V1792" s="20" t="str">
        <f>VLOOKUP(A1792,Database!A:M,13,FALSE)</f>
        <v>Terminé</v>
      </c>
      <c r="W1792" s="20">
        <f>VLOOKUP($A1792,Database!$A:$Y,20,FALSE)</f>
        <v>1</v>
      </c>
      <c r="X1792" s="20">
        <f>VLOOKUP($A1792,Database!$A:$Y,21,FALSE)</f>
        <v>1</v>
      </c>
      <c r="Y1792" s="20">
        <f>IF(A1792=0,0,IF(V1792="À venir",0,IF(AND(ISBLANK(P1792),ISBLANK(Q1792)),1,0)))</f>
        <v>1</v>
      </c>
      <c r="Z1792" s="20" t="str">
        <f>IF(OR(ISBLANK(P1792),ISBLANK(Q1792)),"",IF(OR(AND(P1792&gt;Q1792,W1792&gt;X1792),AND(P1792=Q1792,W1792=X1792),AND(P1792&lt;Q1792,W1792&lt;X1792)),1,0))</f>
        <v/>
      </c>
      <c r="AA1792" s="20">
        <f ca="1">IF(C1792&lt;NOW(),IF(AND(P1792&gt;Q1792,W1792&gt;X1792),S1792,IF(AND(P1792=Q1792,W1792=X1792),T1792,IF(AND(P1792&lt;Q1792,W1792&lt;X1792),U1792,0))),"")</f>
        <v>114</v>
      </c>
      <c r="AB1792" s="20">
        <f ca="1">IF(AND(P1792=W1792,Q1792=X1792,NOT(ISBLANK(P1792)),NOT(ISBLANK(Q1792)),NOT(ISBLANK(W1792)),NOT(ISBLANK(AA1792))),1,0)</f>
        <v>0</v>
      </c>
      <c r="AC1792" s="20" t="str">
        <f ca="1">IF(AB1792=0,"",IF(OR(ISBLANK(P1792),ISBLANK(Q1792)),"",IF(ISBLANK(VLOOKUP(A1792,Database!A:AA,22,FALSE)),"",VLOOKUP(A1792,Database!A:AA,22,FALSE))))</f>
        <v/>
      </c>
      <c r="AD1792" s="20" t="str">
        <f>IFERROR(
   IF(
     OR(ISBLANK(P1792),ISBLANK(Q1792)),
     "",
     IF(
       AND(AA1792&lt;&gt;"",OR(V1792="Terminé",V1792="En cours")),
       VLOOKUP(AC1792,Setup_ScoreExactBonus!A:D,4,FALSE),
       0
     )),
  0)</f>
        <v/>
      </c>
      <c r="AE1792" s="21">
        <f>IFERROR(IF(OR(ISBLANK(P1792),ISBLANK(Q1792)),0,IF(AA1792&lt;&gt;"", AA1792 + IF(AB1792=1,AD1792, 0), "") * (R1792+1)),"")</f>
        <v>0</v>
      </c>
      <c r="AF1792" s="21">
        <f ca="1">SUMIFS(AE$2:AE1792,D$2:D1792,D1792)</f>
        <v>2518</v>
      </c>
    </row>
    <row r="1793" spans="1:32" hidden="1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1">
        <v>0</v>
      </c>
      <c r="S1793" s="20">
        <f>VLOOKUP($A1793,Database!$A:$Y,10,FALSE)</f>
        <v>85</v>
      </c>
      <c r="T1793" s="20">
        <f>VLOOKUP($A1793,Database!$A:$Y,11,FALSE)</f>
        <v>114</v>
      </c>
      <c r="U1793" s="20">
        <f>VLOOKUP($A1793,Database!$A:$Y,12,FALSE)</f>
        <v>123</v>
      </c>
      <c r="V1793" s="20" t="str">
        <f>VLOOKUP(A1793,Database!A:M,13,FALSE)</f>
        <v>Terminé</v>
      </c>
      <c r="W1793" s="20">
        <f>VLOOKUP($A1793,Database!$A:$Y,20,FALSE)</f>
        <v>1</v>
      </c>
      <c r="X1793" s="20">
        <f>VLOOKUP($A1793,Database!$A:$Y,21,FALSE)</f>
        <v>1</v>
      </c>
      <c r="Y1793" s="20">
        <f>IF(A1793=0,0,IF(V1793="À venir",0,IF(AND(ISBLANK(P1793),ISBLANK(Q1793)),1,0)))</f>
        <v>0</v>
      </c>
      <c r="Z1793" s="20">
        <f>IF(OR(ISBLANK(P1793),ISBLANK(Q1793)),"",IF(OR(AND(P1793&gt;Q1793,W1793&gt;X1793),AND(P1793=Q1793,W1793=X1793),AND(P1793&lt;Q1793,W1793&lt;X1793)),1,0))</f>
        <v>1</v>
      </c>
      <c r="AA1793" s="20">
        <f ca="1">IF(C1793&lt;NOW(),IF(AND(P1793&gt;Q1793,W1793&gt;X1793),S1793,IF(AND(P1793=Q1793,W1793=X1793),T1793,IF(AND(P1793&lt;Q1793,W1793&lt;X1793),U1793,0))),"")</f>
        <v>114</v>
      </c>
      <c r="AB1793" s="20">
        <f ca="1">IF(AND(P1793=W1793,Q1793=X1793,NOT(ISBLANK(P1793)),NOT(ISBLANK(Q1793)),NOT(ISBLANK(W1793)),NOT(ISBLANK(AA1793))),1,0)</f>
        <v>0</v>
      </c>
      <c r="AC1793" s="20" t="str">
        <f ca="1">IF(AB1793=0,"",IF(OR(ISBLANK(P1793),ISBLANK(Q1793)),"",IF(ISBLANK(VLOOKUP(A1793,Database!A:AA,22,FALSE)),"",VLOOKUP(A1793,Database!A:AA,22,FALSE))))</f>
        <v/>
      </c>
      <c r="AD1793" s="20">
        <f ca="1">IFERROR(
   IF(
     OR(ISBLANK(P1793),ISBLANK(Q1793)),
     "",
     IF(
       AND(AA1793&lt;&gt;"",OR(V1793="Terminé",V1793="En cours")),
       VLOOKUP(AC1793,Setup_ScoreExactBonus!A:D,4,FALSE),
       0
     )),
  0)</f>
        <v>0</v>
      </c>
      <c r="AE1793" s="21">
        <f ca="1">IFERROR(IF(OR(ISBLANK(P1793),ISBLANK(Q1793)),0,IF(AA1793&lt;&gt;"", AA1793 + IF(AB1793=1,AD1793, 0), "") * (R1793+1)),"")</f>
        <v>114</v>
      </c>
      <c r="AF1793" s="21">
        <f ca="1">SUMIFS(AE$2:AE1793,D$2:D1793,D1793)</f>
        <v>2253</v>
      </c>
    </row>
    <row r="1794" spans="1:32" hidden="1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1">
        <v>0</v>
      </c>
      <c r="S1794" s="20">
        <f>VLOOKUP($A1794,Database!$A:$Y,10,FALSE)</f>
        <v>85</v>
      </c>
      <c r="T1794" s="20">
        <f>VLOOKUP($A1794,Database!$A:$Y,11,FALSE)</f>
        <v>114</v>
      </c>
      <c r="U1794" s="20">
        <f>VLOOKUP($A1794,Database!$A:$Y,12,FALSE)</f>
        <v>123</v>
      </c>
      <c r="V1794" s="20" t="str">
        <f>VLOOKUP(A1794,Database!A:M,13,FALSE)</f>
        <v>Terminé</v>
      </c>
      <c r="W1794" s="20">
        <f>VLOOKUP($A1794,Database!$A:$Y,20,FALSE)</f>
        <v>1</v>
      </c>
      <c r="X1794" s="20">
        <f>VLOOKUP($A1794,Database!$A:$Y,21,FALSE)</f>
        <v>1</v>
      </c>
      <c r="Y1794" s="20">
        <f>IF(A1794=0,0,IF(V1794="À venir",0,IF(AND(ISBLANK(P1794),ISBLANK(Q1794)),1,0)))</f>
        <v>0</v>
      </c>
      <c r="Z1794" s="20">
        <f>IF(OR(ISBLANK(P1794),ISBLANK(Q1794)),"",IF(OR(AND(P1794&gt;Q1794,W1794&gt;X1794),AND(P1794=Q1794,W1794=X1794),AND(P1794&lt;Q1794,W1794&lt;X1794)),1,0))</f>
        <v>0</v>
      </c>
      <c r="AA1794" s="20">
        <f ca="1">IF(C1794&lt;NOW(),IF(AND(P1794&gt;Q1794,W1794&gt;X1794),S1794,IF(AND(P1794=Q1794,W1794=X1794),T1794,IF(AND(P1794&lt;Q1794,W1794&lt;X1794),U1794,0))),"")</f>
        <v>0</v>
      </c>
      <c r="AB1794" s="20">
        <f ca="1">IF(AND(P1794=W1794,Q1794=X1794,NOT(ISBLANK(P1794)),NOT(ISBLANK(Q1794)),NOT(ISBLANK(W1794)),NOT(ISBLANK(AA1794))),1,0)</f>
        <v>0</v>
      </c>
      <c r="AC1794" s="20" t="str">
        <f ca="1">IF(AB1794=0,"",IF(OR(ISBLANK(P1794),ISBLANK(Q1794)),"",IF(ISBLANK(VLOOKUP(A1794,Database!A:AA,22,FALSE)),"",VLOOKUP(A1794,Database!A:AA,22,FALSE))))</f>
        <v/>
      </c>
      <c r="AD1794" s="20">
        <f ca="1">IFERROR(
   IF(
     OR(ISBLANK(P1794),ISBLANK(Q1794)),
     "",
     IF(
       AND(AA1794&lt;&gt;"",OR(V1794="Terminé",V1794="En cours")),
       VLOOKUP(AC1794,Setup_ScoreExactBonus!A:D,4,FALSE),
       0
     )),
  0)</f>
        <v>0</v>
      </c>
      <c r="AE1794" s="21">
        <f ca="1">IFERROR(IF(OR(ISBLANK(P1794),ISBLANK(Q1794)),0,IF(AA1794&lt;&gt;"", AA1794 + IF(AB1794=1,AD1794, 0), "") * (R1794+1)),"")</f>
        <v>0</v>
      </c>
      <c r="AF1794" s="21">
        <f ca="1">SUMIFS(AE$2:AE1794,D$2:D1794,D1794)</f>
        <v>2752</v>
      </c>
    </row>
    <row r="1795" spans="1:32" hidden="1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1">
        <v>0</v>
      </c>
      <c r="S1795" s="20">
        <f>VLOOKUP($A1795,Database!$A:$Y,10,FALSE)</f>
        <v>85</v>
      </c>
      <c r="T1795" s="20">
        <f>VLOOKUP($A1795,Database!$A:$Y,11,FALSE)</f>
        <v>114</v>
      </c>
      <c r="U1795" s="20">
        <f>VLOOKUP($A1795,Database!$A:$Y,12,FALSE)</f>
        <v>123</v>
      </c>
      <c r="V1795" s="20" t="str">
        <f>VLOOKUP(A1795,Database!A:M,13,FALSE)</f>
        <v>Terminé</v>
      </c>
      <c r="W1795" s="20">
        <f>VLOOKUP($A1795,Database!$A:$Y,20,FALSE)</f>
        <v>1</v>
      </c>
      <c r="X1795" s="20">
        <f>VLOOKUP($A1795,Database!$A:$Y,21,FALSE)</f>
        <v>1</v>
      </c>
      <c r="Y1795" s="20">
        <f>IF(A1795=0,0,IF(V1795="À venir",0,IF(AND(ISBLANK(P1795),ISBLANK(Q1795)),1,0)))</f>
        <v>0</v>
      </c>
      <c r="Z1795" s="20">
        <f>IF(OR(ISBLANK(P1795),ISBLANK(Q1795)),"",IF(OR(AND(P1795&gt;Q1795,W1795&gt;X1795),AND(P1795=Q1795,W1795=X1795),AND(P1795&lt;Q1795,W1795&lt;X1795)),1,0))</f>
        <v>0</v>
      </c>
      <c r="AA1795" s="20">
        <f ca="1">IF(C1795&lt;NOW(),IF(AND(P1795&gt;Q1795,W1795&gt;X1795),S1795,IF(AND(P1795=Q1795,W1795=X1795),T1795,IF(AND(P1795&lt;Q1795,W1795&lt;X1795),U1795,0))),"")</f>
        <v>0</v>
      </c>
      <c r="AB1795" s="20">
        <f ca="1">IF(AND(P1795=W1795,Q1795=X1795,NOT(ISBLANK(P1795)),NOT(ISBLANK(Q1795)),NOT(ISBLANK(W1795)),NOT(ISBLANK(AA1795))),1,0)</f>
        <v>0</v>
      </c>
      <c r="AC1795" s="20" t="str">
        <f ca="1">IF(AB1795=0,"",IF(OR(ISBLANK(P1795),ISBLANK(Q1795)),"",IF(ISBLANK(VLOOKUP(A1795,Database!A:AA,22,FALSE)),"",VLOOKUP(A1795,Database!A:AA,22,FALSE))))</f>
        <v/>
      </c>
      <c r="AD1795" s="20">
        <f ca="1">IFERROR(
   IF(
     OR(ISBLANK(P1795),ISBLANK(Q1795)),
     "",
     IF(
       AND(AA1795&lt;&gt;"",OR(V1795="Terminé",V1795="En cours")),
       VLOOKUP(AC1795,Setup_ScoreExactBonus!A:D,4,FALSE),
       0
     )),
  0)</f>
        <v>0</v>
      </c>
      <c r="AE1795" s="21">
        <f ca="1">IFERROR(IF(OR(ISBLANK(P1795),ISBLANK(Q1795)),0,IF(AA1795&lt;&gt;"", AA1795 + IF(AB1795=1,AD1795, 0), "") * (R1795+1)),"")</f>
        <v>0</v>
      </c>
      <c r="AF1795" s="21">
        <f ca="1">SUMIFS(AE$2:AE1795,D$2:D1795,D1795)</f>
        <v>2487</v>
      </c>
    </row>
    <row r="1796" spans="1:32" hidden="1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1">
        <v>0</v>
      </c>
      <c r="S1796" s="20">
        <f>VLOOKUP($A1796,Database!$A:$Y,10,FALSE)</f>
        <v>85</v>
      </c>
      <c r="T1796" s="20">
        <f>VLOOKUP($A1796,Database!$A:$Y,11,FALSE)</f>
        <v>114</v>
      </c>
      <c r="U1796" s="20">
        <f>VLOOKUP($A1796,Database!$A:$Y,12,FALSE)</f>
        <v>123</v>
      </c>
      <c r="V1796" s="20" t="str">
        <f>VLOOKUP(A1796,Database!A:M,13,FALSE)</f>
        <v>Terminé</v>
      </c>
      <c r="W1796" s="20">
        <f>VLOOKUP($A1796,Database!$A:$Y,20,FALSE)</f>
        <v>1</v>
      </c>
      <c r="X1796" s="20">
        <f>VLOOKUP($A1796,Database!$A:$Y,21,FALSE)</f>
        <v>1</v>
      </c>
      <c r="Y1796" s="20">
        <f>IF(A1796=0,0,IF(V1796="À venir",0,IF(AND(ISBLANK(P1796),ISBLANK(Q1796)),1,0)))</f>
        <v>0</v>
      </c>
      <c r="Z1796" s="20">
        <f>IF(OR(ISBLANK(P1796),ISBLANK(Q1796)),"",IF(OR(AND(P1796&gt;Q1796,W1796&gt;X1796),AND(P1796=Q1796,W1796=X1796),AND(P1796&lt;Q1796,W1796&lt;X1796)),1,0))</f>
        <v>0</v>
      </c>
      <c r="AA1796" s="20">
        <f ca="1">IF(C1796&lt;NOW(),IF(AND(P1796&gt;Q1796,W1796&gt;X1796),S1796,IF(AND(P1796=Q1796,W1796=X1796),T1796,IF(AND(P1796&lt;Q1796,W1796&lt;X1796),U1796,0))),"")</f>
        <v>0</v>
      </c>
      <c r="AB1796" s="20">
        <f ca="1">IF(AND(P1796=W1796,Q1796=X1796,NOT(ISBLANK(P1796)),NOT(ISBLANK(Q1796)),NOT(ISBLANK(W1796)),NOT(ISBLANK(AA1796))),1,0)</f>
        <v>0</v>
      </c>
      <c r="AC1796" s="20" t="str">
        <f ca="1">IF(AB1796=0,"",IF(OR(ISBLANK(P1796),ISBLANK(Q1796)),"",IF(ISBLANK(VLOOKUP(A1796,Database!A:AA,22,FALSE)),"",VLOOKUP(A1796,Database!A:AA,22,FALSE))))</f>
        <v/>
      </c>
      <c r="AD1796" s="20">
        <f ca="1">IFERROR(
   IF(
     OR(ISBLANK(P1796),ISBLANK(Q1796)),
     "",
     IF(
       AND(AA1796&lt;&gt;"",OR(V1796="Terminé",V1796="En cours")),
       VLOOKUP(AC1796,Setup_ScoreExactBonus!A:D,4,FALSE),
       0
     )),
  0)</f>
        <v>0</v>
      </c>
      <c r="AE1796" s="21">
        <f ca="1">IFERROR(IF(OR(ISBLANK(P1796),ISBLANK(Q1796)),0,IF(AA1796&lt;&gt;"", AA1796 + IF(AB1796=1,AD1796, 0), "") * (R1796+1)),"")</f>
        <v>0</v>
      </c>
      <c r="AF1796" s="21">
        <f ca="1">SUMIFS(AE$2:AE1796,D$2:D1796,D1796)</f>
        <v>2587</v>
      </c>
    </row>
    <row r="1797" spans="1:32" hidden="1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1">
        <v>0</v>
      </c>
      <c r="S1797" s="20">
        <f>VLOOKUP($A1797,Database!$A:$Y,10,FALSE)</f>
        <v>85</v>
      </c>
      <c r="T1797" s="20">
        <f>VLOOKUP($A1797,Database!$A:$Y,11,FALSE)</f>
        <v>114</v>
      </c>
      <c r="U1797" s="20">
        <f>VLOOKUP($A1797,Database!$A:$Y,12,FALSE)</f>
        <v>123</v>
      </c>
      <c r="V1797" s="20" t="str">
        <f>VLOOKUP(A1797,Database!A:M,13,FALSE)</f>
        <v>Terminé</v>
      </c>
      <c r="W1797" s="20">
        <f>VLOOKUP($A1797,Database!$A:$Y,20,FALSE)</f>
        <v>1</v>
      </c>
      <c r="X1797" s="20">
        <f>VLOOKUP($A1797,Database!$A:$Y,21,FALSE)</f>
        <v>1</v>
      </c>
      <c r="Y1797" s="20">
        <f>IF(A1797=0,0,IF(V1797="À venir",0,IF(AND(ISBLANK(P1797),ISBLANK(Q1797)),1,0)))</f>
        <v>0</v>
      </c>
      <c r="Z1797" s="20">
        <f>IF(OR(ISBLANK(P1797),ISBLANK(Q1797)),"",IF(OR(AND(P1797&gt;Q1797,W1797&gt;X1797),AND(P1797=Q1797,W1797=X1797),AND(P1797&lt;Q1797,W1797&lt;X1797)),1,0))</f>
        <v>1</v>
      </c>
      <c r="AA1797" s="20">
        <f ca="1">IF(C1797&lt;NOW(),IF(AND(P1797&gt;Q1797,W1797&gt;X1797),S1797,IF(AND(P1797=Q1797,W1797=X1797),T1797,IF(AND(P1797&lt;Q1797,W1797&lt;X1797),U1797,0))),"")</f>
        <v>114</v>
      </c>
      <c r="AB1797" s="20">
        <f ca="1">IF(AND(P1797=W1797,Q1797=X1797,NOT(ISBLANK(P1797)),NOT(ISBLANK(Q1797)),NOT(ISBLANK(W1797)),NOT(ISBLANK(AA1797))),1,0)</f>
        <v>1</v>
      </c>
      <c r="AC1797" s="20" t="str">
        <f ca="1">IF(AB1797=0,"",IF(OR(ISBLANK(P1797),ISBLANK(Q1797)),"",IF(ISBLANK(VLOOKUP(A1797,Database!A:AA,22,FALSE)),"",VLOOKUP(A1797,Database!A:AA,22,FALSE))))</f>
        <v>Exact</v>
      </c>
      <c r="AD1797" s="20">
        <f ca="1">IFERROR(
   IF(
     OR(ISBLANK(P1797),ISBLANK(Q1797)),
     "",
     IF(
       AND(AA1797&lt;&gt;"",OR(V1797="Terminé",V1797="En cours")),
       VLOOKUP(AC1797,Setup_ScoreExactBonus!A:D,4,FALSE),
       0
     )),
  0)</f>
        <v>20</v>
      </c>
      <c r="AE1797" s="21">
        <f ca="1">IFERROR(IF(OR(ISBLANK(P1797),ISBLANK(Q1797)),0,IF(AA1797&lt;&gt;"", AA1797 + IF(AB1797=1,AD1797, 0), "") * (R1797+1)),"")</f>
        <v>134</v>
      </c>
      <c r="AF1797" s="21">
        <f ca="1">SUMIFS(AE$2:AE1797,D$2:D1797,D1797)</f>
        <v>2606</v>
      </c>
    </row>
    <row r="1798" spans="1:32" hidden="1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1">
        <v>0</v>
      </c>
      <c r="S1798" s="20">
        <f>VLOOKUP($A1798,Database!$A:$Y,10,FALSE)</f>
        <v>85</v>
      </c>
      <c r="T1798" s="20">
        <f>VLOOKUP($A1798,Database!$A:$Y,11,FALSE)</f>
        <v>114</v>
      </c>
      <c r="U1798" s="20">
        <f>VLOOKUP($A1798,Database!$A:$Y,12,FALSE)</f>
        <v>123</v>
      </c>
      <c r="V1798" s="20" t="str">
        <f>VLOOKUP(A1798,Database!A:M,13,FALSE)</f>
        <v>Terminé</v>
      </c>
      <c r="W1798" s="20">
        <f>VLOOKUP($A1798,Database!$A:$Y,20,FALSE)</f>
        <v>1</v>
      </c>
      <c r="X1798" s="20">
        <f>VLOOKUP($A1798,Database!$A:$Y,21,FALSE)</f>
        <v>1</v>
      </c>
      <c r="Y1798" s="20">
        <f>IF(A1798=0,0,IF(V1798="À venir",0,IF(AND(ISBLANK(P1798),ISBLANK(Q1798)),1,0)))</f>
        <v>0</v>
      </c>
      <c r="Z1798" s="20">
        <f>IF(OR(ISBLANK(P1798),ISBLANK(Q1798)),"",IF(OR(AND(P1798&gt;Q1798,W1798&gt;X1798),AND(P1798=Q1798,W1798=X1798),AND(P1798&lt;Q1798,W1798&lt;X1798)),1,0))</f>
        <v>1</v>
      </c>
      <c r="AA1798" s="20">
        <f ca="1">IF(C1798&lt;NOW(),IF(AND(P1798&gt;Q1798,W1798&gt;X1798),S1798,IF(AND(P1798=Q1798,W1798=X1798),T1798,IF(AND(P1798&lt;Q1798,W1798&lt;X1798),U1798,0))),"")</f>
        <v>114</v>
      </c>
      <c r="AB1798" s="20">
        <f ca="1">IF(AND(P1798=W1798,Q1798=X1798,NOT(ISBLANK(P1798)),NOT(ISBLANK(Q1798)),NOT(ISBLANK(W1798)),NOT(ISBLANK(AA1798))),1,0)</f>
        <v>1</v>
      </c>
      <c r="AC1798" s="20" t="str">
        <f ca="1">IF(AB1798=0,"",IF(OR(ISBLANK(P1798),ISBLANK(Q1798)),"",IF(ISBLANK(VLOOKUP(A1798,Database!A:AA,22,FALSE)),"",VLOOKUP(A1798,Database!A:AA,22,FALSE))))</f>
        <v>Exact</v>
      </c>
      <c r="AD1798" s="20">
        <f ca="1">IFERROR(
   IF(
     OR(ISBLANK(P1798),ISBLANK(Q1798)),
     "",
     IF(
       AND(AA1798&lt;&gt;"",OR(V1798="Terminé",V1798="En cours")),
       VLOOKUP(AC1798,Setup_ScoreExactBonus!A:D,4,FALSE),
       0
     )),
  0)</f>
        <v>20</v>
      </c>
      <c r="AE1798" s="21">
        <f ca="1">IFERROR(IF(OR(ISBLANK(P1798),ISBLANK(Q1798)),0,IF(AA1798&lt;&gt;"", AA1798 + IF(AB1798=1,AD1798, 0), "") * (R1798+1)),"")</f>
        <v>134</v>
      </c>
      <c r="AF1798" s="21">
        <f ca="1">SUMIFS(AE$2:AE1798,D$2:D1798,D1798)</f>
        <v>2593</v>
      </c>
    </row>
    <row r="1799" spans="1:32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1">
        <v>0</v>
      </c>
      <c r="S1799" s="20">
        <f>VLOOKUP($A1799,Database!$A:$Y,10,FALSE)</f>
        <v>85</v>
      </c>
      <c r="T1799" s="20">
        <f>VLOOKUP($A1799,Database!$A:$Y,11,FALSE)</f>
        <v>114</v>
      </c>
      <c r="U1799" s="20">
        <f>VLOOKUP($A1799,Database!$A:$Y,12,FALSE)</f>
        <v>123</v>
      </c>
      <c r="V1799" s="20" t="str">
        <f>VLOOKUP(A1799,Database!A:M,13,FALSE)</f>
        <v>Terminé</v>
      </c>
      <c r="W1799" s="20">
        <f>VLOOKUP($A1799,Database!$A:$Y,20,FALSE)</f>
        <v>1</v>
      </c>
      <c r="X1799" s="20">
        <f>VLOOKUP($A1799,Database!$A:$Y,21,FALSE)</f>
        <v>1</v>
      </c>
      <c r="Y1799" s="20">
        <f>IF(A1799=0,0,IF(V1799="À venir",0,IF(AND(ISBLANK(P1799),ISBLANK(Q1799)),1,0)))</f>
        <v>0</v>
      </c>
      <c r="Z1799" s="20">
        <f>IF(OR(ISBLANK(P1799),ISBLANK(Q1799)),"",IF(OR(AND(P1799&gt;Q1799,W1799&gt;X1799),AND(P1799=Q1799,W1799=X1799),AND(P1799&lt;Q1799,W1799&lt;X1799)),1,0))</f>
        <v>0</v>
      </c>
      <c r="AA1799" s="20">
        <f ca="1">IF(C1799&lt;NOW(),IF(AND(P1799&gt;Q1799,W1799&gt;X1799),S1799,IF(AND(P1799=Q1799,W1799=X1799),T1799,IF(AND(P1799&lt;Q1799,W1799&lt;X1799),U1799,0))),"")</f>
        <v>0</v>
      </c>
      <c r="AB1799" s="20">
        <f ca="1">IF(AND(P1799=W1799,Q1799=X1799,NOT(ISBLANK(P1799)),NOT(ISBLANK(Q1799)),NOT(ISBLANK(W1799)),NOT(ISBLANK(AA1799))),1,0)</f>
        <v>0</v>
      </c>
      <c r="AC1799" s="20" t="str">
        <f ca="1">IF(AB1799=0,"",IF(OR(ISBLANK(P1799),ISBLANK(Q1799)),"",IF(ISBLANK(VLOOKUP(A1799,Database!A:AA,22,FALSE)),"",VLOOKUP(A1799,Database!A:AA,22,FALSE))))</f>
        <v/>
      </c>
      <c r="AD1799" s="20">
        <f ca="1">IFERROR(
   IF(
     OR(ISBLANK(P1799),ISBLANK(Q1799)),
     "",
     IF(
       AND(AA1799&lt;&gt;"",OR(V1799="Terminé",V1799="En cours")),
       VLOOKUP(AC1799,Setup_ScoreExactBonus!A:D,4,FALSE),
       0
     )),
  0)</f>
        <v>0</v>
      </c>
      <c r="AE1799" s="21">
        <f ca="1">IFERROR(IF(OR(ISBLANK(P1799),ISBLANK(Q1799)),0,IF(AA1799&lt;&gt;"", AA1799 + IF(AB1799=1,AD1799, 0), "") * (R1799+1)),"")</f>
        <v>0</v>
      </c>
      <c r="AF1799" s="21">
        <f ca="1">SUMIFS(AE$2:AE1799,D$2:D1799,D1799)</f>
        <v>2285</v>
      </c>
    </row>
    <row r="1800" spans="1:32" hidden="1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1">
        <v>0</v>
      </c>
      <c r="S1800" s="20">
        <f>VLOOKUP($A1800,Database!$A:$Y,10,FALSE)</f>
        <v>85</v>
      </c>
      <c r="T1800" s="20">
        <f>VLOOKUP($A1800,Database!$A:$Y,11,FALSE)</f>
        <v>114</v>
      </c>
      <c r="U1800" s="20">
        <f>VLOOKUP($A1800,Database!$A:$Y,12,FALSE)</f>
        <v>123</v>
      </c>
      <c r="V1800" s="20" t="str">
        <f>VLOOKUP(A1800,Database!A:M,13,FALSE)</f>
        <v>Terminé</v>
      </c>
      <c r="W1800" s="20">
        <f>VLOOKUP($A1800,Database!$A:$Y,20,FALSE)</f>
        <v>1</v>
      </c>
      <c r="X1800" s="20">
        <f>VLOOKUP($A1800,Database!$A:$Y,21,FALSE)</f>
        <v>1</v>
      </c>
      <c r="Y1800" s="20">
        <f>IF(A1800=0,0,IF(V1800="À venir",0,IF(AND(ISBLANK(P1800),ISBLANK(Q1800)),1,0)))</f>
        <v>0</v>
      </c>
      <c r="Z1800" s="20">
        <f>IF(OR(ISBLANK(P1800),ISBLANK(Q1800)),"",IF(OR(AND(P1800&gt;Q1800,W1800&gt;X1800),AND(P1800=Q1800,W1800=X1800),AND(P1800&lt;Q1800,W1800&lt;X1800)),1,0))</f>
        <v>0</v>
      </c>
      <c r="AA1800" s="20">
        <f ca="1">IF(C1800&lt;NOW(),IF(AND(P1800&gt;Q1800,W1800&gt;X1800),S1800,IF(AND(P1800=Q1800,W1800=X1800),T1800,IF(AND(P1800&lt;Q1800,W1800&lt;X1800),U1800,0))),"")</f>
        <v>0</v>
      </c>
      <c r="AB1800" s="20">
        <f ca="1">IF(AND(P1800=W1800,Q1800=X1800,NOT(ISBLANK(P1800)),NOT(ISBLANK(Q1800)),NOT(ISBLANK(W1800)),NOT(ISBLANK(AA1800))),1,0)</f>
        <v>0</v>
      </c>
      <c r="AC1800" s="20" t="str">
        <f ca="1">IF(AB1800=0,"",IF(OR(ISBLANK(P1800),ISBLANK(Q1800)),"",IF(ISBLANK(VLOOKUP(A1800,Database!A:AA,22,FALSE)),"",VLOOKUP(A1800,Database!A:AA,22,FALSE))))</f>
        <v/>
      </c>
      <c r="AD1800" s="20">
        <f ca="1">IFERROR(
   IF(
     OR(ISBLANK(P1800),ISBLANK(Q1800)),
     "",
     IF(
       AND(AA1800&lt;&gt;"",OR(V1800="Terminé",V1800="En cours")),
       VLOOKUP(AC1800,Setup_ScoreExactBonus!A:D,4,FALSE),
       0
     )),
  0)</f>
        <v>0</v>
      </c>
      <c r="AE1800" s="21">
        <f ca="1">IFERROR(IF(OR(ISBLANK(P1800),ISBLANK(Q1800)),0,IF(AA1800&lt;&gt;"", AA1800 + IF(AB1800=1,AD1800, 0), "") * (R1800+1)),"")</f>
        <v>0</v>
      </c>
      <c r="AF1800" s="21">
        <f ca="1">SUMIFS(AE$2:AE1800,D$2:D1800,D1800)</f>
        <v>2300</v>
      </c>
    </row>
    <row r="1801" spans="1:32" hidden="1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1">
        <v>0</v>
      </c>
      <c r="S1801" s="20">
        <f>VLOOKUP($A1801,Database!$A:$Y,10,FALSE)</f>
        <v>85</v>
      </c>
      <c r="T1801" s="20">
        <f>VLOOKUP($A1801,Database!$A:$Y,11,FALSE)</f>
        <v>114</v>
      </c>
      <c r="U1801" s="20">
        <f>VLOOKUP($A1801,Database!$A:$Y,12,FALSE)</f>
        <v>123</v>
      </c>
      <c r="V1801" s="20" t="str">
        <f>VLOOKUP(A1801,Database!A:M,13,FALSE)</f>
        <v>Terminé</v>
      </c>
      <c r="W1801" s="20">
        <f>VLOOKUP($A1801,Database!$A:$Y,20,FALSE)</f>
        <v>1</v>
      </c>
      <c r="X1801" s="20">
        <f>VLOOKUP($A1801,Database!$A:$Y,21,FALSE)</f>
        <v>1</v>
      </c>
      <c r="Y1801" s="20">
        <f>IF(A1801=0,0,IF(V1801="À venir",0,IF(AND(ISBLANK(P1801),ISBLANK(Q1801)),1,0)))</f>
        <v>0</v>
      </c>
      <c r="Z1801" s="20">
        <f>IF(OR(ISBLANK(P1801),ISBLANK(Q1801)),"",IF(OR(AND(P1801&gt;Q1801,W1801&gt;X1801),AND(P1801=Q1801,W1801=X1801),AND(P1801&lt;Q1801,W1801&lt;X1801)),1,0))</f>
        <v>0</v>
      </c>
      <c r="AA1801" s="20">
        <f ca="1">IF(C1801&lt;NOW(),IF(AND(P1801&gt;Q1801,W1801&gt;X1801),S1801,IF(AND(P1801=Q1801,W1801=X1801),T1801,IF(AND(P1801&lt;Q1801,W1801&lt;X1801),U1801,0))),"")</f>
        <v>0</v>
      </c>
      <c r="AB1801" s="20">
        <f ca="1">IF(AND(P1801=W1801,Q1801=X1801,NOT(ISBLANK(P1801)),NOT(ISBLANK(Q1801)),NOT(ISBLANK(W1801)),NOT(ISBLANK(AA1801))),1,0)</f>
        <v>0</v>
      </c>
      <c r="AC1801" s="20" t="str">
        <f ca="1">IF(AB1801=0,"",IF(OR(ISBLANK(P1801),ISBLANK(Q1801)),"",IF(ISBLANK(VLOOKUP(A1801,Database!A:AA,22,FALSE)),"",VLOOKUP(A1801,Database!A:AA,22,FALSE))))</f>
        <v/>
      </c>
      <c r="AD1801" s="20">
        <f ca="1">IFERROR(
   IF(
     OR(ISBLANK(P1801),ISBLANK(Q1801)),
     "",
     IF(
       AND(AA1801&lt;&gt;"",OR(V1801="Terminé",V1801="En cours")),
       VLOOKUP(AC1801,Setup_ScoreExactBonus!A:D,4,FALSE),
       0
     )),
  0)</f>
        <v>0</v>
      </c>
      <c r="AE1801" s="21">
        <f ca="1">IFERROR(IF(OR(ISBLANK(P1801),ISBLANK(Q1801)),0,IF(AA1801&lt;&gt;"", AA1801 + IF(AB1801=1,AD1801, 0), "") * (R1801+1)),"")</f>
        <v>0</v>
      </c>
      <c r="AF1801" s="21">
        <f ca="1">SUMIFS(AE$2:AE1801,D$2:D1801,D1801)</f>
        <v>2348</v>
      </c>
    </row>
    <row r="1802" spans="1:32" hidden="1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1">
        <v>0</v>
      </c>
      <c r="S1802" s="20">
        <f>VLOOKUP($A1802,Database!$A:$Y,10,FALSE)</f>
        <v>85</v>
      </c>
      <c r="T1802" s="20">
        <f>VLOOKUP($A1802,Database!$A:$Y,11,FALSE)</f>
        <v>114</v>
      </c>
      <c r="U1802" s="20">
        <f>VLOOKUP($A1802,Database!$A:$Y,12,FALSE)</f>
        <v>123</v>
      </c>
      <c r="V1802" s="20" t="str">
        <f>VLOOKUP(A1802,Database!A:M,13,FALSE)</f>
        <v>Terminé</v>
      </c>
      <c r="W1802" s="20">
        <f>VLOOKUP($A1802,Database!$A:$Y,20,FALSE)</f>
        <v>1</v>
      </c>
      <c r="X1802" s="20">
        <f>VLOOKUP($A1802,Database!$A:$Y,21,FALSE)</f>
        <v>1</v>
      </c>
      <c r="Y1802" s="20">
        <f>IF(A1802=0,0,IF(V1802="À venir",0,IF(AND(ISBLANK(P1802),ISBLANK(Q1802)),1,0)))</f>
        <v>0</v>
      </c>
      <c r="Z1802" s="20">
        <f>IF(OR(ISBLANK(P1802),ISBLANK(Q1802)),"",IF(OR(AND(P1802&gt;Q1802,W1802&gt;X1802),AND(P1802=Q1802,W1802=X1802),AND(P1802&lt;Q1802,W1802&lt;X1802)),1,0))</f>
        <v>0</v>
      </c>
      <c r="AA1802" s="20">
        <f ca="1">IF(C1802&lt;NOW(),IF(AND(P1802&gt;Q1802,W1802&gt;X1802),S1802,IF(AND(P1802=Q1802,W1802=X1802),T1802,IF(AND(P1802&lt;Q1802,W1802&lt;X1802),U1802,0))),"")</f>
        <v>0</v>
      </c>
      <c r="AB1802" s="20">
        <f ca="1">IF(AND(P1802=W1802,Q1802=X1802,NOT(ISBLANK(P1802)),NOT(ISBLANK(Q1802)),NOT(ISBLANK(W1802)),NOT(ISBLANK(AA1802))),1,0)</f>
        <v>0</v>
      </c>
      <c r="AC1802" s="20" t="str">
        <f ca="1">IF(AB1802=0,"",IF(OR(ISBLANK(P1802),ISBLANK(Q1802)),"",IF(ISBLANK(VLOOKUP(A1802,Database!A:AA,22,FALSE)),"",VLOOKUP(A1802,Database!A:AA,22,FALSE))))</f>
        <v/>
      </c>
      <c r="AD1802" s="20">
        <f ca="1">IFERROR(
   IF(
     OR(ISBLANK(P1802),ISBLANK(Q1802)),
     "",
     IF(
       AND(AA1802&lt;&gt;"",OR(V1802="Terminé",V1802="En cours")),
       VLOOKUP(AC1802,Setup_ScoreExactBonus!A:D,4,FALSE),
       0
     )),
  0)</f>
        <v>0</v>
      </c>
      <c r="AE1802" s="21">
        <f ca="1">IFERROR(IF(OR(ISBLANK(P1802),ISBLANK(Q1802)),0,IF(AA1802&lt;&gt;"", AA1802 + IF(AB1802=1,AD1802, 0), "") * (R1802+1)),"")</f>
        <v>0</v>
      </c>
      <c r="AF1802" s="21">
        <f ca="1">SUMIFS(AE$2:AE1802,D$2:D1802,D1802)</f>
        <v>2286</v>
      </c>
    </row>
    <row r="1803" spans="1:32" hidden="1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1">
        <v>0</v>
      </c>
      <c r="S1803" s="20">
        <f>VLOOKUP($A1803,Database!$A:$Y,10,FALSE)</f>
        <v>85</v>
      </c>
      <c r="T1803" s="20">
        <f>VLOOKUP($A1803,Database!$A:$Y,11,FALSE)</f>
        <v>114</v>
      </c>
      <c r="U1803" s="20">
        <f>VLOOKUP($A1803,Database!$A:$Y,12,FALSE)</f>
        <v>123</v>
      </c>
      <c r="V1803" s="20" t="str">
        <f>VLOOKUP(A1803,Database!A:M,13,FALSE)</f>
        <v>Terminé</v>
      </c>
      <c r="W1803" s="20">
        <f>VLOOKUP($A1803,Database!$A:$Y,20,FALSE)</f>
        <v>1</v>
      </c>
      <c r="X1803" s="20">
        <f>VLOOKUP($A1803,Database!$A:$Y,21,FALSE)</f>
        <v>1</v>
      </c>
      <c r="Y1803" s="20">
        <f>IF(A1803=0,0,IF(V1803="À venir",0,IF(AND(ISBLANK(P1803),ISBLANK(Q1803)),1,0)))</f>
        <v>0</v>
      </c>
      <c r="Z1803" s="20">
        <f>IF(OR(ISBLANK(P1803),ISBLANK(Q1803)),"",IF(OR(AND(P1803&gt;Q1803,W1803&gt;X1803),AND(P1803=Q1803,W1803=X1803),AND(P1803&lt;Q1803,W1803&lt;X1803)),1,0))</f>
        <v>0</v>
      </c>
      <c r="AA1803" s="20">
        <f ca="1">IF(C1803&lt;NOW(),IF(AND(P1803&gt;Q1803,W1803&gt;X1803),S1803,IF(AND(P1803=Q1803,W1803=X1803),T1803,IF(AND(P1803&lt;Q1803,W1803&lt;X1803),U1803,0))),"")</f>
        <v>0</v>
      </c>
      <c r="AB1803" s="20">
        <f ca="1">IF(AND(P1803=W1803,Q1803=X1803,NOT(ISBLANK(P1803)),NOT(ISBLANK(Q1803)),NOT(ISBLANK(W1803)),NOT(ISBLANK(AA1803))),1,0)</f>
        <v>0</v>
      </c>
      <c r="AC1803" s="20" t="str">
        <f ca="1">IF(AB1803=0,"",IF(OR(ISBLANK(P1803),ISBLANK(Q1803)),"",IF(ISBLANK(VLOOKUP(A1803,Database!A:AA,22,FALSE)),"",VLOOKUP(A1803,Database!A:AA,22,FALSE))))</f>
        <v/>
      </c>
      <c r="AD1803" s="20">
        <f ca="1">IFERROR(
   IF(
     OR(ISBLANK(P1803),ISBLANK(Q1803)),
     "",
     IF(
       AND(AA1803&lt;&gt;"",OR(V1803="Terminé",V1803="En cours")),
       VLOOKUP(AC1803,Setup_ScoreExactBonus!A:D,4,FALSE),
       0
     )),
  0)</f>
        <v>0</v>
      </c>
      <c r="AE1803" s="21">
        <f ca="1">IFERROR(IF(OR(ISBLANK(P1803),ISBLANK(Q1803)),0,IF(AA1803&lt;&gt;"", AA1803 + IF(AB1803=1,AD1803, 0), "") * (R1803+1)),"")</f>
        <v>0</v>
      </c>
      <c r="AF1803" s="21">
        <f ca="1">SUMIFS(AE$2:AE1803,D$2:D1803,D1803)</f>
        <v>2452</v>
      </c>
    </row>
    <row r="1804" spans="1:32" hidden="1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1">
        <v>0</v>
      </c>
      <c r="S1804" s="20">
        <f>VLOOKUP($A1804,Database!$A:$Y,10,FALSE)</f>
        <v>85</v>
      </c>
      <c r="T1804" s="20">
        <f>VLOOKUP($A1804,Database!$A:$Y,11,FALSE)</f>
        <v>114</v>
      </c>
      <c r="U1804" s="20">
        <f>VLOOKUP($A1804,Database!$A:$Y,12,FALSE)</f>
        <v>123</v>
      </c>
      <c r="V1804" s="20" t="str">
        <f>VLOOKUP(A1804,Database!A:M,13,FALSE)</f>
        <v>Terminé</v>
      </c>
      <c r="W1804" s="20">
        <f>VLOOKUP($A1804,Database!$A:$Y,20,FALSE)</f>
        <v>1</v>
      </c>
      <c r="X1804" s="20">
        <f>VLOOKUP($A1804,Database!$A:$Y,21,FALSE)</f>
        <v>1</v>
      </c>
      <c r="Y1804" s="20">
        <f>IF(A1804=0,0,IF(V1804="À venir",0,IF(AND(ISBLANK(P1804),ISBLANK(Q1804)),1,0)))</f>
        <v>0</v>
      </c>
      <c r="Z1804" s="20">
        <f>IF(OR(ISBLANK(P1804),ISBLANK(Q1804)),"",IF(OR(AND(P1804&gt;Q1804,W1804&gt;X1804),AND(P1804=Q1804,W1804=X1804),AND(P1804&lt;Q1804,W1804&lt;X1804)),1,0))</f>
        <v>1</v>
      </c>
      <c r="AA1804" s="20">
        <f ca="1">IF(C1804&lt;NOW(),IF(AND(P1804&gt;Q1804,W1804&gt;X1804),S1804,IF(AND(P1804=Q1804,W1804=X1804),T1804,IF(AND(P1804&lt;Q1804,W1804&lt;X1804),U1804,0))),"")</f>
        <v>114</v>
      </c>
      <c r="AB1804" s="20">
        <f ca="1">IF(AND(P1804=W1804,Q1804=X1804,NOT(ISBLANK(P1804)),NOT(ISBLANK(Q1804)),NOT(ISBLANK(W1804)),NOT(ISBLANK(AA1804))),1,0)</f>
        <v>0</v>
      </c>
      <c r="AC1804" s="20" t="str">
        <f ca="1">IF(AB1804=0,"",IF(OR(ISBLANK(P1804),ISBLANK(Q1804)),"",IF(ISBLANK(VLOOKUP(A1804,Database!A:AA,22,FALSE)),"",VLOOKUP(A1804,Database!A:AA,22,FALSE))))</f>
        <v/>
      </c>
      <c r="AD1804" s="20">
        <f ca="1">IFERROR(
   IF(
     OR(ISBLANK(P1804),ISBLANK(Q1804)),
     "",
     IF(
       AND(AA1804&lt;&gt;"",OR(V1804="Terminé",V1804="En cours")),
       VLOOKUP(AC1804,Setup_ScoreExactBonus!A:D,4,FALSE),
       0
     )),
  0)</f>
        <v>0</v>
      </c>
      <c r="AE1804" s="21">
        <f ca="1">IFERROR(IF(OR(ISBLANK(P1804),ISBLANK(Q1804)),0,IF(AA1804&lt;&gt;"", AA1804 + IF(AB1804=1,AD1804, 0), "") * (R1804+1)),"")</f>
        <v>114</v>
      </c>
      <c r="AF1804" s="21">
        <f ca="1">SUMIFS(AE$2:AE1804,D$2:D1804,D1804)</f>
        <v>2206</v>
      </c>
    </row>
    <row r="1805" spans="1:32" hidden="1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1">
        <v>0</v>
      </c>
      <c r="S1805" s="20">
        <f>VLOOKUP($A1805,Database!$A:$Y,10,FALSE)</f>
        <v>85</v>
      </c>
      <c r="T1805" s="20">
        <f>VLOOKUP($A1805,Database!$A:$Y,11,FALSE)</f>
        <v>114</v>
      </c>
      <c r="U1805" s="20">
        <f>VLOOKUP($A1805,Database!$A:$Y,12,FALSE)</f>
        <v>123</v>
      </c>
      <c r="V1805" s="20" t="str">
        <f>VLOOKUP(A1805,Database!A:M,13,FALSE)</f>
        <v>Terminé</v>
      </c>
      <c r="W1805" s="20">
        <f>VLOOKUP($A1805,Database!$A:$Y,20,FALSE)</f>
        <v>1</v>
      </c>
      <c r="X1805" s="20">
        <f>VLOOKUP($A1805,Database!$A:$Y,21,FALSE)</f>
        <v>1</v>
      </c>
      <c r="Y1805" s="20">
        <f>IF(A1805=0,0,IF(V1805="À venir",0,IF(AND(ISBLANK(P1805),ISBLANK(Q1805)),1,0)))</f>
        <v>0</v>
      </c>
      <c r="Z1805" s="20">
        <f>IF(OR(ISBLANK(P1805),ISBLANK(Q1805)),"",IF(OR(AND(P1805&gt;Q1805,W1805&gt;X1805),AND(P1805=Q1805,W1805=X1805),AND(P1805&lt;Q1805,W1805&lt;X1805)),1,0))</f>
        <v>1</v>
      </c>
      <c r="AA1805" s="20">
        <f ca="1">IF(C1805&lt;NOW(),IF(AND(P1805&gt;Q1805,W1805&gt;X1805),S1805,IF(AND(P1805=Q1805,W1805=X1805),T1805,IF(AND(P1805&lt;Q1805,W1805&lt;X1805),U1805,0))),"")</f>
        <v>114</v>
      </c>
      <c r="AB1805" s="20">
        <f ca="1">IF(AND(P1805=W1805,Q1805=X1805,NOT(ISBLANK(P1805)),NOT(ISBLANK(Q1805)),NOT(ISBLANK(W1805)),NOT(ISBLANK(AA1805))),1,0)</f>
        <v>0</v>
      </c>
      <c r="AC1805" s="20" t="str">
        <f ca="1">IF(AB1805=0,"",IF(OR(ISBLANK(P1805),ISBLANK(Q1805)),"",IF(ISBLANK(VLOOKUP(A1805,Database!A:AA,22,FALSE)),"",VLOOKUP(A1805,Database!A:AA,22,FALSE))))</f>
        <v/>
      </c>
      <c r="AD1805" s="20">
        <f ca="1">IFERROR(
   IF(
     OR(ISBLANK(P1805),ISBLANK(Q1805)),
     "",
     IF(
       AND(AA1805&lt;&gt;"",OR(V1805="Terminé",V1805="En cours")),
       VLOOKUP(AC1805,Setup_ScoreExactBonus!A:D,4,FALSE),
       0
     )),
  0)</f>
        <v>0</v>
      </c>
      <c r="AE1805" s="21">
        <f ca="1">IFERROR(IF(OR(ISBLANK(P1805),ISBLANK(Q1805)),0,IF(AA1805&lt;&gt;"", AA1805 + IF(AB1805=1,AD1805, 0), "") * (R1805+1)),"")</f>
        <v>114</v>
      </c>
      <c r="AF1805" s="21">
        <f ca="1">SUMIFS(AE$2:AE1805,D$2:D1805,D1805)</f>
        <v>2114</v>
      </c>
    </row>
    <row r="1806" spans="1:32" hidden="1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1">
        <v>0</v>
      </c>
      <c r="S1806" s="20">
        <f>VLOOKUP($A1806,Database!$A:$Y,10,FALSE)</f>
        <v>85</v>
      </c>
      <c r="T1806" s="20">
        <f>VLOOKUP($A1806,Database!$A:$Y,11,FALSE)</f>
        <v>114</v>
      </c>
      <c r="U1806" s="20">
        <f>VLOOKUP($A1806,Database!$A:$Y,12,FALSE)</f>
        <v>123</v>
      </c>
      <c r="V1806" s="20" t="str">
        <f>VLOOKUP(A1806,Database!A:M,13,FALSE)</f>
        <v>Terminé</v>
      </c>
      <c r="W1806" s="20">
        <f>VLOOKUP($A1806,Database!$A:$Y,20,FALSE)</f>
        <v>1</v>
      </c>
      <c r="X1806" s="20">
        <f>VLOOKUP($A1806,Database!$A:$Y,21,FALSE)</f>
        <v>1</v>
      </c>
      <c r="Y1806" s="20">
        <f>IF(A1806=0,0,IF(V1806="À venir",0,IF(AND(ISBLANK(P1806),ISBLANK(Q1806)),1,0)))</f>
        <v>1</v>
      </c>
      <c r="Z1806" s="20" t="str">
        <f>IF(OR(ISBLANK(P1806),ISBLANK(Q1806)),"",IF(OR(AND(P1806&gt;Q1806,W1806&gt;X1806),AND(P1806=Q1806,W1806=X1806),AND(P1806&lt;Q1806,W1806&lt;X1806)),1,0))</f>
        <v/>
      </c>
      <c r="AA1806" s="20">
        <f ca="1">IF(C1806&lt;NOW(),IF(AND(P1806&gt;Q1806,W1806&gt;X1806),S1806,IF(AND(P1806=Q1806,W1806=X1806),T1806,IF(AND(P1806&lt;Q1806,W1806&lt;X1806),U1806,0))),"")</f>
        <v>114</v>
      </c>
      <c r="AB1806" s="20">
        <f ca="1">IF(AND(P1806=W1806,Q1806=X1806,NOT(ISBLANK(P1806)),NOT(ISBLANK(Q1806)),NOT(ISBLANK(W1806)),NOT(ISBLANK(AA1806))),1,0)</f>
        <v>0</v>
      </c>
      <c r="AC1806" s="20" t="str">
        <f ca="1">IF(AB1806=0,"",IF(OR(ISBLANK(P1806),ISBLANK(Q1806)),"",IF(ISBLANK(VLOOKUP(A1806,Database!A:AA,22,FALSE)),"",VLOOKUP(A1806,Database!A:AA,22,FALSE))))</f>
        <v/>
      </c>
      <c r="AD1806" s="20" t="str">
        <f>IFERROR(
   IF(
     OR(ISBLANK(P1806),ISBLANK(Q1806)),
     "",
     IF(
       AND(AA1806&lt;&gt;"",OR(V1806="Terminé",V1806="En cours")),
       VLOOKUP(AC1806,Setup_ScoreExactBonus!A:D,4,FALSE),
       0
     )),
  0)</f>
        <v/>
      </c>
      <c r="AE1806" s="21">
        <f>IFERROR(IF(OR(ISBLANK(P1806),ISBLANK(Q1806)),0,IF(AA1806&lt;&gt;"", AA1806 + IF(AB1806=1,AD1806, 0), "") * (R1806+1)),"")</f>
        <v>0</v>
      </c>
      <c r="AF1806" s="21">
        <f ca="1">SUMIFS(AE$2:AE1806,D$2:D1806,D1806)</f>
        <v>2002</v>
      </c>
    </row>
    <row r="1807" spans="1:32" hidden="1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1">
        <v>0</v>
      </c>
      <c r="S1807" s="20">
        <f>VLOOKUP($A1807,Database!$A:$Y,10,FALSE)</f>
        <v>85</v>
      </c>
      <c r="T1807" s="20">
        <f>VLOOKUP($A1807,Database!$A:$Y,11,FALSE)</f>
        <v>114</v>
      </c>
      <c r="U1807" s="20">
        <f>VLOOKUP($A1807,Database!$A:$Y,12,FALSE)</f>
        <v>123</v>
      </c>
      <c r="V1807" s="20" t="str">
        <f>VLOOKUP(A1807,Database!A:M,13,FALSE)</f>
        <v>Terminé</v>
      </c>
      <c r="W1807" s="20">
        <f>VLOOKUP($A1807,Database!$A:$Y,20,FALSE)</f>
        <v>1</v>
      </c>
      <c r="X1807" s="20">
        <f>VLOOKUP($A1807,Database!$A:$Y,21,FALSE)</f>
        <v>1</v>
      </c>
      <c r="Y1807" s="20">
        <f>IF(A1807=0,0,IF(V1807="À venir",0,IF(AND(ISBLANK(P1807),ISBLANK(Q1807)),1,0)))</f>
        <v>1</v>
      </c>
      <c r="Z1807" s="20" t="str">
        <f>IF(OR(ISBLANK(P1807),ISBLANK(Q1807)),"",IF(OR(AND(P1807&gt;Q1807,W1807&gt;X1807),AND(P1807=Q1807,W1807=X1807),AND(P1807&lt;Q1807,W1807&lt;X1807)),1,0))</f>
        <v/>
      </c>
      <c r="AA1807" s="20">
        <f ca="1">IF(C1807&lt;NOW(),IF(AND(P1807&gt;Q1807,W1807&gt;X1807),S1807,IF(AND(P1807=Q1807,W1807=X1807),T1807,IF(AND(P1807&lt;Q1807,W1807&lt;X1807),U1807,0))),"")</f>
        <v>114</v>
      </c>
      <c r="AB1807" s="20">
        <f ca="1">IF(AND(P1807=W1807,Q1807=X1807,NOT(ISBLANK(P1807)),NOT(ISBLANK(Q1807)),NOT(ISBLANK(W1807)),NOT(ISBLANK(AA1807))),1,0)</f>
        <v>0</v>
      </c>
      <c r="AC1807" s="20" t="str">
        <f ca="1">IF(AB1807=0,"",IF(OR(ISBLANK(P1807),ISBLANK(Q1807)),"",IF(ISBLANK(VLOOKUP(A1807,Database!A:AA,22,FALSE)),"",VLOOKUP(A1807,Database!A:AA,22,FALSE))))</f>
        <v/>
      </c>
      <c r="AD1807" s="20" t="str">
        <f>IFERROR(
   IF(
     OR(ISBLANK(P1807),ISBLANK(Q1807)),
     "",
     IF(
       AND(AA1807&lt;&gt;"",OR(V1807="Terminé",V1807="En cours")),
       VLOOKUP(AC1807,Setup_ScoreExactBonus!A:D,4,FALSE),
       0
     )),
  0)</f>
        <v/>
      </c>
      <c r="AE1807" s="21">
        <f>IFERROR(IF(OR(ISBLANK(P1807),ISBLANK(Q1807)),0,IF(AA1807&lt;&gt;"", AA1807 + IF(AB1807=1,AD1807, 0), "") * (R1807+1)),"")</f>
        <v>0</v>
      </c>
      <c r="AF1807" s="21">
        <f ca="1">SUMIFS(AE$2:AE1807,D$2:D1807,D1807)</f>
        <v>2563</v>
      </c>
    </row>
    <row r="1808" spans="1:32" hidden="1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1">
        <v>0</v>
      </c>
      <c r="S1808" s="20">
        <f>VLOOKUP($A1808,Database!$A:$Y,10,FALSE)</f>
        <v>85</v>
      </c>
      <c r="T1808" s="20">
        <f>VLOOKUP($A1808,Database!$A:$Y,11,FALSE)</f>
        <v>114</v>
      </c>
      <c r="U1808" s="20">
        <f>VLOOKUP($A1808,Database!$A:$Y,12,FALSE)</f>
        <v>123</v>
      </c>
      <c r="V1808" s="20" t="str">
        <f>VLOOKUP(A1808,Database!A:M,13,FALSE)</f>
        <v>Terminé</v>
      </c>
      <c r="W1808" s="20">
        <f>VLOOKUP($A1808,Database!$A:$Y,20,FALSE)</f>
        <v>1</v>
      </c>
      <c r="X1808" s="20">
        <f>VLOOKUP($A1808,Database!$A:$Y,21,FALSE)</f>
        <v>1</v>
      </c>
      <c r="Y1808" s="20">
        <f>IF(A1808=0,0,IF(V1808="À venir",0,IF(AND(ISBLANK(P1808),ISBLANK(Q1808)),1,0)))</f>
        <v>0</v>
      </c>
      <c r="Z1808" s="20">
        <f>IF(OR(ISBLANK(P1808),ISBLANK(Q1808)),"",IF(OR(AND(P1808&gt;Q1808,W1808&gt;X1808),AND(P1808=Q1808,W1808=X1808),AND(P1808&lt;Q1808,W1808&lt;X1808)),1,0))</f>
        <v>1</v>
      </c>
      <c r="AA1808" s="20">
        <f ca="1">IF(C1808&lt;NOW(),IF(AND(P1808&gt;Q1808,W1808&gt;X1808),S1808,IF(AND(P1808=Q1808,W1808=X1808),T1808,IF(AND(P1808&lt;Q1808,W1808&lt;X1808),U1808,0))),"")</f>
        <v>114</v>
      </c>
      <c r="AB1808" s="20">
        <f ca="1">IF(AND(P1808=W1808,Q1808=X1808,NOT(ISBLANK(P1808)),NOT(ISBLANK(Q1808)),NOT(ISBLANK(W1808)),NOT(ISBLANK(AA1808))),1,0)</f>
        <v>1</v>
      </c>
      <c r="AC1808" s="20" t="str">
        <f ca="1">IF(AB1808=0,"",IF(OR(ISBLANK(P1808),ISBLANK(Q1808)),"",IF(ISBLANK(VLOOKUP(A1808,Database!A:AA,22,FALSE)),"",VLOOKUP(A1808,Database!A:AA,22,FALSE))))</f>
        <v>Exact</v>
      </c>
      <c r="AD1808" s="20">
        <f ca="1">IFERROR(
   IF(
     OR(ISBLANK(P1808),ISBLANK(Q1808)),
     "",
     IF(
       AND(AA1808&lt;&gt;"",OR(V1808="Terminé",V1808="En cours")),
       VLOOKUP(AC1808,Setup_ScoreExactBonus!A:D,4,FALSE),
       0
     )),
  0)</f>
        <v>20</v>
      </c>
      <c r="AE1808" s="21">
        <f ca="1">IFERROR(IF(OR(ISBLANK(P1808),ISBLANK(Q1808)),0,IF(AA1808&lt;&gt;"", AA1808 + IF(AB1808=1,AD1808, 0), "") * (R1808+1)),"")</f>
        <v>134</v>
      </c>
      <c r="AF1808" s="21">
        <f ca="1">SUMIFS(AE$2:AE1808,D$2:D1808,D1808)</f>
        <v>2502</v>
      </c>
    </row>
    <row r="1809" spans="1:32" hidden="1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1">
        <v>0</v>
      </c>
      <c r="S1809" s="20">
        <f>VLOOKUP($A1809,Database!$A:$Y,10,FALSE)</f>
        <v>85</v>
      </c>
      <c r="T1809" s="20">
        <f>VLOOKUP($A1809,Database!$A:$Y,11,FALSE)</f>
        <v>114</v>
      </c>
      <c r="U1809" s="20">
        <f>VLOOKUP($A1809,Database!$A:$Y,12,FALSE)</f>
        <v>123</v>
      </c>
      <c r="V1809" s="20" t="str">
        <f>VLOOKUP(A1809,Database!A:M,13,FALSE)</f>
        <v>Terminé</v>
      </c>
      <c r="W1809" s="20">
        <f>VLOOKUP($A1809,Database!$A:$Y,20,FALSE)</f>
        <v>1</v>
      </c>
      <c r="X1809" s="20">
        <f>VLOOKUP($A1809,Database!$A:$Y,21,FALSE)</f>
        <v>1</v>
      </c>
      <c r="Y1809" s="20">
        <f>IF(A1809=0,0,IF(V1809="À venir",0,IF(AND(ISBLANK(P1809),ISBLANK(Q1809)),1,0)))</f>
        <v>0</v>
      </c>
      <c r="Z1809" s="20">
        <f>IF(OR(ISBLANK(P1809),ISBLANK(Q1809)),"",IF(OR(AND(P1809&gt;Q1809,W1809&gt;X1809),AND(P1809=Q1809,W1809=X1809),AND(P1809&lt;Q1809,W1809&lt;X1809)),1,0))</f>
        <v>1</v>
      </c>
      <c r="AA1809" s="20">
        <f ca="1">IF(C1809&lt;NOW(),IF(AND(P1809&gt;Q1809,W1809&gt;X1809),S1809,IF(AND(P1809=Q1809,W1809=X1809),T1809,IF(AND(P1809&lt;Q1809,W1809&lt;X1809),U1809,0))),"")</f>
        <v>114</v>
      </c>
      <c r="AB1809" s="20">
        <f ca="1">IF(AND(P1809=W1809,Q1809=X1809,NOT(ISBLANK(P1809)),NOT(ISBLANK(Q1809)),NOT(ISBLANK(W1809)),NOT(ISBLANK(AA1809))),1,0)</f>
        <v>1</v>
      </c>
      <c r="AC1809" s="20" t="str">
        <f ca="1">IF(AB1809=0,"",IF(OR(ISBLANK(P1809),ISBLANK(Q1809)),"",IF(ISBLANK(VLOOKUP(A1809,Database!A:AA,22,FALSE)),"",VLOOKUP(A1809,Database!A:AA,22,FALSE))))</f>
        <v>Exact</v>
      </c>
      <c r="AD1809" s="20">
        <f ca="1">IFERROR(
   IF(
     OR(ISBLANK(P1809),ISBLANK(Q1809)),
     "",
     IF(
       AND(AA1809&lt;&gt;"",OR(V1809="Terminé",V1809="En cours")),
       VLOOKUP(AC1809,Setup_ScoreExactBonus!A:D,4,FALSE),
       0
     )),
  0)</f>
        <v>20</v>
      </c>
      <c r="AE1809" s="21">
        <f ca="1">IFERROR(IF(OR(ISBLANK(P1809),ISBLANK(Q1809)),0,IF(AA1809&lt;&gt;"", AA1809 + IF(AB1809=1,AD1809, 0), "") * (R1809+1)),"")</f>
        <v>134</v>
      </c>
      <c r="AF1809" s="21">
        <f ca="1">SUMIFS(AE$2:AE1809,D$2:D1809,D1809)</f>
        <v>2106</v>
      </c>
    </row>
    <row r="1810" spans="1:32" hidden="1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1">
        <v>0</v>
      </c>
      <c r="S1810" s="20">
        <f>VLOOKUP($A1810,Database!$A:$Y,10,FALSE)</f>
        <v>85</v>
      </c>
      <c r="T1810" s="20">
        <f>VLOOKUP($A1810,Database!$A:$Y,11,FALSE)</f>
        <v>114</v>
      </c>
      <c r="U1810" s="20">
        <f>VLOOKUP($A1810,Database!$A:$Y,12,FALSE)</f>
        <v>123</v>
      </c>
      <c r="V1810" s="20" t="str">
        <f>VLOOKUP(A1810,Database!A:M,13,FALSE)</f>
        <v>Terminé</v>
      </c>
      <c r="W1810" s="20">
        <f>VLOOKUP($A1810,Database!$A:$Y,20,FALSE)</f>
        <v>1</v>
      </c>
      <c r="X1810" s="20">
        <f>VLOOKUP($A1810,Database!$A:$Y,21,FALSE)</f>
        <v>1</v>
      </c>
      <c r="Y1810" s="20">
        <f>IF(A1810=0,0,IF(V1810="À venir",0,IF(AND(ISBLANK(P1810),ISBLANK(Q1810)),1,0)))</f>
        <v>0</v>
      </c>
      <c r="Z1810" s="20">
        <f>IF(OR(ISBLANK(P1810),ISBLANK(Q1810)),"",IF(OR(AND(P1810&gt;Q1810,W1810&gt;X1810),AND(P1810=Q1810,W1810=X1810),AND(P1810&lt;Q1810,W1810&lt;X1810)),1,0))</f>
        <v>1</v>
      </c>
      <c r="AA1810" s="20">
        <f ca="1">IF(C1810&lt;NOW(),IF(AND(P1810&gt;Q1810,W1810&gt;X1810),S1810,IF(AND(P1810=Q1810,W1810=X1810),T1810,IF(AND(P1810&lt;Q1810,W1810&lt;X1810),U1810,0))),"")</f>
        <v>114</v>
      </c>
      <c r="AB1810" s="20">
        <f ca="1">IF(AND(P1810=W1810,Q1810=X1810,NOT(ISBLANK(P1810)),NOT(ISBLANK(Q1810)),NOT(ISBLANK(W1810)),NOT(ISBLANK(AA1810))),1,0)</f>
        <v>1</v>
      </c>
      <c r="AC1810" s="20" t="str">
        <f ca="1">IF(AB1810=0,"",IF(OR(ISBLANK(P1810),ISBLANK(Q1810)),"",IF(ISBLANK(VLOOKUP(A1810,Database!A:AA,22,FALSE)),"",VLOOKUP(A1810,Database!A:AA,22,FALSE))))</f>
        <v>Exact</v>
      </c>
      <c r="AD1810" s="20">
        <f ca="1">IFERROR(
   IF(
     OR(ISBLANK(P1810),ISBLANK(Q1810)),
     "",
     IF(
       AND(AA1810&lt;&gt;"",OR(V1810="Terminé",V1810="En cours")),
       VLOOKUP(AC1810,Setup_ScoreExactBonus!A:D,4,FALSE),
       0
     )),
  0)</f>
        <v>20</v>
      </c>
      <c r="AE1810" s="21">
        <f ca="1">IFERROR(IF(OR(ISBLANK(P1810),ISBLANK(Q1810)),0,IF(AA1810&lt;&gt;"", AA1810 + IF(AB1810=1,AD1810, 0), "") * (R1810+1)),"")</f>
        <v>134</v>
      </c>
      <c r="AF1810" s="21">
        <f ca="1">SUMIFS(AE$2:AE1810,D$2:D1810,D1810)</f>
        <v>1901</v>
      </c>
    </row>
    <row r="1811" spans="1:32" hidden="1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1">
        <v>0</v>
      </c>
      <c r="S1811" s="20">
        <f>VLOOKUP($A1811,Database!$A:$Y,10,FALSE)</f>
        <v>168</v>
      </c>
      <c r="T1811" s="20">
        <f>VLOOKUP($A1811,Database!$A:$Y,11,FALSE)</f>
        <v>137</v>
      </c>
      <c r="U1811" s="20">
        <f>VLOOKUP($A1811,Database!$A:$Y,12,FALSE)</f>
        <v>32</v>
      </c>
      <c r="V1811" s="20" t="str">
        <f>VLOOKUP(A1811,Database!A:M,13,FALSE)</f>
        <v>Terminé</v>
      </c>
      <c r="W1811" s="20">
        <f>VLOOKUP($A1811,Database!$A:$Y,20,FALSE)</f>
        <v>0</v>
      </c>
      <c r="X1811" s="20">
        <f>VLOOKUP($A1811,Database!$A:$Y,21,FALSE)</f>
        <v>2</v>
      </c>
      <c r="Y1811" s="20">
        <f>IF(A1811=0,0,IF(V1811="À venir",0,IF(AND(ISBLANK(P1811),ISBLANK(Q1811)),1,0)))</f>
        <v>0</v>
      </c>
      <c r="Z1811" s="20">
        <f>IF(OR(ISBLANK(P1811),ISBLANK(Q1811)),"",IF(OR(AND(P1811&gt;Q1811,W1811&gt;X1811),AND(P1811=Q1811,W1811=X1811),AND(P1811&lt;Q1811,W1811&lt;X1811)),1,0))</f>
        <v>1</v>
      </c>
      <c r="AA1811" s="20">
        <f ca="1">IF(C1811&lt;NOW(),IF(AND(P1811&gt;Q1811,W1811&gt;X1811),S1811,IF(AND(P1811=Q1811,W1811=X1811),T1811,IF(AND(P1811&lt;Q1811,W1811&lt;X1811),U1811,0))),"")</f>
        <v>32</v>
      </c>
      <c r="AB1811" s="20">
        <f ca="1">IF(AND(P1811=W1811,Q1811=X1811,NOT(ISBLANK(P1811)),NOT(ISBLANK(Q1811)),NOT(ISBLANK(W1811)),NOT(ISBLANK(AA1811))),1,0)</f>
        <v>0</v>
      </c>
      <c r="AC1811" s="20" t="str">
        <f ca="1">IF(AB1811=0,"",IF(OR(ISBLANK(P1811),ISBLANK(Q1811)),"",IF(ISBLANK(VLOOKUP(A1811,Database!A:AA,22,FALSE)),"",VLOOKUP(A1811,Database!A:AA,22,FALSE))))</f>
        <v/>
      </c>
      <c r="AD1811" s="20">
        <f ca="1">IFERROR(
   IF(
     OR(ISBLANK(P1811),ISBLANK(Q1811)),
     "",
     IF(
       AND(AA1811&lt;&gt;"",OR(V1811="Terminé",V1811="En cours")),
       VLOOKUP(AC1811,Setup_ScoreExactBonus!A:D,4,FALSE),
       0
     )),
  0)</f>
        <v>0</v>
      </c>
      <c r="AE1811" s="21">
        <f ca="1">IFERROR(IF(OR(ISBLANK(P1811),ISBLANK(Q1811)),0,IF(AA1811&lt;&gt;"", AA1811 + IF(AB1811=1,AD1811, 0), "") * (R1811+1)),"")</f>
        <v>32</v>
      </c>
      <c r="AF1811" s="21">
        <f ca="1">SUMIFS(AE$2:AE1811,D$2:D1811,D1811)</f>
        <v>2578</v>
      </c>
    </row>
    <row r="1812" spans="1:32" hidden="1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1">
        <v>0</v>
      </c>
      <c r="S1812" s="20">
        <f>VLOOKUP($A1812,Database!$A:$Y,10,FALSE)</f>
        <v>168</v>
      </c>
      <c r="T1812" s="20">
        <f>VLOOKUP($A1812,Database!$A:$Y,11,FALSE)</f>
        <v>137</v>
      </c>
      <c r="U1812" s="20">
        <f>VLOOKUP($A1812,Database!$A:$Y,12,FALSE)</f>
        <v>32</v>
      </c>
      <c r="V1812" s="20" t="str">
        <f>VLOOKUP(A1812,Database!A:M,13,FALSE)</f>
        <v>Terminé</v>
      </c>
      <c r="W1812" s="20">
        <f>VLOOKUP($A1812,Database!$A:$Y,20,FALSE)</f>
        <v>0</v>
      </c>
      <c r="X1812" s="20">
        <f>VLOOKUP($A1812,Database!$A:$Y,21,FALSE)</f>
        <v>2</v>
      </c>
      <c r="Y1812" s="20">
        <f>IF(A1812=0,0,IF(V1812="À venir",0,IF(AND(ISBLANK(P1812),ISBLANK(Q1812)),1,0)))</f>
        <v>0</v>
      </c>
      <c r="Z1812" s="20">
        <f>IF(OR(ISBLANK(P1812),ISBLANK(Q1812)),"",IF(OR(AND(P1812&gt;Q1812,W1812&gt;X1812),AND(P1812=Q1812,W1812=X1812),AND(P1812&lt;Q1812,W1812&lt;X1812)),1,0))</f>
        <v>1</v>
      </c>
      <c r="AA1812" s="20">
        <f ca="1">IF(C1812&lt;NOW(),IF(AND(P1812&gt;Q1812,W1812&gt;X1812),S1812,IF(AND(P1812=Q1812,W1812=X1812),T1812,IF(AND(P1812&lt;Q1812,W1812&lt;X1812),U1812,0))),"")</f>
        <v>32</v>
      </c>
      <c r="AB1812" s="20">
        <f ca="1">IF(AND(P1812=W1812,Q1812=X1812,NOT(ISBLANK(P1812)),NOT(ISBLANK(Q1812)),NOT(ISBLANK(W1812)),NOT(ISBLANK(AA1812))),1,0)</f>
        <v>0</v>
      </c>
      <c r="AC1812" s="20" t="str">
        <f ca="1">IF(AB1812=0,"",IF(OR(ISBLANK(P1812),ISBLANK(Q1812)),"",IF(ISBLANK(VLOOKUP(A1812,Database!A:AA,22,FALSE)),"",VLOOKUP(A1812,Database!A:AA,22,FALSE))))</f>
        <v/>
      </c>
      <c r="AD1812" s="20">
        <f ca="1">IFERROR(
   IF(
     OR(ISBLANK(P1812),ISBLANK(Q1812)),
     "",
     IF(
       AND(AA1812&lt;&gt;"",OR(V1812="Terminé",V1812="En cours")),
       VLOOKUP(AC1812,Setup_ScoreExactBonus!A:D,4,FALSE),
       0
     )),
  0)</f>
        <v>0</v>
      </c>
      <c r="AE1812" s="21">
        <f ca="1">IFERROR(IF(OR(ISBLANK(P1812),ISBLANK(Q1812)),0,IF(AA1812&lt;&gt;"", AA1812 + IF(AB1812=1,AD1812, 0), "") * (R1812+1)),"")</f>
        <v>32</v>
      </c>
      <c r="AF1812" s="21">
        <f ca="1">SUMIFS(AE$2:AE1812,D$2:D1812,D1812)</f>
        <v>2759</v>
      </c>
    </row>
    <row r="1813" spans="1:32" hidden="1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1">
        <v>0</v>
      </c>
      <c r="S1813" s="20">
        <f>VLOOKUP($A1813,Database!$A:$Y,10,FALSE)</f>
        <v>168</v>
      </c>
      <c r="T1813" s="20">
        <f>VLOOKUP($A1813,Database!$A:$Y,11,FALSE)</f>
        <v>137</v>
      </c>
      <c r="U1813" s="20">
        <f>VLOOKUP($A1813,Database!$A:$Y,12,FALSE)</f>
        <v>32</v>
      </c>
      <c r="V1813" s="20" t="str">
        <f>VLOOKUP(A1813,Database!A:M,13,FALSE)</f>
        <v>Terminé</v>
      </c>
      <c r="W1813" s="20">
        <f>VLOOKUP($A1813,Database!$A:$Y,20,FALSE)</f>
        <v>0</v>
      </c>
      <c r="X1813" s="20">
        <f>VLOOKUP($A1813,Database!$A:$Y,21,FALSE)</f>
        <v>2</v>
      </c>
      <c r="Y1813" s="20">
        <f>IF(A1813=0,0,IF(V1813="À venir",0,IF(AND(ISBLANK(P1813),ISBLANK(Q1813)),1,0)))</f>
        <v>0</v>
      </c>
      <c r="Z1813" s="20">
        <f>IF(OR(ISBLANK(P1813),ISBLANK(Q1813)),"",IF(OR(AND(P1813&gt;Q1813,W1813&gt;X1813),AND(P1813=Q1813,W1813=X1813),AND(P1813&lt;Q1813,W1813&lt;X1813)),1,0))</f>
        <v>1</v>
      </c>
      <c r="AA1813" s="20">
        <f ca="1">IF(C1813&lt;NOW(),IF(AND(P1813&gt;Q1813,W1813&gt;X1813),S1813,IF(AND(P1813=Q1813,W1813=X1813),T1813,IF(AND(P1813&lt;Q1813,W1813&lt;X1813),U1813,0))),"")</f>
        <v>32</v>
      </c>
      <c r="AB1813" s="20">
        <f ca="1">IF(AND(P1813=W1813,Q1813=X1813,NOT(ISBLANK(P1813)),NOT(ISBLANK(Q1813)),NOT(ISBLANK(W1813)),NOT(ISBLANK(AA1813))),1,0)</f>
        <v>0</v>
      </c>
      <c r="AC1813" s="20" t="str">
        <f ca="1">IF(AB1813=0,"",IF(OR(ISBLANK(P1813),ISBLANK(Q1813)),"",IF(ISBLANK(VLOOKUP(A1813,Database!A:AA,22,FALSE)),"",VLOOKUP(A1813,Database!A:AA,22,FALSE))))</f>
        <v/>
      </c>
      <c r="AD1813" s="20">
        <f ca="1">IFERROR(
   IF(
     OR(ISBLANK(P1813),ISBLANK(Q1813)),
     "",
     IF(
       AND(AA1813&lt;&gt;"",OR(V1813="Terminé",V1813="En cours")),
       VLOOKUP(AC1813,Setup_ScoreExactBonus!A:D,4,FALSE),
       0
     )),
  0)</f>
        <v>0</v>
      </c>
      <c r="AE1813" s="21">
        <f ca="1">IFERROR(IF(OR(ISBLANK(P1813),ISBLANK(Q1813)),0,IF(AA1813&lt;&gt;"", AA1813 + IF(AB1813=1,AD1813, 0), "") * (R1813+1)),"")</f>
        <v>32</v>
      </c>
      <c r="AF1813" s="21">
        <f ca="1">SUMIFS(AE$2:AE1813,D$2:D1813,D1813)</f>
        <v>2657</v>
      </c>
    </row>
    <row r="1814" spans="1:32" hidden="1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1">
        <v>0</v>
      </c>
      <c r="S1814" s="20">
        <f>VLOOKUP($A1814,Database!$A:$Y,10,FALSE)</f>
        <v>168</v>
      </c>
      <c r="T1814" s="20">
        <f>VLOOKUP($A1814,Database!$A:$Y,11,FALSE)</f>
        <v>137</v>
      </c>
      <c r="U1814" s="20">
        <f>VLOOKUP($A1814,Database!$A:$Y,12,FALSE)</f>
        <v>32</v>
      </c>
      <c r="V1814" s="20" t="str">
        <f>VLOOKUP(A1814,Database!A:M,13,FALSE)</f>
        <v>Terminé</v>
      </c>
      <c r="W1814" s="20">
        <f>VLOOKUP($A1814,Database!$A:$Y,20,FALSE)</f>
        <v>0</v>
      </c>
      <c r="X1814" s="20">
        <f>VLOOKUP($A1814,Database!$A:$Y,21,FALSE)</f>
        <v>2</v>
      </c>
      <c r="Y1814" s="20">
        <f>IF(A1814=0,0,IF(V1814="À venir",0,IF(AND(ISBLANK(P1814),ISBLANK(Q1814)),1,0)))</f>
        <v>0</v>
      </c>
      <c r="Z1814" s="20">
        <f>IF(OR(ISBLANK(P1814),ISBLANK(Q1814)),"",IF(OR(AND(P1814&gt;Q1814,W1814&gt;X1814),AND(P1814=Q1814,W1814=X1814),AND(P1814&lt;Q1814,W1814&lt;X1814)),1,0))</f>
        <v>1</v>
      </c>
      <c r="AA1814" s="20">
        <f ca="1">IF(C1814&lt;NOW(),IF(AND(P1814&gt;Q1814,W1814&gt;X1814),S1814,IF(AND(P1814=Q1814,W1814=X1814),T1814,IF(AND(P1814&lt;Q1814,W1814&lt;X1814),U1814,0))),"")</f>
        <v>32</v>
      </c>
      <c r="AB1814" s="20">
        <f ca="1">IF(AND(P1814=W1814,Q1814=X1814,NOT(ISBLANK(P1814)),NOT(ISBLANK(Q1814)),NOT(ISBLANK(W1814)),NOT(ISBLANK(AA1814))),1,0)</f>
        <v>1</v>
      </c>
      <c r="AC1814" s="20" t="str">
        <f ca="1">IF(AB1814=0,"",IF(OR(ISBLANK(P1814),ISBLANK(Q1814)),"",IF(ISBLANK(VLOOKUP(A1814,Database!A:AA,22,FALSE)),"",VLOOKUP(A1814,Database!A:AA,22,FALSE))))</f>
        <v>Rare</v>
      </c>
      <c r="AD1814" s="20">
        <f ca="1">IFERROR(
   IF(
     OR(ISBLANK(P1814),ISBLANK(Q1814)),
     "",
     IF(
       AND(AA1814&lt;&gt;"",OR(V1814="Terminé",V1814="En cours")),
       VLOOKUP(AC1814,Setup_ScoreExactBonus!A:D,4,FALSE),
       0
     )),
  0)</f>
        <v>30</v>
      </c>
      <c r="AE1814" s="21">
        <f ca="1">IFERROR(IF(OR(ISBLANK(P1814),ISBLANK(Q1814)),0,IF(AA1814&lt;&gt;"", AA1814 + IF(AB1814=1,AD1814, 0), "") * (R1814+1)),"")</f>
        <v>62</v>
      </c>
      <c r="AF1814" s="21">
        <f ca="1">SUMIFS(AE$2:AE1814,D$2:D1814,D1814)</f>
        <v>2526</v>
      </c>
    </row>
    <row r="1815" spans="1:32" hidden="1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1">
        <v>0</v>
      </c>
      <c r="S1815" s="20">
        <f>VLOOKUP($A1815,Database!$A:$Y,10,FALSE)</f>
        <v>168</v>
      </c>
      <c r="T1815" s="20">
        <f>VLOOKUP($A1815,Database!$A:$Y,11,FALSE)</f>
        <v>137</v>
      </c>
      <c r="U1815" s="20">
        <f>VLOOKUP($A1815,Database!$A:$Y,12,FALSE)</f>
        <v>32</v>
      </c>
      <c r="V1815" s="20" t="str">
        <f>VLOOKUP(A1815,Database!A:M,13,FALSE)</f>
        <v>Terminé</v>
      </c>
      <c r="W1815" s="20">
        <f>VLOOKUP($A1815,Database!$A:$Y,20,FALSE)</f>
        <v>0</v>
      </c>
      <c r="X1815" s="20">
        <f>VLOOKUP($A1815,Database!$A:$Y,21,FALSE)</f>
        <v>2</v>
      </c>
      <c r="Y1815" s="20">
        <f>IF(A1815=0,0,IF(V1815="À venir",0,IF(AND(ISBLANK(P1815),ISBLANK(Q1815)),1,0)))</f>
        <v>0</v>
      </c>
      <c r="Z1815" s="20">
        <f>IF(OR(ISBLANK(P1815),ISBLANK(Q1815)),"",IF(OR(AND(P1815&gt;Q1815,W1815&gt;X1815),AND(P1815=Q1815,W1815=X1815),AND(P1815&lt;Q1815,W1815&lt;X1815)),1,0))</f>
        <v>1</v>
      </c>
      <c r="AA1815" s="20">
        <f ca="1">IF(C1815&lt;NOW(),IF(AND(P1815&gt;Q1815,W1815&gt;X1815),S1815,IF(AND(P1815=Q1815,W1815=X1815),T1815,IF(AND(P1815&lt;Q1815,W1815&lt;X1815),U1815,0))),"")</f>
        <v>32</v>
      </c>
      <c r="AB1815" s="20">
        <f ca="1">IF(AND(P1815=W1815,Q1815=X1815,NOT(ISBLANK(P1815)),NOT(ISBLANK(Q1815)),NOT(ISBLANK(W1815)),NOT(ISBLANK(AA1815))),1,0)</f>
        <v>0</v>
      </c>
      <c r="AC1815" s="20" t="str">
        <f ca="1">IF(AB1815=0,"",IF(OR(ISBLANK(P1815),ISBLANK(Q1815)),"",IF(ISBLANK(VLOOKUP(A1815,Database!A:AA,22,FALSE)),"",VLOOKUP(A1815,Database!A:AA,22,FALSE))))</f>
        <v/>
      </c>
      <c r="AD1815" s="20">
        <f ca="1">IFERROR(
   IF(
     OR(ISBLANK(P1815),ISBLANK(Q1815)),
     "",
     IF(
       AND(AA1815&lt;&gt;"",OR(V1815="Terminé",V1815="En cours")),
       VLOOKUP(AC1815,Setup_ScoreExactBonus!A:D,4,FALSE),
       0
     )),
  0)</f>
        <v>0</v>
      </c>
      <c r="AE1815" s="21">
        <f ca="1">IFERROR(IF(OR(ISBLANK(P1815),ISBLANK(Q1815)),0,IF(AA1815&lt;&gt;"", AA1815 + IF(AB1815=1,AD1815, 0), "") * (R1815+1)),"")</f>
        <v>32</v>
      </c>
      <c r="AF1815" s="21">
        <f ca="1">SUMIFS(AE$2:AE1815,D$2:D1815,D1815)</f>
        <v>1916</v>
      </c>
    </row>
    <row r="1816" spans="1:32" hidden="1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1">
        <v>0</v>
      </c>
      <c r="S1816" s="20">
        <f>VLOOKUP($A1816,Database!$A:$Y,10,FALSE)</f>
        <v>168</v>
      </c>
      <c r="T1816" s="20">
        <f>VLOOKUP($A1816,Database!$A:$Y,11,FALSE)</f>
        <v>137</v>
      </c>
      <c r="U1816" s="20">
        <f>VLOOKUP($A1816,Database!$A:$Y,12,FALSE)</f>
        <v>32</v>
      </c>
      <c r="V1816" s="20" t="str">
        <f>VLOOKUP(A1816,Database!A:M,13,FALSE)</f>
        <v>Terminé</v>
      </c>
      <c r="W1816" s="20">
        <f>VLOOKUP($A1816,Database!$A:$Y,20,FALSE)</f>
        <v>0</v>
      </c>
      <c r="X1816" s="20">
        <f>VLOOKUP($A1816,Database!$A:$Y,21,FALSE)</f>
        <v>2</v>
      </c>
      <c r="Y1816" s="20">
        <f>IF(A1816=0,0,IF(V1816="À venir",0,IF(AND(ISBLANK(P1816),ISBLANK(Q1816)),1,0)))</f>
        <v>0</v>
      </c>
      <c r="Z1816" s="20">
        <f>IF(OR(ISBLANK(P1816),ISBLANK(Q1816)),"",IF(OR(AND(P1816&gt;Q1816,W1816&gt;X1816),AND(P1816=Q1816,W1816=X1816),AND(P1816&lt;Q1816,W1816&lt;X1816)),1,0))</f>
        <v>1</v>
      </c>
      <c r="AA1816" s="20">
        <f ca="1">IF(C1816&lt;NOW(),IF(AND(P1816&gt;Q1816,W1816&gt;X1816),S1816,IF(AND(P1816=Q1816,W1816=X1816),T1816,IF(AND(P1816&lt;Q1816,W1816&lt;X1816),U1816,0))),"")</f>
        <v>32</v>
      </c>
      <c r="AB1816" s="20">
        <f ca="1">IF(AND(P1816=W1816,Q1816=X1816,NOT(ISBLANK(P1816)),NOT(ISBLANK(Q1816)),NOT(ISBLANK(W1816)),NOT(ISBLANK(AA1816))),1,0)</f>
        <v>0</v>
      </c>
      <c r="AC1816" s="20" t="str">
        <f ca="1">IF(AB1816=0,"",IF(OR(ISBLANK(P1816),ISBLANK(Q1816)),"",IF(ISBLANK(VLOOKUP(A1816,Database!A:AA,22,FALSE)),"",VLOOKUP(A1816,Database!A:AA,22,FALSE))))</f>
        <v/>
      </c>
      <c r="AD1816" s="20">
        <f ca="1">IFERROR(
   IF(
     OR(ISBLANK(P1816),ISBLANK(Q1816)),
     "",
     IF(
       AND(AA1816&lt;&gt;"",OR(V1816="Terminé",V1816="En cours")),
       VLOOKUP(AC1816,Setup_ScoreExactBonus!A:D,4,FALSE),
       0
     )),
  0)</f>
        <v>0</v>
      </c>
      <c r="AE1816" s="21">
        <f ca="1">IFERROR(IF(OR(ISBLANK(P1816),ISBLANK(Q1816)),0,IF(AA1816&lt;&gt;"", AA1816 + IF(AB1816=1,AD1816, 0), "") * (R1816+1)),"")</f>
        <v>32</v>
      </c>
      <c r="AF1816" s="21">
        <f ca="1">SUMIFS(AE$2:AE1816,D$2:D1816,D1816)</f>
        <v>2617</v>
      </c>
    </row>
    <row r="1817" spans="1:32" hidden="1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1">
        <v>0</v>
      </c>
      <c r="S1817" s="20">
        <f>VLOOKUP($A1817,Database!$A:$Y,10,FALSE)</f>
        <v>168</v>
      </c>
      <c r="T1817" s="20">
        <f>VLOOKUP($A1817,Database!$A:$Y,11,FALSE)</f>
        <v>137</v>
      </c>
      <c r="U1817" s="20">
        <f>VLOOKUP($A1817,Database!$A:$Y,12,FALSE)</f>
        <v>32</v>
      </c>
      <c r="V1817" s="20" t="str">
        <f>VLOOKUP(A1817,Database!A:M,13,FALSE)</f>
        <v>Terminé</v>
      </c>
      <c r="W1817" s="20">
        <f>VLOOKUP($A1817,Database!$A:$Y,20,FALSE)</f>
        <v>0</v>
      </c>
      <c r="X1817" s="20">
        <f>VLOOKUP($A1817,Database!$A:$Y,21,FALSE)</f>
        <v>2</v>
      </c>
      <c r="Y1817" s="20">
        <f>IF(A1817=0,0,IF(V1817="À venir",0,IF(AND(ISBLANK(P1817),ISBLANK(Q1817)),1,0)))</f>
        <v>1</v>
      </c>
      <c r="Z1817" s="20" t="str">
        <f>IF(OR(ISBLANK(P1817),ISBLANK(Q1817)),"",IF(OR(AND(P1817&gt;Q1817,W1817&gt;X1817),AND(P1817=Q1817,W1817=X1817),AND(P1817&lt;Q1817,W1817&lt;X1817)),1,0))</f>
        <v/>
      </c>
      <c r="AA1817" s="20">
        <f ca="1">IF(C1817&lt;NOW(),IF(AND(P1817&gt;Q1817,W1817&gt;X1817),S1817,IF(AND(P1817=Q1817,W1817=X1817),T1817,IF(AND(P1817&lt;Q1817,W1817&lt;X1817),U1817,0))),"")</f>
        <v>0</v>
      </c>
      <c r="AB1817" s="20">
        <f ca="1">IF(AND(P1817=W1817,Q1817=X1817,NOT(ISBLANK(P1817)),NOT(ISBLANK(Q1817)),NOT(ISBLANK(W1817)),NOT(ISBLANK(AA1817))),1,0)</f>
        <v>0</v>
      </c>
      <c r="AC1817" s="20" t="str">
        <f ca="1">IF(AB1817=0,"",IF(OR(ISBLANK(P1817),ISBLANK(Q1817)),"",IF(ISBLANK(VLOOKUP(A1817,Database!A:AA,22,FALSE)),"",VLOOKUP(A1817,Database!A:AA,22,FALSE))))</f>
        <v/>
      </c>
      <c r="AD1817" s="20" t="str">
        <f>IFERROR(
   IF(
     OR(ISBLANK(P1817),ISBLANK(Q1817)),
     "",
     IF(
       AND(AA1817&lt;&gt;"",OR(V1817="Terminé",V1817="En cours")),
       VLOOKUP(AC1817,Setup_ScoreExactBonus!A:D,4,FALSE),
       0
     )),
  0)</f>
        <v/>
      </c>
      <c r="AE1817" s="21">
        <f>IFERROR(IF(OR(ISBLANK(P1817),ISBLANK(Q1817)),0,IF(AA1817&lt;&gt;"", AA1817 + IF(AB1817=1,AD1817, 0), "") * (R1817+1)),"")</f>
        <v>0</v>
      </c>
      <c r="AF1817" s="21">
        <f ca="1">SUMIFS(AE$2:AE1817,D$2:D1817,D1817)</f>
        <v>1434</v>
      </c>
    </row>
    <row r="1818" spans="1:32" hidden="1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1">
        <v>0</v>
      </c>
      <c r="S1818" s="20">
        <f>VLOOKUP($A1818,Database!$A:$Y,10,FALSE)</f>
        <v>168</v>
      </c>
      <c r="T1818" s="20">
        <f>VLOOKUP($A1818,Database!$A:$Y,11,FALSE)</f>
        <v>137</v>
      </c>
      <c r="U1818" s="20">
        <f>VLOOKUP($A1818,Database!$A:$Y,12,FALSE)</f>
        <v>32</v>
      </c>
      <c r="V1818" s="20" t="str">
        <f>VLOOKUP(A1818,Database!A:M,13,FALSE)</f>
        <v>Terminé</v>
      </c>
      <c r="W1818" s="20">
        <f>VLOOKUP($A1818,Database!$A:$Y,20,FALSE)</f>
        <v>0</v>
      </c>
      <c r="X1818" s="20">
        <f>VLOOKUP($A1818,Database!$A:$Y,21,FALSE)</f>
        <v>2</v>
      </c>
      <c r="Y1818" s="20">
        <f>IF(A1818=0,0,IF(V1818="À venir",0,IF(AND(ISBLANK(P1818),ISBLANK(Q1818)),1,0)))</f>
        <v>0</v>
      </c>
      <c r="Z1818" s="20">
        <f>IF(OR(ISBLANK(P1818),ISBLANK(Q1818)),"",IF(OR(AND(P1818&gt;Q1818,W1818&gt;X1818),AND(P1818=Q1818,W1818=X1818),AND(P1818&lt;Q1818,W1818&lt;X1818)),1,0))</f>
        <v>1</v>
      </c>
      <c r="AA1818" s="20">
        <f ca="1">IF(C1818&lt;NOW(),IF(AND(P1818&gt;Q1818,W1818&gt;X1818),S1818,IF(AND(P1818=Q1818,W1818=X1818),T1818,IF(AND(P1818&lt;Q1818,W1818&lt;X1818),U1818,0))),"")</f>
        <v>32</v>
      </c>
      <c r="AB1818" s="20">
        <f ca="1">IF(AND(P1818=W1818,Q1818=X1818,NOT(ISBLANK(P1818)),NOT(ISBLANK(Q1818)),NOT(ISBLANK(W1818)),NOT(ISBLANK(AA1818))),1,0)</f>
        <v>0</v>
      </c>
      <c r="AC1818" s="20" t="str">
        <f ca="1">IF(AB1818=0,"",IF(OR(ISBLANK(P1818),ISBLANK(Q1818)),"",IF(ISBLANK(VLOOKUP(A1818,Database!A:AA,22,FALSE)),"",VLOOKUP(A1818,Database!A:AA,22,FALSE))))</f>
        <v/>
      </c>
      <c r="AD1818" s="20">
        <f ca="1">IFERROR(
   IF(
     OR(ISBLANK(P1818),ISBLANK(Q1818)),
     "",
     IF(
       AND(AA1818&lt;&gt;"",OR(V1818="Terminé",V1818="En cours")),
       VLOOKUP(AC1818,Setup_ScoreExactBonus!A:D,4,FALSE),
       0
     )),
  0)</f>
        <v>0</v>
      </c>
      <c r="AE1818" s="21">
        <f ca="1">IFERROR(IF(OR(ISBLANK(P1818),ISBLANK(Q1818)),0,IF(AA1818&lt;&gt;"", AA1818 + IF(AB1818=1,AD1818, 0), "") * (R1818+1)),"")</f>
        <v>32</v>
      </c>
      <c r="AF1818" s="21">
        <f ca="1">SUMIFS(AE$2:AE1818,D$2:D1818,D1818)</f>
        <v>2375</v>
      </c>
    </row>
    <row r="1819" spans="1:32" hidden="1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1">
        <v>0</v>
      </c>
      <c r="S1819" s="20">
        <f>VLOOKUP($A1819,Database!$A:$Y,10,FALSE)</f>
        <v>168</v>
      </c>
      <c r="T1819" s="20">
        <f>VLOOKUP($A1819,Database!$A:$Y,11,FALSE)</f>
        <v>137</v>
      </c>
      <c r="U1819" s="20">
        <f>VLOOKUP($A1819,Database!$A:$Y,12,FALSE)</f>
        <v>32</v>
      </c>
      <c r="V1819" s="20" t="str">
        <f>VLOOKUP(A1819,Database!A:M,13,FALSE)</f>
        <v>Terminé</v>
      </c>
      <c r="W1819" s="20">
        <f>VLOOKUP($A1819,Database!$A:$Y,20,FALSE)</f>
        <v>0</v>
      </c>
      <c r="X1819" s="20">
        <f>VLOOKUP($A1819,Database!$A:$Y,21,FALSE)</f>
        <v>2</v>
      </c>
      <c r="Y1819" s="20">
        <f>IF(A1819=0,0,IF(V1819="À venir",0,IF(AND(ISBLANK(P1819),ISBLANK(Q1819)),1,0)))</f>
        <v>0</v>
      </c>
      <c r="Z1819" s="20">
        <f>IF(OR(ISBLANK(P1819),ISBLANK(Q1819)),"",IF(OR(AND(P1819&gt;Q1819,W1819&gt;X1819),AND(P1819=Q1819,W1819=X1819),AND(P1819&lt;Q1819,W1819&lt;X1819)),1,0))</f>
        <v>1</v>
      </c>
      <c r="AA1819" s="20">
        <f ca="1">IF(C1819&lt;NOW(),IF(AND(P1819&gt;Q1819,W1819&gt;X1819),S1819,IF(AND(P1819=Q1819,W1819=X1819),T1819,IF(AND(P1819&lt;Q1819,W1819&lt;X1819),U1819,0))),"")</f>
        <v>32</v>
      </c>
      <c r="AB1819" s="20">
        <f ca="1">IF(AND(P1819=W1819,Q1819=X1819,NOT(ISBLANK(P1819)),NOT(ISBLANK(Q1819)),NOT(ISBLANK(W1819)),NOT(ISBLANK(AA1819))),1,0)</f>
        <v>0</v>
      </c>
      <c r="AC1819" s="20" t="str">
        <f ca="1">IF(AB1819=0,"",IF(OR(ISBLANK(P1819),ISBLANK(Q1819)),"",IF(ISBLANK(VLOOKUP(A1819,Database!A:AA,22,FALSE)),"",VLOOKUP(A1819,Database!A:AA,22,FALSE))))</f>
        <v/>
      </c>
      <c r="AD1819" s="20">
        <f ca="1">IFERROR(
   IF(
     OR(ISBLANK(P1819),ISBLANK(Q1819)),
     "",
     IF(
       AND(AA1819&lt;&gt;"",OR(V1819="Terminé",V1819="En cours")),
       VLOOKUP(AC1819,Setup_ScoreExactBonus!A:D,4,FALSE),
       0
     )),
  0)</f>
        <v>0</v>
      </c>
      <c r="AE1819" s="21">
        <f ca="1">IFERROR(IF(OR(ISBLANK(P1819),ISBLANK(Q1819)),0,IF(AA1819&lt;&gt;"", AA1819 + IF(AB1819=1,AD1819, 0), "") * (R1819+1)),"")</f>
        <v>32</v>
      </c>
      <c r="AF1819" s="21">
        <f ca="1">SUMIFS(AE$2:AE1819,D$2:D1819,D1819)</f>
        <v>2550</v>
      </c>
    </row>
    <row r="1820" spans="1:32" hidden="1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1">
        <v>0</v>
      </c>
      <c r="S1820" s="20">
        <f>VLOOKUP($A1820,Database!$A:$Y,10,FALSE)</f>
        <v>168</v>
      </c>
      <c r="T1820" s="20">
        <f>VLOOKUP($A1820,Database!$A:$Y,11,FALSE)</f>
        <v>137</v>
      </c>
      <c r="U1820" s="20">
        <f>VLOOKUP($A1820,Database!$A:$Y,12,FALSE)</f>
        <v>32</v>
      </c>
      <c r="V1820" s="20" t="str">
        <f>VLOOKUP(A1820,Database!A:M,13,FALSE)</f>
        <v>Terminé</v>
      </c>
      <c r="W1820" s="20">
        <f>VLOOKUP($A1820,Database!$A:$Y,20,FALSE)</f>
        <v>0</v>
      </c>
      <c r="X1820" s="20">
        <f>VLOOKUP($A1820,Database!$A:$Y,21,FALSE)</f>
        <v>2</v>
      </c>
      <c r="Y1820" s="20">
        <f>IF(A1820=0,0,IF(V1820="À venir",0,IF(AND(ISBLANK(P1820),ISBLANK(Q1820)),1,0)))</f>
        <v>0</v>
      </c>
      <c r="Z1820" s="20">
        <f>IF(OR(ISBLANK(P1820),ISBLANK(Q1820)),"",IF(OR(AND(P1820&gt;Q1820,W1820&gt;X1820),AND(P1820=Q1820,W1820=X1820),AND(P1820&lt;Q1820,W1820&lt;X1820)),1,0))</f>
        <v>1</v>
      </c>
      <c r="AA1820" s="20">
        <f ca="1">IF(C1820&lt;NOW(),IF(AND(P1820&gt;Q1820,W1820&gt;X1820),S1820,IF(AND(P1820=Q1820,W1820=X1820),T1820,IF(AND(P1820&lt;Q1820,W1820&lt;X1820),U1820,0))),"")</f>
        <v>32</v>
      </c>
      <c r="AB1820" s="20">
        <f ca="1">IF(AND(P1820=W1820,Q1820=X1820,NOT(ISBLANK(P1820)),NOT(ISBLANK(Q1820)),NOT(ISBLANK(W1820)),NOT(ISBLANK(AA1820))),1,0)</f>
        <v>0</v>
      </c>
      <c r="AC1820" s="20" t="str">
        <f ca="1">IF(AB1820=0,"",IF(OR(ISBLANK(P1820),ISBLANK(Q1820)),"",IF(ISBLANK(VLOOKUP(A1820,Database!A:AA,22,FALSE)),"",VLOOKUP(A1820,Database!A:AA,22,FALSE))))</f>
        <v/>
      </c>
      <c r="AD1820" s="20">
        <f ca="1">IFERROR(
   IF(
     OR(ISBLANK(P1820),ISBLANK(Q1820)),
     "",
     IF(
       AND(AA1820&lt;&gt;"",OR(V1820="Terminé",V1820="En cours")),
       VLOOKUP(AC1820,Setup_ScoreExactBonus!A:D,4,FALSE),
       0
     )),
  0)</f>
        <v>0</v>
      </c>
      <c r="AE1820" s="21">
        <f ca="1">IFERROR(IF(OR(ISBLANK(P1820),ISBLANK(Q1820)),0,IF(AA1820&lt;&gt;"", AA1820 + IF(AB1820=1,AD1820, 0), "") * (R1820+1)),"")</f>
        <v>32</v>
      </c>
      <c r="AF1820" s="21">
        <f ca="1">SUMIFS(AE$2:AE1820,D$2:D1820,D1820)</f>
        <v>2285</v>
      </c>
    </row>
    <row r="1821" spans="1:32" hidden="1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1">
        <v>0</v>
      </c>
      <c r="S1821" s="20">
        <f>VLOOKUP($A1821,Database!$A:$Y,10,FALSE)</f>
        <v>168</v>
      </c>
      <c r="T1821" s="20">
        <f>VLOOKUP($A1821,Database!$A:$Y,11,FALSE)</f>
        <v>137</v>
      </c>
      <c r="U1821" s="20">
        <f>VLOOKUP($A1821,Database!$A:$Y,12,FALSE)</f>
        <v>32</v>
      </c>
      <c r="V1821" s="20" t="str">
        <f>VLOOKUP(A1821,Database!A:M,13,FALSE)</f>
        <v>Terminé</v>
      </c>
      <c r="W1821" s="20">
        <f>VLOOKUP($A1821,Database!$A:$Y,20,FALSE)</f>
        <v>0</v>
      </c>
      <c r="X1821" s="20">
        <f>VLOOKUP($A1821,Database!$A:$Y,21,FALSE)</f>
        <v>2</v>
      </c>
      <c r="Y1821" s="20">
        <f>IF(A1821=0,0,IF(V1821="À venir",0,IF(AND(ISBLANK(P1821),ISBLANK(Q1821)),1,0)))</f>
        <v>0</v>
      </c>
      <c r="Z1821" s="20">
        <f>IF(OR(ISBLANK(P1821),ISBLANK(Q1821)),"",IF(OR(AND(P1821&gt;Q1821,W1821&gt;X1821),AND(P1821=Q1821,W1821=X1821),AND(P1821&lt;Q1821,W1821&lt;X1821)),1,0))</f>
        <v>1</v>
      </c>
      <c r="AA1821" s="20">
        <f ca="1">IF(C1821&lt;NOW(),IF(AND(P1821&gt;Q1821,W1821&gt;X1821),S1821,IF(AND(P1821=Q1821,W1821=X1821),T1821,IF(AND(P1821&lt;Q1821,W1821&lt;X1821),U1821,0))),"")</f>
        <v>32</v>
      </c>
      <c r="AB1821" s="20">
        <f ca="1">IF(AND(P1821=W1821,Q1821=X1821,NOT(ISBLANK(P1821)),NOT(ISBLANK(Q1821)),NOT(ISBLANK(W1821)),NOT(ISBLANK(AA1821))),1,0)</f>
        <v>0</v>
      </c>
      <c r="AC1821" s="20" t="str">
        <f ca="1">IF(AB1821=0,"",IF(OR(ISBLANK(P1821),ISBLANK(Q1821)),"",IF(ISBLANK(VLOOKUP(A1821,Database!A:AA,22,FALSE)),"",VLOOKUP(A1821,Database!A:AA,22,FALSE))))</f>
        <v/>
      </c>
      <c r="AD1821" s="20">
        <f ca="1">IFERROR(
   IF(
     OR(ISBLANK(P1821),ISBLANK(Q1821)),
     "",
     IF(
       AND(AA1821&lt;&gt;"",OR(V1821="Terminé",V1821="En cours")),
       VLOOKUP(AC1821,Setup_ScoreExactBonus!A:D,4,FALSE),
       0
     )),
  0)</f>
        <v>0</v>
      </c>
      <c r="AE1821" s="21">
        <f ca="1">IFERROR(IF(OR(ISBLANK(P1821),ISBLANK(Q1821)),0,IF(AA1821&lt;&gt;"", AA1821 + IF(AB1821=1,AD1821, 0), "") * (R1821+1)),"")</f>
        <v>32</v>
      </c>
      <c r="AF1821" s="21">
        <f ca="1">SUMIFS(AE$2:AE1821,D$2:D1821,D1821)</f>
        <v>2784</v>
      </c>
    </row>
    <row r="1822" spans="1:32" hidden="1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1">
        <v>0</v>
      </c>
      <c r="S1822" s="20">
        <f>VLOOKUP($A1822,Database!$A:$Y,10,FALSE)</f>
        <v>168</v>
      </c>
      <c r="T1822" s="20">
        <f>VLOOKUP($A1822,Database!$A:$Y,11,FALSE)</f>
        <v>137</v>
      </c>
      <c r="U1822" s="20">
        <f>VLOOKUP($A1822,Database!$A:$Y,12,FALSE)</f>
        <v>32</v>
      </c>
      <c r="V1822" s="20" t="str">
        <f>VLOOKUP(A1822,Database!A:M,13,FALSE)</f>
        <v>Terminé</v>
      </c>
      <c r="W1822" s="20">
        <f>VLOOKUP($A1822,Database!$A:$Y,20,FALSE)</f>
        <v>0</v>
      </c>
      <c r="X1822" s="20">
        <f>VLOOKUP($A1822,Database!$A:$Y,21,FALSE)</f>
        <v>2</v>
      </c>
      <c r="Y1822" s="20">
        <f>IF(A1822=0,0,IF(V1822="À venir",0,IF(AND(ISBLANK(P1822),ISBLANK(Q1822)),1,0)))</f>
        <v>0</v>
      </c>
      <c r="Z1822" s="20">
        <f>IF(OR(ISBLANK(P1822),ISBLANK(Q1822)),"",IF(OR(AND(P1822&gt;Q1822,W1822&gt;X1822),AND(P1822=Q1822,W1822=X1822),AND(P1822&lt;Q1822,W1822&lt;X1822)),1,0))</f>
        <v>1</v>
      </c>
      <c r="AA1822" s="20">
        <f ca="1">IF(C1822&lt;NOW(),IF(AND(P1822&gt;Q1822,W1822&gt;X1822),S1822,IF(AND(P1822=Q1822,W1822=X1822),T1822,IF(AND(P1822&lt;Q1822,W1822&lt;X1822),U1822,0))),"")</f>
        <v>32</v>
      </c>
      <c r="AB1822" s="20">
        <f ca="1">IF(AND(P1822=W1822,Q1822=X1822,NOT(ISBLANK(P1822)),NOT(ISBLANK(Q1822)),NOT(ISBLANK(W1822)),NOT(ISBLANK(AA1822))),1,0)</f>
        <v>0</v>
      </c>
      <c r="AC1822" s="20" t="str">
        <f ca="1">IF(AB1822=0,"",IF(OR(ISBLANK(P1822),ISBLANK(Q1822)),"",IF(ISBLANK(VLOOKUP(A1822,Database!A:AA,22,FALSE)),"",VLOOKUP(A1822,Database!A:AA,22,FALSE))))</f>
        <v/>
      </c>
      <c r="AD1822" s="20">
        <f ca="1">IFERROR(
   IF(
     OR(ISBLANK(P1822),ISBLANK(Q1822)),
     "",
     IF(
       AND(AA1822&lt;&gt;"",OR(V1822="Terminé",V1822="En cours")),
       VLOOKUP(AC1822,Setup_ScoreExactBonus!A:D,4,FALSE),
       0
     )),
  0)</f>
        <v>0</v>
      </c>
      <c r="AE1822" s="21">
        <f ca="1">IFERROR(IF(OR(ISBLANK(P1822),ISBLANK(Q1822)),0,IF(AA1822&lt;&gt;"", AA1822 + IF(AB1822=1,AD1822, 0), "") * (R1822+1)),"")</f>
        <v>32</v>
      </c>
      <c r="AF1822" s="21">
        <f ca="1">SUMIFS(AE$2:AE1822,D$2:D1822,D1822)</f>
        <v>2519</v>
      </c>
    </row>
    <row r="1823" spans="1:32" hidden="1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1">
        <v>0</v>
      </c>
      <c r="S1823" s="20">
        <f>VLOOKUP($A1823,Database!$A:$Y,10,FALSE)</f>
        <v>168</v>
      </c>
      <c r="T1823" s="20">
        <f>VLOOKUP($A1823,Database!$A:$Y,11,FALSE)</f>
        <v>137</v>
      </c>
      <c r="U1823" s="20">
        <f>VLOOKUP($A1823,Database!$A:$Y,12,FALSE)</f>
        <v>32</v>
      </c>
      <c r="V1823" s="20" t="str">
        <f>VLOOKUP(A1823,Database!A:M,13,FALSE)</f>
        <v>Terminé</v>
      </c>
      <c r="W1823" s="20">
        <f>VLOOKUP($A1823,Database!$A:$Y,20,FALSE)</f>
        <v>0</v>
      </c>
      <c r="X1823" s="20">
        <f>VLOOKUP($A1823,Database!$A:$Y,21,FALSE)</f>
        <v>2</v>
      </c>
      <c r="Y1823" s="20">
        <f>IF(A1823=0,0,IF(V1823="À venir",0,IF(AND(ISBLANK(P1823),ISBLANK(Q1823)),1,0)))</f>
        <v>0</v>
      </c>
      <c r="Z1823" s="20">
        <f>IF(OR(ISBLANK(P1823),ISBLANK(Q1823)),"",IF(OR(AND(P1823&gt;Q1823,W1823&gt;X1823),AND(P1823=Q1823,W1823=X1823),AND(P1823&lt;Q1823,W1823&lt;X1823)),1,0))</f>
        <v>1</v>
      </c>
      <c r="AA1823" s="20">
        <f ca="1">IF(C1823&lt;NOW(),IF(AND(P1823&gt;Q1823,W1823&gt;X1823),S1823,IF(AND(P1823=Q1823,W1823=X1823),T1823,IF(AND(P1823&lt;Q1823,W1823&lt;X1823),U1823,0))),"")</f>
        <v>32</v>
      </c>
      <c r="AB1823" s="20">
        <f ca="1">IF(AND(P1823=W1823,Q1823=X1823,NOT(ISBLANK(P1823)),NOT(ISBLANK(Q1823)),NOT(ISBLANK(W1823)),NOT(ISBLANK(AA1823))),1,0)</f>
        <v>0</v>
      </c>
      <c r="AC1823" s="20" t="str">
        <f ca="1">IF(AB1823=0,"",IF(OR(ISBLANK(P1823),ISBLANK(Q1823)),"",IF(ISBLANK(VLOOKUP(A1823,Database!A:AA,22,FALSE)),"",VLOOKUP(A1823,Database!A:AA,22,FALSE))))</f>
        <v/>
      </c>
      <c r="AD1823" s="20">
        <f ca="1">IFERROR(
   IF(
     OR(ISBLANK(P1823),ISBLANK(Q1823)),
     "",
     IF(
       AND(AA1823&lt;&gt;"",OR(V1823="Terminé",V1823="En cours")),
       VLOOKUP(AC1823,Setup_ScoreExactBonus!A:D,4,FALSE),
       0
     )),
  0)</f>
        <v>0</v>
      </c>
      <c r="AE1823" s="21">
        <f ca="1">IFERROR(IF(OR(ISBLANK(P1823),ISBLANK(Q1823)),0,IF(AA1823&lt;&gt;"", AA1823 + IF(AB1823=1,AD1823, 0), "") * (R1823+1)),"")</f>
        <v>32</v>
      </c>
      <c r="AF1823" s="21">
        <f ca="1">SUMIFS(AE$2:AE1823,D$2:D1823,D1823)</f>
        <v>2619</v>
      </c>
    </row>
    <row r="1824" spans="1:32" hidden="1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1">
        <v>0</v>
      </c>
      <c r="S1824" s="20">
        <f>VLOOKUP($A1824,Database!$A:$Y,10,FALSE)</f>
        <v>168</v>
      </c>
      <c r="T1824" s="20">
        <f>VLOOKUP($A1824,Database!$A:$Y,11,FALSE)</f>
        <v>137</v>
      </c>
      <c r="U1824" s="20">
        <f>VLOOKUP($A1824,Database!$A:$Y,12,FALSE)</f>
        <v>32</v>
      </c>
      <c r="V1824" s="20" t="str">
        <f>VLOOKUP(A1824,Database!A:M,13,FALSE)</f>
        <v>Terminé</v>
      </c>
      <c r="W1824" s="20">
        <f>VLOOKUP($A1824,Database!$A:$Y,20,FALSE)</f>
        <v>0</v>
      </c>
      <c r="X1824" s="20">
        <f>VLOOKUP($A1824,Database!$A:$Y,21,FALSE)</f>
        <v>2</v>
      </c>
      <c r="Y1824" s="20">
        <f>IF(A1824=0,0,IF(V1824="À venir",0,IF(AND(ISBLANK(P1824),ISBLANK(Q1824)),1,0)))</f>
        <v>0</v>
      </c>
      <c r="Z1824" s="20">
        <f>IF(OR(ISBLANK(P1824),ISBLANK(Q1824)),"",IF(OR(AND(P1824&gt;Q1824,W1824&gt;X1824),AND(P1824=Q1824,W1824=X1824),AND(P1824&lt;Q1824,W1824&lt;X1824)),1,0))</f>
        <v>1</v>
      </c>
      <c r="AA1824" s="20">
        <f ca="1">IF(C1824&lt;NOW(),IF(AND(P1824&gt;Q1824,W1824&gt;X1824),S1824,IF(AND(P1824=Q1824,W1824=X1824),T1824,IF(AND(P1824&lt;Q1824,W1824&lt;X1824),U1824,0))),"")</f>
        <v>32</v>
      </c>
      <c r="AB1824" s="20">
        <f ca="1">IF(AND(P1824=W1824,Q1824=X1824,NOT(ISBLANK(P1824)),NOT(ISBLANK(Q1824)),NOT(ISBLANK(W1824)),NOT(ISBLANK(AA1824))),1,0)</f>
        <v>0</v>
      </c>
      <c r="AC1824" s="20" t="str">
        <f ca="1">IF(AB1824=0,"",IF(OR(ISBLANK(P1824),ISBLANK(Q1824)),"",IF(ISBLANK(VLOOKUP(A1824,Database!A:AA,22,FALSE)),"",VLOOKUP(A1824,Database!A:AA,22,FALSE))))</f>
        <v/>
      </c>
      <c r="AD1824" s="20">
        <f ca="1">IFERROR(
   IF(
     OR(ISBLANK(P1824),ISBLANK(Q1824)),
     "",
     IF(
       AND(AA1824&lt;&gt;"",OR(V1824="Terminé",V1824="En cours")),
       VLOOKUP(AC1824,Setup_ScoreExactBonus!A:D,4,FALSE),
       0
     )),
  0)</f>
        <v>0</v>
      </c>
      <c r="AE1824" s="21">
        <f ca="1">IFERROR(IF(OR(ISBLANK(P1824),ISBLANK(Q1824)),0,IF(AA1824&lt;&gt;"", AA1824 + IF(AB1824=1,AD1824, 0), "") * (R1824+1)),"")</f>
        <v>32</v>
      </c>
      <c r="AF1824" s="21">
        <f ca="1">SUMIFS(AE$2:AE1824,D$2:D1824,D1824)</f>
        <v>2638</v>
      </c>
    </row>
    <row r="1825" spans="1:32" hidden="1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1">
        <v>0</v>
      </c>
      <c r="S1825" s="20">
        <f>VLOOKUP($A1825,Database!$A:$Y,10,FALSE)</f>
        <v>168</v>
      </c>
      <c r="T1825" s="20">
        <f>VLOOKUP($A1825,Database!$A:$Y,11,FALSE)</f>
        <v>137</v>
      </c>
      <c r="U1825" s="20">
        <f>VLOOKUP($A1825,Database!$A:$Y,12,FALSE)</f>
        <v>32</v>
      </c>
      <c r="V1825" s="20" t="str">
        <f>VLOOKUP(A1825,Database!A:M,13,FALSE)</f>
        <v>Terminé</v>
      </c>
      <c r="W1825" s="20">
        <f>VLOOKUP($A1825,Database!$A:$Y,20,FALSE)</f>
        <v>0</v>
      </c>
      <c r="X1825" s="20">
        <f>VLOOKUP($A1825,Database!$A:$Y,21,FALSE)</f>
        <v>2</v>
      </c>
      <c r="Y1825" s="20">
        <f>IF(A1825=0,0,IF(V1825="À venir",0,IF(AND(ISBLANK(P1825),ISBLANK(Q1825)),1,0)))</f>
        <v>0</v>
      </c>
      <c r="Z1825" s="20">
        <f>IF(OR(ISBLANK(P1825),ISBLANK(Q1825)),"",IF(OR(AND(P1825&gt;Q1825,W1825&gt;X1825),AND(P1825=Q1825,W1825=X1825),AND(P1825&lt;Q1825,W1825&lt;X1825)),1,0))</f>
        <v>1</v>
      </c>
      <c r="AA1825" s="20">
        <f ca="1">IF(C1825&lt;NOW(),IF(AND(P1825&gt;Q1825,W1825&gt;X1825),S1825,IF(AND(P1825=Q1825,W1825=X1825),T1825,IF(AND(P1825&lt;Q1825,W1825&lt;X1825),U1825,0))),"")</f>
        <v>32</v>
      </c>
      <c r="AB1825" s="20">
        <f ca="1">IF(AND(P1825=W1825,Q1825=X1825,NOT(ISBLANK(P1825)),NOT(ISBLANK(Q1825)),NOT(ISBLANK(W1825)),NOT(ISBLANK(AA1825))),1,0)</f>
        <v>0</v>
      </c>
      <c r="AC1825" s="20" t="str">
        <f ca="1">IF(AB1825=0,"",IF(OR(ISBLANK(P1825),ISBLANK(Q1825)),"",IF(ISBLANK(VLOOKUP(A1825,Database!A:AA,22,FALSE)),"",VLOOKUP(A1825,Database!A:AA,22,FALSE))))</f>
        <v/>
      </c>
      <c r="AD1825" s="20">
        <f ca="1">IFERROR(
   IF(
     OR(ISBLANK(P1825),ISBLANK(Q1825)),
     "",
     IF(
       AND(AA1825&lt;&gt;"",OR(V1825="Terminé",V1825="En cours")),
       VLOOKUP(AC1825,Setup_ScoreExactBonus!A:D,4,FALSE),
       0
     )),
  0)</f>
        <v>0</v>
      </c>
      <c r="AE1825" s="21">
        <f ca="1">IFERROR(IF(OR(ISBLANK(P1825),ISBLANK(Q1825)),0,IF(AA1825&lt;&gt;"", AA1825 + IF(AB1825=1,AD1825, 0), "") * (R1825+1)),"")</f>
        <v>32</v>
      </c>
      <c r="AF1825" s="21">
        <f ca="1">SUMIFS(AE$2:AE1825,D$2:D1825,D1825)</f>
        <v>2625</v>
      </c>
    </row>
    <row r="1826" spans="1:32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1">
        <v>0</v>
      </c>
      <c r="S1826" s="20">
        <f>VLOOKUP($A1826,Database!$A:$Y,10,FALSE)</f>
        <v>168</v>
      </c>
      <c r="T1826" s="20">
        <f>VLOOKUP($A1826,Database!$A:$Y,11,FALSE)</f>
        <v>137</v>
      </c>
      <c r="U1826" s="20">
        <f>VLOOKUP($A1826,Database!$A:$Y,12,FALSE)</f>
        <v>32</v>
      </c>
      <c r="V1826" s="20" t="str">
        <f>VLOOKUP(A1826,Database!A:M,13,FALSE)</f>
        <v>Terminé</v>
      </c>
      <c r="W1826" s="20">
        <f>VLOOKUP($A1826,Database!$A:$Y,20,FALSE)</f>
        <v>0</v>
      </c>
      <c r="X1826" s="20">
        <f>VLOOKUP($A1826,Database!$A:$Y,21,FALSE)</f>
        <v>2</v>
      </c>
      <c r="Y1826" s="20">
        <f>IF(A1826=0,0,IF(V1826="À venir",0,IF(AND(ISBLANK(P1826),ISBLANK(Q1826)),1,0)))</f>
        <v>0</v>
      </c>
      <c r="Z1826" s="20">
        <f>IF(OR(ISBLANK(P1826),ISBLANK(Q1826)),"",IF(OR(AND(P1826&gt;Q1826,W1826&gt;X1826),AND(P1826=Q1826,W1826=X1826),AND(P1826&lt;Q1826,W1826&lt;X1826)),1,0))</f>
        <v>0</v>
      </c>
      <c r="AA1826" s="20">
        <f ca="1">IF(C1826&lt;NOW(),IF(AND(P1826&gt;Q1826,W1826&gt;X1826),S1826,IF(AND(P1826=Q1826,W1826=X1826),T1826,IF(AND(P1826&lt;Q1826,W1826&lt;X1826),U1826,0))),"")</f>
        <v>0</v>
      </c>
      <c r="AB1826" s="20">
        <f ca="1">IF(AND(P1826=W1826,Q1826=X1826,NOT(ISBLANK(P1826)),NOT(ISBLANK(Q1826)),NOT(ISBLANK(W1826)),NOT(ISBLANK(AA1826))),1,0)</f>
        <v>0</v>
      </c>
      <c r="AC1826" s="20" t="str">
        <f ca="1">IF(AB1826=0,"",IF(OR(ISBLANK(P1826),ISBLANK(Q1826)),"",IF(ISBLANK(VLOOKUP(A1826,Database!A:AA,22,FALSE)),"",VLOOKUP(A1826,Database!A:AA,22,FALSE))))</f>
        <v/>
      </c>
      <c r="AD1826" s="20">
        <f ca="1">IFERROR(
   IF(
     OR(ISBLANK(P1826),ISBLANK(Q1826)),
     "",
     IF(
       AND(AA1826&lt;&gt;"",OR(V1826="Terminé",V1826="En cours")),
       VLOOKUP(AC1826,Setup_ScoreExactBonus!A:D,4,FALSE),
       0
     )),
  0)</f>
        <v>0</v>
      </c>
      <c r="AE1826" s="21">
        <f ca="1">IFERROR(IF(OR(ISBLANK(P1826),ISBLANK(Q1826)),0,IF(AA1826&lt;&gt;"", AA1826 + IF(AB1826=1,AD1826, 0), "") * (R1826+1)),"")</f>
        <v>0</v>
      </c>
      <c r="AF1826" s="21">
        <f ca="1">SUMIFS(AE$2:AE1826,D$2:D1826,D1826)</f>
        <v>2285</v>
      </c>
    </row>
    <row r="1827" spans="1:32" hidden="1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1">
        <v>0</v>
      </c>
      <c r="S1827" s="20">
        <f>VLOOKUP($A1827,Database!$A:$Y,10,FALSE)</f>
        <v>168</v>
      </c>
      <c r="T1827" s="20">
        <f>VLOOKUP($A1827,Database!$A:$Y,11,FALSE)</f>
        <v>137</v>
      </c>
      <c r="U1827" s="20">
        <f>VLOOKUP($A1827,Database!$A:$Y,12,FALSE)</f>
        <v>32</v>
      </c>
      <c r="V1827" s="20" t="str">
        <f>VLOOKUP(A1827,Database!A:M,13,FALSE)</f>
        <v>Terminé</v>
      </c>
      <c r="W1827" s="20">
        <f>VLOOKUP($A1827,Database!$A:$Y,20,FALSE)</f>
        <v>0</v>
      </c>
      <c r="X1827" s="20">
        <f>VLOOKUP($A1827,Database!$A:$Y,21,FALSE)</f>
        <v>2</v>
      </c>
      <c r="Y1827" s="20">
        <f>IF(A1827=0,0,IF(V1827="À venir",0,IF(AND(ISBLANK(P1827),ISBLANK(Q1827)),1,0)))</f>
        <v>0</v>
      </c>
      <c r="Z1827" s="20">
        <f>IF(OR(ISBLANK(P1827),ISBLANK(Q1827)),"",IF(OR(AND(P1827&gt;Q1827,W1827&gt;X1827),AND(P1827=Q1827,W1827=X1827),AND(P1827&lt;Q1827,W1827&lt;X1827)),1,0))</f>
        <v>1</v>
      </c>
      <c r="AA1827" s="20">
        <f ca="1">IF(C1827&lt;NOW(),IF(AND(P1827&gt;Q1827,W1827&gt;X1827),S1827,IF(AND(P1827=Q1827,W1827=X1827),T1827,IF(AND(P1827&lt;Q1827,W1827&lt;X1827),U1827,0))),"")</f>
        <v>32</v>
      </c>
      <c r="AB1827" s="20">
        <f ca="1">IF(AND(P1827=W1827,Q1827=X1827,NOT(ISBLANK(P1827)),NOT(ISBLANK(Q1827)),NOT(ISBLANK(W1827)),NOT(ISBLANK(AA1827))),1,0)</f>
        <v>1</v>
      </c>
      <c r="AC1827" s="20" t="str">
        <f ca="1">IF(AB1827=0,"",IF(OR(ISBLANK(P1827),ISBLANK(Q1827)),"",IF(ISBLANK(VLOOKUP(A1827,Database!A:AA,22,FALSE)),"",VLOOKUP(A1827,Database!A:AA,22,FALSE))))</f>
        <v>Rare</v>
      </c>
      <c r="AD1827" s="20">
        <f ca="1">IFERROR(
   IF(
     OR(ISBLANK(P1827),ISBLANK(Q1827)),
     "",
     IF(
       AND(AA1827&lt;&gt;"",OR(V1827="Terminé",V1827="En cours")),
       VLOOKUP(AC1827,Setup_ScoreExactBonus!A:D,4,FALSE),
       0
     )),
  0)</f>
        <v>30</v>
      </c>
      <c r="AE1827" s="21">
        <f ca="1">IFERROR(IF(OR(ISBLANK(P1827),ISBLANK(Q1827)),0,IF(AA1827&lt;&gt;"", AA1827 + IF(AB1827=1,AD1827, 0), "") * (R1827+1)),"")</f>
        <v>62</v>
      </c>
      <c r="AF1827" s="21">
        <f ca="1">SUMIFS(AE$2:AE1827,D$2:D1827,D1827)</f>
        <v>2362</v>
      </c>
    </row>
    <row r="1828" spans="1:32" hidden="1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1">
        <v>0</v>
      </c>
      <c r="S1828" s="20">
        <f>VLOOKUP($A1828,Database!$A:$Y,10,FALSE)</f>
        <v>168</v>
      </c>
      <c r="T1828" s="20">
        <f>VLOOKUP($A1828,Database!$A:$Y,11,FALSE)</f>
        <v>137</v>
      </c>
      <c r="U1828" s="20">
        <f>VLOOKUP($A1828,Database!$A:$Y,12,FALSE)</f>
        <v>32</v>
      </c>
      <c r="V1828" s="20" t="str">
        <f>VLOOKUP(A1828,Database!A:M,13,FALSE)</f>
        <v>Terminé</v>
      </c>
      <c r="W1828" s="20">
        <f>VLOOKUP($A1828,Database!$A:$Y,20,FALSE)</f>
        <v>0</v>
      </c>
      <c r="X1828" s="20">
        <f>VLOOKUP($A1828,Database!$A:$Y,21,FALSE)</f>
        <v>2</v>
      </c>
      <c r="Y1828" s="20">
        <f>IF(A1828=0,0,IF(V1828="À venir",0,IF(AND(ISBLANK(P1828),ISBLANK(Q1828)),1,0)))</f>
        <v>0</v>
      </c>
      <c r="Z1828" s="20">
        <f>IF(OR(ISBLANK(P1828),ISBLANK(Q1828)),"",IF(OR(AND(P1828&gt;Q1828,W1828&gt;X1828),AND(P1828=Q1828,W1828=X1828),AND(P1828&lt;Q1828,W1828&lt;X1828)),1,0))</f>
        <v>1</v>
      </c>
      <c r="AA1828" s="20">
        <f ca="1">IF(C1828&lt;NOW(),IF(AND(P1828&gt;Q1828,W1828&gt;X1828),S1828,IF(AND(P1828=Q1828,W1828=X1828),T1828,IF(AND(P1828&lt;Q1828,W1828&lt;X1828),U1828,0))),"")</f>
        <v>32</v>
      </c>
      <c r="AB1828" s="20">
        <f ca="1">IF(AND(P1828=W1828,Q1828=X1828,NOT(ISBLANK(P1828)),NOT(ISBLANK(Q1828)),NOT(ISBLANK(W1828)),NOT(ISBLANK(AA1828))),1,0)</f>
        <v>0</v>
      </c>
      <c r="AC1828" s="20" t="str">
        <f ca="1">IF(AB1828=0,"",IF(OR(ISBLANK(P1828),ISBLANK(Q1828)),"",IF(ISBLANK(VLOOKUP(A1828,Database!A:AA,22,FALSE)),"",VLOOKUP(A1828,Database!A:AA,22,FALSE))))</f>
        <v/>
      </c>
      <c r="AD1828" s="20">
        <f ca="1">IFERROR(
   IF(
     OR(ISBLANK(P1828),ISBLANK(Q1828)),
     "",
     IF(
       AND(AA1828&lt;&gt;"",OR(V1828="Terminé",V1828="En cours")),
       VLOOKUP(AC1828,Setup_ScoreExactBonus!A:D,4,FALSE),
       0
     )),
  0)</f>
        <v>0</v>
      </c>
      <c r="AE1828" s="21">
        <f ca="1">IFERROR(IF(OR(ISBLANK(P1828),ISBLANK(Q1828)),0,IF(AA1828&lt;&gt;"", AA1828 + IF(AB1828=1,AD1828, 0), "") * (R1828+1)),"")</f>
        <v>32</v>
      </c>
      <c r="AF1828" s="21">
        <f ca="1">SUMIFS(AE$2:AE1828,D$2:D1828,D1828)</f>
        <v>2380</v>
      </c>
    </row>
    <row r="1829" spans="1:32" hidden="1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1">
        <v>0</v>
      </c>
      <c r="S1829" s="20">
        <f>VLOOKUP($A1829,Database!$A:$Y,10,FALSE)</f>
        <v>168</v>
      </c>
      <c r="T1829" s="20">
        <f>VLOOKUP($A1829,Database!$A:$Y,11,FALSE)</f>
        <v>137</v>
      </c>
      <c r="U1829" s="20">
        <f>VLOOKUP($A1829,Database!$A:$Y,12,FALSE)</f>
        <v>32</v>
      </c>
      <c r="V1829" s="20" t="str">
        <f>VLOOKUP(A1829,Database!A:M,13,FALSE)</f>
        <v>Terminé</v>
      </c>
      <c r="W1829" s="20">
        <f>VLOOKUP($A1829,Database!$A:$Y,20,FALSE)</f>
        <v>0</v>
      </c>
      <c r="X1829" s="20">
        <f>VLOOKUP($A1829,Database!$A:$Y,21,FALSE)</f>
        <v>2</v>
      </c>
      <c r="Y1829" s="20">
        <f>IF(A1829=0,0,IF(V1829="À venir",0,IF(AND(ISBLANK(P1829),ISBLANK(Q1829)),1,0)))</f>
        <v>0</v>
      </c>
      <c r="Z1829" s="20">
        <f>IF(OR(ISBLANK(P1829),ISBLANK(Q1829)),"",IF(OR(AND(P1829&gt;Q1829,W1829&gt;X1829),AND(P1829=Q1829,W1829=X1829),AND(P1829&lt;Q1829,W1829&lt;X1829)),1,0))</f>
        <v>1</v>
      </c>
      <c r="AA1829" s="20">
        <f ca="1">IF(C1829&lt;NOW(),IF(AND(P1829&gt;Q1829,W1829&gt;X1829),S1829,IF(AND(P1829=Q1829,W1829=X1829),T1829,IF(AND(P1829&lt;Q1829,W1829&lt;X1829),U1829,0))),"")</f>
        <v>32</v>
      </c>
      <c r="AB1829" s="20">
        <f ca="1">IF(AND(P1829=W1829,Q1829=X1829,NOT(ISBLANK(P1829)),NOT(ISBLANK(Q1829)),NOT(ISBLANK(W1829)),NOT(ISBLANK(AA1829))),1,0)</f>
        <v>0</v>
      </c>
      <c r="AC1829" s="20" t="str">
        <f ca="1">IF(AB1829=0,"",IF(OR(ISBLANK(P1829),ISBLANK(Q1829)),"",IF(ISBLANK(VLOOKUP(A1829,Database!A:AA,22,FALSE)),"",VLOOKUP(A1829,Database!A:AA,22,FALSE))))</f>
        <v/>
      </c>
      <c r="AD1829" s="20">
        <f ca="1">IFERROR(
   IF(
     OR(ISBLANK(P1829),ISBLANK(Q1829)),
     "",
     IF(
       AND(AA1829&lt;&gt;"",OR(V1829="Terminé",V1829="En cours")),
       VLOOKUP(AC1829,Setup_ScoreExactBonus!A:D,4,FALSE),
       0
     )),
  0)</f>
        <v>0</v>
      </c>
      <c r="AE1829" s="21">
        <f ca="1">IFERROR(IF(OR(ISBLANK(P1829),ISBLANK(Q1829)),0,IF(AA1829&lt;&gt;"", AA1829 + IF(AB1829=1,AD1829, 0), "") * (R1829+1)),"")</f>
        <v>32</v>
      </c>
      <c r="AF1829" s="21">
        <f ca="1">SUMIFS(AE$2:AE1829,D$2:D1829,D1829)</f>
        <v>2318</v>
      </c>
    </row>
    <row r="1830" spans="1:32" hidden="1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1">
        <v>0</v>
      </c>
      <c r="S1830" s="20">
        <f>VLOOKUP($A1830,Database!$A:$Y,10,FALSE)</f>
        <v>168</v>
      </c>
      <c r="T1830" s="20">
        <f>VLOOKUP($A1830,Database!$A:$Y,11,FALSE)</f>
        <v>137</v>
      </c>
      <c r="U1830" s="20">
        <f>VLOOKUP($A1830,Database!$A:$Y,12,FALSE)</f>
        <v>32</v>
      </c>
      <c r="V1830" s="20" t="str">
        <f>VLOOKUP(A1830,Database!A:M,13,FALSE)</f>
        <v>Terminé</v>
      </c>
      <c r="W1830" s="20">
        <f>VLOOKUP($A1830,Database!$A:$Y,20,FALSE)</f>
        <v>0</v>
      </c>
      <c r="X1830" s="20">
        <f>VLOOKUP($A1830,Database!$A:$Y,21,FALSE)</f>
        <v>2</v>
      </c>
      <c r="Y1830" s="20">
        <f>IF(A1830=0,0,IF(V1830="À venir",0,IF(AND(ISBLANK(P1830),ISBLANK(Q1830)),1,0)))</f>
        <v>0</v>
      </c>
      <c r="Z1830" s="20">
        <f>IF(OR(ISBLANK(P1830),ISBLANK(Q1830)),"",IF(OR(AND(P1830&gt;Q1830,W1830&gt;X1830),AND(P1830=Q1830,W1830=X1830),AND(P1830&lt;Q1830,W1830&lt;X1830)),1,0))</f>
        <v>1</v>
      </c>
      <c r="AA1830" s="20">
        <f ca="1">IF(C1830&lt;NOW(),IF(AND(P1830&gt;Q1830,W1830&gt;X1830),S1830,IF(AND(P1830=Q1830,W1830=X1830),T1830,IF(AND(P1830&lt;Q1830,W1830&lt;X1830),U1830,0))),"")</f>
        <v>32</v>
      </c>
      <c r="AB1830" s="20">
        <f ca="1">IF(AND(P1830=W1830,Q1830=X1830,NOT(ISBLANK(P1830)),NOT(ISBLANK(Q1830)),NOT(ISBLANK(W1830)),NOT(ISBLANK(AA1830))),1,0)</f>
        <v>0</v>
      </c>
      <c r="AC1830" s="20" t="str">
        <f ca="1">IF(AB1830=0,"",IF(OR(ISBLANK(P1830),ISBLANK(Q1830)),"",IF(ISBLANK(VLOOKUP(A1830,Database!A:AA,22,FALSE)),"",VLOOKUP(A1830,Database!A:AA,22,FALSE))))</f>
        <v/>
      </c>
      <c r="AD1830" s="20">
        <f ca="1">IFERROR(
   IF(
     OR(ISBLANK(P1830),ISBLANK(Q1830)),
     "",
     IF(
       AND(AA1830&lt;&gt;"",OR(V1830="Terminé",V1830="En cours")),
       VLOOKUP(AC1830,Setup_ScoreExactBonus!A:D,4,FALSE),
       0
     )),
  0)</f>
        <v>0</v>
      </c>
      <c r="AE1830" s="21">
        <f ca="1">IFERROR(IF(OR(ISBLANK(P1830),ISBLANK(Q1830)),0,IF(AA1830&lt;&gt;"", AA1830 + IF(AB1830=1,AD1830, 0), "") * (R1830+1)),"")</f>
        <v>32</v>
      </c>
      <c r="AF1830" s="21">
        <f ca="1">SUMIFS(AE$2:AE1830,D$2:D1830,D1830)</f>
        <v>2484</v>
      </c>
    </row>
    <row r="1831" spans="1:32" hidden="1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1">
        <v>0</v>
      </c>
      <c r="S1831" s="20">
        <f>VLOOKUP($A1831,Database!$A:$Y,10,FALSE)</f>
        <v>168</v>
      </c>
      <c r="T1831" s="20">
        <f>VLOOKUP($A1831,Database!$A:$Y,11,FALSE)</f>
        <v>137</v>
      </c>
      <c r="U1831" s="20">
        <f>VLOOKUP($A1831,Database!$A:$Y,12,FALSE)</f>
        <v>32</v>
      </c>
      <c r="V1831" s="20" t="str">
        <f>VLOOKUP(A1831,Database!A:M,13,FALSE)</f>
        <v>Terminé</v>
      </c>
      <c r="W1831" s="20">
        <f>VLOOKUP($A1831,Database!$A:$Y,20,FALSE)</f>
        <v>0</v>
      </c>
      <c r="X1831" s="20">
        <f>VLOOKUP($A1831,Database!$A:$Y,21,FALSE)</f>
        <v>2</v>
      </c>
      <c r="Y1831" s="20">
        <f>IF(A1831=0,0,IF(V1831="À venir",0,IF(AND(ISBLANK(P1831),ISBLANK(Q1831)),1,0)))</f>
        <v>0</v>
      </c>
      <c r="Z1831" s="20">
        <f>IF(OR(ISBLANK(P1831),ISBLANK(Q1831)),"",IF(OR(AND(P1831&gt;Q1831,W1831&gt;X1831),AND(P1831=Q1831,W1831=X1831),AND(P1831&lt;Q1831,W1831&lt;X1831)),1,0))</f>
        <v>0</v>
      </c>
      <c r="AA1831" s="20">
        <f ca="1">IF(C1831&lt;NOW(),IF(AND(P1831&gt;Q1831,W1831&gt;X1831),S1831,IF(AND(P1831=Q1831,W1831=X1831),T1831,IF(AND(P1831&lt;Q1831,W1831&lt;X1831),U1831,0))),"")</f>
        <v>0</v>
      </c>
      <c r="AB1831" s="20">
        <f ca="1">IF(AND(P1831=W1831,Q1831=X1831,NOT(ISBLANK(P1831)),NOT(ISBLANK(Q1831)),NOT(ISBLANK(W1831)),NOT(ISBLANK(AA1831))),1,0)</f>
        <v>0</v>
      </c>
      <c r="AC1831" s="20" t="str">
        <f ca="1">IF(AB1831=0,"",IF(OR(ISBLANK(P1831),ISBLANK(Q1831)),"",IF(ISBLANK(VLOOKUP(A1831,Database!A:AA,22,FALSE)),"",VLOOKUP(A1831,Database!A:AA,22,FALSE))))</f>
        <v/>
      </c>
      <c r="AD1831" s="20">
        <f ca="1">IFERROR(
   IF(
     OR(ISBLANK(P1831),ISBLANK(Q1831)),
     "",
     IF(
       AND(AA1831&lt;&gt;"",OR(V1831="Terminé",V1831="En cours")),
       VLOOKUP(AC1831,Setup_ScoreExactBonus!A:D,4,FALSE),
       0
     )),
  0)</f>
        <v>0</v>
      </c>
      <c r="AE1831" s="21">
        <f ca="1">IFERROR(IF(OR(ISBLANK(P1831),ISBLANK(Q1831)),0,IF(AA1831&lt;&gt;"", AA1831 + IF(AB1831=1,AD1831, 0), "") * (R1831+1)),"")</f>
        <v>0</v>
      </c>
      <c r="AF1831" s="21">
        <f ca="1">SUMIFS(AE$2:AE1831,D$2:D1831,D1831)</f>
        <v>2206</v>
      </c>
    </row>
    <row r="1832" spans="1:32" hidden="1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1">
        <v>0</v>
      </c>
      <c r="S1832" s="20">
        <f>VLOOKUP($A1832,Database!$A:$Y,10,FALSE)</f>
        <v>168</v>
      </c>
      <c r="T1832" s="20">
        <f>VLOOKUP($A1832,Database!$A:$Y,11,FALSE)</f>
        <v>137</v>
      </c>
      <c r="U1832" s="20">
        <f>VLOOKUP($A1832,Database!$A:$Y,12,FALSE)</f>
        <v>32</v>
      </c>
      <c r="V1832" s="20" t="str">
        <f>VLOOKUP(A1832,Database!A:M,13,FALSE)</f>
        <v>Terminé</v>
      </c>
      <c r="W1832" s="20">
        <f>VLOOKUP($A1832,Database!$A:$Y,20,FALSE)</f>
        <v>0</v>
      </c>
      <c r="X1832" s="20">
        <f>VLOOKUP($A1832,Database!$A:$Y,21,FALSE)</f>
        <v>2</v>
      </c>
      <c r="Y1832" s="20">
        <f>IF(A1832=0,0,IF(V1832="À venir",0,IF(AND(ISBLANK(P1832),ISBLANK(Q1832)),1,0)))</f>
        <v>0</v>
      </c>
      <c r="Z1832" s="20">
        <f>IF(OR(ISBLANK(P1832),ISBLANK(Q1832)),"",IF(OR(AND(P1832&gt;Q1832,W1832&gt;X1832),AND(P1832=Q1832,W1832=X1832),AND(P1832&lt;Q1832,W1832&lt;X1832)),1,0))</f>
        <v>1</v>
      </c>
      <c r="AA1832" s="20">
        <f ca="1">IF(C1832&lt;NOW(),IF(AND(P1832&gt;Q1832,W1832&gt;X1832),S1832,IF(AND(P1832=Q1832,W1832=X1832),T1832,IF(AND(P1832&lt;Q1832,W1832&lt;X1832),U1832,0))),"")</f>
        <v>32</v>
      </c>
      <c r="AB1832" s="20">
        <f ca="1">IF(AND(P1832=W1832,Q1832=X1832,NOT(ISBLANK(P1832)),NOT(ISBLANK(Q1832)),NOT(ISBLANK(W1832)),NOT(ISBLANK(AA1832))),1,0)</f>
        <v>0</v>
      </c>
      <c r="AC1832" s="20" t="str">
        <f ca="1">IF(AB1832=0,"",IF(OR(ISBLANK(P1832),ISBLANK(Q1832)),"",IF(ISBLANK(VLOOKUP(A1832,Database!A:AA,22,FALSE)),"",VLOOKUP(A1832,Database!A:AA,22,FALSE))))</f>
        <v/>
      </c>
      <c r="AD1832" s="20">
        <f ca="1">IFERROR(
   IF(
     OR(ISBLANK(P1832),ISBLANK(Q1832)),
     "",
     IF(
       AND(AA1832&lt;&gt;"",OR(V1832="Terminé",V1832="En cours")),
       VLOOKUP(AC1832,Setup_ScoreExactBonus!A:D,4,FALSE),
       0
     )),
  0)</f>
        <v>0</v>
      </c>
      <c r="AE1832" s="21">
        <f ca="1">IFERROR(IF(OR(ISBLANK(P1832),ISBLANK(Q1832)),0,IF(AA1832&lt;&gt;"", AA1832 + IF(AB1832=1,AD1832, 0), "") * (R1832+1)),"")</f>
        <v>32</v>
      </c>
      <c r="AF1832" s="21">
        <f ca="1">SUMIFS(AE$2:AE1832,D$2:D1832,D1832)</f>
        <v>2146</v>
      </c>
    </row>
    <row r="1833" spans="1:32" hidden="1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1">
        <v>0</v>
      </c>
      <c r="S1833" s="20">
        <f>VLOOKUP($A1833,Database!$A:$Y,10,FALSE)</f>
        <v>168</v>
      </c>
      <c r="T1833" s="20">
        <f>VLOOKUP($A1833,Database!$A:$Y,11,FALSE)</f>
        <v>137</v>
      </c>
      <c r="U1833" s="20">
        <f>VLOOKUP($A1833,Database!$A:$Y,12,FALSE)</f>
        <v>32</v>
      </c>
      <c r="V1833" s="20" t="str">
        <f>VLOOKUP(A1833,Database!A:M,13,FALSE)</f>
        <v>Terminé</v>
      </c>
      <c r="W1833" s="20">
        <f>VLOOKUP($A1833,Database!$A:$Y,20,FALSE)</f>
        <v>0</v>
      </c>
      <c r="X1833" s="20">
        <f>VLOOKUP($A1833,Database!$A:$Y,21,FALSE)</f>
        <v>2</v>
      </c>
      <c r="Y1833" s="20">
        <f>IF(A1833=0,0,IF(V1833="À venir",0,IF(AND(ISBLANK(P1833),ISBLANK(Q1833)),1,0)))</f>
        <v>1</v>
      </c>
      <c r="Z1833" s="20" t="str">
        <f>IF(OR(ISBLANK(P1833),ISBLANK(Q1833)),"",IF(OR(AND(P1833&gt;Q1833,W1833&gt;X1833),AND(P1833=Q1833,W1833=X1833),AND(P1833&lt;Q1833,W1833&lt;X1833)),1,0))</f>
        <v/>
      </c>
      <c r="AA1833" s="20">
        <f ca="1">IF(C1833&lt;NOW(),IF(AND(P1833&gt;Q1833,W1833&gt;X1833),S1833,IF(AND(P1833=Q1833,W1833=X1833),T1833,IF(AND(P1833&lt;Q1833,W1833&lt;X1833),U1833,0))),"")</f>
        <v>0</v>
      </c>
      <c r="AB1833" s="20">
        <f ca="1">IF(AND(P1833=W1833,Q1833=X1833,NOT(ISBLANK(P1833)),NOT(ISBLANK(Q1833)),NOT(ISBLANK(W1833)),NOT(ISBLANK(AA1833))),1,0)</f>
        <v>0</v>
      </c>
      <c r="AC1833" s="20" t="str">
        <f ca="1">IF(AB1833=0,"",IF(OR(ISBLANK(P1833),ISBLANK(Q1833)),"",IF(ISBLANK(VLOOKUP(A1833,Database!A:AA,22,FALSE)),"",VLOOKUP(A1833,Database!A:AA,22,FALSE))))</f>
        <v/>
      </c>
      <c r="AD1833" s="20" t="str">
        <f>IFERROR(
   IF(
     OR(ISBLANK(P1833),ISBLANK(Q1833)),
     "",
     IF(
       AND(AA1833&lt;&gt;"",OR(V1833="Terminé",V1833="En cours")),
       VLOOKUP(AC1833,Setup_ScoreExactBonus!A:D,4,FALSE),
       0
     )),
  0)</f>
        <v/>
      </c>
      <c r="AE1833" s="21">
        <f>IFERROR(IF(OR(ISBLANK(P1833),ISBLANK(Q1833)),0,IF(AA1833&lt;&gt;"", AA1833 + IF(AB1833=1,AD1833, 0), "") * (R1833+1)),"")</f>
        <v>0</v>
      </c>
      <c r="AF1833" s="21">
        <f ca="1">SUMIFS(AE$2:AE1833,D$2:D1833,D1833)</f>
        <v>2002</v>
      </c>
    </row>
    <row r="1834" spans="1:32" hidden="1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1">
        <v>0</v>
      </c>
      <c r="S1834" s="20">
        <f>VLOOKUP($A1834,Database!$A:$Y,10,FALSE)</f>
        <v>168</v>
      </c>
      <c r="T1834" s="20">
        <f>VLOOKUP($A1834,Database!$A:$Y,11,FALSE)</f>
        <v>137</v>
      </c>
      <c r="U1834" s="20">
        <f>VLOOKUP($A1834,Database!$A:$Y,12,FALSE)</f>
        <v>32</v>
      </c>
      <c r="V1834" s="20" t="str">
        <f>VLOOKUP(A1834,Database!A:M,13,FALSE)</f>
        <v>Terminé</v>
      </c>
      <c r="W1834" s="20">
        <f>VLOOKUP($A1834,Database!$A:$Y,20,FALSE)</f>
        <v>0</v>
      </c>
      <c r="X1834" s="20">
        <f>VLOOKUP($A1834,Database!$A:$Y,21,FALSE)</f>
        <v>2</v>
      </c>
      <c r="Y1834" s="20">
        <f>IF(A1834=0,0,IF(V1834="À venir",0,IF(AND(ISBLANK(P1834),ISBLANK(Q1834)),1,0)))</f>
        <v>0</v>
      </c>
      <c r="Z1834" s="20">
        <f>IF(OR(ISBLANK(P1834),ISBLANK(Q1834)),"",IF(OR(AND(P1834&gt;Q1834,W1834&gt;X1834),AND(P1834=Q1834,W1834=X1834),AND(P1834&lt;Q1834,W1834&lt;X1834)),1,0))</f>
        <v>0</v>
      </c>
      <c r="AA1834" s="20">
        <f ca="1">IF(C1834&lt;NOW(),IF(AND(P1834&gt;Q1834,W1834&gt;X1834),S1834,IF(AND(P1834=Q1834,W1834=X1834),T1834,IF(AND(P1834&lt;Q1834,W1834&lt;X1834),U1834,0))),"")</f>
        <v>0</v>
      </c>
      <c r="AB1834" s="20">
        <f ca="1">IF(AND(P1834=W1834,Q1834=X1834,NOT(ISBLANK(P1834)),NOT(ISBLANK(Q1834)),NOT(ISBLANK(W1834)),NOT(ISBLANK(AA1834))),1,0)</f>
        <v>0</v>
      </c>
      <c r="AC1834" s="20" t="str">
        <f ca="1">IF(AB1834=0,"",IF(OR(ISBLANK(P1834),ISBLANK(Q1834)),"",IF(ISBLANK(VLOOKUP(A1834,Database!A:AA,22,FALSE)),"",VLOOKUP(A1834,Database!A:AA,22,FALSE))))</f>
        <v/>
      </c>
      <c r="AD1834" s="20">
        <f ca="1">IFERROR(
   IF(
     OR(ISBLANK(P1834),ISBLANK(Q1834)),
     "",
     IF(
       AND(AA1834&lt;&gt;"",OR(V1834="Terminé",V1834="En cours")),
       VLOOKUP(AC1834,Setup_ScoreExactBonus!A:D,4,FALSE),
       0
     )),
  0)</f>
        <v>0</v>
      </c>
      <c r="AE1834" s="21">
        <f ca="1">IFERROR(IF(OR(ISBLANK(P1834),ISBLANK(Q1834)),0,IF(AA1834&lt;&gt;"", AA1834 + IF(AB1834=1,AD1834, 0), "") * (R1834+1)),"")</f>
        <v>0</v>
      </c>
      <c r="AF1834" s="21">
        <f ca="1">SUMIFS(AE$2:AE1834,D$2:D1834,D1834)</f>
        <v>2563</v>
      </c>
    </row>
    <row r="1835" spans="1:32" hidden="1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1">
        <v>0</v>
      </c>
      <c r="S1835" s="20">
        <f>VLOOKUP($A1835,Database!$A:$Y,10,FALSE)</f>
        <v>168</v>
      </c>
      <c r="T1835" s="20">
        <f>VLOOKUP($A1835,Database!$A:$Y,11,FALSE)</f>
        <v>137</v>
      </c>
      <c r="U1835" s="20">
        <f>VLOOKUP($A1835,Database!$A:$Y,12,FALSE)</f>
        <v>32</v>
      </c>
      <c r="V1835" s="20" t="str">
        <f>VLOOKUP(A1835,Database!A:M,13,FALSE)</f>
        <v>Terminé</v>
      </c>
      <c r="W1835" s="20">
        <f>VLOOKUP($A1835,Database!$A:$Y,20,FALSE)</f>
        <v>0</v>
      </c>
      <c r="X1835" s="20">
        <f>VLOOKUP($A1835,Database!$A:$Y,21,FALSE)</f>
        <v>2</v>
      </c>
      <c r="Y1835" s="20">
        <f>IF(A1835=0,0,IF(V1835="À venir",0,IF(AND(ISBLANK(P1835),ISBLANK(Q1835)),1,0)))</f>
        <v>0</v>
      </c>
      <c r="Z1835" s="20">
        <f>IF(OR(ISBLANK(P1835),ISBLANK(Q1835)),"",IF(OR(AND(P1835&gt;Q1835,W1835&gt;X1835),AND(P1835=Q1835,W1835=X1835),AND(P1835&lt;Q1835,W1835&lt;X1835)),1,0))</f>
        <v>1</v>
      </c>
      <c r="AA1835" s="20">
        <f ca="1">IF(C1835&lt;NOW(),IF(AND(P1835&gt;Q1835,W1835&gt;X1835),S1835,IF(AND(P1835=Q1835,W1835=X1835),T1835,IF(AND(P1835&lt;Q1835,W1835&lt;X1835),U1835,0))),"")</f>
        <v>32</v>
      </c>
      <c r="AB1835" s="20">
        <f ca="1">IF(AND(P1835=W1835,Q1835=X1835,NOT(ISBLANK(P1835)),NOT(ISBLANK(Q1835)),NOT(ISBLANK(W1835)),NOT(ISBLANK(AA1835))),1,0)</f>
        <v>0</v>
      </c>
      <c r="AC1835" s="20" t="str">
        <f ca="1">IF(AB1835=0,"",IF(OR(ISBLANK(P1835),ISBLANK(Q1835)),"",IF(ISBLANK(VLOOKUP(A1835,Database!A:AA,22,FALSE)),"",VLOOKUP(A1835,Database!A:AA,22,FALSE))))</f>
        <v/>
      </c>
      <c r="AD1835" s="20">
        <f ca="1">IFERROR(
   IF(
     OR(ISBLANK(P1835),ISBLANK(Q1835)),
     "",
     IF(
       AND(AA1835&lt;&gt;"",OR(V1835="Terminé",V1835="En cours")),
       VLOOKUP(AC1835,Setup_ScoreExactBonus!A:D,4,FALSE),
       0
     )),
  0)</f>
        <v>0</v>
      </c>
      <c r="AE1835" s="21">
        <f ca="1">IFERROR(IF(OR(ISBLANK(P1835),ISBLANK(Q1835)),0,IF(AA1835&lt;&gt;"", AA1835 + IF(AB1835=1,AD1835, 0), "") * (R1835+1)),"")</f>
        <v>32</v>
      </c>
      <c r="AF1835" s="21">
        <f ca="1">SUMIFS(AE$2:AE1835,D$2:D1835,D1835)</f>
        <v>2534</v>
      </c>
    </row>
    <row r="1836" spans="1:32" hidden="1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1">
        <v>0</v>
      </c>
      <c r="S1836" s="20">
        <f>VLOOKUP($A1836,Database!$A:$Y,10,FALSE)</f>
        <v>168</v>
      </c>
      <c r="T1836" s="20">
        <f>VLOOKUP($A1836,Database!$A:$Y,11,FALSE)</f>
        <v>137</v>
      </c>
      <c r="U1836" s="20">
        <f>VLOOKUP($A1836,Database!$A:$Y,12,FALSE)</f>
        <v>32</v>
      </c>
      <c r="V1836" s="20" t="str">
        <f>VLOOKUP(A1836,Database!A:M,13,FALSE)</f>
        <v>Terminé</v>
      </c>
      <c r="W1836" s="20">
        <f>VLOOKUP($A1836,Database!$A:$Y,20,FALSE)</f>
        <v>0</v>
      </c>
      <c r="X1836" s="20">
        <f>VLOOKUP($A1836,Database!$A:$Y,21,FALSE)</f>
        <v>2</v>
      </c>
      <c r="Y1836" s="20">
        <f>IF(A1836=0,0,IF(V1836="À venir",0,IF(AND(ISBLANK(P1836),ISBLANK(Q1836)),1,0)))</f>
        <v>0</v>
      </c>
      <c r="Z1836" s="20">
        <f>IF(OR(ISBLANK(P1836),ISBLANK(Q1836)),"",IF(OR(AND(P1836&gt;Q1836,W1836&gt;X1836),AND(P1836=Q1836,W1836=X1836),AND(P1836&lt;Q1836,W1836&lt;X1836)),1,0))</f>
        <v>1</v>
      </c>
      <c r="AA1836" s="20">
        <f ca="1">IF(C1836&lt;NOW(),IF(AND(P1836&gt;Q1836,W1836&gt;X1836),S1836,IF(AND(P1836=Q1836,W1836=X1836),T1836,IF(AND(P1836&lt;Q1836,W1836&lt;X1836),U1836,0))),"")</f>
        <v>32</v>
      </c>
      <c r="AB1836" s="20">
        <f ca="1">IF(AND(P1836=W1836,Q1836=X1836,NOT(ISBLANK(P1836)),NOT(ISBLANK(Q1836)),NOT(ISBLANK(W1836)),NOT(ISBLANK(AA1836))),1,0)</f>
        <v>0</v>
      </c>
      <c r="AC1836" s="20" t="str">
        <f ca="1">IF(AB1836=0,"",IF(OR(ISBLANK(P1836),ISBLANK(Q1836)),"",IF(ISBLANK(VLOOKUP(A1836,Database!A:AA,22,FALSE)),"",VLOOKUP(A1836,Database!A:AA,22,FALSE))))</f>
        <v/>
      </c>
      <c r="AD1836" s="20">
        <f ca="1">IFERROR(
   IF(
     OR(ISBLANK(P1836),ISBLANK(Q1836)),
     "",
     IF(
       AND(AA1836&lt;&gt;"",OR(V1836="Terminé",V1836="En cours")),
       VLOOKUP(AC1836,Setup_ScoreExactBonus!A:D,4,FALSE),
       0
     )),
  0)</f>
        <v>0</v>
      </c>
      <c r="AE1836" s="21">
        <f ca="1">IFERROR(IF(OR(ISBLANK(P1836),ISBLANK(Q1836)),0,IF(AA1836&lt;&gt;"", AA1836 + IF(AB1836=1,AD1836, 0), "") * (R1836+1)),"")</f>
        <v>32</v>
      </c>
      <c r="AF1836" s="21">
        <f ca="1">SUMIFS(AE$2:AE1836,D$2:D1836,D1836)</f>
        <v>2138</v>
      </c>
    </row>
    <row r="1837" spans="1:32" hidden="1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1">
        <v>0</v>
      </c>
      <c r="S1837" s="20">
        <f>VLOOKUP($A1837,Database!$A:$Y,10,FALSE)</f>
        <v>168</v>
      </c>
      <c r="T1837" s="20">
        <f>VLOOKUP($A1837,Database!$A:$Y,11,FALSE)</f>
        <v>137</v>
      </c>
      <c r="U1837" s="20">
        <f>VLOOKUP($A1837,Database!$A:$Y,12,FALSE)</f>
        <v>32</v>
      </c>
      <c r="V1837" s="20" t="str">
        <f>VLOOKUP(A1837,Database!A:M,13,FALSE)</f>
        <v>Terminé</v>
      </c>
      <c r="W1837" s="20">
        <f>VLOOKUP($A1837,Database!$A:$Y,20,FALSE)</f>
        <v>0</v>
      </c>
      <c r="X1837" s="20">
        <f>VLOOKUP($A1837,Database!$A:$Y,21,FALSE)</f>
        <v>2</v>
      </c>
      <c r="Y1837" s="20">
        <f>IF(A1837=0,0,IF(V1837="À venir",0,IF(AND(ISBLANK(P1837),ISBLANK(Q1837)),1,0)))</f>
        <v>0</v>
      </c>
      <c r="Z1837" s="20">
        <f>IF(OR(ISBLANK(P1837),ISBLANK(Q1837)),"",IF(OR(AND(P1837&gt;Q1837,W1837&gt;X1837),AND(P1837=Q1837,W1837=X1837),AND(P1837&lt;Q1837,W1837&lt;X1837)),1,0))</f>
        <v>1</v>
      </c>
      <c r="AA1837" s="20">
        <f ca="1">IF(C1837&lt;NOW(),IF(AND(P1837&gt;Q1837,W1837&gt;X1837),S1837,IF(AND(P1837=Q1837,W1837=X1837),T1837,IF(AND(P1837&lt;Q1837,W1837&lt;X1837),U1837,0))),"")</f>
        <v>32</v>
      </c>
      <c r="AB1837" s="20">
        <f ca="1">IF(AND(P1837=W1837,Q1837=X1837,NOT(ISBLANK(P1837)),NOT(ISBLANK(Q1837)),NOT(ISBLANK(W1837)),NOT(ISBLANK(AA1837))),1,0)</f>
        <v>0</v>
      </c>
      <c r="AC1837" s="20" t="str">
        <f ca="1">IF(AB1837=0,"",IF(OR(ISBLANK(P1837),ISBLANK(Q1837)),"",IF(ISBLANK(VLOOKUP(A1837,Database!A:AA,22,FALSE)),"",VLOOKUP(A1837,Database!A:AA,22,FALSE))))</f>
        <v/>
      </c>
      <c r="AD1837" s="20">
        <f ca="1">IFERROR(
   IF(
     OR(ISBLANK(P1837),ISBLANK(Q1837)),
     "",
     IF(
       AND(AA1837&lt;&gt;"",OR(V1837="Terminé",V1837="En cours")),
       VLOOKUP(AC1837,Setup_ScoreExactBonus!A:D,4,FALSE),
       0
     )),
  0)</f>
        <v>0</v>
      </c>
      <c r="AE1837" s="21">
        <f ca="1">IFERROR(IF(OR(ISBLANK(P1837),ISBLANK(Q1837)),0,IF(AA1837&lt;&gt;"", AA1837 + IF(AB1837=1,AD1837, 0), "") * (R1837+1)),"")</f>
        <v>32</v>
      </c>
      <c r="AF1837" s="21">
        <f ca="1">SUMIFS(AE$2:AE1837,D$2:D1837,D1837)</f>
        <v>1933</v>
      </c>
    </row>
    <row r="1838" spans="1:32" hidden="1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1">
        <v>0</v>
      </c>
      <c r="S1838" s="20">
        <f>VLOOKUP($A1838,Database!$A:$Y,10,FALSE)</f>
        <v>57</v>
      </c>
      <c r="T1838" s="20">
        <f>VLOOKUP($A1838,Database!$A:$Y,11,FALSE)</f>
        <v>120</v>
      </c>
      <c r="U1838" s="20">
        <f>VLOOKUP($A1838,Database!$A:$Y,12,FALSE)</f>
        <v>138</v>
      </c>
      <c r="V1838" s="20" t="str">
        <f>VLOOKUP(A1838,Database!A:M,13,FALSE)</f>
        <v>Terminé</v>
      </c>
      <c r="W1838" s="20">
        <f>VLOOKUP($A1838,Database!$A:$Y,20,FALSE)</f>
        <v>2</v>
      </c>
      <c r="X1838" s="20">
        <f>VLOOKUP($A1838,Database!$A:$Y,21,FALSE)</f>
        <v>1</v>
      </c>
      <c r="Y1838" s="20">
        <f>IF(A1838=0,0,IF(V1838="À venir",0,IF(AND(ISBLANK(P1838),ISBLANK(Q1838)),1,0)))</f>
        <v>0</v>
      </c>
      <c r="Z1838" s="20">
        <f>IF(OR(ISBLANK(P1838),ISBLANK(Q1838)),"",IF(OR(AND(P1838&gt;Q1838,W1838&gt;X1838),AND(P1838=Q1838,W1838=X1838),AND(P1838&lt;Q1838,W1838&lt;X1838)),1,0))</f>
        <v>1</v>
      </c>
      <c r="AA1838" s="20">
        <f ca="1">IF(C1838&lt;NOW(),IF(AND(P1838&gt;Q1838,W1838&gt;X1838),S1838,IF(AND(P1838=Q1838,W1838=X1838),T1838,IF(AND(P1838&lt;Q1838,W1838&lt;X1838),U1838,0))),"")</f>
        <v>57</v>
      </c>
      <c r="AB1838" s="20">
        <f ca="1">IF(AND(P1838=W1838,Q1838=X1838,NOT(ISBLANK(P1838)),NOT(ISBLANK(Q1838)),NOT(ISBLANK(W1838)),NOT(ISBLANK(AA1838))),1,0)</f>
        <v>1</v>
      </c>
      <c r="AC1838" s="20" t="str">
        <f ca="1">IF(AB1838=0,"",IF(OR(ISBLANK(P1838),ISBLANK(Q1838)),"",IF(ISBLANK(VLOOKUP(A1838,Database!A:AA,22,FALSE)),"",VLOOKUP(A1838,Database!A:AA,22,FALSE))))</f>
        <v>Exact</v>
      </c>
      <c r="AD1838" s="20">
        <f ca="1">IFERROR(
   IF(
     OR(ISBLANK(P1838),ISBLANK(Q1838)),
     "",
     IF(
       AND(AA1838&lt;&gt;"",OR(V1838="Terminé",V1838="En cours")),
       VLOOKUP(AC1838,Setup_ScoreExactBonus!A:D,4,FALSE),
       0
     )),
  0)</f>
        <v>20</v>
      </c>
      <c r="AE1838" s="21">
        <f ca="1">IFERROR(IF(OR(ISBLANK(P1838),ISBLANK(Q1838)),0,IF(AA1838&lt;&gt;"", AA1838 + IF(AB1838=1,AD1838, 0), "") * (R1838+1)),"")</f>
        <v>77</v>
      </c>
      <c r="AF1838" s="21">
        <f ca="1">SUMIFS(AE$2:AE1838,D$2:D1838,D1838)</f>
        <v>2655</v>
      </c>
    </row>
    <row r="1839" spans="1:32" hidden="1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1">
        <v>0</v>
      </c>
      <c r="S1839" s="20">
        <f>VLOOKUP($A1839,Database!$A:$Y,10,FALSE)</f>
        <v>57</v>
      </c>
      <c r="T1839" s="20">
        <f>VLOOKUP($A1839,Database!$A:$Y,11,FALSE)</f>
        <v>120</v>
      </c>
      <c r="U1839" s="20">
        <f>VLOOKUP($A1839,Database!$A:$Y,12,FALSE)</f>
        <v>138</v>
      </c>
      <c r="V1839" s="20" t="str">
        <f>VLOOKUP(A1839,Database!A:M,13,FALSE)</f>
        <v>Terminé</v>
      </c>
      <c r="W1839" s="20">
        <f>VLOOKUP($A1839,Database!$A:$Y,20,FALSE)</f>
        <v>2</v>
      </c>
      <c r="X1839" s="20">
        <f>VLOOKUP($A1839,Database!$A:$Y,21,FALSE)</f>
        <v>1</v>
      </c>
      <c r="Y1839" s="20">
        <f>IF(A1839=0,0,IF(V1839="À venir",0,IF(AND(ISBLANK(P1839),ISBLANK(Q1839)),1,0)))</f>
        <v>0</v>
      </c>
      <c r="Z1839" s="20">
        <f>IF(OR(ISBLANK(P1839),ISBLANK(Q1839)),"",IF(OR(AND(P1839&gt;Q1839,W1839&gt;X1839),AND(P1839=Q1839,W1839=X1839),AND(P1839&lt;Q1839,W1839&lt;X1839)),1,0))</f>
        <v>0</v>
      </c>
      <c r="AA1839" s="20">
        <f ca="1">IF(C1839&lt;NOW(),IF(AND(P1839&gt;Q1839,W1839&gt;X1839),S1839,IF(AND(P1839=Q1839,W1839=X1839),T1839,IF(AND(P1839&lt;Q1839,W1839&lt;X1839),U1839,0))),"")</f>
        <v>0</v>
      </c>
      <c r="AB1839" s="20">
        <f ca="1">IF(AND(P1839=W1839,Q1839=X1839,NOT(ISBLANK(P1839)),NOT(ISBLANK(Q1839)),NOT(ISBLANK(W1839)),NOT(ISBLANK(AA1839))),1,0)</f>
        <v>0</v>
      </c>
      <c r="AC1839" s="20" t="str">
        <f ca="1">IF(AB1839=0,"",IF(OR(ISBLANK(P1839),ISBLANK(Q1839)),"",IF(ISBLANK(VLOOKUP(A1839,Database!A:AA,22,FALSE)),"",VLOOKUP(A1839,Database!A:AA,22,FALSE))))</f>
        <v/>
      </c>
      <c r="AD1839" s="20">
        <f ca="1">IFERROR(
   IF(
     OR(ISBLANK(P1839),ISBLANK(Q1839)),
     "",
     IF(
       AND(AA1839&lt;&gt;"",OR(V1839="Terminé",V1839="En cours")),
       VLOOKUP(AC1839,Setup_ScoreExactBonus!A:D,4,FALSE),
       0
     )),
  0)</f>
        <v>0</v>
      </c>
      <c r="AE1839" s="21">
        <f ca="1">IFERROR(IF(OR(ISBLANK(P1839),ISBLANK(Q1839)),0,IF(AA1839&lt;&gt;"", AA1839 + IF(AB1839=1,AD1839, 0), "") * (R1839+1)),"")</f>
        <v>0</v>
      </c>
      <c r="AF1839" s="21">
        <f ca="1">SUMIFS(AE$2:AE1839,D$2:D1839,D1839)</f>
        <v>2759</v>
      </c>
    </row>
    <row r="1840" spans="1:32" hidden="1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1">
        <v>0</v>
      </c>
      <c r="S1840" s="20">
        <f>VLOOKUP($A1840,Database!$A:$Y,10,FALSE)</f>
        <v>57</v>
      </c>
      <c r="T1840" s="20">
        <f>VLOOKUP($A1840,Database!$A:$Y,11,FALSE)</f>
        <v>120</v>
      </c>
      <c r="U1840" s="20">
        <f>VLOOKUP($A1840,Database!$A:$Y,12,FALSE)</f>
        <v>138</v>
      </c>
      <c r="V1840" s="20" t="str">
        <f>VLOOKUP(A1840,Database!A:M,13,FALSE)</f>
        <v>Terminé</v>
      </c>
      <c r="W1840" s="20">
        <f>VLOOKUP($A1840,Database!$A:$Y,20,FALSE)</f>
        <v>2</v>
      </c>
      <c r="X1840" s="20">
        <f>VLOOKUP($A1840,Database!$A:$Y,21,FALSE)</f>
        <v>1</v>
      </c>
      <c r="Y1840" s="20">
        <f>IF(A1840=0,0,IF(V1840="À venir",0,IF(AND(ISBLANK(P1840),ISBLANK(Q1840)),1,0)))</f>
        <v>0</v>
      </c>
      <c r="Z1840" s="20">
        <f>IF(OR(ISBLANK(P1840),ISBLANK(Q1840)),"",IF(OR(AND(P1840&gt;Q1840,W1840&gt;X1840),AND(P1840=Q1840,W1840=X1840),AND(P1840&lt;Q1840,W1840&lt;X1840)),1,0))</f>
        <v>0</v>
      </c>
      <c r="AA1840" s="20">
        <f ca="1">IF(C1840&lt;NOW(),IF(AND(P1840&gt;Q1840,W1840&gt;X1840),S1840,IF(AND(P1840=Q1840,W1840=X1840),T1840,IF(AND(P1840&lt;Q1840,W1840&lt;X1840),U1840,0))),"")</f>
        <v>0</v>
      </c>
      <c r="AB1840" s="20">
        <f ca="1">IF(AND(P1840=W1840,Q1840=X1840,NOT(ISBLANK(P1840)),NOT(ISBLANK(Q1840)),NOT(ISBLANK(W1840)),NOT(ISBLANK(AA1840))),1,0)</f>
        <v>0</v>
      </c>
      <c r="AC1840" s="20" t="str">
        <f ca="1">IF(AB1840=0,"",IF(OR(ISBLANK(P1840),ISBLANK(Q1840)),"",IF(ISBLANK(VLOOKUP(A1840,Database!A:AA,22,FALSE)),"",VLOOKUP(A1840,Database!A:AA,22,FALSE))))</f>
        <v/>
      </c>
      <c r="AD1840" s="20">
        <f ca="1">IFERROR(
   IF(
     OR(ISBLANK(P1840),ISBLANK(Q1840)),
     "",
     IF(
       AND(AA1840&lt;&gt;"",OR(V1840="Terminé",V1840="En cours")),
       VLOOKUP(AC1840,Setup_ScoreExactBonus!A:D,4,FALSE),
       0
     )),
  0)</f>
        <v>0</v>
      </c>
      <c r="AE1840" s="21">
        <f ca="1">IFERROR(IF(OR(ISBLANK(P1840),ISBLANK(Q1840)),0,IF(AA1840&lt;&gt;"", AA1840 + IF(AB1840=1,AD1840, 0), "") * (R1840+1)),"")</f>
        <v>0</v>
      </c>
      <c r="AF1840" s="21">
        <f ca="1">SUMIFS(AE$2:AE1840,D$2:D1840,D1840)</f>
        <v>2657</v>
      </c>
    </row>
    <row r="1841" spans="1:32" hidden="1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1">
        <v>0</v>
      </c>
      <c r="S1841" s="20">
        <f>VLOOKUP($A1841,Database!$A:$Y,10,FALSE)</f>
        <v>57</v>
      </c>
      <c r="T1841" s="20">
        <f>VLOOKUP($A1841,Database!$A:$Y,11,FALSE)</f>
        <v>120</v>
      </c>
      <c r="U1841" s="20">
        <f>VLOOKUP($A1841,Database!$A:$Y,12,FALSE)</f>
        <v>138</v>
      </c>
      <c r="V1841" s="20" t="str">
        <f>VLOOKUP(A1841,Database!A:M,13,FALSE)</f>
        <v>Terminé</v>
      </c>
      <c r="W1841" s="20">
        <f>VLOOKUP($A1841,Database!$A:$Y,20,FALSE)</f>
        <v>2</v>
      </c>
      <c r="X1841" s="20">
        <f>VLOOKUP($A1841,Database!$A:$Y,21,FALSE)</f>
        <v>1</v>
      </c>
      <c r="Y1841" s="20">
        <f>IF(A1841=0,0,IF(V1841="À venir",0,IF(AND(ISBLANK(P1841),ISBLANK(Q1841)),1,0)))</f>
        <v>0</v>
      </c>
      <c r="Z1841" s="20">
        <f>IF(OR(ISBLANK(P1841),ISBLANK(Q1841)),"",IF(OR(AND(P1841&gt;Q1841,W1841&gt;X1841),AND(P1841=Q1841,W1841=X1841),AND(P1841&lt;Q1841,W1841&lt;X1841)),1,0))</f>
        <v>1</v>
      </c>
      <c r="AA1841" s="20">
        <f ca="1">IF(C1841&lt;NOW(),IF(AND(P1841&gt;Q1841,W1841&gt;X1841),S1841,IF(AND(P1841=Q1841,W1841=X1841),T1841,IF(AND(P1841&lt;Q1841,W1841&lt;X1841),U1841,0))),"")</f>
        <v>57</v>
      </c>
      <c r="AB1841" s="20">
        <f ca="1">IF(AND(P1841=W1841,Q1841=X1841,NOT(ISBLANK(P1841)),NOT(ISBLANK(Q1841)),NOT(ISBLANK(W1841)),NOT(ISBLANK(AA1841))),1,0)</f>
        <v>1</v>
      </c>
      <c r="AC1841" s="20" t="str">
        <f ca="1">IF(AB1841=0,"",IF(OR(ISBLANK(P1841),ISBLANK(Q1841)),"",IF(ISBLANK(VLOOKUP(A1841,Database!A:AA,22,FALSE)),"",VLOOKUP(A1841,Database!A:AA,22,FALSE))))</f>
        <v>Exact</v>
      </c>
      <c r="AD1841" s="20">
        <f ca="1">IFERROR(
   IF(
     OR(ISBLANK(P1841),ISBLANK(Q1841)),
     "",
     IF(
       AND(AA1841&lt;&gt;"",OR(V1841="Terminé",V1841="En cours")),
       VLOOKUP(AC1841,Setup_ScoreExactBonus!A:D,4,FALSE),
       0
     )),
  0)</f>
        <v>20</v>
      </c>
      <c r="AE1841" s="21">
        <f ca="1">IFERROR(IF(OR(ISBLANK(P1841),ISBLANK(Q1841)),0,IF(AA1841&lt;&gt;"", AA1841 + IF(AB1841=1,AD1841, 0), "") * (R1841+1)),"")</f>
        <v>77</v>
      </c>
      <c r="AF1841" s="21">
        <f ca="1">SUMIFS(AE$2:AE1841,D$2:D1841,D1841)</f>
        <v>2603</v>
      </c>
    </row>
    <row r="1842" spans="1:32" hidden="1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1">
        <v>0</v>
      </c>
      <c r="S1842" s="20">
        <f>VLOOKUP($A1842,Database!$A:$Y,10,FALSE)</f>
        <v>57</v>
      </c>
      <c r="T1842" s="20">
        <f>VLOOKUP($A1842,Database!$A:$Y,11,FALSE)</f>
        <v>120</v>
      </c>
      <c r="U1842" s="20">
        <f>VLOOKUP($A1842,Database!$A:$Y,12,FALSE)</f>
        <v>138</v>
      </c>
      <c r="V1842" s="20" t="str">
        <f>VLOOKUP(A1842,Database!A:M,13,FALSE)</f>
        <v>Terminé</v>
      </c>
      <c r="W1842" s="20">
        <f>VLOOKUP($A1842,Database!$A:$Y,20,FALSE)</f>
        <v>2</v>
      </c>
      <c r="X1842" s="20">
        <f>VLOOKUP($A1842,Database!$A:$Y,21,FALSE)</f>
        <v>1</v>
      </c>
      <c r="Y1842" s="20">
        <f>IF(A1842=0,0,IF(V1842="À venir",0,IF(AND(ISBLANK(P1842),ISBLANK(Q1842)),1,0)))</f>
        <v>0</v>
      </c>
      <c r="Z1842" s="20">
        <f>IF(OR(ISBLANK(P1842),ISBLANK(Q1842)),"",IF(OR(AND(P1842&gt;Q1842,W1842&gt;X1842),AND(P1842=Q1842,W1842=X1842),AND(P1842&lt;Q1842,W1842&lt;X1842)),1,0))</f>
        <v>1</v>
      </c>
      <c r="AA1842" s="20">
        <f ca="1">IF(C1842&lt;NOW(),IF(AND(P1842&gt;Q1842,W1842&gt;X1842),S1842,IF(AND(P1842=Q1842,W1842=X1842),T1842,IF(AND(P1842&lt;Q1842,W1842&lt;X1842),U1842,0))),"")</f>
        <v>57</v>
      </c>
      <c r="AB1842" s="20">
        <f ca="1">IF(AND(P1842=W1842,Q1842=X1842,NOT(ISBLANK(P1842)),NOT(ISBLANK(Q1842)),NOT(ISBLANK(W1842)),NOT(ISBLANK(AA1842))),1,0)</f>
        <v>1</v>
      </c>
      <c r="AC1842" s="20" t="str">
        <f ca="1">IF(AB1842=0,"",IF(OR(ISBLANK(P1842),ISBLANK(Q1842)),"",IF(ISBLANK(VLOOKUP(A1842,Database!A:AA,22,FALSE)),"",VLOOKUP(A1842,Database!A:AA,22,FALSE))))</f>
        <v>Exact</v>
      </c>
      <c r="AD1842" s="20">
        <f ca="1">IFERROR(
   IF(
     OR(ISBLANK(P1842),ISBLANK(Q1842)),
     "",
     IF(
       AND(AA1842&lt;&gt;"",OR(V1842="Terminé",V1842="En cours")),
       VLOOKUP(AC1842,Setup_ScoreExactBonus!A:D,4,FALSE),
       0
     )),
  0)</f>
        <v>20</v>
      </c>
      <c r="AE1842" s="21">
        <f ca="1">IFERROR(IF(OR(ISBLANK(P1842),ISBLANK(Q1842)),0,IF(AA1842&lt;&gt;"", AA1842 + IF(AB1842=1,AD1842, 0), "") * (R1842+1)),"")</f>
        <v>77</v>
      </c>
      <c r="AF1842" s="21">
        <f ca="1">SUMIFS(AE$2:AE1842,D$2:D1842,D1842)</f>
        <v>1993</v>
      </c>
    </row>
    <row r="1843" spans="1:32" hidden="1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1">
        <v>0</v>
      </c>
      <c r="S1843" s="20">
        <f>VLOOKUP($A1843,Database!$A:$Y,10,FALSE)</f>
        <v>57</v>
      </c>
      <c r="T1843" s="20">
        <f>VLOOKUP($A1843,Database!$A:$Y,11,FALSE)</f>
        <v>120</v>
      </c>
      <c r="U1843" s="20">
        <f>VLOOKUP($A1843,Database!$A:$Y,12,FALSE)</f>
        <v>138</v>
      </c>
      <c r="V1843" s="20" t="str">
        <f>VLOOKUP(A1843,Database!A:M,13,FALSE)</f>
        <v>Terminé</v>
      </c>
      <c r="W1843" s="20">
        <f>VLOOKUP($A1843,Database!$A:$Y,20,FALSE)</f>
        <v>2</v>
      </c>
      <c r="X1843" s="20">
        <f>VLOOKUP($A1843,Database!$A:$Y,21,FALSE)</f>
        <v>1</v>
      </c>
      <c r="Y1843" s="20">
        <f>IF(A1843=0,0,IF(V1843="À venir",0,IF(AND(ISBLANK(P1843),ISBLANK(Q1843)),1,0)))</f>
        <v>0</v>
      </c>
      <c r="Z1843" s="20">
        <f>IF(OR(ISBLANK(P1843),ISBLANK(Q1843)),"",IF(OR(AND(P1843&gt;Q1843,W1843&gt;X1843),AND(P1843=Q1843,W1843=X1843),AND(P1843&lt;Q1843,W1843&lt;X1843)),1,0))</f>
        <v>1</v>
      </c>
      <c r="AA1843" s="20">
        <f ca="1">IF(C1843&lt;NOW(),IF(AND(P1843&gt;Q1843,W1843&gt;X1843),S1843,IF(AND(P1843=Q1843,W1843=X1843),T1843,IF(AND(P1843&lt;Q1843,W1843&lt;X1843),U1843,0))),"")</f>
        <v>57</v>
      </c>
      <c r="AB1843" s="20">
        <f ca="1">IF(AND(P1843=W1843,Q1843=X1843,NOT(ISBLANK(P1843)),NOT(ISBLANK(Q1843)),NOT(ISBLANK(W1843)),NOT(ISBLANK(AA1843))),1,0)</f>
        <v>1</v>
      </c>
      <c r="AC1843" s="20" t="str">
        <f ca="1">IF(AB1843=0,"",IF(OR(ISBLANK(P1843),ISBLANK(Q1843)),"",IF(ISBLANK(VLOOKUP(A1843,Database!A:AA,22,FALSE)),"",VLOOKUP(A1843,Database!A:AA,22,FALSE))))</f>
        <v>Exact</v>
      </c>
      <c r="AD1843" s="20">
        <f ca="1">IFERROR(
   IF(
     OR(ISBLANK(P1843),ISBLANK(Q1843)),
     "",
     IF(
       AND(AA1843&lt;&gt;"",OR(V1843="Terminé",V1843="En cours")),
       VLOOKUP(AC1843,Setup_ScoreExactBonus!A:D,4,FALSE),
       0
     )),
  0)</f>
        <v>20</v>
      </c>
      <c r="AE1843" s="21">
        <f ca="1">IFERROR(IF(OR(ISBLANK(P1843),ISBLANK(Q1843)),0,IF(AA1843&lt;&gt;"", AA1843 + IF(AB1843=1,AD1843, 0), "") * (R1843+1)),"")</f>
        <v>77</v>
      </c>
      <c r="AF1843" s="21">
        <f ca="1">SUMIFS(AE$2:AE1843,D$2:D1843,D1843)</f>
        <v>2694</v>
      </c>
    </row>
    <row r="1844" spans="1:32" hidden="1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1">
        <v>0</v>
      </c>
      <c r="S1844" s="20">
        <f>VLOOKUP($A1844,Database!$A:$Y,10,FALSE)</f>
        <v>57</v>
      </c>
      <c r="T1844" s="20">
        <f>VLOOKUP($A1844,Database!$A:$Y,11,FALSE)</f>
        <v>120</v>
      </c>
      <c r="U1844" s="20">
        <f>VLOOKUP($A1844,Database!$A:$Y,12,FALSE)</f>
        <v>138</v>
      </c>
      <c r="V1844" s="20" t="str">
        <f>VLOOKUP(A1844,Database!A:M,13,FALSE)</f>
        <v>Terminé</v>
      </c>
      <c r="W1844" s="20">
        <f>VLOOKUP($A1844,Database!$A:$Y,20,FALSE)</f>
        <v>2</v>
      </c>
      <c r="X1844" s="20">
        <f>VLOOKUP($A1844,Database!$A:$Y,21,FALSE)</f>
        <v>1</v>
      </c>
      <c r="Y1844" s="20">
        <f>IF(A1844=0,0,IF(V1844="À venir",0,IF(AND(ISBLANK(P1844),ISBLANK(Q1844)),1,0)))</f>
        <v>1</v>
      </c>
      <c r="Z1844" s="20" t="str">
        <f>IF(OR(ISBLANK(P1844),ISBLANK(Q1844)),"",IF(OR(AND(P1844&gt;Q1844,W1844&gt;X1844),AND(P1844=Q1844,W1844=X1844),AND(P1844&lt;Q1844,W1844&lt;X1844)),1,0))</f>
        <v/>
      </c>
      <c r="AA1844" s="20">
        <f ca="1">IF(C1844&lt;NOW(),IF(AND(P1844&gt;Q1844,W1844&gt;X1844),S1844,IF(AND(P1844=Q1844,W1844=X1844),T1844,IF(AND(P1844&lt;Q1844,W1844&lt;X1844),U1844,0))),"")</f>
        <v>0</v>
      </c>
      <c r="AB1844" s="20">
        <f ca="1">IF(AND(P1844=W1844,Q1844=X1844,NOT(ISBLANK(P1844)),NOT(ISBLANK(Q1844)),NOT(ISBLANK(W1844)),NOT(ISBLANK(AA1844))),1,0)</f>
        <v>0</v>
      </c>
      <c r="AC1844" s="20" t="str">
        <f ca="1">IF(AB1844=0,"",IF(OR(ISBLANK(P1844),ISBLANK(Q1844)),"",IF(ISBLANK(VLOOKUP(A1844,Database!A:AA,22,FALSE)),"",VLOOKUP(A1844,Database!A:AA,22,FALSE))))</f>
        <v/>
      </c>
      <c r="AD1844" s="20" t="str">
        <f>IFERROR(
   IF(
     OR(ISBLANK(P1844),ISBLANK(Q1844)),
     "",
     IF(
       AND(AA1844&lt;&gt;"",OR(V1844="Terminé",V1844="En cours")),
       VLOOKUP(AC1844,Setup_ScoreExactBonus!A:D,4,FALSE),
       0
     )),
  0)</f>
        <v/>
      </c>
      <c r="AE1844" s="21">
        <f>IFERROR(IF(OR(ISBLANK(P1844),ISBLANK(Q1844)),0,IF(AA1844&lt;&gt;"", AA1844 + IF(AB1844=1,AD1844, 0), "") * (R1844+1)),"")</f>
        <v>0</v>
      </c>
      <c r="AF1844" s="21">
        <f ca="1">SUMIFS(AE$2:AE1844,D$2:D1844,D1844)</f>
        <v>1434</v>
      </c>
    </row>
    <row r="1845" spans="1:32" hidden="1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1">
        <v>0</v>
      </c>
      <c r="S1845" s="20">
        <f>VLOOKUP($A1845,Database!$A:$Y,10,FALSE)</f>
        <v>57</v>
      </c>
      <c r="T1845" s="20">
        <f>VLOOKUP($A1845,Database!$A:$Y,11,FALSE)</f>
        <v>120</v>
      </c>
      <c r="U1845" s="20">
        <f>VLOOKUP($A1845,Database!$A:$Y,12,FALSE)</f>
        <v>138</v>
      </c>
      <c r="V1845" s="20" t="str">
        <f>VLOOKUP(A1845,Database!A:M,13,FALSE)</f>
        <v>Terminé</v>
      </c>
      <c r="W1845" s="20">
        <f>VLOOKUP($A1845,Database!$A:$Y,20,FALSE)</f>
        <v>2</v>
      </c>
      <c r="X1845" s="20">
        <f>VLOOKUP($A1845,Database!$A:$Y,21,FALSE)</f>
        <v>1</v>
      </c>
      <c r="Y1845" s="20">
        <f>IF(A1845=0,0,IF(V1845="À venir",0,IF(AND(ISBLANK(P1845),ISBLANK(Q1845)),1,0)))</f>
        <v>0</v>
      </c>
      <c r="Z1845" s="20">
        <f>IF(OR(ISBLANK(P1845),ISBLANK(Q1845)),"",IF(OR(AND(P1845&gt;Q1845,W1845&gt;X1845),AND(P1845=Q1845,W1845=X1845),AND(P1845&lt;Q1845,W1845&lt;X1845)),1,0))</f>
        <v>1</v>
      </c>
      <c r="AA1845" s="20">
        <f ca="1">IF(C1845&lt;NOW(),IF(AND(P1845&gt;Q1845,W1845&gt;X1845),S1845,IF(AND(P1845=Q1845,W1845=X1845),T1845,IF(AND(P1845&lt;Q1845,W1845&lt;X1845),U1845,0))),"")</f>
        <v>57</v>
      </c>
      <c r="AB1845" s="20">
        <f ca="1">IF(AND(P1845=W1845,Q1845=X1845,NOT(ISBLANK(P1845)),NOT(ISBLANK(Q1845)),NOT(ISBLANK(W1845)),NOT(ISBLANK(AA1845))),1,0)</f>
        <v>0</v>
      </c>
      <c r="AC1845" s="20" t="str">
        <f ca="1">IF(AB1845=0,"",IF(OR(ISBLANK(P1845),ISBLANK(Q1845)),"",IF(ISBLANK(VLOOKUP(A1845,Database!A:AA,22,FALSE)),"",VLOOKUP(A1845,Database!A:AA,22,FALSE))))</f>
        <v/>
      </c>
      <c r="AD1845" s="20">
        <f ca="1">IFERROR(
   IF(
     OR(ISBLANK(P1845),ISBLANK(Q1845)),
     "",
     IF(
       AND(AA1845&lt;&gt;"",OR(V1845="Terminé",V1845="En cours")),
       VLOOKUP(AC1845,Setup_ScoreExactBonus!A:D,4,FALSE),
       0
     )),
  0)</f>
        <v>0</v>
      </c>
      <c r="AE1845" s="21">
        <f ca="1">IFERROR(IF(OR(ISBLANK(P1845),ISBLANK(Q1845)),0,IF(AA1845&lt;&gt;"", AA1845 + IF(AB1845=1,AD1845, 0), "") * (R1845+1)),"")</f>
        <v>57</v>
      </c>
      <c r="AF1845" s="21">
        <f ca="1">SUMIFS(AE$2:AE1845,D$2:D1845,D1845)</f>
        <v>2432</v>
      </c>
    </row>
    <row r="1846" spans="1:32" hidden="1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1">
        <v>0</v>
      </c>
      <c r="S1846" s="20">
        <f>VLOOKUP($A1846,Database!$A:$Y,10,FALSE)</f>
        <v>57</v>
      </c>
      <c r="T1846" s="20">
        <f>VLOOKUP($A1846,Database!$A:$Y,11,FALSE)</f>
        <v>120</v>
      </c>
      <c r="U1846" s="20">
        <f>VLOOKUP($A1846,Database!$A:$Y,12,FALSE)</f>
        <v>138</v>
      </c>
      <c r="V1846" s="20" t="str">
        <f>VLOOKUP(A1846,Database!A:M,13,FALSE)</f>
        <v>Terminé</v>
      </c>
      <c r="W1846" s="20">
        <f>VLOOKUP($A1846,Database!$A:$Y,20,FALSE)</f>
        <v>2</v>
      </c>
      <c r="X1846" s="20">
        <f>VLOOKUP($A1846,Database!$A:$Y,21,FALSE)</f>
        <v>1</v>
      </c>
      <c r="Y1846" s="20">
        <f>IF(A1846=0,0,IF(V1846="À venir",0,IF(AND(ISBLANK(P1846),ISBLANK(Q1846)),1,0)))</f>
        <v>0</v>
      </c>
      <c r="Z1846" s="20">
        <f>IF(OR(ISBLANK(P1846),ISBLANK(Q1846)),"",IF(OR(AND(P1846&gt;Q1846,W1846&gt;X1846),AND(P1846=Q1846,W1846=X1846),AND(P1846&lt;Q1846,W1846&lt;X1846)),1,0))</f>
        <v>1</v>
      </c>
      <c r="AA1846" s="20">
        <f ca="1">IF(C1846&lt;NOW(),IF(AND(P1846&gt;Q1846,W1846&gt;X1846),S1846,IF(AND(P1846=Q1846,W1846=X1846),T1846,IF(AND(P1846&lt;Q1846,W1846&lt;X1846),U1846,0))),"")</f>
        <v>57</v>
      </c>
      <c r="AB1846" s="20">
        <f ca="1">IF(AND(P1846=W1846,Q1846=X1846,NOT(ISBLANK(P1846)),NOT(ISBLANK(Q1846)),NOT(ISBLANK(W1846)),NOT(ISBLANK(AA1846))),1,0)</f>
        <v>1</v>
      </c>
      <c r="AC1846" s="20" t="str">
        <f ca="1">IF(AB1846=0,"",IF(OR(ISBLANK(P1846),ISBLANK(Q1846)),"",IF(ISBLANK(VLOOKUP(A1846,Database!A:AA,22,FALSE)),"",VLOOKUP(A1846,Database!A:AA,22,FALSE))))</f>
        <v>Exact</v>
      </c>
      <c r="AD1846" s="20">
        <f ca="1">IFERROR(
   IF(
     OR(ISBLANK(P1846),ISBLANK(Q1846)),
     "",
     IF(
       AND(AA1846&lt;&gt;"",OR(V1846="Terminé",V1846="En cours")),
       VLOOKUP(AC1846,Setup_ScoreExactBonus!A:D,4,FALSE),
       0
     )),
  0)</f>
        <v>20</v>
      </c>
      <c r="AE1846" s="21">
        <f ca="1">IFERROR(IF(OR(ISBLANK(P1846),ISBLANK(Q1846)),0,IF(AA1846&lt;&gt;"", AA1846 + IF(AB1846=1,AD1846, 0), "") * (R1846+1)),"")</f>
        <v>77</v>
      </c>
      <c r="AF1846" s="21">
        <f ca="1">SUMIFS(AE$2:AE1846,D$2:D1846,D1846)</f>
        <v>2627</v>
      </c>
    </row>
    <row r="1847" spans="1:32" hidden="1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1">
        <v>0</v>
      </c>
      <c r="S1847" s="20">
        <f>VLOOKUP($A1847,Database!$A:$Y,10,FALSE)</f>
        <v>57</v>
      </c>
      <c r="T1847" s="20">
        <f>VLOOKUP($A1847,Database!$A:$Y,11,FALSE)</f>
        <v>120</v>
      </c>
      <c r="U1847" s="20">
        <f>VLOOKUP($A1847,Database!$A:$Y,12,FALSE)</f>
        <v>138</v>
      </c>
      <c r="V1847" s="20" t="str">
        <f>VLOOKUP(A1847,Database!A:M,13,FALSE)</f>
        <v>Terminé</v>
      </c>
      <c r="W1847" s="20">
        <f>VLOOKUP($A1847,Database!$A:$Y,20,FALSE)</f>
        <v>2</v>
      </c>
      <c r="X1847" s="20">
        <f>VLOOKUP($A1847,Database!$A:$Y,21,FALSE)</f>
        <v>1</v>
      </c>
      <c r="Y1847" s="20">
        <f>IF(A1847=0,0,IF(V1847="À venir",0,IF(AND(ISBLANK(P1847),ISBLANK(Q1847)),1,0)))</f>
        <v>0</v>
      </c>
      <c r="Z1847" s="20">
        <f>IF(OR(ISBLANK(P1847),ISBLANK(Q1847)),"",IF(OR(AND(P1847&gt;Q1847,W1847&gt;X1847),AND(P1847=Q1847,W1847=X1847),AND(P1847&lt;Q1847,W1847&lt;X1847)),1,0))</f>
        <v>0</v>
      </c>
      <c r="AA1847" s="20">
        <f ca="1">IF(C1847&lt;NOW(),IF(AND(P1847&gt;Q1847,W1847&gt;X1847),S1847,IF(AND(P1847=Q1847,W1847=X1847),T1847,IF(AND(P1847&lt;Q1847,W1847&lt;X1847),U1847,0))),"")</f>
        <v>0</v>
      </c>
      <c r="AB1847" s="20">
        <f ca="1">IF(AND(P1847=W1847,Q1847=X1847,NOT(ISBLANK(P1847)),NOT(ISBLANK(Q1847)),NOT(ISBLANK(W1847)),NOT(ISBLANK(AA1847))),1,0)</f>
        <v>0</v>
      </c>
      <c r="AC1847" s="20" t="str">
        <f ca="1">IF(AB1847=0,"",IF(OR(ISBLANK(P1847),ISBLANK(Q1847)),"",IF(ISBLANK(VLOOKUP(A1847,Database!A:AA,22,FALSE)),"",VLOOKUP(A1847,Database!A:AA,22,FALSE))))</f>
        <v/>
      </c>
      <c r="AD1847" s="20">
        <f ca="1">IFERROR(
   IF(
     OR(ISBLANK(P1847),ISBLANK(Q1847)),
     "",
     IF(
       AND(AA1847&lt;&gt;"",OR(V1847="Terminé",V1847="En cours")),
       VLOOKUP(AC1847,Setup_ScoreExactBonus!A:D,4,FALSE),
       0
     )),
  0)</f>
        <v>0</v>
      </c>
      <c r="AE1847" s="21">
        <f ca="1">IFERROR(IF(OR(ISBLANK(P1847),ISBLANK(Q1847)),0,IF(AA1847&lt;&gt;"", AA1847 + IF(AB1847=1,AD1847, 0), "") * (R1847+1)),"")</f>
        <v>0</v>
      </c>
      <c r="AF1847" s="21">
        <f ca="1">SUMIFS(AE$2:AE1847,D$2:D1847,D1847)</f>
        <v>2285</v>
      </c>
    </row>
    <row r="1848" spans="1:32" hidden="1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1">
        <v>0</v>
      </c>
      <c r="S1848" s="20">
        <f>VLOOKUP($A1848,Database!$A:$Y,10,FALSE)</f>
        <v>57</v>
      </c>
      <c r="T1848" s="20">
        <f>VLOOKUP($A1848,Database!$A:$Y,11,FALSE)</f>
        <v>120</v>
      </c>
      <c r="U1848" s="20">
        <f>VLOOKUP($A1848,Database!$A:$Y,12,FALSE)</f>
        <v>138</v>
      </c>
      <c r="V1848" s="20" t="str">
        <f>VLOOKUP(A1848,Database!A:M,13,FALSE)</f>
        <v>Terminé</v>
      </c>
      <c r="W1848" s="20">
        <f>VLOOKUP($A1848,Database!$A:$Y,20,FALSE)</f>
        <v>2</v>
      </c>
      <c r="X1848" s="20">
        <f>VLOOKUP($A1848,Database!$A:$Y,21,FALSE)</f>
        <v>1</v>
      </c>
      <c r="Y1848" s="20">
        <f>IF(A1848=0,0,IF(V1848="À venir",0,IF(AND(ISBLANK(P1848),ISBLANK(Q1848)),1,0)))</f>
        <v>0</v>
      </c>
      <c r="Z1848" s="20">
        <f>IF(OR(ISBLANK(P1848),ISBLANK(Q1848)),"",IF(OR(AND(P1848&gt;Q1848,W1848&gt;X1848),AND(P1848=Q1848,W1848=X1848),AND(P1848&lt;Q1848,W1848&lt;X1848)),1,0))</f>
        <v>1</v>
      </c>
      <c r="AA1848" s="20">
        <f ca="1">IF(C1848&lt;NOW(),IF(AND(P1848&gt;Q1848,W1848&gt;X1848),S1848,IF(AND(P1848=Q1848,W1848=X1848),T1848,IF(AND(P1848&lt;Q1848,W1848&lt;X1848),U1848,0))),"")</f>
        <v>57</v>
      </c>
      <c r="AB1848" s="20">
        <f ca="1">IF(AND(P1848=W1848,Q1848=X1848,NOT(ISBLANK(P1848)),NOT(ISBLANK(Q1848)),NOT(ISBLANK(W1848)),NOT(ISBLANK(AA1848))),1,0)</f>
        <v>0</v>
      </c>
      <c r="AC1848" s="20" t="str">
        <f ca="1">IF(AB1848=0,"",IF(OR(ISBLANK(P1848),ISBLANK(Q1848)),"",IF(ISBLANK(VLOOKUP(A1848,Database!A:AA,22,FALSE)),"",VLOOKUP(A1848,Database!A:AA,22,FALSE))))</f>
        <v/>
      </c>
      <c r="AD1848" s="20">
        <f ca="1">IFERROR(
   IF(
     OR(ISBLANK(P1848),ISBLANK(Q1848)),
     "",
     IF(
       AND(AA1848&lt;&gt;"",OR(V1848="Terminé",V1848="En cours")),
       VLOOKUP(AC1848,Setup_ScoreExactBonus!A:D,4,FALSE),
       0
     )),
  0)</f>
        <v>0</v>
      </c>
      <c r="AE1848" s="21">
        <f ca="1">IFERROR(IF(OR(ISBLANK(P1848),ISBLANK(Q1848)),0,IF(AA1848&lt;&gt;"", AA1848 + IF(AB1848=1,AD1848, 0), "") * (R1848+1)),"")</f>
        <v>57</v>
      </c>
      <c r="AF1848" s="21">
        <f ca="1">SUMIFS(AE$2:AE1848,D$2:D1848,D1848)</f>
        <v>2841</v>
      </c>
    </row>
    <row r="1849" spans="1:32" hidden="1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1">
        <v>0</v>
      </c>
      <c r="S1849" s="20">
        <f>VLOOKUP($A1849,Database!$A:$Y,10,FALSE)</f>
        <v>57</v>
      </c>
      <c r="T1849" s="20">
        <f>VLOOKUP($A1849,Database!$A:$Y,11,FALSE)</f>
        <v>120</v>
      </c>
      <c r="U1849" s="20">
        <f>VLOOKUP($A1849,Database!$A:$Y,12,FALSE)</f>
        <v>138</v>
      </c>
      <c r="V1849" s="20" t="str">
        <f>VLOOKUP(A1849,Database!A:M,13,FALSE)</f>
        <v>Terminé</v>
      </c>
      <c r="W1849" s="20">
        <f>VLOOKUP($A1849,Database!$A:$Y,20,FALSE)</f>
        <v>2</v>
      </c>
      <c r="X1849" s="20">
        <f>VLOOKUP($A1849,Database!$A:$Y,21,FALSE)</f>
        <v>1</v>
      </c>
      <c r="Y1849" s="20">
        <f>IF(A1849=0,0,IF(V1849="À venir",0,IF(AND(ISBLANK(P1849),ISBLANK(Q1849)),1,0)))</f>
        <v>0</v>
      </c>
      <c r="Z1849" s="20">
        <f>IF(OR(ISBLANK(P1849),ISBLANK(Q1849)),"",IF(OR(AND(P1849&gt;Q1849,W1849&gt;X1849),AND(P1849=Q1849,W1849=X1849),AND(P1849&lt;Q1849,W1849&lt;X1849)),1,0))</f>
        <v>1</v>
      </c>
      <c r="AA1849" s="20">
        <f ca="1">IF(C1849&lt;NOW(),IF(AND(P1849&gt;Q1849,W1849&gt;X1849),S1849,IF(AND(P1849=Q1849,W1849=X1849),T1849,IF(AND(P1849&lt;Q1849,W1849&lt;X1849),U1849,0))),"")</f>
        <v>57</v>
      </c>
      <c r="AB1849" s="20">
        <f ca="1">IF(AND(P1849=W1849,Q1849=X1849,NOT(ISBLANK(P1849)),NOT(ISBLANK(Q1849)),NOT(ISBLANK(W1849)),NOT(ISBLANK(AA1849))),1,0)</f>
        <v>0</v>
      </c>
      <c r="AC1849" s="20" t="str">
        <f ca="1">IF(AB1849=0,"",IF(OR(ISBLANK(P1849),ISBLANK(Q1849)),"",IF(ISBLANK(VLOOKUP(A1849,Database!A:AA,22,FALSE)),"",VLOOKUP(A1849,Database!A:AA,22,FALSE))))</f>
        <v/>
      </c>
      <c r="AD1849" s="20">
        <f ca="1">IFERROR(
   IF(
     OR(ISBLANK(P1849),ISBLANK(Q1849)),
     "",
     IF(
       AND(AA1849&lt;&gt;"",OR(V1849="Terminé",V1849="En cours")),
       VLOOKUP(AC1849,Setup_ScoreExactBonus!A:D,4,FALSE),
       0
     )),
  0)</f>
        <v>0</v>
      </c>
      <c r="AE1849" s="21">
        <f ca="1">IFERROR(IF(OR(ISBLANK(P1849),ISBLANK(Q1849)),0,IF(AA1849&lt;&gt;"", AA1849 + IF(AB1849=1,AD1849, 0), "") * (R1849+1)),"")</f>
        <v>57</v>
      </c>
      <c r="AF1849" s="21">
        <f ca="1">SUMIFS(AE$2:AE1849,D$2:D1849,D1849)</f>
        <v>2576</v>
      </c>
    </row>
    <row r="1850" spans="1:32" hidden="1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1">
        <v>0</v>
      </c>
      <c r="S1850" s="20">
        <f>VLOOKUP($A1850,Database!$A:$Y,10,FALSE)</f>
        <v>57</v>
      </c>
      <c r="T1850" s="20">
        <f>VLOOKUP($A1850,Database!$A:$Y,11,FALSE)</f>
        <v>120</v>
      </c>
      <c r="U1850" s="20">
        <f>VLOOKUP($A1850,Database!$A:$Y,12,FALSE)</f>
        <v>138</v>
      </c>
      <c r="V1850" s="20" t="str">
        <f>VLOOKUP(A1850,Database!A:M,13,FALSE)</f>
        <v>Terminé</v>
      </c>
      <c r="W1850" s="20">
        <f>VLOOKUP($A1850,Database!$A:$Y,20,FALSE)</f>
        <v>2</v>
      </c>
      <c r="X1850" s="20">
        <f>VLOOKUP($A1850,Database!$A:$Y,21,FALSE)</f>
        <v>1</v>
      </c>
      <c r="Y1850" s="20">
        <f>IF(A1850=0,0,IF(V1850="À venir",0,IF(AND(ISBLANK(P1850),ISBLANK(Q1850)),1,0)))</f>
        <v>0</v>
      </c>
      <c r="Z1850" s="20">
        <f>IF(OR(ISBLANK(P1850),ISBLANK(Q1850)),"",IF(OR(AND(P1850&gt;Q1850,W1850&gt;X1850),AND(P1850=Q1850,W1850=X1850),AND(P1850&lt;Q1850,W1850&lt;X1850)),1,0))</f>
        <v>0</v>
      </c>
      <c r="AA1850" s="20">
        <f ca="1">IF(C1850&lt;NOW(),IF(AND(P1850&gt;Q1850,W1850&gt;X1850),S1850,IF(AND(P1850=Q1850,W1850=X1850),T1850,IF(AND(P1850&lt;Q1850,W1850&lt;X1850),U1850,0))),"")</f>
        <v>0</v>
      </c>
      <c r="AB1850" s="20">
        <f ca="1">IF(AND(P1850=W1850,Q1850=X1850,NOT(ISBLANK(P1850)),NOT(ISBLANK(Q1850)),NOT(ISBLANK(W1850)),NOT(ISBLANK(AA1850))),1,0)</f>
        <v>0</v>
      </c>
      <c r="AC1850" s="20" t="str">
        <f ca="1">IF(AB1850=0,"",IF(OR(ISBLANK(P1850),ISBLANK(Q1850)),"",IF(ISBLANK(VLOOKUP(A1850,Database!A:AA,22,FALSE)),"",VLOOKUP(A1850,Database!A:AA,22,FALSE))))</f>
        <v/>
      </c>
      <c r="AD1850" s="20">
        <f ca="1">IFERROR(
   IF(
     OR(ISBLANK(P1850),ISBLANK(Q1850)),
     "",
     IF(
       AND(AA1850&lt;&gt;"",OR(V1850="Terminé",V1850="En cours")),
       VLOOKUP(AC1850,Setup_ScoreExactBonus!A:D,4,FALSE),
       0
     )),
  0)</f>
        <v>0</v>
      </c>
      <c r="AE1850" s="21">
        <f ca="1">IFERROR(IF(OR(ISBLANK(P1850),ISBLANK(Q1850)),0,IF(AA1850&lt;&gt;"", AA1850 + IF(AB1850=1,AD1850, 0), "") * (R1850+1)),"")</f>
        <v>0</v>
      </c>
      <c r="AF1850" s="21">
        <f ca="1">SUMIFS(AE$2:AE1850,D$2:D1850,D1850)</f>
        <v>2619</v>
      </c>
    </row>
    <row r="1851" spans="1:32" hidden="1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1">
        <v>0</v>
      </c>
      <c r="S1851" s="20">
        <f>VLOOKUP($A1851,Database!$A:$Y,10,FALSE)</f>
        <v>57</v>
      </c>
      <c r="T1851" s="20">
        <f>VLOOKUP($A1851,Database!$A:$Y,11,FALSE)</f>
        <v>120</v>
      </c>
      <c r="U1851" s="20">
        <f>VLOOKUP($A1851,Database!$A:$Y,12,FALSE)</f>
        <v>138</v>
      </c>
      <c r="V1851" s="20" t="str">
        <f>VLOOKUP(A1851,Database!A:M,13,FALSE)</f>
        <v>Terminé</v>
      </c>
      <c r="W1851" s="20">
        <f>VLOOKUP($A1851,Database!$A:$Y,20,FALSE)</f>
        <v>2</v>
      </c>
      <c r="X1851" s="20">
        <f>VLOOKUP($A1851,Database!$A:$Y,21,FALSE)</f>
        <v>1</v>
      </c>
      <c r="Y1851" s="20">
        <f>IF(A1851=0,0,IF(V1851="À venir",0,IF(AND(ISBLANK(P1851),ISBLANK(Q1851)),1,0)))</f>
        <v>0</v>
      </c>
      <c r="Z1851" s="20">
        <f>IF(OR(ISBLANK(P1851),ISBLANK(Q1851)),"",IF(OR(AND(P1851&gt;Q1851,W1851&gt;X1851),AND(P1851=Q1851,W1851=X1851),AND(P1851&lt;Q1851,W1851&lt;X1851)),1,0))</f>
        <v>1</v>
      </c>
      <c r="AA1851" s="20">
        <f ca="1">IF(C1851&lt;NOW(),IF(AND(P1851&gt;Q1851,W1851&gt;X1851),S1851,IF(AND(P1851=Q1851,W1851=X1851),T1851,IF(AND(P1851&lt;Q1851,W1851&lt;X1851),U1851,0))),"")</f>
        <v>57</v>
      </c>
      <c r="AB1851" s="20">
        <f ca="1">IF(AND(P1851=W1851,Q1851=X1851,NOT(ISBLANK(P1851)),NOT(ISBLANK(Q1851)),NOT(ISBLANK(W1851)),NOT(ISBLANK(AA1851))),1,0)</f>
        <v>0</v>
      </c>
      <c r="AC1851" s="20" t="str">
        <f ca="1">IF(AB1851=0,"",IF(OR(ISBLANK(P1851),ISBLANK(Q1851)),"",IF(ISBLANK(VLOOKUP(A1851,Database!A:AA,22,FALSE)),"",VLOOKUP(A1851,Database!A:AA,22,FALSE))))</f>
        <v/>
      </c>
      <c r="AD1851" s="20">
        <f ca="1">IFERROR(
   IF(
     OR(ISBLANK(P1851),ISBLANK(Q1851)),
     "",
     IF(
       AND(AA1851&lt;&gt;"",OR(V1851="Terminé",V1851="En cours")),
       VLOOKUP(AC1851,Setup_ScoreExactBonus!A:D,4,FALSE),
       0
     )),
  0)</f>
        <v>0</v>
      </c>
      <c r="AE1851" s="21">
        <f ca="1">IFERROR(IF(OR(ISBLANK(P1851),ISBLANK(Q1851)),0,IF(AA1851&lt;&gt;"", AA1851 + IF(AB1851=1,AD1851, 0), "") * (R1851+1)),"")</f>
        <v>57</v>
      </c>
      <c r="AF1851" s="21">
        <f ca="1">SUMIFS(AE$2:AE1851,D$2:D1851,D1851)</f>
        <v>2695</v>
      </c>
    </row>
    <row r="1852" spans="1:32" hidden="1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1">
        <v>0</v>
      </c>
      <c r="S1852" s="20">
        <f>VLOOKUP($A1852,Database!$A:$Y,10,FALSE)</f>
        <v>57</v>
      </c>
      <c r="T1852" s="20">
        <f>VLOOKUP($A1852,Database!$A:$Y,11,FALSE)</f>
        <v>120</v>
      </c>
      <c r="U1852" s="20">
        <f>VLOOKUP($A1852,Database!$A:$Y,12,FALSE)</f>
        <v>138</v>
      </c>
      <c r="V1852" s="20" t="str">
        <f>VLOOKUP(A1852,Database!A:M,13,FALSE)</f>
        <v>Terminé</v>
      </c>
      <c r="W1852" s="20">
        <f>VLOOKUP($A1852,Database!$A:$Y,20,FALSE)</f>
        <v>2</v>
      </c>
      <c r="X1852" s="20">
        <f>VLOOKUP($A1852,Database!$A:$Y,21,FALSE)</f>
        <v>1</v>
      </c>
      <c r="Y1852" s="20">
        <f>IF(A1852=0,0,IF(V1852="À venir",0,IF(AND(ISBLANK(P1852),ISBLANK(Q1852)),1,0)))</f>
        <v>0</v>
      </c>
      <c r="Z1852" s="20">
        <f>IF(OR(ISBLANK(P1852),ISBLANK(Q1852)),"",IF(OR(AND(P1852&gt;Q1852,W1852&gt;X1852),AND(P1852=Q1852,W1852=X1852),AND(P1852&lt;Q1852,W1852&lt;X1852)),1,0))</f>
        <v>0</v>
      </c>
      <c r="AA1852" s="20">
        <f ca="1">IF(C1852&lt;NOW(),IF(AND(P1852&gt;Q1852,W1852&gt;X1852),S1852,IF(AND(P1852=Q1852,W1852=X1852),T1852,IF(AND(P1852&lt;Q1852,W1852&lt;X1852),U1852,0))),"")</f>
        <v>0</v>
      </c>
      <c r="AB1852" s="20">
        <f ca="1">IF(AND(P1852=W1852,Q1852=X1852,NOT(ISBLANK(P1852)),NOT(ISBLANK(Q1852)),NOT(ISBLANK(W1852)),NOT(ISBLANK(AA1852))),1,0)</f>
        <v>0</v>
      </c>
      <c r="AC1852" s="20" t="str">
        <f ca="1">IF(AB1852=0,"",IF(OR(ISBLANK(P1852),ISBLANK(Q1852)),"",IF(ISBLANK(VLOOKUP(A1852,Database!A:AA,22,FALSE)),"",VLOOKUP(A1852,Database!A:AA,22,FALSE))))</f>
        <v/>
      </c>
      <c r="AD1852" s="20">
        <f ca="1">IFERROR(
   IF(
     OR(ISBLANK(P1852),ISBLANK(Q1852)),
     "",
     IF(
       AND(AA1852&lt;&gt;"",OR(V1852="Terminé",V1852="En cours")),
       VLOOKUP(AC1852,Setup_ScoreExactBonus!A:D,4,FALSE),
       0
     )),
  0)</f>
        <v>0</v>
      </c>
      <c r="AE1852" s="21">
        <f ca="1">IFERROR(IF(OR(ISBLANK(P1852),ISBLANK(Q1852)),0,IF(AA1852&lt;&gt;"", AA1852 + IF(AB1852=1,AD1852, 0), "") * (R1852+1)),"")</f>
        <v>0</v>
      </c>
      <c r="AF1852" s="21">
        <f ca="1">SUMIFS(AE$2:AE1852,D$2:D1852,D1852)</f>
        <v>2625</v>
      </c>
    </row>
    <row r="1853" spans="1:32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1">
        <v>0</v>
      </c>
      <c r="S1853" s="20">
        <f>VLOOKUP($A1853,Database!$A:$Y,10,FALSE)</f>
        <v>57</v>
      </c>
      <c r="T1853" s="20">
        <f>VLOOKUP($A1853,Database!$A:$Y,11,FALSE)</f>
        <v>120</v>
      </c>
      <c r="U1853" s="20">
        <f>VLOOKUP($A1853,Database!$A:$Y,12,FALSE)</f>
        <v>138</v>
      </c>
      <c r="V1853" s="20" t="str">
        <f>VLOOKUP(A1853,Database!A:M,13,FALSE)</f>
        <v>Terminé</v>
      </c>
      <c r="W1853" s="20">
        <f>VLOOKUP($A1853,Database!$A:$Y,20,FALSE)</f>
        <v>2</v>
      </c>
      <c r="X1853" s="20">
        <f>VLOOKUP($A1853,Database!$A:$Y,21,FALSE)</f>
        <v>1</v>
      </c>
      <c r="Y1853" s="20">
        <f>IF(A1853=0,0,IF(V1853="À venir",0,IF(AND(ISBLANK(P1853),ISBLANK(Q1853)),1,0)))</f>
        <v>0</v>
      </c>
      <c r="Z1853" s="20">
        <f>IF(OR(ISBLANK(P1853),ISBLANK(Q1853)),"",IF(OR(AND(P1853&gt;Q1853,W1853&gt;X1853),AND(P1853=Q1853,W1853=X1853),AND(P1853&lt;Q1853,W1853&lt;X1853)),1,0))</f>
        <v>0</v>
      </c>
      <c r="AA1853" s="20">
        <f ca="1">IF(C1853&lt;NOW(),IF(AND(P1853&gt;Q1853,W1853&gt;X1853),S1853,IF(AND(P1853=Q1853,W1853=X1853),T1853,IF(AND(P1853&lt;Q1853,W1853&lt;X1853),U1853,0))),"")</f>
        <v>0</v>
      </c>
      <c r="AB1853" s="20">
        <f ca="1">IF(AND(P1853=W1853,Q1853=X1853,NOT(ISBLANK(P1853)),NOT(ISBLANK(Q1853)),NOT(ISBLANK(W1853)),NOT(ISBLANK(AA1853))),1,0)</f>
        <v>0</v>
      </c>
      <c r="AC1853" s="20" t="str">
        <f ca="1">IF(AB1853=0,"",IF(OR(ISBLANK(P1853),ISBLANK(Q1853)),"",IF(ISBLANK(VLOOKUP(A1853,Database!A:AA,22,FALSE)),"",VLOOKUP(A1853,Database!A:AA,22,FALSE))))</f>
        <v/>
      </c>
      <c r="AD1853" s="20">
        <f ca="1">IFERROR(
   IF(
     OR(ISBLANK(P1853),ISBLANK(Q1853)),
     "",
     IF(
       AND(AA1853&lt;&gt;"",OR(V1853="Terminé",V1853="En cours")),
       VLOOKUP(AC1853,Setup_ScoreExactBonus!A:D,4,FALSE),
       0
     )),
  0)</f>
        <v>0</v>
      </c>
      <c r="AE1853" s="21">
        <f ca="1">IFERROR(IF(OR(ISBLANK(P1853),ISBLANK(Q1853)),0,IF(AA1853&lt;&gt;"", AA1853 + IF(AB1853=1,AD1853, 0), "") * (R1853+1)),"")</f>
        <v>0</v>
      </c>
      <c r="AF1853" s="21">
        <f ca="1">SUMIFS(AE$2:AE1853,D$2:D1853,D1853)</f>
        <v>2285</v>
      </c>
    </row>
    <row r="1854" spans="1:32" hidden="1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1">
        <v>0</v>
      </c>
      <c r="S1854" s="20">
        <f>VLOOKUP($A1854,Database!$A:$Y,10,FALSE)</f>
        <v>57</v>
      </c>
      <c r="T1854" s="20">
        <f>VLOOKUP($A1854,Database!$A:$Y,11,FALSE)</f>
        <v>120</v>
      </c>
      <c r="U1854" s="20">
        <f>VLOOKUP($A1854,Database!$A:$Y,12,FALSE)</f>
        <v>138</v>
      </c>
      <c r="V1854" s="20" t="str">
        <f>VLOOKUP(A1854,Database!A:M,13,FALSE)</f>
        <v>Terminé</v>
      </c>
      <c r="W1854" s="20">
        <f>VLOOKUP($A1854,Database!$A:$Y,20,FALSE)</f>
        <v>2</v>
      </c>
      <c r="X1854" s="20">
        <f>VLOOKUP($A1854,Database!$A:$Y,21,FALSE)</f>
        <v>1</v>
      </c>
      <c r="Y1854" s="20">
        <f>IF(A1854=0,0,IF(V1854="À venir",0,IF(AND(ISBLANK(P1854),ISBLANK(Q1854)),1,0)))</f>
        <v>0</v>
      </c>
      <c r="Z1854" s="20">
        <f>IF(OR(ISBLANK(P1854),ISBLANK(Q1854)),"",IF(OR(AND(P1854&gt;Q1854,W1854&gt;X1854),AND(P1854=Q1854,W1854=X1854),AND(P1854&lt;Q1854,W1854&lt;X1854)),1,0))</f>
        <v>1</v>
      </c>
      <c r="AA1854" s="20">
        <f ca="1">IF(C1854&lt;NOW(),IF(AND(P1854&gt;Q1854,W1854&gt;X1854),S1854,IF(AND(P1854=Q1854,W1854=X1854),T1854,IF(AND(P1854&lt;Q1854,W1854&lt;X1854),U1854,0))),"")</f>
        <v>57</v>
      </c>
      <c r="AB1854" s="20">
        <f ca="1">IF(AND(P1854=W1854,Q1854=X1854,NOT(ISBLANK(P1854)),NOT(ISBLANK(Q1854)),NOT(ISBLANK(W1854)),NOT(ISBLANK(AA1854))),1,0)</f>
        <v>1</v>
      </c>
      <c r="AC1854" s="20" t="str">
        <f ca="1">IF(AB1854=0,"",IF(OR(ISBLANK(P1854),ISBLANK(Q1854)),"",IF(ISBLANK(VLOOKUP(A1854,Database!A:AA,22,FALSE)),"",VLOOKUP(A1854,Database!A:AA,22,FALSE))))</f>
        <v>Exact</v>
      </c>
      <c r="AD1854" s="20">
        <f ca="1">IFERROR(
   IF(
     OR(ISBLANK(P1854),ISBLANK(Q1854)),
     "",
     IF(
       AND(AA1854&lt;&gt;"",OR(V1854="Terminé",V1854="En cours")),
       VLOOKUP(AC1854,Setup_ScoreExactBonus!A:D,4,FALSE),
       0
     )),
  0)</f>
        <v>20</v>
      </c>
      <c r="AE1854" s="21">
        <f ca="1">IFERROR(IF(OR(ISBLANK(P1854),ISBLANK(Q1854)),0,IF(AA1854&lt;&gt;"", AA1854 + IF(AB1854=1,AD1854, 0), "") * (R1854+1)),"")</f>
        <v>77</v>
      </c>
      <c r="AF1854" s="21">
        <f ca="1">SUMIFS(AE$2:AE1854,D$2:D1854,D1854)</f>
        <v>2439</v>
      </c>
    </row>
    <row r="1855" spans="1:32" hidden="1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1">
        <v>0</v>
      </c>
      <c r="S1855" s="20">
        <f>VLOOKUP($A1855,Database!$A:$Y,10,FALSE)</f>
        <v>57</v>
      </c>
      <c r="T1855" s="20">
        <f>VLOOKUP($A1855,Database!$A:$Y,11,FALSE)</f>
        <v>120</v>
      </c>
      <c r="U1855" s="20">
        <f>VLOOKUP($A1855,Database!$A:$Y,12,FALSE)</f>
        <v>138</v>
      </c>
      <c r="V1855" s="20" t="str">
        <f>VLOOKUP(A1855,Database!A:M,13,FALSE)</f>
        <v>Terminé</v>
      </c>
      <c r="W1855" s="20">
        <f>VLOOKUP($A1855,Database!$A:$Y,20,FALSE)</f>
        <v>2</v>
      </c>
      <c r="X1855" s="20">
        <f>VLOOKUP($A1855,Database!$A:$Y,21,FALSE)</f>
        <v>1</v>
      </c>
      <c r="Y1855" s="20">
        <f>IF(A1855=0,0,IF(V1855="À venir",0,IF(AND(ISBLANK(P1855),ISBLANK(Q1855)),1,0)))</f>
        <v>0</v>
      </c>
      <c r="Z1855" s="20">
        <f>IF(OR(ISBLANK(P1855),ISBLANK(Q1855)),"",IF(OR(AND(P1855&gt;Q1855,W1855&gt;X1855),AND(P1855=Q1855,W1855=X1855),AND(P1855&lt;Q1855,W1855&lt;X1855)),1,0))</f>
        <v>0</v>
      </c>
      <c r="AA1855" s="20">
        <f ca="1">IF(C1855&lt;NOW(),IF(AND(P1855&gt;Q1855,W1855&gt;X1855),S1855,IF(AND(P1855=Q1855,W1855=X1855),T1855,IF(AND(P1855&lt;Q1855,W1855&lt;X1855),U1855,0))),"")</f>
        <v>0</v>
      </c>
      <c r="AB1855" s="20">
        <f ca="1">IF(AND(P1855=W1855,Q1855=X1855,NOT(ISBLANK(P1855)),NOT(ISBLANK(Q1855)),NOT(ISBLANK(W1855)),NOT(ISBLANK(AA1855))),1,0)</f>
        <v>0</v>
      </c>
      <c r="AC1855" s="20" t="str">
        <f ca="1">IF(AB1855=0,"",IF(OR(ISBLANK(P1855),ISBLANK(Q1855)),"",IF(ISBLANK(VLOOKUP(A1855,Database!A:AA,22,FALSE)),"",VLOOKUP(A1855,Database!A:AA,22,FALSE))))</f>
        <v/>
      </c>
      <c r="AD1855" s="20">
        <f ca="1">IFERROR(
   IF(
     OR(ISBLANK(P1855),ISBLANK(Q1855)),
     "",
     IF(
       AND(AA1855&lt;&gt;"",OR(V1855="Terminé",V1855="En cours")),
       VLOOKUP(AC1855,Setup_ScoreExactBonus!A:D,4,FALSE),
       0
     )),
  0)</f>
        <v>0</v>
      </c>
      <c r="AE1855" s="21">
        <f ca="1">IFERROR(IF(OR(ISBLANK(P1855),ISBLANK(Q1855)),0,IF(AA1855&lt;&gt;"", AA1855 + IF(AB1855=1,AD1855, 0), "") * (R1855+1)),"")</f>
        <v>0</v>
      </c>
      <c r="AF1855" s="21">
        <f ca="1">SUMIFS(AE$2:AE1855,D$2:D1855,D1855)</f>
        <v>2380</v>
      </c>
    </row>
    <row r="1856" spans="1:32" hidden="1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1">
        <v>0</v>
      </c>
      <c r="S1856" s="20">
        <f>VLOOKUP($A1856,Database!$A:$Y,10,FALSE)</f>
        <v>57</v>
      </c>
      <c r="T1856" s="20">
        <f>VLOOKUP($A1856,Database!$A:$Y,11,FALSE)</f>
        <v>120</v>
      </c>
      <c r="U1856" s="20">
        <f>VLOOKUP($A1856,Database!$A:$Y,12,FALSE)</f>
        <v>138</v>
      </c>
      <c r="V1856" s="20" t="str">
        <f>VLOOKUP(A1856,Database!A:M,13,FALSE)</f>
        <v>Terminé</v>
      </c>
      <c r="W1856" s="20">
        <f>VLOOKUP($A1856,Database!$A:$Y,20,FALSE)</f>
        <v>2</v>
      </c>
      <c r="X1856" s="20">
        <f>VLOOKUP($A1856,Database!$A:$Y,21,FALSE)</f>
        <v>1</v>
      </c>
      <c r="Y1856" s="20">
        <f>IF(A1856=0,0,IF(V1856="À venir",0,IF(AND(ISBLANK(P1856),ISBLANK(Q1856)),1,0)))</f>
        <v>0</v>
      </c>
      <c r="Z1856" s="20">
        <f>IF(OR(ISBLANK(P1856),ISBLANK(Q1856)),"",IF(OR(AND(P1856&gt;Q1856,W1856&gt;X1856),AND(P1856=Q1856,W1856=X1856),AND(P1856&lt;Q1856,W1856&lt;X1856)),1,0))</f>
        <v>0</v>
      </c>
      <c r="AA1856" s="20">
        <f ca="1">IF(C1856&lt;NOW(),IF(AND(P1856&gt;Q1856,W1856&gt;X1856),S1856,IF(AND(P1856=Q1856,W1856=X1856),T1856,IF(AND(P1856&lt;Q1856,W1856&lt;X1856),U1856,0))),"")</f>
        <v>0</v>
      </c>
      <c r="AB1856" s="20">
        <f ca="1">IF(AND(P1856=W1856,Q1856=X1856,NOT(ISBLANK(P1856)),NOT(ISBLANK(Q1856)),NOT(ISBLANK(W1856)),NOT(ISBLANK(AA1856))),1,0)</f>
        <v>0</v>
      </c>
      <c r="AC1856" s="20" t="str">
        <f ca="1">IF(AB1856=0,"",IF(OR(ISBLANK(P1856),ISBLANK(Q1856)),"",IF(ISBLANK(VLOOKUP(A1856,Database!A:AA,22,FALSE)),"",VLOOKUP(A1856,Database!A:AA,22,FALSE))))</f>
        <v/>
      </c>
      <c r="AD1856" s="20">
        <f ca="1">IFERROR(
   IF(
     OR(ISBLANK(P1856),ISBLANK(Q1856)),
     "",
     IF(
       AND(AA1856&lt;&gt;"",OR(V1856="Terminé",V1856="En cours")),
       VLOOKUP(AC1856,Setup_ScoreExactBonus!A:D,4,FALSE),
       0
     )),
  0)</f>
        <v>0</v>
      </c>
      <c r="AE1856" s="21">
        <f ca="1">IFERROR(IF(OR(ISBLANK(P1856),ISBLANK(Q1856)),0,IF(AA1856&lt;&gt;"", AA1856 + IF(AB1856=1,AD1856, 0), "") * (R1856+1)),"")</f>
        <v>0</v>
      </c>
      <c r="AF1856" s="21">
        <f ca="1">SUMIFS(AE$2:AE1856,D$2:D1856,D1856)</f>
        <v>2318</v>
      </c>
    </row>
    <row r="1857" spans="1:32" hidden="1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1">
        <v>0</v>
      </c>
      <c r="S1857" s="20">
        <f>VLOOKUP($A1857,Database!$A:$Y,10,FALSE)</f>
        <v>57</v>
      </c>
      <c r="T1857" s="20">
        <f>VLOOKUP($A1857,Database!$A:$Y,11,FALSE)</f>
        <v>120</v>
      </c>
      <c r="U1857" s="20">
        <f>VLOOKUP($A1857,Database!$A:$Y,12,FALSE)</f>
        <v>138</v>
      </c>
      <c r="V1857" s="20" t="str">
        <f>VLOOKUP(A1857,Database!A:M,13,FALSE)</f>
        <v>Terminé</v>
      </c>
      <c r="W1857" s="20">
        <f>VLOOKUP($A1857,Database!$A:$Y,20,FALSE)</f>
        <v>2</v>
      </c>
      <c r="X1857" s="20">
        <f>VLOOKUP($A1857,Database!$A:$Y,21,FALSE)</f>
        <v>1</v>
      </c>
      <c r="Y1857" s="20">
        <f>IF(A1857=0,0,IF(V1857="À venir",0,IF(AND(ISBLANK(P1857),ISBLANK(Q1857)),1,0)))</f>
        <v>0</v>
      </c>
      <c r="Z1857" s="20">
        <f>IF(OR(ISBLANK(P1857),ISBLANK(Q1857)),"",IF(OR(AND(P1857&gt;Q1857,W1857&gt;X1857),AND(P1857=Q1857,W1857=X1857),AND(P1857&lt;Q1857,W1857&lt;X1857)),1,0))</f>
        <v>1</v>
      </c>
      <c r="AA1857" s="20">
        <f ca="1">IF(C1857&lt;NOW(),IF(AND(P1857&gt;Q1857,W1857&gt;X1857),S1857,IF(AND(P1857=Q1857,W1857=X1857),T1857,IF(AND(P1857&lt;Q1857,W1857&lt;X1857),U1857,0))),"")</f>
        <v>57</v>
      </c>
      <c r="AB1857" s="20">
        <f ca="1">IF(AND(P1857=W1857,Q1857=X1857,NOT(ISBLANK(P1857)),NOT(ISBLANK(Q1857)),NOT(ISBLANK(W1857)),NOT(ISBLANK(AA1857))),1,0)</f>
        <v>1</v>
      </c>
      <c r="AC1857" s="20" t="str">
        <f ca="1">IF(AB1857=0,"",IF(OR(ISBLANK(P1857),ISBLANK(Q1857)),"",IF(ISBLANK(VLOOKUP(A1857,Database!A:AA,22,FALSE)),"",VLOOKUP(A1857,Database!A:AA,22,FALSE))))</f>
        <v>Exact</v>
      </c>
      <c r="AD1857" s="20">
        <f ca="1">IFERROR(
   IF(
     OR(ISBLANK(P1857),ISBLANK(Q1857)),
     "",
     IF(
       AND(AA1857&lt;&gt;"",OR(V1857="Terminé",V1857="En cours")),
       VLOOKUP(AC1857,Setup_ScoreExactBonus!A:D,4,FALSE),
       0
     )),
  0)</f>
        <v>20</v>
      </c>
      <c r="AE1857" s="21">
        <f ca="1">IFERROR(IF(OR(ISBLANK(P1857),ISBLANK(Q1857)),0,IF(AA1857&lt;&gt;"", AA1857 + IF(AB1857=1,AD1857, 0), "") * (R1857+1)),"")</f>
        <v>77</v>
      </c>
      <c r="AF1857" s="21">
        <f ca="1">SUMIFS(AE$2:AE1857,D$2:D1857,D1857)</f>
        <v>2561</v>
      </c>
    </row>
    <row r="1858" spans="1:32" hidden="1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1">
        <v>0</v>
      </c>
      <c r="S1858" s="20">
        <f>VLOOKUP($A1858,Database!$A:$Y,10,FALSE)</f>
        <v>57</v>
      </c>
      <c r="T1858" s="20">
        <f>VLOOKUP($A1858,Database!$A:$Y,11,FALSE)</f>
        <v>120</v>
      </c>
      <c r="U1858" s="20">
        <f>VLOOKUP($A1858,Database!$A:$Y,12,FALSE)</f>
        <v>138</v>
      </c>
      <c r="V1858" s="20" t="str">
        <f>VLOOKUP(A1858,Database!A:M,13,FALSE)</f>
        <v>Terminé</v>
      </c>
      <c r="W1858" s="20">
        <f>VLOOKUP($A1858,Database!$A:$Y,20,FALSE)</f>
        <v>2</v>
      </c>
      <c r="X1858" s="20">
        <f>VLOOKUP($A1858,Database!$A:$Y,21,FALSE)</f>
        <v>1</v>
      </c>
      <c r="Y1858" s="20">
        <f>IF(A1858=0,0,IF(V1858="À venir",0,IF(AND(ISBLANK(P1858),ISBLANK(Q1858)),1,0)))</f>
        <v>0</v>
      </c>
      <c r="Z1858" s="20">
        <f>IF(OR(ISBLANK(P1858),ISBLANK(Q1858)),"",IF(OR(AND(P1858&gt;Q1858,W1858&gt;X1858),AND(P1858=Q1858,W1858=X1858),AND(P1858&lt;Q1858,W1858&lt;X1858)),1,0))</f>
        <v>1</v>
      </c>
      <c r="AA1858" s="20">
        <f ca="1">IF(C1858&lt;NOW(),IF(AND(P1858&gt;Q1858,W1858&gt;X1858),S1858,IF(AND(P1858=Q1858,W1858=X1858),T1858,IF(AND(P1858&lt;Q1858,W1858&lt;X1858),U1858,0))),"")</f>
        <v>57</v>
      </c>
      <c r="AB1858" s="20">
        <f ca="1">IF(AND(P1858=W1858,Q1858=X1858,NOT(ISBLANK(P1858)),NOT(ISBLANK(Q1858)),NOT(ISBLANK(W1858)),NOT(ISBLANK(AA1858))),1,0)</f>
        <v>0</v>
      </c>
      <c r="AC1858" s="20" t="str">
        <f ca="1">IF(AB1858=0,"",IF(OR(ISBLANK(P1858),ISBLANK(Q1858)),"",IF(ISBLANK(VLOOKUP(A1858,Database!A:AA,22,FALSE)),"",VLOOKUP(A1858,Database!A:AA,22,FALSE))))</f>
        <v/>
      </c>
      <c r="AD1858" s="20">
        <f ca="1">IFERROR(
   IF(
     OR(ISBLANK(P1858),ISBLANK(Q1858)),
     "",
     IF(
       AND(AA1858&lt;&gt;"",OR(V1858="Terminé",V1858="En cours")),
       VLOOKUP(AC1858,Setup_ScoreExactBonus!A:D,4,FALSE),
       0
     )),
  0)</f>
        <v>0</v>
      </c>
      <c r="AE1858" s="21">
        <f ca="1">IFERROR(IF(OR(ISBLANK(P1858),ISBLANK(Q1858)),0,IF(AA1858&lt;&gt;"", AA1858 + IF(AB1858=1,AD1858, 0), "") * (R1858+1)),"")</f>
        <v>57</v>
      </c>
      <c r="AF1858" s="21">
        <f ca="1">SUMIFS(AE$2:AE1858,D$2:D1858,D1858)</f>
        <v>2263</v>
      </c>
    </row>
    <row r="1859" spans="1:32" hidden="1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1">
        <v>0</v>
      </c>
      <c r="S1859" s="20">
        <f>VLOOKUP($A1859,Database!$A:$Y,10,FALSE)</f>
        <v>57</v>
      </c>
      <c r="T1859" s="20">
        <f>VLOOKUP($A1859,Database!$A:$Y,11,FALSE)</f>
        <v>120</v>
      </c>
      <c r="U1859" s="20">
        <f>VLOOKUP($A1859,Database!$A:$Y,12,FALSE)</f>
        <v>138</v>
      </c>
      <c r="V1859" s="20" t="str">
        <f>VLOOKUP(A1859,Database!A:M,13,FALSE)</f>
        <v>Terminé</v>
      </c>
      <c r="W1859" s="20">
        <f>VLOOKUP($A1859,Database!$A:$Y,20,FALSE)</f>
        <v>2</v>
      </c>
      <c r="X1859" s="20">
        <f>VLOOKUP($A1859,Database!$A:$Y,21,FALSE)</f>
        <v>1</v>
      </c>
      <c r="Y1859" s="20">
        <f>IF(A1859=0,0,IF(V1859="À venir",0,IF(AND(ISBLANK(P1859),ISBLANK(Q1859)),1,0)))</f>
        <v>0</v>
      </c>
      <c r="Z1859" s="20">
        <f>IF(OR(ISBLANK(P1859),ISBLANK(Q1859)),"",IF(OR(AND(P1859&gt;Q1859,W1859&gt;X1859),AND(P1859=Q1859,W1859=X1859),AND(P1859&lt;Q1859,W1859&lt;X1859)),1,0))</f>
        <v>1</v>
      </c>
      <c r="AA1859" s="20">
        <f ca="1">IF(C1859&lt;NOW(),IF(AND(P1859&gt;Q1859,W1859&gt;X1859),S1859,IF(AND(P1859=Q1859,W1859=X1859),T1859,IF(AND(P1859&lt;Q1859,W1859&lt;X1859),U1859,0))),"")</f>
        <v>57</v>
      </c>
      <c r="AB1859" s="20">
        <f ca="1">IF(AND(P1859=W1859,Q1859=X1859,NOT(ISBLANK(P1859)),NOT(ISBLANK(Q1859)),NOT(ISBLANK(W1859)),NOT(ISBLANK(AA1859))),1,0)</f>
        <v>0</v>
      </c>
      <c r="AC1859" s="20" t="str">
        <f ca="1">IF(AB1859=0,"",IF(OR(ISBLANK(P1859),ISBLANK(Q1859)),"",IF(ISBLANK(VLOOKUP(A1859,Database!A:AA,22,FALSE)),"",VLOOKUP(A1859,Database!A:AA,22,FALSE))))</f>
        <v/>
      </c>
      <c r="AD1859" s="20">
        <f ca="1">IFERROR(
   IF(
     OR(ISBLANK(P1859),ISBLANK(Q1859)),
     "",
     IF(
       AND(AA1859&lt;&gt;"",OR(V1859="Terminé",V1859="En cours")),
       VLOOKUP(AC1859,Setup_ScoreExactBonus!A:D,4,FALSE),
       0
     )),
  0)</f>
        <v>0</v>
      </c>
      <c r="AE1859" s="21">
        <f ca="1">IFERROR(IF(OR(ISBLANK(P1859),ISBLANK(Q1859)),0,IF(AA1859&lt;&gt;"", AA1859 + IF(AB1859=1,AD1859, 0), "") * (R1859+1)),"")</f>
        <v>57</v>
      </c>
      <c r="AF1859" s="21">
        <f ca="1">SUMIFS(AE$2:AE1859,D$2:D1859,D1859)</f>
        <v>2203</v>
      </c>
    </row>
    <row r="1860" spans="1:32" hidden="1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1">
        <v>0</v>
      </c>
      <c r="S1860" s="20">
        <f>VLOOKUP($A1860,Database!$A:$Y,10,FALSE)</f>
        <v>57</v>
      </c>
      <c r="T1860" s="20">
        <f>VLOOKUP($A1860,Database!$A:$Y,11,FALSE)</f>
        <v>120</v>
      </c>
      <c r="U1860" s="20">
        <f>VLOOKUP($A1860,Database!$A:$Y,12,FALSE)</f>
        <v>138</v>
      </c>
      <c r="V1860" s="20" t="str">
        <f>VLOOKUP(A1860,Database!A:M,13,FALSE)</f>
        <v>Terminé</v>
      </c>
      <c r="W1860" s="20">
        <f>VLOOKUP($A1860,Database!$A:$Y,20,FALSE)</f>
        <v>2</v>
      </c>
      <c r="X1860" s="20">
        <f>VLOOKUP($A1860,Database!$A:$Y,21,FALSE)</f>
        <v>1</v>
      </c>
      <c r="Y1860" s="20">
        <f>IF(A1860=0,0,IF(V1860="À venir",0,IF(AND(ISBLANK(P1860),ISBLANK(Q1860)),1,0)))</f>
        <v>1</v>
      </c>
      <c r="Z1860" s="20" t="str">
        <f>IF(OR(ISBLANK(P1860),ISBLANK(Q1860)),"",IF(OR(AND(P1860&gt;Q1860,W1860&gt;X1860),AND(P1860=Q1860,W1860=X1860),AND(P1860&lt;Q1860,W1860&lt;X1860)),1,0))</f>
        <v/>
      </c>
      <c r="AA1860" s="20">
        <f ca="1">IF(C1860&lt;NOW(),IF(AND(P1860&gt;Q1860,W1860&gt;X1860),S1860,IF(AND(P1860=Q1860,W1860=X1860),T1860,IF(AND(P1860&lt;Q1860,W1860&lt;X1860),U1860,0))),"")</f>
        <v>0</v>
      </c>
      <c r="AB1860" s="20">
        <f ca="1">IF(AND(P1860=W1860,Q1860=X1860,NOT(ISBLANK(P1860)),NOT(ISBLANK(Q1860)),NOT(ISBLANK(W1860)),NOT(ISBLANK(AA1860))),1,0)</f>
        <v>0</v>
      </c>
      <c r="AC1860" s="20" t="str">
        <f ca="1">IF(AB1860=0,"",IF(OR(ISBLANK(P1860),ISBLANK(Q1860)),"",IF(ISBLANK(VLOOKUP(A1860,Database!A:AA,22,FALSE)),"",VLOOKUP(A1860,Database!A:AA,22,FALSE))))</f>
        <v/>
      </c>
      <c r="AD1860" s="20" t="str">
        <f>IFERROR(
   IF(
     OR(ISBLANK(P1860),ISBLANK(Q1860)),
     "",
     IF(
       AND(AA1860&lt;&gt;"",OR(V1860="Terminé",V1860="En cours")),
       VLOOKUP(AC1860,Setup_ScoreExactBonus!A:D,4,FALSE),
       0
     )),
  0)</f>
        <v/>
      </c>
      <c r="AE1860" s="21">
        <f>IFERROR(IF(OR(ISBLANK(P1860),ISBLANK(Q1860)),0,IF(AA1860&lt;&gt;"", AA1860 + IF(AB1860=1,AD1860, 0), "") * (R1860+1)),"")</f>
        <v>0</v>
      </c>
      <c r="AF1860" s="21">
        <f ca="1">SUMIFS(AE$2:AE1860,D$2:D1860,D1860)</f>
        <v>2002</v>
      </c>
    </row>
    <row r="1861" spans="1:32" hidden="1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1">
        <v>0</v>
      </c>
      <c r="S1861" s="20">
        <f>VLOOKUP($A1861,Database!$A:$Y,10,FALSE)</f>
        <v>57</v>
      </c>
      <c r="T1861" s="20">
        <f>VLOOKUP($A1861,Database!$A:$Y,11,FALSE)</f>
        <v>120</v>
      </c>
      <c r="U1861" s="20">
        <f>VLOOKUP($A1861,Database!$A:$Y,12,FALSE)</f>
        <v>138</v>
      </c>
      <c r="V1861" s="20" t="str">
        <f>VLOOKUP(A1861,Database!A:M,13,FALSE)</f>
        <v>Terminé</v>
      </c>
      <c r="W1861" s="20">
        <f>VLOOKUP($A1861,Database!$A:$Y,20,FALSE)</f>
        <v>2</v>
      </c>
      <c r="X1861" s="20">
        <f>VLOOKUP($A1861,Database!$A:$Y,21,FALSE)</f>
        <v>1</v>
      </c>
      <c r="Y1861" s="20">
        <f>IF(A1861=0,0,IF(V1861="À venir",0,IF(AND(ISBLANK(P1861),ISBLANK(Q1861)),1,0)))</f>
        <v>0</v>
      </c>
      <c r="Z1861" s="20">
        <f>IF(OR(ISBLANK(P1861),ISBLANK(Q1861)),"",IF(OR(AND(P1861&gt;Q1861,W1861&gt;X1861),AND(P1861=Q1861,W1861=X1861),AND(P1861&lt;Q1861,W1861&lt;X1861)),1,0))</f>
        <v>0</v>
      </c>
      <c r="AA1861" s="20">
        <f ca="1">IF(C1861&lt;NOW(),IF(AND(P1861&gt;Q1861,W1861&gt;X1861),S1861,IF(AND(P1861=Q1861,W1861=X1861),T1861,IF(AND(P1861&lt;Q1861,W1861&lt;X1861),U1861,0))),"")</f>
        <v>0</v>
      </c>
      <c r="AB1861" s="20">
        <f ca="1">IF(AND(P1861=W1861,Q1861=X1861,NOT(ISBLANK(P1861)),NOT(ISBLANK(Q1861)),NOT(ISBLANK(W1861)),NOT(ISBLANK(AA1861))),1,0)</f>
        <v>0</v>
      </c>
      <c r="AC1861" s="20" t="str">
        <f ca="1">IF(AB1861=0,"",IF(OR(ISBLANK(P1861),ISBLANK(Q1861)),"",IF(ISBLANK(VLOOKUP(A1861,Database!A:AA,22,FALSE)),"",VLOOKUP(A1861,Database!A:AA,22,FALSE))))</f>
        <v/>
      </c>
      <c r="AD1861" s="20">
        <f ca="1">IFERROR(
   IF(
     OR(ISBLANK(P1861),ISBLANK(Q1861)),
     "",
     IF(
       AND(AA1861&lt;&gt;"",OR(V1861="Terminé",V1861="En cours")),
       VLOOKUP(AC1861,Setup_ScoreExactBonus!A:D,4,FALSE),
       0
     )),
  0)</f>
        <v>0</v>
      </c>
      <c r="AE1861" s="21">
        <f ca="1">IFERROR(IF(OR(ISBLANK(P1861),ISBLANK(Q1861)),0,IF(AA1861&lt;&gt;"", AA1861 + IF(AB1861=1,AD1861, 0), "") * (R1861+1)),"")</f>
        <v>0</v>
      </c>
      <c r="AF1861" s="21">
        <f ca="1">SUMIFS(AE$2:AE1861,D$2:D1861,D1861)</f>
        <v>2563</v>
      </c>
    </row>
    <row r="1862" spans="1:32" hidden="1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1">
        <v>0</v>
      </c>
      <c r="S1862" s="20">
        <f>VLOOKUP($A1862,Database!$A:$Y,10,FALSE)</f>
        <v>57</v>
      </c>
      <c r="T1862" s="20">
        <f>VLOOKUP($A1862,Database!$A:$Y,11,FALSE)</f>
        <v>120</v>
      </c>
      <c r="U1862" s="20">
        <f>VLOOKUP($A1862,Database!$A:$Y,12,FALSE)</f>
        <v>138</v>
      </c>
      <c r="V1862" s="20" t="str">
        <f>VLOOKUP(A1862,Database!A:M,13,FALSE)</f>
        <v>Terminé</v>
      </c>
      <c r="W1862" s="20">
        <f>VLOOKUP($A1862,Database!$A:$Y,20,FALSE)</f>
        <v>2</v>
      </c>
      <c r="X1862" s="20">
        <f>VLOOKUP($A1862,Database!$A:$Y,21,FALSE)</f>
        <v>1</v>
      </c>
      <c r="Y1862" s="20">
        <f>IF(A1862=0,0,IF(V1862="À venir",0,IF(AND(ISBLANK(P1862),ISBLANK(Q1862)),1,0)))</f>
        <v>0</v>
      </c>
      <c r="Z1862" s="20">
        <f>IF(OR(ISBLANK(P1862),ISBLANK(Q1862)),"",IF(OR(AND(P1862&gt;Q1862,W1862&gt;X1862),AND(P1862=Q1862,W1862=X1862),AND(P1862&lt;Q1862,W1862&lt;X1862)),1,0))</f>
        <v>1</v>
      </c>
      <c r="AA1862" s="20">
        <f ca="1">IF(C1862&lt;NOW(),IF(AND(P1862&gt;Q1862,W1862&gt;X1862),S1862,IF(AND(P1862=Q1862,W1862=X1862),T1862,IF(AND(P1862&lt;Q1862,W1862&lt;X1862),U1862,0))),"")</f>
        <v>57</v>
      </c>
      <c r="AB1862" s="20">
        <f ca="1">IF(AND(P1862=W1862,Q1862=X1862,NOT(ISBLANK(P1862)),NOT(ISBLANK(Q1862)),NOT(ISBLANK(W1862)),NOT(ISBLANK(AA1862))),1,0)</f>
        <v>1</v>
      </c>
      <c r="AC1862" s="20" t="str">
        <f ca="1">IF(AB1862=0,"",IF(OR(ISBLANK(P1862),ISBLANK(Q1862)),"",IF(ISBLANK(VLOOKUP(A1862,Database!A:AA,22,FALSE)),"",VLOOKUP(A1862,Database!A:AA,22,FALSE))))</f>
        <v>Exact</v>
      </c>
      <c r="AD1862" s="20">
        <f ca="1">IFERROR(
   IF(
     OR(ISBLANK(P1862),ISBLANK(Q1862)),
     "",
     IF(
       AND(AA1862&lt;&gt;"",OR(V1862="Terminé",V1862="En cours")),
       VLOOKUP(AC1862,Setup_ScoreExactBonus!A:D,4,FALSE),
       0
     )),
  0)</f>
        <v>20</v>
      </c>
      <c r="AE1862" s="21">
        <f ca="1">IFERROR(IF(OR(ISBLANK(P1862),ISBLANK(Q1862)),0,IF(AA1862&lt;&gt;"", AA1862 + IF(AB1862=1,AD1862, 0), "") * (R1862+1)),"")</f>
        <v>77</v>
      </c>
      <c r="AF1862" s="21">
        <f ca="1">SUMIFS(AE$2:AE1862,D$2:D1862,D1862)</f>
        <v>2611</v>
      </c>
    </row>
    <row r="1863" spans="1:32" hidden="1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1">
        <v>0</v>
      </c>
      <c r="S1863" s="20">
        <f>VLOOKUP($A1863,Database!$A:$Y,10,FALSE)</f>
        <v>57</v>
      </c>
      <c r="T1863" s="20">
        <f>VLOOKUP($A1863,Database!$A:$Y,11,FALSE)</f>
        <v>120</v>
      </c>
      <c r="U1863" s="20">
        <f>VLOOKUP($A1863,Database!$A:$Y,12,FALSE)</f>
        <v>138</v>
      </c>
      <c r="V1863" s="20" t="str">
        <f>VLOOKUP(A1863,Database!A:M,13,FALSE)</f>
        <v>Terminé</v>
      </c>
      <c r="W1863" s="20">
        <f>VLOOKUP($A1863,Database!$A:$Y,20,FALSE)</f>
        <v>2</v>
      </c>
      <c r="X1863" s="20">
        <f>VLOOKUP($A1863,Database!$A:$Y,21,FALSE)</f>
        <v>1</v>
      </c>
      <c r="Y1863" s="20">
        <f>IF(A1863=0,0,IF(V1863="À venir",0,IF(AND(ISBLANK(P1863),ISBLANK(Q1863)),1,0)))</f>
        <v>0</v>
      </c>
      <c r="Z1863" s="20">
        <f>IF(OR(ISBLANK(P1863),ISBLANK(Q1863)),"",IF(OR(AND(P1863&gt;Q1863,W1863&gt;X1863),AND(P1863=Q1863,W1863=X1863),AND(P1863&lt;Q1863,W1863&lt;X1863)),1,0))</f>
        <v>0</v>
      </c>
      <c r="AA1863" s="20">
        <f ca="1">IF(C1863&lt;NOW(),IF(AND(P1863&gt;Q1863,W1863&gt;X1863),S1863,IF(AND(P1863=Q1863,W1863=X1863),T1863,IF(AND(P1863&lt;Q1863,W1863&lt;X1863),U1863,0))),"")</f>
        <v>0</v>
      </c>
      <c r="AB1863" s="20">
        <f ca="1">IF(AND(P1863=W1863,Q1863=X1863,NOT(ISBLANK(P1863)),NOT(ISBLANK(Q1863)),NOT(ISBLANK(W1863)),NOT(ISBLANK(AA1863))),1,0)</f>
        <v>0</v>
      </c>
      <c r="AC1863" s="20" t="str">
        <f ca="1">IF(AB1863=0,"",IF(OR(ISBLANK(P1863),ISBLANK(Q1863)),"",IF(ISBLANK(VLOOKUP(A1863,Database!A:AA,22,FALSE)),"",VLOOKUP(A1863,Database!A:AA,22,FALSE))))</f>
        <v/>
      </c>
      <c r="AD1863" s="20">
        <f ca="1">IFERROR(
   IF(
     OR(ISBLANK(P1863),ISBLANK(Q1863)),
     "",
     IF(
       AND(AA1863&lt;&gt;"",OR(V1863="Terminé",V1863="En cours")),
       VLOOKUP(AC1863,Setup_ScoreExactBonus!A:D,4,FALSE),
       0
     )),
  0)</f>
        <v>0</v>
      </c>
      <c r="AE1863" s="21">
        <f ca="1">IFERROR(IF(OR(ISBLANK(P1863),ISBLANK(Q1863)),0,IF(AA1863&lt;&gt;"", AA1863 + IF(AB1863=1,AD1863, 0), "") * (R1863+1)),"")</f>
        <v>0</v>
      </c>
      <c r="AF1863" s="21">
        <f ca="1">SUMIFS(AE$2:AE1863,D$2:D1863,D1863)</f>
        <v>2138</v>
      </c>
    </row>
    <row r="1864" spans="1:32" hidden="1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1">
        <v>0</v>
      </c>
      <c r="S1864" s="20">
        <f>VLOOKUP($A1864,Database!$A:$Y,10,FALSE)</f>
        <v>57</v>
      </c>
      <c r="T1864" s="20">
        <f>VLOOKUP($A1864,Database!$A:$Y,11,FALSE)</f>
        <v>120</v>
      </c>
      <c r="U1864" s="20">
        <f>VLOOKUP($A1864,Database!$A:$Y,12,FALSE)</f>
        <v>138</v>
      </c>
      <c r="V1864" s="20" t="str">
        <f>VLOOKUP(A1864,Database!A:M,13,FALSE)</f>
        <v>Terminé</v>
      </c>
      <c r="W1864" s="20">
        <f>VLOOKUP($A1864,Database!$A:$Y,20,FALSE)</f>
        <v>2</v>
      </c>
      <c r="X1864" s="20">
        <f>VLOOKUP($A1864,Database!$A:$Y,21,FALSE)</f>
        <v>1</v>
      </c>
      <c r="Y1864" s="20">
        <f>IF(A1864=0,0,IF(V1864="À venir",0,IF(AND(ISBLANK(P1864),ISBLANK(Q1864)),1,0)))</f>
        <v>0</v>
      </c>
      <c r="Z1864" s="20">
        <f>IF(OR(ISBLANK(P1864),ISBLANK(Q1864)),"",IF(OR(AND(P1864&gt;Q1864,W1864&gt;X1864),AND(P1864=Q1864,W1864=X1864),AND(P1864&lt;Q1864,W1864&lt;X1864)),1,0))</f>
        <v>0</v>
      </c>
      <c r="AA1864" s="20">
        <f ca="1">IF(C1864&lt;NOW(),IF(AND(P1864&gt;Q1864,W1864&gt;X1864),S1864,IF(AND(P1864=Q1864,W1864=X1864),T1864,IF(AND(P1864&lt;Q1864,W1864&lt;X1864),U1864,0))),"")</f>
        <v>0</v>
      </c>
      <c r="AB1864" s="20">
        <f ca="1">IF(AND(P1864=W1864,Q1864=X1864,NOT(ISBLANK(P1864)),NOT(ISBLANK(Q1864)),NOT(ISBLANK(W1864)),NOT(ISBLANK(AA1864))),1,0)</f>
        <v>0</v>
      </c>
      <c r="AC1864" s="20" t="str">
        <f ca="1">IF(AB1864=0,"",IF(OR(ISBLANK(P1864),ISBLANK(Q1864)),"",IF(ISBLANK(VLOOKUP(A1864,Database!A:AA,22,FALSE)),"",VLOOKUP(A1864,Database!A:AA,22,FALSE))))</f>
        <v/>
      </c>
      <c r="AD1864" s="20">
        <f ca="1">IFERROR(
   IF(
     OR(ISBLANK(P1864),ISBLANK(Q1864)),
     "",
     IF(
       AND(AA1864&lt;&gt;"",OR(V1864="Terminé",V1864="En cours")),
       VLOOKUP(AC1864,Setup_ScoreExactBonus!A:D,4,FALSE),
       0
     )),
  0)</f>
        <v>0</v>
      </c>
      <c r="AE1864" s="21">
        <f ca="1">IFERROR(IF(OR(ISBLANK(P1864),ISBLANK(Q1864)),0,IF(AA1864&lt;&gt;"", AA1864 + IF(AB1864=1,AD1864, 0), "") * (R1864+1)),"")</f>
        <v>0</v>
      </c>
      <c r="AF1864" s="21">
        <f ca="1">SUMIFS(AE$2:AE1864,D$2:D1864,D1864)</f>
        <v>1933</v>
      </c>
    </row>
    <row r="1865" spans="1:32" hidden="1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1">
        <v>0</v>
      </c>
      <c r="S1865" s="20">
        <f>VLOOKUP($A1865,Database!$A:$Y,10,FALSE)</f>
        <v>154</v>
      </c>
      <c r="T1865" s="20">
        <f>VLOOKUP($A1865,Database!$A:$Y,11,FALSE)</f>
        <v>102</v>
      </c>
      <c r="U1865" s="20">
        <f>VLOOKUP($A1865,Database!$A:$Y,12,FALSE)</f>
        <v>55</v>
      </c>
      <c r="V1865" s="20" t="str">
        <f>VLOOKUP(A1865,Database!A:M,13,FALSE)</f>
        <v>Terminé</v>
      </c>
      <c r="W1865" s="20">
        <f>VLOOKUP($A1865,Database!$A:$Y,20,FALSE)</f>
        <v>0</v>
      </c>
      <c r="X1865" s="20">
        <f>VLOOKUP($A1865,Database!$A:$Y,21,FALSE)</f>
        <v>0</v>
      </c>
      <c r="Y1865" s="20">
        <f>IF(A1865=0,0,IF(V1865="À venir",0,IF(AND(ISBLANK(P1865),ISBLANK(Q1865)),1,0)))</f>
        <v>0</v>
      </c>
      <c r="Z1865" s="20">
        <f>IF(OR(ISBLANK(P1865),ISBLANK(Q1865)),"",IF(OR(AND(P1865&gt;Q1865,W1865&gt;X1865),AND(P1865=Q1865,W1865=X1865),AND(P1865&lt;Q1865,W1865&lt;X1865)),1,0))</f>
        <v>0</v>
      </c>
      <c r="AA1865" s="20">
        <f ca="1">IF(C1865&lt;NOW(),IF(AND(P1865&gt;Q1865,W1865&gt;X1865),S1865,IF(AND(P1865=Q1865,W1865=X1865),T1865,IF(AND(P1865&lt;Q1865,W1865&lt;X1865),U1865,0))),"")</f>
        <v>0</v>
      </c>
      <c r="AB1865" s="20">
        <f ca="1">IF(AND(P1865=W1865,Q1865=X1865,NOT(ISBLANK(P1865)),NOT(ISBLANK(Q1865)),NOT(ISBLANK(W1865)),NOT(ISBLANK(AA1865))),1,0)</f>
        <v>0</v>
      </c>
      <c r="AC1865" s="20" t="str">
        <f ca="1">IF(AB1865=0,"",IF(OR(ISBLANK(P1865),ISBLANK(Q1865)),"",IF(ISBLANK(VLOOKUP(A1865,Database!A:AA,22,FALSE)),"",VLOOKUP(A1865,Database!A:AA,22,FALSE))))</f>
        <v/>
      </c>
      <c r="AD1865" s="20">
        <f ca="1">IFERROR(
   IF(
     OR(ISBLANK(P1865),ISBLANK(Q1865)),
     "",
     IF(
       AND(AA1865&lt;&gt;"",OR(V1865="Terminé",V1865="En cours")),
       VLOOKUP(AC1865,Setup_ScoreExactBonus!A:D,4,FALSE),
       0
     )),
  0)</f>
        <v>0</v>
      </c>
      <c r="AE1865" s="21">
        <f ca="1">IFERROR(IF(OR(ISBLANK(P1865),ISBLANK(Q1865)),0,IF(AA1865&lt;&gt;"", AA1865 + IF(AB1865=1,AD1865, 0), "") * (R1865+1)),"")</f>
        <v>0</v>
      </c>
      <c r="AF1865" s="21">
        <f ca="1">SUMIFS(AE$2:AE1865,D$2:D1865,D1865)</f>
        <v>2655</v>
      </c>
    </row>
    <row r="1866" spans="1:32" hidden="1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1">
        <v>0</v>
      </c>
      <c r="S1866" s="20">
        <f>VLOOKUP($A1866,Database!$A:$Y,10,FALSE)</f>
        <v>154</v>
      </c>
      <c r="T1866" s="20">
        <f>VLOOKUP($A1866,Database!$A:$Y,11,FALSE)</f>
        <v>102</v>
      </c>
      <c r="U1866" s="20">
        <f>VLOOKUP($A1866,Database!$A:$Y,12,FALSE)</f>
        <v>55</v>
      </c>
      <c r="V1866" s="20" t="str">
        <f>VLOOKUP(A1866,Database!A:M,13,FALSE)</f>
        <v>Terminé</v>
      </c>
      <c r="W1866" s="20">
        <f>VLOOKUP($A1866,Database!$A:$Y,20,FALSE)</f>
        <v>0</v>
      </c>
      <c r="X1866" s="20">
        <f>VLOOKUP($A1866,Database!$A:$Y,21,FALSE)</f>
        <v>0</v>
      </c>
      <c r="Y1866" s="20">
        <f>IF(A1866=0,0,IF(V1866="À venir",0,IF(AND(ISBLANK(P1866),ISBLANK(Q1866)),1,0)))</f>
        <v>0</v>
      </c>
      <c r="Z1866" s="20">
        <f>IF(OR(ISBLANK(P1866),ISBLANK(Q1866)),"",IF(OR(AND(P1866&gt;Q1866,W1866&gt;X1866),AND(P1866=Q1866,W1866=X1866),AND(P1866&lt;Q1866,W1866&lt;X1866)),1,0))</f>
        <v>1</v>
      </c>
      <c r="AA1866" s="20">
        <f ca="1">IF(C1866&lt;NOW(),IF(AND(P1866&gt;Q1866,W1866&gt;X1866),S1866,IF(AND(P1866=Q1866,W1866=X1866),T1866,IF(AND(P1866&lt;Q1866,W1866&lt;X1866),U1866,0))),"")</f>
        <v>102</v>
      </c>
      <c r="AB1866" s="20">
        <f ca="1">IF(AND(P1866=W1866,Q1866=X1866,NOT(ISBLANK(P1866)),NOT(ISBLANK(Q1866)),NOT(ISBLANK(W1866)),NOT(ISBLANK(AA1866))),1,0)</f>
        <v>0</v>
      </c>
      <c r="AC1866" s="20" t="str">
        <f ca="1">IF(AB1866=0,"",IF(OR(ISBLANK(P1866),ISBLANK(Q1866)),"",IF(ISBLANK(VLOOKUP(A1866,Database!A:AA,22,FALSE)),"",VLOOKUP(A1866,Database!A:AA,22,FALSE))))</f>
        <v/>
      </c>
      <c r="AD1866" s="20">
        <f ca="1">IFERROR(
   IF(
     OR(ISBLANK(P1866),ISBLANK(Q1866)),
     "",
     IF(
       AND(AA1866&lt;&gt;"",OR(V1866="Terminé",V1866="En cours")),
       VLOOKUP(AC1866,Setup_ScoreExactBonus!A:D,4,FALSE),
       0
     )),
  0)</f>
        <v>0</v>
      </c>
      <c r="AE1866" s="21">
        <f ca="1">IFERROR(IF(OR(ISBLANK(P1866),ISBLANK(Q1866)),0,IF(AA1866&lt;&gt;"", AA1866 + IF(AB1866=1,AD1866, 0), "") * (R1866+1)),"")</f>
        <v>102</v>
      </c>
      <c r="AF1866" s="21">
        <f ca="1">SUMIFS(AE$2:AE1866,D$2:D1866,D1866)</f>
        <v>2861</v>
      </c>
    </row>
    <row r="1867" spans="1:32" hidden="1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1">
        <v>0</v>
      </c>
      <c r="S1867" s="20">
        <f>VLOOKUP($A1867,Database!$A:$Y,10,FALSE)</f>
        <v>154</v>
      </c>
      <c r="T1867" s="20">
        <f>VLOOKUP($A1867,Database!$A:$Y,11,FALSE)</f>
        <v>102</v>
      </c>
      <c r="U1867" s="20">
        <f>VLOOKUP($A1867,Database!$A:$Y,12,FALSE)</f>
        <v>55</v>
      </c>
      <c r="V1867" s="20" t="str">
        <f>VLOOKUP(A1867,Database!A:M,13,FALSE)</f>
        <v>Terminé</v>
      </c>
      <c r="W1867" s="20">
        <f>VLOOKUP($A1867,Database!$A:$Y,20,FALSE)</f>
        <v>0</v>
      </c>
      <c r="X1867" s="20">
        <f>VLOOKUP($A1867,Database!$A:$Y,21,FALSE)</f>
        <v>0</v>
      </c>
      <c r="Y1867" s="20">
        <f>IF(A1867=0,0,IF(V1867="À venir",0,IF(AND(ISBLANK(P1867),ISBLANK(Q1867)),1,0)))</f>
        <v>0</v>
      </c>
      <c r="Z1867" s="20">
        <f>IF(OR(ISBLANK(P1867),ISBLANK(Q1867)),"",IF(OR(AND(P1867&gt;Q1867,W1867&gt;X1867),AND(P1867=Q1867,W1867=X1867),AND(P1867&lt;Q1867,W1867&lt;X1867)),1,0))</f>
        <v>0</v>
      </c>
      <c r="AA1867" s="20">
        <f ca="1">IF(C1867&lt;NOW(),IF(AND(P1867&gt;Q1867,W1867&gt;X1867),S1867,IF(AND(P1867=Q1867,W1867=X1867),T1867,IF(AND(P1867&lt;Q1867,W1867&lt;X1867),U1867,0))),"")</f>
        <v>0</v>
      </c>
      <c r="AB1867" s="20">
        <f ca="1">IF(AND(P1867=W1867,Q1867=X1867,NOT(ISBLANK(P1867)),NOT(ISBLANK(Q1867)),NOT(ISBLANK(W1867)),NOT(ISBLANK(AA1867))),1,0)</f>
        <v>0</v>
      </c>
      <c r="AC1867" s="20" t="str">
        <f ca="1">IF(AB1867=0,"",IF(OR(ISBLANK(P1867),ISBLANK(Q1867)),"",IF(ISBLANK(VLOOKUP(A1867,Database!A:AA,22,FALSE)),"",VLOOKUP(A1867,Database!A:AA,22,FALSE))))</f>
        <v/>
      </c>
      <c r="AD1867" s="20">
        <f ca="1">IFERROR(
   IF(
     OR(ISBLANK(P1867),ISBLANK(Q1867)),
     "",
     IF(
       AND(AA1867&lt;&gt;"",OR(V1867="Terminé",V1867="En cours")),
       VLOOKUP(AC1867,Setup_ScoreExactBonus!A:D,4,FALSE),
       0
     )),
  0)</f>
        <v>0</v>
      </c>
      <c r="AE1867" s="21">
        <f ca="1">IFERROR(IF(OR(ISBLANK(P1867),ISBLANK(Q1867)),0,IF(AA1867&lt;&gt;"", AA1867 + IF(AB1867=1,AD1867, 0), "") * (R1867+1)),"")</f>
        <v>0</v>
      </c>
      <c r="AF1867" s="21">
        <f ca="1">SUMIFS(AE$2:AE1867,D$2:D1867,D1867)</f>
        <v>2657</v>
      </c>
    </row>
    <row r="1868" spans="1:32" hidden="1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1">
        <v>0</v>
      </c>
      <c r="S1868" s="20">
        <f>VLOOKUP($A1868,Database!$A:$Y,10,FALSE)</f>
        <v>154</v>
      </c>
      <c r="T1868" s="20">
        <f>VLOOKUP($A1868,Database!$A:$Y,11,FALSE)</f>
        <v>102</v>
      </c>
      <c r="U1868" s="20">
        <f>VLOOKUP($A1868,Database!$A:$Y,12,FALSE)</f>
        <v>55</v>
      </c>
      <c r="V1868" s="20" t="str">
        <f>VLOOKUP(A1868,Database!A:M,13,FALSE)</f>
        <v>Terminé</v>
      </c>
      <c r="W1868" s="20">
        <f>VLOOKUP($A1868,Database!$A:$Y,20,FALSE)</f>
        <v>0</v>
      </c>
      <c r="X1868" s="20">
        <f>VLOOKUP($A1868,Database!$A:$Y,21,FALSE)</f>
        <v>0</v>
      </c>
      <c r="Y1868" s="20">
        <f>IF(A1868=0,0,IF(V1868="À venir",0,IF(AND(ISBLANK(P1868),ISBLANK(Q1868)),1,0)))</f>
        <v>0</v>
      </c>
      <c r="Z1868" s="20">
        <f>IF(OR(ISBLANK(P1868),ISBLANK(Q1868)),"",IF(OR(AND(P1868&gt;Q1868,W1868&gt;X1868),AND(P1868=Q1868,W1868=X1868),AND(P1868&lt;Q1868,W1868&lt;X1868)),1,0))</f>
        <v>0</v>
      </c>
      <c r="AA1868" s="20">
        <f ca="1">IF(C1868&lt;NOW(),IF(AND(P1868&gt;Q1868,W1868&gt;X1868),S1868,IF(AND(P1868=Q1868,W1868=X1868),T1868,IF(AND(P1868&lt;Q1868,W1868&lt;X1868),U1868,0))),"")</f>
        <v>0</v>
      </c>
      <c r="AB1868" s="20">
        <f ca="1">IF(AND(P1868=W1868,Q1868=X1868,NOT(ISBLANK(P1868)),NOT(ISBLANK(Q1868)),NOT(ISBLANK(W1868)),NOT(ISBLANK(AA1868))),1,0)</f>
        <v>0</v>
      </c>
      <c r="AC1868" s="20" t="str">
        <f ca="1">IF(AB1868=0,"",IF(OR(ISBLANK(P1868),ISBLANK(Q1868)),"",IF(ISBLANK(VLOOKUP(A1868,Database!A:AA,22,FALSE)),"",VLOOKUP(A1868,Database!A:AA,22,FALSE))))</f>
        <v/>
      </c>
      <c r="AD1868" s="20">
        <f ca="1">IFERROR(
   IF(
     OR(ISBLANK(P1868),ISBLANK(Q1868)),
     "",
     IF(
       AND(AA1868&lt;&gt;"",OR(V1868="Terminé",V1868="En cours")),
       VLOOKUP(AC1868,Setup_ScoreExactBonus!A:D,4,FALSE),
       0
     )),
  0)</f>
        <v>0</v>
      </c>
      <c r="AE1868" s="21">
        <f ca="1">IFERROR(IF(OR(ISBLANK(P1868),ISBLANK(Q1868)),0,IF(AA1868&lt;&gt;"", AA1868 + IF(AB1868=1,AD1868, 0), "") * (R1868+1)),"")</f>
        <v>0</v>
      </c>
      <c r="AF1868" s="21">
        <f ca="1">SUMIFS(AE$2:AE1868,D$2:D1868,D1868)</f>
        <v>2603</v>
      </c>
    </row>
    <row r="1869" spans="1:32" hidden="1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1">
        <v>0</v>
      </c>
      <c r="S1869" s="20">
        <f>VLOOKUP($A1869,Database!$A:$Y,10,FALSE)</f>
        <v>154</v>
      </c>
      <c r="T1869" s="20">
        <f>VLOOKUP($A1869,Database!$A:$Y,11,FALSE)</f>
        <v>102</v>
      </c>
      <c r="U1869" s="20">
        <f>VLOOKUP($A1869,Database!$A:$Y,12,FALSE)</f>
        <v>55</v>
      </c>
      <c r="V1869" s="20" t="str">
        <f>VLOOKUP(A1869,Database!A:M,13,FALSE)</f>
        <v>Terminé</v>
      </c>
      <c r="W1869" s="20">
        <f>VLOOKUP($A1869,Database!$A:$Y,20,FALSE)</f>
        <v>0</v>
      </c>
      <c r="X1869" s="20">
        <f>VLOOKUP($A1869,Database!$A:$Y,21,FALSE)</f>
        <v>0</v>
      </c>
      <c r="Y1869" s="20">
        <f>IF(A1869=0,0,IF(V1869="À venir",0,IF(AND(ISBLANK(P1869),ISBLANK(Q1869)),1,0)))</f>
        <v>0</v>
      </c>
      <c r="Z1869" s="20">
        <f>IF(OR(ISBLANK(P1869),ISBLANK(Q1869)),"",IF(OR(AND(P1869&gt;Q1869,W1869&gt;X1869),AND(P1869=Q1869,W1869=X1869),AND(P1869&lt;Q1869,W1869&lt;X1869)),1,0))</f>
        <v>1</v>
      </c>
      <c r="AA1869" s="20">
        <f ca="1">IF(C1869&lt;NOW(),IF(AND(P1869&gt;Q1869,W1869&gt;X1869),S1869,IF(AND(P1869=Q1869,W1869=X1869),T1869,IF(AND(P1869&lt;Q1869,W1869&lt;X1869),U1869,0))),"")</f>
        <v>102</v>
      </c>
      <c r="AB1869" s="20">
        <f ca="1">IF(AND(P1869=W1869,Q1869=X1869,NOT(ISBLANK(P1869)),NOT(ISBLANK(Q1869)),NOT(ISBLANK(W1869)),NOT(ISBLANK(AA1869))),1,0)</f>
        <v>0</v>
      </c>
      <c r="AC1869" s="20" t="str">
        <f ca="1">IF(AB1869=0,"",IF(OR(ISBLANK(P1869),ISBLANK(Q1869)),"",IF(ISBLANK(VLOOKUP(A1869,Database!A:AA,22,FALSE)),"",VLOOKUP(A1869,Database!A:AA,22,FALSE))))</f>
        <v/>
      </c>
      <c r="AD1869" s="20">
        <f ca="1">IFERROR(
   IF(
     OR(ISBLANK(P1869),ISBLANK(Q1869)),
     "",
     IF(
       AND(AA1869&lt;&gt;"",OR(V1869="Terminé",V1869="En cours")),
       VLOOKUP(AC1869,Setup_ScoreExactBonus!A:D,4,FALSE),
       0
     )),
  0)</f>
        <v>0</v>
      </c>
      <c r="AE1869" s="21">
        <f ca="1">IFERROR(IF(OR(ISBLANK(P1869),ISBLANK(Q1869)),0,IF(AA1869&lt;&gt;"", AA1869 + IF(AB1869=1,AD1869, 0), "") * (R1869+1)),"")</f>
        <v>102</v>
      </c>
      <c r="AF1869" s="21">
        <f ca="1">SUMIFS(AE$2:AE1869,D$2:D1869,D1869)</f>
        <v>2095</v>
      </c>
    </row>
    <row r="1870" spans="1:32" hidden="1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1">
        <v>0</v>
      </c>
      <c r="S1870" s="20">
        <f>VLOOKUP($A1870,Database!$A:$Y,10,FALSE)</f>
        <v>154</v>
      </c>
      <c r="T1870" s="20">
        <f>VLOOKUP($A1870,Database!$A:$Y,11,FALSE)</f>
        <v>102</v>
      </c>
      <c r="U1870" s="20">
        <f>VLOOKUP($A1870,Database!$A:$Y,12,FALSE)</f>
        <v>55</v>
      </c>
      <c r="V1870" s="20" t="str">
        <f>VLOOKUP(A1870,Database!A:M,13,FALSE)</f>
        <v>Terminé</v>
      </c>
      <c r="W1870" s="20">
        <f>VLOOKUP($A1870,Database!$A:$Y,20,FALSE)</f>
        <v>0</v>
      </c>
      <c r="X1870" s="20">
        <f>VLOOKUP($A1870,Database!$A:$Y,21,FALSE)</f>
        <v>0</v>
      </c>
      <c r="Y1870" s="20">
        <f>IF(A1870=0,0,IF(V1870="À venir",0,IF(AND(ISBLANK(P1870),ISBLANK(Q1870)),1,0)))</f>
        <v>0</v>
      </c>
      <c r="Z1870" s="20">
        <f>IF(OR(ISBLANK(P1870),ISBLANK(Q1870)),"",IF(OR(AND(P1870&gt;Q1870,W1870&gt;X1870),AND(P1870=Q1870,W1870=X1870),AND(P1870&lt;Q1870,W1870&lt;X1870)),1,0))</f>
        <v>0</v>
      </c>
      <c r="AA1870" s="20">
        <f ca="1">IF(C1870&lt;NOW(),IF(AND(P1870&gt;Q1870,W1870&gt;X1870),S1870,IF(AND(P1870=Q1870,W1870=X1870),T1870,IF(AND(P1870&lt;Q1870,W1870&lt;X1870),U1870,0))),"")</f>
        <v>0</v>
      </c>
      <c r="AB1870" s="20">
        <f ca="1">IF(AND(P1870=W1870,Q1870=X1870,NOT(ISBLANK(P1870)),NOT(ISBLANK(Q1870)),NOT(ISBLANK(W1870)),NOT(ISBLANK(AA1870))),1,0)</f>
        <v>0</v>
      </c>
      <c r="AC1870" s="20" t="str">
        <f ca="1">IF(AB1870=0,"",IF(OR(ISBLANK(P1870),ISBLANK(Q1870)),"",IF(ISBLANK(VLOOKUP(A1870,Database!A:AA,22,FALSE)),"",VLOOKUP(A1870,Database!A:AA,22,FALSE))))</f>
        <v/>
      </c>
      <c r="AD1870" s="20">
        <f ca="1">IFERROR(
   IF(
     OR(ISBLANK(P1870),ISBLANK(Q1870)),
     "",
     IF(
       AND(AA1870&lt;&gt;"",OR(V1870="Terminé",V1870="En cours")),
       VLOOKUP(AC1870,Setup_ScoreExactBonus!A:D,4,FALSE),
       0
     )),
  0)</f>
        <v>0</v>
      </c>
      <c r="AE1870" s="21">
        <f ca="1">IFERROR(IF(OR(ISBLANK(P1870),ISBLANK(Q1870)),0,IF(AA1870&lt;&gt;"", AA1870 + IF(AB1870=1,AD1870, 0), "") * (R1870+1)),"")</f>
        <v>0</v>
      </c>
      <c r="AF1870" s="21">
        <f ca="1">SUMIFS(AE$2:AE1870,D$2:D1870,D1870)</f>
        <v>2694</v>
      </c>
    </row>
    <row r="1871" spans="1:32" hidden="1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1">
        <v>0</v>
      </c>
      <c r="S1871" s="20">
        <f>VLOOKUP($A1871,Database!$A:$Y,10,FALSE)</f>
        <v>154</v>
      </c>
      <c r="T1871" s="20">
        <f>VLOOKUP($A1871,Database!$A:$Y,11,FALSE)</f>
        <v>102</v>
      </c>
      <c r="U1871" s="20">
        <f>VLOOKUP($A1871,Database!$A:$Y,12,FALSE)</f>
        <v>55</v>
      </c>
      <c r="V1871" s="20" t="str">
        <f>VLOOKUP(A1871,Database!A:M,13,FALSE)</f>
        <v>Terminé</v>
      </c>
      <c r="W1871" s="20">
        <f>VLOOKUP($A1871,Database!$A:$Y,20,FALSE)</f>
        <v>0</v>
      </c>
      <c r="X1871" s="20">
        <f>VLOOKUP($A1871,Database!$A:$Y,21,FALSE)</f>
        <v>0</v>
      </c>
      <c r="Y1871" s="20">
        <f>IF(A1871=0,0,IF(V1871="À venir",0,IF(AND(ISBLANK(P1871),ISBLANK(Q1871)),1,0)))</f>
        <v>1</v>
      </c>
      <c r="Z1871" s="20" t="str">
        <f>IF(OR(ISBLANK(P1871),ISBLANK(Q1871)),"",IF(OR(AND(P1871&gt;Q1871,W1871&gt;X1871),AND(P1871=Q1871,W1871=X1871),AND(P1871&lt;Q1871,W1871&lt;X1871)),1,0))</f>
        <v/>
      </c>
      <c r="AA1871" s="20">
        <f ca="1">IF(C1871&lt;NOW(),IF(AND(P1871&gt;Q1871,W1871&gt;X1871),S1871,IF(AND(P1871=Q1871,W1871=X1871),T1871,IF(AND(P1871&lt;Q1871,W1871&lt;X1871),U1871,0))),"")</f>
        <v>102</v>
      </c>
      <c r="AB1871" s="20">
        <f ca="1">IF(AND(P1871=W1871,Q1871=X1871,NOT(ISBLANK(P1871)),NOT(ISBLANK(Q1871)),NOT(ISBLANK(W1871)),NOT(ISBLANK(AA1871))),1,0)</f>
        <v>0</v>
      </c>
      <c r="AC1871" s="20" t="str">
        <f ca="1">IF(AB1871=0,"",IF(OR(ISBLANK(P1871),ISBLANK(Q1871)),"",IF(ISBLANK(VLOOKUP(A1871,Database!A:AA,22,FALSE)),"",VLOOKUP(A1871,Database!A:AA,22,FALSE))))</f>
        <v/>
      </c>
      <c r="AD1871" s="20" t="str">
        <f>IFERROR(
   IF(
     OR(ISBLANK(P1871),ISBLANK(Q1871)),
     "",
     IF(
       AND(AA1871&lt;&gt;"",OR(V1871="Terminé",V1871="En cours")),
       VLOOKUP(AC1871,Setup_ScoreExactBonus!A:D,4,FALSE),
       0
     )),
  0)</f>
        <v/>
      </c>
      <c r="AE1871" s="21">
        <f>IFERROR(IF(OR(ISBLANK(P1871),ISBLANK(Q1871)),0,IF(AA1871&lt;&gt;"", AA1871 + IF(AB1871=1,AD1871, 0), "") * (R1871+1)),"")</f>
        <v>0</v>
      </c>
      <c r="AF1871" s="21">
        <f ca="1">SUMIFS(AE$2:AE1871,D$2:D1871,D1871)</f>
        <v>1434</v>
      </c>
    </row>
    <row r="1872" spans="1:32" hidden="1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1">
        <v>0</v>
      </c>
      <c r="S1872" s="20">
        <f>VLOOKUP($A1872,Database!$A:$Y,10,FALSE)</f>
        <v>154</v>
      </c>
      <c r="T1872" s="20">
        <f>VLOOKUP($A1872,Database!$A:$Y,11,FALSE)</f>
        <v>102</v>
      </c>
      <c r="U1872" s="20">
        <f>VLOOKUP($A1872,Database!$A:$Y,12,FALSE)</f>
        <v>55</v>
      </c>
      <c r="V1872" s="20" t="str">
        <f>VLOOKUP(A1872,Database!A:M,13,FALSE)</f>
        <v>Terminé</v>
      </c>
      <c r="W1872" s="20">
        <f>VLOOKUP($A1872,Database!$A:$Y,20,FALSE)</f>
        <v>0</v>
      </c>
      <c r="X1872" s="20">
        <f>VLOOKUP($A1872,Database!$A:$Y,21,FALSE)</f>
        <v>0</v>
      </c>
      <c r="Y1872" s="20">
        <f>IF(A1872=0,0,IF(V1872="À venir",0,IF(AND(ISBLANK(P1872),ISBLANK(Q1872)),1,0)))</f>
        <v>0</v>
      </c>
      <c r="Z1872" s="20">
        <f>IF(OR(ISBLANK(P1872),ISBLANK(Q1872)),"",IF(OR(AND(P1872&gt;Q1872,W1872&gt;X1872),AND(P1872=Q1872,W1872=X1872),AND(P1872&lt;Q1872,W1872&lt;X1872)),1,0))</f>
        <v>1</v>
      </c>
      <c r="AA1872" s="20">
        <f ca="1">IF(C1872&lt;NOW(),IF(AND(P1872&gt;Q1872,W1872&gt;X1872),S1872,IF(AND(P1872=Q1872,W1872=X1872),T1872,IF(AND(P1872&lt;Q1872,W1872&lt;X1872),U1872,0))),"")</f>
        <v>102</v>
      </c>
      <c r="AB1872" s="20">
        <f ca="1">IF(AND(P1872=W1872,Q1872=X1872,NOT(ISBLANK(P1872)),NOT(ISBLANK(Q1872)),NOT(ISBLANK(W1872)),NOT(ISBLANK(AA1872))),1,0)</f>
        <v>0</v>
      </c>
      <c r="AC1872" s="20" t="str">
        <f ca="1">IF(AB1872=0,"",IF(OR(ISBLANK(P1872),ISBLANK(Q1872)),"",IF(ISBLANK(VLOOKUP(A1872,Database!A:AA,22,FALSE)),"",VLOOKUP(A1872,Database!A:AA,22,FALSE))))</f>
        <v/>
      </c>
      <c r="AD1872" s="20">
        <f ca="1">IFERROR(
   IF(
     OR(ISBLANK(P1872),ISBLANK(Q1872)),
     "",
     IF(
       AND(AA1872&lt;&gt;"",OR(V1872="Terminé",V1872="En cours")),
       VLOOKUP(AC1872,Setup_ScoreExactBonus!A:D,4,FALSE),
       0
     )),
  0)</f>
        <v>0</v>
      </c>
      <c r="AE1872" s="21">
        <f ca="1">IFERROR(IF(OR(ISBLANK(P1872),ISBLANK(Q1872)),0,IF(AA1872&lt;&gt;"", AA1872 + IF(AB1872=1,AD1872, 0), "") * (R1872+1)),"")</f>
        <v>102</v>
      </c>
      <c r="AF1872" s="21">
        <f ca="1">SUMIFS(AE$2:AE1872,D$2:D1872,D1872)</f>
        <v>2534</v>
      </c>
    </row>
    <row r="1873" spans="1:32" hidden="1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1">
        <v>0</v>
      </c>
      <c r="S1873" s="20">
        <f>VLOOKUP($A1873,Database!$A:$Y,10,FALSE)</f>
        <v>154</v>
      </c>
      <c r="T1873" s="20">
        <f>VLOOKUP($A1873,Database!$A:$Y,11,FALSE)</f>
        <v>102</v>
      </c>
      <c r="U1873" s="20">
        <f>VLOOKUP($A1873,Database!$A:$Y,12,FALSE)</f>
        <v>55</v>
      </c>
      <c r="V1873" s="20" t="str">
        <f>VLOOKUP(A1873,Database!A:M,13,FALSE)</f>
        <v>Terminé</v>
      </c>
      <c r="W1873" s="20">
        <f>VLOOKUP($A1873,Database!$A:$Y,20,FALSE)</f>
        <v>0</v>
      </c>
      <c r="X1873" s="20">
        <f>VLOOKUP($A1873,Database!$A:$Y,21,FALSE)</f>
        <v>0</v>
      </c>
      <c r="Y1873" s="20">
        <f>IF(A1873=0,0,IF(V1873="À venir",0,IF(AND(ISBLANK(P1873),ISBLANK(Q1873)),1,0)))</f>
        <v>0</v>
      </c>
      <c r="Z1873" s="20">
        <f>IF(OR(ISBLANK(P1873),ISBLANK(Q1873)),"",IF(OR(AND(P1873&gt;Q1873,W1873&gt;X1873),AND(P1873=Q1873,W1873=X1873),AND(P1873&lt;Q1873,W1873&lt;X1873)),1,0))</f>
        <v>0</v>
      </c>
      <c r="AA1873" s="20">
        <f ca="1">IF(C1873&lt;NOW(),IF(AND(P1873&gt;Q1873,W1873&gt;X1873),S1873,IF(AND(P1873=Q1873,W1873=X1873),T1873,IF(AND(P1873&lt;Q1873,W1873&lt;X1873),U1873,0))),"")</f>
        <v>0</v>
      </c>
      <c r="AB1873" s="20">
        <f ca="1">IF(AND(P1873=W1873,Q1873=X1873,NOT(ISBLANK(P1873)),NOT(ISBLANK(Q1873)),NOT(ISBLANK(W1873)),NOT(ISBLANK(AA1873))),1,0)</f>
        <v>0</v>
      </c>
      <c r="AC1873" s="20" t="str">
        <f ca="1">IF(AB1873=0,"",IF(OR(ISBLANK(P1873),ISBLANK(Q1873)),"",IF(ISBLANK(VLOOKUP(A1873,Database!A:AA,22,FALSE)),"",VLOOKUP(A1873,Database!A:AA,22,FALSE))))</f>
        <v/>
      </c>
      <c r="AD1873" s="20">
        <f ca="1">IFERROR(
   IF(
     OR(ISBLANK(P1873),ISBLANK(Q1873)),
     "",
     IF(
       AND(AA1873&lt;&gt;"",OR(V1873="Terminé",V1873="En cours")),
       VLOOKUP(AC1873,Setup_ScoreExactBonus!A:D,4,FALSE),
       0
     )),
  0)</f>
        <v>0</v>
      </c>
      <c r="AE1873" s="21">
        <f ca="1">IFERROR(IF(OR(ISBLANK(P1873),ISBLANK(Q1873)),0,IF(AA1873&lt;&gt;"", AA1873 + IF(AB1873=1,AD1873, 0), "") * (R1873+1)),"")</f>
        <v>0</v>
      </c>
      <c r="AF1873" s="21">
        <f ca="1">SUMIFS(AE$2:AE1873,D$2:D1873,D1873)</f>
        <v>2627</v>
      </c>
    </row>
    <row r="1874" spans="1:32" hidden="1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1">
        <v>0</v>
      </c>
      <c r="S1874" s="20">
        <f>VLOOKUP($A1874,Database!$A:$Y,10,FALSE)</f>
        <v>154</v>
      </c>
      <c r="T1874" s="20">
        <f>VLOOKUP($A1874,Database!$A:$Y,11,FALSE)</f>
        <v>102</v>
      </c>
      <c r="U1874" s="20">
        <f>VLOOKUP($A1874,Database!$A:$Y,12,FALSE)</f>
        <v>55</v>
      </c>
      <c r="V1874" s="20" t="str">
        <f>VLOOKUP(A1874,Database!A:M,13,FALSE)</f>
        <v>Terminé</v>
      </c>
      <c r="W1874" s="20">
        <f>VLOOKUP($A1874,Database!$A:$Y,20,FALSE)</f>
        <v>0</v>
      </c>
      <c r="X1874" s="20">
        <f>VLOOKUP($A1874,Database!$A:$Y,21,FALSE)</f>
        <v>0</v>
      </c>
      <c r="Y1874" s="20">
        <f>IF(A1874=0,0,IF(V1874="À venir",0,IF(AND(ISBLANK(P1874),ISBLANK(Q1874)),1,0)))</f>
        <v>0</v>
      </c>
      <c r="Z1874" s="20">
        <f>IF(OR(ISBLANK(P1874),ISBLANK(Q1874)),"",IF(OR(AND(P1874&gt;Q1874,W1874&gt;X1874),AND(P1874=Q1874,W1874=X1874),AND(P1874&lt;Q1874,W1874&lt;X1874)),1,0))</f>
        <v>1</v>
      </c>
      <c r="AA1874" s="20">
        <f ca="1">IF(C1874&lt;NOW(),IF(AND(P1874&gt;Q1874,W1874&gt;X1874),S1874,IF(AND(P1874=Q1874,W1874=X1874),T1874,IF(AND(P1874&lt;Q1874,W1874&lt;X1874),U1874,0))),"")</f>
        <v>102</v>
      </c>
      <c r="AB1874" s="20">
        <f ca="1">IF(AND(P1874=W1874,Q1874=X1874,NOT(ISBLANK(P1874)),NOT(ISBLANK(Q1874)),NOT(ISBLANK(W1874)),NOT(ISBLANK(AA1874))),1,0)</f>
        <v>0</v>
      </c>
      <c r="AC1874" s="20" t="str">
        <f ca="1">IF(AB1874=0,"",IF(OR(ISBLANK(P1874),ISBLANK(Q1874)),"",IF(ISBLANK(VLOOKUP(A1874,Database!A:AA,22,FALSE)),"",VLOOKUP(A1874,Database!A:AA,22,FALSE))))</f>
        <v/>
      </c>
      <c r="AD1874" s="20">
        <f ca="1">IFERROR(
   IF(
     OR(ISBLANK(P1874),ISBLANK(Q1874)),
     "",
     IF(
       AND(AA1874&lt;&gt;"",OR(V1874="Terminé",V1874="En cours")),
       VLOOKUP(AC1874,Setup_ScoreExactBonus!A:D,4,FALSE),
       0
     )),
  0)</f>
        <v>0</v>
      </c>
      <c r="AE1874" s="21">
        <f ca="1">IFERROR(IF(OR(ISBLANK(P1874),ISBLANK(Q1874)),0,IF(AA1874&lt;&gt;"", AA1874 + IF(AB1874=1,AD1874, 0), "") * (R1874+1)),"")</f>
        <v>102</v>
      </c>
      <c r="AF1874" s="21">
        <f ca="1">SUMIFS(AE$2:AE1874,D$2:D1874,D1874)</f>
        <v>2387</v>
      </c>
    </row>
    <row r="1875" spans="1:32" hidden="1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1">
        <v>0</v>
      </c>
      <c r="S1875" s="20">
        <f>VLOOKUP($A1875,Database!$A:$Y,10,FALSE)</f>
        <v>154</v>
      </c>
      <c r="T1875" s="20">
        <f>VLOOKUP($A1875,Database!$A:$Y,11,FALSE)</f>
        <v>102</v>
      </c>
      <c r="U1875" s="20">
        <f>VLOOKUP($A1875,Database!$A:$Y,12,FALSE)</f>
        <v>55</v>
      </c>
      <c r="V1875" s="20" t="str">
        <f>VLOOKUP(A1875,Database!A:M,13,FALSE)</f>
        <v>Terminé</v>
      </c>
      <c r="W1875" s="20">
        <f>VLOOKUP($A1875,Database!$A:$Y,20,FALSE)</f>
        <v>0</v>
      </c>
      <c r="X1875" s="20">
        <f>VLOOKUP($A1875,Database!$A:$Y,21,FALSE)</f>
        <v>0</v>
      </c>
      <c r="Y1875" s="20">
        <f>IF(A1875=0,0,IF(V1875="À venir",0,IF(AND(ISBLANK(P1875),ISBLANK(Q1875)),1,0)))</f>
        <v>0</v>
      </c>
      <c r="Z1875" s="20">
        <f>IF(OR(ISBLANK(P1875),ISBLANK(Q1875)),"",IF(OR(AND(P1875&gt;Q1875,W1875&gt;X1875),AND(P1875=Q1875,W1875=X1875),AND(P1875&lt;Q1875,W1875&lt;X1875)),1,0))</f>
        <v>0</v>
      </c>
      <c r="AA1875" s="20">
        <f ca="1">IF(C1875&lt;NOW(),IF(AND(P1875&gt;Q1875,W1875&gt;X1875),S1875,IF(AND(P1875=Q1875,W1875=X1875),T1875,IF(AND(P1875&lt;Q1875,W1875&lt;X1875),U1875,0))),"")</f>
        <v>0</v>
      </c>
      <c r="AB1875" s="20">
        <f ca="1">IF(AND(P1875=W1875,Q1875=X1875,NOT(ISBLANK(P1875)),NOT(ISBLANK(Q1875)),NOT(ISBLANK(W1875)),NOT(ISBLANK(AA1875))),1,0)</f>
        <v>0</v>
      </c>
      <c r="AC1875" s="20" t="str">
        <f ca="1">IF(AB1875=0,"",IF(OR(ISBLANK(P1875),ISBLANK(Q1875)),"",IF(ISBLANK(VLOOKUP(A1875,Database!A:AA,22,FALSE)),"",VLOOKUP(A1875,Database!A:AA,22,FALSE))))</f>
        <v/>
      </c>
      <c r="AD1875" s="20">
        <f ca="1">IFERROR(
   IF(
     OR(ISBLANK(P1875),ISBLANK(Q1875)),
     "",
     IF(
       AND(AA1875&lt;&gt;"",OR(V1875="Terminé",V1875="En cours")),
       VLOOKUP(AC1875,Setup_ScoreExactBonus!A:D,4,FALSE),
       0
     )),
  0)</f>
        <v>0</v>
      </c>
      <c r="AE1875" s="21">
        <f ca="1">IFERROR(IF(OR(ISBLANK(P1875),ISBLANK(Q1875)),0,IF(AA1875&lt;&gt;"", AA1875 + IF(AB1875=1,AD1875, 0), "") * (R1875+1)),"")</f>
        <v>0</v>
      </c>
      <c r="AF1875" s="21">
        <f ca="1">SUMIFS(AE$2:AE1875,D$2:D1875,D1875)</f>
        <v>2841</v>
      </c>
    </row>
    <row r="1876" spans="1:32" hidden="1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1">
        <v>0</v>
      </c>
      <c r="S1876" s="20">
        <f>VLOOKUP($A1876,Database!$A:$Y,10,FALSE)</f>
        <v>154</v>
      </c>
      <c r="T1876" s="20">
        <f>VLOOKUP($A1876,Database!$A:$Y,11,FALSE)</f>
        <v>102</v>
      </c>
      <c r="U1876" s="20">
        <f>VLOOKUP($A1876,Database!$A:$Y,12,FALSE)</f>
        <v>55</v>
      </c>
      <c r="V1876" s="20" t="str">
        <f>VLOOKUP(A1876,Database!A:M,13,FALSE)</f>
        <v>Terminé</v>
      </c>
      <c r="W1876" s="20">
        <f>VLOOKUP($A1876,Database!$A:$Y,20,FALSE)</f>
        <v>0</v>
      </c>
      <c r="X1876" s="20">
        <f>VLOOKUP($A1876,Database!$A:$Y,21,FALSE)</f>
        <v>0</v>
      </c>
      <c r="Y1876" s="20">
        <f>IF(A1876=0,0,IF(V1876="À venir",0,IF(AND(ISBLANK(P1876),ISBLANK(Q1876)),1,0)))</f>
        <v>0</v>
      </c>
      <c r="Z1876" s="20">
        <f>IF(OR(ISBLANK(P1876),ISBLANK(Q1876)),"",IF(OR(AND(P1876&gt;Q1876,W1876&gt;X1876),AND(P1876=Q1876,W1876=X1876),AND(P1876&lt;Q1876,W1876&lt;X1876)),1,0))</f>
        <v>0</v>
      </c>
      <c r="AA1876" s="20">
        <f ca="1">IF(C1876&lt;NOW(),IF(AND(P1876&gt;Q1876,W1876&gt;X1876),S1876,IF(AND(P1876=Q1876,W1876=X1876),T1876,IF(AND(P1876&lt;Q1876,W1876&lt;X1876),U1876,0))),"")</f>
        <v>0</v>
      </c>
      <c r="AB1876" s="20">
        <f ca="1">IF(AND(P1876=W1876,Q1876=X1876,NOT(ISBLANK(P1876)),NOT(ISBLANK(Q1876)),NOT(ISBLANK(W1876)),NOT(ISBLANK(AA1876))),1,0)</f>
        <v>0</v>
      </c>
      <c r="AC1876" s="20" t="str">
        <f ca="1">IF(AB1876=0,"",IF(OR(ISBLANK(P1876),ISBLANK(Q1876)),"",IF(ISBLANK(VLOOKUP(A1876,Database!A:AA,22,FALSE)),"",VLOOKUP(A1876,Database!A:AA,22,FALSE))))</f>
        <v/>
      </c>
      <c r="AD1876" s="20">
        <f ca="1">IFERROR(
   IF(
     OR(ISBLANK(P1876),ISBLANK(Q1876)),
     "",
     IF(
       AND(AA1876&lt;&gt;"",OR(V1876="Terminé",V1876="En cours")),
       VLOOKUP(AC1876,Setup_ScoreExactBonus!A:D,4,FALSE),
       0
     )),
  0)</f>
        <v>0</v>
      </c>
      <c r="AE1876" s="21">
        <f ca="1">IFERROR(IF(OR(ISBLANK(P1876),ISBLANK(Q1876)),0,IF(AA1876&lt;&gt;"", AA1876 + IF(AB1876=1,AD1876, 0), "") * (R1876+1)),"")</f>
        <v>0</v>
      </c>
      <c r="AF1876" s="21">
        <f ca="1">SUMIFS(AE$2:AE1876,D$2:D1876,D1876)</f>
        <v>2576</v>
      </c>
    </row>
    <row r="1877" spans="1:32" hidden="1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1">
        <v>0</v>
      </c>
      <c r="S1877" s="20">
        <f>VLOOKUP($A1877,Database!$A:$Y,10,FALSE)</f>
        <v>154</v>
      </c>
      <c r="T1877" s="20">
        <f>VLOOKUP($A1877,Database!$A:$Y,11,FALSE)</f>
        <v>102</v>
      </c>
      <c r="U1877" s="20">
        <f>VLOOKUP($A1877,Database!$A:$Y,12,FALSE)</f>
        <v>55</v>
      </c>
      <c r="V1877" s="20" t="str">
        <f>VLOOKUP(A1877,Database!A:M,13,FALSE)</f>
        <v>Terminé</v>
      </c>
      <c r="W1877" s="20">
        <f>VLOOKUP($A1877,Database!$A:$Y,20,FALSE)</f>
        <v>0</v>
      </c>
      <c r="X1877" s="20">
        <f>VLOOKUP($A1877,Database!$A:$Y,21,FALSE)</f>
        <v>0</v>
      </c>
      <c r="Y1877" s="20">
        <f>IF(A1877=0,0,IF(V1877="À venir",0,IF(AND(ISBLANK(P1877),ISBLANK(Q1877)),1,0)))</f>
        <v>0</v>
      </c>
      <c r="Z1877" s="20">
        <f>IF(OR(ISBLANK(P1877),ISBLANK(Q1877)),"",IF(OR(AND(P1877&gt;Q1877,W1877&gt;X1877),AND(P1877=Q1877,W1877=X1877),AND(P1877&lt;Q1877,W1877&lt;X1877)),1,0))</f>
        <v>1</v>
      </c>
      <c r="AA1877" s="20">
        <f ca="1">IF(C1877&lt;NOW(),IF(AND(P1877&gt;Q1877,W1877&gt;X1877),S1877,IF(AND(P1877=Q1877,W1877=X1877),T1877,IF(AND(P1877&lt;Q1877,W1877&lt;X1877),U1877,0))),"")</f>
        <v>102</v>
      </c>
      <c r="AB1877" s="20">
        <f ca="1">IF(AND(P1877=W1877,Q1877=X1877,NOT(ISBLANK(P1877)),NOT(ISBLANK(Q1877)),NOT(ISBLANK(W1877)),NOT(ISBLANK(AA1877))),1,0)</f>
        <v>0</v>
      </c>
      <c r="AC1877" s="20" t="str">
        <f ca="1">IF(AB1877=0,"",IF(OR(ISBLANK(P1877),ISBLANK(Q1877)),"",IF(ISBLANK(VLOOKUP(A1877,Database!A:AA,22,FALSE)),"",VLOOKUP(A1877,Database!A:AA,22,FALSE))))</f>
        <v/>
      </c>
      <c r="AD1877" s="20">
        <f ca="1">IFERROR(
   IF(
     OR(ISBLANK(P1877),ISBLANK(Q1877)),
     "",
     IF(
       AND(AA1877&lt;&gt;"",OR(V1877="Terminé",V1877="En cours")),
       VLOOKUP(AC1877,Setup_ScoreExactBonus!A:D,4,FALSE),
       0
     )),
  0)</f>
        <v>0</v>
      </c>
      <c r="AE1877" s="21">
        <f ca="1">IFERROR(IF(OR(ISBLANK(P1877),ISBLANK(Q1877)),0,IF(AA1877&lt;&gt;"", AA1877 + IF(AB1877=1,AD1877, 0), "") * (R1877+1)),"")</f>
        <v>102</v>
      </c>
      <c r="AF1877" s="21">
        <f ca="1">SUMIFS(AE$2:AE1877,D$2:D1877,D1877)</f>
        <v>2721</v>
      </c>
    </row>
    <row r="1878" spans="1:32" hidden="1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1">
        <v>0</v>
      </c>
      <c r="S1878" s="20">
        <f>VLOOKUP($A1878,Database!$A:$Y,10,FALSE)</f>
        <v>154</v>
      </c>
      <c r="T1878" s="20">
        <f>VLOOKUP($A1878,Database!$A:$Y,11,FALSE)</f>
        <v>102</v>
      </c>
      <c r="U1878" s="20">
        <f>VLOOKUP($A1878,Database!$A:$Y,12,FALSE)</f>
        <v>55</v>
      </c>
      <c r="V1878" s="20" t="str">
        <f>VLOOKUP(A1878,Database!A:M,13,FALSE)</f>
        <v>Terminé</v>
      </c>
      <c r="W1878" s="20">
        <f>VLOOKUP($A1878,Database!$A:$Y,20,FALSE)</f>
        <v>0</v>
      </c>
      <c r="X1878" s="20">
        <f>VLOOKUP($A1878,Database!$A:$Y,21,FALSE)</f>
        <v>0</v>
      </c>
      <c r="Y1878" s="20">
        <f>IF(A1878=0,0,IF(V1878="À venir",0,IF(AND(ISBLANK(P1878),ISBLANK(Q1878)),1,0)))</f>
        <v>0</v>
      </c>
      <c r="Z1878" s="20">
        <f>IF(OR(ISBLANK(P1878),ISBLANK(Q1878)),"",IF(OR(AND(P1878&gt;Q1878,W1878&gt;X1878),AND(P1878=Q1878,W1878=X1878),AND(P1878&lt;Q1878,W1878&lt;X1878)),1,0))</f>
        <v>0</v>
      </c>
      <c r="AA1878" s="20">
        <f ca="1">IF(C1878&lt;NOW(),IF(AND(P1878&gt;Q1878,W1878&gt;X1878),S1878,IF(AND(P1878=Q1878,W1878=X1878),T1878,IF(AND(P1878&lt;Q1878,W1878&lt;X1878),U1878,0))),"")</f>
        <v>0</v>
      </c>
      <c r="AB1878" s="20">
        <f ca="1">IF(AND(P1878=W1878,Q1878=X1878,NOT(ISBLANK(P1878)),NOT(ISBLANK(Q1878)),NOT(ISBLANK(W1878)),NOT(ISBLANK(AA1878))),1,0)</f>
        <v>0</v>
      </c>
      <c r="AC1878" s="20" t="str">
        <f ca="1">IF(AB1878=0,"",IF(OR(ISBLANK(P1878),ISBLANK(Q1878)),"",IF(ISBLANK(VLOOKUP(A1878,Database!A:AA,22,FALSE)),"",VLOOKUP(A1878,Database!A:AA,22,FALSE))))</f>
        <v/>
      </c>
      <c r="AD1878" s="20">
        <f ca="1">IFERROR(
   IF(
     OR(ISBLANK(P1878),ISBLANK(Q1878)),
     "",
     IF(
       AND(AA1878&lt;&gt;"",OR(V1878="Terminé",V1878="En cours")),
       VLOOKUP(AC1878,Setup_ScoreExactBonus!A:D,4,FALSE),
       0
     )),
  0)</f>
        <v>0</v>
      </c>
      <c r="AE1878" s="21">
        <f ca="1">IFERROR(IF(OR(ISBLANK(P1878),ISBLANK(Q1878)),0,IF(AA1878&lt;&gt;"", AA1878 + IF(AB1878=1,AD1878, 0), "") * (R1878+1)),"")</f>
        <v>0</v>
      </c>
      <c r="AF1878" s="21">
        <f ca="1">SUMIFS(AE$2:AE1878,D$2:D1878,D1878)</f>
        <v>2695</v>
      </c>
    </row>
    <row r="1879" spans="1:32" hidden="1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1">
        <v>0</v>
      </c>
      <c r="S1879" s="20">
        <f>VLOOKUP($A1879,Database!$A:$Y,10,FALSE)</f>
        <v>154</v>
      </c>
      <c r="T1879" s="20">
        <f>VLOOKUP($A1879,Database!$A:$Y,11,FALSE)</f>
        <v>102</v>
      </c>
      <c r="U1879" s="20">
        <f>VLOOKUP($A1879,Database!$A:$Y,12,FALSE)</f>
        <v>55</v>
      </c>
      <c r="V1879" s="20" t="str">
        <f>VLOOKUP(A1879,Database!A:M,13,FALSE)</f>
        <v>Terminé</v>
      </c>
      <c r="W1879" s="20">
        <f>VLOOKUP($A1879,Database!$A:$Y,20,FALSE)</f>
        <v>0</v>
      </c>
      <c r="X1879" s="20">
        <f>VLOOKUP($A1879,Database!$A:$Y,21,FALSE)</f>
        <v>0</v>
      </c>
      <c r="Y1879" s="20">
        <f>IF(A1879=0,0,IF(V1879="À venir",0,IF(AND(ISBLANK(P1879),ISBLANK(Q1879)),1,0)))</f>
        <v>0</v>
      </c>
      <c r="Z1879" s="20">
        <f>IF(OR(ISBLANK(P1879),ISBLANK(Q1879)),"",IF(OR(AND(P1879&gt;Q1879,W1879&gt;X1879),AND(P1879=Q1879,W1879=X1879),AND(P1879&lt;Q1879,W1879&lt;X1879)),1,0))</f>
        <v>0</v>
      </c>
      <c r="AA1879" s="20">
        <f ca="1">IF(C1879&lt;NOW(),IF(AND(P1879&gt;Q1879,W1879&gt;X1879),S1879,IF(AND(P1879=Q1879,W1879=X1879),T1879,IF(AND(P1879&lt;Q1879,W1879&lt;X1879),U1879,0))),"")</f>
        <v>0</v>
      </c>
      <c r="AB1879" s="20">
        <f ca="1">IF(AND(P1879=W1879,Q1879=X1879,NOT(ISBLANK(P1879)),NOT(ISBLANK(Q1879)),NOT(ISBLANK(W1879)),NOT(ISBLANK(AA1879))),1,0)</f>
        <v>0</v>
      </c>
      <c r="AC1879" s="20" t="str">
        <f ca="1">IF(AB1879=0,"",IF(OR(ISBLANK(P1879),ISBLANK(Q1879)),"",IF(ISBLANK(VLOOKUP(A1879,Database!A:AA,22,FALSE)),"",VLOOKUP(A1879,Database!A:AA,22,FALSE))))</f>
        <v/>
      </c>
      <c r="AD1879" s="20">
        <f ca="1">IFERROR(
   IF(
     OR(ISBLANK(P1879),ISBLANK(Q1879)),
     "",
     IF(
       AND(AA1879&lt;&gt;"",OR(V1879="Terminé",V1879="En cours")),
       VLOOKUP(AC1879,Setup_ScoreExactBonus!A:D,4,FALSE),
       0
     )),
  0)</f>
        <v>0</v>
      </c>
      <c r="AE1879" s="21">
        <f ca="1">IFERROR(IF(OR(ISBLANK(P1879),ISBLANK(Q1879)),0,IF(AA1879&lt;&gt;"", AA1879 + IF(AB1879=1,AD1879, 0), "") * (R1879+1)),"")</f>
        <v>0</v>
      </c>
      <c r="AF1879" s="21">
        <f ca="1">SUMIFS(AE$2:AE1879,D$2:D1879,D1879)</f>
        <v>2625</v>
      </c>
    </row>
    <row r="1880" spans="1:32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1">
        <v>0</v>
      </c>
      <c r="S1880" s="20">
        <f>VLOOKUP($A1880,Database!$A:$Y,10,FALSE)</f>
        <v>154</v>
      </c>
      <c r="T1880" s="20">
        <f>VLOOKUP($A1880,Database!$A:$Y,11,FALSE)</f>
        <v>102</v>
      </c>
      <c r="U1880" s="20">
        <f>VLOOKUP($A1880,Database!$A:$Y,12,FALSE)</f>
        <v>55</v>
      </c>
      <c r="V1880" s="20" t="str">
        <f>VLOOKUP(A1880,Database!A:M,13,FALSE)</f>
        <v>Terminé</v>
      </c>
      <c r="W1880" s="20">
        <f>VLOOKUP($A1880,Database!$A:$Y,20,FALSE)</f>
        <v>0</v>
      </c>
      <c r="X1880" s="20">
        <f>VLOOKUP($A1880,Database!$A:$Y,21,FALSE)</f>
        <v>0</v>
      </c>
      <c r="Y1880" s="20">
        <f>IF(A1880=0,0,IF(V1880="À venir",0,IF(AND(ISBLANK(P1880),ISBLANK(Q1880)),1,0)))</f>
        <v>0</v>
      </c>
      <c r="Z1880" s="20">
        <f>IF(OR(ISBLANK(P1880),ISBLANK(Q1880)),"",IF(OR(AND(P1880&gt;Q1880,W1880&gt;X1880),AND(P1880=Q1880,W1880=X1880),AND(P1880&lt;Q1880,W1880&lt;X1880)),1,0))</f>
        <v>0</v>
      </c>
      <c r="AA1880" s="20">
        <f ca="1">IF(C1880&lt;NOW(),IF(AND(P1880&gt;Q1880,W1880&gt;X1880),S1880,IF(AND(P1880=Q1880,W1880=X1880),T1880,IF(AND(P1880&lt;Q1880,W1880&lt;X1880),U1880,0))),"")</f>
        <v>0</v>
      </c>
      <c r="AB1880" s="20">
        <f ca="1">IF(AND(P1880=W1880,Q1880=X1880,NOT(ISBLANK(P1880)),NOT(ISBLANK(Q1880)),NOT(ISBLANK(W1880)),NOT(ISBLANK(AA1880))),1,0)</f>
        <v>0</v>
      </c>
      <c r="AC1880" s="20" t="str">
        <f ca="1">IF(AB1880=0,"",IF(OR(ISBLANK(P1880),ISBLANK(Q1880)),"",IF(ISBLANK(VLOOKUP(A1880,Database!A:AA,22,FALSE)),"",VLOOKUP(A1880,Database!A:AA,22,FALSE))))</f>
        <v/>
      </c>
      <c r="AD1880" s="20">
        <f ca="1">IFERROR(
   IF(
     OR(ISBLANK(P1880),ISBLANK(Q1880)),
     "",
     IF(
       AND(AA1880&lt;&gt;"",OR(V1880="Terminé",V1880="En cours")),
       VLOOKUP(AC1880,Setup_ScoreExactBonus!A:D,4,FALSE),
       0
     )),
  0)</f>
        <v>0</v>
      </c>
      <c r="AE1880" s="21">
        <f ca="1">IFERROR(IF(OR(ISBLANK(P1880),ISBLANK(Q1880)),0,IF(AA1880&lt;&gt;"", AA1880 + IF(AB1880=1,AD1880, 0), "") * (R1880+1)),"")</f>
        <v>0</v>
      </c>
      <c r="AF1880" s="21">
        <f ca="1">SUMIFS(AE$2:AE1880,D$2:D1880,D1880)</f>
        <v>2285</v>
      </c>
    </row>
    <row r="1881" spans="1:32" hidden="1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1">
        <v>0</v>
      </c>
      <c r="S1881" s="20">
        <f>VLOOKUP($A1881,Database!$A:$Y,10,FALSE)</f>
        <v>154</v>
      </c>
      <c r="T1881" s="20">
        <f>VLOOKUP($A1881,Database!$A:$Y,11,FALSE)</f>
        <v>102</v>
      </c>
      <c r="U1881" s="20">
        <f>VLOOKUP($A1881,Database!$A:$Y,12,FALSE)</f>
        <v>55</v>
      </c>
      <c r="V1881" s="20" t="str">
        <f>VLOOKUP(A1881,Database!A:M,13,FALSE)</f>
        <v>Terminé</v>
      </c>
      <c r="W1881" s="20">
        <f>VLOOKUP($A1881,Database!$A:$Y,20,FALSE)</f>
        <v>0</v>
      </c>
      <c r="X1881" s="20">
        <f>VLOOKUP($A1881,Database!$A:$Y,21,FALSE)</f>
        <v>0</v>
      </c>
      <c r="Y1881" s="20">
        <f>IF(A1881=0,0,IF(V1881="À venir",0,IF(AND(ISBLANK(P1881),ISBLANK(Q1881)),1,0)))</f>
        <v>0</v>
      </c>
      <c r="Z1881" s="20">
        <f>IF(OR(ISBLANK(P1881),ISBLANK(Q1881)),"",IF(OR(AND(P1881&gt;Q1881,W1881&gt;X1881),AND(P1881=Q1881,W1881=X1881),AND(P1881&lt;Q1881,W1881&lt;X1881)),1,0))</f>
        <v>0</v>
      </c>
      <c r="AA1881" s="20">
        <f ca="1">IF(C1881&lt;NOW(),IF(AND(P1881&gt;Q1881,W1881&gt;X1881),S1881,IF(AND(P1881=Q1881,W1881=X1881),T1881,IF(AND(P1881&lt;Q1881,W1881&lt;X1881),U1881,0))),"")</f>
        <v>0</v>
      </c>
      <c r="AB1881" s="20">
        <f ca="1">IF(AND(P1881=W1881,Q1881=X1881,NOT(ISBLANK(P1881)),NOT(ISBLANK(Q1881)),NOT(ISBLANK(W1881)),NOT(ISBLANK(AA1881))),1,0)</f>
        <v>0</v>
      </c>
      <c r="AC1881" s="20" t="str">
        <f ca="1">IF(AB1881=0,"",IF(OR(ISBLANK(P1881),ISBLANK(Q1881)),"",IF(ISBLANK(VLOOKUP(A1881,Database!A:AA,22,FALSE)),"",VLOOKUP(A1881,Database!A:AA,22,FALSE))))</f>
        <v/>
      </c>
      <c r="AD1881" s="20">
        <f ca="1">IFERROR(
   IF(
     OR(ISBLANK(P1881),ISBLANK(Q1881)),
     "",
     IF(
       AND(AA1881&lt;&gt;"",OR(V1881="Terminé",V1881="En cours")),
       VLOOKUP(AC1881,Setup_ScoreExactBonus!A:D,4,FALSE),
       0
     )),
  0)</f>
        <v>0</v>
      </c>
      <c r="AE1881" s="21">
        <f ca="1">IFERROR(IF(OR(ISBLANK(P1881),ISBLANK(Q1881)),0,IF(AA1881&lt;&gt;"", AA1881 + IF(AB1881=1,AD1881, 0), "") * (R1881+1)),"")</f>
        <v>0</v>
      </c>
      <c r="AF1881" s="21">
        <f ca="1">SUMIFS(AE$2:AE1881,D$2:D1881,D1881)</f>
        <v>2439</v>
      </c>
    </row>
    <row r="1882" spans="1:32" hidden="1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1">
        <v>0</v>
      </c>
      <c r="S1882" s="20">
        <f>VLOOKUP($A1882,Database!$A:$Y,10,FALSE)</f>
        <v>154</v>
      </c>
      <c r="T1882" s="20">
        <f>VLOOKUP($A1882,Database!$A:$Y,11,FALSE)</f>
        <v>102</v>
      </c>
      <c r="U1882" s="20">
        <f>VLOOKUP($A1882,Database!$A:$Y,12,FALSE)</f>
        <v>55</v>
      </c>
      <c r="V1882" s="20" t="str">
        <f>VLOOKUP(A1882,Database!A:M,13,FALSE)</f>
        <v>Terminé</v>
      </c>
      <c r="W1882" s="20">
        <f>VLOOKUP($A1882,Database!$A:$Y,20,FALSE)</f>
        <v>0</v>
      </c>
      <c r="X1882" s="20">
        <f>VLOOKUP($A1882,Database!$A:$Y,21,FALSE)</f>
        <v>0</v>
      </c>
      <c r="Y1882" s="20">
        <f>IF(A1882=0,0,IF(V1882="À venir",0,IF(AND(ISBLANK(P1882),ISBLANK(Q1882)),1,0)))</f>
        <v>0</v>
      </c>
      <c r="Z1882" s="20">
        <f>IF(OR(ISBLANK(P1882),ISBLANK(Q1882)),"",IF(OR(AND(P1882&gt;Q1882,W1882&gt;X1882),AND(P1882=Q1882,W1882=X1882),AND(P1882&lt;Q1882,W1882&lt;X1882)),1,0))</f>
        <v>0</v>
      </c>
      <c r="AA1882" s="20">
        <f ca="1">IF(C1882&lt;NOW(),IF(AND(P1882&gt;Q1882,W1882&gt;X1882),S1882,IF(AND(P1882=Q1882,W1882=X1882),T1882,IF(AND(P1882&lt;Q1882,W1882&lt;X1882),U1882,0))),"")</f>
        <v>0</v>
      </c>
      <c r="AB1882" s="20">
        <f ca="1">IF(AND(P1882=W1882,Q1882=X1882,NOT(ISBLANK(P1882)),NOT(ISBLANK(Q1882)),NOT(ISBLANK(W1882)),NOT(ISBLANK(AA1882))),1,0)</f>
        <v>0</v>
      </c>
      <c r="AC1882" s="20" t="str">
        <f ca="1">IF(AB1882=0,"",IF(OR(ISBLANK(P1882),ISBLANK(Q1882)),"",IF(ISBLANK(VLOOKUP(A1882,Database!A:AA,22,FALSE)),"",VLOOKUP(A1882,Database!A:AA,22,FALSE))))</f>
        <v/>
      </c>
      <c r="AD1882" s="20">
        <f ca="1">IFERROR(
   IF(
     OR(ISBLANK(P1882),ISBLANK(Q1882)),
     "",
     IF(
       AND(AA1882&lt;&gt;"",OR(V1882="Terminé",V1882="En cours")),
       VLOOKUP(AC1882,Setup_ScoreExactBonus!A:D,4,FALSE),
       0
     )),
  0)</f>
        <v>0</v>
      </c>
      <c r="AE1882" s="21">
        <f ca="1">IFERROR(IF(OR(ISBLANK(P1882),ISBLANK(Q1882)),0,IF(AA1882&lt;&gt;"", AA1882 + IF(AB1882=1,AD1882, 0), "") * (R1882+1)),"")</f>
        <v>0</v>
      </c>
      <c r="AF1882" s="21">
        <f ca="1">SUMIFS(AE$2:AE1882,D$2:D1882,D1882)</f>
        <v>2380</v>
      </c>
    </row>
    <row r="1883" spans="1:32" hidden="1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1">
        <v>0</v>
      </c>
      <c r="S1883" s="20">
        <f>VLOOKUP($A1883,Database!$A:$Y,10,FALSE)</f>
        <v>154</v>
      </c>
      <c r="T1883" s="20">
        <f>VLOOKUP($A1883,Database!$A:$Y,11,FALSE)</f>
        <v>102</v>
      </c>
      <c r="U1883" s="20">
        <f>VLOOKUP($A1883,Database!$A:$Y,12,FALSE)</f>
        <v>55</v>
      </c>
      <c r="V1883" s="20" t="str">
        <f>VLOOKUP(A1883,Database!A:M,13,FALSE)</f>
        <v>Terminé</v>
      </c>
      <c r="W1883" s="20">
        <f>VLOOKUP($A1883,Database!$A:$Y,20,FALSE)</f>
        <v>0</v>
      </c>
      <c r="X1883" s="20">
        <f>VLOOKUP($A1883,Database!$A:$Y,21,FALSE)</f>
        <v>0</v>
      </c>
      <c r="Y1883" s="20">
        <f>IF(A1883=0,0,IF(V1883="À venir",0,IF(AND(ISBLANK(P1883),ISBLANK(Q1883)),1,0)))</f>
        <v>0</v>
      </c>
      <c r="Z1883" s="20">
        <f>IF(OR(ISBLANK(P1883),ISBLANK(Q1883)),"",IF(OR(AND(P1883&gt;Q1883,W1883&gt;X1883),AND(P1883=Q1883,W1883=X1883),AND(P1883&lt;Q1883,W1883&lt;X1883)),1,0))</f>
        <v>0</v>
      </c>
      <c r="AA1883" s="20">
        <f ca="1">IF(C1883&lt;NOW(),IF(AND(P1883&gt;Q1883,W1883&gt;X1883),S1883,IF(AND(P1883=Q1883,W1883=X1883),T1883,IF(AND(P1883&lt;Q1883,W1883&lt;X1883),U1883,0))),"")</f>
        <v>0</v>
      </c>
      <c r="AB1883" s="20">
        <f ca="1">IF(AND(P1883=W1883,Q1883=X1883,NOT(ISBLANK(P1883)),NOT(ISBLANK(Q1883)),NOT(ISBLANK(W1883)),NOT(ISBLANK(AA1883))),1,0)</f>
        <v>0</v>
      </c>
      <c r="AC1883" s="20" t="str">
        <f ca="1">IF(AB1883=0,"",IF(OR(ISBLANK(P1883),ISBLANK(Q1883)),"",IF(ISBLANK(VLOOKUP(A1883,Database!A:AA,22,FALSE)),"",VLOOKUP(A1883,Database!A:AA,22,FALSE))))</f>
        <v/>
      </c>
      <c r="AD1883" s="20">
        <f ca="1">IFERROR(
   IF(
     OR(ISBLANK(P1883),ISBLANK(Q1883)),
     "",
     IF(
       AND(AA1883&lt;&gt;"",OR(V1883="Terminé",V1883="En cours")),
       VLOOKUP(AC1883,Setup_ScoreExactBonus!A:D,4,FALSE),
       0
     )),
  0)</f>
        <v>0</v>
      </c>
      <c r="AE1883" s="21">
        <f ca="1">IFERROR(IF(OR(ISBLANK(P1883),ISBLANK(Q1883)),0,IF(AA1883&lt;&gt;"", AA1883 + IF(AB1883=1,AD1883, 0), "") * (R1883+1)),"")</f>
        <v>0</v>
      </c>
      <c r="AF1883" s="21">
        <f ca="1">SUMIFS(AE$2:AE1883,D$2:D1883,D1883)</f>
        <v>2318</v>
      </c>
    </row>
    <row r="1884" spans="1:32" hidden="1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1">
        <v>0</v>
      </c>
      <c r="S1884" s="20">
        <f>VLOOKUP($A1884,Database!$A:$Y,10,FALSE)</f>
        <v>154</v>
      </c>
      <c r="T1884" s="20">
        <f>VLOOKUP($A1884,Database!$A:$Y,11,FALSE)</f>
        <v>102</v>
      </c>
      <c r="U1884" s="20">
        <f>VLOOKUP($A1884,Database!$A:$Y,12,FALSE)</f>
        <v>55</v>
      </c>
      <c r="V1884" s="20" t="str">
        <f>VLOOKUP(A1884,Database!A:M,13,FALSE)</f>
        <v>Terminé</v>
      </c>
      <c r="W1884" s="20">
        <f>VLOOKUP($A1884,Database!$A:$Y,20,FALSE)</f>
        <v>0</v>
      </c>
      <c r="X1884" s="20">
        <f>VLOOKUP($A1884,Database!$A:$Y,21,FALSE)</f>
        <v>0</v>
      </c>
      <c r="Y1884" s="20">
        <f>IF(A1884=0,0,IF(V1884="À venir",0,IF(AND(ISBLANK(P1884),ISBLANK(Q1884)),1,0)))</f>
        <v>0</v>
      </c>
      <c r="Z1884" s="20">
        <f>IF(OR(ISBLANK(P1884),ISBLANK(Q1884)),"",IF(OR(AND(P1884&gt;Q1884,W1884&gt;X1884),AND(P1884=Q1884,W1884=X1884),AND(P1884&lt;Q1884,W1884&lt;X1884)),1,0))</f>
        <v>0</v>
      </c>
      <c r="AA1884" s="20">
        <f ca="1">IF(C1884&lt;NOW(),IF(AND(P1884&gt;Q1884,W1884&gt;X1884),S1884,IF(AND(P1884=Q1884,W1884=X1884),T1884,IF(AND(P1884&lt;Q1884,W1884&lt;X1884),U1884,0))),"")</f>
        <v>0</v>
      </c>
      <c r="AB1884" s="20">
        <f ca="1">IF(AND(P1884=W1884,Q1884=X1884,NOT(ISBLANK(P1884)),NOT(ISBLANK(Q1884)),NOT(ISBLANK(W1884)),NOT(ISBLANK(AA1884))),1,0)</f>
        <v>0</v>
      </c>
      <c r="AC1884" s="20" t="str">
        <f ca="1">IF(AB1884=0,"",IF(OR(ISBLANK(P1884),ISBLANK(Q1884)),"",IF(ISBLANK(VLOOKUP(A1884,Database!A:AA,22,FALSE)),"",VLOOKUP(A1884,Database!A:AA,22,FALSE))))</f>
        <v/>
      </c>
      <c r="AD1884" s="20">
        <f ca="1">IFERROR(
   IF(
     OR(ISBLANK(P1884),ISBLANK(Q1884)),
     "",
     IF(
       AND(AA1884&lt;&gt;"",OR(V1884="Terminé",V1884="En cours")),
       VLOOKUP(AC1884,Setup_ScoreExactBonus!A:D,4,FALSE),
       0
     )),
  0)</f>
        <v>0</v>
      </c>
      <c r="AE1884" s="21">
        <f ca="1">IFERROR(IF(OR(ISBLANK(P1884),ISBLANK(Q1884)),0,IF(AA1884&lt;&gt;"", AA1884 + IF(AB1884=1,AD1884, 0), "") * (R1884+1)),"")</f>
        <v>0</v>
      </c>
      <c r="AF1884" s="21">
        <f ca="1">SUMIFS(AE$2:AE1884,D$2:D1884,D1884)</f>
        <v>2561</v>
      </c>
    </row>
    <row r="1885" spans="1:32" hidden="1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1">
        <v>0</v>
      </c>
      <c r="S1885" s="20">
        <f>VLOOKUP($A1885,Database!$A:$Y,10,FALSE)</f>
        <v>154</v>
      </c>
      <c r="T1885" s="20">
        <f>VLOOKUP($A1885,Database!$A:$Y,11,FALSE)</f>
        <v>102</v>
      </c>
      <c r="U1885" s="20">
        <f>VLOOKUP($A1885,Database!$A:$Y,12,FALSE)</f>
        <v>55</v>
      </c>
      <c r="V1885" s="20" t="str">
        <f>VLOOKUP(A1885,Database!A:M,13,FALSE)</f>
        <v>Terminé</v>
      </c>
      <c r="W1885" s="20">
        <f>VLOOKUP($A1885,Database!$A:$Y,20,FALSE)</f>
        <v>0</v>
      </c>
      <c r="X1885" s="20">
        <f>VLOOKUP($A1885,Database!$A:$Y,21,FALSE)</f>
        <v>0</v>
      </c>
      <c r="Y1885" s="20">
        <f>IF(A1885=0,0,IF(V1885="À venir",0,IF(AND(ISBLANK(P1885),ISBLANK(Q1885)),1,0)))</f>
        <v>0</v>
      </c>
      <c r="Z1885" s="20">
        <f>IF(OR(ISBLANK(P1885),ISBLANK(Q1885)),"",IF(OR(AND(P1885&gt;Q1885,W1885&gt;X1885),AND(P1885=Q1885,W1885=X1885),AND(P1885&lt;Q1885,W1885&lt;X1885)),1,0))</f>
        <v>1</v>
      </c>
      <c r="AA1885" s="20">
        <f ca="1">IF(C1885&lt;NOW(),IF(AND(P1885&gt;Q1885,W1885&gt;X1885),S1885,IF(AND(P1885=Q1885,W1885=X1885),T1885,IF(AND(P1885&lt;Q1885,W1885&lt;X1885),U1885,0))),"")</f>
        <v>102</v>
      </c>
      <c r="AB1885" s="20">
        <f ca="1">IF(AND(P1885=W1885,Q1885=X1885,NOT(ISBLANK(P1885)),NOT(ISBLANK(Q1885)),NOT(ISBLANK(W1885)),NOT(ISBLANK(AA1885))),1,0)</f>
        <v>0</v>
      </c>
      <c r="AC1885" s="20" t="str">
        <f ca="1">IF(AB1885=0,"",IF(OR(ISBLANK(P1885),ISBLANK(Q1885)),"",IF(ISBLANK(VLOOKUP(A1885,Database!A:AA,22,FALSE)),"",VLOOKUP(A1885,Database!A:AA,22,FALSE))))</f>
        <v/>
      </c>
      <c r="AD1885" s="20">
        <f ca="1">IFERROR(
   IF(
     OR(ISBLANK(P1885),ISBLANK(Q1885)),
     "",
     IF(
       AND(AA1885&lt;&gt;"",OR(V1885="Terminé",V1885="En cours")),
       VLOOKUP(AC1885,Setup_ScoreExactBonus!A:D,4,FALSE),
       0
     )),
  0)</f>
        <v>0</v>
      </c>
      <c r="AE1885" s="21">
        <f ca="1">IFERROR(IF(OR(ISBLANK(P1885),ISBLANK(Q1885)),0,IF(AA1885&lt;&gt;"", AA1885 + IF(AB1885=1,AD1885, 0), "") * (R1885+1)),"")</f>
        <v>102</v>
      </c>
      <c r="AF1885" s="21">
        <f ca="1">SUMIFS(AE$2:AE1885,D$2:D1885,D1885)</f>
        <v>2365</v>
      </c>
    </row>
    <row r="1886" spans="1:32" hidden="1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1">
        <v>0</v>
      </c>
      <c r="S1886" s="20">
        <f>VLOOKUP($A1886,Database!$A:$Y,10,FALSE)</f>
        <v>154</v>
      </c>
      <c r="T1886" s="20">
        <f>VLOOKUP($A1886,Database!$A:$Y,11,FALSE)</f>
        <v>102</v>
      </c>
      <c r="U1886" s="20">
        <f>VLOOKUP($A1886,Database!$A:$Y,12,FALSE)</f>
        <v>55</v>
      </c>
      <c r="V1886" s="20" t="str">
        <f>VLOOKUP(A1886,Database!A:M,13,FALSE)</f>
        <v>Terminé</v>
      </c>
      <c r="W1886" s="20">
        <f>VLOOKUP($A1886,Database!$A:$Y,20,FALSE)</f>
        <v>0</v>
      </c>
      <c r="X1886" s="20">
        <f>VLOOKUP($A1886,Database!$A:$Y,21,FALSE)</f>
        <v>0</v>
      </c>
      <c r="Y1886" s="20">
        <f>IF(A1886=0,0,IF(V1886="À venir",0,IF(AND(ISBLANK(P1886),ISBLANK(Q1886)),1,0)))</f>
        <v>0</v>
      </c>
      <c r="Z1886" s="20">
        <f>IF(OR(ISBLANK(P1886),ISBLANK(Q1886)),"",IF(OR(AND(P1886&gt;Q1886,W1886&gt;X1886),AND(P1886=Q1886,W1886=X1886),AND(P1886&lt;Q1886,W1886&lt;X1886)),1,0))</f>
        <v>0</v>
      </c>
      <c r="AA1886" s="20">
        <f ca="1">IF(C1886&lt;NOW(),IF(AND(P1886&gt;Q1886,W1886&gt;X1886),S1886,IF(AND(P1886=Q1886,W1886=X1886),T1886,IF(AND(P1886&lt;Q1886,W1886&lt;X1886),U1886,0))),"")</f>
        <v>0</v>
      </c>
      <c r="AB1886" s="20">
        <f ca="1">IF(AND(P1886=W1886,Q1886=X1886,NOT(ISBLANK(P1886)),NOT(ISBLANK(Q1886)),NOT(ISBLANK(W1886)),NOT(ISBLANK(AA1886))),1,0)</f>
        <v>0</v>
      </c>
      <c r="AC1886" s="20" t="str">
        <f ca="1">IF(AB1886=0,"",IF(OR(ISBLANK(P1886),ISBLANK(Q1886)),"",IF(ISBLANK(VLOOKUP(A1886,Database!A:AA,22,FALSE)),"",VLOOKUP(A1886,Database!A:AA,22,FALSE))))</f>
        <v/>
      </c>
      <c r="AD1886" s="20">
        <f ca="1">IFERROR(
   IF(
     OR(ISBLANK(P1886),ISBLANK(Q1886)),
     "",
     IF(
       AND(AA1886&lt;&gt;"",OR(V1886="Terminé",V1886="En cours")),
       VLOOKUP(AC1886,Setup_ScoreExactBonus!A:D,4,FALSE),
       0
     )),
  0)</f>
        <v>0</v>
      </c>
      <c r="AE1886" s="21">
        <f ca="1">IFERROR(IF(OR(ISBLANK(P1886),ISBLANK(Q1886)),0,IF(AA1886&lt;&gt;"", AA1886 + IF(AB1886=1,AD1886, 0), "") * (R1886+1)),"")</f>
        <v>0</v>
      </c>
      <c r="AF1886" s="21">
        <f ca="1">SUMIFS(AE$2:AE1886,D$2:D1886,D1886)</f>
        <v>2203</v>
      </c>
    </row>
    <row r="1887" spans="1:32" hidden="1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1">
        <v>0</v>
      </c>
      <c r="S1887" s="20">
        <f>VLOOKUP($A1887,Database!$A:$Y,10,FALSE)</f>
        <v>154</v>
      </c>
      <c r="T1887" s="20">
        <f>VLOOKUP($A1887,Database!$A:$Y,11,FALSE)</f>
        <v>102</v>
      </c>
      <c r="U1887" s="20">
        <f>VLOOKUP($A1887,Database!$A:$Y,12,FALSE)</f>
        <v>55</v>
      </c>
      <c r="V1887" s="20" t="str">
        <f>VLOOKUP(A1887,Database!A:M,13,FALSE)</f>
        <v>Terminé</v>
      </c>
      <c r="W1887" s="20">
        <f>VLOOKUP($A1887,Database!$A:$Y,20,FALSE)</f>
        <v>0</v>
      </c>
      <c r="X1887" s="20">
        <f>VLOOKUP($A1887,Database!$A:$Y,21,FALSE)</f>
        <v>0</v>
      </c>
      <c r="Y1887" s="20">
        <f>IF(A1887=0,0,IF(V1887="À venir",0,IF(AND(ISBLANK(P1887),ISBLANK(Q1887)),1,0)))</f>
        <v>1</v>
      </c>
      <c r="Z1887" s="20" t="str">
        <f>IF(OR(ISBLANK(P1887),ISBLANK(Q1887)),"",IF(OR(AND(P1887&gt;Q1887,W1887&gt;X1887),AND(P1887=Q1887,W1887=X1887),AND(P1887&lt;Q1887,W1887&lt;X1887)),1,0))</f>
        <v/>
      </c>
      <c r="AA1887" s="20">
        <f ca="1">IF(C1887&lt;NOW(),IF(AND(P1887&gt;Q1887,W1887&gt;X1887),S1887,IF(AND(P1887=Q1887,W1887=X1887),T1887,IF(AND(P1887&lt;Q1887,W1887&lt;X1887),U1887,0))),"")</f>
        <v>102</v>
      </c>
      <c r="AB1887" s="20">
        <f ca="1">IF(AND(P1887=W1887,Q1887=X1887,NOT(ISBLANK(P1887)),NOT(ISBLANK(Q1887)),NOT(ISBLANK(W1887)),NOT(ISBLANK(AA1887))),1,0)</f>
        <v>0</v>
      </c>
      <c r="AC1887" s="20" t="str">
        <f ca="1">IF(AB1887=0,"",IF(OR(ISBLANK(P1887),ISBLANK(Q1887)),"",IF(ISBLANK(VLOOKUP(A1887,Database!A:AA,22,FALSE)),"",VLOOKUP(A1887,Database!A:AA,22,FALSE))))</f>
        <v/>
      </c>
      <c r="AD1887" s="20" t="str">
        <f>IFERROR(
   IF(
     OR(ISBLANK(P1887),ISBLANK(Q1887)),
     "",
     IF(
       AND(AA1887&lt;&gt;"",OR(V1887="Terminé",V1887="En cours")),
       VLOOKUP(AC1887,Setup_ScoreExactBonus!A:D,4,FALSE),
       0
     )),
  0)</f>
        <v/>
      </c>
      <c r="AE1887" s="21">
        <f>IFERROR(IF(OR(ISBLANK(P1887),ISBLANK(Q1887)),0,IF(AA1887&lt;&gt;"", AA1887 + IF(AB1887=1,AD1887, 0), "") * (R1887+1)),"")</f>
        <v>0</v>
      </c>
      <c r="AF1887" s="21">
        <f ca="1">SUMIFS(AE$2:AE1887,D$2:D1887,D1887)</f>
        <v>2002</v>
      </c>
    </row>
    <row r="1888" spans="1:32" hidden="1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1">
        <v>0</v>
      </c>
      <c r="S1888" s="20">
        <f>VLOOKUP($A1888,Database!$A:$Y,10,FALSE)</f>
        <v>154</v>
      </c>
      <c r="T1888" s="20">
        <f>VLOOKUP($A1888,Database!$A:$Y,11,FALSE)</f>
        <v>102</v>
      </c>
      <c r="U1888" s="20">
        <f>VLOOKUP($A1888,Database!$A:$Y,12,FALSE)</f>
        <v>55</v>
      </c>
      <c r="V1888" s="20" t="str">
        <f>VLOOKUP(A1888,Database!A:M,13,FALSE)</f>
        <v>Terminé</v>
      </c>
      <c r="W1888" s="20">
        <f>VLOOKUP($A1888,Database!$A:$Y,20,FALSE)</f>
        <v>0</v>
      </c>
      <c r="X1888" s="20">
        <f>VLOOKUP($A1888,Database!$A:$Y,21,FALSE)</f>
        <v>0</v>
      </c>
      <c r="Y1888" s="20">
        <f>IF(A1888=0,0,IF(V1888="À venir",0,IF(AND(ISBLANK(P1888),ISBLANK(Q1888)),1,0)))</f>
        <v>0</v>
      </c>
      <c r="Z1888" s="20">
        <f>IF(OR(ISBLANK(P1888),ISBLANK(Q1888)),"",IF(OR(AND(P1888&gt;Q1888,W1888&gt;X1888),AND(P1888=Q1888,W1888=X1888),AND(P1888&lt;Q1888,W1888&lt;X1888)),1,0))</f>
        <v>0</v>
      </c>
      <c r="AA1888" s="20">
        <f ca="1">IF(C1888&lt;NOW(),IF(AND(P1888&gt;Q1888,W1888&gt;X1888),S1888,IF(AND(P1888=Q1888,W1888=X1888),T1888,IF(AND(P1888&lt;Q1888,W1888&lt;X1888),U1888,0))),"")</f>
        <v>0</v>
      </c>
      <c r="AB1888" s="20">
        <f ca="1">IF(AND(P1888=W1888,Q1888=X1888,NOT(ISBLANK(P1888)),NOT(ISBLANK(Q1888)),NOT(ISBLANK(W1888)),NOT(ISBLANK(AA1888))),1,0)</f>
        <v>0</v>
      </c>
      <c r="AC1888" s="20" t="str">
        <f ca="1">IF(AB1888=0,"",IF(OR(ISBLANK(P1888),ISBLANK(Q1888)),"",IF(ISBLANK(VLOOKUP(A1888,Database!A:AA,22,FALSE)),"",VLOOKUP(A1888,Database!A:AA,22,FALSE))))</f>
        <v/>
      </c>
      <c r="AD1888" s="20">
        <f ca="1">IFERROR(
   IF(
     OR(ISBLANK(P1888),ISBLANK(Q1888)),
     "",
     IF(
       AND(AA1888&lt;&gt;"",OR(V1888="Terminé",V1888="En cours")),
       VLOOKUP(AC1888,Setup_ScoreExactBonus!A:D,4,FALSE),
       0
     )),
  0)</f>
        <v>0</v>
      </c>
      <c r="AE1888" s="21">
        <f ca="1">IFERROR(IF(OR(ISBLANK(P1888),ISBLANK(Q1888)),0,IF(AA1888&lt;&gt;"", AA1888 + IF(AB1888=1,AD1888, 0), "") * (R1888+1)),"")</f>
        <v>0</v>
      </c>
      <c r="AF1888" s="21">
        <f ca="1">SUMIFS(AE$2:AE1888,D$2:D1888,D1888)</f>
        <v>2563</v>
      </c>
    </row>
    <row r="1889" spans="1:32" hidden="1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1">
        <v>0</v>
      </c>
      <c r="S1889" s="20">
        <f>VLOOKUP($A1889,Database!$A:$Y,10,FALSE)</f>
        <v>154</v>
      </c>
      <c r="T1889" s="20">
        <f>VLOOKUP($A1889,Database!$A:$Y,11,FALSE)</f>
        <v>102</v>
      </c>
      <c r="U1889" s="20">
        <f>VLOOKUP($A1889,Database!$A:$Y,12,FALSE)</f>
        <v>55</v>
      </c>
      <c r="V1889" s="20" t="str">
        <f>VLOOKUP(A1889,Database!A:M,13,FALSE)</f>
        <v>Terminé</v>
      </c>
      <c r="W1889" s="20">
        <f>VLOOKUP($A1889,Database!$A:$Y,20,FALSE)</f>
        <v>0</v>
      </c>
      <c r="X1889" s="20">
        <f>VLOOKUP($A1889,Database!$A:$Y,21,FALSE)</f>
        <v>0</v>
      </c>
      <c r="Y1889" s="20">
        <f>IF(A1889=0,0,IF(V1889="À venir",0,IF(AND(ISBLANK(P1889),ISBLANK(Q1889)),1,0)))</f>
        <v>0</v>
      </c>
      <c r="Z1889" s="20">
        <f>IF(OR(ISBLANK(P1889),ISBLANK(Q1889)),"",IF(OR(AND(P1889&gt;Q1889,W1889&gt;X1889),AND(P1889=Q1889,W1889=X1889),AND(P1889&lt;Q1889,W1889&lt;X1889)),1,0))</f>
        <v>0</v>
      </c>
      <c r="AA1889" s="20">
        <f ca="1">IF(C1889&lt;NOW(),IF(AND(P1889&gt;Q1889,W1889&gt;X1889),S1889,IF(AND(P1889=Q1889,W1889=X1889),T1889,IF(AND(P1889&lt;Q1889,W1889&lt;X1889),U1889,0))),"")</f>
        <v>0</v>
      </c>
      <c r="AB1889" s="20">
        <f ca="1">IF(AND(P1889=W1889,Q1889=X1889,NOT(ISBLANK(P1889)),NOT(ISBLANK(Q1889)),NOT(ISBLANK(W1889)),NOT(ISBLANK(AA1889))),1,0)</f>
        <v>0</v>
      </c>
      <c r="AC1889" s="20" t="str">
        <f ca="1">IF(AB1889=0,"",IF(OR(ISBLANK(P1889),ISBLANK(Q1889)),"",IF(ISBLANK(VLOOKUP(A1889,Database!A:AA,22,FALSE)),"",VLOOKUP(A1889,Database!A:AA,22,FALSE))))</f>
        <v/>
      </c>
      <c r="AD1889" s="20">
        <f ca="1">IFERROR(
   IF(
     OR(ISBLANK(P1889),ISBLANK(Q1889)),
     "",
     IF(
       AND(AA1889&lt;&gt;"",OR(V1889="Terminé",V1889="En cours")),
       VLOOKUP(AC1889,Setup_ScoreExactBonus!A:D,4,FALSE),
       0
     )),
  0)</f>
        <v>0</v>
      </c>
      <c r="AE1889" s="21">
        <f ca="1">IFERROR(IF(OR(ISBLANK(P1889),ISBLANK(Q1889)),0,IF(AA1889&lt;&gt;"", AA1889 + IF(AB1889=1,AD1889, 0), "") * (R1889+1)),"")</f>
        <v>0</v>
      </c>
      <c r="AF1889" s="21">
        <f ca="1">SUMIFS(AE$2:AE1889,D$2:D1889,D1889)</f>
        <v>2611</v>
      </c>
    </row>
    <row r="1890" spans="1:32" hidden="1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1">
        <v>0</v>
      </c>
      <c r="S1890" s="20">
        <f>VLOOKUP($A1890,Database!$A:$Y,10,FALSE)</f>
        <v>154</v>
      </c>
      <c r="T1890" s="20">
        <f>VLOOKUP($A1890,Database!$A:$Y,11,FALSE)</f>
        <v>102</v>
      </c>
      <c r="U1890" s="20">
        <f>VLOOKUP($A1890,Database!$A:$Y,12,FALSE)</f>
        <v>55</v>
      </c>
      <c r="V1890" s="20" t="str">
        <f>VLOOKUP(A1890,Database!A:M,13,FALSE)</f>
        <v>Terminé</v>
      </c>
      <c r="W1890" s="20">
        <f>VLOOKUP($A1890,Database!$A:$Y,20,FALSE)</f>
        <v>0</v>
      </c>
      <c r="X1890" s="20">
        <f>VLOOKUP($A1890,Database!$A:$Y,21,FALSE)</f>
        <v>0</v>
      </c>
      <c r="Y1890" s="20">
        <f>IF(A1890=0,0,IF(V1890="À venir",0,IF(AND(ISBLANK(P1890),ISBLANK(Q1890)),1,0)))</f>
        <v>0</v>
      </c>
      <c r="Z1890" s="20">
        <f>IF(OR(ISBLANK(P1890),ISBLANK(Q1890)),"",IF(OR(AND(P1890&gt;Q1890,W1890&gt;X1890),AND(P1890=Q1890,W1890=X1890),AND(P1890&lt;Q1890,W1890&lt;X1890)),1,0))</f>
        <v>0</v>
      </c>
      <c r="AA1890" s="20">
        <f ca="1">IF(C1890&lt;NOW(),IF(AND(P1890&gt;Q1890,W1890&gt;X1890),S1890,IF(AND(P1890=Q1890,W1890=X1890),T1890,IF(AND(P1890&lt;Q1890,W1890&lt;X1890),U1890,0))),"")</f>
        <v>0</v>
      </c>
      <c r="AB1890" s="20">
        <f ca="1">IF(AND(P1890=W1890,Q1890=X1890,NOT(ISBLANK(P1890)),NOT(ISBLANK(Q1890)),NOT(ISBLANK(W1890)),NOT(ISBLANK(AA1890))),1,0)</f>
        <v>0</v>
      </c>
      <c r="AC1890" s="20" t="str">
        <f ca="1">IF(AB1890=0,"",IF(OR(ISBLANK(P1890),ISBLANK(Q1890)),"",IF(ISBLANK(VLOOKUP(A1890,Database!A:AA,22,FALSE)),"",VLOOKUP(A1890,Database!A:AA,22,FALSE))))</f>
        <v/>
      </c>
      <c r="AD1890" s="20">
        <f ca="1">IFERROR(
   IF(
     OR(ISBLANK(P1890),ISBLANK(Q1890)),
     "",
     IF(
       AND(AA1890&lt;&gt;"",OR(V1890="Terminé",V1890="En cours")),
       VLOOKUP(AC1890,Setup_ScoreExactBonus!A:D,4,FALSE),
       0
     )),
  0)</f>
        <v>0</v>
      </c>
      <c r="AE1890" s="21">
        <f ca="1">IFERROR(IF(OR(ISBLANK(P1890),ISBLANK(Q1890)),0,IF(AA1890&lt;&gt;"", AA1890 + IF(AB1890=1,AD1890, 0), "") * (R1890+1)),"")</f>
        <v>0</v>
      </c>
      <c r="AF1890" s="21">
        <f ca="1">SUMIFS(AE$2:AE1890,D$2:D1890,D1890)</f>
        <v>2138</v>
      </c>
    </row>
    <row r="1891" spans="1:32" hidden="1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1">
        <v>0</v>
      </c>
      <c r="S1891" s="20">
        <f>VLOOKUP($A1891,Database!$A:$Y,10,FALSE)</f>
        <v>154</v>
      </c>
      <c r="T1891" s="20">
        <f>VLOOKUP($A1891,Database!$A:$Y,11,FALSE)</f>
        <v>102</v>
      </c>
      <c r="U1891" s="20">
        <f>VLOOKUP($A1891,Database!$A:$Y,12,FALSE)</f>
        <v>55</v>
      </c>
      <c r="V1891" s="20" t="str">
        <f>VLOOKUP(A1891,Database!A:M,13,FALSE)</f>
        <v>Terminé</v>
      </c>
      <c r="W1891" s="20">
        <f>VLOOKUP($A1891,Database!$A:$Y,20,FALSE)</f>
        <v>0</v>
      </c>
      <c r="X1891" s="20">
        <f>VLOOKUP($A1891,Database!$A:$Y,21,FALSE)</f>
        <v>0</v>
      </c>
      <c r="Y1891" s="20">
        <f>IF(A1891=0,0,IF(V1891="À venir",0,IF(AND(ISBLANK(P1891),ISBLANK(Q1891)),1,0)))</f>
        <v>0</v>
      </c>
      <c r="Z1891" s="20">
        <f>IF(OR(ISBLANK(P1891),ISBLANK(Q1891)),"",IF(OR(AND(P1891&gt;Q1891,W1891&gt;X1891),AND(P1891=Q1891,W1891=X1891),AND(P1891&lt;Q1891,W1891&lt;X1891)),1,0))</f>
        <v>1</v>
      </c>
      <c r="AA1891" s="20">
        <f ca="1">IF(C1891&lt;NOW(),IF(AND(P1891&gt;Q1891,W1891&gt;X1891),S1891,IF(AND(P1891=Q1891,W1891=X1891),T1891,IF(AND(P1891&lt;Q1891,W1891&lt;X1891),U1891,0))),"")</f>
        <v>102</v>
      </c>
      <c r="AB1891" s="20">
        <f ca="1">IF(AND(P1891=W1891,Q1891=X1891,NOT(ISBLANK(P1891)),NOT(ISBLANK(Q1891)),NOT(ISBLANK(W1891)),NOT(ISBLANK(AA1891))),1,0)</f>
        <v>0</v>
      </c>
      <c r="AC1891" s="20" t="str">
        <f ca="1">IF(AB1891=0,"",IF(OR(ISBLANK(P1891),ISBLANK(Q1891)),"",IF(ISBLANK(VLOOKUP(A1891,Database!A:AA,22,FALSE)),"",VLOOKUP(A1891,Database!A:AA,22,FALSE))))</f>
        <v/>
      </c>
      <c r="AD1891" s="20">
        <f ca="1">IFERROR(
   IF(
     OR(ISBLANK(P1891),ISBLANK(Q1891)),
     "",
     IF(
       AND(AA1891&lt;&gt;"",OR(V1891="Terminé",V1891="En cours")),
       VLOOKUP(AC1891,Setup_ScoreExactBonus!A:D,4,FALSE),
       0
     )),
  0)</f>
        <v>0</v>
      </c>
      <c r="AE1891" s="21">
        <f ca="1">IFERROR(IF(OR(ISBLANK(P1891),ISBLANK(Q1891)),0,IF(AA1891&lt;&gt;"", AA1891 + IF(AB1891=1,AD1891, 0), "") * (R1891+1)),"")</f>
        <v>102</v>
      </c>
      <c r="AF1891" s="21">
        <f ca="1">SUMIFS(AE$2:AE1891,D$2:D1891,D1891)</f>
        <v>2035</v>
      </c>
    </row>
    <row r="1892" spans="1:32" hidden="1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1">
        <v>0</v>
      </c>
      <c r="S1892" s="20">
        <f>VLOOKUP($A1892,Database!$A:$Y,10,FALSE)</f>
        <v>63</v>
      </c>
      <c r="T1892" s="20">
        <f>VLOOKUP($A1892,Database!$A:$Y,11,FALSE)</f>
        <v>107</v>
      </c>
      <c r="U1892" s="20">
        <f>VLOOKUP($A1892,Database!$A:$Y,12,FALSE)</f>
        <v>158</v>
      </c>
      <c r="V1892" s="20" t="str">
        <f>VLOOKUP(A1892,Database!A:M,13,FALSE)</f>
        <v>Terminé</v>
      </c>
      <c r="W1892" s="20">
        <f>VLOOKUP($A1892,Database!$A:$Y,20,FALSE)</f>
        <v>3</v>
      </c>
      <c r="X1892" s="20">
        <f>VLOOKUP($A1892,Database!$A:$Y,21,FALSE)</f>
        <v>1</v>
      </c>
      <c r="Y1892" s="20">
        <f>IF(A1892=0,0,IF(V1892="À venir",0,IF(AND(ISBLANK(P1892),ISBLANK(Q1892)),1,0)))</f>
        <v>0</v>
      </c>
      <c r="Z1892" s="20">
        <f>IF(OR(ISBLANK(P1892),ISBLANK(Q1892)),"",IF(OR(AND(P1892&gt;Q1892,W1892&gt;X1892),AND(P1892=Q1892,W1892=X1892),AND(P1892&lt;Q1892,W1892&lt;X1892)),1,0))</f>
        <v>1</v>
      </c>
      <c r="AA1892" s="20">
        <f ca="1">IF(C1892&lt;NOW(),IF(AND(P1892&gt;Q1892,W1892&gt;X1892),S1892,IF(AND(P1892=Q1892,W1892=X1892),T1892,IF(AND(P1892&lt;Q1892,W1892&lt;X1892),U1892,0))),"")</f>
        <v>63</v>
      </c>
      <c r="AB1892" s="20">
        <f ca="1">IF(AND(P1892=W1892,Q1892=X1892,NOT(ISBLANK(P1892)),NOT(ISBLANK(Q1892)),NOT(ISBLANK(W1892)),NOT(ISBLANK(AA1892))),1,0)</f>
        <v>0</v>
      </c>
      <c r="AC1892" s="20" t="str">
        <f ca="1">IF(AB1892=0,"",IF(OR(ISBLANK(P1892),ISBLANK(Q1892)),"",IF(ISBLANK(VLOOKUP(A1892,Database!A:AA,22,FALSE)),"",VLOOKUP(A1892,Database!A:AA,22,FALSE))))</f>
        <v/>
      </c>
      <c r="AD1892" s="20">
        <f ca="1">IFERROR(
   IF(
     OR(ISBLANK(P1892),ISBLANK(Q1892)),
     "",
     IF(
       AND(AA1892&lt;&gt;"",OR(V1892="Terminé",V1892="En cours")),
       VLOOKUP(AC1892,Setup_ScoreExactBonus!A:D,4,FALSE),
       0
     )),
  0)</f>
        <v>0</v>
      </c>
      <c r="AE1892" s="21">
        <f ca="1">IFERROR(IF(OR(ISBLANK(P1892),ISBLANK(Q1892)),0,IF(AA1892&lt;&gt;"", AA1892 + IF(AB1892=1,AD1892, 0), "") * (R1892+1)),"")</f>
        <v>63</v>
      </c>
      <c r="AF1892" s="21">
        <f ca="1">SUMIFS(AE$2:AE1892,D$2:D1892,D1892)</f>
        <v>2718</v>
      </c>
    </row>
    <row r="1893" spans="1:32" hidden="1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1">
        <v>0</v>
      </c>
      <c r="S1893" s="20">
        <f>VLOOKUP($A1893,Database!$A:$Y,10,FALSE)</f>
        <v>63</v>
      </c>
      <c r="T1893" s="20">
        <f>VLOOKUP($A1893,Database!$A:$Y,11,FALSE)</f>
        <v>107</v>
      </c>
      <c r="U1893" s="20">
        <f>VLOOKUP($A1893,Database!$A:$Y,12,FALSE)</f>
        <v>158</v>
      </c>
      <c r="V1893" s="20" t="str">
        <f>VLOOKUP(A1893,Database!A:M,13,FALSE)</f>
        <v>Terminé</v>
      </c>
      <c r="W1893" s="20">
        <f>VLOOKUP($A1893,Database!$A:$Y,20,FALSE)</f>
        <v>3</v>
      </c>
      <c r="X1893" s="20">
        <f>VLOOKUP($A1893,Database!$A:$Y,21,FALSE)</f>
        <v>1</v>
      </c>
      <c r="Y1893" s="20">
        <f>IF(A1893=0,0,IF(V1893="À venir",0,IF(AND(ISBLANK(P1893),ISBLANK(Q1893)),1,0)))</f>
        <v>0</v>
      </c>
      <c r="Z1893" s="20">
        <f>IF(OR(ISBLANK(P1893),ISBLANK(Q1893)),"",IF(OR(AND(P1893&gt;Q1893,W1893&gt;X1893),AND(P1893=Q1893,W1893=X1893),AND(P1893&lt;Q1893,W1893&lt;X1893)),1,0))</f>
        <v>1</v>
      </c>
      <c r="AA1893" s="20">
        <f ca="1">IF(C1893&lt;NOW(),IF(AND(P1893&gt;Q1893,W1893&gt;X1893),S1893,IF(AND(P1893=Q1893,W1893=X1893),T1893,IF(AND(P1893&lt;Q1893,W1893&lt;X1893),U1893,0))),"")</f>
        <v>63</v>
      </c>
      <c r="AB1893" s="20">
        <f ca="1">IF(AND(P1893=W1893,Q1893=X1893,NOT(ISBLANK(P1893)),NOT(ISBLANK(Q1893)),NOT(ISBLANK(W1893)),NOT(ISBLANK(AA1893))),1,0)</f>
        <v>0</v>
      </c>
      <c r="AC1893" s="20" t="str">
        <f ca="1">IF(AB1893=0,"",IF(OR(ISBLANK(P1893),ISBLANK(Q1893)),"",IF(ISBLANK(VLOOKUP(A1893,Database!A:AA,22,FALSE)),"",VLOOKUP(A1893,Database!A:AA,22,FALSE))))</f>
        <v/>
      </c>
      <c r="AD1893" s="20">
        <f ca="1">IFERROR(
   IF(
     OR(ISBLANK(P1893),ISBLANK(Q1893)),
     "",
     IF(
       AND(AA1893&lt;&gt;"",OR(V1893="Terminé",V1893="En cours")),
       VLOOKUP(AC1893,Setup_ScoreExactBonus!A:D,4,FALSE),
       0
     )),
  0)</f>
        <v>0</v>
      </c>
      <c r="AE1893" s="21">
        <f ca="1">IFERROR(IF(OR(ISBLANK(P1893),ISBLANK(Q1893)),0,IF(AA1893&lt;&gt;"", AA1893 + IF(AB1893=1,AD1893, 0), "") * (R1893+1)),"")</f>
        <v>63</v>
      </c>
      <c r="AF1893" s="21">
        <f ca="1">SUMIFS(AE$2:AE1893,D$2:D1893,D1893)</f>
        <v>2924</v>
      </c>
    </row>
    <row r="1894" spans="1:32" hidden="1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1">
        <v>0</v>
      </c>
      <c r="S1894" s="20">
        <f>VLOOKUP($A1894,Database!$A:$Y,10,FALSE)</f>
        <v>63</v>
      </c>
      <c r="T1894" s="20">
        <f>VLOOKUP($A1894,Database!$A:$Y,11,FALSE)</f>
        <v>107</v>
      </c>
      <c r="U1894" s="20">
        <f>VLOOKUP($A1894,Database!$A:$Y,12,FALSE)</f>
        <v>158</v>
      </c>
      <c r="V1894" s="20" t="str">
        <f>VLOOKUP(A1894,Database!A:M,13,FALSE)</f>
        <v>Terminé</v>
      </c>
      <c r="W1894" s="20">
        <f>VLOOKUP($A1894,Database!$A:$Y,20,FALSE)</f>
        <v>3</v>
      </c>
      <c r="X1894" s="20">
        <f>VLOOKUP($A1894,Database!$A:$Y,21,FALSE)</f>
        <v>1</v>
      </c>
      <c r="Y1894" s="20">
        <f>IF(A1894=0,0,IF(V1894="À venir",0,IF(AND(ISBLANK(P1894),ISBLANK(Q1894)),1,0)))</f>
        <v>0</v>
      </c>
      <c r="Z1894" s="20">
        <f>IF(OR(ISBLANK(P1894),ISBLANK(Q1894)),"",IF(OR(AND(P1894&gt;Q1894,W1894&gt;X1894),AND(P1894=Q1894,W1894=X1894),AND(P1894&lt;Q1894,W1894&lt;X1894)),1,0))</f>
        <v>1</v>
      </c>
      <c r="AA1894" s="20">
        <f ca="1">IF(C1894&lt;NOW(),IF(AND(P1894&gt;Q1894,W1894&gt;X1894),S1894,IF(AND(P1894=Q1894,W1894=X1894),T1894,IF(AND(P1894&lt;Q1894,W1894&lt;X1894),U1894,0))),"")</f>
        <v>63</v>
      </c>
      <c r="AB1894" s="20">
        <f ca="1">IF(AND(P1894=W1894,Q1894=X1894,NOT(ISBLANK(P1894)),NOT(ISBLANK(Q1894)),NOT(ISBLANK(W1894)),NOT(ISBLANK(AA1894))),1,0)</f>
        <v>0</v>
      </c>
      <c r="AC1894" s="20" t="str">
        <f ca="1">IF(AB1894=0,"",IF(OR(ISBLANK(P1894),ISBLANK(Q1894)),"",IF(ISBLANK(VLOOKUP(A1894,Database!A:AA,22,FALSE)),"",VLOOKUP(A1894,Database!A:AA,22,FALSE))))</f>
        <v/>
      </c>
      <c r="AD1894" s="20">
        <f ca="1">IFERROR(
   IF(
     OR(ISBLANK(P1894),ISBLANK(Q1894)),
     "",
     IF(
       AND(AA1894&lt;&gt;"",OR(V1894="Terminé",V1894="En cours")),
       VLOOKUP(AC1894,Setup_ScoreExactBonus!A:D,4,FALSE),
       0
     )),
  0)</f>
        <v>0</v>
      </c>
      <c r="AE1894" s="21">
        <f ca="1">IFERROR(IF(OR(ISBLANK(P1894),ISBLANK(Q1894)),0,IF(AA1894&lt;&gt;"", AA1894 + IF(AB1894=1,AD1894, 0), "") * (R1894+1)),"")</f>
        <v>63</v>
      </c>
      <c r="AF1894" s="21">
        <f ca="1">SUMIFS(AE$2:AE1894,D$2:D1894,D1894)</f>
        <v>2720</v>
      </c>
    </row>
    <row r="1895" spans="1:32" hidden="1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1">
        <v>0</v>
      </c>
      <c r="S1895" s="20">
        <f>VLOOKUP($A1895,Database!$A:$Y,10,FALSE)</f>
        <v>63</v>
      </c>
      <c r="T1895" s="20">
        <f>VLOOKUP($A1895,Database!$A:$Y,11,FALSE)</f>
        <v>107</v>
      </c>
      <c r="U1895" s="20">
        <f>VLOOKUP($A1895,Database!$A:$Y,12,FALSE)</f>
        <v>158</v>
      </c>
      <c r="V1895" s="20" t="str">
        <f>VLOOKUP(A1895,Database!A:M,13,FALSE)</f>
        <v>Terminé</v>
      </c>
      <c r="W1895" s="20">
        <f>VLOOKUP($A1895,Database!$A:$Y,20,FALSE)</f>
        <v>3</v>
      </c>
      <c r="X1895" s="20">
        <f>VLOOKUP($A1895,Database!$A:$Y,21,FALSE)</f>
        <v>1</v>
      </c>
      <c r="Y1895" s="20">
        <f>IF(A1895=0,0,IF(V1895="À venir",0,IF(AND(ISBLANK(P1895),ISBLANK(Q1895)),1,0)))</f>
        <v>0</v>
      </c>
      <c r="Z1895" s="20">
        <f>IF(OR(ISBLANK(P1895),ISBLANK(Q1895)),"",IF(OR(AND(P1895&gt;Q1895,W1895&gt;X1895),AND(P1895=Q1895,W1895=X1895),AND(P1895&lt;Q1895,W1895&lt;X1895)),1,0))</f>
        <v>1</v>
      </c>
      <c r="AA1895" s="20">
        <f ca="1">IF(C1895&lt;NOW(),IF(AND(P1895&gt;Q1895,W1895&gt;X1895),S1895,IF(AND(P1895=Q1895,W1895=X1895),T1895,IF(AND(P1895&lt;Q1895,W1895&lt;X1895),U1895,0))),"")</f>
        <v>63</v>
      </c>
      <c r="AB1895" s="20">
        <f ca="1">IF(AND(P1895=W1895,Q1895=X1895,NOT(ISBLANK(P1895)),NOT(ISBLANK(Q1895)),NOT(ISBLANK(W1895)),NOT(ISBLANK(AA1895))),1,0)</f>
        <v>0</v>
      </c>
      <c r="AC1895" s="20" t="str">
        <f ca="1">IF(AB1895=0,"",IF(OR(ISBLANK(P1895),ISBLANK(Q1895)),"",IF(ISBLANK(VLOOKUP(A1895,Database!A:AA,22,FALSE)),"",VLOOKUP(A1895,Database!A:AA,22,FALSE))))</f>
        <v/>
      </c>
      <c r="AD1895" s="20">
        <f ca="1">IFERROR(
   IF(
     OR(ISBLANK(P1895),ISBLANK(Q1895)),
     "",
     IF(
       AND(AA1895&lt;&gt;"",OR(V1895="Terminé",V1895="En cours")),
       VLOOKUP(AC1895,Setup_ScoreExactBonus!A:D,4,FALSE),
       0
     )),
  0)</f>
        <v>0</v>
      </c>
      <c r="AE1895" s="21">
        <f ca="1">IFERROR(IF(OR(ISBLANK(P1895),ISBLANK(Q1895)),0,IF(AA1895&lt;&gt;"", AA1895 + IF(AB1895=1,AD1895, 0), "") * (R1895+1)),"")</f>
        <v>63</v>
      </c>
      <c r="AF1895" s="21">
        <f ca="1">SUMIFS(AE$2:AE1895,D$2:D1895,D1895)</f>
        <v>2666</v>
      </c>
    </row>
    <row r="1896" spans="1:32" hidden="1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1">
        <v>0</v>
      </c>
      <c r="S1896" s="20">
        <f>VLOOKUP($A1896,Database!$A:$Y,10,FALSE)</f>
        <v>63</v>
      </c>
      <c r="T1896" s="20">
        <f>VLOOKUP($A1896,Database!$A:$Y,11,FALSE)</f>
        <v>107</v>
      </c>
      <c r="U1896" s="20">
        <f>VLOOKUP($A1896,Database!$A:$Y,12,FALSE)</f>
        <v>158</v>
      </c>
      <c r="V1896" s="20" t="str">
        <f>VLOOKUP(A1896,Database!A:M,13,FALSE)</f>
        <v>Terminé</v>
      </c>
      <c r="W1896" s="20">
        <f>VLOOKUP($A1896,Database!$A:$Y,20,FALSE)</f>
        <v>3</v>
      </c>
      <c r="X1896" s="20">
        <f>VLOOKUP($A1896,Database!$A:$Y,21,FALSE)</f>
        <v>1</v>
      </c>
      <c r="Y1896" s="20">
        <f>IF(A1896=0,0,IF(V1896="À venir",0,IF(AND(ISBLANK(P1896),ISBLANK(Q1896)),1,0)))</f>
        <v>0</v>
      </c>
      <c r="Z1896" s="20">
        <f>IF(OR(ISBLANK(P1896),ISBLANK(Q1896)),"",IF(OR(AND(P1896&gt;Q1896,W1896&gt;X1896),AND(P1896=Q1896,W1896=X1896),AND(P1896&lt;Q1896,W1896&lt;X1896)),1,0))</f>
        <v>1</v>
      </c>
      <c r="AA1896" s="20">
        <f ca="1">IF(C1896&lt;NOW(),IF(AND(P1896&gt;Q1896,W1896&gt;X1896),S1896,IF(AND(P1896=Q1896,W1896=X1896),T1896,IF(AND(P1896&lt;Q1896,W1896&lt;X1896),U1896,0))),"")</f>
        <v>63</v>
      </c>
      <c r="AB1896" s="20">
        <f ca="1">IF(AND(P1896=W1896,Q1896=X1896,NOT(ISBLANK(P1896)),NOT(ISBLANK(Q1896)),NOT(ISBLANK(W1896)),NOT(ISBLANK(AA1896))),1,0)</f>
        <v>0</v>
      </c>
      <c r="AC1896" s="20" t="str">
        <f ca="1">IF(AB1896=0,"",IF(OR(ISBLANK(P1896),ISBLANK(Q1896)),"",IF(ISBLANK(VLOOKUP(A1896,Database!A:AA,22,FALSE)),"",VLOOKUP(A1896,Database!A:AA,22,FALSE))))</f>
        <v/>
      </c>
      <c r="AD1896" s="20">
        <f ca="1">IFERROR(
   IF(
     OR(ISBLANK(P1896),ISBLANK(Q1896)),
     "",
     IF(
       AND(AA1896&lt;&gt;"",OR(V1896="Terminé",V1896="En cours")),
       VLOOKUP(AC1896,Setup_ScoreExactBonus!A:D,4,FALSE),
       0
     )),
  0)</f>
        <v>0</v>
      </c>
      <c r="AE1896" s="21">
        <f ca="1">IFERROR(IF(OR(ISBLANK(P1896),ISBLANK(Q1896)),0,IF(AA1896&lt;&gt;"", AA1896 + IF(AB1896=1,AD1896, 0), "") * (R1896+1)),"")</f>
        <v>63</v>
      </c>
      <c r="AF1896" s="21">
        <f ca="1">SUMIFS(AE$2:AE1896,D$2:D1896,D1896)</f>
        <v>2158</v>
      </c>
    </row>
    <row r="1897" spans="1:32" hidden="1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1">
        <v>0</v>
      </c>
      <c r="S1897" s="20">
        <f>VLOOKUP($A1897,Database!$A:$Y,10,FALSE)</f>
        <v>63</v>
      </c>
      <c r="T1897" s="20">
        <f>VLOOKUP($A1897,Database!$A:$Y,11,FALSE)</f>
        <v>107</v>
      </c>
      <c r="U1897" s="20">
        <f>VLOOKUP($A1897,Database!$A:$Y,12,FALSE)</f>
        <v>158</v>
      </c>
      <c r="V1897" s="20" t="str">
        <f>VLOOKUP(A1897,Database!A:M,13,FALSE)</f>
        <v>Terminé</v>
      </c>
      <c r="W1897" s="20">
        <f>VLOOKUP($A1897,Database!$A:$Y,20,FALSE)</f>
        <v>3</v>
      </c>
      <c r="X1897" s="20">
        <f>VLOOKUP($A1897,Database!$A:$Y,21,FALSE)</f>
        <v>1</v>
      </c>
      <c r="Y1897" s="20">
        <f>IF(A1897=0,0,IF(V1897="À venir",0,IF(AND(ISBLANK(P1897),ISBLANK(Q1897)),1,0)))</f>
        <v>0</v>
      </c>
      <c r="Z1897" s="20">
        <f>IF(OR(ISBLANK(P1897),ISBLANK(Q1897)),"",IF(OR(AND(P1897&gt;Q1897,W1897&gt;X1897),AND(P1897=Q1897,W1897=X1897),AND(P1897&lt;Q1897,W1897&lt;X1897)),1,0))</f>
        <v>1</v>
      </c>
      <c r="AA1897" s="20">
        <f ca="1">IF(C1897&lt;NOW(),IF(AND(P1897&gt;Q1897,W1897&gt;X1897),S1897,IF(AND(P1897=Q1897,W1897=X1897),T1897,IF(AND(P1897&lt;Q1897,W1897&lt;X1897),U1897,0))),"")</f>
        <v>63</v>
      </c>
      <c r="AB1897" s="20">
        <f ca="1">IF(AND(P1897=W1897,Q1897=X1897,NOT(ISBLANK(P1897)),NOT(ISBLANK(Q1897)),NOT(ISBLANK(W1897)),NOT(ISBLANK(AA1897))),1,0)</f>
        <v>0</v>
      </c>
      <c r="AC1897" s="20" t="str">
        <f ca="1">IF(AB1897=0,"",IF(OR(ISBLANK(P1897),ISBLANK(Q1897)),"",IF(ISBLANK(VLOOKUP(A1897,Database!A:AA,22,FALSE)),"",VLOOKUP(A1897,Database!A:AA,22,FALSE))))</f>
        <v/>
      </c>
      <c r="AD1897" s="20">
        <f ca="1">IFERROR(
   IF(
     OR(ISBLANK(P1897),ISBLANK(Q1897)),
     "",
     IF(
       AND(AA1897&lt;&gt;"",OR(V1897="Terminé",V1897="En cours")),
       VLOOKUP(AC1897,Setup_ScoreExactBonus!A:D,4,FALSE),
       0
     )),
  0)</f>
        <v>0</v>
      </c>
      <c r="AE1897" s="21">
        <f ca="1">IFERROR(IF(OR(ISBLANK(P1897),ISBLANK(Q1897)),0,IF(AA1897&lt;&gt;"", AA1897 + IF(AB1897=1,AD1897, 0), "") * (R1897+1)),"")</f>
        <v>63</v>
      </c>
      <c r="AF1897" s="21">
        <f ca="1">SUMIFS(AE$2:AE1897,D$2:D1897,D1897)</f>
        <v>2757</v>
      </c>
    </row>
    <row r="1898" spans="1:32" hidden="1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1">
        <v>0</v>
      </c>
      <c r="S1898" s="20">
        <f>VLOOKUP($A1898,Database!$A:$Y,10,FALSE)</f>
        <v>63</v>
      </c>
      <c r="T1898" s="20">
        <f>VLOOKUP($A1898,Database!$A:$Y,11,FALSE)</f>
        <v>107</v>
      </c>
      <c r="U1898" s="20">
        <f>VLOOKUP($A1898,Database!$A:$Y,12,FALSE)</f>
        <v>158</v>
      </c>
      <c r="V1898" s="20" t="str">
        <f>VLOOKUP(A1898,Database!A:M,13,FALSE)</f>
        <v>Terminé</v>
      </c>
      <c r="W1898" s="20">
        <f>VLOOKUP($A1898,Database!$A:$Y,20,FALSE)</f>
        <v>3</v>
      </c>
      <c r="X1898" s="20">
        <f>VLOOKUP($A1898,Database!$A:$Y,21,FALSE)</f>
        <v>1</v>
      </c>
      <c r="Y1898" s="20">
        <f>IF(A1898=0,0,IF(V1898="À venir",0,IF(AND(ISBLANK(P1898),ISBLANK(Q1898)),1,0)))</f>
        <v>1</v>
      </c>
      <c r="Z1898" s="20" t="str">
        <f>IF(OR(ISBLANK(P1898),ISBLANK(Q1898)),"",IF(OR(AND(P1898&gt;Q1898,W1898&gt;X1898),AND(P1898=Q1898,W1898=X1898),AND(P1898&lt;Q1898,W1898&lt;X1898)),1,0))</f>
        <v/>
      </c>
      <c r="AA1898" s="20">
        <f ca="1">IF(C1898&lt;NOW(),IF(AND(P1898&gt;Q1898,W1898&gt;X1898),S1898,IF(AND(P1898=Q1898,W1898=X1898),T1898,IF(AND(P1898&lt;Q1898,W1898&lt;X1898),U1898,0))),"")</f>
        <v>0</v>
      </c>
      <c r="AB1898" s="20">
        <f ca="1">IF(AND(P1898=W1898,Q1898=X1898,NOT(ISBLANK(P1898)),NOT(ISBLANK(Q1898)),NOT(ISBLANK(W1898)),NOT(ISBLANK(AA1898))),1,0)</f>
        <v>0</v>
      </c>
      <c r="AC1898" s="20" t="str">
        <f ca="1">IF(AB1898=0,"",IF(OR(ISBLANK(P1898),ISBLANK(Q1898)),"",IF(ISBLANK(VLOOKUP(A1898,Database!A:AA,22,FALSE)),"",VLOOKUP(A1898,Database!A:AA,22,FALSE))))</f>
        <v/>
      </c>
      <c r="AD1898" s="20" t="str">
        <f>IFERROR(
   IF(
     OR(ISBLANK(P1898),ISBLANK(Q1898)),
     "",
     IF(
       AND(AA1898&lt;&gt;"",OR(V1898="Terminé",V1898="En cours")),
       VLOOKUP(AC1898,Setup_ScoreExactBonus!A:D,4,FALSE),
       0
     )),
  0)</f>
        <v/>
      </c>
      <c r="AE1898" s="21">
        <f>IFERROR(IF(OR(ISBLANK(P1898),ISBLANK(Q1898)),0,IF(AA1898&lt;&gt;"", AA1898 + IF(AB1898=1,AD1898, 0), "") * (R1898+1)),"")</f>
        <v>0</v>
      </c>
      <c r="AF1898" s="21">
        <f ca="1">SUMIFS(AE$2:AE1898,D$2:D1898,D1898)</f>
        <v>1434</v>
      </c>
    </row>
    <row r="1899" spans="1:32" hidden="1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1">
        <v>0</v>
      </c>
      <c r="S1899" s="20">
        <f>VLOOKUP($A1899,Database!$A:$Y,10,FALSE)</f>
        <v>63</v>
      </c>
      <c r="T1899" s="20">
        <f>VLOOKUP($A1899,Database!$A:$Y,11,FALSE)</f>
        <v>107</v>
      </c>
      <c r="U1899" s="20">
        <f>VLOOKUP($A1899,Database!$A:$Y,12,FALSE)</f>
        <v>158</v>
      </c>
      <c r="V1899" s="20" t="str">
        <f>VLOOKUP(A1899,Database!A:M,13,FALSE)</f>
        <v>Terminé</v>
      </c>
      <c r="W1899" s="20">
        <f>VLOOKUP($A1899,Database!$A:$Y,20,FALSE)</f>
        <v>3</v>
      </c>
      <c r="X1899" s="20">
        <f>VLOOKUP($A1899,Database!$A:$Y,21,FALSE)</f>
        <v>1</v>
      </c>
      <c r="Y1899" s="20">
        <f>IF(A1899=0,0,IF(V1899="À venir",0,IF(AND(ISBLANK(P1899),ISBLANK(Q1899)),1,0)))</f>
        <v>0</v>
      </c>
      <c r="Z1899" s="20">
        <f>IF(OR(ISBLANK(P1899),ISBLANK(Q1899)),"",IF(OR(AND(P1899&gt;Q1899,W1899&gt;X1899),AND(P1899=Q1899,W1899=X1899),AND(P1899&lt;Q1899,W1899&lt;X1899)),1,0))</f>
        <v>1</v>
      </c>
      <c r="AA1899" s="20">
        <f ca="1">IF(C1899&lt;NOW(),IF(AND(P1899&gt;Q1899,W1899&gt;X1899),S1899,IF(AND(P1899=Q1899,W1899=X1899),T1899,IF(AND(P1899&lt;Q1899,W1899&lt;X1899),U1899,0))),"")</f>
        <v>63</v>
      </c>
      <c r="AB1899" s="20">
        <f ca="1">IF(AND(P1899=W1899,Q1899=X1899,NOT(ISBLANK(P1899)),NOT(ISBLANK(Q1899)),NOT(ISBLANK(W1899)),NOT(ISBLANK(AA1899))),1,0)</f>
        <v>0</v>
      </c>
      <c r="AC1899" s="20" t="str">
        <f ca="1">IF(AB1899=0,"",IF(OR(ISBLANK(P1899),ISBLANK(Q1899)),"",IF(ISBLANK(VLOOKUP(A1899,Database!A:AA,22,FALSE)),"",VLOOKUP(A1899,Database!A:AA,22,FALSE))))</f>
        <v/>
      </c>
      <c r="AD1899" s="20">
        <f ca="1">IFERROR(
   IF(
     OR(ISBLANK(P1899),ISBLANK(Q1899)),
     "",
     IF(
       AND(AA1899&lt;&gt;"",OR(V1899="Terminé",V1899="En cours")),
       VLOOKUP(AC1899,Setup_ScoreExactBonus!A:D,4,FALSE),
       0
     )),
  0)</f>
        <v>0</v>
      </c>
      <c r="AE1899" s="21">
        <f ca="1">IFERROR(IF(OR(ISBLANK(P1899),ISBLANK(Q1899)),0,IF(AA1899&lt;&gt;"", AA1899 + IF(AB1899=1,AD1899, 0), "") * (R1899+1)),"")</f>
        <v>63</v>
      </c>
      <c r="AF1899" s="21">
        <f ca="1">SUMIFS(AE$2:AE1899,D$2:D1899,D1899)</f>
        <v>2597</v>
      </c>
    </row>
    <row r="1900" spans="1:32" hidden="1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1">
        <v>0</v>
      </c>
      <c r="S1900" s="20">
        <f>VLOOKUP($A1900,Database!$A:$Y,10,FALSE)</f>
        <v>63</v>
      </c>
      <c r="T1900" s="20">
        <f>VLOOKUP($A1900,Database!$A:$Y,11,FALSE)</f>
        <v>107</v>
      </c>
      <c r="U1900" s="20">
        <f>VLOOKUP($A1900,Database!$A:$Y,12,FALSE)</f>
        <v>158</v>
      </c>
      <c r="V1900" s="20" t="str">
        <f>VLOOKUP(A1900,Database!A:M,13,FALSE)</f>
        <v>Terminé</v>
      </c>
      <c r="W1900" s="20">
        <f>VLOOKUP($A1900,Database!$A:$Y,20,FALSE)</f>
        <v>3</v>
      </c>
      <c r="X1900" s="20">
        <f>VLOOKUP($A1900,Database!$A:$Y,21,FALSE)</f>
        <v>1</v>
      </c>
      <c r="Y1900" s="20">
        <f>IF(A1900=0,0,IF(V1900="À venir",0,IF(AND(ISBLANK(P1900),ISBLANK(Q1900)),1,0)))</f>
        <v>0</v>
      </c>
      <c r="Z1900" s="20">
        <f>IF(OR(ISBLANK(P1900),ISBLANK(Q1900)),"",IF(OR(AND(P1900&gt;Q1900,W1900&gt;X1900),AND(P1900=Q1900,W1900=X1900),AND(P1900&lt;Q1900,W1900&lt;X1900)),1,0))</f>
        <v>1</v>
      </c>
      <c r="AA1900" s="20">
        <f ca="1">IF(C1900&lt;NOW(),IF(AND(P1900&gt;Q1900,W1900&gt;X1900),S1900,IF(AND(P1900=Q1900,W1900=X1900),T1900,IF(AND(P1900&lt;Q1900,W1900&lt;X1900),U1900,0))),"")</f>
        <v>63</v>
      </c>
      <c r="AB1900" s="20">
        <f ca="1">IF(AND(P1900=W1900,Q1900=X1900,NOT(ISBLANK(P1900)),NOT(ISBLANK(Q1900)),NOT(ISBLANK(W1900)),NOT(ISBLANK(AA1900))),1,0)</f>
        <v>0</v>
      </c>
      <c r="AC1900" s="20" t="str">
        <f ca="1">IF(AB1900=0,"",IF(OR(ISBLANK(P1900),ISBLANK(Q1900)),"",IF(ISBLANK(VLOOKUP(A1900,Database!A:AA,22,FALSE)),"",VLOOKUP(A1900,Database!A:AA,22,FALSE))))</f>
        <v/>
      </c>
      <c r="AD1900" s="20">
        <f ca="1">IFERROR(
   IF(
     OR(ISBLANK(P1900),ISBLANK(Q1900)),
     "",
     IF(
       AND(AA1900&lt;&gt;"",OR(V1900="Terminé",V1900="En cours")),
       VLOOKUP(AC1900,Setup_ScoreExactBonus!A:D,4,FALSE),
       0
     )),
  0)</f>
        <v>0</v>
      </c>
      <c r="AE1900" s="21">
        <f ca="1">IFERROR(IF(OR(ISBLANK(P1900),ISBLANK(Q1900)),0,IF(AA1900&lt;&gt;"", AA1900 + IF(AB1900=1,AD1900, 0), "") * (R1900+1)),"")</f>
        <v>63</v>
      </c>
      <c r="AF1900" s="21">
        <f ca="1">SUMIFS(AE$2:AE1900,D$2:D1900,D1900)</f>
        <v>2690</v>
      </c>
    </row>
    <row r="1901" spans="1:32" hidden="1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1">
        <v>0</v>
      </c>
      <c r="S1901" s="20">
        <f>VLOOKUP($A1901,Database!$A:$Y,10,FALSE)</f>
        <v>63</v>
      </c>
      <c r="T1901" s="20">
        <f>VLOOKUP($A1901,Database!$A:$Y,11,FALSE)</f>
        <v>107</v>
      </c>
      <c r="U1901" s="20">
        <f>VLOOKUP($A1901,Database!$A:$Y,12,FALSE)</f>
        <v>158</v>
      </c>
      <c r="V1901" s="20" t="str">
        <f>VLOOKUP(A1901,Database!A:M,13,FALSE)</f>
        <v>Terminé</v>
      </c>
      <c r="W1901" s="20">
        <f>VLOOKUP($A1901,Database!$A:$Y,20,FALSE)</f>
        <v>3</v>
      </c>
      <c r="X1901" s="20">
        <f>VLOOKUP($A1901,Database!$A:$Y,21,FALSE)</f>
        <v>1</v>
      </c>
      <c r="Y1901" s="20">
        <f>IF(A1901=0,0,IF(V1901="À venir",0,IF(AND(ISBLANK(P1901),ISBLANK(Q1901)),1,0)))</f>
        <v>0</v>
      </c>
      <c r="Z1901" s="20">
        <f>IF(OR(ISBLANK(P1901),ISBLANK(Q1901)),"",IF(OR(AND(P1901&gt;Q1901,W1901&gt;X1901),AND(P1901=Q1901,W1901=X1901),AND(P1901&lt;Q1901,W1901&lt;X1901)),1,0))</f>
        <v>1</v>
      </c>
      <c r="AA1901" s="20">
        <f ca="1">IF(C1901&lt;NOW(),IF(AND(P1901&gt;Q1901,W1901&gt;X1901),S1901,IF(AND(P1901=Q1901,W1901=X1901),T1901,IF(AND(P1901&lt;Q1901,W1901&lt;X1901),U1901,0))),"")</f>
        <v>63</v>
      </c>
      <c r="AB1901" s="20">
        <f ca="1">IF(AND(P1901=W1901,Q1901=X1901,NOT(ISBLANK(P1901)),NOT(ISBLANK(Q1901)),NOT(ISBLANK(W1901)),NOT(ISBLANK(AA1901))),1,0)</f>
        <v>0</v>
      </c>
      <c r="AC1901" s="20" t="str">
        <f ca="1">IF(AB1901=0,"",IF(OR(ISBLANK(P1901),ISBLANK(Q1901)),"",IF(ISBLANK(VLOOKUP(A1901,Database!A:AA,22,FALSE)),"",VLOOKUP(A1901,Database!A:AA,22,FALSE))))</f>
        <v/>
      </c>
      <c r="AD1901" s="20">
        <f ca="1">IFERROR(
   IF(
     OR(ISBLANK(P1901),ISBLANK(Q1901)),
     "",
     IF(
       AND(AA1901&lt;&gt;"",OR(V1901="Terminé",V1901="En cours")),
       VLOOKUP(AC1901,Setup_ScoreExactBonus!A:D,4,FALSE),
       0
     )),
  0)</f>
        <v>0</v>
      </c>
      <c r="AE1901" s="21">
        <f ca="1">IFERROR(IF(OR(ISBLANK(P1901),ISBLANK(Q1901)),0,IF(AA1901&lt;&gt;"", AA1901 + IF(AB1901=1,AD1901, 0), "") * (R1901+1)),"")</f>
        <v>63</v>
      </c>
      <c r="AF1901" s="21">
        <f ca="1">SUMIFS(AE$2:AE1901,D$2:D1901,D1901)</f>
        <v>2450</v>
      </c>
    </row>
    <row r="1902" spans="1:32" hidden="1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1">
        <v>0</v>
      </c>
      <c r="S1902" s="20">
        <f>VLOOKUP($A1902,Database!$A:$Y,10,FALSE)</f>
        <v>63</v>
      </c>
      <c r="T1902" s="20">
        <f>VLOOKUP($A1902,Database!$A:$Y,11,FALSE)</f>
        <v>107</v>
      </c>
      <c r="U1902" s="20">
        <f>VLOOKUP($A1902,Database!$A:$Y,12,FALSE)</f>
        <v>158</v>
      </c>
      <c r="V1902" s="20" t="str">
        <f>VLOOKUP(A1902,Database!A:M,13,FALSE)</f>
        <v>Terminé</v>
      </c>
      <c r="W1902" s="20">
        <f>VLOOKUP($A1902,Database!$A:$Y,20,FALSE)</f>
        <v>3</v>
      </c>
      <c r="X1902" s="20">
        <f>VLOOKUP($A1902,Database!$A:$Y,21,FALSE)</f>
        <v>1</v>
      </c>
      <c r="Y1902" s="20">
        <f>IF(A1902=0,0,IF(V1902="À venir",0,IF(AND(ISBLANK(P1902),ISBLANK(Q1902)),1,0)))</f>
        <v>0</v>
      </c>
      <c r="Z1902" s="20">
        <f>IF(OR(ISBLANK(P1902),ISBLANK(Q1902)),"",IF(OR(AND(P1902&gt;Q1902,W1902&gt;X1902),AND(P1902=Q1902,W1902=X1902),AND(P1902&lt;Q1902,W1902&lt;X1902)),1,0))</f>
        <v>1</v>
      </c>
      <c r="AA1902" s="20">
        <f ca="1">IF(C1902&lt;NOW(),IF(AND(P1902&gt;Q1902,W1902&gt;X1902),S1902,IF(AND(P1902=Q1902,W1902=X1902),T1902,IF(AND(P1902&lt;Q1902,W1902&lt;X1902),U1902,0))),"")</f>
        <v>63</v>
      </c>
      <c r="AB1902" s="20">
        <f ca="1">IF(AND(P1902=W1902,Q1902=X1902,NOT(ISBLANK(P1902)),NOT(ISBLANK(Q1902)),NOT(ISBLANK(W1902)),NOT(ISBLANK(AA1902))),1,0)</f>
        <v>0</v>
      </c>
      <c r="AC1902" s="20" t="str">
        <f ca="1">IF(AB1902=0,"",IF(OR(ISBLANK(P1902),ISBLANK(Q1902)),"",IF(ISBLANK(VLOOKUP(A1902,Database!A:AA,22,FALSE)),"",VLOOKUP(A1902,Database!A:AA,22,FALSE))))</f>
        <v/>
      </c>
      <c r="AD1902" s="20">
        <f ca="1">IFERROR(
   IF(
     OR(ISBLANK(P1902),ISBLANK(Q1902)),
     "",
     IF(
       AND(AA1902&lt;&gt;"",OR(V1902="Terminé",V1902="En cours")),
       VLOOKUP(AC1902,Setup_ScoreExactBonus!A:D,4,FALSE),
       0
     )),
  0)</f>
        <v>0</v>
      </c>
      <c r="AE1902" s="21">
        <f ca="1">IFERROR(IF(OR(ISBLANK(P1902),ISBLANK(Q1902)),0,IF(AA1902&lt;&gt;"", AA1902 + IF(AB1902=1,AD1902, 0), "") * (R1902+1)),"")</f>
        <v>63</v>
      </c>
      <c r="AF1902" s="21">
        <f ca="1">SUMIFS(AE$2:AE1902,D$2:D1902,D1902)</f>
        <v>2904</v>
      </c>
    </row>
    <row r="1903" spans="1:32" hidden="1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1">
        <v>0</v>
      </c>
      <c r="S1903" s="20">
        <f>VLOOKUP($A1903,Database!$A:$Y,10,FALSE)</f>
        <v>63</v>
      </c>
      <c r="T1903" s="20">
        <f>VLOOKUP($A1903,Database!$A:$Y,11,FALSE)</f>
        <v>107</v>
      </c>
      <c r="U1903" s="20">
        <f>VLOOKUP($A1903,Database!$A:$Y,12,FALSE)</f>
        <v>158</v>
      </c>
      <c r="V1903" s="20" t="str">
        <f>VLOOKUP(A1903,Database!A:M,13,FALSE)</f>
        <v>Terminé</v>
      </c>
      <c r="W1903" s="20">
        <f>VLOOKUP($A1903,Database!$A:$Y,20,FALSE)</f>
        <v>3</v>
      </c>
      <c r="X1903" s="20">
        <f>VLOOKUP($A1903,Database!$A:$Y,21,FALSE)</f>
        <v>1</v>
      </c>
      <c r="Y1903" s="20">
        <f>IF(A1903=0,0,IF(V1903="À venir",0,IF(AND(ISBLANK(P1903),ISBLANK(Q1903)),1,0)))</f>
        <v>0</v>
      </c>
      <c r="Z1903" s="20">
        <f>IF(OR(ISBLANK(P1903),ISBLANK(Q1903)),"",IF(OR(AND(P1903&gt;Q1903,W1903&gt;X1903),AND(P1903=Q1903,W1903=X1903),AND(P1903&lt;Q1903,W1903&lt;X1903)),1,0))</f>
        <v>1</v>
      </c>
      <c r="AA1903" s="20">
        <f ca="1">IF(C1903&lt;NOW(),IF(AND(P1903&gt;Q1903,W1903&gt;X1903),S1903,IF(AND(P1903=Q1903,W1903=X1903),T1903,IF(AND(P1903&lt;Q1903,W1903&lt;X1903),U1903,0))),"")</f>
        <v>63</v>
      </c>
      <c r="AB1903" s="20">
        <f ca="1">IF(AND(P1903=W1903,Q1903=X1903,NOT(ISBLANK(P1903)),NOT(ISBLANK(Q1903)),NOT(ISBLANK(W1903)),NOT(ISBLANK(AA1903))),1,0)</f>
        <v>0</v>
      </c>
      <c r="AC1903" s="20" t="str">
        <f ca="1">IF(AB1903=0,"",IF(OR(ISBLANK(P1903),ISBLANK(Q1903)),"",IF(ISBLANK(VLOOKUP(A1903,Database!A:AA,22,FALSE)),"",VLOOKUP(A1903,Database!A:AA,22,FALSE))))</f>
        <v/>
      </c>
      <c r="AD1903" s="20">
        <f ca="1">IFERROR(
   IF(
     OR(ISBLANK(P1903),ISBLANK(Q1903)),
     "",
     IF(
       AND(AA1903&lt;&gt;"",OR(V1903="Terminé",V1903="En cours")),
       VLOOKUP(AC1903,Setup_ScoreExactBonus!A:D,4,FALSE),
       0
     )),
  0)</f>
        <v>0</v>
      </c>
      <c r="AE1903" s="21">
        <f ca="1">IFERROR(IF(OR(ISBLANK(P1903),ISBLANK(Q1903)),0,IF(AA1903&lt;&gt;"", AA1903 + IF(AB1903=1,AD1903, 0), "") * (R1903+1)),"")</f>
        <v>63</v>
      </c>
      <c r="AF1903" s="21">
        <f ca="1">SUMIFS(AE$2:AE1903,D$2:D1903,D1903)</f>
        <v>2639</v>
      </c>
    </row>
    <row r="1904" spans="1:32" hidden="1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1">
        <v>0</v>
      </c>
      <c r="S1904" s="20">
        <f>VLOOKUP($A1904,Database!$A:$Y,10,FALSE)</f>
        <v>63</v>
      </c>
      <c r="T1904" s="20">
        <f>VLOOKUP($A1904,Database!$A:$Y,11,FALSE)</f>
        <v>107</v>
      </c>
      <c r="U1904" s="20">
        <f>VLOOKUP($A1904,Database!$A:$Y,12,FALSE)</f>
        <v>158</v>
      </c>
      <c r="V1904" s="20" t="str">
        <f>VLOOKUP(A1904,Database!A:M,13,FALSE)</f>
        <v>Terminé</v>
      </c>
      <c r="W1904" s="20">
        <f>VLOOKUP($A1904,Database!$A:$Y,20,FALSE)</f>
        <v>3</v>
      </c>
      <c r="X1904" s="20">
        <f>VLOOKUP($A1904,Database!$A:$Y,21,FALSE)</f>
        <v>1</v>
      </c>
      <c r="Y1904" s="20">
        <f>IF(A1904=0,0,IF(V1904="À venir",0,IF(AND(ISBLANK(P1904),ISBLANK(Q1904)),1,0)))</f>
        <v>0</v>
      </c>
      <c r="Z1904" s="20">
        <f>IF(OR(ISBLANK(P1904),ISBLANK(Q1904)),"",IF(OR(AND(P1904&gt;Q1904,W1904&gt;X1904),AND(P1904=Q1904,W1904=X1904),AND(P1904&lt;Q1904,W1904&lt;X1904)),1,0))</f>
        <v>1</v>
      </c>
      <c r="AA1904" s="20">
        <f ca="1">IF(C1904&lt;NOW(),IF(AND(P1904&gt;Q1904,W1904&gt;X1904),S1904,IF(AND(P1904=Q1904,W1904=X1904),T1904,IF(AND(P1904&lt;Q1904,W1904&lt;X1904),U1904,0))),"")</f>
        <v>63</v>
      </c>
      <c r="AB1904" s="20">
        <f ca="1">IF(AND(P1904=W1904,Q1904=X1904,NOT(ISBLANK(P1904)),NOT(ISBLANK(Q1904)),NOT(ISBLANK(W1904)),NOT(ISBLANK(AA1904))),1,0)</f>
        <v>0</v>
      </c>
      <c r="AC1904" s="20" t="str">
        <f ca="1">IF(AB1904=0,"",IF(OR(ISBLANK(P1904),ISBLANK(Q1904)),"",IF(ISBLANK(VLOOKUP(A1904,Database!A:AA,22,FALSE)),"",VLOOKUP(A1904,Database!A:AA,22,FALSE))))</f>
        <v/>
      </c>
      <c r="AD1904" s="20">
        <f ca="1">IFERROR(
   IF(
     OR(ISBLANK(P1904),ISBLANK(Q1904)),
     "",
     IF(
       AND(AA1904&lt;&gt;"",OR(V1904="Terminé",V1904="En cours")),
       VLOOKUP(AC1904,Setup_ScoreExactBonus!A:D,4,FALSE),
       0
     )),
  0)</f>
        <v>0</v>
      </c>
      <c r="AE1904" s="21">
        <f ca="1">IFERROR(IF(OR(ISBLANK(P1904),ISBLANK(Q1904)),0,IF(AA1904&lt;&gt;"", AA1904 + IF(AB1904=1,AD1904, 0), "") * (R1904+1)),"")</f>
        <v>63</v>
      </c>
      <c r="AF1904" s="21">
        <f ca="1">SUMIFS(AE$2:AE1904,D$2:D1904,D1904)</f>
        <v>2784</v>
      </c>
    </row>
    <row r="1905" spans="1:32" hidden="1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1">
        <v>0</v>
      </c>
      <c r="S1905" s="20">
        <f>VLOOKUP($A1905,Database!$A:$Y,10,FALSE)</f>
        <v>63</v>
      </c>
      <c r="T1905" s="20">
        <f>VLOOKUP($A1905,Database!$A:$Y,11,FALSE)</f>
        <v>107</v>
      </c>
      <c r="U1905" s="20">
        <f>VLOOKUP($A1905,Database!$A:$Y,12,FALSE)</f>
        <v>158</v>
      </c>
      <c r="V1905" s="20" t="str">
        <f>VLOOKUP(A1905,Database!A:M,13,FALSE)</f>
        <v>Terminé</v>
      </c>
      <c r="W1905" s="20">
        <f>VLOOKUP($A1905,Database!$A:$Y,20,FALSE)</f>
        <v>3</v>
      </c>
      <c r="X1905" s="20">
        <f>VLOOKUP($A1905,Database!$A:$Y,21,FALSE)</f>
        <v>1</v>
      </c>
      <c r="Y1905" s="20">
        <f>IF(A1905=0,0,IF(V1905="À venir",0,IF(AND(ISBLANK(P1905),ISBLANK(Q1905)),1,0)))</f>
        <v>0</v>
      </c>
      <c r="Z1905" s="20">
        <f>IF(OR(ISBLANK(P1905),ISBLANK(Q1905)),"",IF(OR(AND(P1905&gt;Q1905,W1905&gt;X1905),AND(P1905=Q1905,W1905=X1905),AND(P1905&lt;Q1905,W1905&lt;X1905)),1,0))</f>
        <v>1</v>
      </c>
      <c r="AA1905" s="20">
        <f ca="1">IF(C1905&lt;NOW(),IF(AND(P1905&gt;Q1905,W1905&gt;X1905),S1905,IF(AND(P1905=Q1905,W1905=X1905),T1905,IF(AND(P1905&lt;Q1905,W1905&lt;X1905),U1905,0))),"")</f>
        <v>63</v>
      </c>
      <c r="AB1905" s="20">
        <f ca="1">IF(AND(P1905=W1905,Q1905=X1905,NOT(ISBLANK(P1905)),NOT(ISBLANK(Q1905)),NOT(ISBLANK(W1905)),NOT(ISBLANK(AA1905))),1,0)</f>
        <v>0</v>
      </c>
      <c r="AC1905" s="20" t="str">
        <f ca="1">IF(AB1905=0,"",IF(OR(ISBLANK(P1905),ISBLANK(Q1905)),"",IF(ISBLANK(VLOOKUP(A1905,Database!A:AA,22,FALSE)),"",VLOOKUP(A1905,Database!A:AA,22,FALSE))))</f>
        <v/>
      </c>
      <c r="AD1905" s="20">
        <f ca="1">IFERROR(
   IF(
     OR(ISBLANK(P1905),ISBLANK(Q1905)),
     "",
     IF(
       AND(AA1905&lt;&gt;"",OR(V1905="Terminé",V1905="En cours")),
       VLOOKUP(AC1905,Setup_ScoreExactBonus!A:D,4,FALSE),
       0
     )),
  0)</f>
        <v>0</v>
      </c>
      <c r="AE1905" s="21">
        <f ca="1">IFERROR(IF(OR(ISBLANK(P1905),ISBLANK(Q1905)),0,IF(AA1905&lt;&gt;"", AA1905 + IF(AB1905=1,AD1905, 0), "") * (R1905+1)),"")</f>
        <v>63</v>
      </c>
      <c r="AF1905" s="21">
        <f ca="1">SUMIFS(AE$2:AE1905,D$2:D1905,D1905)</f>
        <v>2758</v>
      </c>
    </row>
    <row r="1906" spans="1:32" hidden="1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1">
        <v>0</v>
      </c>
      <c r="S1906" s="20">
        <f>VLOOKUP($A1906,Database!$A:$Y,10,FALSE)</f>
        <v>63</v>
      </c>
      <c r="T1906" s="20">
        <f>VLOOKUP($A1906,Database!$A:$Y,11,FALSE)</f>
        <v>107</v>
      </c>
      <c r="U1906" s="20">
        <f>VLOOKUP($A1906,Database!$A:$Y,12,FALSE)</f>
        <v>158</v>
      </c>
      <c r="V1906" s="20" t="str">
        <f>VLOOKUP(A1906,Database!A:M,13,FALSE)</f>
        <v>Terminé</v>
      </c>
      <c r="W1906" s="20">
        <f>VLOOKUP($A1906,Database!$A:$Y,20,FALSE)</f>
        <v>3</v>
      </c>
      <c r="X1906" s="20">
        <f>VLOOKUP($A1906,Database!$A:$Y,21,FALSE)</f>
        <v>1</v>
      </c>
      <c r="Y1906" s="20">
        <f>IF(A1906=0,0,IF(V1906="À venir",0,IF(AND(ISBLANK(P1906),ISBLANK(Q1906)),1,0)))</f>
        <v>0</v>
      </c>
      <c r="Z1906" s="20">
        <f>IF(OR(ISBLANK(P1906),ISBLANK(Q1906)),"",IF(OR(AND(P1906&gt;Q1906,W1906&gt;X1906),AND(P1906=Q1906,W1906=X1906),AND(P1906&lt;Q1906,W1906&lt;X1906)),1,0))</f>
        <v>1</v>
      </c>
      <c r="AA1906" s="20">
        <f ca="1">IF(C1906&lt;NOW(),IF(AND(P1906&gt;Q1906,W1906&gt;X1906),S1906,IF(AND(P1906=Q1906,W1906=X1906),T1906,IF(AND(P1906&lt;Q1906,W1906&lt;X1906),U1906,0))),"")</f>
        <v>63</v>
      </c>
      <c r="AB1906" s="20">
        <f ca="1">IF(AND(P1906=W1906,Q1906=X1906,NOT(ISBLANK(P1906)),NOT(ISBLANK(Q1906)),NOT(ISBLANK(W1906)),NOT(ISBLANK(AA1906))),1,0)</f>
        <v>0</v>
      </c>
      <c r="AC1906" s="20" t="str">
        <f ca="1">IF(AB1906=0,"",IF(OR(ISBLANK(P1906),ISBLANK(Q1906)),"",IF(ISBLANK(VLOOKUP(A1906,Database!A:AA,22,FALSE)),"",VLOOKUP(A1906,Database!A:AA,22,FALSE))))</f>
        <v/>
      </c>
      <c r="AD1906" s="20">
        <f ca="1">IFERROR(
   IF(
     OR(ISBLANK(P1906),ISBLANK(Q1906)),
     "",
     IF(
       AND(AA1906&lt;&gt;"",OR(V1906="Terminé",V1906="En cours")),
       VLOOKUP(AC1906,Setup_ScoreExactBonus!A:D,4,FALSE),
       0
     )),
  0)</f>
        <v>0</v>
      </c>
      <c r="AE1906" s="21">
        <f ca="1">IFERROR(IF(OR(ISBLANK(P1906),ISBLANK(Q1906)),0,IF(AA1906&lt;&gt;"", AA1906 + IF(AB1906=1,AD1906, 0), "") * (R1906+1)),"")</f>
        <v>63</v>
      </c>
      <c r="AF1906" s="21">
        <f ca="1">SUMIFS(AE$2:AE1906,D$2:D1906,D1906)</f>
        <v>2688</v>
      </c>
    </row>
    <row r="1907" spans="1:32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1">
        <v>0</v>
      </c>
      <c r="S1907" s="20">
        <f>VLOOKUP($A1907,Database!$A:$Y,10,FALSE)</f>
        <v>63</v>
      </c>
      <c r="T1907" s="20">
        <f>VLOOKUP($A1907,Database!$A:$Y,11,FALSE)</f>
        <v>107</v>
      </c>
      <c r="U1907" s="20">
        <f>VLOOKUP($A1907,Database!$A:$Y,12,FALSE)</f>
        <v>158</v>
      </c>
      <c r="V1907" s="20" t="str">
        <f>VLOOKUP(A1907,Database!A:M,13,FALSE)</f>
        <v>Terminé</v>
      </c>
      <c r="W1907" s="20">
        <f>VLOOKUP($A1907,Database!$A:$Y,20,FALSE)</f>
        <v>3</v>
      </c>
      <c r="X1907" s="20">
        <f>VLOOKUP($A1907,Database!$A:$Y,21,FALSE)</f>
        <v>1</v>
      </c>
      <c r="Y1907" s="20">
        <f>IF(A1907=0,0,IF(V1907="À venir",0,IF(AND(ISBLANK(P1907),ISBLANK(Q1907)),1,0)))</f>
        <v>0</v>
      </c>
      <c r="Z1907" s="20">
        <f>IF(OR(ISBLANK(P1907),ISBLANK(Q1907)),"",IF(OR(AND(P1907&gt;Q1907,W1907&gt;X1907),AND(P1907=Q1907,W1907=X1907),AND(P1907&lt;Q1907,W1907&lt;X1907)),1,0))</f>
        <v>0</v>
      </c>
      <c r="AA1907" s="20">
        <f ca="1">IF(C1907&lt;NOW(),IF(AND(P1907&gt;Q1907,W1907&gt;X1907),S1907,IF(AND(P1907=Q1907,W1907=X1907),T1907,IF(AND(P1907&lt;Q1907,W1907&lt;X1907),U1907,0))),"")</f>
        <v>0</v>
      </c>
      <c r="AB1907" s="20">
        <f ca="1">IF(AND(P1907=W1907,Q1907=X1907,NOT(ISBLANK(P1907)),NOT(ISBLANK(Q1907)),NOT(ISBLANK(W1907)),NOT(ISBLANK(AA1907))),1,0)</f>
        <v>0</v>
      </c>
      <c r="AC1907" s="20" t="str">
        <f ca="1">IF(AB1907=0,"",IF(OR(ISBLANK(P1907),ISBLANK(Q1907)),"",IF(ISBLANK(VLOOKUP(A1907,Database!A:AA,22,FALSE)),"",VLOOKUP(A1907,Database!A:AA,22,FALSE))))</f>
        <v/>
      </c>
      <c r="AD1907" s="20">
        <f ca="1">IFERROR(
   IF(
     OR(ISBLANK(P1907),ISBLANK(Q1907)),
     "",
     IF(
       AND(AA1907&lt;&gt;"",OR(V1907="Terminé",V1907="En cours")),
       VLOOKUP(AC1907,Setup_ScoreExactBonus!A:D,4,FALSE),
       0
     )),
  0)</f>
        <v>0</v>
      </c>
      <c r="AE1907" s="21">
        <f ca="1">IFERROR(IF(OR(ISBLANK(P1907),ISBLANK(Q1907)),0,IF(AA1907&lt;&gt;"", AA1907 + IF(AB1907=1,AD1907, 0), "") * (R1907+1)),"")</f>
        <v>0</v>
      </c>
      <c r="AF1907" s="21">
        <f ca="1">SUMIFS(AE$2:AE1907,D$2:D1907,D1907)</f>
        <v>2285</v>
      </c>
    </row>
    <row r="1908" spans="1:32" hidden="1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1">
        <v>0</v>
      </c>
      <c r="S1908" s="20">
        <f>VLOOKUP($A1908,Database!$A:$Y,10,FALSE)</f>
        <v>63</v>
      </c>
      <c r="T1908" s="20">
        <f>VLOOKUP($A1908,Database!$A:$Y,11,FALSE)</f>
        <v>107</v>
      </c>
      <c r="U1908" s="20">
        <f>VLOOKUP($A1908,Database!$A:$Y,12,FALSE)</f>
        <v>158</v>
      </c>
      <c r="V1908" s="20" t="str">
        <f>VLOOKUP(A1908,Database!A:M,13,FALSE)</f>
        <v>Terminé</v>
      </c>
      <c r="W1908" s="20">
        <f>VLOOKUP($A1908,Database!$A:$Y,20,FALSE)</f>
        <v>3</v>
      </c>
      <c r="X1908" s="20">
        <f>VLOOKUP($A1908,Database!$A:$Y,21,FALSE)</f>
        <v>1</v>
      </c>
      <c r="Y1908" s="20">
        <f>IF(A1908=0,0,IF(V1908="À venir",0,IF(AND(ISBLANK(P1908),ISBLANK(Q1908)),1,0)))</f>
        <v>0</v>
      </c>
      <c r="Z1908" s="20">
        <f>IF(OR(ISBLANK(P1908),ISBLANK(Q1908)),"",IF(OR(AND(P1908&gt;Q1908,W1908&gt;X1908),AND(P1908=Q1908,W1908=X1908),AND(P1908&lt;Q1908,W1908&lt;X1908)),1,0))</f>
        <v>1</v>
      </c>
      <c r="AA1908" s="20">
        <f ca="1">IF(C1908&lt;NOW(),IF(AND(P1908&gt;Q1908,W1908&gt;X1908),S1908,IF(AND(P1908=Q1908,W1908=X1908),T1908,IF(AND(P1908&lt;Q1908,W1908&lt;X1908),U1908,0))),"")</f>
        <v>63</v>
      </c>
      <c r="AB1908" s="20">
        <f ca="1">IF(AND(P1908=W1908,Q1908=X1908,NOT(ISBLANK(P1908)),NOT(ISBLANK(Q1908)),NOT(ISBLANK(W1908)),NOT(ISBLANK(AA1908))),1,0)</f>
        <v>0</v>
      </c>
      <c r="AC1908" s="20" t="str">
        <f ca="1">IF(AB1908=0,"",IF(OR(ISBLANK(P1908),ISBLANK(Q1908)),"",IF(ISBLANK(VLOOKUP(A1908,Database!A:AA,22,FALSE)),"",VLOOKUP(A1908,Database!A:AA,22,FALSE))))</f>
        <v/>
      </c>
      <c r="AD1908" s="20">
        <f ca="1">IFERROR(
   IF(
     OR(ISBLANK(P1908),ISBLANK(Q1908)),
     "",
     IF(
       AND(AA1908&lt;&gt;"",OR(V1908="Terminé",V1908="En cours")),
       VLOOKUP(AC1908,Setup_ScoreExactBonus!A:D,4,FALSE),
       0
     )),
  0)</f>
        <v>0</v>
      </c>
      <c r="AE1908" s="21">
        <f ca="1">IFERROR(IF(OR(ISBLANK(P1908),ISBLANK(Q1908)),0,IF(AA1908&lt;&gt;"", AA1908 + IF(AB1908=1,AD1908, 0), "") * (R1908+1)),"")</f>
        <v>63</v>
      </c>
      <c r="AF1908" s="21">
        <f ca="1">SUMIFS(AE$2:AE1908,D$2:D1908,D1908)</f>
        <v>2502</v>
      </c>
    </row>
    <row r="1909" spans="1:32" hidden="1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1">
        <v>0</v>
      </c>
      <c r="S1909" s="20">
        <f>VLOOKUP($A1909,Database!$A:$Y,10,FALSE)</f>
        <v>63</v>
      </c>
      <c r="T1909" s="20">
        <f>VLOOKUP($A1909,Database!$A:$Y,11,FALSE)</f>
        <v>107</v>
      </c>
      <c r="U1909" s="20">
        <f>VLOOKUP($A1909,Database!$A:$Y,12,FALSE)</f>
        <v>158</v>
      </c>
      <c r="V1909" s="20" t="str">
        <f>VLOOKUP(A1909,Database!A:M,13,FALSE)</f>
        <v>Terminé</v>
      </c>
      <c r="W1909" s="20">
        <f>VLOOKUP($A1909,Database!$A:$Y,20,FALSE)</f>
        <v>3</v>
      </c>
      <c r="X1909" s="20">
        <f>VLOOKUP($A1909,Database!$A:$Y,21,FALSE)</f>
        <v>1</v>
      </c>
      <c r="Y1909" s="20">
        <f>IF(A1909=0,0,IF(V1909="À venir",0,IF(AND(ISBLANK(P1909),ISBLANK(Q1909)),1,0)))</f>
        <v>0</v>
      </c>
      <c r="Z1909" s="20">
        <f>IF(OR(ISBLANK(P1909),ISBLANK(Q1909)),"",IF(OR(AND(P1909&gt;Q1909,W1909&gt;X1909),AND(P1909=Q1909,W1909=X1909),AND(P1909&lt;Q1909,W1909&lt;X1909)),1,0))</f>
        <v>1</v>
      </c>
      <c r="AA1909" s="20">
        <f ca="1">IF(C1909&lt;NOW(),IF(AND(P1909&gt;Q1909,W1909&gt;X1909),S1909,IF(AND(P1909=Q1909,W1909=X1909),T1909,IF(AND(P1909&lt;Q1909,W1909&lt;X1909),U1909,0))),"")</f>
        <v>63</v>
      </c>
      <c r="AB1909" s="20">
        <f ca="1">IF(AND(P1909=W1909,Q1909=X1909,NOT(ISBLANK(P1909)),NOT(ISBLANK(Q1909)),NOT(ISBLANK(W1909)),NOT(ISBLANK(AA1909))),1,0)</f>
        <v>1</v>
      </c>
      <c r="AC1909" s="20" t="str">
        <f ca="1">IF(AB1909=0,"",IF(OR(ISBLANK(P1909),ISBLANK(Q1909)),"",IF(ISBLANK(VLOOKUP(A1909,Database!A:AA,22,FALSE)),"",VLOOKUP(A1909,Database!A:AA,22,FALSE))))</f>
        <v>Très rare</v>
      </c>
      <c r="AD1909" s="20">
        <f ca="1">IFERROR(
   IF(
     OR(ISBLANK(P1909),ISBLANK(Q1909)),
     "",
     IF(
       AND(AA1909&lt;&gt;"",OR(V1909="Terminé",V1909="En cours")),
       VLOOKUP(AC1909,Setup_ScoreExactBonus!A:D,4,FALSE),
       0
     )),
  0)</f>
        <v>50</v>
      </c>
      <c r="AE1909" s="21">
        <f ca="1">IFERROR(IF(OR(ISBLANK(P1909),ISBLANK(Q1909)),0,IF(AA1909&lt;&gt;"", AA1909 + IF(AB1909=1,AD1909, 0), "") * (R1909+1)),"")</f>
        <v>113</v>
      </c>
      <c r="AF1909" s="21">
        <f ca="1">SUMIFS(AE$2:AE1909,D$2:D1909,D1909)</f>
        <v>2493</v>
      </c>
    </row>
    <row r="1910" spans="1:32" hidden="1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1">
        <v>0</v>
      </c>
      <c r="S1910" s="20">
        <f>VLOOKUP($A1910,Database!$A:$Y,10,FALSE)</f>
        <v>63</v>
      </c>
      <c r="T1910" s="20">
        <f>VLOOKUP($A1910,Database!$A:$Y,11,FALSE)</f>
        <v>107</v>
      </c>
      <c r="U1910" s="20">
        <f>VLOOKUP($A1910,Database!$A:$Y,12,FALSE)</f>
        <v>158</v>
      </c>
      <c r="V1910" s="20" t="str">
        <f>VLOOKUP(A1910,Database!A:M,13,FALSE)</f>
        <v>Terminé</v>
      </c>
      <c r="W1910" s="20">
        <f>VLOOKUP($A1910,Database!$A:$Y,20,FALSE)</f>
        <v>3</v>
      </c>
      <c r="X1910" s="20">
        <f>VLOOKUP($A1910,Database!$A:$Y,21,FALSE)</f>
        <v>1</v>
      </c>
      <c r="Y1910" s="20">
        <f>IF(A1910=0,0,IF(V1910="À venir",0,IF(AND(ISBLANK(P1910),ISBLANK(Q1910)),1,0)))</f>
        <v>0</v>
      </c>
      <c r="Z1910" s="20">
        <f>IF(OR(ISBLANK(P1910),ISBLANK(Q1910)),"",IF(OR(AND(P1910&gt;Q1910,W1910&gt;X1910),AND(P1910=Q1910,W1910=X1910),AND(P1910&lt;Q1910,W1910&lt;X1910)),1,0))</f>
        <v>1</v>
      </c>
      <c r="AA1910" s="20">
        <f ca="1">IF(C1910&lt;NOW(),IF(AND(P1910&gt;Q1910,W1910&gt;X1910),S1910,IF(AND(P1910=Q1910,W1910=X1910),T1910,IF(AND(P1910&lt;Q1910,W1910&lt;X1910),U1910,0))),"")</f>
        <v>63</v>
      </c>
      <c r="AB1910" s="20">
        <f ca="1">IF(AND(P1910=W1910,Q1910=X1910,NOT(ISBLANK(P1910)),NOT(ISBLANK(Q1910)),NOT(ISBLANK(W1910)),NOT(ISBLANK(AA1910))),1,0)</f>
        <v>0</v>
      </c>
      <c r="AC1910" s="20" t="str">
        <f ca="1">IF(AB1910=0,"",IF(OR(ISBLANK(P1910),ISBLANK(Q1910)),"",IF(ISBLANK(VLOOKUP(A1910,Database!A:AA,22,FALSE)),"",VLOOKUP(A1910,Database!A:AA,22,FALSE))))</f>
        <v/>
      </c>
      <c r="AD1910" s="20">
        <f ca="1">IFERROR(
   IF(
     OR(ISBLANK(P1910),ISBLANK(Q1910)),
     "",
     IF(
       AND(AA1910&lt;&gt;"",OR(V1910="Terminé",V1910="En cours")),
       VLOOKUP(AC1910,Setup_ScoreExactBonus!A:D,4,FALSE),
       0
     )),
  0)</f>
        <v>0</v>
      </c>
      <c r="AE1910" s="21">
        <f ca="1">IFERROR(IF(OR(ISBLANK(P1910),ISBLANK(Q1910)),0,IF(AA1910&lt;&gt;"", AA1910 + IF(AB1910=1,AD1910, 0), "") * (R1910+1)),"")</f>
        <v>63</v>
      </c>
      <c r="AF1910" s="21">
        <f ca="1">SUMIFS(AE$2:AE1910,D$2:D1910,D1910)</f>
        <v>2381</v>
      </c>
    </row>
    <row r="1911" spans="1:32" hidden="1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1">
        <v>0</v>
      </c>
      <c r="S1911" s="20">
        <f>VLOOKUP($A1911,Database!$A:$Y,10,FALSE)</f>
        <v>63</v>
      </c>
      <c r="T1911" s="20">
        <f>VLOOKUP($A1911,Database!$A:$Y,11,FALSE)</f>
        <v>107</v>
      </c>
      <c r="U1911" s="20">
        <f>VLOOKUP($A1911,Database!$A:$Y,12,FALSE)</f>
        <v>158</v>
      </c>
      <c r="V1911" s="20" t="str">
        <f>VLOOKUP(A1911,Database!A:M,13,FALSE)</f>
        <v>Terminé</v>
      </c>
      <c r="W1911" s="20">
        <f>VLOOKUP($A1911,Database!$A:$Y,20,FALSE)</f>
        <v>3</v>
      </c>
      <c r="X1911" s="20">
        <f>VLOOKUP($A1911,Database!$A:$Y,21,FALSE)</f>
        <v>1</v>
      </c>
      <c r="Y1911" s="20">
        <f>IF(A1911=0,0,IF(V1911="À venir",0,IF(AND(ISBLANK(P1911),ISBLANK(Q1911)),1,0)))</f>
        <v>0</v>
      </c>
      <c r="Z1911" s="20">
        <f>IF(OR(ISBLANK(P1911),ISBLANK(Q1911)),"",IF(OR(AND(P1911&gt;Q1911,W1911&gt;X1911),AND(P1911=Q1911,W1911=X1911),AND(P1911&lt;Q1911,W1911&lt;X1911)),1,0))</f>
        <v>1</v>
      </c>
      <c r="AA1911" s="20">
        <f ca="1">IF(C1911&lt;NOW(),IF(AND(P1911&gt;Q1911,W1911&gt;X1911),S1911,IF(AND(P1911=Q1911,W1911=X1911),T1911,IF(AND(P1911&lt;Q1911,W1911&lt;X1911),U1911,0))),"")</f>
        <v>63</v>
      </c>
      <c r="AB1911" s="20">
        <f ca="1">IF(AND(P1911=W1911,Q1911=X1911,NOT(ISBLANK(P1911)),NOT(ISBLANK(Q1911)),NOT(ISBLANK(W1911)),NOT(ISBLANK(AA1911))),1,0)</f>
        <v>0</v>
      </c>
      <c r="AC1911" s="20" t="str">
        <f ca="1">IF(AB1911=0,"",IF(OR(ISBLANK(P1911),ISBLANK(Q1911)),"",IF(ISBLANK(VLOOKUP(A1911,Database!A:AA,22,FALSE)),"",VLOOKUP(A1911,Database!A:AA,22,FALSE))))</f>
        <v/>
      </c>
      <c r="AD1911" s="20">
        <f ca="1">IFERROR(
   IF(
     OR(ISBLANK(P1911),ISBLANK(Q1911)),
     "",
     IF(
       AND(AA1911&lt;&gt;"",OR(V1911="Terminé",V1911="En cours")),
       VLOOKUP(AC1911,Setup_ScoreExactBonus!A:D,4,FALSE),
       0
     )),
  0)</f>
        <v>0</v>
      </c>
      <c r="AE1911" s="21">
        <f ca="1">IFERROR(IF(OR(ISBLANK(P1911),ISBLANK(Q1911)),0,IF(AA1911&lt;&gt;"", AA1911 + IF(AB1911=1,AD1911, 0), "") * (R1911+1)),"")</f>
        <v>63</v>
      </c>
      <c r="AF1911" s="21">
        <f ca="1">SUMIFS(AE$2:AE1911,D$2:D1911,D1911)</f>
        <v>2624</v>
      </c>
    </row>
    <row r="1912" spans="1:32" hidden="1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1">
        <v>0</v>
      </c>
      <c r="S1912" s="20">
        <f>VLOOKUP($A1912,Database!$A:$Y,10,FALSE)</f>
        <v>63</v>
      </c>
      <c r="T1912" s="20">
        <f>VLOOKUP($A1912,Database!$A:$Y,11,FALSE)</f>
        <v>107</v>
      </c>
      <c r="U1912" s="20">
        <f>VLOOKUP($A1912,Database!$A:$Y,12,FALSE)</f>
        <v>158</v>
      </c>
      <c r="V1912" s="20" t="str">
        <f>VLOOKUP(A1912,Database!A:M,13,FALSE)</f>
        <v>Terminé</v>
      </c>
      <c r="W1912" s="20">
        <f>VLOOKUP($A1912,Database!$A:$Y,20,FALSE)</f>
        <v>3</v>
      </c>
      <c r="X1912" s="20">
        <f>VLOOKUP($A1912,Database!$A:$Y,21,FALSE)</f>
        <v>1</v>
      </c>
      <c r="Y1912" s="20">
        <f>IF(A1912=0,0,IF(V1912="À venir",0,IF(AND(ISBLANK(P1912),ISBLANK(Q1912)),1,0)))</f>
        <v>0</v>
      </c>
      <c r="Z1912" s="20">
        <f>IF(OR(ISBLANK(P1912),ISBLANK(Q1912)),"",IF(OR(AND(P1912&gt;Q1912,W1912&gt;X1912),AND(P1912=Q1912,W1912=X1912),AND(P1912&lt;Q1912,W1912&lt;X1912)),1,0))</f>
        <v>0</v>
      </c>
      <c r="AA1912" s="20">
        <f ca="1">IF(C1912&lt;NOW(),IF(AND(P1912&gt;Q1912,W1912&gt;X1912),S1912,IF(AND(P1912=Q1912,W1912=X1912),T1912,IF(AND(P1912&lt;Q1912,W1912&lt;X1912),U1912,0))),"")</f>
        <v>0</v>
      </c>
      <c r="AB1912" s="20">
        <f ca="1">IF(AND(P1912=W1912,Q1912=X1912,NOT(ISBLANK(P1912)),NOT(ISBLANK(Q1912)),NOT(ISBLANK(W1912)),NOT(ISBLANK(AA1912))),1,0)</f>
        <v>0</v>
      </c>
      <c r="AC1912" s="20" t="str">
        <f ca="1">IF(AB1912=0,"",IF(OR(ISBLANK(P1912),ISBLANK(Q1912)),"",IF(ISBLANK(VLOOKUP(A1912,Database!A:AA,22,FALSE)),"",VLOOKUP(A1912,Database!A:AA,22,FALSE))))</f>
        <v/>
      </c>
      <c r="AD1912" s="20">
        <f ca="1">IFERROR(
   IF(
     OR(ISBLANK(P1912),ISBLANK(Q1912)),
     "",
     IF(
       AND(AA1912&lt;&gt;"",OR(V1912="Terminé",V1912="En cours")),
       VLOOKUP(AC1912,Setup_ScoreExactBonus!A:D,4,FALSE),
       0
     )),
  0)</f>
        <v>0</v>
      </c>
      <c r="AE1912" s="21">
        <f ca="1">IFERROR(IF(OR(ISBLANK(P1912),ISBLANK(Q1912)),0,IF(AA1912&lt;&gt;"", AA1912 + IF(AB1912=1,AD1912, 0), "") * (R1912+1)),"")</f>
        <v>0</v>
      </c>
      <c r="AF1912" s="21">
        <f ca="1">SUMIFS(AE$2:AE1912,D$2:D1912,D1912)</f>
        <v>2365</v>
      </c>
    </row>
    <row r="1913" spans="1:32" hidden="1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1">
        <v>0</v>
      </c>
      <c r="S1913" s="20">
        <f>VLOOKUP($A1913,Database!$A:$Y,10,FALSE)</f>
        <v>63</v>
      </c>
      <c r="T1913" s="20">
        <f>VLOOKUP($A1913,Database!$A:$Y,11,FALSE)</f>
        <v>107</v>
      </c>
      <c r="U1913" s="20">
        <f>VLOOKUP($A1913,Database!$A:$Y,12,FALSE)</f>
        <v>158</v>
      </c>
      <c r="V1913" s="20" t="str">
        <f>VLOOKUP(A1913,Database!A:M,13,FALSE)</f>
        <v>Terminé</v>
      </c>
      <c r="W1913" s="20">
        <f>VLOOKUP($A1913,Database!$A:$Y,20,FALSE)</f>
        <v>3</v>
      </c>
      <c r="X1913" s="20">
        <f>VLOOKUP($A1913,Database!$A:$Y,21,FALSE)</f>
        <v>1</v>
      </c>
      <c r="Y1913" s="20">
        <f>IF(A1913=0,0,IF(V1913="À venir",0,IF(AND(ISBLANK(P1913),ISBLANK(Q1913)),1,0)))</f>
        <v>0</v>
      </c>
      <c r="Z1913" s="20">
        <f>IF(OR(ISBLANK(P1913),ISBLANK(Q1913)),"",IF(OR(AND(P1913&gt;Q1913,W1913&gt;X1913),AND(P1913=Q1913,W1913=X1913),AND(P1913&lt;Q1913,W1913&lt;X1913)),1,0))</f>
        <v>1</v>
      </c>
      <c r="AA1913" s="20">
        <f ca="1">IF(C1913&lt;NOW(),IF(AND(P1913&gt;Q1913,W1913&gt;X1913),S1913,IF(AND(P1913=Q1913,W1913=X1913),T1913,IF(AND(P1913&lt;Q1913,W1913&lt;X1913),U1913,0))),"")</f>
        <v>63</v>
      </c>
      <c r="AB1913" s="20">
        <f ca="1">IF(AND(P1913=W1913,Q1913=X1913,NOT(ISBLANK(P1913)),NOT(ISBLANK(Q1913)),NOT(ISBLANK(W1913)),NOT(ISBLANK(AA1913))),1,0)</f>
        <v>0</v>
      </c>
      <c r="AC1913" s="20" t="str">
        <f ca="1">IF(AB1913=0,"",IF(OR(ISBLANK(P1913),ISBLANK(Q1913)),"",IF(ISBLANK(VLOOKUP(A1913,Database!A:AA,22,FALSE)),"",VLOOKUP(A1913,Database!A:AA,22,FALSE))))</f>
        <v/>
      </c>
      <c r="AD1913" s="20">
        <f ca="1">IFERROR(
   IF(
     OR(ISBLANK(P1913),ISBLANK(Q1913)),
     "",
     IF(
       AND(AA1913&lt;&gt;"",OR(V1913="Terminé",V1913="En cours")),
       VLOOKUP(AC1913,Setup_ScoreExactBonus!A:D,4,FALSE),
       0
     )),
  0)</f>
        <v>0</v>
      </c>
      <c r="AE1913" s="21">
        <f ca="1">IFERROR(IF(OR(ISBLANK(P1913),ISBLANK(Q1913)),0,IF(AA1913&lt;&gt;"", AA1913 + IF(AB1913=1,AD1913, 0), "") * (R1913+1)),"")</f>
        <v>63</v>
      </c>
      <c r="AF1913" s="21">
        <f ca="1">SUMIFS(AE$2:AE1913,D$2:D1913,D1913)</f>
        <v>2266</v>
      </c>
    </row>
    <row r="1914" spans="1:32" hidden="1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1">
        <v>0</v>
      </c>
      <c r="S1914" s="20">
        <f>VLOOKUP($A1914,Database!$A:$Y,10,FALSE)</f>
        <v>63</v>
      </c>
      <c r="T1914" s="20">
        <f>VLOOKUP($A1914,Database!$A:$Y,11,FALSE)</f>
        <v>107</v>
      </c>
      <c r="U1914" s="20">
        <f>VLOOKUP($A1914,Database!$A:$Y,12,FALSE)</f>
        <v>158</v>
      </c>
      <c r="V1914" s="20" t="str">
        <f>VLOOKUP(A1914,Database!A:M,13,FALSE)</f>
        <v>Terminé</v>
      </c>
      <c r="W1914" s="20">
        <f>VLOOKUP($A1914,Database!$A:$Y,20,FALSE)</f>
        <v>3</v>
      </c>
      <c r="X1914" s="20">
        <f>VLOOKUP($A1914,Database!$A:$Y,21,FALSE)</f>
        <v>1</v>
      </c>
      <c r="Y1914" s="20">
        <f>IF(A1914=0,0,IF(V1914="À venir",0,IF(AND(ISBLANK(P1914),ISBLANK(Q1914)),1,0)))</f>
        <v>1</v>
      </c>
      <c r="Z1914" s="20" t="str">
        <f>IF(OR(ISBLANK(P1914),ISBLANK(Q1914)),"",IF(OR(AND(P1914&gt;Q1914,W1914&gt;X1914),AND(P1914=Q1914,W1914=X1914),AND(P1914&lt;Q1914,W1914&lt;X1914)),1,0))</f>
        <v/>
      </c>
      <c r="AA1914" s="20">
        <f ca="1">IF(C1914&lt;NOW(),IF(AND(P1914&gt;Q1914,W1914&gt;X1914),S1914,IF(AND(P1914=Q1914,W1914=X1914),T1914,IF(AND(P1914&lt;Q1914,W1914&lt;X1914),U1914,0))),"")</f>
        <v>0</v>
      </c>
      <c r="AB1914" s="20">
        <f ca="1">IF(AND(P1914=W1914,Q1914=X1914,NOT(ISBLANK(P1914)),NOT(ISBLANK(Q1914)),NOT(ISBLANK(W1914)),NOT(ISBLANK(AA1914))),1,0)</f>
        <v>0</v>
      </c>
      <c r="AC1914" s="20" t="str">
        <f ca="1">IF(AB1914=0,"",IF(OR(ISBLANK(P1914),ISBLANK(Q1914)),"",IF(ISBLANK(VLOOKUP(A1914,Database!A:AA,22,FALSE)),"",VLOOKUP(A1914,Database!A:AA,22,FALSE))))</f>
        <v/>
      </c>
      <c r="AD1914" s="20" t="str">
        <f>IFERROR(
   IF(
     OR(ISBLANK(P1914),ISBLANK(Q1914)),
     "",
     IF(
       AND(AA1914&lt;&gt;"",OR(V1914="Terminé",V1914="En cours")),
       VLOOKUP(AC1914,Setup_ScoreExactBonus!A:D,4,FALSE),
       0
     )),
  0)</f>
        <v/>
      </c>
      <c r="AE1914" s="21">
        <f>IFERROR(IF(OR(ISBLANK(P1914),ISBLANK(Q1914)),0,IF(AA1914&lt;&gt;"", AA1914 + IF(AB1914=1,AD1914, 0), "") * (R1914+1)),"")</f>
        <v>0</v>
      </c>
      <c r="AF1914" s="21">
        <f ca="1">SUMIFS(AE$2:AE1914,D$2:D1914,D1914)</f>
        <v>2002</v>
      </c>
    </row>
    <row r="1915" spans="1:32" hidden="1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1">
        <v>0</v>
      </c>
      <c r="S1915" s="20">
        <f>VLOOKUP($A1915,Database!$A:$Y,10,FALSE)</f>
        <v>63</v>
      </c>
      <c r="T1915" s="20">
        <f>VLOOKUP($A1915,Database!$A:$Y,11,FALSE)</f>
        <v>107</v>
      </c>
      <c r="U1915" s="20">
        <f>VLOOKUP($A1915,Database!$A:$Y,12,FALSE)</f>
        <v>158</v>
      </c>
      <c r="V1915" s="20" t="str">
        <f>VLOOKUP(A1915,Database!A:M,13,FALSE)</f>
        <v>Terminé</v>
      </c>
      <c r="W1915" s="20">
        <f>VLOOKUP($A1915,Database!$A:$Y,20,FALSE)</f>
        <v>3</v>
      </c>
      <c r="X1915" s="20">
        <f>VLOOKUP($A1915,Database!$A:$Y,21,FALSE)</f>
        <v>1</v>
      </c>
      <c r="Y1915" s="20">
        <f>IF(A1915=0,0,IF(V1915="À venir",0,IF(AND(ISBLANK(P1915),ISBLANK(Q1915)),1,0)))</f>
        <v>0</v>
      </c>
      <c r="Z1915" s="20">
        <f>IF(OR(ISBLANK(P1915),ISBLANK(Q1915)),"",IF(OR(AND(P1915&gt;Q1915,W1915&gt;X1915),AND(P1915=Q1915,W1915=X1915),AND(P1915&lt;Q1915,W1915&lt;X1915)),1,0))</f>
        <v>1</v>
      </c>
      <c r="AA1915" s="20">
        <f ca="1">IF(C1915&lt;NOW(),IF(AND(P1915&gt;Q1915,W1915&gt;X1915),S1915,IF(AND(P1915=Q1915,W1915=X1915),T1915,IF(AND(P1915&lt;Q1915,W1915&lt;X1915),U1915,0))),"")</f>
        <v>63</v>
      </c>
      <c r="AB1915" s="20">
        <f ca="1">IF(AND(P1915=W1915,Q1915=X1915,NOT(ISBLANK(P1915)),NOT(ISBLANK(Q1915)),NOT(ISBLANK(W1915)),NOT(ISBLANK(AA1915))),1,0)</f>
        <v>0</v>
      </c>
      <c r="AC1915" s="20" t="str">
        <f ca="1">IF(AB1915=0,"",IF(OR(ISBLANK(P1915),ISBLANK(Q1915)),"",IF(ISBLANK(VLOOKUP(A1915,Database!A:AA,22,FALSE)),"",VLOOKUP(A1915,Database!A:AA,22,FALSE))))</f>
        <v/>
      </c>
      <c r="AD1915" s="20">
        <f ca="1">IFERROR(
   IF(
     OR(ISBLANK(P1915),ISBLANK(Q1915)),
     "",
     IF(
       AND(AA1915&lt;&gt;"",OR(V1915="Terminé",V1915="En cours")),
       VLOOKUP(AC1915,Setup_ScoreExactBonus!A:D,4,FALSE),
       0
     )),
  0)</f>
        <v>0</v>
      </c>
      <c r="AE1915" s="21">
        <f ca="1">IFERROR(IF(OR(ISBLANK(P1915),ISBLANK(Q1915)),0,IF(AA1915&lt;&gt;"", AA1915 + IF(AB1915=1,AD1915, 0), "") * (R1915+1)),"")</f>
        <v>63</v>
      </c>
      <c r="AF1915" s="21">
        <f ca="1">SUMIFS(AE$2:AE1915,D$2:D1915,D1915)</f>
        <v>2626</v>
      </c>
    </row>
    <row r="1916" spans="1:32" hidden="1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1">
        <v>0</v>
      </c>
      <c r="S1916" s="20">
        <f>VLOOKUP($A1916,Database!$A:$Y,10,FALSE)</f>
        <v>63</v>
      </c>
      <c r="T1916" s="20">
        <f>VLOOKUP($A1916,Database!$A:$Y,11,FALSE)</f>
        <v>107</v>
      </c>
      <c r="U1916" s="20">
        <f>VLOOKUP($A1916,Database!$A:$Y,12,FALSE)</f>
        <v>158</v>
      </c>
      <c r="V1916" s="20" t="str">
        <f>VLOOKUP(A1916,Database!A:M,13,FALSE)</f>
        <v>Terminé</v>
      </c>
      <c r="W1916" s="20">
        <f>VLOOKUP($A1916,Database!$A:$Y,20,FALSE)</f>
        <v>3</v>
      </c>
      <c r="X1916" s="20">
        <f>VLOOKUP($A1916,Database!$A:$Y,21,FALSE)</f>
        <v>1</v>
      </c>
      <c r="Y1916" s="20">
        <f>IF(A1916=0,0,IF(V1916="À venir",0,IF(AND(ISBLANK(P1916),ISBLANK(Q1916)),1,0)))</f>
        <v>0</v>
      </c>
      <c r="Z1916" s="20">
        <f>IF(OR(ISBLANK(P1916),ISBLANK(Q1916)),"",IF(OR(AND(P1916&gt;Q1916,W1916&gt;X1916),AND(P1916=Q1916,W1916=X1916),AND(P1916&lt;Q1916,W1916&lt;X1916)),1,0))</f>
        <v>1</v>
      </c>
      <c r="AA1916" s="20">
        <f ca="1">IF(C1916&lt;NOW(),IF(AND(P1916&gt;Q1916,W1916&gt;X1916),S1916,IF(AND(P1916=Q1916,W1916=X1916),T1916,IF(AND(P1916&lt;Q1916,W1916&lt;X1916),U1916,0))),"")</f>
        <v>63</v>
      </c>
      <c r="AB1916" s="20">
        <f ca="1">IF(AND(P1916=W1916,Q1916=X1916,NOT(ISBLANK(P1916)),NOT(ISBLANK(Q1916)),NOT(ISBLANK(W1916)),NOT(ISBLANK(AA1916))),1,0)</f>
        <v>0</v>
      </c>
      <c r="AC1916" s="20" t="str">
        <f ca="1">IF(AB1916=0,"",IF(OR(ISBLANK(P1916),ISBLANK(Q1916)),"",IF(ISBLANK(VLOOKUP(A1916,Database!A:AA,22,FALSE)),"",VLOOKUP(A1916,Database!A:AA,22,FALSE))))</f>
        <v/>
      </c>
      <c r="AD1916" s="20">
        <f ca="1">IFERROR(
   IF(
     OR(ISBLANK(P1916),ISBLANK(Q1916)),
     "",
     IF(
       AND(AA1916&lt;&gt;"",OR(V1916="Terminé",V1916="En cours")),
       VLOOKUP(AC1916,Setup_ScoreExactBonus!A:D,4,FALSE),
       0
     )),
  0)</f>
        <v>0</v>
      </c>
      <c r="AE1916" s="21">
        <f ca="1">IFERROR(IF(OR(ISBLANK(P1916),ISBLANK(Q1916)),0,IF(AA1916&lt;&gt;"", AA1916 + IF(AB1916=1,AD1916, 0), "") * (R1916+1)),"")</f>
        <v>63</v>
      </c>
      <c r="AF1916" s="21">
        <f ca="1">SUMIFS(AE$2:AE1916,D$2:D1916,D1916)</f>
        <v>2674</v>
      </c>
    </row>
    <row r="1917" spans="1:32" hidden="1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1">
        <v>0</v>
      </c>
      <c r="S1917" s="20">
        <f>VLOOKUP($A1917,Database!$A:$Y,10,FALSE)</f>
        <v>63</v>
      </c>
      <c r="T1917" s="20">
        <f>VLOOKUP($A1917,Database!$A:$Y,11,FALSE)</f>
        <v>107</v>
      </c>
      <c r="U1917" s="20">
        <f>VLOOKUP($A1917,Database!$A:$Y,12,FALSE)</f>
        <v>158</v>
      </c>
      <c r="V1917" s="20" t="str">
        <f>VLOOKUP(A1917,Database!A:M,13,FALSE)</f>
        <v>Terminé</v>
      </c>
      <c r="W1917" s="20">
        <f>VLOOKUP($A1917,Database!$A:$Y,20,FALSE)</f>
        <v>3</v>
      </c>
      <c r="X1917" s="20">
        <f>VLOOKUP($A1917,Database!$A:$Y,21,FALSE)</f>
        <v>1</v>
      </c>
      <c r="Y1917" s="20">
        <f>IF(A1917=0,0,IF(V1917="À venir",0,IF(AND(ISBLANK(P1917),ISBLANK(Q1917)),1,0)))</f>
        <v>0</v>
      </c>
      <c r="Z1917" s="20">
        <f>IF(OR(ISBLANK(P1917),ISBLANK(Q1917)),"",IF(OR(AND(P1917&gt;Q1917,W1917&gt;X1917),AND(P1917=Q1917,W1917=X1917),AND(P1917&lt;Q1917,W1917&lt;X1917)),1,0))</f>
        <v>0</v>
      </c>
      <c r="AA1917" s="20">
        <f ca="1">IF(C1917&lt;NOW(),IF(AND(P1917&gt;Q1917,W1917&gt;X1917),S1917,IF(AND(P1917=Q1917,W1917=X1917),T1917,IF(AND(P1917&lt;Q1917,W1917&lt;X1917),U1917,0))),"")</f>
        <v>0</v>
      </c>
      <c r="AB1917" s="20">
        <f ca="1">IF(AND(P1917=W1917,Q1917=X1917,NOT(ISBLANK(P1917)),NOT(ISBLANK(Q1917)),NOT(ISBLANK(W1917)),NOT(ISBLANK(AA1917))),1,0)</f>
        <v>0</v>
      </c>
      <c r="AC1917" s="20" t="str">
        <f ca="1">IF(AB1917=0,"",IF(OR(ISBLANK(P1917),ISBLANK(Q1917)),"",IF(ISBLANK(VLOOKUP(A1917,Database!A:AA,22,FALSE)),"",VLOOKUP(A1917,Database!A:AA,22,FALSE))))</f>
        <v/>
      </c>
      <c r="AD1917" s="20">
        <f ca="1">IFERROR(
   IF(
     OR(ISBLANK(P1917),ISBLANK(Q1917)),
     "",
     IF(
       AND(AA1917&lt;&gt;"",OR(V1917="Terminé",V1917="En cours")),
       VLOOKUP(AC1917,Setup_ScoreExactBonus!A:D,4,FALSE),
       0
     )),
  0)</f>
        <v>0</v>
      </c>
      <c r="AE1917" s="21">
        <f ca="1">IFERROR(IF(OR(ISBLANK(P1917),ISBLANK(Q1917)),0,IF(AA1917&lt;&gt;"", AA1917 + IF(AB1917=1,AD1917, 0), "") * (R1917+1)),"")</f>
        <v>0</v>
      </c>
      <c r="AF1917" s="21">
        <f ca="1">SUMIFS(AE$2:AE1917,D$2:D1917,D1917)</f>
        <v>2138</v>
      </c>
    </row>
    <row r="1918" spans="1:32" hidden="1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1">
        <v>0</v>
      </c>
      <c r="S1918" s="20">
        <f>VLOOKUP($A1918,Database!$A:$Y,10,FALSE)</f>
        <v>63</v>
      </c>
      <c r="T1918" s="20">
        <f>VLOOKUP($A1918,Database!$A:$Y,11,FALSE)</f>
        <v>107</v>
      </c>
      <c r="U1918" s="20">
        <f>VLOOKUP($A1918,Database!$A:$Y,12,FALSE)</f>
        <v>158</v>
      </c>
      <c r="V1918" s="20" t="str">
        <f>VLOOKUP(A1918,Database!A:M,13,FALSE)</f>
        <v>Terminé</v>
      </c>
      <c r="W1918" s="20">
        <f>VLOOKUP($A1918,Database!$A:$Y,20,FALSE)</f>
        <v>3</v>
      </c>
      <c r="X1918" s="20">
        <f>VLOOKUP($A1918,Database!$A:$Y,21,FALSE)</f>
        <v>1</v>
      </c>
      <c r="Y1918" s="20">
        <f>IF(A1918=0,0,IF(V1918="À venir",0,IF(AND(ISBLANK(P1918),ISBLANK(Q1918)),1,0)))</f>
        <v>0</v>
      </c>
      <c r="Z1918" s="20">
        <f>IF(OR(ISBLANK(P1918),ISBLANK(Q1918)),"",IF(OR(AND(P1918&gt;Q1918,W1918&gt;X1918),AND(P1918=Q1918,W1918=X1918),AND(P1918&lt;Q1918,W1918&lt;X1918)),1,0))</f>
        <v>1</v>
      </c>
      <c r="AA1918" s="20">
        <f ca="1">IF(C1918&lt;NOW(),IF(AND(P1918&gt;Q1918,W1918&gt;X1918),S1918,IF(AND(P1918=Q1918,W1918=X1918),T1918,IF(AND(P1918&lt;Q1918,W1918&lt;X1918),U1918,0))),"")</f>
        <v>63</v>
      </c>
      <c r="AB1918" s="20">
        <f ca="1">IF(AND(P1918=W1918,Q1918=X1918,NOT(ISBLANK(P1918)),NOT(ISBLANK(Q1918)),NOT(ISBLANK(W1918)),NOT(ISBLANK(AA1918))),1,0)</f>
        <v>0</v>
      </c>
      <c r="AC1918" s="20" t="str">
        <f ca="1">IF(AB1918=0,"",IF(OR(ISBLANK(P1918),ISBLANK(Q1918)),"",IF(ISBLANK(VLOOKUP(A1918,Database!A:AA,22,FALSE)),"",VLOOKUP(A1918,Database!A:AA,22,FALSE))))</f>
        <v/>
      </c>
      <c r="AD1918" s="20">
        <f ca="1">IFERROR(
   IF(
     OR(ISBLANK(P1918),ISBLANK(Q1918)),
     "",
     IF(
       AND(AA1918&lt;&gt;"",OR(V1918="Terminé",V1918="En cours")),
       VLOOKUP(AC1918,Setup_ScoreExactBonus!A:D,4,FALSE),
       0
     )),
  0)</f>
        <v>0</v>
      </c>
      <c r="AE1918" s="21">
        <f ca="1">IFERROR(IF(OR(ISBLANK(P1918),ISBLANK(Q1918)),0,IF(AA1918&lt;&gt;"", AA1918 + IF(AB1918=1,AD1918, 0), "") * (R1918+1)),"")</f>
        <v>63</v>
      </c>
      <c r="AF1918" s="21">
        <f ca="1">SUMIFS(AE$2:AE1918,D$2:D1918,D1918)</f>
        <v>2098</v>
      </c>
    </row>
    <row r="1919" spans="1:32" hidden="1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1">
        <v>0</v>
      </c>
      <c r="S1919" s="20">
        <f>VLOOKUP($A1919,Database!$A:$Y,10,FALSE)</f>
        <v>96</v>
      </c>
      <c r="T1919" s="20">
        <f>VLOOKUP($A1919,Database!$A:$Y,11,FALSE)</f>
        <v>103</v>
      </c>
      <c r="U1919" s="20">
        <f>VLOOKUP($A1919,Database!$A:$Y,12,FALSE)</f>
        <v>107</v>
      </c>
      <c r="V1919" s="20" t="str">
        <f>VLOOKUP(A1919,Database!A:M,13,FALSE)</f>
        <v>Terminé</v>
      </c>
      <c r="W1919" s="20">
        <f>VLOOKUP($A1919,Database!$A:$Y,20,FALSE)</f>
        <v>3</v>
      </c>
      <c r="X1919" s="20">
        <f>VLOOKUP($A1919,Database!$A:$Y,21,FALSE)</f>
        <v>3</v>
      </c>
      <c r="Y1919" s="20">
        <f>IF(A1919=0,0,IF(V1919="À venir",0,IF(AND(ISBLANK(P1919),ISBLANK(Q1919)),1,0)))</f>
        <v>0</v>
      </c>
      <c r="Z1919" s="20">
        <f>IF(OR(ISBLANK(P1919),ISBLANK(Q1919)),"",IF(OR(AND(P1919&gt;Q1919,W1919&gt;X1919),AND(P1919=Q1919,W1919=X1919),AND(P1919&lt;Q1919,W1919&lt;X1919)),1,0))</f>
        <v>0</v>
      </c>
      <c r="AA1919" s="20">
        <f ca="1">IF(C1919&lt;NOW(),IF(AND(P1919&gt;Q1919,W1919&gt;X1919),S1919,IF(AND(P1919=Q1919,W1919=X1919),T1919,IF(AND(P1919&lt;Q1919,W1919&lt;X1919),U1919,0))),"")</f>
        <v>0</v>
      </c>
      <c r="AB1919" s="20">
        <f ca="1">IF(AND(P1919=W1919,Q1919=X1919,NOT(ISBLANK(P1919)),NOT(ISBLANK(Q1919)),NOT(ISBLANK(W1919)),NOT(ISBLANK(AA1919))),1,0)</f>
        <v>0</v>
      </c>
      <c r="AC1919" s="20" t="str">
        <f ca="1">IF(AB1919=0,"",IF(OR(ISBLANK(P1919),ISBLANK(Q1919)),"",IF(ISBLANK(VLOOKUP(A1919,Database!A:AA,22,FALSE)),"",VLOOKUP(A1919,Database!A:AA,22,FALSE))))</f>
        <v/>
      </c>
      <c r="AD1919" s="20">
        <f ca="1">IFERROR(
   IF(
     OR(ISBLANK(P1919),ISBLANK(Q1919)),
     "",
     IF(
       AND(AA1919&lt;&gt;"",OR(V1919="Terminé",V1919="En cours")),
       VLOOKUP(AC1919,Setup_ScoreExactBonus!A:D,4,FALSE),
       0
     )),
  0)</f>
        <v>0</v>
      </c>
      <c r="AE1919" s="21">
        <f ca="1">IFERROR(IF(OR(ISBLANK(P1919),ISBLANK(Q1919)),0,IF(AA1919&lt;&gt;"", AA1919 + IF(AB1919=1,AD1919, 0), "") * (R1919+1)),"")</f>
        <v>0</v>
      </c>
      <c r="AF1919" s="21">
        <f ca="1">SUMIFS(AE$2:AE1919,D$2:D1919,D1919)</f>
        <v>2718</v>
      </c>
    </row>
    <row r="1920" spans="1:32" hidden="1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1">
        <v>0</v>
      </c>
      <c r="S1920" s="20">
        <f>VLOOKUP($A1920,Database!$A:$Y,10,FALSE)</f>
        <v>96</v>
      </c>
      <c r="T1920" s="20">
        <f>VLOOKUP($A1920,Database!$A:$Y,11,FALSE)</f>
        <v>103</v>
      </c>
      <c r="U1920" s="20">
        <f>VLOOKUP($A1920,Database!$A:$Y,12,FALSE)</f>
        <v>107</v>
      </c>
      <c r="V1920" s="20" t="str">
        <f>VLOOKUP(A1920,Database!A:M,13,FALSE)</f>
        <v>Terminé</v>
      </c>
      <c r="W1920" s="20">
        <f>VLOOKUP($A1920,Database!$A:$Y,20,FALSE)</f>
        <v>3</v>
      </c>
      <c r="X1920" s="20">
        <f>VLOOKUP($A1920,Database!$A:$Y,21,FALSE)</f>
        <v>3</v>
      </c>
      <c r="Y1920" s="20">
        <f>IF(A1920=0,0,IF(V1920="À venir",0,IF(AND(ISBLANK(P1920),ISBLANK(Q1920)),1,0)))</f>
        <v>0</v>
      </c>
      <c r="Z1920" s="20">
        <f>IF(OR(ISBLANK(P1920),ISBLANK(Q1920)),"",IF(OR(AND(P1920&gt;Q1920,W1920&gt;X1920),AND(P1920=Q1920,W1920=X1920),AND(P1920&lt;Q1920,W1920&lt;X1920)),1,0))</f>
        <v>1</v>
      </c>
      <c r="AA1920" s="20">
        <f ca="1">IF(C1920&lt;NOW(),IF(AND(P1920&gt;Q1920,W1920&gt;X1920),S1920,IF(AND(P1920=Q1920,W1920=X1920),T1920,IF(AND(P1920&lt;Q1920,W1920&lt;X1920),U1920,0))),"")</f>
        <v>103</v>
      </c>
      <c r="AB1920" s="20">
        <f ca="1">IF(AND(P1920=W1920,Q1920=X1920,NOT(ISBLANK(P1920)),NOT(ISBLANK(Q1920)),NOT(ISBLANK(W1920)),NOT(ISBLANK(AA1920))),1,0)</f>
        <v>0</v>
      </c>
      <c r="AC1920" s="20" t="str">
        <f ca="1">IF(AB1920=0,"",IF(OR(ISBLANK(P1920),ISBLANK(Q1920)),"",IF(ISBLANK(VLOOKUP(A1920,Database!A:AA,22,FALSE)),"",VLOOKUP(A1920,Database!A:AA,22,FALSE))))</f>
        <v/>
      </c>
      <c r="AD1920" s="20">
        <f ca="1">IFERROR(
   IF(
     OR(ISBLANK(P1920),ISBLANK(Q1920)),
     "",
     IF(
       AND(AA1920&lt;&gt;"",OR(V1920="Terminé",V1920="En cours")),
       VLOOKUP(AC1920,Setup_ScoreExactBonus!A:D,4,FALSE),
       0
     )),
  0)</f>
        <v>0</v>
      </c>
      <c r="AE1920" s="21">
        <f ca="1">IFERROR(IF(OR(ISBLANK(P1920),ISBLANK(Q1920)),0,IF(AA1920&lt;&gt;"", AA1920 + IF(AB1920=1,AD1920, 0), "") * (R1920+1)),"")</f>
        <v>103</v>
      </c>
      <c r="AF1920" s="21">
        <f ca="1">SUMIFS(AE$2:AE1920,D$2:D1920,D1920)</f>
        <v>3027</v>
      </c>
    </row>
    <row r="1921" spans="1:32" hidden="1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1">
        <v>0</v>
      </c>
      <c r="S1921" s="20">
        <f>VLOOKUP($A1921,Database!$A:$Y,10,FALSE)</f>
        <v>96</v>
      </c>
      <c r="T1921" s="20">
        <f>VLOOKUP($A1921,Database!$A:$Y,11,FALSE)</f>
        <v>103</v>
      </c>
      <c r="U1921" s="20">
        <f>VLOOKUP($A1921,Database!$A:$Y,12,FALSE)</f>
        <v>107</v>
      </c>
      <c r="V1921" s="20" t="str">
        <f>VLOOKUP(A1921,Database!A:M,13,FALSE)</f>
        <v>Terminé</v>
      </c>
      <c r="W1921" s="20">
        <f>VLOOKUP($A1921,Database!$A:$Y,20,FALSE)</f>
        <v>3</v>
      </c>
      <c r="X1921" s="20">
        <f>VLOOKUP($A1921,Database!$A:$Y,21,FALSE)</f>
        <v>3</v>
      </c>
      <c r="Y1921" s="20">
        <f>IF(A1921=0,0,IF(V1921="À venir",0,IF(AND(ISBLANK(P1921),ISBLANK(Q1921)),1,0)))</f>
        <v>0</v>
      </c>
      <c r="Z1921" s="20">
        <f>IF(OR(ISBLANK(P1921),ISBLANK(Q1921)),"",IF(OR(AND(P1921&gt;Q1921,W1921&gt;X1921),AND(P1921=Q1921,W1921=X1921),AND(P1921&lt;Q1921,W1921&lt;X1921)),1,0))</f>
        <v>0</v>
      </c>
      <c r="AA1921" s="20">
        <f ca="1">IF(C1921&lt;NOW(),IF(AND(P1921&gt;Q1921,W1921&gt;X1921),S1921,IF(AND(P1921=Q1921,W1921=X1921),T1921,IF(AND(P1921&lt;Q1921,W1921&lt;X1921),U1921,0))),"")</f>
        <v>0</v>
      </c>
      <c r="AB1921" s="20">
        <f ca="1">IF(AND(P1921=W1921,Q1921=X1921,NOT(ISBLANK(P1921)),NOT(ISBLANK(Q1921)),NOT(ISBLANK(W1921)),NOT(ISBLANK(AA1921))),1,0)</f>
        <v>0</v>
      </c>
      <c r="AC1921" s="20" t="str">
        <f ca="1">IF(AB1921=0,"",IF(OR(ISBLANK(P1921),ISBLANK(Q1921)),"",IF(ISBLANK(VLOOKUP(A1921,Database!A:AA,22,FALSE)),"",VLOOKUP(A1921,Database!A:AA,22,FALSE))))</f>
        <v/>
      </c>
      <c r="AD1921" s="20">
        <f ca="1">IFERROR(
   IF(
     OR(ISBLANK(P1921),ISBLANK(Q1921)),
     "",
     IF(
       AND(AA1921&lt;&gt;"",OR(V1921="Terminé",V1921="En cours")),
       VLOOKUP(AC1921,Setup_ScoreExactBonus!A:D,4,FALSE),
       0
     )),
  0)</f>
        <v>0</v>
      </c>
      <c r="AE1921" s="21">
        <f ca="1">IFERROR(IF(OR(ISBLANK(P1921),ISBLANK(Q1921)),0,IF(AA1921&lt;&gt;"", AA1921 + IF(AB1921=1,AD1921, 0), "") * (R1921+1)),"")</f>
        <v>0</v>
      </c>
      <c r="AF1921" s="21">
        <f ca="1">SUMIFS(AE$2:AE1921,D$2:D1921,D1921)</f>
        <v>2720</v>
      </c>
    </row>
    <row r="1922" spans="1:32" hidden="1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1">
        <v>0</v>
      </c>
      <c r="S1922" s="20">
        <f>VLOOKUP($A1922,Database!$A:$Y,10,FALSE)</f>
        <v>96</v>
      </c>
      <c r="T1922" s="20">
        <f>VLOOKUP($A1922,Database!$A:$Y,11,FALSE)</f>
        <v>103</v>
      </c>
      <c r="U1922" s="20">
        <f>VLOOKUP($A1922,Database!$A:$Y,12,FALSE)</f>
        <v>107</v>
      </c>
      <c r="V1922" s="20" t="str">
        <f>VLOOKUP(A1922,Database!A:M,13,FALSE)</f>
        <v>Terminé</v>
      </c>
      <c r="W1922" s="20">
        <f>VLOOKUP($A1922,Database!$A:$Y,20,FALSE)</f>
        <v>3</v>
      </c>
      <c r="X1922" s="20">
        <f>VLOOKUP($A1922,Database!$A:$Y,21,FALSE)</f>
        <v>3</v>
      </c>
      <c r="Y1922" s="20">
        <f>IF(A1922=0,0,IF(V1922="À venir",0,IF(AND(ISBLANK(P1922),ISBLANK(Q1922)),1,0)))</f>
        <v>0</v>
      </c>
      <c r="Z1922" s="20">
        <f>IF(OR(ISBLANK(P1922),ISBLANK(Q1922)),"",IF(OR(AND(P1922&gt;Q1922,W1922&gt;X1922),AND(P1922=Q1922,W1922=X1922),AND(P1922&lt;Q1922,W1922&lt;X1922)),1,0))</f>
        <v>0</v>
      </c>
      <c r="AA1922" s="20">
        <f ca="1">IF(C1922&lt;NOW(),IF(AND(P1922&gt;Q1922,W1922&gt;X1922),S1922,IF(AND(P1922=Q1922,W1922=X1922),T1922,IF(AND(P1922&lt;Q1922,W1922&lt;X1922),U1922,0))),"")</f>
        <v>0</v>
      </c>
      <c r="AB1922" s="20">
        <f ca="1">IF(AND(P1922=W1922,Q1922=X1922,NOT(ISBLANK(P1922)),NOT(ISBLANK(Q1922)),NOT(ISBLANK(W1922)),NOT(ISBLANK(AA1922))),1,0)</f>
        <v>0</v>
      </c>
      <c r="AC1922" s="20" t="str">
        <f ca="1">IF(AB1922=0,"",IF(OR(ISBLANK(P1922),ISBLANK(Q1922)),"",IF(ISBLANK(VLOOKUP(A1922,Database!A:AA,22,FALSE)),"",VLOOKUP(A1922,Database!A:AA,22,FALSE))))</f>
        <v/>
      </c>
      <c r="AD1922" s="20">
        <f ca="1">IFERROR(
   IF(
     OR(ISBLANK(P1922),ISBLANK(Q1922)),
     "",
     IF(
       AND(AA1922&lt;&gt;"",OR(V1922="Terminé",V1922="En cours")),
       VLOOKUP(AC1922,Setup_ScoreExactBonus!A:D,4,FALSE),
       0
     )),
  0)</f>
        <v>0</v>
      </c>
      <c r="AE1922" s="21">
        <f ca="1">IFERROR(IF(OR(ISBLANK(P1922),ISBLANK(Q1922)),0,IF(AA1922&lt;&gt;"", AA1922 + IF(AB1922=1,AD1922, 0), "") * (R1922+1)),"")</f>
        <v>0</v>
      </c>
      <c r="AF1922" s="21">
        <f ca="1">SUMIFS(AE$2:AE1922,D$2:D1922,D1922)</f>
        <v>2666</v>
      </c>
    </row>
    <row r="1923" spans="1:32" hidden="1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1">
        <v>0</v>
      </c>
      <c r="S1923" s="20">
        <f>VLOOKUP($A1923,Database!$A:$Y,10,FALSE)</f>
        <v>96</v>
      </c>
      <c r="T1923" s="20">
        <f>VLOOKUP($A1923,Database!$A:$Y,11,FALSE)</f>
        <v>103</v>
      </c>
      <c r="U1923" s="20">
        <f>VLOOKUP($A1923,Database!$A:$Y,12,FALSE)</f>
        <v>107</v>
      </c>
      <c r="V1923" s="20" t="str">
        <f>VLOOKUP(A1923,Database!A:M,13,FALSE)</f>
        <v>Terminé</v>
      </c>
      <c r="W1923" s="20">
        <f>VLOOKUP($A1923,Database!$A:$Y,20,FALSE)</f>
        <v>3</v>
      </c>
      <c r="X1923" s="20">
        <f>VLOOKUP($A1923,Database!$A:$Y,21,FALSE)</f>
        <v>3</v>
      </c>
      <c r="Y1923" s="20">
        <f>IF(A1923=0,0,IF(V1923="À venir",0,IF(AND(ISBLANK(P1923),ISBLANK(Q1923)),1,0)))</f>
        <v>0</v>
      </c>
      <c r="Z1923" s="20">
        <f>IF(OR(ISBLANK(P1923),ISBLANK(Q1923)),"",IF(OR(AND(P1923&gt;Q1923,W1923&gt;X1923),AND(P1923=Q1923,W1923=X1923),AND(P1923&lt;Q1923,W1923&lt;X1923)),1,0))</f>
        <v>0</v>
      </c>
      <c r="AA1923" s="20">
        <f ca="1">IF(C1923&lt;NOW(),IF(AND(P1923&gt;Q1923,W1923&gt;X1923),S1923,IF(AND(P1923=Q1923,W1923=X1923),T1923,IF(AND(P1923&lt;Q1923,W1923&lt;X1923),U1923,0))),"")</f>
        <v>0</v>
      </c>
      <c r="AB1923" s="20">
        <f ca="1">IF(AND(P1923=W1923,Q1923=X1923,NOT(ISBLANK(P1923)),NOT(ISBLANK(Q1923)),NOT(ISBLANK(W1923)),NOT(ISBLANK(AA1923))),1,0)</f>
        <v>0</v>
      </c>
      <c r="AC1923" s="20" t="str">
        <f ca="1">IF(AB1923=0,"",IF(OR(ISBLANK(P1923),ISBLANK(Q1923)),"",IF(ISBLANK(VLOOKUP(A1923,Database!A:AA,22,FALSE)),"",VLOOKUP(A1923,Database!A:AA,22,FALSE))))</f>
        <v/>
      </c>
      <c r="AD1923" s="20">
        <f ca="1">IFERROR(
   IF(
     OR(ISBLANK(P1923),ISBLANK(Q1923)),
     "",
     IF(
       AND(AA1923&lt;&gt;"",OR(V1923="Terminé",V1923="En cours")),
       VLOOKUP(AC1923,Setup_ScoreExactBonus!A:D,4,FALSE),
       0
     )),
  0)</f>
        <v>0</v>
      </c>
      <c r="AE1923" s="21">
        <f ca="1">IFERROR(IF(OR(ISBLANK(P1923),ISBLANK(Q1923)),0,IF(AA1923&lt;&gt;"", AA1923 + IF(AB1923=1,AD1923, 0), "") * (R1923+1)),"")</f>
        <v>0</v>
      </c>
      <c r="AF1923" s="21">
        <f ca="1">SUMIFS(AE$2:AE1923,D$2:D1923,D1923)</f>
        <v>2158</v>
      </c>
    </row>
    <row r="1924" spans="1:32" hidden="1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1">
        <v>0</v>
      </c>
      <c r="S1924" s="20">
        <f>VLOOKUP($A1924,Database!$A:$Y,10,FALSE)</f>
        <v>96</v>
      </c>
      <c r="T1924" s="20">
        <f>VLOOKUP($A1924,Database!$A:$Y,11,FALSE)</f>
        <v>103</v>
      </c>
      <c r="U1924" s="20">
        <f>VLOOKUP($A1924,Database!$A:$Y,12,FALSE)</f>
        <v>107</v>
      </c>
      <c r="V1924" s="20" t="str">
        <f>VLOOKUP(A1924,Database!A:M,13,FALSE)</f>
        <v>Terminé</v>
      </c>
      <c r="W1924" s="20">
        <f>VLOOKUP($A1924,Database!$A:$Y,20,FALSE)</f>
        <v>3</v>
      </c>
      <c r="X1924" s="20">
        <f>VLOOKUP($A1924,Database!$A:$Y,21,FALSE)</f>
        <v>3</v>
      </c>
      <c r="Y1924" s="20">
        <f>IF(A1924=0,0,IF(V1924="À venir",0,IF(AND(ISBLANK(P1924),ISBLANK(Q1924)),1,0)))</f>
        <v>0</v>
      </c>
      <c r="Z1924" s="20">
        <f>IF(OR(ISBLANK(P1924),ISBLANK(Q1924)),"",IF(OR(AND(P1924&gt;Q1924,W1924&gt;X1924),AND(P1924=Q1924,W1924=X1924),AND(P1924&lt;Q1924,W1924&lt;X1924)),1,0))</f>
        <v>0</v>
      </c>
      <c r="AA1924" s="20">
        <f ca="1">IF(C1924&lt;NOW(),IF(AND(P1924&gt;Q1924,W1924&gt;X1924),S1924,IF(AND(P1924=Q1924,W1924=X1924),T1924,IF(AND(P1924&lt;Q1924,W1924&lt;X1924),U1924,0))),"")</f>
        <v>0</v>
      </c>
      <c r="AB1924" s="20">
        <f ca="1">IF(AND(P1924=W1924,Q1924=X1924,NOT(ISBLANK(P1924)),NOT(ISBLANK(Q1924)),NOT(ISBLANK(W1924)),NOT(ISBLANK(AA1924))),1,0)</f>
        <v>0</v>
      </c>
      <c r="AC1924" s="20" t="str">
        <f ca="1">IF(AB1924=0,"",IF(OR(ISBLANK(P1924),ISBLANK(Q1924)),"",IF(ISBLANK(VLOOKUP(A1924,Database!A:AA,22,FALSE)),"",VLOOKUP(A1924,Database!A:AA,22,FALSE))))</f>
        <v/>
      </c>
      <c r="AD1924" s="20">
        <f ca="1">IFERROR(
   IF(
     OR(ISBLANK(P1924),ISBLANK(Q1924)),
     "",
     IF(
       AND(AA1924&lt;&gt;"",OR(V1924="Terminé",V1924="En cours")),
       VLOOKUP(AC1924,Setup_ScoreExactBonus!A:D,4,FALSE),
       0
     )),
  0)</f>
        <v>0</v>
      </c>
      <c r="AE1924" s="21">
        <f ca="1">IFERROR(IF(OR(ISBLANK(P1924),ISBLANK(Q1924)),0,IF(AA1924&lt;&gt;"", AA1924 + IF(AB1924=1,AD1924, 0), "") * (R1924+1)),"")</f>
        <v>0</v>
      </c>
      <c r="AF1924" s="21">
        <f ca="1">SUMIFS(AE$2:AE1924,D$2:D1924,D1924)</f>
        <v>2757</v>
      </c>
    </row>
    <row r="1925" spans="1:32" hidden="1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1">
        <v>0</v>
      </c>
      <c r="S1925" s="20">
        <f>VLOOKUP($A1925,Database!$A:$Y,10,FALSE)</f>
        <v>96</v>
      </c>
      <c r="T1925" s="20">
        <f>VLOOKUP($A1925,Database!$A:$Y,11,FALSE)</f>
        <v>103</v>
      </c>
      <c r="U1925" s="20">
        <f>VLOOKUP($A1925,Database!$A:$Y,12,FALSE)</f>
        <v>107</v>
      </c>
      <c r="V1925" s="20" t="str">
        <f>VLOOKUP(A1925,Database!A:M,13,FALSE)</f>
        <v>Terminé</v>
      </c>
      <c r="W1925" s="20">
        <f>VLOOKUP($A1925,Database!$A:$Y,20,FALSE)</f>
        <v>3</v>
      </c>
      <c r="X1925" s="20">
        <f>VLOOKUP($A1925,Database!$A:$Y,21,FALSE)</f>
        <v>3</v>
      </c>
      <c r="Y1925" s="20">
        <f>IF(A1925=0,0,IF(V1925="À venir",0,IF(AND(ISBLANK(P1925),ISBLANK(Q1925)),1,0)))</f>
        <v>1</v>
      </c>
      <c r="Z1925" s="20" t="str">
        <f>IF(OR(ISBLANK(P1925),ISBLANK(Q1925)),"",IF(OR(AND(P1925&gt;Q1925,W1925&gt;X1925),AND(P1925=Q1925,W1925=X1925),AND(P1925&lt;Q1925,W1925&lt;X1925)),1,0))</f>
        <v/>
      </c>
      <c r="AA1925" s="20">
        <f ca="1">IF(C1925&lt;NOW(),IF(AND(P1925&gt;Q1925,W1925&gt;X1925),S1925,IF(AND(P1925=Q1925,W1925=X1925),T1925,IF(AND(P1925&lt;Q1925,W1925&lt;X1925),U1925,0))),"")</f>
        <v>103</v>
      </c>
      <c r="AB1925" s="20">
        <f ca="1">IF(AND(P1925=W1925,Q1925=X1925,NOT(ISBLANK(P1925)),NOT(ISBLANK(Q1925)),NOT(ISBLANK(W1925)),NOT(ISBLANK(AA1925))),1,0)</f>
        <v>0</v>
      </c>
      <c r="AC1925" s="20" t="str">
        <f ca="1">IF(AB1925=0,"",IF(OR(ISBLANK(P1925),ISBLANK(Q1925)),"",IF(ISBLANK(VLOOKUP(A1925,Database!A:AA,22,FALSE)),"",VLOOKUP(A1925,Database!A:AA,22,FALSE))))</f>
        <v/>
      </c>
      <c r="AD1925" s="20" t="str">
        <f>IFERROR(
   IF(
     OR(ISBLANK(P1925),ISBLANK(Q1925)),
     "",
     IF(
       AND(AA1925&lt;&gt;"",OR(V1925="Terminé",V1925="En cours")),
       VLOOKUP(AC1925,Setup_ScoreExactBonus!A:D,4,FALSE),
       0
     )),
  0)</f>
        <v/>
      </c>
      <c r="AE1925" s="21">
        <f>IFERROR(IF(OR(ISBLANK(P1925),ISBLANK(Q1925)),0,IF(AA1925&lt;&gt;"", AA1925 + IF(AB1925=1,AD1925, 0), "") * (R1925+1)),"")</f>
        <v>0</v>
      </c>
      <c r="AF1925" s="21">
        <f ca="1">SUMIFS(AE$2:AE1925,D$2:D1925,D1925)</f>
        <v>1434</v>
      </c>
    </row>
    <row r="1926" spans="1:32" hidden="1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1">
        <v>0</v>
      </c>
      <c r="S1926" s="20">
        <f>VLOOKUP($A1926,Database!$A:$Y,10,FALSE)</f>
        <v>96</v>
      </c>
      <c r="T1926" s="20">
        <f>VLOOKUP($A1926,Database!$A:$Y,11,FALSE)</f>
        <v>103</v>
      </c>
      <c r="U1926" s="20">
        <f>VLOOKUP($A1926,Database!$A:$Y,12,FALSE)</f>
        <v>107</v>
      </c>
      <c r="V1926" s="20" t="str">
        <f>VLOOKUP(A1926,Database!A:M,13,FALSE)</f>
        <v>Terminé</v>
      </c>
      <c r="W1926" s="20">
        <f>VLOOKUP($A1926,Database!$A:$Y,20,FALSE)</f>
        <v>3</v>
      </c>
      <c r="X1926" s="20">
        <f>VLOOKUP($A1926,Database!$A:$Y,21,FALSE)</f>
        <v>3</v>
      </c>
      <c r="Y1926" s="20">
        <f>IF(A1926=0,0,IF(V1926="À venir",0,IF(AND(ISBLANK(P1926),ISBLANK(Q1926)),1,0)))</f>
        <v>0</v>
      </c>
      <c r="Z1926" s="20">
        <f>IF(OR(ISBLANK(P1926),ISBLANK(Q1926)),"",IF(OR(AND(P1926&gt;Q1926,W1926&gt;X1926),AND(P1926=Q1926,W1926=X1926),AND(P1926&lt;Q1926,W1926&lt;X1926)),1,0))</f>
        <v>1</v>
      </c>
      <c r="AA1926" s="20">
        <f ca="1">IF(C1926&lt;NOW(),IF(AND(P1926&gt;Q1926,W1926&gt;X1926),S1926,IF(AND(P1926=Q1926,W1926=X1926),T1926,IF(AND(P1926&lt;Q1926,W1926&lt;X1926),U1926,0))),"")</f>
        <v>103</v>
      </c>
      <c r="AB1926" s="20">
        <f ca="1">IF(AND(P1926=W1926,Q1926=X1926,NOT(ISBLANK(P1926)),NOT(ISBLANK(Q1926)),NOT(ISBLANK(W1926)),NOT(ISBLANK(AA1926))),1,0)</f>
        <v>0</v>
      </c>
      <c r="AC1926" s="20" t="str">
        <f ca="1">IF(AB1926=0,"",IF(OR(ISBLANK(P1926),ISBLANK(Q1926)),"",IF(ISBLANK(VLOOKUP(A1926,Database!A:AA,22,FALSE)),"",VLOOKUP(A1926,Database!A:AA,22,FALSE))))</f>
        <v/>
      </c>
      <c r="AD1926" s="20">
        <f ca="1">IFERROR(
   IF(
     OR(ISBLANK(P1926),ISBLANK(Q1926)),
     "",
     IF(
       AND(AA1926&lt;&gt;"",OR(V1926="Terminé",V1926="En cours")),
       VLOOKUP(AC1926,Setup_ScoreExactBonus!A:D,4,FALSE),
       0
     )),
  0)</f>
        <v>0</v>
      </c>
      <c r="AE1926" s="21">
        <f ca="1">IFERROR(IF(OR(ISBLANK(P1926),ISBLANK(Q1926)),0,IF(AA1926&lt;&gt;"", AA1926 + IF(AB1926=1,AD1926, 0), "") * (R1926+1)),"")</f>
        <v>103</v>
      </c>
      <c r="AF1926" s="21">
        <f ca="1">SUMIFS(AE$2:AE1926,D$2:D1926,D1926)</f>
        <v>2700</v>
      </c>
    </row>
    <row r="1927" spans="1:32" hidden="1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1">
        <v>0</v>
      </c>
      <c r="S1927" s="20">
        <f>VLOOKUP($A1927,Database!$A:$Y,10,FALSE)</f>
        <v>96</v>
      </c>
      <c r="T1927" s="20">
        <f>VLOOKUP($A1927,Database!$A:$Y,11,FALSE)</f>
        <v>103</v>
      </c>
      <c r="U1927" s="20">
        <f>VLOOKUP($A1927,Database!$A:$Y,12,FALSE)</f>
        <v>107</v>
      </c>
      <c r="V1927" s="20" t="str">
        <f>VLOOKUP(A1927,Database!A:M,13,FALSE)</f>
        <v>Terminé</v>
      </c>
      <c r="W1927" s="20">
        <f>VLOOKUP($A1927,Database!$A:$Y,20,FALSE)</f>
        <v>3</v>
      </c>
      <c r="X1927" s="20">
        <f>VLOOKUP($A1927,Database!$A:$Y,21,FALSE)</f>
        <v>3</v>
      </c>
      <c r="Y1927" s="20">
        <f>IF(A1927=0,0,IF(V1927="À venir",0,IF(AND(ISBLANK(P1927),ISBLANK(Q1927)),1,0)))</f>
        <v>0</v>
      </c>
      <c r="Z1927" s="20">
        <f>IF(OR(ISBLANK(P1927),ISBLANK(Q1927)),"",IF(OR(AND(P1927&gt;Q1927,W1927&gt;X1927),AND(P1927=Q1927,W1927=X1927),AND(P1927&lt;Q1927,W1927&lt;X1927)),1,0))</f>
        <v>1</v>
      </c>
      <c r="AA1927" s="20">
        <f ca="1">IF(C1927&lt;NOW(),IF(AND(P1927&gt;Q1927,W1927&gt;X1927),S1927,IF(AND(P1927=Q1927,W1927=X1927),T1927,IF(AND(P1927&lt;Q1927,W1927&lt;X1927),U1927,0))),"")</f>
        <v>103</v>
      </c>
      <c r="AB1927" s="20">
        <f ca="1">IF(AND(P1927=W1927,Q1927=X1927,NOT(ISBLANK(P1927)),NOT(ISBLANK(Q1927)),NOT(ISBLANK(W1927)),NOT(ISBLANK(AA1927))),1,0)</f>
        <v>0</v>
      </c>
      <c r="AC1927" s="20" t="str">
        <f ca="1">IF(AB1927=0,"",IF(OR(ISBLANK(P1927),ISBLANK(Q1927)),"",IF(ISBLANK(VLOOKUP(A1927,Database!A:AA,22,FALSE)),"",VLOOKUP(A1927,Database!A:AA,22,FALSE))))</f>
        <v/>
      </c>
      <c r="AD1927" s="20">
        <f ca="1">IFERROR(
   IF(
     OR(ISBLANK(P1927),ISBLANK(Q1927)),
     "",
     IF(
       AND(AA1927&lt;&gt;"",OR(V1927="Terminé",V1927="En cours")),
       VLOOKUP(AC1927,Setup_ScoreExactBonus!A:D,4,FALSE),
       0
     )),
  0)</f>
        <v>0</v>
      </c>
      <c r="AE1927" s="21">
        <f ca="1">IFERROR(IF(OR(ISBLANK(P1927),ISBLANK(Q1927)),0,IF(AA1927&lt;&gt;"", AA1927 + IF(AB1927=1,AD1927, 0), "") * (R1927+1)),"")</f>
        <v>103</v>
      </c>
      <c r="AF1927" s="21">
        <f ca="1">SUMIFS(AE$2:AE1927,D$2:D1927,D1927)</f>
        <v>2793</v>
      </c>
    </row>
    <row r="1928" spans="1:32" hidden="1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1">
        <v>0</v>
      </c>
      <c r="S1928" s="20">
        <f>VLOOKUP($A1928,Database!$A:$Y,10,FALSE)</f>
        <v>96</v>
      </c>
      <c r="T1928" s="20">
        <f>VLOOKUP($A1928,Database!$A:$Y,11,FALSE)</f>
        <v>103</v>
      </c>
      <c r="U1928" s="20">
        <f>VLOOKUP($A1928,Database!$A:$Y,12,FALSE)</f>
        <v>107</v>
      </c>
      <c r="V1928" s="20" t="str">
        <f>VLOOKUP(A1928,Database!A:M,13,FALSE)</f>
        <v>Terminé</v>
      </c>
      <c r="W1928" s="20">
        <f>VLOOKUP($A1928,Database!$A:$Y,20,FALSE)</f>
        <v>3</v>
      </c>
      <c r="X1928" s="20">
        <f>VLOOKUP($A1928,Database!$A:$Y,21,FALSE)</f>
        <v>3</v>
      </c>
      <c r="Y1928" s="20">
        <f>IF(A1928=0,0,IF(V1928="À venir",0,IF(AND(ISBLANK(P1928),ISBLANK(Q1928)),1,0)))</f>
        <v>0</v>
      </c>
      <c r="Z1928" s="20">
        <f>IF(OR(ISBLANK(P1928),ISBLANK(Q1928)),"",IF(OR(AND(P1928&gt;Q1928,W1928&gt;X1928),AND(P1928=Q1928,W1928=X1928),AND(P1928&lt;Q1928,W1928&lt;X1928)),1,0))</f>
        <v>1</v>
      </c>
      <c r="AA1928" s="20">
        <f ca="1">IF(C1928&lt;NOW(),IF(AND(P1928&gt;Q1928,W1928&gt;X1928),S1928,IF(AND(P1928=Q1928,W1928=X1928),T1928,IF(AND(P1928&lt;Q1928,W1928&lt;X1928),U1928,0))),"")</f>
        <v>103</v>
      </c>
      <c r="AB1928" s="20">
        <f ca="1">IF(AND(P1928=W1928,Q1928=X1928,NOT(ISBLANK(P1928)),NOT(ISBLANK(Q1928)),NOT(ISBLANK(W1928)),NOT(ISBLANK(AA1928))),1,0)</f>
        <v>0</v>
      </c>
      <c r="AC1928" s="20" t="str">
        <f ca="1">IF(AB1928=0,"",IF(OR(ISBLANK(P1928),ISBLANK(Q1928)),"",IF(ISBLANK(VLOOKUP(A1928,Database!A:AA,22,FALSE)),"",VLOOKUP(A1928,Database!A:AA,22,FALSE))))</f>
        <v/>
      </c>
      <c r="AD1928" s="20">
        <f ca="1">IFERROR(
   IF(
     OR(ISBLANK(P1928),ISBLANK(Q1928)),
     "",
     IF(
       AND(AA1928&lt;&gt;"",OR(V1928="Terminé",V1928="En cours")),
       VLOOKUP(AC1928,Setup_ScoreExactBonus!A:D,4,FALSE),
       0
     )),
  0)</f>
        <v>0</v>
      </c>
      <c r="AE1928" s="21">
        <f ca="1">IFERROR(IF(OR(ISBLANK(P1928),ISBLANK(Q1928)),0,IF(AA1928&lt;&gt;"", AA1928 + IF(AB1928=1,AD1928, 0), "") * (R1928+1)),"")</f>
        <v>103</v>
      </c>
      <c r="AF1928" s="21">
        <f ca="1">SUMIFS(AE$2:AE1928,D$2:D1928,D1928)</f>
        <v>2553</v>
      </c>
    </row>
    <row r="1929" spans="1:32" hidden="1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1">
        <v>0</v>
      </c>
      <c r="S1929" s="20">
        <f>VLOOKUP($A1929,Database!$A:$Y,10,FALSE)</f>
        <v>96</v>
      </c>
      <c r="T1929" s="20">
        <f>VLOOKUP($A1929,Database!$A:$Y,11,FALSE)</f>
        <v>103</v>
      </c>
      <c r="U1929" s="20">
        <f>VLOOKUP($A1929,Database!$A:$Y,12,FALSE)</f>
        <v>107</v>
      </c>
      <c r="V1929" s="20" t="str">
        <f>VLOOKUP(A1929,Database!A:M,13,FALSE)</f>
        <v>Terminé</v>
      </c>
      <c r="W1929" s="20">
        <f>VLOOKUP($A1929,Database!$A:$Y,20,FALSE)</f>
        <v>3</v>
      </c>
      <c r="X1929" s="20">
        <f>VLOOKUP($A1929,Database!$A:$Y,21,FALSE)</f>
        <v>3</v>
      </c>
      <c r="Y1929" s="20">
        <f>IF(A1929=0,0,IF(V1929="À venir",0,IF(AND(ISBLANK(P1929),ISBLANK(Q1929)),1,0)))</f>
        <v>0</v>
      </c>
      <c r="Z1929" s="20">
        <f>IF(OR(ISBLANK(P1929),ISBLANK(Q1929)),"",IF(OR(AND(P1929&gt;Q1929,W1929&gt;X1929),AND(P1929=Q1929,W1929=X1929),AND(P1929&lt;Q1929,W1929&lt;X1929)),1,0))</f>
        <v>0</v>
      </c>
      <c r="AA1929" s="20">
        <f ca="1">IF(C1929&lt;NOW(),IF(AND(P1929&gt;Q1929,W1929&gt;X1929),S1929,IF(AND(P1929=Q1929,W1929=X1929),T1929,IF(AND(P1929&lt;Q1929,W1929&lt;X1929),U1929,0))),"")</f>
        <v>0</v>
      </c>
      <c r="AB1929" s="20">
        <f ca="1">IF(AND(P1929=W1929,Q1929=X1929,NOT(ISBLANK(P1929)),NOT(ISBLANK(Q1929)),NOT(ISBLANK(W1929)),NOT(ISBLANK(AA1929))),1,0)</f>
        <v>0</v>
      </c>
      <c r="AC1929" s="20" t="str">
        <f ca="1">IF(AB1929=0,"",IF(OR(ISBLANK(P1929),ISBLANK(Q1929)),"",IF(ISBLANK(VLOOKUP(A1929,Database!A:AA,22,FALSE)),"",VLOOKUP(A1929,Database!A:AA,22,FALSE))))</f>
        <v/>
      </c>
      <c r="AD1929" s="20">
        <f ca="1">IFERROR(
   IF(
     OR(ISBLANK(P1929),ISBLANK(Q1929)),
     "",
     IF(
       AND(AA1929&lt;&gt;"",OR(V1929="Terminé",V1929="En cours")),
       VLOOKUP(AC1929,Setup_ScoreExactBonus!A:D,4,FALSE),
       0
     )),
  0)</f>
        <v>0</v>
      </c>
      <c r="AE1929" s="21">
        <f ca="1">IFERROR(IF(OR(ISBLANK(P1929),ISBLANK(Q1929)),0,IF(AA1929&lt;&gt;"", AA1929 + IF(AB1929=1,AD1929, 0), "") * (R1929+1)),"")</f>
        <v>0</v>
      </c>
      <c r="AF1929" s="21">
        <f ca="1">SUMIFS(AE$2:AE1929,D$2:D1929,D1929)</f>
        <v>2904</v>
      </c>
    </row>
    <row r="1930" spans="1:32" hidden="1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1">
        <v>0</v>
      </c>
      <c r="S1930" s="20">
        <f>VLOOKUP($A1930,Database!$A:$Y,10,FALSE)</f>
        <v>96</v>
      </c>
      <c r="T1930" s="20">
        <f>VLOOKUP($A1930,Database!$A:$Y,11,FALSE)</f>
        <v>103</v>
      </c>
      <c r="U1930" s="20">
        <f>VLOOKUP($A1930,Database!$A:$Y,12,FALSE)</f>
        <v>107</v>
      </c>
      <c r="V1930" s="20" t="str">
        <f>VLOOKUP(A1930,Database!A:M,13,FALSE)</f>
        <v>Terminé</v>
      </c>
      <c r="W1930" s="20">
        <f>VLOOKUP($A1930,Database!$A:$Y,20,FALSE)</f>
        <v>3</v>
      </c>
      <c r="X1930" s="20">
        <f>VLOOKUP($A1930,Database!$A:$Y,21,FALSE)</f>
        <v>3</v>
      </c>
      <c r="Y1930" s="20">
        <f>IF(A1930=0,0,IF(V1930="À venir",0,IF(AND(ISBLANK(P1930),ISBLANK(Q1930)),1,0)))</f>
        <v>0</v>
      </c>
      <c r="Z1930" s="20">
        <f>IF(OR(ISBLANK(P1930),ISBLANK(Q1930)),"",IF(OR(AND(P1930&gt;Q1930,W1930&gt;X1930),AND(P1930=Q1930,W1930=X1930),AND(P1930&lt;Q1930,W1930&lt;X1930)),1,0))</f>
        <v>1</v>
      </c>
      <c r="AA1930" s="20">
        <f ca="1">IF(C1930&lt;NOW(),IF(AND(P1930&gt;Q1930,W1930&gt;X1930),S1930,IF(AND(P1930=Q1930,W1930=X1930),T1930,IF(AND(P1930&lt;Q1930,W1930&lt;X1930),U1930,0))),"")</f>
        <v>103</v>
      </c>
      <c r="AB1930" s="20">
        <f ca="1">IF(AND(P1930=W1930,Q1930=X1930,NOT(ISBLANK(P1930)),NOT(ISBLANK(Q1930)),NOT(ISBLANK(W1930)),NOT(ISBLANK(AA1930))),1,0)</f>
        <v>0</v>
      </c>
      <c r="AC1930" s="20" t="str">
        <f ca="1">IF(AB1930=0,"",IF(OR(ISBLANK(P1930),ISBLANK(Q1930)),"",IF(ISBLANK(VLOOKUP(A1930,Database!A:AA,22,FALSE)),"",VLOOKUP(A1930,Database!A:AA,22,FALSE))))</f>
        <v/>
      </c>
      <c r="AD1930" s="20">
        <f ca="1">IFERROR(
   IF(
     OR(ISBLANK(P1930),ISBLANK(Q1930)),
     "",
     IF(
       AND(AA1930&lt;&gt;"",OR(V1930="Terminé",V1930="En cours")),
       VLOOKUP(AC1930,Setup_ScoreExactBonus!A:D,4,FALSE),
       0
     )),
  0)</f>
        <v>0</v>
      </c>
      <c r="AE1930" s="21">
        <f ca="1">IFERROR(IF(OR(ISBLANK(P1930),ISBLANK(Q1930)),0,IF(AA1930&lt;&gt;"", AA1930 + IF(AB1930=1,AD1930, 0), "") * (R1930+1)),"")</f>
        <v>103</v>
      </c>
      <c r="AF1930" s="21">
        <f ca="1">SUMIFS(AE$2:AE1930,D$2:D1930,D1930)</f>
        <v>2742</v>
      </c>
    </row>
    <row r="1931" spans="1:32" hidden="1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1">
        <v>0</v>
      </c>
      <c r="S1931" s="20">
        <f>VLOOKUP($A1931,Database!$A:$Y,10,FALSE)</f>
        <v>96</v>
      </c>
      <c r="T1931" s="20">
        <f>VLOOKUP($A1931,Database!$A:$Y,11,FALSE)</f>
        <v>103</v>
      </c>
      <c r="U1931" s="20">
        <f>VLOOKUP($A1931,Database!$A:$Y,12,FALSE)</f>
        <v>107</v>
      </c>
      <c r="V1931" s="20" t="str">
        <f>VLOOKUP(A1931,Database!A:M,13,FALSE)</f>
        <v>Terminé</v>
      </c>
      <c r="W1931" s="20">
        <f>VLOOKUP($A1931,Database!$A:$Y,20,FALSE)</f>
        <v>3</v>
      </c>
      <c r="X1931" s="20">
        <f>VLOOKUP($A1931,Database!$A:$Y,21,FALSE)</f>
        <v>3</v>
      </c>
      <c r="Y1931" s="20">
        <f>IF(A1931=0,0,IF(V1931="À venir",0,IF(AND(ISBLANK(P1931),ISBLANK(Q1931)),1,0)))</f>
        <v>0</v>
      </c>
      <c r="Z1931" s="20">
        <f>IF(OR(ISBLANK(P1931),ISBLANK(Q1931)),"",IF(OR(AND(P1931&gt;Q1931,W1931&gt;X1931),AND(P1931=Q1931,W1931=X1931),AND(P1931&lt;Q1931,W1931&lt;X1931)),1,0))</f>
        <v>1</v>
      </c>
      <c r="AA1931" s="20">
        <f ca="1">IF(C1931&lt;NOW(),IF(AND(P1931&gt;Q1931,W1931&gt;X1931),S1931,IF(AND(P1931=Q1931,W1931=X1931),T1931,IF(AND(P1931&lt;Q1931,W1931&lt;X1931),U1931,0))),"")</f>
        <v>103</v>
      </c>
      <c r="AB1931" s="20">
        <f ca="1">IF(AND(P1931=W1931,Q1931=X1931,NOT(ISBLANK(P1931)),NOT(ISBLANK(Q1931)),NOT(ISBLANK(W1931)),NOT(ISBLANK(AA1931))),1,0)</f>
        <v>0</v>
      </c>
      <c r="AC1931" s="20" t="str">
        <f ca="1">IF(AB1931=0,"",IF(OR(ISBLANK(P1931),ISBLANK(Q1931)),"",IF(ISBLANK(VLOOKUP(A1931,Database!A:AA,22,FALSE)),"",VLOOKUP(A1931,Database!A:AA,22,FALSE))))</f>
        <v/>
      </c>
      <c r="AD1931" s="20">
        <f ca="1">IFERROR(
   IF(
     OR(ISBLANK(P1931),ISBLANK(Q1931)),
     "",
     IF(
       AND(AA1931&lt;&gt;"",OR(V1931="Terminé",V1931="En cours")),
       VLOOKUP(AC1931,Setup_ScoreExactBonus!A:D,4,FALSE),
       0
     )),
  0)</f>
        <v>0</v>
      </c>
      <c r="AE1931" s="21">
        <f ca="1">IFERROR(IF(OR(ISBLANK(P1931),ISBLANK(Q1931)),0,IF(AA1931&lt;&gt;"", AA1931 + IF(AB1931=1,AD1931, 0), "") * (R1931+1)),"")</f>
        <v>103</v>
      </c>
      <c r="AF1931" s="21">
        <f ca="1">SUMIFS(AE$2:AE1931,D$2:D1931,D1931)</f>
        <v>2887</v>
      </c>
    </row>
    <row r="1932" spans="1:32" hidden="1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1">
        <v>0</v>
      </c>
      <c r="S1932" s="20">
        <f>VLOOKUP($A1932,Database!$A:$Y,10,FALSE)</f>
        <v>96</v>
      </c>
      <c r="T1932" s="20">
        <f>VLOOKUP($A1932,Database!$A:$Y,11,FALSE)</f>
        <v>103</v>
      </c>
      <c r="U1932" s="20">
        <f>VLOOKUP($A1932,Database!$A:$Y,12,FALSE)</f>
        <v>107</v>
      </c>
      <c r="V1932" s="20" t="str">
        <f>VLOOKUP(A1932,Database!A:M,13,FALSE)</f>
        <v>Terminé</v>
      </c>
      <c r="W1932" s="20">
        <f>VLOOKUP($A1932,Database!$A:$Y,20,FALSE)</f>
        <v>3</v>
      </c>
      <c r="X1932" s="20">
        <f>VLOOKUP($A1932,Database!$A:$Y,21,FALSE)</f>
        <v>3</v>
      </c>
      <c r="Y1932" s="20">
        <f>IF(A1932=0,0,IF(V1932="À venir",0,IF(AND(ISBLANK(P1932),ISBLANK(Q1932)),1,0)))</f>
        <v>0</v>
      </c>
      <c r="Z1932" s="20">
        <f>IF(OR(ISBLANK(P1932),ISBLANK(Q1932)),"",IF(OR(AND(P1932&gt;Q1932,W1932&gt;X1932),AND(P1932=Q1932,W1932=X1932),AND(P1932&lt;Q1932,W1932&lt;X1932)),1,0))</f>
        <v>1</v>
      </c>
      <c r="AA1932" s="20">
        <f ca="1">IF(C1932&lt;NOW(),IF(AND(P1932&gt;Q1932,W1932&gt;X1932),S1932,IF(AND(P1932=Q1932,W1932=X1932),T1932,IF(AND(P1932&lt;Q1932,W1932&lt;X1932),U1932,0))),"")</f>
        <v>103</v>
      </c>
      <c r="AB1932" s="20">
        <f ca="1">IF(AND(P1932=W1932,Q1932=X1932,NOT(ISBLANK(P1932)),NOT(ISBLANK(Q1932)),NOT(ISBLANK(W1932)),NOT(ISBLANK(AA1932))),1,0)</f>
        <v>0</v>
      </c>
      <c r="AC1932" s="20" t="str">
        <f ca="1">IF(AB1932=0,"",IF(OR(ISBLANK(P1932),ISBLANK(Q1932)),"",IF(ISBLANK(VLOOKUP(A1932,Database!A:AA,22,FALSE)),"",VLOOKUP(A1932,Database!A:AA,22,FALSE))))</f>
        <v/>
      </c>
      <c r="AD1932" s="20">
        <f ca="1">IFERROR(
   IF(
     OR(ISBLANK(P1932),ISBLANK(Q1932)),
     "",
     IF(
       AND(AA1932&lt;&gt;"",OR(V1932="Terminé",V1932="En cours")),
       VLOOKUP(AC1932,Setup_ScoreExactBonus!A:D,4,FALSE),
       0
     )),
  0)</f>
        <v>0</v>
      </c>
      <c r="AE1932" s="21">
        <f ca="1">IFERROR(IF(OR(ISBLANK(P1932),ISBLANK(Q1932)),0,IF(AA1932&lt;&gt;"", AA1932 + IF(AB1932=1,AD1932, 0), "") * (R1932+1)),"")</f>
        <v>103</v>
      </c>
      <c r="AF1932" s="21">
        <f ca="1">SUMIFS(AE$2:AE1932,D$2:D1932,D1932)</f>
        <v>2861</v>
      </c>
    </row>
    <row r="1933" spans="1:32" hidden="1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1">
        <v>0</v>
      </c>
      <c r="S1933" s="20">
        <f>VLOOKUP($A1933,Database!$A:$Y,10,FALSE)</f>
        <v>96</v>
      </c>
      <c r="T1933" s="20">
        <f>VLOOKUP($A1933,Database!$A:$Y,11,FALSE)</f>
        <v>103</v>
      </c>
      <c r="U1933" s="20">
        <f>VLOOKUP($A1933,Database!$A:$Y,12,FALSE)</f>
        <v>107</v>
      </c>
      <c r="V1933" s="20" t="str">
        <f>VLOOKUP(A1933,Database!A:M,13,FALSE)</f>
        <v>Terminé</v>
      </c>
      <c r="W1933" s="20">
        <f>VLOOKUP($A1933,Database!$A:$Y,20,FALSE)</f>
        <v>3</v>
      </c>
      <c r="X1933" s="20">
        <f>VLOOKUP($A1933,Database!$A:$Y,21,FALSE)</f>
        <v>3</v>
      </c>
      <c r="Y1933" s="20">
        <f>IF(A1933=0,0,IF(V1933="À venir",0,IF(AND(ISBLANK(P1933),ISBLANK(Q1933)),1,0)))</f>
        <v>0</v>
      </c>
      <c r="Z1933" s="20">
        <f>IF(OR(ISBLANK(P1933),ISBLANK(Q1933)),"",IF(OR(AND(P1933&gt;Q1933,W1933&gt;X1933),AND(P1933=Q1933,W1933=X1933),AND(P1933&lt;Q1933,W1933&lt;X1933)),1,0))</f>
        <v>1</v>
      </c>
      <c r="AA1933" s="20">
        <f ca="1">IF(C1933&lt;NOW(),IF(AND(P1933&gt;Q1933,W1933&gt;X1933),S1933,IF(AND(P1933=Q1933,W1933=X1933),T1933,IF(AND(P1933&lt;Q1933,W1933&lt;X1933),U1933,0))),"")</f>
        <v>103</v>
      </c>
      <c r="AB1933" s="20">
        <f ca="1">IF(AND(P1933=W1933,Q1933=X1933,NOT(ISBLANK(P1933)),NOT(ISBLANK(Q1933)),NOT(ISBLANK(W1933)),NOT(ISBLANK(AA1933))),1,0)</f>
        <v>0</v>
      </c>
      <c r="AC1933" s="20" t="str">
        <f ca="1">IF(AB1933=0,"",IF(OR(ISBLANK(P1933),ISBLANK(Q1933)),"",IF(ISBLANK(VLOOKUP(A1933,Database!A:AA,22,FALSE)),"",VLOOKUP(A1933,Database!A:AA,22,FALSE))))</f>
        <v/>
      </c>
      <c r="AD1933" s="20">
        <f ca="1">IFERROR(
   IF(
     OR(ISBLANK(P1933),ISBLANK(Q1933)),
     "",
     IF(
       AND(AA1933&lt;&gt;"",OR(V1933="Terminé",V1933="En cours")),
       VLOOKUP(AC1933,Setup_ScoreExactBonus!A:D,4,FALSE),
       0
     )),
  0)</f>
        <v>0</v>
      </c>
      <c r="AE1933" s="21">
        <f ca="1">IFERROR(IF(OR(ISBLANK(P1933),ISBLANK(Q1933)),0,IF(AA1933&lt;&gt;"", AA1933 + IF(AB1933=1,AD1933, 0), "") * (R1933+1)),"")</f>
        <v>103</v>
      </c>
      <c r="AF1933" s="21">
        <f ca="1">SUMIFS(AE$2:AE1933,D$2:D1933,D1933)</f>
        <v>2791</v>
      </c>
    </row>
    <row r="1934" spans="1:32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1">
        <v>0</v>
      </c>
      <c r="S1934" s="20">
        <f>VLOOKUP($A1934,Database!$A:$Y,10,FALSE)</f>
        <v>96</v>
      </c>
      <c r="T1934" s="20">
        <f>VLOOKUP($A1934,Database!$A:$Y,11,FALSE)</f>
        <v>103</v>
      </c>
      <c r="U1934" s="20">
        <f>VLOOKUP($A1934,Database!$A:$Y,12,FALSE)</f>
        <v>107</v>
      </c>
      <c r="V1934" s="20" t="str">
        <f>VLOOKUP(A1934,Database!A:M,13,FALSE)</f>
        <v>Terminé</v>
      </c>
      <c r="W1934" s="20">
        <f>VLOOKUP($A1934,Database!$A:$Y,20,FALSE)</f>
        <v>3</v>
      </c>
      <c r="X1934" s="20">
        <f>VLOOKUP($A1934,Database!$A:$Y,21,FALSE)</f>
        <v>3</v>
      </c>
      <c r="Y1934" s="20">
        <f>IF(A1934=0,0,IF(V1934="À venir",0,IF(AND(ISBLANK(P1934),ISBLANK(Q1934)),1,0)))</f>
        <v>0</v>
      </c>
      <c r="Z1934" s="20">
        <f>IF(OR(ISBLANK(P1934),ISBLANK(Q1934)),"",IF(OR(AND(P1934&gt;Q1934,W1934&gt;X1934),AND(P1934=Q1934,W1934=X1934),AND(P1934&lt;Q1934,W1934&lt;X1934)),1,0))</f>
        <v>1</v>
      </c>
      <c r="AA1934" s="20">
        <f ca="1">IF(C1934&lt;NOW(),IF(AND(P1934&gt;Q1934,W1934&gt;X1934),S1934,IF(AND(P1934=Q1934,W1934=X1934),T1934,IF(AND(P1934&lt;Q1934,W1934&lt;X1934),U1934,0))),"")</f>
        <v>103</v>
      </c>
      <c r="AB1934" s="20">
        <f ca="1">IF(AND(P1934=W1934,Q1934=X1934,NOT(ISBLANK(P1934)),NOT(ISBLANK(Q1934)),NOT(ISBLANK(W1934)),NOT(ISBLANK(AA1934))),1,0)</f>
        <v>0</v>
      </c>
      <c r="AC1934" s="20" t="str">
        <f ca="1">IF(AB1934=0,"",IF(OR(ISBLANK(P1934),ISBLANK(Q1934)),"",IF(ISBLANK(VLOOKUP(A1934,Database!A:AA,22,FALSE)),"",VLOOKUP(A1934,Database!A:AA,22,FALSE))))</f>
        <v/>
      </c>
      <c r="AD1934" s="20">
        <f ca="1">IFERROR(
   IF(
     OR(ISBLANK(P1934),ISBLANK(Q1934)),
     "",
     IF(
       AND(AA1934&lt;&gt;"",OR(V1934="Terminé",V1934="En cours")),
       VLOOKUP(AC1934,Setup_ScoreExactBonus!A:D,4,FALSE),
       0
     )),
  0)</f>
        <v>0</v>
      </c>
      <c r="AE1934" s="21">
        <f ca="1">IFERROR(IF(OR(ISBLANK(P1934),ISBLANK(Q1934)),0,IF(AA1934&lt;&gt;"", AA1934 + IF(AB1934=1,AD1934, 0), "") * (R1934+1)),"")</f>
        <v>103</v>
      </c>
      <c r="AF1934" s="21">
        <f ca="1">SUMIFS(AE$2:AE1934,D$2:D1934,D1934)</f>
        <v>2388</v>
      </c>
    </row>
    <row r="1935" spans="1:32" hidden="1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1">
        <v>0</v>
      </c>
      <c r="S1935" s="20">
        <f>VLOOKUP($A1935,Database!$A:$Y,10,FALSE)</f>
        <v>96</v>
      </c>
      <c r="T1935" s="20">
        <f>VLOOKUP($A1935,Database!$A:$Y,11,FALSE)</f>
        <v>103</v>
      </c>
      <c r="U1935" s="20">
        <f>VLOOKUP($A1935,Database!$A:$Y,12,FALSE)</f>
        <v>107</v>
      </c>
      <c r="V1935" s="20" t="str">
        <f>VLOOKUP(A1935,Database!A:M,13,FALSE)</f>
        <v>Terminé</v>
      </c>
      <c r="W1935" s="20">
        <f>VLOOKUP($A1935,Database!$A:$Y,20,FALSE)</f>
        <v>3</v>
      </c>
      <c r="X1935" s="20">
        <f>VLOOKUP($A1935,Database!$A:$Y,21,FALSE)</f>
        <v>3</v>
      </c>
      <c r="Y1935" s="20">
        <f>IF(A1935=0,0,IF(V1935="À venir",0,IF(AND(ISBLANK(P1935),ISBLANK(Q1935)),1,0)))</f>
        <v>0</v>
      </c>
      <c r="Z1935" s="20">
        <f>IF(OR(ISBLANK(P1935),ISBLANK(Q1935)),"",IF(OR(AND(P1935&gt;Q1935,W1935&gt;X1935),AND(P1935=Q1935,W1935=X1935),AND(P1935&lt;Q1935,W1935&lt;X1935)),1,0))</f>
        <v>1</v>
      </c>
      <c r="AA1935" s="20">
        <f ca="1">IF(C1935&lt;NOW(),IF(AND(P1935&gt;Q1935,W1935&gt;X1935),S1935,IF(AND(P1935=Q1935,W1935=X1935),T1935,IF(AND(P1935&lt;Q1935,W1935&lt;X1935),U1935,0))),"")</f>
        <v>103</v>
      </c>
      <c r="AB1935" s="20">
        <f ca="1">IF(AND(P1935=W1935,Q1935=X1935,NOT(ISBLANK(P1935)),NOT(ISBLANK(Q1935)),NOT(ISBLANK(W1935)),NOT(ISBLANK(AA1935))),1,0)</f>
        <v>0</v>
      </c>
      <c r="AC1935" s="20" t="str">
        <f ca="1">IF(AB1935=0,"",IF(OR(ISBLANK(P1935),ISBLANK(Q1935)),"",IF(ISBLANK(VLOOKUP(A1935,Database!A:AA,22,FALSE)),"",VLOOKUP(A1935,Database!A:AA,22,FALSE))))</f>
        <v/>
      </c>
      <c r="AD1935" s="20">
        <f ca="1">IFERROR(
   IF(
     OR(ISBLANK(P1935),ISBLANK(Q1935)),
     "",
     IF(
       AND(AA1935&lt;&gt;"",OR(V1935="Terminé",V1935="En cours")),
       VLOOKUP(AC1935,Setup_ScoreExactBonus!A:D,4,FALSE),
       0
     )),
  0)</f>
        <v>0</v>
      </c>
      <c r="AE1935" s="21">
        <f ca="1">IFERROR(IF(OR(ISBLANK(P1935),ISBLANK(Q1935)),0,IF(AA1935&lt;&gt;"", AA1935 + IF(AB1935=1,AD1935, 0), "") * (R1935+1)),"")</f>
        <v>103</v>
      </c>
      <c r="AF1935" s="21">
        <f ca="1">SUMIFS(AE$2:AE1935,D$2:D1935,D1935)</f>
        <v>2605</v>
      </c>
    </row>
    <row r="1936" spans="1:32" hidden="1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1">
        <v>0</v>
      </c>
      <c r="S1936" s="20">
        <f>VLOOKUP($A1936,Database!$A:$Y,10,FALSE)</f>
        <v>96</v>
      </c>
      <c r="T1936" s="20">
        <f>VLOOKUP($A1936,Database!$A:$Y,11,FALSE)</f>
        <v>103</v>
      </c>
      <c r="U1936" s="20">
        <f>VLOOKUP($A1936,Database!$A:$Y,12,FALSE)</f>
        <v>107</v>
      </c>
      <c r="V1936" s="20" t="str">
        <f>VLOOKUP(A1936,Database!A:M,13,FALSE)</f>
        <v>Terminé</v>
      </c>
      <c r="W1936" s="20">
        <f>VLOOKUP($A1936,Database!$A:$Y,20,FALSE)</f>
        <v>3</v>
      </c>
      <c r="X1936" s="20">
        <f>VLOOKUP($A1936,Database!$A:$Y,21,FALSE)</f>
        <v>3</v>
      </c>
      <c r="Y1936" s="20">
        <f>IF(A1936=0,0,IF(V1936="À venir",0,IF(AND(ISBLANK(P1936),ISBLANK(Q1936)),1,0)))</f>
        <v>0</v>
      </c>
      <c r="Z1936" s="20">
        <f>IF(OR(ISBLANK(P1936),ISBLANK(Q1936)),"",IF(OR(AND(P1936&gt;Q1936,W1936&gt;X1936),AND(P1936=Q1936,W1936=X1936),AND(P1936&lt;Q1936,W1936&lt;X1936)),1,0))</f>
        <v>1</v>
      </c>
      <c r="AA1936" s="20">
        <f ca="1">IF(C1936&lt;NOW(),IF(AND(P1936&gt;Q1936,W1936&gt;X1936),S1936,IF(AND(P1936=Q1936,W1936=X1936),T1936,IF(AND(P1936&lt;Q1936,W1936&lt;X1936),U1936,0))),"")</f>
        <v>103</v>
      </c>
      <c r="AB1936" s="20">
        <f ca="1">IF(AND(P1936=W1936,Q1936=X1936,NOT(ISBLANK(P1936)),NOT(ISBLANK(Q1936)),NOT(ISBLANK(W1936)),NOT(ISBLANK(AA1936))),1,0)</f>
        <v>0</v>
      </c>
      <c r="AC1936" s="20" t="str">
        <f ca="1">IF(AB1936=0,"",IF(OR(ISBLANK(P1936),ISBLANK(Q1936)),"",IF(ISBLANK(VLOOKUP(A1936,Database!A:AA,22,FALSE)),"",VLOOKUP(A1936,Database!A:AA,22,FALSE))))</f>
        <v/>
      </c>
      <c r="AD1936" s="20">
        <f ca="1">IFERROR(
   IF(
     OR(ISBLANK(P1936),ISBLANK(Q1936)),
     "",
     IF(
       AND(AA1936&lt;&gt;"",OR(V1936="Terminé",V1936="En cours")),
       VLOOKUP(AC1936,Setup_ScoreExactBonus!A:D,4,FALSE),
       0
     )),
  0)</f>
        <v>0</v>
      </c>
      <c r="AE1936" s="21">
        <f ca="1">IFERROR(IF(OR(ISBLANK(P1936),ISBLANK(Q1936)),0,IF(AA1936&lt;&gt;"", AA1936 + IF(AB1936=1,AD1936, 0), "") * (R1936+1)),"")</f>
        <v>103</v>
      </c>
      <c r="AF1936" s="21">
        <f ca="1">SUMIFS(AE$2:AE1936,D$2:D1936,D1936)</f>
        <v>2596</v>
      </c>
    </row>
    <row r="1937" spans="1:32" hidden="1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1">
        <v>0</v>
      </c>
      <c r="S1937" s="20">
        <f>VLOOKUP($A1937,Database!$A:$Y,10,FALSE)</f>
        <v>96</v>
      </c>
      <c r="T1937" s="20">
        <f>VLOOKUP($A1937,Database!$A:$Y,11,FALSE)</f>
        <v>103</v>
      </c>
      <c r="U1937" s="20">
        <f>VLOOKUP($A1937,Database!$A:$Y,12,FALSE)</f>
        <v>107</v>
      </c>
      <c r="V1937" s="20" t="str">
        <f>VLOOKUP(A1937,Database!A:M,13,FALSE)</f>
        <v>Terminé</v>
      </c>
      <c r="W1937" s="20">
        <f>VLOOKUP($A1937,Database!$A:$Y,20,FALSE)</f>
        <v>3</v>
      </c>
      <c r="X1937" s="20">
        <f>VLOOKUP($A1937,Database!$A:$Y,21,FALSE)</f>
        <v>3</v>
      </c>
      <c r="Y1937" s="20">
        <f>IF(A1937=0,0,IF(V1937="À venir",0,IF(AND(ISBLANK(P1937),ISBLANK(Q1937)),1,0)))</f>
        <v>0</v>
      </c>
      <c r="Z1937" s="20">
        <f>IF(OR(ISBLANK(P1937),ISBLANK(Q1937)),"",IF(OR(AND(P1937&gt;Q1937,W1937&gt;X1937),AND(P1937=Q1937,W1937=X1937),AND(P1937&lt;Q1937,W1937&lt;X1937)),1,0))</f>
        <v>1</v>
      </c>
      <c r="AA1937" s="20">
        <f ca="1">IF(C1937&lt;NOW(),IF(AND(P1937&gt;Q1937,W1937&gt;X1937),S1937,IF(AND(P1937=Q1937,W1937=X1937),T1937,IF(AND(P1937&lt;Q1937,W1937&lt;X1937),U1937,0))),"")</f>
        <v>103</v>
      </c>
      <c r="AB1937" s="20">
        <f ca="1">IF(AND(P1937=W1937,Q1937=X1937,NOT(ISBLANK(P1937)),NOT(ISBLANK(Q1937)),NOT(ISBLANK(W1937)),NOT(ISBLANK(AA1937))),1,0)</f>
        <v>0</v>
      </c>
      <c r="AC1937" s="20" t="str">
        <f ca="1">IF(AB1937=0,"",IF(OR(ISBLANK(P1937),ISBLANK(Q1937)),"",IF(ISBLANK(VLOOKUP(A1937,Database!A:AA,22,FALSE)),"",VLOOKUP(A1937,Database!A:AA,22,FALSE))))</f>
        <v/>
      </c>
      <c r="AD1937" s="20">
        <f ca="1">IFERROR(
   IF(
     OR(ISBLANK(P1937),ISBLANK(Q1937)),
     "",
     IF(
       AND(AA1937&lt;&gt;"",OR(V1937="Terminé",V1937="En cours")),
       VLOOKUP(AC1937,Setup_ScoreExactBonus!A:D,4,FALSE),
       0
     )),
  0)</f>
        <v>0</v>
      </c>
      <c r="AE1937" s="21">
        <f ca="1">IFERROR(IF(OR(ISBLANK(P1937),ISBLANK(Q1937)),0,IF(AA1937&lt;&gt;"", AA1937 + IF(AB1937=1,AD1937, 0), "") * (R1937+1)),"")</f>
        <v>103</v>
      </c>
      <c r="AF1937" s="21">
        <f ca="1">SUMIFS(AE$2:AE1937,D$2:D1937,D1937)</f>
        <v>2484</v>
      </c>
    </row>
    <row r="1938" spans="1:32" hidden="1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1">
        <v>0</v>
      </c>
      <c r="S1938" s="20">
        <f>VLOOKUP($A1938,Database!$A:$Y,10,FALSE)</f>
        <v>96</v>
      </c>
      <c r="T1938" s="20">
        <f>VLOOKUP($A1938,Database!$A:$Y,11,FALSE)</f>
        <v>103</v>
      </c>
      <c r="U1938" s="20">
        <f>VLOOKUP($A1938,Database!$A:$Y,12,FALSE)</f>
        <v>107</v>
      </c>
      <c r="V1938" s="20" t="str">
        <f>VLOOKUP(A1938,Database!A:M,13,FALSE)</f>
        <v>Terminé</v>
      </c>
      <c r="W1938" s="20">
        <f>VLOOKUP($A1938,Database!$A:$Y,20,FALSE)</f>
        <v>3</v>
      </c>
      <c r="X1938" s="20">
        <f>VLOOKUP($A1938,Database!$A:$Y,21,FALSE)</f>
        <v>3</v>
      </c>
      <c r="Y1938" s="20">
        <f>IF(A1938=0,0,IF(V1938="À venir",0,IF(AND(ISBLANK(P1938),ISBLANK(Q1938)),1,0)))</f>
        <v>0</v>
      </c>
      <c r="Z1938" s="20">
        <f>IF(OR(ISBLANK(P1938),ISBLANK(Q1938)),"",IF(OR(AND(P1938&gt;Q1938,W1938&gt;X1938),AND(P1938=Q1938,W1938=X1938),AND(P1938&lt;Q1938,W1938&lt;X1938)),1,0))</f>
        <v>0</v>
      </c>
      <c r="AA1938" s="20">
        <f ca="1">IF(C1938&lt;NOW(),IF(AND(P1938&gt;Q1938,W1938&gt;X1938),S1938,IF(AND(P1938=Q1938,W1938=X1938),T1938,IF(AND(P1938&lt;Q1938,W1938&lt;X1938),U1938,0))),"")</f>
        <v>0</v>
      </c>
      <c r="AB1938" s="20">
        <f ca="1">IF(AND(P1938=W1938,Q1938=X1938,NOT(ISBLANK(P1938)),NOT(ISBLANK(Q1938)),NOT(ISBLANK(W1938)),NOT(ISBLANK(AA1938))),1,0)</f>
        <v>0</v>
      </c>
      <c r="AC1938" s="20" t="str">
        <f ca="1">IF(AB1938=0,"",IF(OR(ISBLANK(P1938),ISBLANK(Q1938)),"",IF(ISBLANK(VLOOKUP(A1938,Database!A:AA,22,FALSE)),"",VLOOKUP(A1938,Database!A:AA,22,FALSE))))</f>
        <v/>
      </c>
      <c r="AD1938" s="20">
        <f ca="1">IFERROR(
   IF(
     OR(ISBLANK(P1938),ISBLANK(Q1938)),
     "",
     IF(
       AND(AA1938&lt;&gt;"",OR(V1938="Terminé",V1938="En cours")),
       VLOOKUP(AC1938,Setup_ScoreExactBonus!A:D,4,FALSE),
       0
     )),
  0)</f>
        <v>0</v>
      </c>
      <c r="AE1938" s="21">
        <f ca="1">IFERROR(IF(OR(ISBLANK(P1938),ISBLANK(Q1938)),0,IF(AA1938&lt;&gt;"", AA1938 + IF(AB1938=1,AD1938, 0), "") * (R1938+1)),"")</f>
        <v>0</v>
      </c>
      <c r="AF1938" s="21">
        <f ca="1">SUMIFS(AE$2:AE1938,D$2:D1938,D1938)</f>
        <v>2624</v>
      </c>
    </row>
    <row r="1939" spans="1:32" hidden="1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1">
        <v>0</v>
      </c>
      <c r="S1939" s="20">
        <f>VLOOKUP($A1939,Database!$A:$Y,10,FALSE)</f>
        <v>96</v>
      </c>
      <c r="T1939" s="20">
        <f>VLOOKUP($A1939,Database!$A:$Y,11,FALSE)</f>
        <v>103</v>
      </c>
      <c r="U1939" s="20">
        <f>VLOOKUP($A1939,Database!$A:$Y,12,FALSE)</f>
        <v>107</v>
      </c>
      <c r="V1939" s="20" t="str">
        <f>VLOOKUP(A1939,Database!A:M,13,FALSE)</f>
        <v>Terminé</v>
      </c>
      <c r="W1939" s="20">
        <f>VLOOKUP($A1939,Database!$A:$Y,20,FALSE)</f>
        <v>3</v>
      </c>
      <c r="X1939" s="20">
        <f>VLOOKUP($A1939,Database!$A:$Y,21,FALSE)</f>
        <v>3</v>
      </c>
      <c r="Y1939" s="20">
        <f>IF(A1939=0,0,IF(V1939="À venir",0,IF(AND(ISBLANK(P1939),ISBLANK(Q1939)),1,0)))</f>
        <v>0</v>
      </c>
      <c r="Z1939" s="20">
        <f>IF(OR(ISBLANK(P1939),ISBLANK(Q1939)),"",IF(OR(AND(P1939&gt;Q1939,W1939&gt;X1939),AND(P1939=Q1939,W1939=X1939),AND(P1939&lt;Q1939,W1939&lt;X1939)),1,0))</f>
        <v>1</v>
      </c>
      <c r="AA1939" s="20">
        <f ca="1">IF(C1939&lt;NOW(),IF(AND(P1939&gt;Q1939,W1939&gt;X1939),S1939,IF(AND(P1939=Q1939,W1939=X1939),T1939,IF(AND(P1939&lt;Q1939,W1939&lt;X1939),U1939,0))),"")</f>
        <v>103</v>
      </c>
      <c r="AB1939" s="20">
        <f ca="1">IF(AND(P1939=W1939,Q1939=X1939,NOT(ISBLANK(P1939)),NOT(ISBLANK(Q1939)),NOT(ISBLANK(W1939)),NOT(ISBLANK(AA1939))),1,0)</f>
        <v>0</v>
      </c>
      <c r="AC1939" s="20" t="str">
        <f ca="1">IF(AB1939=0,"",IF(OR(ISBLANK(P1939),ISBLANK(Q1939)),"",IF(ISBLANK(VLOOKUP(A1939,Database!A:AA,22,FALSE)),"",VLOOKUP(A1939,Database!A:AA,22,FALSE))))</f>
        <v/>
      </c>
      <c r="AD1939" s="20">
        <f ca="1">IFERROR(
   IF(
     OR(ISBLANK(P1939),ISBLANK(Q1939)),
     "",
     IF(
       AND(AA1939&lt;&gt;"",OR(V1939="Terminé",V1939="En cours")),
       VLOOKUP(AC1939,Setup_ScoreExactBonus!A:D,4,FALSE),
       0
     )),
  0)</f>
        <v>0</v>
      </c>
      <c r="AE1939" s="21">
        <f ca="1">IFERROR(IF(OR(ISBLANK(P1939),ISBLANK(Q1939)),0,IF(AA1939&lt;&gt;"", AA1939 + IF(AB1939=1,AD1939, 0), "") * (R1939+1)),"")</f>
        <v>103</v>
      </c>
      <c r="AF1939" s="21">
        <f ca="1">SUMIFS(AE$2:AE1939,D$2:D1939,D1939)</f>
        <v>2468</v>
      </c>
    </row>
    <row r="1940" spans="1:32" hidden="1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1">
        <v>0</v>
      </c>
      <c r="S1940" s="20">
        <f>VLOOKUP($A1940,Database!$A:$Y,10,FALSE)</f>
        <v>96</v>
      </c>
      <c r="T1940" s="20">
        <f>VLOOKUP($A1940,Database!$A:$Y,11,FALSE)</f>
        <v>103</v>
      </c>
      <c r="U1940" s="20">
        <f>VLOOKUP($A1940,Database!$A:$Y,12,FALSE)</f>
        <v>107</v>
      </c>
      <c r="V1940" s="20" t="str">
        <f>VLOOKUP(A1940,Database!A:M,13,FALSE)</f>
        <v>Terminé</v>
      </c>
      <c r="W1940" s="20">
        <f>VLOOKUP($A1940,Database!$A:$Y,20,FALSE)</f>
        <v>3</v>
      </c>
      <c r="X1940" s="20">
        <f>VLOOKUP($A1940,Database!$A:$Y,21,FALSE)</f>
        <v>3</v>
      </c>
      <c r="Y1940" s="20">
        <f>IF(A1940=0,0,IF(V1940="À venir",0,IF(AND(ISBLANK(P1940),ISBLANK(Q1940)),1,0)))</f>
        <v>0</v>
      </c>
      <c r="Z1940" s="20">
        <f>IF(OR(ISBLANK(P1940),ISBLANK(Q1940)),"",IF(OR(AND(P1940&gt;Q1940,W1940&gt;X1940),AND(P1940=Q1940,W1940=X1940),AND(P1940&lt;Q1940,W1940&lt;X1940)),1,0))</f>
        <v>0</v>
      </c>
      <c r="AA1940" s="20">
        <f ca="1">IF(C1940&lt;NOW(),IF(AND(P1940&gt;Q1940,W1940&gt;X1940),S1940,IF(AND(P1940=Q1940,W1940=X1940),T1940,IF(AND(P1940&lt;Q1940,W1940&lt;X1940),U1940,0))),"")</f>
        <v>0</v>
      </c>
      <c r="AB1940" s="20">
        <f ca="1">IF(AND(P1940=W1940,Q1940=X1940,NOT(ISBLANK(P1940)),NOT(ISBLANK(Q1940)),NOT(ISBLANK(W1940)),NOT(ISBLANK(AA1940))),1,0)</f>
        <v>0</v>
      </c>
      <c r="AC1940" s="20" t="str">
        <f ca="1">IF(AB1940=0,"",IF(OR(ISBLANK(P1940),ISBLANK(Q1940)),"",IF(ISBLANK(VLOOKUP(A1940,Database!A:AA,22,FALSE)),"",VLOOKUP(A1940,Database!A:AA,22,FALSE))))</f>
        <v/>
      </c>
      <c r="AD1940" s="20">
        <f ca="1">IFERROR(
   IF(
     OR(ISBLANK(P1940),ISBLANK(Q1940)),
     "",
     IF(
       AND(AA1940&lt;&gt;"",OR(V1940="Terminé",V1940="En cours")),
       VLOOKUP(AC1940,Setup_ScoreExactBonus!A:D,4,FALSE),
       0
     )),
  0)</f>
        <v>0</v>
      </c>
      <c r="AE1940" s="21">
        <f ca="1">IFERROR(IF(OR(ISBLANK(P1940),ISBLANK(Q1940)),0,IF(AA1940&lt;&gt;"", AA1940 + IF(AB1940=1,AD1940, 0), "") * (R1940+1)),"")</f>
        <v>0</v>
      </c>
      <c r="AF1940" s="21">
        <f ca="1">SUMIFS(AE$2:AE1940,D$2:D1940,D1940)</f>
        <v>2266</v>
      </c>
    </row>
    <row r="1941" spans="1:32" hidden="1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1">
        <v>0</v>
      </c>
      <c r="S1941" s="20">
        <f>VLOOKUP($A1941,Database!$A:$Y,10,FALSE)</f>
        <v>96</v>
      </c>
      <c r="T1941" s="20">
        <f>VLOOKUP($A1941,Database!$A:$Y,11,FALSE)</f>
        <v>103</v>
      </c>
      <c r="U1941" s="20">
        <f>VLOOKUP($A1941,Database!$A:$Y,12,FALSE)</f>
        <v>107</v>
      </c>
      <c r="V1941" s="20" t="str">
        <f>VLOOKUP(A1941,Database!A:M,13,FALSE)</f>
        <v>Terminé</v>
      </c>
      <c r="W1941" s="20">
        <f>VLOOKUP($A1941,Database!$A:$Y,20,FALSE)</f>
        <v>3</v>
      </c>
      <c r="X1941" s="20">
        <f>VLOOKUP($A1941,Database!$A:$Y,21,FALSE)</f>
        <v>3</v>
      </c>
      <c r="Y1941" s="20">
        <f>IF(A1941=0,0,IF(V1941="À venir",0,IF(AND(ISBLANK(P1941),ISBLANK(Q1941)),1,0)))</f>
        <v>0</v>
      </c>
      <c r="Z1941" s="20">
        <f>IF(OR(ISBLANK(P1941),ISBLANK(Q1941)),"",IF(OR(AND(P1941&gt;Q1941,W1941&gt;X1941),AND(P1941=Q1941,W1941=X1941),AND(P1941&lt;Q1941,W1941&lt;X1941)),1,0))</f>
        <v>0</v>
      </c>
      <c r="AA1941" s="20">
        <f ca="1">IF(C1941&lt;NOW(),IF(AND(P1941&gt;Q1941,W1941&gt;X1941),S1941,IF(AND(P1941=Q1941,W1941=X1941),T1941,IF(AND(P1941&lt;Q1941,W1941&lt;X1941),U1941,0))),"")</f>
        <v>0</v>
      </c>
      <c r="AB1941" s="20">
        <f ca="1">IF(AND(P1941=W1941,Q1941=X1941,NOT(ISBLANK(P1941)),NOT(ISBLANK(Q1941)),NOT(ISBLANK(W1941)),NOT(ISBLANK(AA1941))),1,0)</f>
        <v>0</v>
      </c>
      <c r="AC1941" s="20" t="str">
        <f ca="1">IF(AB1941=0,"",IF(OR(ISBLANK(P1941),ISBLANK(Q1941)),"",IF(ISBLANK(VLOOKUP(A1941,Database!A:AA,22,FALSE)),"",VLOOKUP(A1941,Database!A:AA,22,FALSE))))</f>
        <v/>
      </c>
      <c r="AD1941" s="20">
        <f ca="1">IFERROR(
   IF(
     OR(ISBLANK(P1941),ISBLANK(Q1941)),
     "",
     IF(
       AND(AA1941&lt;&gt;"",OR(V1941="Terminé",V1941="En cours")),
       VLOOKUP(AC1941,Setup_ScoreExactBonus!A:D,4,FALSE),
       0
     )),
  0)</f>
        <v>0</v>
      </c>
      <c r="AE1941" s="21">
        <f ca="1">IFERROR(IF(OR(ISBLANK(P1941),ISBLANK(Q1941)),0,IF(AA1941&lt;&gt;"", AA1941 + IF(AB1941=1,AD1941, 0), "") * (R1941+1)),"")</f>
        <v>0</v>
      </c>
      <c r="AF1941" s="21">
        <f ca="1">SUMIFS(AE$2:AE1941,D$2:D1941,D1941)</f>
        <v>2002</v>
      </c>
    </row>
    <row r="1942" spans="1:32" hidden="1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1">
        <v>0</v>
      </c>
      <c r="S1942" s="20">
        <f>VLOOKUP($A1942,Database!$A:$Y,10,FALSE)</f>
        <v>96</v>
      </c>
      <c r="T1942" s="20">
        <f>VLOOKUP($A1942,Database!$A:$Y,11,FALSE)</f>
        <v>103</v>
      </c>
      <c r="U1942" s="20">
        <f>VLOOKUP($A1942,Database!$A:$Y,12,FALSE)</f>
        <v>107</v>
      </c>
      <c r="V1942" s="20" t="str">
        <f>VLOOKUP(A1942,Database!A:M,13,FALSE)</f>
        <v>Terminé</v>
      </c>
      <c r="W1942" s="20">
        <f>VLOOKUP($A1942,Database!$A:$Y,20,FALSE)</f>
        <v>3</v>
      </c>
      <c r="X1942" s="20">
        <f>VLOOKUP($A1942,Database!$A:$Y,21,FALSE)</f>
        <v>3</v>
      </c>
      <c r="Y1942" s="20">
        <f>IF(A1942=0,0,IF(V1942="À venir",0,IF(AND(ISBLANK(P1942),ISBLANK(Q1942)),1,0)))</f>
        <v>0</v>
      </c>
      <c r="Z1942" s="20">
        <f>IF(OR(ISBLANK(P1942),ISBLANK(Q1942)),"",IF(OR(AND(P1942&gt;Q1942,W1942&gt;X1942),AND(P1942=Q1942,W1942=X1942),AND(P1942&lt;Q1942,W1942&lt;X1942)),1,0))</f>
        <v>1</v>
      </c>
      <c r="AA1942" s="20">
        <f ca="1">IF(C1942&lt;NOW(),IF(AND(P1942&gt;Q1942,W1942&gt;X1942),S1942,IF(AND(P1942=Q1942,W1942=X1942),T1942,IF(AND(P1942&lt;Q1942,W1942&lt;X1942),U1942,0))),"")</f>
        <v>103</v>
      </c>
      <c r="AB1942" s="20">
        <f ca="1">IF(AND(P1942=W1942,Q1942=X1942,NOT(ISBLANK(P1942)),NOT(ISBLANK(Q1942)),NOT(ISBLANK(W1942)),NOT(ISBLANK(AA1942))),1,0)</f>
        <v>0</v>
      </c>
      <c r="AC1942" s="20" t="str">
        <f ca="1">IF(AB1942=0,"",IF(OR(ISBLANK(P1942),ISBLANK(Q1942)),"",IF(ISBLANK(VLOOKUP(A1942,Database!A:AA,22,FALSE)),"",VLOOKUP(A1942,Database!A:AA,22,FALSE))))</f>
        <v/>
      </c>
      <c r="AD1942" s="20">
        <f ca="1">IFERROR(
   IF(
     OR(ISBLANK(P1942),ISBLANK(Q1942)),
     "",
     IF(
       AND(AA1942&lt;&gt;"",OR(V1942="Terminé",V1942="En cours")),
       VLOOKUP(AC1942,Setup_ScoreExactBonus!A:D,4,FALSE),
       0
     )),
  0)</f>
        <v>0</v>
      </c>
      <c r="AE1942" s="21">
        <f ca="1">IFERROR(IF(OR(ISBLANK(P1942),ISBLANK(Q1942)),0,IF(AA1942&lt;&gt;"", AA1942 + IF(AB1942=1,AD1942, 0), "") * (R1942+1)),"")</f>
        <v>103</v>
      </c>
      <c r="AF1942" s="21">
        <f ca="1">SUMIFS(AE$2:AE1942,D$2:D1942,D1942)</f>
        <v>2729</v>
      </c>
    </row>
    <row r="1943" spans="1:32" hidden="1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1">
        <v>0</v>
      </c>
      <c r="S1943" s="20">
        <f>VLOOKUP($A1943,Database!$A:$Y,10,FALSE)</f>
        <v>96</v>
      </c>
      <c r="T1943" s="20">
        <f>VLOOKUP($A1943,Database!$A:$Y,11,FALSE)</f>
        <v>103</v>
      </c>
      <c r="U1943" s="20">
        <f>VLOOKUP($A1943,Database!$A:$Y,12,FALSE)</f>
        <v>107</v>
      </c>
      <c r="V1943" s="20" t="str">
        <f>VLOOKUP(A1943,Database!A:M,13,FALSE)</f>
        <v>Terminé</v>
      </c>
      <c r="W1943" s="20">
        <f>VLOOKUP($A1943,Database!$A:$Y,20,FALSE)</f>
        <v>3</v>
      </c>
      <c r="X1943" s="20">
        <f>VLOOKUP($A1943,Database!$A:$Y,21,FALSE)</f>
        <v>3</v>
      </c>
      <c r="Y1943" s="20">
        <f>IF(A1943=0,0,IF(V1943="À venir",0,IF(AND(ISBLANK(P1943),ISBLANK(Q1943)),1,0)))</f>
        <v>0</v>
      </c>
      <c r="Z1943" s="20">
        <f>IF(OR(ISBLANK(P1943),ISBLANK(Q1943)),"",IF(OR(AND(P1943&gt;Q1943,W1943&gt;X1943),AND(P1943=Q1943,W1943=X1943),AND(P1943&lt;Q1943,W1943&lt;X1943)),1,0))</f>
        <v>1</v>
      </c>
      <c r="AA1943" s="20">
        <f ca="1">IF(C1943&lt;NOW(),IF(AND(P1943&gt;Q1943,W1943&gt;X1943),S1943,IF(AND(P1943=Q1943,W1943=X1943),T1943,IF(AND(P1943&lt;Q1943,W1943&lt;X1943),U1943,0))),"")</f>
        <v>103</v>
      </c>
      <c r="AB1943" s="20">
        <f ca="1">IF(AND(P1943=W1943,Q1943=X1943,NOT(ISBLANK(P1943)),NOT(ISBLANK(Q1943)),NOT(ISBLANK(W1943)),NOT(ISBLANK(AA1943))),1,0)</f>
        <v>0</v>
      </c>
      <c r="AC1943" s="20" t="str">
        <f ca="1">IF(AB1943=0,"",IF(OR(ISBLANK(P1943),ISBLANK(Q1943)),"",IF(ISBLANK(VLOOKUP(A1943,Database!A:AA,22,FALSE)),"",VLOOKUP(A1943,Database!A:AA,22,FALSE))))</f>
        <v/>
      </c>
      <c r="AD1943" s="20">
        <f ca="1">IFERROR(
   IF(
     OR(ISBLANK(P1943),ISBLANK(Q1943)),
     "",
     IF(
       AND(AA1943&lt;&gt;"",OR(V1943="Terminé",V1943="En cours")),
       VLOOKUP(AC1943,Setup_ScoreExactBonus!A:D,4,FALSE),
       0
     )),
  0)</f>
        <v>0</v>
      </c>
      <c r="AE1943" s="21">
        <f ca="1">IFERROR(IF(OR(ISBLANK(P1943),ISBLANK(Q1943)),0,IF(AA1943&lt;&gt;"", AA1943 + IF(AB1943=1,AD1943, 0), "") * (R1943+1)),"")</f>
        <v>103</v>
      </c>
      <c r="AF1943" s="21">
        <f ca="1">SUMIFS(AE$2:AE1943,D$2:D1943,D1943)</f>
        <v>2777</v>
      </c>
    </row>
    <row r="1944" spans="1:32" hidden="1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1">
        <v>0</v>
      </c>
      <c r="S1944" s="20">
        <f>VLOOKUP($A1944,Database!$A:$Y,10,FALSE)</f>
        <v>96</v>
      </c>
      <c r="T1944" s="20">
        <f>VLOOKUP($A1944,Database!$A:$Y,11,FALSE)</f>
        <v>103</v>
      </c>
      <c r="U1944" s="20">
        <f>VLOOKUP($A1944,Database!$A:$Y,12,FALSE)</f>
        <v>107</v>
      </c>
      <c r="V1944" s="20" t="str">
        <f>VLOOKUP(A1944,Database!A:M,13,FALSE)</f>
        <v>Terminé</v>
      </c>
      <c r="W1944" s="20">
        <f>VLOOKUP($A1944,Database!$A:$Y,20,FALSE)</f>
        <v>3</v>
      </c>
      <c r="X1944" s="20">
        <f>VLOOKUP($A1944,Database!$A:$Y,21,FALSE)</f>
        <v>3</v>
      </c>
      <c r="Y1944" s="20">
        <f>IF(A1944=0,0,IF(V1944="À venir",0,IF(AND(ISBLANK(P1944),ISBLANK(Q1944)),1,0)))</f>
        <v>0</v>
      </c>
      <c r="Z1944" s="20">
        <f>IF(OR(ISBLANK(P1944),ISBLANK(Q1944)),"",IF(OR(AND(P1944&gt;Q1944,W1944&gt;X1944),AND(P1944=Q1944,W1944=X1944),AND(P1944&lt;Q1944,W1944&lt;X1944)),1,0))</f>
        <v>0</v>
      </c>
      <c r="AA1944" s="20">
        <f ca="1">IF(C1944&lt;NOW(),IF(AND(P1944&gt;Q1944,W1944&gt;X1944),S1944,IF(AND(P1944=Q1944,W1944=X1944),T1944,IF(AND(P1944&lt;Q1944,W1944&lt;X1944),U1944,0))),"")</f>
        <v>0</v>
      </c>
      <c r="AB1944" s="20">
        <f ca="1">IF(AND(P1944=W1944,Q1944=X1944,NOT(ISBLANK(P1944)),NOT(ISBLANK(Q1944)),NOT(ISBLANK(W1944)),NOT(ISBLANK(AA1944))),1,0)</f>
        <v>0</v>
      </c>
      <c r="AC1944" s="20" t="str">
        <f ca="1">IF(AB1944=0,"",IF(OR(ISBLANK(P1944),ISBLANK(Q1944)),"",IF(ISBLANK(VLOOKUP(A1944,Database!A:AA,22,FALSE)),"",VLOOKUP(A1944,Database!A:AA,22,FALSE))))</f>
        <v/>
      </c>
      <c r="AD1944" s="20">
        <f ca="1">IFERROR(
   IF(
     OR(ISBLANK(P1944),ISBLANK(Q1944)),
     "",
     IF(
       AND(AA1944&lt;&gt;"",OR(V1944="Terminé",V1944="En cours")),
       VLOOKUP(AC1944,Setup_ScoreExactBonus!A:D,4,FALSE),
       0
     )),
  0)</f>
        <v>0</v>
      </c>
      <c r="AE1944" s="21">
        <f ca="1">IFERROR(IF(OR(ISBLANK(P1944),ISBLANK(Q1944)),0,IF(AA1944&lt;&gt;"", AA1944 + IF(AB1944=1,AD1944, 0), "") * (R1944+1)),"")</f>
        <v>0</v>
      </c>
      <c r="AF1944" s="21">
        <f ca="1">SUMIFS(AE$2:AE1944,D$2:D1944,D1944)</f>
        <v>2138</v>
      </c>
    </row>
    <row r="1945" spans="1:32" hidden="1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1">
        <v>0</v>
      </c>
      <c r="S1945" s="20">
        <f>VLOOKUP($A1945,Database!$A:$Y,10,FALSE)</f>
        <v>96</v>
      </c>
      <c r="T1945" s="20">
        <f>VLOOKUP($A1945,Database!$A:$Y,11,FALSE)</f>
        <v>103</v>
      </c>
      <c r="U1945" s="20">
        <f>VLOOKUP($A1945,Database!$A:$Y,12,FALSE)</f>
        <v>107</v>
      </c>
      <c r="V1945" s="20" t="str">
        <f>VLOOKUP(A1945,Database!A:M,13,FALSE)</f>
        <v>Terminé</v>
      </c>
      <c r="W1945" s="20">
        <f>VLOOKUP($A1945,Database!$A:$Y,20,FALSE)</f>
        <v>3</v>
      </c>
      <c r="X1945" s="20">
        <f>VLOOKUP($A1945,Database!$A:$Y,21,FALSE)</f>
        <v>3</v>
      </c>
      <c r="Y1945" s="20">
        <f>IF(A1945=0,0,IF(V1945="À venir",0,IF(AND(ISBLANK(P1945),ISBLANK(Q1945)),1,0)))</f>
        <v>0</v>
      </c>
      <c r="Z1945" s="20">
        <f>IF(OR(ISBLANK(P1945),ISBLANK(Q1945)),"",IF(OR(AND(P1945&gt;Q1945,W1945&gt;X1945),AND(P1945=Q1945,W1945=X1945),AND(P1945&lt;Q1945,W1945&lt;X1945)),1,0))</f>
        <v>1</v>
      </c>
      <c r="AA1945" s="20">
        <f ca="1">IF(C1945&lt;NOW(),IF(AND(P1945&gt;Q1945,W1945&gt;X1945),S1945,IF(AND(P1945=Q1945,W1945=X1945),T1945,IF(AND(P1945&lt;Q1945,W1945&lt;X1945),U1945,0))),"")</f>
        <v>103</v>
      </c>
      <c r="AB1945" s="20">
        <f ca="1">IF(AND(P1945=W1945,Q1945=X1945,NOT(ISBLANK(P1945)),NOT(ISBLANK(Q1945)),NOT(ISBLANK(W1945)),NOT(ISBLANK(AA1945))),1,0)</f>
        <v>0</v>
      </c>
      <c r="AC1945" s="20" t="str">
        <f ca="1">IF(AB1945=0,"",IF(OR(ISBLANK(P1945),ISBLANK(Q1945)),"",IF(ISBLANK(VLOOKUP(A1945,Database!A:AA,22,FALSE)),"",VLOOKUP(A1945,Database!A:AA,22,FALSE))))</f>
        <v/>
      </c>
      <c r="AD1945" s="20">
        <f ca="1">IFERROR(
   IF(
     OR(ISBLANK(P1945),ISBLANK(Q1945)),
     "",
     IF(
       AND(AA1945&lt;&gt;"",OR(V1945="Terminé",V1945="En cours")),
       VLOOKUP(AC1945,Setup_ScoreExactBonus!A:D,4,FALSE),
       0
     )),
  0)</f>
        <v>0</v>
      </c>
      <c r="AE1945" s="21">
        <f ca="1">IFERROR(IF(OR(ISBLANK(P1945),ISBLANK(Q1945)),0,IF(AA1945&lt;&gt;"", AA1945 + IF(AB1945=1,AD1945, 0), "") * (R1945+1)),"")</f>
        <v>103</v>
      </c>
      <c r="AF1945" s="21">
        <f ca="1">SUMIFS(AE$2:AE1945,D$2:D1945,D1945)</f>
        <v>2201</v>
      </c>
    </row>
    <row r="1946" spans="1:32" hidden="1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1">
        <v>0</v>
      </c>
      <c r="S1946" s="20">
        <f>VLOOKUP($A1946,Database!$A:$Y,10,FALSE)</f>
        <v>165</v>
      </c>
      <c r="T1946" s="20">
        <f>VLOOKUP($A1946,Database!$A:$Y,11,FALSE)</f>
        <v>145</v>
      </c>
      <c r="U1946" s="20">
        <f>VLOOKUP($A1946,Database!$A:$Y,12,FALSE)</f>
        <v>32</v>
      </c>
      <c r="V1946" s="20" t="str">
        <f>VLOOKUP(A1946,Database!A:M,13,FALSE)</f>
        <v>Terminé</v>
      </c>
      <c r="W1946" s="20">
        <f>VLOOKUP($A1946,Database!$A:$Y,20,FALSE)</f>
        <v>1</v>
      </c>
      <c r="X1946" s="20">
        <f>VLOOKUP($A1946,Database!$A:$Y,21,FALSE)</f>
        <v>3</v>
      </c>
      <c r="Y1946" s="20">
        <f>IF(A1946=0,0,IF(V1946="À venir",0,IF(AND(ISBLANK(P1946),ISBLANK(Q1946)),1,0)))</f>
        <v>0</v>
      </c>
      <c r="Z1946" s="20">
        <f>IF(OR(ISBLANK(P1946),ISBLANK(Q1946)),"",IF(OR(AND(P1946&gt;Q1946,W1946&gt;X1946),AND(P1946=Q1946,W1946=X1946),AND(P1946&lt;Q1946,W1946&lt;X1946)),1,0))</f>
        <v>1</v>
      </c>
      <c r="AA1946" s="20">
        <f ca="1">IF(C1946&lt;NOW(),IF(AND(P1946&gt;Q1946,W1946&gt;X1946),S1946,IF(AND(P1946=Q1946,W1946=X1946),T1946,IF(AND(P1946&lt;Q1946,W1946&lt;X1946),U1946,0))),"")</f>
        <v>32</v>
      </c>
      <c r="AB1946" s="20">
        <f ca="1">IF(AND(P1946=W1946,Q1946=X1946,NOT(ISBLANK(P1946)),NOT(ISBLANK(Q1946)),NOT(ISBLANK(W1946)),NOT(ISBLANK(AA1946))),1,0)</f>
        <v>0</v>
      </c>
      <c r="AC1946" s="20" t="str">
        <f ca="1">IF(AB1946=0,"",IF(OR(ISBLANK(P1946),ISBLANK(Q1946)),"",IF(ISBLANK(VLOOKUP(A1946,Database!A:AA,22,FALSE)),"",VLOOKUP(A1946,Database!A:AA,22,FALSE))))</f>
        <v/>
      </c>
      <c r="AD1946" s="20">
        <f ca="1">IFERROR(
   IF(
     OR(ISBLANK(P1946),ISBLANK(Q1946)),
     "",
     IF(
       AND(AA1946&lt;&gt;"",OR(V1946="Terminé",V1946="En cours")),
       VLOOKUP(AC1946,Setup_ScoreExactBonus!A:D,4,FALSE),
       0
     )),
  0)</f>
        <v>0</v>
      </c>
      <c r="AE1946" s="21">
        <f ca="1">IFERROR(IF(OR(ISBLANK(P1946),ISBLANK(Q1946)),0,IF(AA1946&lt;&gt;"", AA1946 + IF(AB1946=1,AD1946, 0), "") * (R1946+1)),"")</f>
        <v>32</v>
      </c>
      <c r="AF1946" s="21">
        <f ca="1">SUMIFS(AE$2:AE1946,D$2:D1946,D1946)</f>
        <v>2750</v>
      </c>
    </row>
    <row r="1947" spans="1:32" hidden="1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1">
        <v>0</v>
      </c>
      <c r="S1947" s="20">
        <f>VLOOKUP($A1947,Database!$A:$Y,10,FALSE)</f>
        <v>165</v>
      </c>
      <c r="T1947" s="20">
        <f>VLOOKUP($A1947,Database!$A:$Y,11,FALSE)</f>
        <v>145</v>
      </c>
      <c r="U1947" s="20">
        <f>VLOOKUP($A1947,Database!$A:$Y,12,FALSE)</f>
        <v>32</v>
      </c>
      <c r="V1947" s="20" t="str">
        <f>VLOOKUP(A1947,Database!A:M,13,FALSE)</f>
        <v>Terminé</v>
      </c>
      <c r="W1947" s="20">
        <f>VLOOKUP($A1947,Database!$A:$Y,20,FALSE)</f>
        <v>1</v>
      </c>
      <c r="X1947" s="20">
        <f>VLOOKUP($A1947,Database!$A:$Y,21,FALSE)</f>
        <v>3</v>
      </c>
      <c r="Y1947" s="20">
        <f>IF(A1947=0,0,IF(V1947="À venir",0,IF(AND(ISBLANK(P1947),ISBLANK(Q1947)),1,0)))</f>
        <v>0</v>
      </c>
      <c r="Z1947" s="20">
        <f>IF(OR(ISBLANK(P1947),ISBLANK(Q1947)),"",IF(OR(AND(P1947&gt;Q1947,W1947&gt;X1947),AND(P1947=Q1947,W1947=X1947),AND(P1947&lt;Q1947,W1947&lt;X1947)),1,0))</f>
        <v>1</v>
      </c>
      <c r="AA1947" s="20">
        <f ca="1">IF(C1947&lt;NOW(),IF(AND(P1947&gt;Q1947,W1947&gt;X1947),S1947,IF(AND(P1947=Q1947,W1947=X1947),T1947,IF(AND(P1947&lt;Q1947,W1947&lt;X1947),U1947,0))),"")</f>
        <v>32</v>
      </c>
      <c r="AB1947" s="20">
        <f ca="1">IF(AND(P1947=W1947,Q1947=X1947,NOT(ISBLANK(P1947)),NOT(ISBLANK(Q1947)),NOT(ISBLANK(W1947)),NOT(ISBLANK(AA1947))),1,0)</f>
        <v>0</v>
      </c>
      <c r="AC1947" s="20" t="str">
        <f ca="1">IF(AB1947=0,"",IF(OR(ISBLANK(P1947),ISBLANK(Q1947)),"",IF(ISBLANK(VLOOKUP(A1947,Database!A:AA,22,FALSE)),"",VLOOKUP(A1947,Database!A:AA,22,FALSE))))</f>
        <v/>
      </c>
      <c r="AD1947" s="20">
        <f ca="1">IFERROR(
   IF(
     OR(ISBLANK(P1947),ISBLANK(Q1947)),
     "",
     IF(
       AND(AA1947&lt;&gt;"",OR(V1947="Terminé",V1947="En cours")),
       VLOOKUP(AC1947,Setup_ScoreExactBonus!A:D,4,FALSE),
       0
     )),
  0)</f>
        <v>0</v>
      </c>
      <c r="AE1947" s="21">
        <f ca="1">IFERROR(IF(OR(ISBLANK(P1947),ISBLANK(Q1947)),0,IF(AA1947&lt;&gt;"", AA1947 + IF(AB1947=1,AD1947, 0), "") * (R1947+1)),"")</f>
        <v>32</v>
      </c>
      <c r="AF1947" s="21">
        <f ca="1">SUMIFS(AE$2:AE1947,D$2:D1947,D1947)</f>
        <v>3059</v>
      </c>
    </row>
    <row r="1948" spans="1:32" hidden="1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1">
        <v>0</v>
      </c>
      <c r="S1948" s="20">
        <f>VLOOKUP($A1948,Database!$A:$Y,10,FALSE)</f>
        <v>165</v>
      </c>
      <c r="T1948" s="20">
        <f>VLOOKUP($A1948,Database!$A:$Y,11,FALSE)</f>
        <v>145</v>
      </c>
      <c r="U1948" s="20">
        <f>VLOOKUP($A1948,Database!$A:$Y,12,FALSE)</f>
        <v>32</v>
      </c>
      <c r="V1948" s="20" t="str">
        <f>VLOOKUP(A1948,Database!A:M,13,FALSE)</f>
        <v>Terminé</v>
      </c>
      <c r="W1948" s="20">
        <f>VLOOKUP($A1948,Database!$A:$Y,20,FALSE)</f>
        <v>1</v>
      </c>
      <c r="X1948" s="20">
        <f>VLOOKUP($A1948,Database!$A:$Y,21,FALSE)</f>
        <v>3</v>
      </c>
      <c r="Y1948" s="20">
        <f>IF(A1948=0,0,IF(V1948="À venir",0,IF(AND(ISBLANK(P1948),ISBLANK(Q1948)),1,0)))</f>
        <v>0</v>
      </c>
      <c r="Z1948" s="20">
        <f>IF(OR(ISBLANK(P1948),ISBLANK(Q1948)),"",IF(OR(AND(P1948&gt;Q1948,W1948&gt;X1948),AND(P1948=Q1948,W1948=X1948),AND(P1948&lt;Q1948,W1948&lt;X1948)),1,0))</f>
        <v>1</v>
      </c>
      <c r="AA1948" s="20">
        <f ca="1">IF(C1948&lt;NOW(),IF(AND(P1948&gt;Q1948,W1948&gt;X1948),S1948,IF(AND(P1948=Q1948,W1948=X1948),T1948,IF(AND(P1948&lt;Q1948,W1948&lt;X1948),U1948,0))),"")</f>
        <v>32</v>
      </c>
      <c r="AB1948" s="20">
        <f ca="1">IF(AND(P1948=W1948,Q1948=X1948,NOT(ISBLANK(P1948)),NOT(ISBLANK(Q1948)),NOT(ISBLANK(W1948)),NOT(ISBLANK(AA1948))),1,0)</f>
        <v>1</v>
      </c>
      <c r="AC1948" s="20" t="str">
        <f ca="1">IF(AB1948=0,"",IF(OR(ISBLANK(P1948),ISBLANK(Q1948)),"",IF(ISBLANK(VLOOKUP(A1948,Database!A:AA,22,FALSE)),"",VLOOKUP(A1948,Database!A:AA,22,FALSE))))</f>
        <v>Très rare</v>
      </c>
      <c r="AD1948" s="20">
        <f ca="1">IFERROR(
   IF(
     OR(ISBLANK(P1948),ISBLANK(Q1948)),
     "",
     IF(
       AND(AA1948&lt;&gt;"",OR(V1948="Terminé",V1948="En cours")),
       VLOOKUP(AC1948,Setup_ScoreExactBonus!A:D,4,FALSE),
       0
     )),
  0)</f>
        <v>50</v>
      </c>
      <c r="AE1948" s="21">
        <f ca="1">IFERROR(IF(OR(ISBLANK(P1948),ISBLANK(Q1948)),0,IF(AA1948&lt;&gt;"", AA1948 + IF(AB1948=1,AD1948, 0), "") * (R1948+1)),"")</f>
        <v>82</v>
      </c>
      <c r="AF1948" s="21">
        <f ca="1">SUMIFS(AE$2:AE1948,D$2:D1948,D1948)</f>
        <v>2802</v>
      </c>
    </row>
    <row r="1949" spans="1:32" hidden="1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1">
        <v>0</v>
      </c>
      <c r="S1949" s="20">
        <f>VLOOKUP($A1949,Database!$A:$Y,10,FALSE)</f>
        <v>165</v>
      </c>
      <c r="T1949" s="20">
        <f>VLOOKUP($A1949,Database!$A:$Y,11,FALSE)</f>
        <v>145</v>
      </c>
      <c r="U1949" s="20">
        <f>VLOOKUP($A1949,Database!$A:$Y,12,FALSE)</f>
        <v>32</v>
      </c>
      <c r="V1949" s="20" t="str">
        <f>VLOOKUP(A1949,Database!A:M,13,FALSE)</f>
        <v>Terminé</v>
      </c>
      <c r="W1949" s="20">
        <f>VLOOKUP($A1949,Database!$A:$Y,20,FALSE)</f>
        <v>1</v>
      </c>
      <c r="X1949" s="20">
        <f>VLOOKUP($A1949,Database!$A:$Y,21,FALSE)</f>
        <v>3</v>
      </c>
      <c r="Y1949" s="20">
        <f>IF(A1949=0,0,IF(V1949="À venir",0,IF(AND(ISBLANK(P1949),ISBLANK(Q1949)),1,0)))</f>
        <v>0</v>
      </c>
      <c r="Z1949" s="20">
        <f>IF(OR(ISBLANK(P1949),ISBLANK(Q1949)),"",IF(OR(AND(P1949&gt;Q1949,W1949&gt;X1949),AND(P1949=Q1949,W1949=X1949),AND(P1949&lt;Q1949,W1949&lt;X1949)),1,0))</f>
        <v>1</v>
      </c>
      <c r="AA1949" s="20">
        <f ca="1">IF(C1949&lt;NOW(),IF(AND(P1949&gt;Q1949,W1949&gt;X1949),S1949,IF(AND(P1949=Q1949,W1949=X1949),T1949,IF(AND(P1949&lt;Q1949,W1949&lt;X1949),U1949,0))),"")</f>
        <v>32</v>
      </c>
      <c r="AB1949" s="20">
        <f ca="1">IF(AND(P1949=W1949,Q1949=X1949,NOT(ISBLANK(P1949)),NOT(ISBLANK(Q1949)),NOT(ISBLANK(W1949)),NOT(ISBLANK(AA1949))),1,0)</f>
        <v>0</v>
      </c>
      <c r="AC1949" s="20" t="str">
        <f ca="1">IF(AB1949=0,"",IF(OR(ISBLANK(P1949),ISBLANK(Q1949)),"",IF(ISBLANK(VLOOKUP(A1949,Database!A:AA,22,FALSE)),"",VLOOKUP(A1949,Database!A:AA,22,FALSE))))</f>
        <v/>
      </c>
      <c r="AD1949" s="20">
        <f ca="1">IFERROR(
   IF(
     OR(ISBLANK(P1949),ISBLANK(Q1949)),
     "",
     IF(
       AND(AA1949&lt;&gt;"",OR(V1949="Terminé",V1949="En cours")),
       VLOOKUP(AC1949,Setup_ScoreExactBonus!A:D,4,FALSE),
       0
     )),
  0)</f>
        <v>0</v>
      </c>
      <c r="AE1949" s="21">
        <f ca="1">IFERROR(IF(OR(ISBLANK(P1949),ISBLANK(Q1949)),0,IF(AA1949&lt;&gt;"", AA1949 + IF(AB1949=1,AD1949, 0), "") * (R1949+1)),"")</f>
        <v>32</v>
      </c>
      <c r="AF1949" s="21">
        <f ca="1">SUMIFS(AE$2:AE1949,D$2:D1949,D1949)</f>
        <v>2698</v>
      </c>
    </row>
    <row r="1950" spans="1:32" hidden="1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1">
        <v>0</v>
      </c>
      <c r="S1950" s="20">
        <f>VLOOKUP($A1950,Database!$A:$Y,10,FALSE)</f>
        <v>165</v>
      </c>
      <c r="T1950" s="20">
        <f>VLOOKUP($A1950,Database!$A:$Y,11,FALSE)</f>
        <v>145</v>
      </c>
      <c r="U1950" s="20">
        <f>VLOOKUP($A1950,Database!$A:$Y,12,FALSE)</f>
        <v>32</v>
      </c>
      <c r="V1950" s="20" t="str">
        <f>VLOOKUP(A1950,Database!A:M,13,FALSE)</f>
        <v>Terminé</v>
      </c>
      <c r="W1950" s="20">
        <f>VLOOKUP($A1950,Database!$A:$Y,20,FALSE)</f>
        <v>1</v>
      </c>
      <c r="X1950" s="20">
        <f>VLOOKUP($A1950,Database!$A:$Y,21,FALSE)</f>
        <v>3</v>
      </c>
      <c r="Y1950" s="20">
        <f>IF(A1950=0,0,IF(V1950="À venir",0,IF(AND(ISBLANK(P1950),ISBLANK(Q1950)),1,0)))</f>
        <v>0</v>
      </c>
      <c r="Z1950" s="20">
        <f>IF(OR(ISBLANK(P1950),ISBLANK(Q1950)),"",IF(OR(AND(P1950&gt;Q1950,W1950&gt;X1950),AND(P1950=Q1950,W1950=X1950),AND(P1950&lt;Q1950,W1950&lt;X1950)),1,0))</f>
        <v>1</v>
      </c>
      <c r="AA1950" s="20">
        <f ca="1">IF(C1950&lt;NOW(),IF(AND(P1950&gt;Q1950,W1950&gt;X1950),S1950,IF(AND(P1950=Q1950,W1950=X1950),T1950,IF(AND(P1950&lt;Q1950,W1950&lt;X1950),U1950,0))),"")</f>
        <v>32</v>
      </c>
      <c r="AB1950" s="20">
        <f ca="1">IF(AND(P1950=W1950,Q1950=X1950,NOT(ISBLANK(P1950)),NOT(ISBLANK(Q1950)),NOT(ISBLANK(W1950)),NOT(ISBLANK(AA1950))),1,0)</f>
        <v>0</v>
      </c>
      <c r="AC1950" s="20" t="str">
        <f ca="1">IF(AB1950=0,"",IF(OR(ISBLANK(P1950),ISBLANK(Q1950)),"",IF(ISBLANK(VLOOKUP(A1950,Database!A:AA,22,FALSE)),"",VLOOKUP(A1950,Database!A:AA,22,FALSE))))</f>
        <v/>
      </c>
      <c r="AD1950" s="20">
        <f ca="1">IFERROR(
   IF(
     OR(ISBLANK(P1950),ISBLANK(Q1950)),
     "",
     IF(
       AND(AA1950&lt;&gt;"",OR(V1950="Terminé",V1950="En cours")),
       VLOOKUP(AC1950,Setup_ScoreExactBonus!A:D,4,FALSE),
       0
     )),
  0)</f>
        <v>0</v>
      </c>
      <c r="AE1950" s="21">
        <f ca="1">IFERROR(IF(OR(ISBLANK(P1950),ISBLANK(Q1950)),0,IF(AA1950&lt;&gt;"", AA1950 + IF(AB1950=1,AD1950, 0), "") * (R1950+1)),"")</f>
        <v>32</v>
      </c>
      <c r="AF1950" s="21">
        <f ca="1">SUMIFS(AE$2:AE1950,D$2:D1950,D1950)</f>
        <v>2190</v>
      </c>
    </row>
    <row r="1951" spans="1:32" hidden="1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1">
        <v>0</v>
      </c>
      <c r="S1951" s="20">
        <f>VLOOKUP($A1951,Database!$A:$Y,10,FALSE)</f>
        <v>165</v>
      </c>
      <c r="T1951" s="20">
        <f>VLOOKUP($A1951,Database!$A:$Y,11,FALSE)</f>
        <v>145</v>
      </c>
      <c r="U1951" s="20">
        <f>VLOOKUP($A1951,Database!$A:$Y,12,FALSE)</f>
        <v>32</v>
      </c>
      <c r="V1951" s="20" t="str">
        <f>VLOOKUP(A1951,Database!A:M,13,FALSE)</f>
        <v>Terminé</v>
      </c>
      <c r="W1951" s="20">
        <f>VLOOKUP($A1951,Database!$A:$Y,20,FALSE)</f>
        <v>1</v>
      </c>
      <c r="X1951" s="20">
        <f>VLOOKUP($A1951,Database!$A:$Y,21,FALSE)</f>
        <v>3</v>
      </c>
      <c r="Y1951" s="20">
        <f>IF(A1951=0,0,IF(V1951="À venir",0,IF(AND(ISBLANK(P1951),ISBLANK(Q1951)),1,0)))</f>
        <v>0</v>
      </c>
      <c r="Z1951" s="20">
        <f>IF(OR(ISBLANK(P1951),ISBLANK(Q1951)),"",IF(OR(AND(P1951&gt;Q1951,W1951&gt;X1951),AND(P1951=Q1951,W1951=X1951),AND(P1951&lt;Q1951,W1951&lt;X1951)),1,0))</f>
        <v>1</v>
      </c>
      <c r="AA1951" s="20">
        <f ca="1">IF(C1951&lt;NOW(),IF(AND(P1951&gt;Q1951,W1951&gt;X1951),S1951,IF(AND(P1951=Q1951,W1951=X1951),T1951,IF(AND(P1951&lt;Q1951,W1951&lt;X1951),U1951,0))),"")</f>
        <v>32</v>
      </c>
      <c r="AB1951" s="20">
        <f ca="1">IF(AND(P1951=W1951,Q1951=X1951,NOT(ISBLANK(P1951)),NOT(ISBLANK(Q1951)),NOT(ISBLANK(W1951)),NOT(ISBLANK(AA1951))),1,0)</f>
        <v>0</v>
      </c>
      <c r="AC1951" s="20" t="str">
        <f ca="1">IF(AB1951=0,"",IF(OR(ISBLANK(P1951),ISBLANK(Q1951)),"",IF(ISBLANK(VLOOKUP(A1951,Database!A:AA,22,FALSE)),"",VLOOKUP(A1951,Database!A:AA,22,FALSE))))</f>
        <v/>
      </c>
      <c r="AD1951" s="20">
        <f ca="1">IFERROR(
   IF(
     OR(ISBLANK(P1951),ISBLANK(Q1951)),
     "",
     IF(
       AND(AA1951&lt;&gt;"",OR(V1951="Terminé",V1951="En cours")),
       VLOOKUP(AC1951,Setup_ScoreExactBonus!A:D,4,FALSE),
       0
     )),
  0)</f>
        <v>0</v>
      </c>
      <c r="AE1951" s="21">
        <f ca="1">IFERROR(IF(OR(ISBLANK(P1951),ISBLANK(Q1951)),0,IF(AA1951&lt;&gt;"", AA1951 + IF(AB1951=1,AD1951, 0), "") * (R1951+1)),"")</f>
        <v>32</v>
      </c>
      <c r="AF1951" s="21">
        <f ca="1">SUMIFS(AE$2:AE1951,D$2:D1951,D1951)</f>
        <v>2789</v>
      </c>
    </row>
    <row r="1952" spans="1:32" hidden="1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1">
        <v>0</v>
      </c>
      <c r="S1952" s="20">
        <f>VLOOKUP($A1952,Database!$A:$Y,10,FALSE)</f>
        <v>165</v>
      </c>
      <c r="T1952" s="20">
        <f>VLOOKUP($A1952,Database!$A:$Y,11,FALSE)</f>
        <v>145</v>
      </c>
      <c r="U1952" s="20">
        <f>VLOOKUP($A1952,Database!$A:$Y,12,FALSE)</f>
        <v>32</v>
      </c>
      <c r="V1952" s="20" t="str">
        <f>VLOOKUP(A1952,Database!A:M,13,FALSE)</f>
        <v>Terminé</v>
      </c>
      <c r="W1952" s="20">
        <f>VLOOKUP($A1952,Database!$A:$Y,20,FALSE)</f>
        <v>1</v>
      </c>
      <c r="X1952" s="20">
        <f>VLOOKUP($A1952,Database!$A:$Y,21,FALSE)</f>
        <v>3</v>
      </c>
      <c r="Y1952" s="20">
        <f>IF(A1952=0,0,IF(V1952="À venir",0,IF(AND(ISBLANK(P1952),ISBLANK(Q1952)),1,0)))</f>
        <v>1</v>
      </c>
      <c r="Z1952" s="20" t="str">
        <f>IF(OR(ISBLANK(P1952),ISBLANK(Q1952)),"",IF(OR(AND(P1952&gt;Q1952,W1952&gt;X1952),AND(P1952=Q1952,W1952=X1952),AND(P1952&lt;Q1952,W1952&lt;X1952)),1,0))</f>
        <v/>
      </c>
      <c r="AA1952" s="20">
        <f ca="1">IF(C1952&lt;NOW(),IF(AND(P1952&gt;Q1952,W1952&gt;X1952),S1952,IF(AND(P1952=Q1952,W1952=X1952),T1952,IF(AND(P1952&lt;Q1952,W1952&lt;X1952),U1952,0))),"")</f>
        <v>0</v>
      </c>
      <c r="AB1952" s="20">
        <f ca="1">IF(AND(P1952=W1952,Q1952=X1952,NOT(ISBLANK(P1952)),NOT(ISBLANK(Q1952)),NOT(ISBLANK(W1952)),NOT(ISBLANK(AA1952))),1,0)</f>
        <v>0</v>
      </c>
      <c r="AC1952" s="20" t="str">
        <f ca="1">IF(AB1952=0,"",IF(OR(ISBLANK(P1952),ISBLANK(Q1952)),"",IF(ISBLANK(VLOOKUP(A1952,Database!A:AA,22,FALSE)),"",VLOOKUP(A1952,Database!A:AA,22,FALSE))))</f>
        <v/>
      </c>
      <c r="AD1952" s="20" t="str">
        <f>IFERROR(
   IF(
     OR(ISBLANK(P1952),ISBLANK(Q1952)),
     "",
     IF(
       AND(AA1952&lt;&gt;"",OR(V1952="Terminé",V1952="En cours")),
       VLOOKUP(AC1952,Setup_ScoreExactBonus!A:D,4,FALSE),
       0
     )),
  0)</f>
        <v/>
      </c>
      <c r="AE1952" s="21">
        <f>IFERROR(IF(OR(ISBLANK(P1952),ISBLANK(Q1952)),0,IF(AA1952&lt;&gt;"", AA1952 + IF(AB1952=1,AD1952, 0), "") * (R1952+1)),"")</f>
        <v>0</v>
      </c>
      <c r="AF1952" s="21">
        <f ca="1">SUMIFS(AE$2:AE1952,D$2:D1952,D1952)</f>
        <v>1434</v>
      </c>
    </row>
    <row r="1953" spans="1:32" hidden="1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1">
        <v>0</v>
      </c>
      <c r="S1953" s="20">
        <f>VLOOKUP($A1953,Database!$A:$Y,10,FALSE)</f>
        <v>165</v>
      </c>
      <c r="T1953" s="20">
        <f>VLOOKUP($A1953,Database!$A:$Y,11,FALSE)</f>
        <v>145</v>
      </c>
      <c r="U1953" s="20">
        <f>VLOOKUP($A1953,Database!$A:$Y,12,FALSE)</f>
        <v>32</v>
      </c>
      <c r="V1953" s="20" t="str">
        <f>VLOOKUP(A1953,Database!A:M,13,FALSE)</f>
        <v>Terminé</v>
      </c>
      <c r="W1953" s="20">
        <f>VLOOKUP($A1953,Database!$A:$Y,20,FALSE)</f>
        <v>1</v>
      </c>
      <c r="X1953" s="20">
        <f>VLOOKUP($A1953,Database!$A:$Y,21,FALSE)</f>
        <v>3</v>
      </c>
      <c r="Y1953" s="20">
        <f>IF(A1953=0,0,IF(V1953="À venir",0,IF(AND(ISBLANK(P1953),ISBLANK(Q1953)),1,0)))</f>
        <v>0</v>
      </c>
      <c r="Z1953" s="20">
        <f>IF(OR(ISBLANK(P1953),ISBLANK(Q1953)),"",IF(OR(AND(P1953&gt;Q1953,W1953&gt;X1953),AND(P1953=Q1953,W1953=X1953),AND(P1953&lt;Q1953,W1953&lt;X1953)),1,0))</f>
        <v>1</v>
      </c>
      <c r="AA1953" s="20">
        <f ca="1">IF(C1953&lt;NOW(),IF(AND(P1953&gt;Q1953,W1953&gt;X1953),S1953,IF(AND(P1953=Q1953,W1953=X1953),T1953,IF(AND(P1953&lt;Q1953,W1953&lt;X1953),U1953,0))),"")</f>
        <v>32</v>
      </c>
      <c r="AB1953" s="20">
        <f ca="1">IF(AND(P1953=W1953,Q1953=X1953,NOT(ISBLANK(P1953)),NOT(ISBLANK(Q1953)),NOT(ISBLANK(W1953)),NOT(ISBLANK(AA1953))),1,0)</f>
        <v>0</v>
      </c>
      <c r="AC1953" s="20" t="str">
        <f ca="1">IF(AB1953=0,"",IF(OR(ISBLANK(P1953),ISBLANK(Q1953)),"",IF(ISBLANK(VLOOKUP(A1953,Database!A:AA,22,FALSE)),"",VLOOKUP(A1953,Database!A:AA,22,FALSE))))</f>
        <v/>
      </c>
      <c r="AD1953" s="20">
        <f ca="1">IFERROR(
   IF(
     OR(ISBLANK(P1953),ISBLANK(Q1953)),
     "",
     IF(
       AND(AA1953&lt;&gt;"",OR(V1953="Terminé",V1953="En cours")),
       VLOOKUP(AC1953,Setup_ScoreExactBonus!A:D,4,FALSE),
       0
     )),
  0)</f>
        <v>0</v>
      </c>
      <c r="AE1953" s="21">
        <f ca="1">IFERROR(IF(OR(ISBLANK(P1953),ISBLANK(Q1953)),0,IF(AA1953&lt;&gt;"", AA1953 + IF(AB1953=1,AD1953, 0), "") * (R1953+1)),"")</f>
        <v>32</v>
      </c>
      <c r="AF1953" s="21">
        <f ca="1">SUMIFS(AE$2:AE1953,D$2:D1953,D1953)</f>
        <v>2732</v>
      </c>
    </row>
    <row r="1954" spans="1:32" hidden="1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1">
        <v>0</v>
      </c>
      <c r="S1954" s="20">
        <f>VLOOKUP($A1954,Database!$A:$Y,10,FALSE)</f>
        <v>165</v>
      </c>
      <c r="T1954" s="20">
        <f>VLOOKUP($A1954,Database!$A:$Y,11,FALSE)</f>
        <v>145</v>
      </c>
      <c r="U1954" s="20">
        <f>VLOOKUP($A1954,Database!$A:$Y,12,FALSE)</f>
        <v>32</v>
      </c>
      <c r="V1954" s="20" t="str">
        <f>VLOOKUP(A1954,Database!A:M,13,FALSE)</f>
        <v>Terminé</v>
      </c>
      <c r="W1954" s="20">
        <f>VLOOKUP($A1954,Database!$A:$Y,20,FALSE)</f>
        <v>1</v>
      </c>
      <c r="X1954" s="20">
        <f>VLOOKUP($A1954,Database!$A:$Y,21,FALSE)</f>
        <v>3</v>
      </c>
      <c r="Y1954" s="20">
        <f>IF(A1954=0,0,IF(V1954="À venir",0,IF(AND(ISBLANK(P1954),ISBLANK(Q1954)),1,0)))</f>
        <v>0</v>
      </c>
      <c r="Z1954" s="20">
        <f>IF(OR(ISBLANK(P1954),ISBLANK(Q1954)),"",IF(OR(AND(P1954&gt;Q1954,W1954&gt;X1954),AND(P1954=Q1954,W1954=X1954),AND(P1954&lt;Q1954,W1954&lt;X1954)),1,0))</f>
        <v>1</v>
      </c>
      <c r="AA1954" s="20">
        <f ca="1">IF(C1954&lt;NOW(),IF(AND(P1954&gt;Q1954,W1954&gt;X1954),S1954,IF(AND(P1954=Q1954,W1954=X1954),T1954,IF(AND(P1954&lt;Q1954,W1954&lt;X1954),U1954,0))),"")</f>
        <v>32</v>
      </c>
      <c r="AB1954" s="20">
        <f ca="1">IF(AND(P1954=W1954,Q1954=X1954,NOT(ISBLANK(P1954)),NOT(ISBLANK(Q1954)),NOT(ISBLANK(W1954)),NOT(ISBLANK(AA1954))),1,0)</f>
        <v>0</v>
      </c>
      <c r="AC1954" s="20" t="str">
        <f ca="1">IF(AB1954=0,"",IF(OR(ISBLANK(P1954),ISBLANK(Q1954)),"",IF(ISBLANK(VLOOKUP(A1954,Database!A:AA,22,FALSE)),"",VLOOKUP(A1954,Database!A:AA,22,FALSE))))</f>
        <v/>
      </c>
      <c r="AD1954" s="20">
        <f ca="1">IFERROR(
   IF(
     OR(ISBLANK(P1954),ISBLANK(Q1954)),
     "",
     IF(
       AND(AA1954&lt;&gt;"",OR(V1954="Terminé",V1954="En cours")),
       VLOOKUP(AC1954,Setup_ScoreExactBonus!A:D,4,FALSE),
       0
     )),
  0)</f>
        <v>0</v>
      </c>
      <c r="AE1954" s="21">
        <f ca="1">IFERROR(IF(OR(ISBLANK(P1954),ISBLANK(Q1954)),0,IF(AA1954&lt;&gt;"", AA1954 + IF(AB1954=1,AD1954, 0), "") * (R1954+1)),"")</f>
        <v>32</v>
      </c>
      <c r="AF1954" s="21">
        <f ca="1">SUMIFS(AE$2:AE1954,D$2:D1954,D1954)</f>
        <v>2825</v>
      </c>
    </row>
    <row r="1955" spans="1:32" hidden="1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1">
        <v>0</v>
      </c>
      <c r="S1955" s="20">
        <f>VLOOKUP($A1955,Database!$A:$Y,10,FALSE)</f>
        <v>165</v>
      </c>
      <c r="T1955" s="20">
        <f>VLOOKUP($A1955,Database!$A:$Y,11,FALSE)</f>
        <v>145</v>
      </c>
      <c r="U1955" s="20">
        <f>VLOOKUP($A1955,Database!$A:$Y,12,FALSE)</f>
        <v>32</v>
      </c>
      <c r="V1955" s="20" t="str">
        <f>VLOOKUP(A1955,Database!A:M,13,FALSE)</f>
        <v>Terminé</v>
      </c>
      <c r="W1955" s="20">
        <f>VLOOKUP($A1955,Database!$A:$Y,20,FALSE)</f>
        <v>1</v>
      </c>
      <c r="X1955" s="20">
        <f>VLOOKUP($A1955,Database!$A:$Y,21,FALSE)</f>
        <v>3</v>
      </c>
      <c r="Y1955" s="20">
        <f>IF(A1955=0,0,IF(V1955="À venir",0,IF(AND(ISBLANK(P1955),ISBLANK(Q1955)),1,0)))</f>
        <v>0</v>
      </c>
      <c r="Z1955" s="20">
        <f>IF(OR(ISBLANK(P1955),ISBLANK(Q1955)),"",IF(OR(AND(P1955&gt;Q1955,W1955&gt;X1955),AND(P1955=Q1955,W1955=X1955),AND(P1955&lt;Q1955,W1955&lt;X1955)),1,0))</f>
        <v>1</v>
      </c>
      <c r="AA1955" s="20">
        <f ca="1">IF(C1955&lt;NOW(),IF(AND(P1955&gt;Q1955,W1955&gt;X1955),S1955,IF(AND(P1955=Q1955,W1955=X1955),T1955,IF(AND(P1955&lt;Q1955,W1955&lt;X1955),U1955,0))),"")</f>
        <v>32</v>
      </c>
      <c r="AB1955" s="20">
        <f ca="1">IF(AND(P1955=W1955,Q1955=X1955,NOT(ISBLANK(P1955)),NOT(ISBLANK(Q1955)),NOT(ISBLANK(W1955)),NOT(ISBLANK(AA1955))),1,0)</f>
        <v>0</v>
      </c>
      <c r="AC1955" s="20" t="str">
        <f ca="1">IF(AB1955=0,"",IF(OR(ISBLANK(P1955),ISBLANK(Q1955)),"",IF(ISBLANK(VLOOKUP(A1955,Database!A:AA,22,FALSE)),"",VLOOKUP(A1955,Database!A:AA,22,FALSE))))</f>
        <v/>
      </c>
      <c r="AD1955" s="20">
        <f ca="1">IFERROR(
   IF(
     OR(ISBLANK(P1955),ISBLANK(Q1955)),
     "",
     IF(
       AND(AA1955&lt;&gt;"",OR(V1955="Terminé",V1955="En cours")),
       VLOOKUP(AC1955,Setup_ScoreExactBonus!A:D,4,FALSE),
       0
     )),
  0)</f>
        <v>0</v>
      </c>
      <c r="AE1955" s="21">
        <f ca="1">IFERROR(IF(OR(ISBLANK(P1955),ISBLANK(Q1955)),0,IF(AA1955&lt;&gt;"", AA1955 + IF(AB1955=1,AD1955, 0), "") * (R1955+1)),"")</f>
        <v>32</v>
      </c>
      <c r="AF1955" s="21">
        <f ca="1">SUMIFS(AE$2:AE1955,D$2:D1955,D1955)</f>
        <v>2585</v>
      </c>
    </row>
    <row r="1956" spans="1:32" hidden="1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1">
        <v>0</v>
      </c>
      <c r="S1956" s="20">
        <f>VLOOKUP($A1956,Database!$A:$Y,10,FALSE)</f>
        <v>165</v>
      </c>
      <c r="T1956" s="20">
        <f>VLOOKUP($A1956,Database!$A:$Y,11,FALSE)</f>
        <v>145</v>
      </c>
      <c r="U1956" s="20">
        <f>VLOOKUP($A1956,Database!$A:$Y,12,FALSE)</f>
        <v>32</v>
      </c>
      <c r="V1956" s="20" t="str">
        <f>VLOOKUP(A1956,Database!A:M,13,FALSE)</f>
        <v>Terminé</v>
      </c>
      <c r="W1956" s="20">
        <f>VLOOKUP($A1956,Database!$A:$Y,20,FALSE)</f>
        <v>1</v>
      </c>
      <c r="X1956" s="20">
        <f>VLOOKUP($A1956,Database!$A:$Y,21,FALSE)</f>
        <v>3</v>
      </c>
      <c r="Y1956" s="20">
        <f>IF(A1956=0,0,IF(V1956="À venir",0,IF(AND(ISBLANK(P1956),ISBLANK(Q1956)),1,0)))</f>
        <v>0</v>
      </c>
      <c r="Z1956" s="20">
        <f>IF(OR(ISBLANK(P1956),ISBLANK(Q1956)),"",IF(OR(AND(P1956&gt;Q1956,W1956&gt;X1956),AND(P1956=Q1956,W1956=X1956),AND(P1956&lt;Q1956,W1956&lt;X1956)),1,0))</f>
        <v>1</v>
      </c>
      <c r="AA1956" s="20">
        <f ca="1">IF(C1956&lt;NOW(),IF(AND(P1956&gt;Q1956,W1956&gt;X1956),S1956,IF(AND(P1956=Q1956,W1956=X1956),T1956,IF(AND(P1956&lt;Q1956,W1956&lt;X1956),U1956,0))),"")</f>
        <v>32</v>
      </c>
      <c r="AB1956" s="20">
        <f ca="1">IF(AND(P1956=W1956,Q1956=X1956,NOT(ISBLANK(P1956)),NOT(ISBLANK(Q1956)),NOT(ISBLANK(W1956)),NOT(ISBLANK(AA1956))),1,0)</f>
        <v>0</v>
      </c>
      <c r="AC1956" s="20" t="str">
        <f ca="1">IF(AB1956=0,"",IF(OR(ISBLANK(P1956),ISBLANK(Q1956)),"",IF(ISBLANK(VLOOKUP(A1956,Database!A:AA,22,FALSE)),"",VLOOKUP(A1956,Database!A:AA,22,FALSE))))</f>
        <v/>
      </c>
      <c r="AD1956" s="20">
        <f ca="1">IFERROR(
   IF(
     OR(ISBLANK(P1956),ISBLANK(Q1956)),
     "",
     IF(
       AND(AA1956&lt;&gt;"",OR(V1956="Terminé",V1956="En cours")),
       VLOOKUP(AC1956,Setup_ScoreExactBonus!A:D,4,FALSE),
       0
     )),
  0)</f>
        <v>0</v>
      </c>
      <c r="AE1956" s="21">
        <f ca="1">IFERROR(IF(OR(ISBLANK(P1956),ISBLANK(Q1956)),0,IF(AA1956&lt;&gt;"", AA1956 + IF(AB1956=1,AD1956, 0), "") * (R1956+1)),"")</f>
        <v>32</v>
      </c>
      <c r="AF1956" s="21">
        <f ca="1">SUMIFS(AE$2:AE1956,D$2:D1956,D1956)</f>
        <v>2936</v>
      </c>
    </row>
    <row r="1957" spans="1:32" hidden="1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1">
        <v>0</v>
      </c>
      <c r="S1957" s="20">
        <f>VLOOKUP($A1957,Database!$A:$Y,10,FALSE)</f>
        <v>165</v>
      </c>
      <c r="T1957" s="20">
        <f>VLOOKUP($A1957,Database!$A:$Y,11,FALSE)</f>
        <v>145</v>
      </c>
      <c r="U1957" s="20">
        <f>VLOOKUP($A1957,Database!$A:$Y,12,FALSE)</f>
        <v>32</v>
      </c>
      <c r="V1957" s="20" t="str">
        <f>VLOOKUP(A1957,Database!A:M,13,FALSE)</f>
        <v>Terminé</v>
      </c>
      <c r="W1957" s="20">
        <f>VLOOKUP($A1957,Database!$A:$Y,20,FALSE)</f>
        <v>1</v>
      </c>
      <c r="X1957" s="20">
        <f>VLOOKUP($A1957,Database!$A:$Y,21,FALSE)</f>
        <v>3</v>
      </c>
      <c r="Y1957" s="20">
        <f>IF(A1957=0,0,IF(V1957="À venir",0,IF(AND(ISBLANK(P1957),ISBLANK(Q1957)),1,0)))</f>
        <v>0</v>
      </c>
      <c r="Z1957" s="20">
        <f>IF(OR(ISBLANK(P1957),ISBLANK(Q1957)),"",IF(OR(AND(P1957&gt;Q1957,W1957&gt;X1957),AND(P1957=Q1957,W1957=X1957),AND(P1957&lt;Q1957,W1957&lt;X1957)),1,0))</f>
        <v>1</v>
      </c>
      <c r="AA1957" s="20">
        <f ca="1">IF(C1957&lt;NOW(),IF(AND(P1957&gt;Q1957,W1957&gt;X1957),S1957,IF(AND(P1957=Q1957,W1957=X1957),T1957,IF(AND(P1957&lt;Q1957,W1957&lt;X1957),U1957,0))),"")</f>
        <v>32</v>
      </c>
      <c r="AB1957" s="20">
        <f ca="1">IF(AND(P1957=W1957,Q1957=X1957,NOT(ISBLANK(P1957)),NOT(ISBLANK(Q1957)),NOT(ISBLANK(W1957)),NOT(ISBLANK(AA1957))),1,0)</f>
        <v>0</v>
      </c>
      <c r="AC1957" s="20" t="str">
        <f ca="1">IF(AB1957=0,"",IF(OR(ISBLANK(P1957),ISBLANK(Q1957)),"",IF(ISBLANK(VLOOKUP(A1957,Database!A:AA,22,FALSE)),"",VLOOKUP(A1957,Database!A:AA,22,FALSE))))</f>
        <v/>
      </c>
      <c r="AD1957" s="20">
        <f ca="1">IFERROR(
   IF(
     OR(ISBLANK(P1957),ISBLANK(Q1957)),
     "",
     IF(
       AND(AA1957&lt;&gt;"",OR(V1957="Terminé",V1957="En cours")),
       VLOOKUP(AC1957,Setup_ScoreExactBonus!A:D,4,FALSE),
       0
     )),
  0)</f>
        <v>0</v>
      </c>
      <c r="AE1957" s="21">
        <f ca="1">IFERROR(IF(OR(ISBLANK(P1957),ISBLANK(Q1957)),0,IF(AA1957&lt;&gt;"", AA1957 + IF(AB1957=1,AD1957, 0), "") * (R1957+1)),"")</f>
        <v>32</v>
      </c>
      <c r="AF1957" s="21">
        <f ca="1">SUMIFS(AE$2:AE1957,D$2:D1957,D1957)</f>
        <v>2774</v>
      </c>
    </row>
    <row r="1958" spans="1:32" hidden="1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1">
        <v>0</v>
      </c>
      <c r="S1958" s="20">
        <f>VLOOKUP($A1958,Database!$A:$Y,10,FALSE)</f>
        <v>165</v>
      </c>
      <c r="T1958" s="20">
        <f>VLOOKUP($A1958,Database!$A:$Y,11,FALSE)</f>
        <v>145</v>
      </c>
      <c r="U1958" s="20">
        <f>VLOOKUP($A1958,Database!$A:$Y,12,FALSE)</f>
        <v>32</v>
      </c>
      <c r="V1958" s="20" t="str">
        <f>VLOOKUP(A1958,Database!A:M,13,FALSE)</f>
        <v>Terminé</v>
      </c>
      <c r="W1958" s="20">
        <f>VLOOKUP($A1958,Database!$A:$Y,20,FALSE)</f>
        <v>1</v>
      </c>
      <c r="X1958" s="20">
        <f>VLOOKUP($A1958,Database!$A:$Y,21,FALSE)</f>
        <v>3</v>
      </c>
      <c r="Y1958" s="20">
        <f>IF(A1958=0,0,IF(V1958="À venir",0,IF(AND(ISBLANK(P1958),ISBLANK(Q1958)),1,0)))</f>
        <v>0</v>
      </c>
      <c r="Z1958" s="20">
        <f>IF(OR(ISBLANK(P1958),ISBLANK(Q1958)),"",IF(OR(AND(P1958&gt;Q1958,W1958&gt;X1958),AND(P1958=Q1958,W1958=X1958),AND(P1958&lt;Q1958,W1958&lt;X1958)),1,0))</f>
        <v>1</v>
      </c>
      <c r="AA1958" s="20">
        <f ca="1">IF(C1958&lt;NOW(),IF(AND(P1958&gt;Q1958,W1958&gt;X1958),S1958,IF(AND(P1958=Q1958,W1958=X1958),T1958,IF(AND(P1958&lt;Q1958,W1958&lt;X1958),U1958,0))),"")</f>
        <v>32</v>
      </c>
      <c r="AB1958" s="20">
        <f ca="1">IF(AND(P1958=W1958,Q1958=X1958,NOT(ISBLANK(P1958)),NOT(ISBLANK(Q1958)),NOT(ISBLANK(W1958)),NOT(ISBLANK(AA1958))),1,0)</f>
        <v>0</v>
      </c>
      <c r="AC1958" s="20" t="str">
        <f ca="1">IF(AB1958=0,"",IF(OR(ISBLANK(P1958),ISBLANK(Q1958)),"",IF(ISBLANK(VLOOKUP(A1958,Database!A:AA,22,FALSE)),"",VLOOKUP(A1958,Database!A:AA,22,FALSE))))</f>
        <v/>
      </c>
      <c r="AD1958" s="20">
        <f ca="1">IFERROR(
   IF(
     OR(ISBLANK(P1958),ISBLANK(Q1958)),
     "",
     IF(
       AND(AA1958&lt;&gt;"",OR(V1958="Terminé",V1958="En cours")),
       VLOOKUP(AC1958,Setup_ScoreExactBonus!A:D,4,FALSE),
       0
     )),
  0)</f>
        <v>0</v>
      </c>
      <c r="AE1958" s="21">
        <f ca="1">IFERROR(IF(OR(ISBLANK(P1958),ISBLANK(Q1958)),0,IF(AA1958&lt;&gt;"", AA1958 + IF(AB1958=1,AD1958, 0), "") * (R1958+1)),"")</f>
        <v>32</v>
      </c>
      <c r="AF1958" s="21">
        <f ca="1">SUMIFS(AE$2:AE1958,D$2:D1958,D1958)</f>
        <v>2919</v>
      </c>
    </row>
    <row r="1959" spans="1:32" hidden="1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1">
        <v>0</v>
      </c>
      <c r="S1959" s="20">
        <f>VLOOKUP($A1959,Database!$A:$Y,10,FALSE)</f>
        <v>165</v>
      </c>
      <c r="T1959" s="20">
        <f>VLOOKUP($A1959,Database!$A:$Y,11,FALSE)</f>
        <v>145</v>
      </c>
      <c r="U1959" s="20">
        <f>VLOOKUP($A1959,Database!$A:$Y,12,FALSE)</f>
        <v>32</v>
      </c>
      <c r="V1959" s="20" t="str">
        <f>VLOOKUP(A1959,Database!A:M,13,FALSE)</f>
        <v>Terminé</v>
      </c>
      <c r="W1959" s="20">
        <f>VLOOKUP($A1959,Database!$A:$Y,20,FALSE)</f>
        <v>1</v>
      </c>
      <c r="X1959" s="20">
        <f>VLOOKUP($A1959,Database!$A:$Y,21,FALSE)</f>
        <v>3</v>
      </c>
      <c r="Y1959" s="20">
        <f>IF(A1959=0,0,IF(V1959="À venir",0,IF(AND(ISBLANK(P1959),ISBLANK(Q1959)),1,0)))</f>
        <v>0</v>
      </c>
      <c r="Z1959" s="20">
        <f>IF(OR(ISBLANK(P1959),ISBLANK(Q1959)),"",IF(OR(AND(P1959&gt;Q1959,W1959&gt;X1959),AND(P1959=Q1959,W1959=X1959),AND(P1959&lt;Q1959,W1959&lt;X1959)),1,0))</f>
        <v>1</v>
      </c>
      <c r="AA1959" s="20">
        <f ca="1">IF(C1959&lt;NOW(),IF(AND(P1959&gt;Q1959,W1959&gt;X1959),S1959,IF(AND(P1959=Q1959,W1959=X1959),T1959,IF(AND(P1959&lt;Q1959,W1959&lt;X1959),U1959,0))),"")</f>
        <v>32</v>
      </c>
      <c r="AB1959" s="20">
        <f ca="1">IF(AND(P1959=W1959,Q1959=X1959,NOT(ISBLANK(P1959)),NOT(ISBLANK(Q1959)),NOT(ISBLANK(W1959)),NOT(ISBLANK(AA1959))),1,0)</f>
        <v>0</v>
      </c>
      <c r="AC1959" s="20" t="str">
        <f ca="1">IF(AB1959=0,"",IF(OR(ISBLANK(P1959),ISBLANK(Q1959)),"",IF(ISBLANK(VLOOKUP(A1959,Database!A:AA,22,FALSE)),"",VLOOKUP(A1959,Database!A:AA,22,FALSE))))</f>
        <v/>
      </c>
      <c r="AD1959" s="20">
        <f ca="1">IFERROR(
   IF(
     OR(ISBLANK(P1959),ISBLANK(Q1959)),
     "",
     IF(
       AND(AA1959&lt;&gt;"",OR(V1959="Terminé",V1959="En cours")),
       VLOOKUP(AC1959,Setup_ScoreExactBonus!A:D,4,FALSE),
       0
     )),
  0)</f>
        <v>0</v>
      </c>
      <c r="AE1959" s="21">
        <f ca="1">IFERROR(IF(OR(ISBLANK(P1959),ISBLANK(Q1959)),0,IF(AA1959&lt;&gt;"", AA1959 + IF(AB1959=1,AD1959, 0), "") * (R1959+1)),"")</f>
        <v>32</v>
      </c>
      <c r="AF1959" s="21">
        <f ca="1">SUMIFS(AE$2:AE1959,D$2:D1959,D1959)</f>
        <v>2893</v>
      </c>
    </row>
    <row r="1960" spans="1:32" hidden="1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1">
        <v>0</v>
      </c>
      <c r="S1960" s="20">
        <f>VLOOKUP($A1960,Database!$A:$Y,10,FALSE)</f>
        <v>165</v>
      </c>
      <c r="T1960" s="20">
        <f>VLOOKUP($A1960,Database!$A:$Y,11,FALSE)</f>
        <v>145</v>
      </c>
      <c r="U1960" s="20">
        <f>VLOOKUP($A1960,Database!$A:$Y,12,FALSE)</f>
        <v>32</v>
      </c>
      <c r="V1960" s="20" t="str">
        <f>VLOOKUP(A1960,Database!A:M,13,FALSE)</f>
        <v>Terminé</v>
      </c>
      <c r="W1960" s="20">
        <f>VLOOKUP($A1960,Database!$A:$Y,20,FALSE)</f>
        <v>1</v>
      </c>
      <c r="X1960" s="20">
        <f>VLOOKUP($A1960,Database!$A:$Y,21,FALSE)</f>
        <v>3</v>
      </c>
      <c r="Y1960" s="20">
        <f>IF(A1960=0,0,IF(V1960="À venir",0,IF(AND(ISBLANK(P1960),ISBLANK(Q1960)),1,0)))</f>
        <v>0</v>
      </c>
      <c r="Z1960" s="20">
        <f>IF(OR(ISBLANK(P1960),ISBLANK(Q1960)),"",IF(OR(AND(P1960&gt;Q1960,W1960&gt;X1960),AND(P1960=Q1960,W1960=X1960),AND(P1960&lt;Q1960,W1960&lt;X1960)),1,0))</f>
        <v>1</v>
      </c>
      <c r="AA1960" s="20">
        <f ca="1">IF(C1960&lt;NOW(),IF(AND(P1960&gt;Q1960,W1960&gt;X1960),S1960,IF(AND(P1960=Q1960,W1960=X1960),T1960,IF(AND(P1960&lt;Q1960,W1960&lt;X1960),U1960,0))),"")</f>
        <v>32</v>
      </c>
      <c r="AB1960" s="20">
        <f ca="1">IF(AND(P1960=W1960,Q1960=X1960,NOT(ISBLANK(P1960)),NOT(ISBLANK(Q1960)),NOT(ISBLANK(W1960)),NOT(ISBLANK(AA1960))),1,0)</f>
        <v>0</v>
      </c>
      <c r="AC1960" s="20" t="str">
        <f ca="1">IF(AB1960=0,"",IF(OR(ISBLANK(P1960),ISBLANK(Q1960)),"",IF(ISBLANK(VLOOKUP(A1960,Database!A:AA,22,FALSE)),"",VLOOKUP(A1960,Database!A:AA,22,FALSE))))</f>
        <v/>
      </c>
      <c r="AD1960" s="20">
        <f ca="1">IFERROR(
   IF(
     OR(ISBLANK(P1960),ISBLANK(Q1960)),
     "",
     IF(
       AND(AA1960&lt;&gt;"",OR(V1960="Terminé",V1960="En cours")),
       VLOOKUP(AC1960,Setup_ScoreExactBonus!A:D,4,FALSE),
       0
     )),
  0)</f>
        <v>0</v>
      </c>
      <c r="AE1960" s="21">
        <f ca="1">IFERROR(IF(OR(ISBLANK(P1960),ISBLANK(Q1960)),0,IF(AA1960&lt;&gt;"", AA1960 + IF(AB1960=1,AD1960, 0), "") * (R1960+1)),"")</f>
        <v>32</v>
      </c>
      <c r="AF1960" s="21">
        <f ca="1">SUMIFS(AE$2:AE1960,D$2:D1960,D1960)</f>
        <v>2823</v>
      </c>
    </row>
    <row r="1961" spans="1:32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1">
        <v>0</v>
      </c>
      <c r="S1961" s="20">
        <f>VLOOKUP($A1961,Database!$A:$Y,10,FALSE)</f>
        <v>165</v>
      </c>
      <c r="T1961" s="20">
        <f>VLOOKUP($A1961,Database!$A:$Y,11,FALSE)</f>
        <v>145</v>
      </c>
      <c r="U1961" s="20">
        <f>VLOOKUP($A1961,Database!$A:$Y,12,FALSE)</f>
        <v>32</v>
      </c>
      <c r="V1961" s="20" t="str">
        <f>VLOOKUP(A1961,Database!A:M,13,FALSE)</f>
        <v>Terminé</v>
      </c>
      <c r="W1961" s="20">
        <f>VLOOKUP($A1961,Database!$A:$Y,20,FALSE)</f>
        <v>1</v>
      </c>
      <c r="X1961" s="20">
        <f>VLOOKUP($A1961,Database!$A:$Y,21,FALSE)</f>
        <v>3</v>
      </c>
      <c r="Y1961" s="20">
        <f>IF(A1961=0,0,IF(V1961="À venir",0,IF(AND(ISBLANK(P1961),ISBLANK(Q1961)),1,0)))</f>
        <v>0</v>
      </c>
      <c r="Z1961" s="20">
        <f>IF(OR(ISBLANK(P1961),ISBLANK(Q1961)),"",IF(OR(AND(P1961&gt;Q1961,W1961&gt;X1961),AND(P1961=Q1961,W1961=X1961),AND(P1961&lt;Q1961,W1961&lt;X1961)),1,0))</f>
        <v>1</v>
      </c>
      <c r="AA1961" s="20">
        <f ca="1">IF(C1961&lt;NOW(),IF(AND(P1961&gt;Q1961,W1961&gt;X1961),S1961,IF(AND(P1961=Q1961,W1961=X1961),T1961,IF(AND(P1961&lt;Q1961,W1961&lt;X1961),U1961,0))),"")</f>
        <v>32</v>
      </c>
      <c r="AB1961" s="20">
        <f ca="1">IF(AND(P1961=W1961,Q1961=X1961,NOT(ISBLANK(P1961)),NOT(ISBLANK(Q1961)),NOT(ISBLANK(W1961)),NOT(ISBLANK(AA1961))),1,0)</f>
        <v>0</v>
      </c>
      <c r="AC1961" s="20" t="str">
        <f ca="1">IF(AB1961=0,"",IF(OR(ISBLANK(P1961),ISBLANK(Q1961)),"",IF(ISBLANK(VLOOKUP(A1961,Database!A:AA,22,FALSE)),"",VLOOKUP(A1961,Database!A:AA,22,FALSE))))</f>
        <v/>
      </c>
      <c r="AD1961" s="20">
        <f ca="1">IFERROR(
   IF(
     OR(ISBLANK(P1961),ISBLANK(Q1961)),
     "",
     IF(
       AND(AA1961&lt;&gt;"",OR(V1961="Terminé",V1961="En cours")),
       VLOOKUP(AC1961,Setup_ScoreExactBonus!A:D,4,FALSE),
       0
     )),
  0)</f>
        <v>0</v>
      </c>
      <c r="AE1961" s="21">
        <f ca="1">IFERROR(IF(OR(ISBLANK(P1961),ISBLANK(Q1961)),0,IF(AA1961&lt;&gt;"", AA1961 + IF(AB1961=1,AD1961, 0), "") * (R1961+1)),"")</f>
        <v>32</v>
      </c>
      <c r="AF1961" s="21">
        <f ca="1">SUMIFS(AE$2:AE1961,D$2:D1961,D1961)</f>
        <v>2420</v>
      </c>
    </row>
    <row r="1962" spans="1:32" hidden="1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1">
        <v>0</v>
      </c>
      <c r="S1962" s="20">
        <f>VLOOKUP($A1962,Database!$A:$Y,10,FALSE)</f>
        <v>165</v>
      </c>
      <c r="T1962" s="20">
        <f>VLOOKUP($A1962,Database!$A:$Y,11,FALSE)</f>
        <v>145</v>
      </c>
      <c r="U1962" s="20">
        <f>VLOOKUP($A1962,Database!$A:$Y,12,FALSE)</f>
        <v>32</v>
      </c>
      <c r="V1962" s="20" t="str">
        <f>VLOOKUP(A1962,Database!A:M,13,FALSE)</f>
        <v>Terminé</v>
      </c>
      <c r="W1962" s="20">
        <f>VLOOKUP($A1962,Database!$A:$Y,20,FALSE)</f>
        <v>1</v>
      </c>
      <c r="X1962" s="20">
        <f>VLOOKUP($A1962,Database!$A:$Y,21,FALSE)</f>
        <v>3</v>
      </c>
      <c r="Y1962" s="20">
        <f>IF(A1962=0,0,IF(V1962="À venir",0,IF(AND(ISBLANK(P1962),ISBLANK(Q1962)),1,0)))</f>
        <v>0</v>
      </c>
      <c r="Z1962" s="20">
        <f>IF(OR(ISBLANK(P1962),ISBLANK(Q1962)),"",IF(OR(AND(P1962&gt;Q1962,W1962&gt;X1962),AND(P1962=Q1962,W1962=X1962),AND(P1962&lt;Q1962,W1962&lt;X1962)),1,0))</f>
        <v>1</v>
      </c>
      <c r="AA1962" s="20">
        <f ca="1">IF(C1962&lt;NOW(),IF(AND(P1962&gt;Q1962,W1962&gt;X1962),S1962,IF(AND(P1962=Q1962,W1962=X1962),T1962,IF(AND(P1962&lt;Q1962,W1962&lt;X1962),U1962,0))),"")</f>
        <v>32</v>
      </c>
      <c r="AB1962" s="20">
        <f ca="1">IF(AND(P1962=W1962,Q1962=X1962,NOT(ISBLANK(P1962)),NOT(ISBLANK(Q1962)),NOT(ISBLANK(W1962)),NOT(ISBLANK(AA1962))),1,0)</f>
        <v>0</v>
      </c>
      <c r="AC1962" s="20" t="str">
        <f ca="1">IF(AB1962=0,"",IF(OR(ISBLANK(P1962),ISBLANK(Q1962)),"",IF(ISBLANK(VLOOKUP(A1962,Database!A:AA,22,FALSE)),"",VLOOKUP(A1962,Database!A:AA,22,FALSE))))</f>
        <v/>
      </c>
      <c r="AD1962" s="20">
        <f ca="1">IFERROR(
   IF(
     OR(ISBLANK(P1962),ISBLANK(Q1962)),
     "",
     IF(
       AND(AA1962&lt;&gt;"",OR(V1962="Terminé",V1962="En cours")),
       VLOOKUP(AC1962,Setup_ScoreExactBonus!A:D,4,FALSE),
       0
     )),
  0)</f>
        <v>0</v>
      </c>
      <c r="AE1962" s="21">
        <f ca="1">IFERROR(IF(OR(ISBLANK(P1962),ISBLANK(Q1962)),0,IF(AA1962&lt;&gt;"", AA1962 + IF(AB1962=1,AD1962, 0), "") * (R1962+1)),"")</f>
        <v>32</v>
      </c>
      <c r="AF1962" s="21">
        <f ca="1">SUMIFS(AE$2:AE1962,D$2:D1962,D1962)</f>
        <v>2637</v>
      </c>
    </row>
    <row r="1963" spans="1:32" hidden="1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1">
        <v>0</v>
      </c>
      <c r="S1963" s="20">
        <f>VLOOKUP($A1963,Database!$A:$Y,10,FALSE)</f>
        <v>165</v>
      </c>
      <c r="T1963" s="20">
        <f>VLOOKUP($A1963,Database!$A:$Y,11,FALSE)</f>
        <v>145</v>
      </c>
      <c r="U1963" s="20">
        <f>VLOOKUP($A1963,Database!$A:$Y,12,FALSE)</f>
        <v>32</v>
      </c>
      <c r="V1963" s="20" t="str">
        <f>VLOOKUP(A1963,Database!A:M,13,FALSE)</f>
        <v>Terminé</v>
      </c>
      <c r="W1963" s="20">
        <f>VLOOKUP($A1963,Database!$A:$Y,20,FALSE)</f>
        <v>1</v>
      </c>
      <c r="X1963" s="20">
        <f>VLOOKUP($A1963,Database!$A:$Y,21,FALSE)</f>
        <v>3</v>
      </c>
      <c r="Y1963" s="20">
        <f>IF(A1963=0,0,IF(V1963="À venir",0,IF(AND(ISBLANK(P1963),ISBLANK(Q1963)),1,0)))</f>
        <v>0</v>
      </c>
      <c r="Z1963" s="20">
        <f>IF(OR(ISBLANK(P1963),ISBLANK(Q1963)),"",IF(OR(AND(P1963&gt;Q1963,W1963&gt;X1963),AND(P1963=Q1963,W1963=X1963),AND(P1963&lt;Q1963,W1963&lt;X1963)),1,0))</f>
        <v>1</v>
      </c>
      <c r="AA1963" s="20">
        <f ca="1">IF(C1963&lt;NOW(),IF(AND(P1963&gt;Q1963,W1963&gt;X1963),S1963,IF(AND(P1963=Q1963,W1963=X1963),T1963,IF(AND(P1963&lt;Q1963,W1963&lt;X1963),U1963,0))),"")</f>
        <v>32</v>
      </c>
      <c r="AB1963" s="20">
        <f ca="1">IF(AND(P1963=W1963,Q1963=X1963,NOT(ISBLANK(P1963)),NOT(ISBLANK(Q1963)),NOT(ISBLANK(W1963)),NOT(ISBLANK(AA1963))),1,0)</f>
        <v>0</v>
      </c>
      <c r="AC1963" s="20" t="str">
        <f ca="1">IF(AB1963=0,"",IF(OR(ISBLANK(P1963),ISBLANK(Q1963)),"",IF(ISBLANK(VLOOKUP(A1963,Database!A:AA,22,FALSE)),"",VLOOKUP(A1963,Database!A:AA,22,FALSE))))</f>
        <v/>
      </c>
      <c r="AD1963" s="20">
        <f ca="1">IFERROR(
   IF(
     OR(ISBLANK(P1963),ISBLANK(Q1963)),
     "",
     IF(
       AND(AA1963&lt;&gt;"",OR(V1963="Terminé",V1963="En cours")),
       VLOOKUP(AC1963,Setup_ScoreExactBonus!A:D,4,FALSE),
       0
     )),
  0)</f>
        <v>0</v>
      </c>
      <c r="AE1963" s="21">
        <f ca="1">IFERROR(IF(OR(ISBLANK(P1963),ISBLANK(Q1963)),0,IF(AA1963&lt;&gt;"", AA1963 + IF(AB1963=1,AD1963, 0), "") * (R1963+1)),"")</f>
        <v>32</v>
      </c>
      <c r="AF1963" s="21">
        <f ca="1">SUMIFS(AE$2:AE1963,D$2:D1963,D1963)</f>
        <v>2628</v>
      </c>
    </row>
    <row r="1964" spans="1:32" hidden="1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1">
        <v>0</v>
      </c>
      <c r="S1964" s="20">
        <f>VLOOKUP($A1964,Database!$A:$Y,10,FALSE)</f>
        <v>165</v>
      </c>
      <c r="T1964" s="20">
        <f>VLOOKUP($A1964,Database!$A:$Y,11,FALSE)</f>
        <v>145</v>
      </c>
      <c r="U1964" s="20">
        <f>VLOOKUP($A1964,Database!$A:$Y,12,FALSE)</f>
        <v>32</v>
      </c>
      <c r="V1964" s="20" t="str">
        <f>VLOOKUP(A1964,Database!A:M,13,FALSE)</f>
        <v>Terminé</v>
      </c>
      <c r="W1964" s="20">
        <f>VLOOKUP($A1964,Database!$A:$Y,20,FALSE)</f>
        <v>1</v>
      </c>
      <c r="X1964" s="20">
        <f>VLOOKUP($A1964,Database!$A:$Y,21,FALSE)</f>
        <v>3</v>
      </c>
      <c r="Y1964" s="20">
        <f>IF(A1964=0,0,IF(V1964="À venir",0,IF(AND(ISBLANK(P1964),ISBLANK(Q1964)),1,0)))</f>
        <v>0</v>
      </c>
      <c r="Z1964" s="20">
        <f>IF(OR(ISBLANK(P1964),ISBLANK(Q1964)),"",IF(OR(AND(P1964&gt;Q1964,W1964&gt;X1964),AND(P1964=Q1964,W1964=X1964),AND(P1964&lt;Q1964,W1964&lt;X1964)),1,0))</f>
        <v>1</v>
      </c>
      <c r="AA1964" s="20">
        <f ca="1">IF(C1964&lt;NOW(),IF(AND(P1964&gt;Q1964,W1964&gt;X1964),S1964,IF(AND(P1964=Q1964,W1964=X1964),T1964,IF(AND(P1964&lt;Q1964,W1964&lt;X1964),U1964,0))),"")</f>
        <v>32</v>
      </c>
      <c r="AB1964" s="20">
        <f ca="1">IF(AND(P1964=W1964,Q1964=X1964,NOT(ISBLANK(P1964)),NOT(ISBLANK(Q1964)),NOT(ISBLANK(W1964)),NOT(ISBLANK(AA1964))),1,0)</f>
        <v>0</v>
      </c>
      <c r="AC1964" s="20" t="str">
        <f ca="1">IF(AB1964=0,"",IF(OR(ISBLANK(P1964),ISBLANK(Q1964)),"",IF(ISBLANK(VLOOKUP(A1964,Database!A:AA,22,FALSE)),"",VLOOKUP(A1964,Database!A:AA,22,FALSE))))</f>
        <v/>
      </c>
      <c r="AD1964" s="20">
        <f ca="1">IFERROR(
   IF(
     OR(ISBLANK(P1964),ISBLANK(Q1964)),
     "",
     IF(
       AND(AA1964&lt;&gt;"",OR(V1964="Terminé",V1964="En cours")),
       VLOOKUP(AC1964,Setup_ScoreExactBonus!A:D,4,FALSE),
       0
     )),
  0)</f>
        <v>0</v>
      </c>
      <c r="AE1964" s="21">
        <f ca="1">IFERROR(IF(OR(ISBLANK(P1964),ISBLANK(Q1964)),0,IF(AA1964&lt;&gt;"", AA1964 + IF(AB1964=1,AD1964, 0), "") * (R1964+1)),"")</f>
        <v>32</v>
      </c>
      <c r="AF1964" s="21">
        <f ca="1">SUMIFS(AE$2:AE1964,D$2:D1964,D1964)</f>
        <v>2516</v>
      </c>
    </row>
    <row r="1965" spans="1:32" hidden="1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1">
        <v>0</v>
      </c>
      <c r="S1965" s="20">
        <f>VLOOKUP($A1965,Database!$A:$Y,10,FALSE)</f>
        <v>165</v>
      </c>
      <c r="T1965" s="20">
        <f>VLOOKUP($A1965,Database!$A:$Y,11,FALSE)</f>
        <v>145</v>
      </c>
      <c r="U1965" s="20">
        <f>VLOOKUP($A1965,Database!$A:$Y,12,FALSE)</f>
        <v>32</v>
      </c>
      <c r="V1965" s="20" t="str">
        <f>VLOOKUP(A1965,Database!A:M,13,FALSE)</f>
        <v>Terminé</v>
      </c>
      <c r="W1965" s="20">
        <f>VLOOKUP($A1965,Database!$A:$Y,20,FALSE)</f>
        <v>1</v>
      </c>
      <c r="X1965" s="20">
        <f>VLOOKUP($A1965,Database!$A:$Y,21,FALSE)</f>
        <v>3</v>
      </c>
      <c r="Y1965" s="20">
        <f>IF(A1965=0,0,IF(V1965="À venir",0,IF(AND(ISBLANK(P1965),ISBLANK(Q1965)),1,0)))</f>
        <v>0</v>
      </c>
      <c r="Z1965" s="20">
        <f>IF(OR(ISBLANK(P1965),ISBLANK(Q1965)),"",IF(OR(AND(P1965&gt;Q1965,W1965&gt;X1965),AND(P1965=Q1965,W1965=X1965),AND(P1965&lt;Q1965,W1965&lt;X1965)),1,0))</f>
        <v>1</v>
      </c>
      <c r="AA1965" s="20">
        <f ca="1">IF(C1965&lt;NOW(),IF(AND(P1965&gt;Q1965,W1965&gt;X1965),S1965,IF(AND(P1965=Q1965,W1965=X1965),T1965,IF(AND(P1965&lt;Q1965,W1965&lt;X1965),U1965,0))),"")</f>
        <v>32</v>
      </c>
      <c r="AB1965" s="20">
        <f ca="1">IF(AND(P1965=W1965,Q1965=X1965,NOT(ISBLANK(P1965)),NOT(ISBLANK(Q1965)),NOT(ISBLANK(W1965)),NOT(ISBLANK(AA1965))),1,0)</f>
        <v>0</v>
      </c>
      <c r="AC1965" s="20" t="str">
        <f ca="1">IF(AB1965=0,"",IF(OR(ISBLANK(P1965),ISBLANK(Q1965)),"",IF(ISBLANK(VLOOKUP(A1965,Database!A:AA,22,FALSE)),"",VLOOKUP(A1965,Database!A:AA,22,FALSE))))</f>
        <v/>
      </c>
      <c r="AD1965" s="20">
        <f ca="1">IFERROR(
   IF(
     OR(ISBLANK(P1965),ISBLANK(Q1965)),
     "",
     IF(
       AND(AA1965&lt;&gt;"",OR(V1965="Terminé",V1965="En cours")),
       VLOOKUP(AC1965,Setup_ScoreExactBonus!A:D,4,FALSE),
       0
     )),
  0)</f>
        <v>0</v>
      </c>
      <c r="AE1965" s="21">
        <f ca="1">IFERROR(IF(OR(ISBLANK(P1965),ISBLANK(Q1965)),0,IF(AA1965&lt;&gt;"", AA1965 + IF(AB1965=1,AD1965, 0), "") * (R1965+1)),"")</f>
        <v>32</v>
      </c>
      <c r="AF1965" s="21">
        <f ca="1">SUMIFS(AE$2:AE1965,D$2:D1965,D1965)</f>
        <v>2656</v>
      </c>
    </row>
    <row r="1966" spans="1:32" hidden="1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1">
        <v>0</v>
      </c>
      <c r="S1966" s="20">
        <f>VLOOKUP($A1966,Database!$A:$Y,10,FALSE)</f>
        <v>165</v>
      </c>
      <c r="T1966" s="20">
        <f>VLOOKUP($A1966,Database!$A:$Y,11,FALSE)</f>
        <v>145</v>
      </c>
      <c r="U1966" s="20">
        <f>VLOOKUP($A1966,Database!$A:$Y,12,FALSE)</f>
        <v>32</v>
      </c>
      <c r="V1966" s="20" t="str">
        <f>VLOOKUP(A1966,Database!A:M,13,FALSE)</f>
        <v>Terminé</v>
      </c>
      <c r="W1966" s="20">
        <f>VLOOKUP($A1966,Database!$A:$Y,20,FALSE)</f>
        <v>1</v>
      </c>
      <c r="X1966" s="20">
        <f>VLOOKUP($A1966,Database!$A:$Y,21,FALSE)</f>
        <v>3</v>
      </c>
      <c r="Y1966" s="20">
        <f>IF(A1966=0,0,IF(V1966="À venir",0,IF(AND(ISBLANK(P1966),ISBLANK(Q1966)),1,0)))</f>
        <v>0</v>
      </c>
      <c r="Z1966" s="20">
        <f>IF(OR(ISBLANK(P1966),ISBLANK(Q1966)),"",IF(OR(AND(P1966&gt;Q1966,W1966&gt;X1966),AND(P1966=Q1966,W1966=X1966),AND(P1966&lt;Q1966,W1966&lt;X1966)),1,0))</f>
        <v>0</v>
      </c>
      <c r="AA1966" s="20">
        <f ca="1">IF(C1966&lt;NOW(),IF(AND(P1966&gt;Q1966,W1966&gt;X1966),S1966,IF(AND(P1966=Q1966,W1966=X1966),T1966,IF(AND(P1966&lt;Q1966,W1966&lt;X1966),U1966,0))),"")</f>
        <v>0</v>
      </c>
      <c r="AB1966" s="20">
        <f ca="1">IF(AND(P1966=W1966,Q1966=X1966,NOT(ISBLANK(P1966)),NOT(ISBLANK(Q1966)),NOT(ISBLANK(W1966)),NOT(ISBLANK(AA1966))),1,0)</f>
        <v>0</v>
      </c>
      <c r="AC1966" s="20" t="str">
        <f ca="1">IF(AB1966=0,"",IF(OR(ISBLANK(P1966),ISBLANK(Q1966)),"",IF(ISBLANK(VLOOKUP(A1966,Database!A:AA,22,FALSE)),"",VLOOKUP(A1966,Database!A:AA,22,FALSE))))</f>
        <v/>
      </c>
      <c r="AD1966" s="20">
        <f ca="1">IFERROR(
   IF(
     OR(ISBLANK(P1966),ISBLANK(Q1966)),
     "",
     IF(
       AND(AA1966&lt;&gt;"",OR(V1966="Terminé",V1966="En cours")),
       VLOOKUP(AC1966,Setup_ScoreExactBonus!A:D,4,FALSE),
       0
     )),
  0)</f>
        <v>0</v>
      </c>
      <c r="AE1966" s="21">
        <f ca="1">IFERROR(IF(OR(ISBLANK(P1966),ISBLANK(Q1966)),0,IF(AA1966&lt;&gt;"", AA1966 + IF(AB1966=1,AD1966, 0), "") * (R1966+1)),"")</f>
        <v>0</v>
      </c>
      <c r="AF1966" s="21">
        <f ca="1">SUMIFS(AE$2:AE1966,D$2:D1966,D1966)</f>
        <v>2468</v>
      </c>
    </row>
    <row r="1967" spans="1:32" hidden="1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1">
        <v>0</v>
      </c>
      <c r="S1967" s="20">
        <f>VLOOKUP($A1967,Database!$A:$Y,10,FALSE)</f>
        <v>165</v>
      </c>
      <c r="T1967" s="20">
        <f>VLOOKUP($A1967,Database!$A:$Y,11,FALSE)</f>
        <v>145</v>
      </c>
      <c r="U1967" s="20">
        <f>VLOOKUP($A1967,Database!$A:$Y,12,FALSE)</f>
        <v>32</v>
      </c>
      <c r="V1967" s="20" t="str">
        <f>VLOOKUP(A1967,Database!A:M,13,FALSE)</f>
        <v>Terminé</v>
      </c>
      <c r="W1967" s="20">
        <f>VLOOKUP($A1967,Database!$A:$Y,20,FALSE)</f>
        <v>1</v>
      </c>
      <c r="X1967" s="20">
        <f>VLOOKUP($A1967,Database!$A:$Y,21,FALSE)</f>
        <v>3</v>
      </c>
      <c r="Y1967" s="20">
        <f>IF(A1967=0,0,IF(V1967="À venir",0,IF(AND(ISBLANK(P1967),ISBLANK(Q1967)),1,0)))</f>
        <v>0</v>
      </c>
      <c r="Z1967" s="20">
        <f>IF(OR(ISBLANK(P1967),ISBLANK(Q1967)),"",IF(OR(AND(P1967&gt;Q1967,W1967&gt;X1967),AND(P1967=Q1967,W1967=X1967),AND(P1967&lt;Q1967,W1967&lt;X1967)),1,0))</f>
        <v>1</v>
      </c>
      <c r="AA1967" s="20">
        <f ca="1">IF(C1967&lt;NOW(),IF(AND(P1967&gt;Q1967,W1967&gt;X1967),S1967,IF(AND(P1967=Q1967,W1967=X1967),T1967,IF(AND(P1967&lt;Q1967,W1967&lt;X1967),U1967,0))),"")</f>
        <v>32</v>
      </c>
      <c r="AB1967" s="20">
        <f ca="1">IF(AND(P1967=W1967,Q1967=X1967,NOT(ISBLANK(P1967)),NOT(ISBLANK(Q1967)),NOT(ISBLANK(W1967)),NOT(ISBLANK(AA1967))),1,0)</f>
        <v>0</v>
      </c>
      <c r="AC1967" s="20" t="str">
        <f ca="1">IF(AB1967=0,"",IF(OR(ISBLANK(P1967),ISBLANK(Q1967)),"",IF(ISBLANK(VLOOKUP(A1967,Database!A:AA,22,FALSE)),"",VLOOKUP(A1967,Database!A:AA,22,FALSE))))</f>
        <v/>
      </c>
      <c r="AD1967" s="20">
        <f ca="1">IFERROR(
   IF(
     OR(ISBLANK(P1967),ISBLANK(Q1967)),
     "",
     IF(
       AND(AA1967&lt;&gt;"",OR(V1967="Terminé",V1967="En cours")),
       VLOOKUP(AC1967,Setup_ScoreExactBonus!A:D,4,FALSE),
       0
     )),
  0)</f>
        <v>0</v>
      </c>
      <c r="AE1967" s="21">
        <f ca="1">IFERROR(IF(OR(ISBLANK(P1967),ISBLANK(Q1967)),0,IF(AA1967&lt;&gt;"", AA1967 + IF(AB1967=1,AD1967, 0), "") * (R1967+1)),"")</f>
        <v>32</v>
      </c>
      <c r="AF1967" s="21">
        <f ca="1">SUMIFS(AE$2:AE1967,D$2:D1967,D1967)</f>
        <v>2298</v>
      </c>
    </row>
    <row r="1968" spans="1:32" hidden="1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1">
        <v>0</v>
      </c>
      <c r="S1968" s="20">
        <f>VLOOKUP($A1968,Database!$A:$Y,10,FALSE)</f>
        <v>165</v>
      </c>
      <c r="T1968" s="20">
        <f>VLOOKUP($A1968,Database!$A:$Y,11,FALSE)</f>
        <v>145</v>
      </c>
      <c r="U1968" s="20">
        <f>VLOOKUP($A1968,Database!$A:$Y,12,FALSE)</f>
        <v>32</v>
      </c>
      <c r="V1968" s="20" t="str">
        <f>VLOOKUP(A1968,Database!A:M,13,FALSE)</f>
        <v>Terminé</v>
      </c>
      <c r="W1968" s="20">
        <f>VLOOKUP($A1968,Database!$A:$Y,20,FALSE)</f>
        <v>1</v>
      </c>
      <c r="X1968" s="20">
        <f>VLOOKUP($A1968,Database!$A:$Y,21,FALSE)</f>
        <v>3</v>
      </c>
      <c r="Y1968" s="20">
        <f>IF(A1968=0,0,IF(V1968="À venir",0,IF(AND(ISBLANK(P1968),ISBLANK(Q1968)),1,0)))</f>
        <v>0</v>
      </c>
      <c r="Z1968" s="20">
        <f>IF(OR(ISBLANK(P1968),ISBLANK(Q1968)),"",IF(OR(AND(P1968&gt;Q1968,W1968&gt;X1968),AND(P1968=Q1968,W1968=X1968),AND(P1968&lt;Q1968,W1968&lt;X1968)),1,0))</f>
        <v>1</v>
      </c>
      <c r="AA1968" s="20">
        <f ca="1">IF(C1968&lt;NOW(),IF(AND(P1968&gt;Q1968,W1968&gt;X1968),S1968,IF(AND(P1968=Q1968,W1968=X1968),T1968,IF(AND(P1968&lt;Q1968,W1968&lt;X1968),U1968,0))),"")</f>
        <v>32</v>
      </c>
      <c r="AB1968" s="20">
        <f ca="1">IF(AND(P1968=W1968,Q1968=X1968,NOT(ISBLANK(P1968)),NOT(ISBLANK(Q1968)),NOT(ISBLANK(W1968)),NOT(ISBLANK(AA1968))),1,0)</f>
        <v>0</v>
      </c>
      <c r="AC1968" s="20" t="str">
        <f ca="1">IF(AB1968=0,"",IF(OR(ISBLANK(P1968),ISBLANK(Q1968)),"",IF(ISBLANK(VLOOKUP(A1968,Database!A:AA,22,FALSE)),"",VLOOKUP(A1968,Database!A:AA,22,FALSE))))</f>
        <v/>
      </c>
      <c r="AD1968" s="20">
        <f ca="1">IFERROR(
   IF(
     OR(ISBLANK(P1968),ISBLANK(Q1968)),
     "",
     IF(
       AND(AA1968&lt;&gt;"",OR(V1968="Terminé",V1968="En cours")),
       VLOOKUP(AC1968,Setup_ScoreExactBonus!A:D,4,FALSE),
       0
     )),
  0)</f>
        <v>0</v>
      </c>
      <c r="AE1968" s="21">
        <f ca="1">IFERROR(IF(OR(ISBLANK(P1968),ISBLANK(Q1968)),0,IF(AA1968&lt;&gt;"", AA1968 + IF(AB1968=1,AD1968, 0), "") * (R1968+1)),"")</f>
        <v>32</v>
      </c>
      <c r="AF1968" s="21">
        <f ca="1">SUMIFS(AE$2:AE1968,D$2:D1968,D1968)</f>
        <v>2034</v>
      </c>
    </row>
    <row r="1969" spans="1:32" hidden="1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1">
        <v>0</v>
      </c>
      <c r="S1969" s="20">
        <f>VLOOKUP($A1969,Database!$A:$Y,10,FALSE)</f>
        <v>165</v>
      </c>
      <c r="T1969" s="20">
        <f>VLOOKUP($A1969,Database!$A:$Y,11,FALSE)</f>
        <v>145</v>
      </c>
      <c r="U1969" s="20">
        <f>VLOOKUP($A1969,Database!$A:$Y,12,FALSE)</f>
        <v>32</v>
      </c>
      <c r="V1969" s="20" t="str">
        <f>VLOOKUP(A1969,Database!A:M,13,FALSE)</f>
        <v>Terminé</v>
      </c>
      <c r="W1969" s="20">
        <f>VLOOKUP($A1969,Database!$A:$Y,20,FALSE)</f>
        <v>1</v>
      </c>
      <c r="X1969" s="20">
        <f>VLOOKUP($A1969,Database!$A:$Y,21,FALSE)</f>
        <v>3</v>
      </c>
      <c r="Y1969" s="20">
        <f>IF(A1969=0,0,IF(V1969="À venir",0,IF(AND(ISBLANK(P1969),ISBLANK(Q1969)),1,0)))</f>
        <v>0</v>
      </c>
      <c r="Z1969" s="20">
        <f>IF(OR(ISBLANK(P1969),ISBLANK(Q1969)),"",IF(OR(AND(P1969&gt;Q1969,W1969&gt;X1969),AND(P1969=Q1969,W1969=X1969),AND(P1969&lt;Q1969,W1969&lt;X1969)),1,0))</f>
        <v>1</v>
      </c>
      <c r="AA1969" s="20">
        <f ca="1">IF(C1969&lt;NOW(),IF(AND(P1969&gt;Q1969,W1969&gt;X1969),S1969,IF(AND(P1969=Q1969,W1969=X1969),T1969,IF(AND(P1969&lt;Q1969,W1969&lt;X1969),U1969,0))),"")</f>
        <v>32</v>
      </c>
      <c r="AB1969" s="20">
        <f ca="1">IF(AND(P1969=W1969,Q1969=X1969,NOT(ISBLANK(P1969)),NOT(ISBLANK(Q1969)),NOT(ISBLANK(W1969)),NOT(ISBLANK(AA1969))),1,0)</f>
        <v>0</v>
      </c>
      <c r="AC1969" s="20" t="str">
        <f ca="1">IF(AB1969=0,"",IF(OR(ISBLANK(P1969),ISBLANK(Q1969)),"",IF(ISBLANK(VLOOKUP(A1969,Database!A:AA,22,FALSE)),"",VLOOKUP(A1969,Database!A:AA,22,FALSE))))</f>
        <v/>
      </c>
      <c r="AD1969" s="20">
        <f ca="1">IFERROR(
   IF(
     OR(ISBLANK(P1969),ISBLANK(Q1969)),
     "",
     IF(
       AND(AA1969&lt;&gt;"",OR(V1969="Terminé",V1969="En cours")),
       VLOOKUP(AC1969,Setup_ScoreExactBonus!A:D,4,FALSE),
       0
     )),
  0)</f>
        <v>0</v>
      </c>
      <c r="AE1969" s="21">
        <f ca="1">IFERROR(IF(OR(ISBLANK(P1969),ISBLANK(Q1969)),0,IF(AA1969&lt;&gt;"", AA1969 + IF(AB1969=1,AD1969, 0), "") * (R1969+1)),"")</f>
        <v>32</v>
      </c>
      <c r="AF1969" s="21">
        <f ca="1">SUMIFS(AE$2:AE1969,D$2:D1969,D1969)</f>
        <v>2761</v>
      </c>
    </row>
    <row r="1970" spans="1:32" hidden="1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1">
        <v>0</v>
      </c>
      <c r="S1970" s="20">
        <f>VLOOKUP($A1970,Database!$A:$Y,10,FALSE)</f>
        <v>165</v>
      </c>
      <c r="T1970" s="20">
        <f>VLOOKUP($A1970,Database!$A:$Y,11,FALSE)</f>
        <v>145</v>
      </c>
      <c r="U1970" s="20">
        <f>VLOOKUP($A1970,Database!$A:$Y,12,FALSE)</f>
        <v>32</v>
      </c>
      <c r="V1970" s="20" t="str">
        <f>VLOOKUP(A1970,Database!A:M,13,FALSE)</f>
        <v>Terminé</v>
      </c>
      <c r="W1970" s="20">
        <f>VLOOKUP($A1970,Database!$A:$Y,20,FALSE)</f>
        <v>1</v>
      </c>
      <c r="X1970" s="20">
        <f>VLOOKUP($A1970,Database!$A:$Y,21,FALSE)</f>
        <v>3</v>
      </c>
      <c r="Y1970" s="20">
        <f>IF(A1970=0,0,IF(V1970="À venir",0,IF(AND(ISBLANK(P1970),ISBLANK(Q1970)),1,0)))</f>
        <v>0</v>
      </c>
      <c r="Z1970" s="20">
        <f>IF(OR(ISBLANK(P1970),ISBLANK(Q1970)),"",IF(OR(AND(P1970&gt;Q1970,W1970&gt;X1970),AND(P1970=Q1970,W1970=X1970),AND(P1970&lt;Q1970,W1970&lt;X1970)),1,0))</f>
        <v>1</v>
      </c>
      <c r="AA1970" s="20">
        <f ca="1">IF(C1970&lt;NOW(),IF(AND(P1970&gt;Q1970,W1970&gt;X1970),S1970,IF(AND(P1970=Q1970,W1970=X1970),T1970,IF(AND(P1970&lt;Q1970,W1970&lt;X1970),U1970,0))),"")</f>
        <v>32</v>
      </c>
      <c r="AB1970" s="20">
        <f ca="1">IF(AND(P1970=W1970,Q1970=X1970,NOT(ISBLANK(P1970)),NOT(ISBLANK(Q1970)),NOT(ISBLANK(W1970)),NOT(ISBLANK(AA1970))),1,0)</f>
        <v>0</v>
      </c>
      <c r="AC1970" s="20" t="str">
        <f ca="1">IF(AB1970=0,"",IF(OR(ISBLANK(P1970),ISBLANK(Q1970)),"",IF(ISBLANK(VLOOKUP(A1970,Database!A:AA,22,FALSE)),"",VLOOKUP(A1970,Database!A:AA,22,FALSE))))</f>
        <v/>
      </c>
      <c r="AD1970" s="20">
        <f ca="1">IFERROR(
   IF(
     OR(ISBLANK(P1970),ISBLANK(Q1970)),
     "",
     IF(
       AND(AA1970&lt;&gt;"",OR(V1970="Terminé",V1970="En cours")),
       VLOOKUP(AC1970,Setup_ScoreExactBonus!A:D,4,FALSE),
       0
     )),
  0)</f>
        <v>0</v>
      </c>
      <c r="AE1970" s="21">
        <f ca="1">IFERROR(IF(OR(ISBLANK(P1970),ISBLANK(Q1970)),0,IF(AA1970&lt;&gt;"", AA1970 + IF(AB1970=1,AD1970, 0), "") * (R1970+1)),"")</f>
        <v>32</v>
      </c>
      <c r="AF1970" s="21">
        <f ca="1">SUMIFS(AE$2:AE1970,D$2:D1970,D1970)</f>
        <v>2809</v>
      </c>
    </row>
    <row r="1971" spans="1:32" hidden="1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1">
        <v>0</v>
      </c>
      <c r="S1971" s="20">
        <f>VLOOKUP($A1971,Database!$A:$Y,10,FALSE)</f>
        <v>165</v>
      </c>
      <c r="T1971" s="20">
        <f>VLOOKUP($A1971,Database!$A:$Y,11,FALSE)</f>
        <v>145</v>
      </c>
      <c r="U1971" s="20">
        <f>VLOOKUP($A1971,Database!$A:$Y,12,FALSE)</f>
        <v>32</v>
      </c>
      <c r="V1971" s="20" t="str">
        <f>VLOOKUP(A1971,Database!A:M,13,FALSE)</f>
        <v>Terminé</v>
      </c>
      <c r="W1971" s="20">
        <f>VLOOKUP($A1971,Database!$A:$Y,20,FALSE)</f>
        <v>1</v>
      </c>
      <c r="X1971" s="20">
        <f>VLOOKUP($A1971,Database!$A:$Y,21,FALSE)</f>
        <v>3</v>
      </c>
      <c r="Y1971" s="20">
        <f>IF(A1971=0,0,IF(V1971="À venir",0,IF(AND(ISBLANK(P1971),ISBLANK(Q1971)),1,0)))</f>
        <v>0</v>
      </c>
      <c r="Z1971" s="20">
        <f>IF(OR(ISBLANK(P1971),ISBLANK(Q1971)),"",IF(OR(AND(P1971&gt;Q1971,W1971&gt;X1971),AND(P1971=Q1971,W1971=X1971),AND(P1971&lt;Q1971,W1971&lt;X1971)),1,0))</f>
        <v>1</v>
      </c>
      <c r="AA1971" s="20">
        <f ca="1">IF(C1971&lt;NOW(),IF(AND(P1971&gt;Q1971,W1971&gt;X1971),S1971,IF(AND(P1971=Q1971,W1971=X1971),T1971,IF(AND(P1971&lt;Q1971,W1971&lt;X1971),U1971,0))),"")</f>
        <v>32</v>
      </c>
      <c r="AB1971" s="20">
        <f ca="1">IF(AND(P1971=W1971,Q1971=X1971,NOT(ISBLANK(P1971)),NOT(ISBLANK(Q1971)),NOT(ISBLANK(W1971)),NOT(ISBLANK(AA1971))),1,0)</f>
        <v>0</v>
      </c>
      <c r="AC1971" s="20" t="str">
        <f ca="1">IF(AB1971=0,"",IF(OR(ISBLANK(P1971),ISBLANK(Q1971)),"",IF(ISBLANK(VLOOKUP(A1971,Database!A:AA,22,FALSE)),"",VLOOKUP(A1971,Database!A:AA,22,FALSE))))</f>
        <v/>
      </c>
      <c r="AD1971" s="20">
        <f ca="1">IFERROR(
   IF(
     OR(ISBLANK(P1971),ISBLANK(Q1971)),
     "",
     IF(
       AND(AA1971&lt;&gt;"",OR(V1971="Terminé",V1971="En cours")),
       VLOOKUP(AC1971,Setup_ScoreExactBonus!A:D,4,FALSE),
       0
     )),
  0)</f>
        <v>0</v>
      </c>
      <c r="AE1971" s="21">
        <f ca="1">IFERROR(IF(OR(ISBLANK(P1971),ISBLANK(Q1971)),0,IF(AA1971&lt;&gt;"", AA1971 + IF(AB1971=1,AD1971, 0), "") * (R1971+1)),"")</f>
        <v>32</v>
      </c>
      <c r="AF1971" s="21">
        <f ca="1">SUMIFS(AE$2:AE1971,D$2:D1971,D1971)</f>
        <v>2170</v>
      </c>
    </row>
    <row r="1972" spans="1:32" hidden="1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1">
        <v>0</v>
      </c>
      <c r="S1972" s="20">
        <f>VLOOKUP($A1972,Database!$A:$Y,10,FALSE)</f>
        <v>165</v>
      </c>
      <c r="T1972" s="20">
        <f>VLOOKUP($A1972,Database!$A:$Y,11,FALSE)</f>
        <v>145</v>
      </c>
      <c r="U1972" s="20">
        <f>VLOOKUP($A1972,Database!$A:$Y,12,FALSE)</f>
        <v>32</v>
      </c>
      <c r="V1972" s="20" t="str">
        <f>VLOOKUP(A1972,Database!A:M,13,FALSE)</f>
        <v>Terminé</v>
      </c>
      <c r="W1972" s="20">
        <f>VLOOKUP($A1972,Database!$A:$Y,20,FALSE)</f>
        <v>1</v>
      </c>
      <c r="X1972" s="20">
        <f>VLOOKUP($A1972,Database!$A:$Y,21,FALSE)</f>
        <v>3</v>
      </c>
      <c r="Y1972" s="20">
        <f>IF(A1972=0,0,IF(V1972="À venir",0,IF(AND(ISBLANK(P1972),ISBLANK(Q1972)),1,0)))</f>
        <v>0</v>
      </c>
      <c r="Z1972" s="20">
        <f>IF(OR(ISBLANK(P1972),ISBLANK(Q1972)),"",IF(OR(AND(P1972&gt;Q1972,W1972&gt;X1972),AND(P1972=Q1972,W1972=X1972),AND(P1972&lt;Q1972,W1972&lt;X1972)),1,0))</f>
        <v>1</v>
      </c>
      <c r="AA1972" s="20">
        <f ca="1">IF(C1972&lt;NOW(),IF(AND(P1972&gt;Q1972,W1972&gt;X1972),S1972,IF(AND(P1972=Q1972,W1972=X1972),T1972,IF(AND(P1972&lt;Q1972,W1972&lt;X1972),U1972,0))),"")</f>
        <v>32</v>
      </c>
      <c r="AB1972" s="20">
        <f ca="1">IF(AND(P1972=W1972,Q1972=X1972,NOT(ISBLANK(P1972)),NOT(ISBLANK(Q1972)),NOT(ISBLANK(W1972)),NOT(ISBLANK(AA1972))),1,0)</f>
        <v>0</v>
      </c>
      <c r="AC1972" s="20" t="str">
        <f ca="1">IF(AB1972=0,"",IF(OR(ISBLANK(P1972),ISBLANK(Q1972)),"",IF(ISBLANK(VLOOKUP(A1972,Database!A:AA,22,FALSE)),"",VLOOKUP(A1972,Database!A:AA,22,FALSE))))</f>
        <v/>
      </c>
      <c r="AD1972" s="20">
        <f ca="1">IFERROR(
   IF(
     OR(ISBLANK(P1972),ISBLANK(Q1972)),
     "",
     IF(
       AND(AA1972&lt;&gt;"",OR(V1972="Terminé",V1972="En cours")),
       VLOOKUP(AC1972,Setup_ScoreExactBonus!A:D,4,FALSE),
       0
     )),
  0)</f>
        <v>0</v>
      </c>
      <c r="AE1972" s="21">
        <f ca="1">IFERROR(IF(OR(ISBLANK(P1972),ISBLANK(Q1972)),0,IF(AA1972&lt;&gt;"", AA1972 + IF(AB1972=1,AD1972, 0), "") * (R1972+1)),"")</f>
        <v>32</v>
      </c>
      <c r="AF1972" s="21">
        <f ca="1">SUMIFS(AE$2:AE1972,D$2:D1972,D1972)</f>
        <v>2233</v>
      </c>
    </row>
    <row r="1973" spans="1:32" hidden="1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/>
      <c r="Q1973" s="27"/>
      <c r="R1973" s="21">
        <v>0</v>
      </c>
      <c r="S1973" s="20">
        <f>VLOOKUP($A1973,Database!$A:$Y,10,FALSE)</f>
        <v>141</v>
      </c>
      <c r="T1973" s="20">
        <f>VLOOKUP($A1973,Database!$A:$Y,11,FALSE)</f>
        <v>121</v>
      </c>
      <c r="U1973" s="20">
        <f>VLOOKUP($A1973,Database!$A:$Y,12,FALSE)</f>
        <v>64</v>
      </c>
      <c r="V1973" s="20" t="str">
        <f>VLOOKUP(A1973,Database!A:M,13,FALSE)</f>
        <v>À venir</v>
      </c>
      <c r="W1973" s="20" t="str">
        <f>VLOOKUP($A1973,Database!$A:$Y,20,FALSE)</f>
        <v/>
      </c>
      <c r="X1973" s="20" t="str">
        <f>VLOOKUP($A1973,Database!$A:$Y,21,FALSE)</f>
        <v/>
      </c>
      <c r="Y1973" s="20">
        <f>IF(A1973=0,0,IF(V1973="À venir",0,IF(AND(ISBLANK(P1973),ISBLANK(Q1973)),1,0)))</f>
        <v>0</v>
      </c>
      <c r="Z1973" s="20" t="str">
        <f>IF(OR(ISBLANK(P1973),ISBLANK(Q1973)),"",IF(OR(AND(P1973&gt;Q1973,W1973&gt;X1973),AND(P1973=Q1973,W1973=X1973),AND(P1973&lt;Q1973,W1973&lt;X1973)),1,0))</f>
        <v/>
      </c>
      <c r="AA1973" s="20" t="str">
        <f ca="1">IF(C1973&lt;NOW(),IF(AND(P1973&gt;Q1973,W1973&gt;X1973),S1973,IF(AND(P1973=Q1973,W1973=X1973),T1973,IF(AND(P1973&lt;Q1973,W1973&lt;X1973),U1973,0))),"")</f>
        <v/>
      </c>
      <c r="AB1973" s="20">
        <f ca="1">IF(AND(P1973=W1973,Q1973=X1973,NOT(ISBLANK(P1973)),NOT(ISBLANK(Q1973)),NOT(ISBLANK(W1973)),NOT(ISBLANK(AA1973))),1,0)</f>
        <v>0</v>
      </c>
      <c r="AC1973" s="20" t="str">
        <f ca="1">IF(AB1973=0,"",IF(OR(ISBLANK(P1973),ISBLANK(Q1973)),"",IF(ISBLANK(VLOOKUP(A1973,Database!A:AA,22,FALSE)),"",VLOOKUP(A1973,Database!A:AA,22,FALSE))))</f>
        <v/>
      </c>
      <c r="AD1973" s="20" t="str">
        <f>IFERROR(
   IF(
     OR(ISBLANK(P1973),ISBLANK(Q1973)),
     "",
     IF(
       AND(AA1973&lt;&gt;"",OR(V1973="Terminé",V1973="En cours")),
       VLOOKUP(AC1973,Setup_ScoreExactBonus!A:D,4,FALSE),
       0
     )),
  0)</f>
        <v/>
      </c>
      <c r="AE1973" s="21">
        <f>IFERROR(IF(OR(ISBLANK(P1973),ISBLANK(Q1973)),0,IF(AA1973&lt;&gt;"", AA1973 + IF(AB1973=1,AD1973, 0), "") * (R1973+1)),"")</f>
        <v>0</v>
      </c>
      <c r="AF1973" s="21">
        <f ca="1">SUMIFS(AE$2:AE1973,D$2:D1973,D1973)</f>
        <v>2750</v>
      </c>
    </row>
    <row r="1974" spans="1:32" hidden="1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/>
      <c r="Q1974" s="27"/>
      <c r="R1974" s="21">
        <v>0</v>
      </c>
      <c r="S1974" s="20">
        <f>VLOOKUP($A1974,Database!$A:$Y,10,FALSE)</f>
        <v>141</v>
      </c>
      <c r="T1974" s="20">
        <f>VLOOKUP($A1974,Database!$A:$Y,11,FALSE)</f>
        <v>121</v>
      </c>
      <c r="U1974" s="20">
        <f>VLOOKUP($A1974,Database!$A:$Y,12,FALSE)</f>
        <v>64</v>
      </c>
      <c r="V1974" s="20" t="str">
        <f>VLOOKUP(A1974,Database!A:M,13,FALSE)</f>
        <v>À venir</v>
      </c>
      <c r="W1974" s="20" t="str">
        <f>VLOOKUP($A1974,Database!$A:$Y,20,FALSE)</f>
        <v/>
      </c>
      <c r="X1974" s="20" t="str">
        <f>VLOOKUP($A1974,Database!$A:$Y,21,FALSE)</f>
        <v/>
      </c>
      <c r="Y1974" s="20">
        <f>IF(A1974=0,0,IF(V1974="À venir",0,IF(AND(ISBLANK(P1974),ISBLANK(Q1974)),1,0)))</f>
        <v>0</v>
      </c>
      <c r="Z1974" s="20" t="str">
        <f>IF(OR(ISBLANK(P1974),ISBLANK(Q1974)),"",IF(OR(AND(P1974&gt;Q1974,W1974&gt;X1974),AND(P1974=Q1974,W1974=X1974),AND(P1974&lt;Q1974,W1974&lt;X1974)),1,0))</f>
        <v/>
      </c>
      <c r="AA1974" s="20" t="str">
        <f ca="1">IF(C1974&lt;NOW(),IF(AND(P1974&gt;Q1974,W1974&gt;X1974),S1974,IF(AND(P1974=Q1974,W1974=X1974),T1974,IF(AND(P1974&lt;Q1974,W1974&lt;X1974),U1974,0))),"")</f>
        <v/>
      </c>
      <c r="AB1974" s="20">
        <f ca="1">IF(AND(P1974=W1974,Q1974=X1974,NOT(ISBLANK(P1974)),NOT(ISBLANK(Q1974)),NOT(ISBLANK(W1974)),NOT(ISBLANK(AA1974))),1,0)</f>
        <v>0</v>
      </c>
      <c r="AC1974" s="20" t="str">
        <f ca="1">IF(AB1974=0,"",IF(OR(ISBLANK(P1974),ISBLANK(Q1974)),"",IF(ISBLANK(VLOOKUP(A1974,Database!A:AA,22,FALSE)),"",VLOOKUP(A1974,Database!A:AA,22,FALSE))))</f>
        <v/>
      </c>
      <c r="AD1974" s="20" t="str">
        <f>IFERROR(
   IF(
     OR(ISBLANK(P1974),ISBLANK(Q1974)),
     "",
     IF(
       AND(AA1974&lt;&gt;"",OR(V1974="Terminé",V1974="En cours")),
       VLOOKUP(AC1974,Setup_ScoreExactBonus!A:D,4,FALSE),
       0
     )),
  0)</f>
        <v/>
      </c>
      <c r="AE1974" s="21">
        <f>IFERROR(IF(OR(ISBLANK(P1974),ISBLANK(Q1974)),0,IF(AA1974&lt;&gt;"", AA1974 + IF(AB1974=1,AD1974, 0), "") * (R1974+1)),"")</f>
        <v>0</v>
      </c>
      <c r="AF1974" s="21">
        <f ca="1">SUMIFS(AE$2:AE1974,D$2:D1974,D1974)</f>
        <v>3059</v>
      </c>
    </row>
    <row r="1975" spans="1:32" hidden="1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/>
      <c r="Q1975" s="27"/>
      <c r="R1975" s="21">
        <v>0</v>
      </c>
      <c r="S1975" s="20">
        <f>VLOOKUP($A1975,Database!$A:$Y,10,FALSE)</f>
        <v>141</v>
      </c>
      <c r="T1975" s="20">
        <f>VLOOKUP($A1975,Database!$A:$Y,11,FALSE)</f>
        <v>121</v>
      </c>
      <c r="U1975" s="20">
        <f>VLOOKUP($A1975,Database!$A:$Y,12,FALSE)</f>
        <v>64</v>
      </c>
      <c r="V1975" s="20" t="str">
        <f>VLOOKUP(A1975,Database!A:M,13,FALSE)</f>
        <v>À venir</v>
      </c>
      <c r="W1975" s="20" t="str">
        <f>VLOOKUP($A1975,Database!$A:$Y,20,FALSE)</f>
        <v/>
      </c>
      <c r="X1975" s="20" t="str">
        <f>VLOOKUP($A1975,Database!$A:$Y,21,FALSE)</f>
        <v/>
      </c>
      <c r="Y1975" s="20">
        <f>IF(A1975=0,0,IF(V1975="À venir",0,IF(AND(ISBLANK(P1975),ISBLANK(Q1975)),1,0)))</f>
        <v>0</v>
      </c>
      <c r="Z1975" s="20" t="str">
        <f>IF(OR(ISBLANK(P1975),ISBLANK(Q1975)),"",IF(OR(AND(P1975&gt;Q1975,W1975&gt;X1975),AND(P1975=Q1975,W1975=X1975),AND(P1975&lt;Q1975,W1975&lt;X1975)),1,0))</f>
        <v/>
      </c>
      <c r="AA1975" s="20" t="str">
        <f ca="1">IF(C1975&lt;NOW(),IF(AND(P1975&gt;Q1975,W1975&gt;X1975),S1975,IF(AND(P1975=Q1975,W1975=X1975),T1975,IF(AND(P1975&lt;Q1975,W1975&lt;X1975),U1975,0))),"")</f>
        <v/>
      </c>
      <c r="AB1975" s="20">
        <f ca="1">IF(AND(P1975=W1975,Q1975=X1975,NOT(ISBLANK(P1975)),NOT(ISBLANK(Q1975)),NOT(ISBLANK(W1975)),NOT(ISBLANK(AA1975))),1,0)</f>
        <v>0</v>
      </c>
      <c r="AC1975" s="20" t="str">
        <f ca="1">IF(AB1975=0,"",IF(OR(ISBLANK(P1975),ISBLANK(Q1975)),"",IF(ISBLANK(VLOOKUP(A1975,Database!A:AA,22,FALSE)),"",VLOOKUP(A1975,Database!A:AA,22,FALSE))))</f>
        <v/>
      </c>
      <c r="AD1975" s="20" t="str">
        <f>IFERROR(
   IF(
     OR(ISBLANK(P1975),ISBLANK(Q1975)),
     "",
     IF(
       AND(AA1975&lt;&gt;"",OR(V1975="Terminé",V1975="En cours")),
       VLOOKUP(AC1975,Setup_ScoreExactBonus!A:D,4,FALSE),
       0
     )),
  0)</f>
        <v/>
      </c>
      <c r="AE1975" s="21">
        <f>IFERROR(IF(OR(ISBLANK(P1975),ISBLANK(Q1975)),0,IF(AA1975&lt;&gt;"", AA1975 + IF(AB1975=1,AD1975, 0), "") * (R1975+1)),"")</f>
        <v>0</v>
      </c>
      <c r="AF1975" s="21">
        <f ca="1">SUMIFS(AE$2:AE1975,D$2:D1975,D1975)</f>
        <v>2802</v>
      </c>
    </row>
    <row r="1976" spans="1:32" hidden="1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/>
      <c r="Q1976" s="27"/>
      <c r="R1976" s="21">
        <v>0</v>
      </c>
      <c r="S1976" s="20">
        <f>VLOOKUP($A1976,Database!$A:$Y,10,FALSE)</f>
        <v>141</v>
      </c>
      <c r="T1976" s="20">
        <f>VLOOKUP($A1976,Database!$A:$Y,11,FALSE)</f>
        <v>121</v>
      </c>
      <c r="U1976" s="20">
        <f>VLOOKUP($A1976,Database!$A:$Y,12,FALSE)</f>
        <v>64</v>
      </c>
      <c r="V1976" s="20" t="str">
        <f>VLOOKUP(A1976,Database!A:M,13,FALSE)</f>
        <v>À venir</v>
      </c>
      <c r="W1976" s="20" t="str">
        <f>VLOOKUP($A1976,Database!$A:$Y,20,FALSE)</f>
        <v/>
      </c>
      <c r="X1976" s="20" t="str">
        <f>VLOOKUP($A1976,Database!$A:$Y,21,FALSE)</f>
        <v/>
      </c>
      <c r="Y1976" s="20">
        <f>IF(A1976=0,0,IF(V1976="À venir",0,IF(AND(ISBLANK(P1976),ISBLANK(Q1976)),1,0)))</f>
        <v>0</v>
      </c>
      <c r="Z1976" s="20" t="str">
        <f>IF(OR(ISBLANK(P1976),ISBLANK(Q1976)),"",IF(OR(AND(P1976&gt;Q1976,W1976&gt;X1976),AND(P1976=Q1976,W1976=X1976),AND(P1976&lt;Q1976,W1976&lt;X1976)),1,0))</f>
        <v/>
      </c>
      <c r="AA1976" s="20" t="str">
        <f ca="1">IF(C1976&lt;NOW(),IF(AND(P1976&gt;Q1976,W1976&gt;X1976),S1976,IF(AND(P1976=Q1976,W1976=X1976),T1976,IF(AND(P1976&lt;Q1976,W1976&lt;X1976),U1976,0))),"")</f>
        <v/>
      </c>
      <c r="AB1976" s="20">
        <f ca="1">IF(AND(P1976=W1976,Q1976=X1976,NOT(ISBLANK(P1976)),NOT(ISBLANK(Q1976)),NOT(ISBLANK(W1976)),NOT(ISBLANK(AA1976))),1,0)</f>
        <v>0</v>
      </c>
      <c r="AC1976" s="20" t="str">
        <f ca="1">IF(AB1976=0,"",IF(OR(ISBLANK(P1976),ISBLANK(Q1976)),"",IF(ISBLANK(VLOOKUP(A1976,Database!A:AA,22,FALSE)),"",VLOOKUP(A1976,Database!A:AA,22,FALSE))))</f>
        <v/>
      </c>
      <c r="AD1976" s="20" t="str">
        <f>IFERROR(
   IF(
     OR(ISBLANK(P1976),ISBLANK(Q1976)),
     "",
     IF(
       AND(AA1976&lt;&gt;"",OR(V1976="Terminé",V1976="En cours")),
       VLOOKUP(AC1976,Setup_ScoreExactBonus!A:D,4,FALSE),
       0
     )),
  0)</f>
        <v/>
      </c>
      <c r="AE1976" s="21">
        <f>IFERROR(IF(OR(ISBLANK(P1976),ISBLANK(Q1976)),0,IF(AA1976&lt;&gt;"", AA1976 + IF(AB1976=1,AD1976, 0), "") * (R1976+1)),"")</f>
        <v>0</v>
      </c>
      <c r="AF1976" s="21">
        <f ca="1">SUMIFS(AE$2:AE1976,D$2:D1976,D1976)</f>
        <v>2698</v>
      </c>
    </row>
    <row r="1977" spans="1:32" hidden="1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/>
      <c r="Q1977" s="27"/>
      <c r="R1977" s="21">
        <v>0</v>
      </c>
      <c r="S1977" s="20">
        <f>VLOOKUP($A1977,Database!$A:$Y,10,FALSE)</f>
        <v>141</v>
      </c>
      <c r="T1977" s="20">
        <f>VLOOKUP($A1977,Database!$A:$Y,11,FALSE)</f>
        <v>121</v>
      </c>
      <c r="U1977" s="20">
        <f>VLOOKUP($A1977,Database!$A:$Y,12,FALSE)</f>
        <v>64</v>
      </c>
      <c r="V1977" s="20" t="str">
        <f>VLOOKUP(A1977,Database!A:M,13,FALSE)</f>
        <v>À venir</v>
      </c>
      <c r="W1977" s="20" t="str">
        <f>VLOOKUP($A1977,Database!$A:$Y,20,FALSE)</f>
        <v/>
      </c>
      <c r="X1977" s="20" t="str">
        <f>VLOOKUP($A1977,Database!$A:$Y,21,FALSE)</f>
        <v/>
      </c>
      <c r="Y1977" s="20">
        <f>IF(A1977=0,0,IF(V1977="À venir",0,IF(AND(ISBLANK(P1977),ISBLANK(Q1977)),1,0)))</f>
        <v>0</v>
      </c>
      <c r="Z1977" s="20" t="str">
        <f>IF(OR(ISBLANK(P1977),ISBLANK(Q1977)),"",IF(OR(AND(P1977&gt;Q1977,W1977&gt;X1977),AND(P1977=Q1977,W1977=X1977),AND(P1977&lt;Q1977,W1977&lt;X1977)),1,0))</f>
        <v/>
      </c>
      <c r="AA1977" s="20" t="str">
        <f ca="1">IF(C1977&lt;NOW(),IF(AND(P1977&gt;Q1977,W1977&gt;X1977),S1977,IF(AND(P1977=Q1977,W1977=X1977),T1977,IF(AND(P1977&lt;Q1977,W1977&lt;X1977),U1977,0))),"")</f>
        <v/>
      </c>
      <c r="AB1977" s="20">
        <f ca="1">IF(AND(P1977=W1977,Q1977=X1977,NOT(ISBLANK(P1977)),NOT(ISBLANK(Q1977)),NOT(ISBLANK(W1977)),NOT(ISBLANK(AA1977))),1,0)</f>
        <v>0</v>
      </c>
      <c r="AC1977" s="20" t="str">
        <f ca="1">IF(AB1977=0,"",IF(OR(ISBLANK(P1977),ISBLANK(Q1977)),"",IF(ISBLANK(VLOOKUP(A1977,Database!A:AA,22,FALSE)),"",VLOOKUP(A1977,Database!A:AA,22,FALSE))))</f>
        <v/>
      </c>
      <c r="AD1977" s="20" t="str">
        <f>IFERROR(
   IF(
     OR(ISBLANK(P1977),ISBLANK(Q1977)),
     "",
     IF(
       AND(AA1977&lt;&gt;"",OR(V1977="Terminé",V1977="En cours")),
       VLOOKUP(AC1977,Setup_ScoreExactBonus!A:D,4,FALSE),
       0
     )),
  0)</f>
        <v/>
      </c>
      <c r="AE1977" s="21">
        <f>IFERROR(IF(OR(ISBLANK(P1977),ISBLANK(Q1977)),0,IF(AA1977&lt;&gt;"", AA1977 + IF(AB1977=1,AD1977, 0), "") * (R1977+1)),"")</f>
        <v>0</v>
      </c>
      <c r="AF1977" s="21">
        <f ca="1">SUMIFS(AE$2:AE1977,D$2:D1977,D1977)</f>
        <v>2190</v>
      </c>
    </row>
    <row r="1978" spans="1:32" hidden="1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/>
      <c r="Q1978" s="27"/>
      <c r="R1978" s="21">
        <v>0</v>
      </c>
      <c r="S1978" s="20">
        <f>VLOOKUP($A1978,Database!$A:$Y,10,FALSE)</f>
        <v>141</v>
      </c>
      <c r="T1978" s="20">
        <f>VLOOKUP($A1978,Database!$A:$Y,11,FALSE)</f>
        <v>121</v>
      </c>
      <c r="U1978" s="20">
        <f>VLOOKUP($A1978,Database!$A:$Y,12,FALSE)</f>
        <v>64</v>
      </c>
      <c r="V1978" s="20" t="str">
        <f>VLOOKUP(A1978,Database!A:M,13,FALSE)</f>
        <v>À venir</v>
      </c>
      <c r="W1978" s="20" t="str">
        <f>VLOOKUP($A1978,Database!$A:$Y,20,FALSE)</f>
        <v/>
      </c>
      <c r="X1978" s="20" t="str">
        <f>VLOOKUP($A1978,Database!$A:$Y,21,FALSE)</f>
        <v/>
      </c>
      <c r="Y1978" s="20">
        <f>IF(A1978=0,0,IF(V1978="À venir",0,IF(AND(ISBLANK(P1978),ISBLANK(Q1978)),1,0)))</f>
        <v>0</v>
      </c>
      <c r="Z1978" s="20" t="str">
        <f>IF(OR(ISBLANK(P1978),ISBLANK(Q1978)),"",IF(OR(AND(P1978&gt;Q1978,W1978&gt;X1978),AND(P1978=Q1978,W1978=X1978),AND(P1978&lt;Q1978,W1978&lt;X1978)),1,0))</f>
        <v/>
      </c>
      <c r="AA1978" s="20" t="str">
        <f ca="1">IF(C1978&lt;NOW(),IF(AND(P1978&gt;Q1978,W1978&gt;X1978),S1978,IF(AND(P1978=Q1978,W1978=X1978),T1978,IF(AND(P1978&lt;Q1978,W1978&lt;X1978),U1978,0))),"")</f>
        <v/>
      </c>
      <c r="AB1978" s="20">
        <f ca="1">IF(AND(P1978=W1978,Q1978=X1978,NOT(ISBLANK(P1978)),NOT(ISBLANK(Q1978)),NOT(ISBLANK(W1978)),NOT(ISBLANK(AA1978))),1,0)</f>
        <v>0</v>
      </c>
      <c r="AC1978" s="20" t="str">
        <f ca="1">IF(AB1978=0,"",IF(OR(ISBLANK(P1978),ISBLANK(Q1978)),"",IF(ISBLANK(VLOOKUP(A1978,Database!A:AA,22,FALSE)),"",VLOOKUP(A1978,Database!A:AA,22,FALSE))))</f>
        <v/>
      </c>
      <c r="AD1978" s="20" t="str">
        <f>IFERROR(
   IF(
     OR(ISBLANK(P1978),ISBLANK(Q1978)),
     "",
     IF(
       AND(AA1978&lt;&gt;"",OR(V1978="Terminé",V1978="En cours")),
       VLOOKUP(AC1978,Setup_ScoreExactBonus!A:D,4,FALSE),
       0
     )),
  0)</f>
        <v/>
      </c>
      <c r="AE1978" s="21">
        <f>IFERROR(IF(OR(ISBLANK(P1978),ISBLANK(Q1978)),0,IF(AA1978&lt;&gt;"", AA1978 + IF(AB1978=1,AD1978, 0), "") * (R1978+1)),"")</f>
        <v>0</v>
      </c>
      <c r="AF1978" s="21">
        <f ca="1">SUMIFS(AE$2:AE1978,D$2:D1978,D1978)</f>
        <v>2789</v>
      </c>
    </row>
    <row r="1979" spans="1:32" hidden="1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/>
      <c r="Q1979" s="27"/>
      <c r="R1979" s="21">
        <v>0</v>
      </c>
      <c r="S1979" s="20">
        <f>VLOOKUP($A1979,Database!$A:$Y,10,FALSE)</f>
        <v>141</v>
      </c>
      <c r="T1979" s="20">
        <f>VLOOKUP($A1979,Database!$A:$Y,11,FALSE)</f>
        <v>121</v>
      </c>
      <c r="U1979" s="20">
        <f>VLOOKUP($A1979,Database!$A:$Y,12,FALSE)</f>
        <v>64</v>
      </c>
      <c r="V1979" s="20" t="str">
        <f>VLOOKUP(A1979,Database!A:M,13,FALSE)</f>
        <v>À venir</v>
      </c>
      <c r="W1979" s="20" t="str">
        <f>VLOOKUP($A1979,Database!$A:$Y,20,FALSE)</f>
        <v/>
      </c>
      <c r="X1979" s="20" t="str">
        <f>VLOOKUP($A1979,Database!$A:$Y,21,FALSE)</f>
        <v/>
      </c>
      <c r="Y1979" s="20">
        <f>IF(A1979=0,0,IF(V1979="À venir",0,IF(AND(ISBLANK(P1979),ISBLANK(Q1979)),1,0)))</f>
        <v>0</v>
      </c>
      <c r="Z1979" s="20" t="str">
        <f>IF(OR(ISBLANK(P1979),ISBLANK(Q1979)),"",IF(OR(AND(P1979&gt;Q1979,W1979&gt;X1979),AND(P1979=Q1979,W1979=X1979),AND(P1979&lt;Q1979,W1979&lt;X1979)),1,0))</f>
        <v/>
      </c>
      <c r="AA1979" s="20" t="str">
        <f ca="1">IF(C1979&lt;NOW(),IF(AND(P1979&gt;Q1979,W1979&gt;X1979),S1979,IF(AND(P1979=Q1979,W1979=X1979),T1979,IF(AND(P1979&lt;Q1979,W1979&lt;X1979),U1979,0))),"")</f>
        <v/>
      </c>
      <c r="AB1979" s="20">
        <f ca="1">IF(AND(P1979=W1979,Q1979=X1979,NOT(ISBLANK(P1979)),NOT(ISBLANK(Q1979)),NOT(ISBLANK(W1979)),NOT(ISBLANK(AA1979))),1,0)</f>
        <v>0</v>
      </c>
      <c r="AC1979" s="20" t="str">
        <f ca="1">IF(AB1979=0,"",IF(OR(ISBLANK(P1979),ISBLANK(Q1979)),"",IF(ISBLANK(VLOOKUP(A1979,Database!A:AA,22,FALSE)),"",VLOOKUP(A1979,Database!A:AA,22,FALSE))))</f>
        <v/>
      </c>
      <c r="AD1979" s="20" t="str">
        <f>IFERROR(
   IF(
     OR(ISBLANK(P1979),ISBLANK(Q1979)),
     "",
     IF(
       AND(AA1979&lt;&gt;"",OR(V1979="Terminé",V1979="En cours")),
       VLOOKUP(AC1979,Setup_ScoreExactBonus!A:D,4,FALSE),
       0
     )),
  0)</f>
        <v/>
      </c>
      <c r="AE1979" s="21">
        <f>IFERROR(IF(OR(ISBLANK(P1979),ISBLANK(Q1979)),0,IF(AA1979&lt;&gt;"", AA1979 + IF(AB1979=1,AD1979, 0), "") * (R1979+1)),"")</f>
        <v>0</v>
      </c>
      <c r="AF1979" s="21">
        <f ca="1">SUMIFS(AE$2:AE1979,D$2:D1979,D1979)</f>
        <v>1434</v>
      </c>
    </row>
    <row r="1980" spans="1:32" hidden="1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/>
      <c r="Q1980" s="27"/>
      <c r="R1980" s="21">
        <v>0</v>
      </c>
      <c r="S1980" s="20">
        <f>VLOOKUP($A1980,Database!$A:$Y,10,FALSE)</f>
        <v>141</v>
      </c>
      <c r="T1980" s="20">
        <f>VLOOKUP($A1980,Database!$A:$Y,11,FALSE)</f>
        <v>121</v>
      </c>
      <c r="U1980" s="20">
        <f>VLOOKUP($A1980,Database!$A:$Y,12,FALSE)</f>
        <v>64</v>
      </c>
      <c r="V1980" s="20" t="str">
        <f>VLOOKUP(A1980,Database!A:M,13,FALSE)</f>
        <v>À venir</v>
      </c>
      <c r="W1980" s="20" t="str">
        <f>VLOOKUP($A1980,Database!$A:$Y,20,FALSE)</f>
        <v/>
      </c>
      <c r="X1980" s="20" t="str">
        <f>VLOOKUP($A1980,Database!$A:$Y,21,FALSE)</f>
        <v/>
      </c>
      <c r="Y1980" s="20">
        <f>IF(A1980=0,0,IF(V1980="À venir",0,IF(AND(ISBLANK(P1980),ISBLANK(Q1980)),1,0)))</f>
        <v>0</v>
      </c>
      <c r="Z1980" s="20" t="str">
        <f>IF(OR(ISBLANK(P1980),ISBLANK(Q1980)),"",IF(OR(AND(P1980&gt;Q1980,W1980&gt;X1980),AND(P1980=Q1980,W1980=X1980),AND(P1980&lt;Q1980,W1980&lt;X1980)),1,0))</f>
        <v/>
      </c>
      <c r="AA1980" s="20" t="str">
        <f ca="1">IF(C1980&lt;NOW(),IF(AND(P1980&gt;Q1980,W1980&gt;X1980),S1980,IF(AND(P1980=Q1980,W1980=X1980),T1980,IF(AND(P1980&lt;Q1980,W1980&lt;X1980),U1980,0))),"")</f>
        <v/>
      </c>
      <c r="AB1980" s="20">
        <f ca="1">IF(AND(P1980=W1980,Q1980=X1980,NOT(ISBLANK(P1980)),NOT(ISBLANK(Q1980)),NOT(ISBLANK(W1980)),NOT(ISBLANK(AA1980))),1,0)</f>
        <v>0</v>
      </c>
      <c r="AC1980" s="20" t="str">
        <f ca="1">IF(AB1980=0,"",IF(OR(ISBLANK(P1980),ISBLANK(Q1980)),"",IF(ISBLANK(VLOOKUP(A1980,Database!A:AA,22,FALSE)),"",VLOOKUP(A1980,Database!A:AA,22,FALSE))))</f>
        <v/>
      </c>
      <c r="AD1980" s="20" t="str">
        <f>IFERROR(
   IF(
     OR(ISBLANK(P1980),ISBLANK(Q1980)),
     "",
     IF(
       AND(AA1980&lt;&gt;"",OR(V1980="Terminé",V1980="En cours")),
       VLOOKUP(AC1980,Setup_ScoreExactBonus!A:D,4,FALSE),
       0
     )),
  0)</f>
        <v/>
      </c>
      <c r="AE1980" s="21">
        <f>IFERROR(IF(OR(ISBLANK(P1980),ISBLANK(Q1980)),0,IF(AA1980&lt;&gt;"", AA1980 + IF(AB1980=1,AD1980, 0), "") * (R1980+1)),"")</f>
        <v>0</v>
      </c>
      <c r="AF1980" s="21">
        <f ca="1">SUMIFS(AE$2:AE1980,D$2:D1980,D1980)</f>
        <v>2732</v>
      </c>
    </row>
    <row r="1981" spans="1:32" hidden="1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/>
      <c r="Q1981" s="27"/>
      <c r="R1981" s="21">
        <v>0</v>
      </c>
      <c r="S1981" s="20">
        <f>VLOOKUP($A1981,Database!$A:$Y,10,FALSE)</f>
        <v>141</v>
      </c>
      <c r="T1981" s="20">
        <f>VLOOKUP($A1981,Database!$A:$Y,11,FALSE)</f>
        <v>121</v>
      </c>
      <c r="U1981" s="20">
        <f>VLOOKUP($A1981,Database!$A:$Y,12,FALSE)</f>
        <v>64</v>
      </c>
      <c r="V1981" s="20" t="str">
        <f>VLOOKUP(A1981,Database!A:M,13,FALSE)</f>
        <v>À venir</v>
      </c>
      <c r="W1981" s="20" t="str">
        <f>VLOOKUP($A1981,Database!$A:$Y,20,FALSE)</f>
        <v/>
      </c>
      <c r="X1981" s="20" t="str">
        <f>VLOOKUP($A1981,Database!$A:$Y,21,FALSE)</f>
        <v/>
      </c>
      <c r="Y1981" s="20">
        <f>IF(A1981=0,0,IF(V1981="À venir",0,IF(AND(ISBLANK(P1981),ISBLANK(Q1981)),1,0)))</f>
        <v>0</v>
      </c>
      <c r="Z1981" s="20" t="str">
        <f>IF(OR(ISBLANK(P1981),ISBLANK(Q1981)),"",IF(OR(AND(P1981&gt;Q1981,W1981&gt;X1981),AND(P1981=Q1981,W1981=X1981),AND(P1981&lt;Q1981,W1981&lt;X1981)),1,0))</f>
        <v/>
      </c>
      <c r="AA1981" s="20" t="str">
        <f ca="1">IF(C1981&lt;NOW(),IF(AND(P1981&gt;Q1981,W1981&gt;X1981),S1981,IF(AND(P1981=Q1981,W1981=X1981),T1981,IF(AND(P1981&lt;Q1981,W1981&lt;X1981),U1981,0))),"")</f>
        <v/>
      </c>
      <c r="AB1981" s="20">
        <f ca="1">IF(AND(P1981=W1981,Q1981=X1981,NOT(ISBLANK(P1981)),NOT(ISBLANK(Q1981)),NOT(ISBLANK(W1981)),NOT(ISBLANK(AA1981))),1,0)</f>
        <v>0</v>
      </c>
      <c r="AC1981" s="20" t="str">
        <f ca="1">IF(AB1981=0,"",IF(OR(ISBLANK(P1981),ISBLANK(Q1981)),"",IF(ISBLANK(VLOOKUP(A1981,Database!A:AA,22,FALSE)),"",VLOOKUP(A1981,Database!A:AA,22,FALSE))))</f>
        <v/>
      </c>
      <c r="AD1981" s="20" t="str">
        <f>IFERROR(
   IF(
     OR(ISBLANK(P1981),ISBLANK(Q1981)),
     "",
     IF(
       AND(AA1981&lt;&gt;"",OR(V1981="Terminé",V1981="En cours")),
       VLOOKUP(AC1981,Setup_ScoreExactBonus!A:D,4,FALSE),
       0
     )),
  0)</f>
        <v/>
      </c>
      <c r="AE1981" s="21">
        <f>IFERROR(IF(OR(ISBLANK(P1981),ISBLANK(Q1981)),0,IF(AA1981&lt;&gt;"", AA1981 + IF(AB1981=1,AD1981, 0), "") * (R1981+1)),"")</f>
        <v>0</v>
      </c>
      <c r="AF1981" s="21">
        <f ca="1">SUMIFS(AE$2:AE1981,D$2:D1981,D1981)</f>
        <v>2825</v>
      </c>
    </row>
    <row r="1982" spans="1:32" hidden="1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/>
      <c r="Q1982" s="27"/>
      <c r="R1982" s="21">
        <v>0</v>
      </c>
      <c r="S1982" s="20">
        <f>VLOOKUP($A1982,Database!$A:$Y,10,FALSE)</f>
        <v>141</v>
      </c>
      <c r="T1982" s="20">
        <f>VLOOKUP($A1982,Database!$A:$Y,11,FALSE)</f>
        <v>121</v>
      </c>
      <c r="U1982" s="20">
        <f>VLOOKUP($A1982,Database!$A:$Y,12,FALSE)</f>
        <v>64</v>
      </c>
      <c r="V1982" s="20" t="str">
        <f>VLOOKUP(A1982,Database!A:M,13,FALSE)</f>
        <v>À venir</v>
      </c>
      <c r="W1982" s="20" t="str">
        <f>VLOOKUP($A1982,Database!$A:$Y,20,FALSE)</f>
        <v/>
      </c>
      <c r="X1982" s="20" t="str">
        <f>VLOOKUP($A1982,Database!$A:$Y,21,FALSE)</f>
        <v/>
      </c>
      <c r="Y1982" s="20">
        <f>IF(A1982=0,0,IF(V1982="À venir",0,IF(AND(ISBLANK(P1982),ISBLANK(Q1982)),1,0)))</f>
        <v>0</v>
      </c>
      <c r="Z1982" s="20" t="str">
        <f>IF(OR(ISBLANK(P1982),ISBLANK(Q1982)),"",IF(OR(AND(P1982&gt;Q1982,W1982&gt;X1982),AND(P1982=Q1982,W1982=X1982),AND(P1982&lt;Q1982,W1982&lt;X1982)),1,0))</f>
        <v/>
      </c>
      <c r="AA1982" s="20" t="str">
        <f ca="1">IF(C1982&lt;NOW(),IF(AND(P1982&gt;Q1982,W1982&gt;X1982),S1982,IF(AND(P1982=Q1982,W1982=X1982),T1982,IF(AND(P1982&lt;Q1982,W1982&lt;X1982),U1982,0))),"")</f>
        <v/>
      </c>
      <c r="AB1982" s="20">
        <f ca="1">IF(AND(P1982=W1982,Q1982=X1982,NOT(ISBLANK(P1982)),NOT(ISBLANK(Q1982)),NOT(ISBLANK(W1982)),NOT(ISBLANK(AA1982))),1,0)</f>
        <v>0</v>
      </c>
      <c r="AC1982" s="20" t="str">
        <f ca="1">IF(AB1982=0,"",IF(OR(ISBLANK(P1982),ISBLANK(Q1982)),"",IF(ISBLANK(VLOOKUP(A1982,Database!A:AA,22,FALSE)),"",VLOOKUP(A1982,Database!A:AA,22,FALSE))))</f>
        <v/>
      </c>
      <c r="AD1982" s="20" t="str">
        <f>IFERROR(
   IF(
     OR(ISBLANK(P1982),ISBLANK(Q1982)),
     "",
     IF(
       AND(AA1982&lt;&gt;"",OR(V1982="Terminé",V1982="En cours")),
       VLOOKUP(AC1982,Setup_ScoreExactBonus!A:D,4,FALSE),
       0
     )),
  0)</f>
        <v/>
      </c>
      <c r="AE1982" s="21">
        <f>IFERROR(IF(OR(ISBLANK(P1982),ISBLANK(Q1982)),0,IF(AA1982&lt;&gt;"", AA1982 + IF(AB1982=1,AD1982, 0), "") * (R1982+1)),"")</f>
        <v>0</v>
      </c>
      <c r="AF1982" s="21">
        <f ca="1">SUMIFS(AE$2:AE1982,D$2:D1982,D1982)</f>
        <v>2585</v>
      </c>
    </row>
    <row r="1983" spans="1:32" hidden="1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/>
      <c r="Q1983" s="27"/>
      <c r="R1983" s="21">
        <v>0</v>
      </c>
      <c r="S1983" s="20">
        <f>VLOOKUP($A1983,Database!$A:$Y,10,FALSE)</f>
        <v>141</v>
      </c>
      <c r="T1983" s="20">
        <f>VLOOKUP($A1983,Database!$A:$Y,11,FALSE)</f>
        <v>121</v>
      </c>
      <c r="U1983" s="20">
        <f>VLOOKUP($A1983,Database!$A:$Y,12,FALSE)</f>
        <v>64</v>
      </c>
      <c r="V1983" s="20" t="str">
        <f>VLOOKUP(A1983,Database!A:M,13,FALSE)</f>
        <v>À venir</v>
      </c>
      <c r="W1983" s="20" t="str">
        <f>VLOOKUP($A1983,Database!$A:$Y,20,FALSE)</f>
        <v/>
      </c>
      <c r="X1983" s="20" t="str">
        <f>VLOOKUP($A1983,Database!$A:$Y,21,FALSE)</f>
        <v/>
      </c>
      <c r="Y1983" s="20">
        <f>IF(A1983=0,0,IF(V1983="À venir",0,IF(AND(ISBLANK(P1983),ISBLANK(Q1983)),1,0)))</f>
        <v>0</v>
      </c>
      <c r="Z1983" s="20" t="str">
        <f>IF(OR(ISBLANK(P1983),ISBLANK(Q1983)),"",IF(OR(AND(P1983&gt;Q1983,W1983&gt;X1983),AND(P1983=Q1983,W1983=X1983),AND(P1983&lt;Q1983,W1983&lt;X1983)),1,0))</f>
        <v/>
      </c>
      <c r="AA1983" s="20" t="str">
        <f ca="1">IF(C1983&lt;NOW(),IF(AND(P1983&gt;Q1983,W1983&gt;X1983),S1983,IF(AND(P1983=Q1983,W1983=X1983),T1983,IF(AND(P1983&lt;Q1983,W1983&lt;X1983),U1983,0))),"")</f>
        <v/>
      </c>
      <c r="AB1983" s="20">
        <f ca="1">IF(AND(P1983=W1983,Q1983=X1983,NOT(ISBLANK(P1983)),NOT(ISBLANK(Q1983)),NOT(ISBLANK(W1983)),NOT(ISBLANK(AA1983))),1,0)</f>
        <v>0</v>
      </c>
      <c r="AC1983" s="20" t="str">
        <f ca="1">IF(AB1983=0,"",IF(OR(ISBLANK(P1983),ISBLANK(Q1983)),"",IF(ISBLANK(VLOOKUP(A1983,Database!A:AA,22,FALSE)),"",VLOOKUP(A1983,Database!A:AA,22,FALSE))))</f>
        <v/>
      </c>
      <c r="AD1983" s="20" t="str">
        <f>IFERROR(
   IF(
     OR(ISBLANK(P1983),ISBLANK(Q1983)),
     "",
     IF(
       AND(AA1983&lt;&gt;"",OR(V1983="Terminé",V1983="En cours")),
       VLOOKUP(AC1983,Setup_ScoreExactBonus!A:D,4,FALSE),
       0
     )),
  0)</f>
        <v/>
      </c>
      <c r="AE1983" s="21">
        <f>IFERROR(IF(OR(ISBLANK(P1983),ISBLANK(Q1983)),0,IF(AA1983&lt;&gt;"", AA1983 + IF(AB1983=1,AD1983, 0), "") * (R1983+1)),"")</f>
        <v>0</v>
      </c>
      <c r="AF1983" s="21">
        <f ca="1">SUMIFS(AE$2:AE1983,D$2:D1983,D1983)</f>
        <v>2936</v>
      </c>
    </row>
    <row r="1984" spans="1:32" hidden="1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/>
      <c r="Q1984" s="27"/>
      <c r="R1984" s="21">
        <v>0</v>
      </c>
      <c r="S1984" s="20">
        <f>VLOOKUP($A1984,Database!$A:$Y,10,FALSE)</f>
        <v>141</v>
      </c>
      <c r="T1984" s="20">
        <f>VLOOKUP($A1984,Database!$A:$Y,11,FALSE)</f>
        <v>121</v>
      </c>
      <c r="U1984" s="20">
        <f>VLOOKUP($A1984,Database!$A:$Y,12,FALSE)</f>
        <v>64</v>
      </c>
      <c r="V1984" s="20" t="str">
        <f>VLOOKUP(A1984,Database!A:M,13,FALSE)</f>
        <v>À venir</v>
      </c>
      <c r="W1984" s="20" t="str">
        <f>VLOOKUP($A1984,Database!$A:$Y,20,FALSE)</f>
        <v/>
      </c>
      <c r="X1984" s="20" t="str">
        <f>VLOOKUP($A1984,Database!$A:$Y,21,FALSE)</f>
        <v/>
      </c>
      <c r="Y1984" s="20">
        <f>IF(A1984=0,0,IF(V1984="À venir",0,IF(AND(ISBLANK(P1984),ISBLANK(Q1984)),1,0)))</f>
        <v>0</v>
      </c>
      <c r="Z1984" s="20" t="str">
        <f>IF(OR(ISBLANK(P1984),ISBLANK(Q1984)),"",IF(OR(AND(P1984&gt;Q1984,W1984&gt;X1984),AND(P1984=Q1984,W1984=X1984),AND(P1984&lt;Q1984,W1984&lt;X1984)),1,0))</f>
        <v/>
      </c>
      <c r="AA1984" s="20" t="str">
        <f ca="1">IF(C1984&lt;NOW(),IF(AND(P1984&gt;Q1984,W1984&gt;X1984),S1984,IF(AND(P1984=Q1984,W1984=X1984),T1984,IF(AND(P1984&lt;Q1984,W1984&lt;X1984),U1984,0))),"")</f>
        <v/>
      </c>
      <c r="AB1984" s="20">
        <f ca="1">IF(AND(P1984=W1984,Q1984=X1984,NOT(ISBLANK(P1984)),NOT(ISBLANK(Q1984)),NOT(ISBLANK(W1984)),NOT(ISBLANK(AA1984))),1,0)</f>
        <v>0</v>
      </c>
      <c r="AC1984" s="20" t="str">
        <f ca="1">IF(AB1984=0,"",IF(OR(ISBLANK(P1984),ISBLANK(Q1984)),"",IF(ISBLANK(VLOOKUP(A1984,Database!A:AA,22,FALSE)),"",VLOOKUP(A1984,Database!A:AA,22,FALSE))))</f>
        <v/>
      </c>
      <c r="AD1984" s="20" t="str">
        <f>IFERROR(
   IF(
     OR(ISBLANK(P1984),ISBLANK(Q1984)),
     "",
     IF(
       AND(AA1984&lt;&gt;"",OR(V1984="Terminé",V1984="En cours")),
       VLOOKUP(AC1984,Setup_ScoreExactBonus!A:D,4,FALSE),
       0
     )),
  0)</f>
        <v/>
      </c>
      <c r="AE1984" s="21">
        <f>IFERROR(IF(OR(ISBLANK(P1984),ISBLANK(Q1984)),0,IF(AA1984&lt;&gt;"", AA1984 + IF(AB1984=1,AD1984, 0), "") * (R1984+1)),"")</f>
        <v>0</v>
      </c>
      <c r="AF1984" s="21">
        <f ca="1">SUMIFS(AE$2:AE1984,D$2:D1984,D1984)</f>
        <v>2774</v>
      </c>
    </row>
    <row r="1985" spans="1:32" hidden="1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/>
      <c r="Q1985" s="27"/>
      <c r="R1985" s="21">
        <v>0</v>
      </c>
      <c r="S1985" s="20">
        <f>VLOOKUP($A1985,Database!$A:$Y,10,FALSE)</f>
        <v>141</v>
      </c>
      <c r="T1985" s="20">
        <f>VLOOKUP($A1985,Database!$A:$Y,11,FALSE)</f>
        <v>121</v>
      </c>
      <c r="U1985" s="20">
        <f>VLOOKUP($A1985,Database!$A:$Y,12,FALSE)</f>
        <v>64</v>
      </c>
      <c r="V1985" s="20" t="str">
        <f>VLOOKUP(A1985,Database!A:M,13,FALSE)</f>
        <v>À venir</v>
      </c>
      <c r="W1985" s="20" t="str">
        <f>VLOOKUP($A1985,Database!$A:$Y,20,FALSE)</f>
        <v/>
      </c>
      <c r="X1985" s="20" t="str">
        <f>VLOOKUP($A1985,Database!$A:$Y,21,FALSE)</f>
        <v/>
      </c>
      <c r="Y1985" s="20">
        <f>IF(A1985=0,0,IF(V1985="À venir",0,IF(AND(ISBLANK(P1985),ISBLANK(Q1985)),1,0)))</f>
        <v>0</v>
      </c>
      <c r="Z1985" s="20" t="str">
        <f>IF(OR(ISBLANK(P1985),ISBLANK(Q1985)),"",IF(OR(AND(P1985&gt;Q1985,W1985&gt;X1985),AND(P1985=Q1985,W1985=X1985),AND(P1985&lt;Q1985,W1985&lt;X1985)),1,0))</f>
        <v/>
      </c>
      <c r="AA1985" s="20" t="str">
        <f ca="1">IF(C1985&lt;NOW(),IF(AND(P1985&gt;Q1985,W1985&gt;X1985),S1985,IF(AND(P1985=Q1985,W1985=X1985),T1985,IF(AND(P1985&lt;Q1985,W1985&lt;X1985),U1985,0))),"")</f>
        <v/>
      </c>
      <c r="AB1985" s="20">
        <f ca="1">IF(AND(P1985=W1985,Q1985=X1985,NOT(ISBLANK(P1985)),NOT(ISBLANK(Q1985)),NOT(ISBLANK(W1985)),NOT(ISBLANK(AA1985))),1,0)</f>
        <v>0</v>
      </c>
      <c r="AC1985" s="20" t="str">
        <f ca="1">IF(AB1985=0,"",IF(OR(ISBLANK(P1985),ISBLANK(Q1985)),"",IF(ISBLANK(VLOOKUP(A1985,Database!A:AA,22,FALSE)),"",VLOOKUP(A1985,Database!A:AA,22,FALSE))))</f>
        <v/>
      </c>
      <c r="AD1985" s="20" t="str">
        <f>IFERROR(
   IF(
     OR(ISBLANK(P1985),ISBLANK(Q1985)),
     "",
     IF(
       AND(AA1985&lt;&gt;"",OR(V1985="Terminé",V1985="En cours")),
       VLOOKUP(AC1985,Setup_ScoreExactBonus!A:D,4,FALSE),
       0
     )),
  0)</f>
        <v/>
      </c>
      <c r="AE1985" s="21">
        <f>IFERROR(IF(OR(ISBLANK(P1985),ISBLANK(Q1985)),0,IF(AA1985&lt;&gt;"", AA1985 + IF(AB1985=1,AD1985, 0), "") * (R1985+1)),"")</f>
        <v>0</v>
      </c>
      <c r="AF1985" s="21">
        <f ca="1">SUMIFS(AE$2:AE1985,D$2:D1985,D1985)</f>
        <v>2919</v>
      </c>
    </row>
    <row r="1986" spans="1:32" hidden="1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/>
      <c r="Q1986" s="27"/>
      <c r="R1986" s="21">
        <v>0</v>
      </c>
      <c r="S1986" s="20">
        <f>VLOOKUP($A1986,Database!$A:$Y,10,FALSE)</f>
        <v>141</v>
      </c>
      <c r="T1986" s="20">
        <f>VLOOKUP($A1986,Database!$A:$Y,11,FALSE)</f>
        <v>121</v>
      </c>
      <c r="U1986" s="20">
        <f>VLOOKUP($A1986,Database!$A:$Y,12,FALSE)</f>
        <v>64</v>
      </c>
      <c r="V1986" s="20" t="str">
        <f>VLOOKUP(A1986,Database!A:M,13,FALSE)</f>
        <v>À venir</v>
      </c>
      <c r="W1986" s="20" t="str">
        <f>VLOOKUP($A1986,Database!$A:$Y,20,FALSE)</f>
        <v/>
      </c>
      <c r="X1986" s="20" t="str">
        <f>VLOOKUP($A1986,Database!$A:$Y,21,FALSE)</f>
        <v/>
      </c>
      <c r="Y1986" s="20">
        <f>IF(A1986=0,0,IF(V1986="À venir",0,IF(AND(ISBLANK(P1986),ISBLANK(Q1986)),1,0)))</f>
        <v>0</v>
      </c>
      <c r="Z1986" s="20" t="str">
        <f>IF(OR(ISBLANK(P1986),ISBLANK(Q1986)),"",IF(OR(AND(P1986&gt;Q1986,W1986&gt;X1986),AND(P1986=Q1986,W1986=X1986),AND(P1986&lt;Q1986,W1986&lt;X1986)),1,0))</f>
        <v/>
      </c>
      <c r="AA1986" s="20" t="str">
        <f ca="1">IF(C1986&lt;NOW(),IF(AND(P1986&gt;Q1986,W1986&gt;X1986),S1986,IF(AND(P1986=Q1986,W1986=X1986),T1986,IF(AND(P1986&lt;Q1986,W1986&lt;X1986),U1986,0))),"")</f>
        <v/>
      </c>
      <c r="AB1986" s="20">
        <f ca="1">IF(AND(P1986=W1986,Q1986=X1986,NOT(ISBLANK(P1986)),NOT(ISBLANK(Q1986)),NOT(ISBLANK(W1986)),NOT(ISBLANK(AA1986))),1,0)</f>
        <v>0</v>
      </c>
      <c r="AC1986" s="20" t="str">
        <f ca="1">IF(AB1986=0,"",IF(OR(ISBLANK(P1986),ISBLANK(Q1986)),"",IF(ISBLANK(VLOOKUP(A1986,Database!A:AA,22,FALSE)),"",VLOOKUP(A1986,Database!A:AA,22,FALSE))))</f>
        <v/>
      </c>
      <c r="AD1986" s="20" t="str">
        <f>IFERROR(
   IF(
     OR(ISBLANK(P1986),ISBLANK(Q1986)),
     "",
     IF(
       AND(AA1986&lt;&gt;"",OR(V1986="Terminé",V1986="En cours")),
       VLOOKUP(AC1986,Setup_ScoreExactBonus!A:D,4,FALSE),
       0
     )),
  0)</f>
        <v/>
      </c>
      <c r="AE1986" s="21">
        <f>IFERROR(IF(OR(ISBLANK(P1986),ISBLANK(Q1986)),0,IF(AA1986&lt;&gt;"", AA1986 + IF(AB1986=1,AD1986, 0), "") * (R1986+1)),"")</f>
        <v>0</v>
      </c>
      <c r="AF1986" s="21">
        <f ca="1">SUMIFS(AE$2:AE1986,D$2:D1986,D1986)</f>
        <v>2893</v>
      </c>
    </row>
    <row r="1987" spans="1:32" hidden="1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/>
      <c r="Q1987" s="27"/>
      <c r="R1987" s="21">
        <v>0</v>
      </c>
      <c r="S1987" s="20">
        <f>VLOOKUP($A1987,Database!$A:$Y,10,FALSE)</f>
        <v>141</v>
      </c>
      <c r="T1987" s="20">
        <f>VLOOKUP($A1987,Database!$A:$Y,11,FALSE)</f>
        <v>121</v>
      </c>
      <c r="U1987" s="20">
        <f>VLOOKUP($A1987,Database!$A:$Y,12,FALSE)</f>
        <v>64</v>
      </c>
      <c r="V1987" s="20" t="str">
        <f>VLOOKUP(A1987,Database!A:M,13,FALSE)</f>
        <v>À venir</v>
      </c>
      <c r="W1987" s="20" t="str">
        <f>VLOOKUP($A1987,Database!$A:$Y,20,FALSE)</f>
        <v/>
      </c>
      <c r="X1987" s="20" t="str">
        <f>VLOOKUP($A1987,Database!$A:$Y,21,FALSE)</f>
        <v/>
      </c>
      <c r="Y1987" s="20">
        <f>IF(A1987=0,0,IF(V1987="À venir",0,IF(AND(ISBLANK(P1987),ISBLANK(Q1987)),1,0)))</f>
        <v>0</v>
      </c>
      <c r="Z1987" s="20" t="str">
        <f>IF(OR(ISBLANK(P1987),ISBLANK(Q1987)),"",IF(OR(AND(P1987&gt;Q1987,W1987&gt;X1987),AND(P1987=Q1987,W1987=X1987),AND(P1987&lt;Q1987,W1987&lt;X1987)),1,0))</f>
        <v/>
      </c>
      <c r="AA1987" s="20" t="str">
        <f ca="1">IF(C1987&lt;NOW(),IF(AND(P1987&gt;Q1987,W1987&gt;X1987),S1987,IF(AND(P1987=Q1987,W1987=X1987),T1987,IF(AND(P1987&lt;Q1987,W1987&lt;X1987),U1987,0))),"")</f>
        <v/>
      </c>
      <c r="AB1987" s="20">
        <f ca="1">IF(AND(P1987=W1987,Q1987=X1987,NOT(ISBLANK(P1987)),NOT(ISBLANK(Q1987)),NOT(ISBLANK(W1987)),NOT(ISBLANK(AA1987))),1,0)</f>
        <v>0</v>
      </c>
      <c r="AC1987" s="20" t="str">
        <f ca="1">IF(AB1987=0,"",IF(OR(ISBLANK(P1987),ISBLANK(Q1987)),"",IF(ISBLANK(VLOOKUP(A1987,Database!A:AA,22,FALSE)),"",VLOOKUP(A1987,Database!A:AA,22,FALSE))))</f>
        <v/>
      </c>
      <c r="AD1987" s="20" t="str">
        <f>IFERROR(
   IF(
     OR(ISBLANK(P1987),ISBLANK(Q1987)),
     "",
     IF(
       AND(AA1987&lt;&gt;"",OR(V1987="Terminé",V1987="En cours")),
       VLOOKUP(AC1987,Setup_ScoreExactBonus!A:D,4,FALSE),
       0
     )),
  0)</f>
        <v/>
      </c>
      <c r="AE1987" s="21">
        <f>IFERROR(IF(OR(ISBLANK(P1987),ISBLANK(Q1987)),0,IF(AA1987&lt;&gt;"", AA1987 + IF(AB1987=1,AD1987, 0), "") * (R1987+1)),"")</f>
        <v>0</v>
      </c>
      <c r="AF1987" s="21">
        <f ca="1">SUMIFS(AE$2:AE1987,D$2:D1987,D1987)</f>
        <v>2823</v>
      </c>
    </row>
    <row r="1988" spans="1:32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/>
      <c r="Q1988" s="27"/>
      <c r="R1988" s="21">
        <v>0</v>
      </c>
      <c r="S1988" s="20">
        <f>VLOOKUP($A1988,Database!$A:$Y,10,FALSE)</f>
        <v>141</v>
      </c>
      <c r="T1988" s="20">
        <f>VLOOKUP($A1988,Database!$A:$Y,11,FALSE)</f>
        <v>121</v>
      </c>
      <c r="U1988" s="20">
        <f>VLOOKUP($A1988,Database!$A:$Y,12,FALSE)</f>
        <v>64</v>
      </c>
      <c r="V1988" s="20" t="str">
        <f>VLOOKUP(A1988,Database!A:M,13,FALSE)</f>
        <v>À venir</v>
      </c>
      <c r="W1988" s="20" t="str">
        <f>VLOOKUP($A1988,Database!$A:$Y,20,FALSE)</f>
        <v/>
      </c>
      <c r="X1988" s="20" t="str">
        <f>VLOOKUP($A1988,Database!$A:$Y,21,FALSE)</f>
        <v/>
      </c>
      <c r="Y1988" s="20">
        <f>IF(A1988=0,0,IF(V1988="À venir",0,IF(AND(ISBLANK(P1988),ISBLANK(Q1988)),1,0)))</f>
        <v>0</v>
      </c>
      <c r="Z1988" s="20" t="str">
        <f>IF(OR(ISBLANK(P1988),ISBLANK(Q1988)),"",IF(OR(AND(P1988&gt;Q1988,W1988&gt;X1988),AND(P1988=Q1988,W1988=X1988),AND(P1988&lt;Q1988,W1988&lt;X1988)),1,0))</f>
        <v/>
      </c>
      <c r="AA1988" s="20" t="str">
        <f ca="1">IF(C1988&lt;NOW(),IF(AND(P1988&gt;Q1988,W1988&gt;X1988),S1988,IF(AND(P1988=Q1988,W1988=X1988),T1988,IF(AND(P1988&lt;Q1988,W1988&lt;X1988),U1988,0))),"")</f>
        <v/>
      </c>
      <c r="AB1988" s="20">
        <f ca="1">IF(AND(P1988=W1988,Q1988=X1988,NOT(ISBLANK(P1988)),NOT(ISBLANK(Q1988)),NOT(ISBLANK(W1988)),NOT(ISBLANK(AA1988))),1,0)</f>
        <v>0</v>
      </c>
      <c r="AC1988" s="20" t="str">
        <f ca="1">IF(AB1988=0,"",IF(OR(ISBLANK(P1988),ISBLANK(Q1988)),"",IF(ISBLANK(VLOOKUP(A1988,Database!A:AA,22,FALSE)),"",VLOOKUP(A1988,Database!A:AA,22,FALSE))))</f>
        <v/>
      </c>
      <c r="AD1988" s="20" t="str">
        <f>IFERROR(
   IF(
     OR(ISBLANK(P1988),ISBLANK(Q1988)),
     "",
     IF(
       AND(AA1988&lt;&gt;"",OR(V1988="Terminé",V1988="En cours")),
       VLOOKUP(AC1988,Setup_ScoreExactBonus!A:D,4,FALSE),
       0
     )),
  0)</f>
        <v/>
      </c>
      <c r="AE1988" s="21">
        <f>IFERROR(IF(OR(ISBLANK(P1988),ISBLANK(Q1988)),0,IF(AA1988&lt;&gt;"", AA1988 + IF(AB1988=1,AD1988, 0), "") * (R1988+1)),"")</f>
        <v>0</v>
      </c>
      <c r="AF1988" s="21">
        <f ca="1">SUMIFS(AE$2:AE1988,D$2:D1988,D1988)</f>
        <v>2420</v>
      </c>
    </row>
    <row r="1989" spans="1:32" hidden="1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/>
      <c r="Q1989" s="27"/>
      <c r="R1989" s="21">
        <v>0</v>
      </c>
      <c r="S1989" s="20">
        <f>VLOOKUP($A1989,Database!$A:$Y,10,FALSE)</f>
        <v>141</v>
      </c>
      <c r="T1989" s="20">
        <f>VLOOKUP($A1989,Database!$A:$Y,11,FALSE)</f>
        <v>121</v>
      </c>
      <c r="U1989" s="20">
        <f>VLOOKUP($A1989,Database!$A:$Y,12,FALSE)</f>
        <v>64</v>
      </c>
      <c r="V1989" s="20" t="str">
        <f>VLOOKUP(A1989,Database!A:M,13,FALSE)</f>
        <v>À venir</v>
      </c>
      <c r="W1989" s="20" t="str">
        <f>VLOOKUP($A1989,Database!$A:$Y,20,FALSE)</f>
        <v/>
      </c>
      <c r="X1989" s="20" t="str">
        <f>VLOOKUP($A1989,Database!$A:$Y,21,FALSE)</f>
        <v/>
      </c>
      <c r="Y1989" s="20">
        <f>IF(A1989=0,0,IF(V1989="À venir",0,IF(AND(ISBLANK(P1989),ISBLANK(Q1989)),1,0)))</f>
        <v>0</v>
      </c>
      <c r="Z1989" s="20" t="str">
        <f>IF(OR(ISBLANK(P1989),ISBLANK(Q1989)),"",IF(OR(AND(P1989&gt;Q1989,W1989&gt;X1989),AND(P1989=Q1989,W1989=X1989),AND(P1989&lt;Q1989,W1989&lt;X1989)),1,0))</f>
        <v/>
      </c>
      <c r="AA1989" s="20" t="str">
        <f ca="1">IF(C1989&lt;NOW(),IF(AND(P1989&gt;Q1989,W1989&gt;X1989),S1989,IF(AND(P1989=Q1989,W1989=X1989),T1989,IF(AND(P1989&lt;Q1989,W1989&lt;X1989),U1989,0))),"")</f>
        <v/>
      </c>
      <c r="AB1989" s="20">
        <f ca="1">IF(AND(P1989=W1989,Q1989=X1989,NOT(ISBLANK(P1989)),NOT(ISBLANK(Q1989)),NOT(ISBLANK(W1989)),NOT(ISBLANK(AA1989))),1,0)</f>
        <v>0</v>
      </c>
      <c r="AC1989" s="20" t="str">
        <f ca="1">IF(AB1989=0,"",IF(OR(ISBLANK(P1989),ISBLANK(Q1989)),"",IF(ISBLANK(VLOOKUP(A1989,Database!A:AA,22,FALSE)),"",VLOOKUP(A1989,Database!A:AA,22,FALSE))))</f>
        <v/>
      </c>
      <c r="AD1989" s="20" t="str">
        <f>IFERROR(
   IF(
     OR(ISBLANK(P1989),ISBLANK(Q1989)),
     "",
     IF(
       AND(AA1989&lt;&gt;"",OR(V1989="Terminé",V1989="En cours")),
       VLOOKUP(AC1989,Setup_ScoreExactBonus!A:D,4,FALSE),
       0
     )),
  0)</f>
        <v/>
      </c>
      <c r="AE1989" s="21">
        <f>IFERROR(IF(OR(ISBLANK(P1989),ISBLANK(Q1989)),0,IF(AA1989&lt;&gt;"", AA1989 + IF(AB1989=1,AD1989, 0), "") * (R1989+1)),"")</f>
        <v>0</v>
      </c>
      <c r="AF1989" s="21">
        <f ca="1">SUMIFS(AE$2:AE1989,D$2:D1989,D1989)</f>
        <v>2637</v>
      </c>
    </row>
    <row r="1990" spans="1:32" hidden="1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/>
      <c r="Q1990" s="27"/>
      <c r="R1990" s="21">
        <v>0</v>
      </c>
      <c r="S1990" s="20">
        <f>VLOOKUP($A1990,Database!$A:$Y,10,FALSE)</f>
        <v>141</v>
      </c>
      <c r="T1990" s="20">
        <f>VLOOKUP($A1990,Database!$A:$Y,11,FALSE)</f>
        <v>121</v>
      </c>
      <c r="U1990" s="20">
        <f>VLOOKUP($A1990,Database!$A:$Y,12,FALSE)</f>
        <v>64</v>
      </c>
      <c r="V1990" s="20" t="str">
        <f>VLOOKUP(A1990,Database!A:M,13,FALSE)</f>
        <v>À venir</v>
      </c>
      <c r="W1990" s="20" t="str">
        <f>VLOOKUP($A1990,Database!$A:$Y,20,FALSE)</f>
        <v/>
      </c>
      <c r="X1990" s="20" t="str">
        <f>VLOOKUP($A1990,Database!$A:$Y,21,FALSE)</f>
        <v/>
      </c>
      <c r="Y1990" s="20">
        <f>IF(A1990=0,0,IF(V1990="À venir",0,IF(AND(ISBLANK(P1990),ISBLANK(Q1990)),1,0)))</f>
        <v>0</v>
      </c>
      <c r="Z1990" s="20" t="str">
        <f>IF(OR(ISBLANK(P1990),ISBLANK(Q1990)),"",IF(OR(AND(P1990&gt;Q1990,W1990&gt;X1990),AND(P1990=Q1990,W1990=X1990),AND(P1990&lt;Q1990,W1990&lt;X1990)),1,0))</f>
        <v/>
      </c>
      <c r="AA1990" s="20" t="str">
        <f ca="1">IF(C1990&lt;NOW(),IF(AND(P1990&gt;Q1990,W1990&gt;X1990),S1990,IF(AND(P1990=Q1990,W1990=X1990),T1990,IF(AND(P1990&lt;Q1990,W1990&lt;X1990),U1990,0))),"")</f>
        <v/>
      </c>
      <c r="AB1990" s="20">
        <f ca="1">IF(AND(P1990=W1990,Q1990=X1990,NOT(ISBLANK(P1990)),NOT(ISBLANK(Q1990)),NOT(ISBLANK(W1990)),NOT(ISBLANK(AA1990))),1,0)</f>
        <v>0</v>
      </c>
      <c r="AC1990" s="20" t="str">
        <f ca="1">IF(AB1990=0,"",IF(OR(ISBLANK(P1990),ISBLANK(Q1990)),"",IF(ISBLANK(VLOOKUP(A1990,Database!A:AA,22,FALSE)),"",VLOOKUP(A1990,Database!A:AA,22,FALSE))))</f>
        <v/>
      </c>
      <c r="AD1990" s="20" t="str">
        <f>IFERROR(
   IF(
     OR(ISBLANK(P1990),ISBLANK(Q1990)),
     "",
     IF(
       AND(AA1990&lt;&gt;"",OR(V1990="Terminé",V1990="En cours")),
       VLOOKUP(AC1990,Setup_ScoreExactBonus!A:D,4,FALSE),
       0
     )),
  0)</f>
        <v/>
      </c>
      <c r="AE1990" s="21">
        <f>IFERROR(IF(OR(ISBLANK(P1990),ISBLANK(Q1990)),0,IF(AA1990&lt;&gt;"", AA1990 + IF(AB1990=1,AD1990, 0), "") * (R1990+1)),"")</f>
        <v>0</v>
      </c>
      <c r="AF1990" s="21">
        <f ca="1">SUMIFS(AE$2:AE1990,D$2:D1990,D1990)</f>
        <v>2628</v>
      </c>
    </row>
    <row r="1991" spans="1:32" hidden="1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/>
      <c r="Q1991" s="27"/>
      <c r="R1991" s="21">
        <v>0</v>
      </c>
      <c r="S1991" s="20">
        <f>VLOOKUP($A1991,Database!$A:$Y,10,FALSE)</f>
        <v>141</v>
      </c>
      <c r="T1991" s="20">
        <f>VLOOKUP($A1991,Database!$A:$Y,11,FALSE)</f>
        <v>121</v>
      </c>
      <c r="U1991" s="20">
        <f>VLOOKUP($A1991,Database!$A:$Y,12,FALSE)</f>
        <v>64</v>
      </c>
      <c r="V1991" s="20" t="str">
        <f>VLOOKUP(A1991,Database!A:M,13,FALSE)</f>
        <v>À venir</v>
      </c>
      <c r="W1991" s="20" t="str">
        <f>VLOOKUP($A1991,Database!$A:$Y,20,FALSE)</f>
        <v/>
      </c>
      <c r="X1991" s="20" t="str">
        <f>VLOOKUP($A1991,Database!$A:$Y,21,FALSE)</f>
        <v/>
      </c>
      <c r="Y1991" s="20">
        <f>IF(A1991=0,0,IF(V1991="À venir",0,IF(AND(ISBLANK(P1991),ISBLANK(Q1991)),1,0)))</f>
        <v>0</v>
      </c>
      <c r="Z1991" s="20" t="str">
        <f>IF(OR(ISBLANK(P1991),ISBLANK(Q1991)),"",IF(OR(AND(P1991&gt;Q1991,W1991&gt;X1991),AND(P1991=Q1991,W1991=X1991),AND(P1991&lt;Q1991,W1991&lt;X1991)),1,0))</f>
        <v/>
      </c>
      <c r="AA1991" s="20" t="str">
        <f ca="1">IF(C1991&lt;NOW(),IF(AND(P1991&gt;Q1991,W1991&gt;X1991),S1991,IF(AND(P1991=Q1991,W1991=X1991),T1991,IF(AND(P1991&lt;Q1991,W1991&lt;X1991),U1991,0))),"")</f>
        <v/>
      </c>
      <c r="AB1991" s="20">
        <f ca="1">IF(AND(P1991=W1991,Q1991=X1991,NOT(ISBLANK(P1991)),NOT(ISBLANK(Q1991)),NOT(ISBLANK(W1991)),NOT(ISBLANK(AA1991))),1,0)</f>
        <v>0</v>
      </c>
      <c r="AC1991" s="20" t="str">
        <f ca="1">IF(AB1991=0,"",IF(OR(ISBLANK(P1991),ISBLANK(Q1991)),"",IF(ISBLANK(VLOOKUP(A1991,Database!A:AA,22,FALSE)),"",VLOOKUP(A1991,Database!A:AA,22,FALSE))))</f>
        <v/>
      </c>
      <c r="AD1991" s="20" t="str">
        <f>IFERROR(
   IF(
     OR(ISBLANK(P1991),ISBLANK(Q1991)),
     "",
     IF(
       AND(AA1991&lt;&gt;"",OR(V1991="Terminé",V1991="En cours")),
       VLOOKUP(AC1991,Setup_ScoreExactBonus!A:D,4,FALSE),
       0
     )),
  0)</f>
        <v/>
      </c>
      <c r="AE1991" s="21">
        <f>IFERROR(IF(OR(ISBLANK(P1991),ISBLANK(Q1991)),0,IF(AA1991&lt;&gt;"", AA1991 + IF(AB1991=1,AD1991, 0), "") * (R1991+1)),"")</f>
        <v>0</v>
      </c>
      <c r="AF1991" s="21">
        <f ca="1">SUMIFS(AE$2:AE1991,D$2:D1991,D1991)</f>
        <v>2516</v>
      </c>
    </row>
    <row r="1992" spans="1:32" hidden="1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1">
        <v>0</v>
      </c>
      <c r="S1992" s="20">
        <f>VLOOKUP($A1992,Database!$A:$Y,10,FALSE)</f>
        <v>141</v>
      </c>
      <c r="T1992" s="20">
        <f>VLOOKUP($A1992,Database!$A:$Y,11,FALSE)</f>
        <v>121</v>
      </c>
      <c r="U1992" s="20">
        <f>VLOOKUP($A1992,Database!$A:$Y,12,FALSE)</f>
        <v>64</v>
      </c>
      <c r="V1992" s="20" t="str">
        <f>VLOOKUP(A1992,Database!A:M,13,FALSE)</f>
        <v>À venir</v>
      </c>
      <c r="W1992" s="20" t="str">
        <f>VLOOKUP($A1992,Database!$A:$Y,20,FALSE)</f>
        <v/>
      </c>
      <c r="X1992" s="20" t="str">
        <f>VLOOKUP($A1992,Database!$A:$Y,21,FALSE)</f>
        <v/>
      </c>
      <c r="Y1992" s="20">
        <f>IF(A1992=0,0,IF(V1992="À venir",0,IF(AND(ISBLANK(P1992),ISBLANK(Q1992)),1,0)))</f>
        <v>0</v>
      </c>
      <c r="Z1992" s="20" t="str">
        <f>IF(OR(ISBLANK(P1992),ISBLANK(Q1992)),"",IF(OR(AND(P1992&gt;Q1992,W1992&gt;X1992),AND(P1992=Q1992,W1992=X1992),AND(P1992&lt;Q1992,W1992&lt;X1992)),1,0))</f>
        <v/>
      </c>
      <c r="AA1992" s="20" t="str">
        <f ca="1">IF(C1992&lt;NOW(),IF(AND(P1992&gt;Q1992,W1992&gt;X1992),S1992,IF(AND(P1992=Q1992,W1992=X1992),T1992,IF(AND(P1992&lt;Q1992,W1992&lt;X1992),U1992,0))),"")</f>
        <v/>
      </c>
      <c r="AB1992" s="20">
        <f ca="1">IF(AND(P1992=W1992,Q1992=X1992,NOT(ISBLANK(P1992)),NOT(ISBLANK(Q1992)),NOT(ISBLANK(W1992)),NOT(ISBLANK(AA1992))),1,0)</f>
        <v>0</v>
      </c>
      <c r="AC1992" s="20" t="str">
        <f ca="1">IF(AB1992=0,"",IF(OR(ISBLANK(P1992),ISBLANK(Q1992)),"",IF(ISBLANK(VLOOKUP(A1992,Database!A:AA,22,FALSE)),"",VLOOKUP(A1992,Database!A:AA,22,FALSE))))</f>
        <v/>
      </c>
      <c r="AD1992" s="20" t="str">
        <f>IFERROR(
   IF(
     OR(ISBLANK(P1992),ISBLANK(Q1992)),
     "",
     IF(
       AND(AA1992&lt;&gt;"",OR(V1992="Terminé",V1992="En cours")),
       VLOOKUP(AC1992,Setup_ScoreExactBonus!A:D,4,FALSE),
       0
     )),
  0)</f>
        <v/>
      </c>
      <c r="AE1992" s="21">
        <f>IFERROR(IF(OR(ISBLANK(P1992),ISBLANK(Q1992)),0,IF(AA1992&lt;&gt;"", AA1992 + IF(AB1992=1,AD1992, 0), "") * (R1992+1)),"")</f>
        <v>0</v>
      </c>
      <c r="AF1992" s="21">
        <f ca="1">SUMIFS(AE$2:AE1992,D$2:D1992,D1992)</f>
        <v>2656</v>
      </c>
    </row>
    <row r="1993" spans="1:32" hidden="1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/>
      <c r="Q1993" s="27"/>
      <c r="R1993" s="21">
        <v>0</v>
      </c>
      <c r="S1993" s="20">
        <f>VLOOKUP($A1993,Database!$A:$Y,10,FALSE)</f>
        <v>141</v>
      </c>
      <c r="T1993" s="20">
        <f>VLOOKUP($A1993,Database!$A:$Y,11,FALSE)</f>
        <v>121</v>
      </c>
      <c r="U1993" s="20">
        <f>VLOOKUP($A1993,Database!$A:$Y,12,FALSE)</f>
        <v>64</v>
      </c>
      <c r="V1993" s="20" t="str">
        <f>VLOOKUP(A1993,Database!A:M,13,FALSE)</f>
        <v>À venir</v>
      </c>
      <c r="W1993" s="20" t="str">
        <f>VLOOKUP($A1993,Database!$A:$Y,20,FALSE)</f>
        <v/>
      </c>
      <c r="X1993" s="20" t="str">
        <f>VLOOKUP($A1993,Database!$A:$Y,21,FALSE)</f>
        <v/>
      </c>
      <c r="Y1993" s="20">
        <f>IF(A1993=0,0,IF(V1993="À venir",0,IF(AND(ISBLANK(P1993),ISBLANK(Q1993)),1,0)))</f>
        <v>0</v>
      </c>
      <c r="Z1993" s="20" t="str">
        <f>IF(OR(ISBLANK(P1993),ISBLANK(Q1993)),"",IF(OR(AND(P1993&gt;Q1993,W1993&gt;X1993),AND(P1993=Q1993,W1993=X1993),AND(P1993&lt;Q1993,W1993&lt;X1993)),1,0))</f>
        <v/>
      </c>
      <c r="AA1993" s="20" t="str">
        <f ca="1">IF(C1993&lt;NOW(),IF(AND(P1993&gt;Q1993,W1993&gt;X1993),S1993,IF(AND(P1993=Q1993,W1993=X1993),T1993,IF(AND(P1993&lt;Q1993,W1993&lt;X1993),U1993,0))),"")</f>
        <v/>
      </c>
      <c r="AB1993" s="20">
        <f ca="1">IF(AND(P1993=W1993,Q1993=X1993,NOT(ISBLANK(P1993)),NOT(ISBLANK(Q1993)),NOT(ISBLANK(W1993)),NOT(ISBLANK(AA1993))),1,0)</f>
        <v>0</v>
      </c>
      <c r="AC1993" s="20" t="str">
        <f ca="1">IF(AB1993=0,"",IF(OR(ISBLANK(P1993),ISBLANK(Q1993)),"",IF(ISBLANK(VLOOKUP(A1993,Database!A:AA,22,FALSE)),"",VLOOKUP(A1993,Database!A:AA,22,FALSE))))</f>
        <v/>
      </c>
      <c r="AD1993" s="20" t="str">
        <f>IFERROR(
   IF(
     OR(ISBLANK(P1993),ISBLANK(Q1993)),
     "",
     IF(
       AND(AA1993&lt;&gt;"",OR(V1993="Terminé",V1993="En cours")),
       VLOOKUP(AC1993,Setup_ScoreExactBonus!A:D,4,FALSE),
       0
     )),
  0)</f>
        <v/>
      </c>
      <c r="AE1993" s="21">
        <f>IFERROR(IF(OR(ISBLANK(P1993),ISBLANK(Q1993)),0,IF(AA1993&lt;&gt;"", AA1993 + IF(AB1993=1,AD1993, 0), "") * (R1993+1)),"")</f>
        <v>0</v>
      </c>
      <c r="AF1993" s="21">
        <f ca="1">SUMIFS(AE$2:AE1993,D$2:D1993,D1993)</f>
        <v>2468</v>
      </c>
    </row>
    <row r="1994" spans="1:32" hidden="1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/>
      <c r="Q1994" s="27"/>
      <c r="R1994" s="21">
        <v>0</v>
      </c>
      <c r="S1994" s="20">
        <f>VLOOKUP($A1994,Database!$A:$Y,10,FALSE)</f>
        <v>141</v>
      </c>
      <c r="T1994" s="20">
        <f>VLOOKUP($A1994,Database!$A:$Y,11,FALSE)</f>
        <v>121</v>
      </c>
      <c r="U1994" s="20">
        <f>VLOOKUP($A1994,Database!$A:$Y,12,FALSE)</f>
        <v>64</v>
      </c>
      <c r="V1994" s="20" t="str">
        <f>VLOOKUP(A1994,Database!A:M,13,FALSE)</f>
        <v>À venir</v>
      </c>
      <c r="W1994" s="20" t="str">
        <f>VLOOKUP($A1994,Database!$A:$Y,20,FALSE)</f>
        <v/>
      </c>
      <c r="X1994" s="20" t="str">
        <f>VLOOKUP($A1994,Database!$A:$Y,21,FALSE)</f>
        <v/>
      </c>
      <c r="Y1994" s="20">
        <f>IF(A1994=0,0,IF(V1994="À venir",0,IF(AND(ISBLANK(P1994),ISBLANK(Q1994)),1,0)))</f>
        <v>0</v>
      </c>
      <c r="Z1994" s="20" t="str">
        <f>IF(OR(ISBLANK(P1994),ISBLANK(Q1994)),"",IF(OR(AND(P1994&gt;Q1994,W1994&gt;X1994),AND(P1994=Q1994,W1994=X1994),AND(P1994&lt;Q1994,W1994&lt;X1994)),1,0))</f>
        <v/>
      </c>
      <c r="AA1994" s="20" t="str">
        <f ca="1">IF(C1994&lt;NOW(),IF(AND(P1994&gt;Q1994,W1994&gt;X1994),S1994,IF(AND(P1994=Q1994,W1994=X1994),T1994,IF(AND(P1994&lt;Q1994,W1994&lt;X1994),U1994,0))),"")</f>
        <v/>
      </c>
      <c r="AB1994" s="20">
        <f ca="1">IF(AND(P1994=W1994,Q1994=X1994,NOT(ISBLANK(P1994)),NOT(ISBLANK(Q1994)),NOT(ISBLANK(W1994)),NOT(ISBLANK(AA1994))),1,0)</f>
        <v>0</v>
      </c>
      <c r="AC1994" s="20" t="str">
        <f ca="1">IF(AB1994=0,"",IF(OR(ISBLANK(P1994),ISBLANK(Q1994)),"",IF(ISBLANK(VLOOKUP(A1994,Database!A:AA,22,FALSE)),"",VLOOKUP(A1994,Database!A:AA,22,FALSE))))</f>
        <v/>
      </c>
      <c r="AD1994" s="20" t="str">
        <f>IFERROR(
   IF(
     OR(ISBLANK(P1994),ISBLANK(Q1994)),
     "",
     IF(
       AND(AA1994&lt;&gt;"",OR(V1994="Terminé",V1994="En cours")),
       VLOOKUP(AC1994,Setup_ScoreExactBonus!A:D,4,FALSE),
       0
     )),
  0)</f>
        <v/>
      </c>
      <c r="AE1994" s="21">
        <f>IFERROR(IF(OR(ISBLANK(P1994),ISBLANK(Q1994)),0,IF(AA1994&lt;&gt;"", AA1994 + IF(AB1994=1,AD1994, 0), "") * (R1994+1)),"")</f>
        <v>0</v>
      </c>
      <c r="AF1994" s="21">
        <f ca="1">SUMIFS(AE$2:AE1994,D$2:D1994,D1994)</f>
        <v>2298</v>
      </c>
    </row>
    <row r="1995" spans="1:32" hidden="1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/>
      <c r="Q1995" s="27"/>
      <c r="R1995" s="21">
        <v>0</v>
      </c>
      <c r="S1995" s="20">
        <f>VLOOKUP($A1995,Database!$A:$Y,10,FALSE)</f>
        <v>141</v>
      </c>
      <c r="T1995" s="20">
        <f>VLOOKUP($A1995,Database!$A:$Y,11,FALSE)</f>
        <v>121</v>
      </c>
      <c r="U1995" s="20">
        <f>VLOOKUP($A1995,Database!$A:$Y,12,FALSE)</f>
        <v>64</v>
      </c>
      <c r="V1995" s="20" t="str">
        <f>VLOOKUP(A1995,Database!A:M,13,FALSE)</f>
        <v>À venir</v>
      </c>
      <c r="W1995" s="20" t="str">
        <f>VLOOKUP($A1995,Database!$A:$Y,20,FALSE)</f>
        <v/>
      </c>
      <c r="X1995" s="20" t="str">
        <f>VLOOKUP($A1995,Database!$A:$Y,21,FALSE)</f>
        <v/>
      </c>
      <c r="Y1995" s="20">
        <f>IF(A1995=0,0,IF(V1995="À venir",0,IF(AND(ISBLANK(P1995),ISBLANK(Q1995)),1,0)))</f>
        <v>0</v>
      </c>
      <c r="Z1995" s="20" t="str">
        <f>IF(OR(ISBLANK(P1995),ISBLANK(Q1995)),"",IF(OR(AND(P1995&gt;Q1995,W1995&gt;X1995),AND(P1995=Q1995,W1995=X1995),AND(P1995&lt;Q1995,W1995&lt;X1995)),1,0))</f>
        <v/>
      </c>
      <c r="AA1995" s="20" t="str">
        <f ca="1">IF(C1995&lt;NOW(),IF(AND(P1995&gt;Q1995,W1995&gt;X1995),S1995,IF(AND(P1995=Q1995,W1995=X1995),T1995,IF(AND(P1995&lt;Q1995,W1995&lt;X1995),U1995,0))),"")</f>
        <v/>
      </c>
      <c r="AB1995" s="20">
        <f ca="1">IF(AND(P1995=W1995,Q1995=X1995,NOT(ISBLANK(P1995)),NOT(ISBLANK(Q1995)),NOT(ISBLANK(W1995)),NOT(ISBLANK(AA1995))),1,0)</f>
        <v>0</v>
      </c>
      <c r="AC1995" s="20" t="str">
        <f ca="1">IF(AB1995=0,"",IF(OR(ISBLANK(P1995),ISBLANK(Q1995)),"",IF(ISBLANK(VLOOKUP(A1995,Database!A:AA,22,FALSE)),"",VLOOKUP(A1995,Database!A:AA,22,FALSE))))</f>
        <v/>
      </c>
      <c r="AD1995" s="20" t="str">
        <f>IFERROR(
   IF(
     OR(ISBLANK(P1995),ISBLANK(Q1995)),
     "",
     IF(
       AND(AA1995&lt;&gt;"",OR(V1995="Terminé",V1995="En cours")),
       VLOOKUP(AC1995,Setup_ScoreExactBonus!A:D,4,FALSE),
       0
     )),
  0)</f>
        <v/>
      </c>
      <c r="AE1995" s="21">
        <f>IFERROR(IF(OR(ISBLANK(P1995),ISBLANK(Q1995)),0,IF(AA1995&lt;&gt;"", AA1995 + IF(AB1995=1,AD1995, 0), "") * (R1995+1)),"")</f>
        <v>0</v>
      </c>
      <c r="AF1995" s="21">
        <f ca="1">SUMIFS(AE$2:AE1995,D$2:D1995,D1995)</f>
        <v>2034</v>
      </c>
    </row>
    <row r="1996" spans="1:32" hidden="1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/>
      <c r="Q1996" s="27"/>
      <c r="R1996" s="21">
        <v>0</v>
      </c>
      <c r="S1996" s="20">
        <f>VLOOKUP($A1996,Database!$A:$Y,10,FALSE)</f>
        <v>141</v>
      </c>
      <c r="T1996" s="20">
        <f>VLOOKUP($A1996,Database!$A:$Y,11,FALSE)</f>
        <v>121</v>
      </c>
      <c r="U1996" s="20">
        <f>VLOOKUP($A1996,Database!$A:$Y,12,FALSE)</f>
        <v>64</v>
      </c>
      <c r="V1996" s="20" t="str">
        <f>VLOOKUP(A1996,Database!A:M,13,FALSE)</f>
        <v>À venir</v>
      </c>
      <c r="W1996" s="20" t="str">
        <f>VLOOKUP($A1996,Database!$A:$Y,20,FALSE)</f>
        <v/>
      </c>
      <c r="X1996" s="20" t="str">
        <f>VLOOKUP($A1996,Database!$A:$Y,21,FALSE)</f>
        <v/>
      </c>
      <c r="Y1996" s="20">
        <f>IF(A1996=0,0,IF(V1996="À venir",0,IF(AND(ISBLANK(P1996),ISBLANK(Q1996)),1,0)))</f>
        <v>0</v>
      </c>
      <c r="Z1996" s="20" t="str">
        <f>IF(OR(ISBLANK(P1996),ISBLANK(Q1996)),"",IF(OR(AND(P1996&gt;Q1996,W1996&gt;X1996),AND(P1996=Q1996,W1996=X1996),AND(P1996&lt;Q1996,W1996&lt;X1996)),1,0))</f>
        <v/>
      </c>
      <c r="AA1996" s="20" t="str">
        <f ca="1">IF(C1996&lt;NOW(),IF(AND(P1996&gt;Q1996,W1996&gt;X1996),S1996,IF(AND(P1996=Q1996,W1996=X1996),T1996,IF(AND(P1996&lt;Q1996,W1996&lt;X1996),U1996,0))),"")</f>
        <v/>
      </c>
      <c r="AB1996" s="20">
        <f ca="1">IF(AND(P1996=W1996,Q1996=X1996,NOT(ISBLANK(P1996)),NOT(ISBLANK(Q1996)),NOT(ISBLANK(W1996)),NOT(ISBLANK(AA1996))),1,0)</f>
        <v>0</v>
      </c>
      <c r="AC1996" s="20" t="str">
        <f ca="1">IF(AB1996=0,"",IF(OR(ISBLANK(P1996),ISBLANK(Q1996)),"",IF(ISBLANK(VLOOKUP(A1996,Database!A:AA,22,FALSE)),"",VLOOKUP(A1996,Database!A:AA,22,FALSE))))</f>
        <v/>
      </c>
      <c r="AD1996" s="20" t="str">
        <f>IFERROR(
   IF(
     OR(ISBLANK(P1996),ISBLANK(Q1996)),
     "",
     IF(
       AND(AA1996&lt;&gt;"",OR(V1996="Terminé",V1996="En cours")),
       VLOOKUP(AC1996,Setup_ScoreExactBonus!A:D,4,FALSE),
       0
     )),
  0)</f>
        <v/>
      </c>
      <c r="AE1996" s="21">
        <f>IFERROR(IF(OR(ISBLANK(P1996),ISBLANK(Q1996)),0,IF(AA1996&lt;&gt;"", AA1996 + IF(AB1996=1,AD1996, 0), "") * (R1996+1)),"")</f>
        <v>0</v>
      </c>
      <c r="AF1996" s="21">
        <f ca="1">SUMIFS(AE$2:AE1996,D$2:D1996,D1996)</f>
        <v>2761</v>
      </c>
    </row>
    <row r="1997" spans="1:32" hidden="1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/>
      <c r="Q1997" s="27"/>
      <c r="R1997" s="21">
        <v>0</v>
      </c>
      <c r="S1997" s="20">
        <f>VLOOKUP($A1997,Database!$A:$Y,10,FALSE)</f>
        <v>141</v>
      </c>
      <c r="T1997" s="20">
        <f>VLOOKUP($A1997,Database!$A:$Y,11,FALSE)</f>
        <v>121</v>
      </c>
      <c r="U1997" s="20">
        <f>VLOOKUP($A1997,Database!$A:$Y,12,FALSE)</f>
        <v>64</v>
      </c>
      <c r="V1997" s="20" t="str">
        <f>VLOOKUP(A1997,Database!A:M,13,FALSE)</f>
        <v>À venir</v>
      </c>
      <c r="W1997" s="20" t="str">
        <f>VLOOKUP($A1997,Database!$A:$Y,20,FALSE)</f>
        <v/>
      </c>
      <c r="X1997" s="20" t="str">
        <f>VLOOKUP($A1997,Database!$A:$Y,21,FALSE)</f>
        <v/>
      </c>
      <c r="Y1997" s="20">
        <f>IF(A1997=0,0,IF(V1997="À venir",0,IF(AND(ISBLANK(P1997),ISBLANK(Q1997)),1,0)))</f>
        <v>0</v>
      </c>
      <c r="Z1997" s="20" t="str">
        <f>IF(OR(ISBLANK(P1997),ISBLANK(Q1997)),"",IF(OR(AND(P1997&gt;Q1997,W1997&gt;X1997),AND(P1997=Q1997,W1997=X1997),AND(P1997&lt;Q1997,W1997&lt;X1997)),1,0))</f>
        <v/>
      </c>
      <c r="AA1997" s="20" t="str">
        <f ca="1">IF(C1997&lt;NOW(),IF(AND(P1997&gt;Q1997,W1997&gt;X1997),S1997,IF(AND(P1997=Q1997,W1997=X1997),T1997,IF(AND(P1997&lt;Q1997,W1997&lt;X1997),U1997,0))),"")</f>
        <v/>
      </c>
      <c r="AB1997" s="20">
        <f ca="1">IF(AND(P1997=W1997,Q1997=X1997,NOT(ISBLANK(P1997)),NOT(ISBLANK(Q1997)),NOT(ISBLANK(W1997)),NOT(ISBLANK(AA1997))),1,0)</f>
        <v>0</v>
      </c>
      <c r="AC1997" s="20" t="str">
        <f ca="1">IF(AB1997=0,"",IF(OR(ISBLANK(P1997),ISBLANK(Q1997)),"",IF(ISBLANK(VLOOKUP(A1997,Database!A:AA,22,FALSE)),"",VLOOKUP(A1997,Database!A:AA,22,FALSE))))</f>
        <v/>
      </c>
      <c r="AD1997" s="20" t="str">
        <f>IFERROR(
   IF(
     OR(ISBLANK(P1997),ISBLANK(Q1997)),
     "",
     IF(
       AND(AA1997&lt;&gt;"",OR(V1997="Terminé",V1997="En cours")),
       VLOOKUP(AC1997,Setup_ScoreExactBonus!A:D,4,FALSE),
       0
     )),
  0)</f>
        <v/>
      </c>
      <c r="AE1997" s="21">
        <f>IFERROR(IF(OR(ISBLANK(P1997),ISBLANK(Q1997)),0,IF(AA1997&lt;&gt;"", AA1997 + IF(AB1997=1,AD1997, 0), "") * (R1997+1)),"")</f>
        <v>0</v>
      </c>
      <c r="AF1997" s="21">
        <f ca="1">SUMIFS(AE$2:AE1997,D$2:D1997,D1997)</f>
        <v>2809</v>
      </c>
    </row>
    <row r="1998" spans="1:32" hidden="1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R1998" s="21">
        <v>0</v>
      </c>
      <c r="S1998" s="20">
        <f>VLOOKUP($A1998,Database!$A:$Y,10,FALSE)</f>
        <v>141</v>
      </c>
      <c r="T1998" s="20">
        <f>VLOOKUP($A1998,Database!$A:$Y,11,FALSE)</f>
        <v>121</v>
      </c>
      <c r="U1998" s="20">
        <f>VLOOKUP($A1998,Database!$A:$Y,12,FALSE)</f>
        <v>64</v>
      </c>
      <c r="V1998" s="20" t="str">
        <f>VLOOKUP(A1998,Database!A:M,13,FALSE)</f>
        <v>À venir</v>
      </c>
      <c r="W1998" s="20" t="str">
        <f>VLOOKUP($A1998,Database!$A:$Y,20,FALSE)</f>
        <v/>
      </c>
      <c r="X1998" s="20" t="str">
        <f>VLOOKUP($A1998,Database!$A:$Y,21,FALSE)</f>
        <v/>
      </c>
      <c r="Y1998" s="20">
        <f>IF(A1998=0,0,IF(V1998="À venir",0,IF(AND(ISBLANK(P1998),ISBLANK(Q1998)),1,0)))</f>
        <v>0</v>
      </c>
      <c r="Z1998" s="20" t="str">
        <f>IF(OR(ISBLANK(P1998),ISBLANK(Q1998)),"",IF(OR(AND(P1998&gt;Q1998,W1998&gt;X1998),AND(P1998=Q1998,W1998=X1998),AND(P1998&lt;Q1998,W1998&lt;X1998)),1,0))</f>
        <v/>
      </c>
      <c r="AA1998" s="20">
        <f ca="1">IF(C1998&lt;NOW(),IF(AND(P1998&gt;Q1998,W1998&gt;X1998),S1998,IF(AND(P1998=Q1998,W1998=X1998),T1998,IF(AND(P1998&lt;Q1998,W1998&lt;X1998),U1998,0))),"")</f>
        <v>121</v>
      </c>
      <c r="AB1998" s="20">
        <f ca="1">IF(AND(P1998=W1998,Q1998=X1998,NOT(ISBLANK(P1998)),NOT(ISBLANK(Q1998)),NOT(ISBLANK(W1998)),NOT(ISBLANK(AA1998))),1,0)</f>
        <v>0</v>
      </c>
      <c r="AC1998" s="20" t="str">
        <f ca="1">IF(AB1998=0,"",IF(OR(ISBLANK(P1998),ISBLANK(Q1998)),"",IF(ISBLANK(VLOOKUP(A1998,Database!A:AA,22,FALSE)),"",VLOOKUP(A1998,Database!A:AA,22,FALSE))))</f>
        <v/>
      </c>
      <c r="AD1998" s="20" t="str">
        <f>IFERROR(
   IF(
     OR(ISBLANK(P1998),ISBLANK(Q1998)),
     "",
     IF(
       AND(AA1998&lt;&gt;"",OR(V1998="Terminé",V1998="En cours")),
       VLOOKUP(AC1998,Setup_ScoreExactBonus!A:D,4,FALSE),
       0
     )),
  0)</f>
        <v/>
      </c>
      <c r="AE1998" s="21">
        <f>IFERROR(IF(OR(ISBLANK(P1998),ISBLANK(Q1998)),0,IF(AA1998&lt;&gt;"", AA1998 + IF(AB1998=1,AD1998, 0), "") * (R1998+1)),"")</f>
        <v>0</v>
      </c>
      <c r="AF1998" s="21">
        <f ca="1">SUMIFS(AE$2:AE1998,D$2:D1998,D1998)</f>
        <v>2170</v>
      </c>
    </row>
    <row r="1999" spans="1:32" hidden="1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R1999" s="21">
        <v>0</v>
      </c>
      <c r="S1999" s="20">
        <f>VLOOKUP($A1999,Database!$A:$Y,10,FALSE)</f>
        <v>141</v>
      </c>
      <c r="T1999" s="20">
        <f>VLOOKUP($A1999,Database!$A:$Y,11,FALSE)</f>
        <v>121</v>
      </c>
      <c r="U1999" s="20">
        <f>VLOOKUP($A1999,Database!$A:$Y,12,FALSE)</f>
        <v>64</v>
      </c>
      <c r="V1999" s="20" t="str">
        <f>VLOOKUP(A1999,Database!A:M,13,FALSE)</f>
        <v>À venir</v>
      </c>
      <c r="W1999" s="20" t="str">
        <f>VLOOKUP($A1999,Database!$A:$Y,20,FALSE)</f>
        <v/>
      </c>
      <c r="X1999" s="20" t="str">
        <f>VLOOKUP($A1999,Database!$A:$Y,21,FALSE)</f>
        <v/>
      </c>
      <c r="Y1999" s="20">
        <f>IF(A1999=0,0,IF(V1999="À venir",0,IF(AND(ISBLANK(P1999),ISBLANK(Q1999)),1,0)))</f>
        <v>0</v>
      </c>
      <c r="Z1999" s="20" t="str">
        <f>IF(OR(ISBLANK(P1999),ISBLANK(Q1999)),"",IF(OR(AND(P1999&gt;Q1999,W1999&gt;X1999),AND(P1999=Q1999,W1999=X1999),AND(P1999&lt;Q1999,W1999&lt;X1999)),1,0))</f>
        <v/>
      </c>
      <c r="AA1999" s="20" t="str">
        <f ca="1">IF(C1999&lt;NOW(),IF(AND(P1999&gt;Q1999,W1999&gt;X1999),S1999,IF(AND(P1999=Q1999,W1999=X1999),T1999,IF(AND(P1999&lt;Q1999,W1999&lt;X1999),U1999,0))),"")</f>
        <v/>
      </c>
      <c r="AB1999" s="20">
        <f ca="1">IF(AND(P1999=W1999,Q1999=X1999,NOT(ISBLANK(P1999)),NOT(ISBLANK(Q1999)),NOT(ISBLANK(W1999)),NOT(ISBLANK(AA1999))),1,0)</f>
        <v>0</v>
      </c>
      <c r="AC1999" s="20" t="str">
        <f ca="1">IF(AB1999=0,"",IF(OR(ISBLANK(P1999),ISBLANK(Q1999)),"",IF(ISBLANK(VLOOKUP(A1999,Database!A:AA,22,FALSE)),"",VLOOKUP(A1999,Database!A:AA,22,FALSE))))</f>
        <v/>
      </c>
      <c r="AD1999" s="20" t="str">
        <f>IFERROR(
   IF(
     OR(ISBLANK(P1999),ISBLANK(Q1999)),
     "",
     IF(
       AND(AA1999&lt;&gt;"",OR(V1999="Terminé",V1999="En cours")),
       VLOOKUP(AC1999,Setup_ScoreExactBonus!A:D,4,FALSE),
       0
     )),
  0)</f>
        <v/>
      </c>
      <c r="AE1999" s="21">
        <f>IFERROR(IF(OR(ISBLANK(P1999),ISBLANK(Q1999)),0,IF(AA1999&lt;&gt;"", AA1999 + IF(AB1999=1,AD1999, 0), "") * (R1999+1)),"")</f>
        <v>0</v>
      </c>
      <c r="AF1999" s="21">
        <f ca="1">SUMIFS(AE$2:AE1999,D$2:D1999,D1999)</f>
        <v>2233</v>
      </c>
    </row>
    <row r="2000" spans="1:32" hidden="1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/>
      <c r="Q2000" s="27"/>
      <c r="R2000" s="21">
        <v>0</v>
      </c>
      <c r="S2000" s="20">
        <f>VLOOKUP($A2000,Database!$A:$Y,10,FALSE)</f>
        <v>65</v>
      </c>
      <c r="T2000" s="20">
        <f>VLOOKUP($A2000,Database!$A:$Y,11,FALSE)</f>
        <v>121</v>
      </c>
      <c r="U2000" s="20">
        <f>VLOOKUP($A2000,Database!$A:$Y,12,FALSE)</f>
        <v>141</v>
      </c>
      <c r="V2000" s="20" t="str">
        <f>VLOOKUP(A2000,Database!A:M,13,FALSE)</f>
        <v>À venir</v>
      </c>
      <c r="W2000" s="20" t="str">
        <f>VLOOKUP($A2000,Database!$A:$Y,20,FALSE)</f>
        <v/>
      </c>
      <c r="X2000" s="20" t="str">
        <f>VLOOKUP($A2000,Database!$A:$Y,21,FALSE)</f>
        <v/>
      </c>
      <c r="Y2000" s="20">
        <f>IF(A2000=0,0,IF(V2000="À venir",0,IF(AND(ISBLANK(P2000),ISBLANK(Q2000)),1,0)))</f>
        <v>0</v>
      </c>
      <c r="Z2000" s="20" t="str">
        <f>IF(OR(ISBLANK(P2000),ISBLANK(Q2000)),"",IF(OR(AND(P2000&gt;Q2000,W2000&gt;X2000),AND(P2000=Q2000,W2000=X2000),AND(P2000&lt;Q2000,W2000&lt;X2000)),1,0))</f>
        <v/>
      </c>
      <c r="AA2000" s="20" t="str">
        <f ca="1">IF(C2000&lt;NOW(),IF(AND(P2000&gt;Q2000,W2000&gt;X2000),S2000,IF(AND(P2000=Q2000,W2000=X2000),T2000,IF(AND(P2000&lt;Q2000,W2000&lt;X2000),U2000,0))),"")</f>
        <v/>
      </c>
      <c r="AB2000" s="20">
        <f ca="1">IF(AND(P2000=W2000,Q2000=X2000,NOT(ISBLANK(P2000)),NOT(ISBLANK(Q2000)),NOT(ISBLANK(W2000)),NOT(ISBLANK(AA2000))),1,0)</f>
        <v>0</v>
      </c>
      <c r="AC2000" s="20" t="str">
        <f ca="1">IF(AB2000=0,"",IF(OR(ISBLANK(P2000),ISBLANK(Q2000)),"",IF(ISBLANK(VLOOKUP(A2000,Database!A:AA,22,FALSE)),"",VLOOKUP(A2000,Database!A:AA,22,FALSE))))</f>
        <v/>
      </c>
      <c r="AD2000" s="20" t="str">
        <f>IFERROR(
   IF(
     OR(ISBLANK(P2000),ISBLANK(Q2000)),
     "",
     IF(
       AND(AA2000&lt;&gt;"",OR(V2000="Terminé",V2000="En cours")),
       VLOOKUP(AC2000,Setup_ScoreExactBonus!A:D,4,FALSE),
       0
     )),
  0)</f>
        <v/>
      </c>
      <c r="AE2000" s="21">
        <f>IFERROR(IF(OR(ISBLANK(P2000),ISBLANK(Q2000)),0,IF(AA2000&lt;&gt;"", AA2000 + IF(AB2000=1,AD2000, 0), "") * (R2000+1)),"")</f>
        <v>0</v>
      </c>
      <c r="AF2000" s="21">
        <f ca="1">SUMIFS(AE$2:AE2000,D$2:D2000,D2000)</f>
        <v>2750</v>
      </c>
    </row>
    <row r="2001" spans="1:32" hidden="1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/>
      <c r="Q2001" s="27"/>
      <c r="R2001" s="21">
        <v>0</v>
      </c>
      <c r="S2001" s="20">
        <f>VLOOKUP($A2001,Database!$A:$Y,10,FALSE)</f>
        <v>65</v>
      </c>
      <c r="T2001" s="20">
        <f>VLOOKUP($A2001,Database!$A:$Y,11,FALSE)</f>
        <v>121</v>
      </c>
      <c r="U2001" s="20">
        <f>VLOOKUP($A2001,Database!$A:$Y,12,FALSE)</f>
        <v>141</v>
      </c>
      <c r="V2001" s="20" t="str">
        <f>VLOOKUP(A2001,Database!A:M,13,FALSE)</f>
        <v>À venir</v>
      </c>
      <c r="W2001" s="20" t="str">
        <f>VLOOKUP($A2001,Database!$A:$Y,20,FALSE)</f>
        <v/>
      </c>
      <c r="X2001" s="20" t="str">
        <f>VLOOKUP($A2001,Database!$A:$Y,21,FALSE)</f>
        <v/>
      </c>
      <c r="Y2001" s="20">
        <f>IF(A2001=0,0,IF(V2001="À venir",0,IF(AND(ISBLANK(P2001),ISBLANK(Q2001)),1,0)))</f>
        <v>0</v>
      </c>
      <c r="Z2001" s="20" t="str">
        <f>IF(OR(ISBLANK(P2001),ISBLANK(Q2001)),"",IF(OR(AND(P2001&gt;Q2001,W2001&gt;X2001),AND(P2001=Q2001,W2001=X2001),AND(P2001&lt;Q2001,W2001&lt;X2001)),1,0))</f>
        <v/>
      </c>
      <c r="AA2001" s="20" t="str">
        <f ca="1">IF(C2001&lt;NOW(),IF(AND(P2001&gt;Q2001,W2001&gt;X2001),S2001,IF(AND(P2001=Q2001,W2001=X2001),T2001,IF(AND(P2001&lt;Q2001,W2001&lt;X2001),U2001,0))),"")</f>
        <v/>
      </c>
      <c r="AB2001" s="20">
        <f ca="1">IF(AND(P2001=W2001,Q2001=X2001,NOT(ISBLANK(P2001)),NOT(ISBLANK(Q2001)),NOT(ISBLANK(W2001)),NOT(ISBLANK(AA2001))),1,0)</f>
        <v>0</v>
      </c>
      <c r="AC2001" s="20" t="str">
        <f ca="1">IF(AB2001=0,"",IF(OR(ISBLANK(P2001),ISBLANK(Q2001)),"",IF(ISBLANK(VLOOKUP(A2001,Database!A:AA,22,FALSE)),"",VLOOKUP(A2001,Database!A:AA,22,FALSE))))</f>
        <v/>
      </c>
      <c r="AD2001" s="20" t="str">
        <f>IFERROR(
   IF(
     OR(ISBLANK(P2001),ISBLANK(Q2001)),
     "",
     IF(
       AND(AA2001&lt;&gt;"",OR(V2001="Terminé",V2001="En cours")),
       VLOOKUP(AC2001,Setup_ScoreExactBonus!A:D,4,FALSE),
       0
     )),
  0)</f>
        <v/>
      </c>
      <c r="AE2001" s="21">
        <f>IFERROR(IF(OR(ISBLANK(P2001),ISBLANK(Q2001)),0,IF(AA2001&lt;&gt;"", AA2001 + IF(AB2001=1,AD2001, 0), "") * (R2001+1)),"")</f>
        <v>0</v>
      </c>
      <c r="AF2001" s="21">
        <f ca="1">SUMIFS(AE$2:AE2001,D$2:D2001,D2001)</f>
        <v>3059</v>
      </c>
    </row>
    <row r="2002" spans="1:32" hidden="1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/>
      <c r="Q2002" s="27"/>
      <c r="R2002" s="21">
        <v>0</v>
      </c>
      <c r="S2002" s="20">
        <f>VLOOKUP($A2002,Database!$A:$Y,10,FALSE)</f>
        <v>65</v>
      </c>
      <c r="T2002" s="20">
        <f>VLOOKUP($A2002,Database!$A:$Y,11,FALSE)</f>
        <v>121</v>
      </c>
      <c r="U2002" s="20">
        <f>VLOOKUP($A2002,Database!$A:$Y,12,FALSE)</f>
        <v>141</v>
      </c>
      <c r="V2002" s="20" t="str">
        <f>VLOOKUP(A2002,Database!A:M,13,FALSE)</f>
        <v>À venir</v>
      </c>
      <c r="W2002" s="20" t="str">
        <f>VLOOKUP($A2002,Database!$A:$Y,20,FALSE)</f>
        <v/>
      </c>
      <c r="X2002" s="20" t="str">
        <f>VLOOKUP($A2002,Database!$A:$Y,21,FALSE)</f>
        <v/>
      </c>
      <c r="Y2002" s="20">
        <f>IF(A2002=0,0,IF(V2002="À venir",0,IF(AND(ISBLANK(P2002),ISBLANK(Q2002)),1,0)))</f>
        <v>0</v>
      </c>
      <c r="Z2002" s="20" t="str">
        <f>IF(OR(ISBLANK(P2002),ISBLANK(Q2002)),"",IF(OR(AND(P2002&gt;Q2002,W2002&gt;X2002),AND(P2002=Q2002,W2002=X2002),AND(P2002&lt;Q2002,W2002&lt;X2002)),1,0))</f>
        <v/>
      </c>
      <c r="AA2002" s="20" t="str">
        <f ca="1">IF(C2002&lt;NOW(),IF(AND(P2002&gt;Q2002,W2002&gt;X2002),S2002,IF(AND(P2002=Q2002,W2002=X2002),T2002,IF(AND(P2002&lt;Q2002,W2002&lt;X2002),U2002,0))),"")</f>
        <v/>
      </c>
      <c r="AB2002" s="20">
        <f ca="1">IF(AND(P2002=W2002,Q2002=X2002,NOT(ISBLANK(P2002)),NOT(ISBLANK(Q2002)),NOT(ISBLANK(W2002)),NOT(ISBLANK(AA2002))),1,0)</f>
        <v>0</v>
      </c>
      <c r="AC2002" s="20" t="str">
        <f ca="1">IF(AB2002=0,"",IF(OR(ISBLANK(P2002),ISBLANK(Q2002)),"",IF(ISBLANK(VLOOKUP(A2002,Database!A:AA,22,FALSE)),"",VLOOKUP(A2002,Database!A:AA,22,FALSE))))</f>
        <v/>
      </c>
      <c r="AD2002" s="20" t="str">
        <f>IFERROR(
   IF(
     OR(ISBLANK(P2002),ISBLANK(Q2002)),
     "",
     IF(
       AND(AA2002&lt;&gt;"",OR(V2002="Terminé",V2002="En cours")),
       VLOOKUP(AC2002,Setup_ScoreExactBonus!A:D,4,FALSE),
       0
     )),
  0)</f>
        <v/>
      </c>
      <c r="AE2002" s="21">
        <f>IFERROR(IF(OR(ISBLANK(P2002),ISBLANK(Q2002)),0,IF(AA2002&lt;&gt;"", AA2002 + IF(AB2002=1,AD2002, 0), "") * (R2002+1)),"")</f>
        <v>0</v>
      </c>
      <c r="AF2002" s="21">
        <f ca="1">SUMIFS(AE$2:AE2002,D$2:D2002,D2002)</f>
        <v>2802</v>
      </c>
    </row>
    <row r="2003" spans="1:32" hidden="1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/>
      <c r="Q2003" s="27"/>
      <c r="R2003" s="21">
        <v>0</v>
      </c>
      <c r="S2003" s="20">
        <f>VLOOKUP($A2003,Database!$A:$Y,10,FALSE)</f>
        <v>65</v>
      </c>
      <c r="T2003" s="20">
        <f>VLOOKUP($A2003,Database!$A:$Y,11,FALSE)</f>
        <v>121</v>
      </c>
      <c r="U2003" s="20">
        <f>VLOOKUP($A2003,Database!$A:$Y,12,FALSE)</f>
        <v>141</v>
      </c>
      <c r="V2003" s="20" t="str">
        <f>VLOOKUP(A2003,Database!A:M,13,FALSE)</f>
        <v>À venir</v>
      </c>
      <c r="W2003" s="20" t="str">
        <f>VLOOKUP($A2003,Database!$A:$Y,20,FALSE)</f>
        <v/>
      </c>
      <c r="X2003" s="20" t="str">
        <f>VLOOKUP($A2003,Database!$A:$Y,21,FALSE)</f>
        <v/>
      </c>
      <c r="Y2003" s="20">
        <f>IF(A2003=0,0,IF(V2003="À venir",0,IF(AND(ISBLANK(P2003),ISBLANK(Q2003)),1,0)))</f>
        <v>0</v>
      </c>
      <c r="Z2003" s="20" t="str">
        <f>IF(OR(ISBLANK(P2003),ISBLANK(Q2003)),"",IF(OR(AND(P2003&gt;Q2003,W2003&gt;X2003),AND(P2003=Q2003,W2003=X2003),AND(P2003&lt;Q2003,W2003&lt;X2003)),1,0))</f>
        <v/>
      </c>
      <c r="AA2003" s="20" t="str">
        <f ca="1">IF(C2003&lt;NOW(),IF(AND(P2003&gt;Q2003,W2003&gt;X2003),S2003,IF(AND(P2003=Q2003,W2003=X2003),T2003,IF(AND(P2003&lt;Q2003,W2003&lt;X2003),U2003,0))),"")</f>
        <v/>
      </c>
      <c r="AB2003" s="20">
        <f ca="1">IF(AND(P2003=W2003,Q2003=X2003,NOT(ISBLANK(P2003)),NOT(ISBLANK(Q2003)),NOT(ISBLANK(W2003)),NOT(ISBLANK(AA2003))),1,0)</f>
        <v>0</v>
      </c>
      <c r="AC2003" s="20" t="str">
        <f ca="1">IF(AB2003=0,"",IF(OR(ISBLANK(P2003),ISBLANK(Q2003)),"",IF(ISBLANK(VLOOKUP(A2003,Database!A:AA,22,FALSE)),"",VLOOKUP(A2003,Database!A:AA,22,FALSE))))</f>
        <v/>
      </c>
      <c r="AD2003" s="20" t="str">
        <f>IFERROR(
   IF(
     OR(ISBLANK(P2003),ISBLANK(Q2003)),
     "",
     IF(
       AND(AA2003&lt;&gt;"",OR(V2003="Terminé",V2003="En cours")),
       VLOOKUP(AC2003,Setup_ScoreExactBonus!A:D,4,FALSE),
       0
     )),
  0)</f>
        <v/>
      </c>
      <c r="AE2003" s="21">
        <f>IFERROR(IF(OR(ISBLANK(P2003),ISBLANK(Q2003)),0,IF(AA2003&lt;&gt;"", AA2003 + IF(AB2003=1,AD2003, 0), "") * (R2003+1)),"")</f>
        <v>0</v>
      </c>
      <c r="AF2003" s="21">
        <f ca="1">SUMIFS(AE$2:AE2003,D$2:D2003,D2003)</f>
        <v>2698</v>
      </c>
    </row>
    <row r="2004" spans="1:32" hidden="1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/>
      <c r="Q2004" s="27"/>
      <c r="R2004" s="21">
        <v>0</v>
      </c>
      <c r="S2004" s="20">
        <f>VLOOKUP($A2004,Database!$A:$Y,10,FALSE)</f>
        <v>65</v>
      </c>
      <c r="T2004" s="20">
        <f>VLOOKUP($A2004,Database!$A:$Y,11,FALSE)</f>
        <v>121</v>
      </c>
      <c r="U2004" s="20">
        <f>VLOOKUP($A2004,Database!$A:$Y,12,FALSE)</f>
        <v>141</v>
      </c>
      <c r="V2004" s="20" t="str">
        <f>VLOOKUP(A2004,Database!A:M,13,FALSE)</f>
        <v>À venir</v>
      </c>
      <c r="W2004" s="20" t="str">
        <f>VLOOKUP($A2004,Database!$A:$Y,20,FALSE)</f>
        <v/>
      </c>
      <c r="X2004" s="20" t="str">
        <f>VLOOKUP($A2004,Database!$A:$Y,21,FALSE)</f>
        <v/>
      </c>
      <c r="Y2004" s="20">
        <f>IF(A2004=0,0,IF(V2004="À venir",0,IF(AND(ISBLANK(P2004),ISBLANK(Q2004)),1,0)))</f>
        <v>0</v>
      </c>
      <c r="Z2004" s="20" t="str">
        <f>IF(OR(ISBLANK(P2004),ISBLANK(Q2004)),"",IF(OR(AND(P2004&gt;Q2004,W2004&gt;X2004),AND(P2004=Q2004,W2004=X2004),AND(P2004&lt;Q2004,W2004&lt;X2004)),1,0))</f>
        <v/>
      </c>
      <c r="AA2004" s="20" t="str">
        <f ca="1">IF(C2004&lt;NOW(),IF(AND(P2004&gt;Q2004,W2004&gt;X2004),S2004,IF(AND(P2004=Q2004,W2004=X2004),T2004,IF(AND(P2004&lt;Q2004,W2004&lt;X2004),U2004,0))),"")</f>
        <v/>
      </c>
      <c r="AB2004" s="20">
        <f ca="1">IF(AND(P2004=W2004,Q2004=X2004,NOT(ISBLANK(P2004)),NOT(ISBLANK(Q2004)),NOT(ISBLANK(W2004)),NOT(ISBLANK(AA2004))),1,0)</f>
        <v>0</v>
      </c>
      <c r="AC2004" s="20" t="str">
        <f ca="1">IF(AB2004=0,"",IF(OR(ISBLANK(P2004),ISBLANK(Q2004)),"",IF(ISBLANK(VLOOKUP(A2004,Database!A:AA,22,FALSE)),"",VLOOKUP(A2004,Database!A:AA,22,FALSE))))</f>
        <v/>
      </c>
      <c r="AD2004" s="20" t="str">
        <f>IFERROR(
   IF(
     OR(ISBLANK(P2004),ISBLANK(Q2004)),
     "",
     IF(
       AND(AA2004&lt;&gt;"",OR(V2004="Terminé",V2004="En cours")),
       VLOOKUP(AC2004,Setup_ScoreExactBonus!A:D,4,FALSE),
       0
     )),
  0)</f>
        <v/>
      </c>
      <c r="AE2004" s="21">
        <f>IFERROR(IF(OR(ISBLANK(P2004),ISBLANK(Q2004)),0,IF(AA2004&lt;&gt;"", AA2004 + IF(AB2004=1,AD2004, 0), "") * (R2004+1)),"")</f>
        <v>0</v>
      </c>
      <c r="AF2004" s="21">
        <f ca="1">SUMIFS(AE$2:AE2004,D$2:D2004,D2004)</f>
        <v>2190</v>
      </c>
    </row>
    <row r="2005" spans="1:32" hidden="1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/>
      <c r="Q2005" s="27"/>
      <c r="R2005" s="21">
        <v>0</v>
      </c>
      <c r="S2005" s="20">
        <f>VLOOKUP($A2005,Database!$A:$Y,10,FALSE)</f>
        <v>65</v>
      </c>
      <c r="T2005" s="20">
        <f>VLOOKUP($A2005,Database!$A:$Y,11,FALSE)</f>
        <v>121</v>
      </c>
      <c r="U2005" s="20">
        <f>VLOOKUP($A2005,Database!$A:$Y,12,FALSE)</f>
        <v>141</v>
      </c>
      <c r="V2005" s="20" t="str">
        <f>VLOOKUP(A2005,Database!A:M,13,FALSE)</f>
        <v>À venir</v>
      </c>
      <c r="W2005" s="20" t="str">
        <f>VLOOKUP($A2005,Database!$A:$Y,20,FALSE)</f>
        <v/>
      </c>
      <c r="X2005" s="20" t="str">
        <f>VLOOKUP($A2005,Database!$A:$Y,21,FALSE)</f>
        <v/>
      </c>
      <c r="Y2005" s="20">
        <f>IF(A2005=0,0,IF(V2005="À venir",0,IF(AND(ISBLANK(P2005),ISBLANK(Q2005)),1,0)))</f>
        <v>0</v>
      </c>
      <c r="Z2005" s="20" t="str">
        <f>IF(OR(ISBLANK(P2005),ISBLANK(Q2005)),"",IF(OR(AND(P2005&gt;Q2005,W2005&gt;X2005),AND(P2005=Q2005,W2005=X2005),AND(P2005&lt;Q2005,W2005&lt;X2005)),1,0))</f>
        <v/>
      </c>
      <c r="AA2005" s="20" t="str">
        <f ca="1">IF(C2005&lt;NOW(),IF(AND(P2005&gt;Q2005,W2005&gt;X2005),S2005,IF(AND(P2005=Q2005,W2005=X2005),T2005,IF(AND(P2005&lt;Q2005,W2005&lt;X2005),U2005,0))),"")</f>
        <v/>
      </c>
      <c r="AB2005" s="20">
        <f ca="1">IF(AND(P2005=W2005,Q2005=X2005,NOT(ISBLANK(P2005)),NOT(ISBLANK(Q2005)),NOT(ISBLANK(W2005)),NOT(ISBLANK(AA2005))),1,0)</f>
        <v>0</v>
      </c>
      <c r="AC2005" s="20" t="str">
        <f ca="1">IF(AB2005=0,"",IF(OR(ISBLANK(P2005),ISBLANK(Q2005)),"",IF(ISBLANK(VLOOKUP(A2005,Database!A:AA,22,FALSE)),"",VLOOKUP(A2005,Database!A:AA,22,FALSE))))</f>
        <v/>
      </c>
      <c r="AD2005" s="20" t="str">
        <f>IFERROR(
   IF(
     OR(ISBLANK(P2005),ISBLANK(Q2005)),
     "",
     IF(
       AND(AA2005&lt;&gt;"",OR(V2005="Terminé",V2005="En cours")),
       VLOOKUP(AC2005,Setup_ScoreExactBonus!A:D,4,FALSE),
       0
     )),
  0)</f>
        <v/>
      </c>
      <c r="AE2005" s="21">
        <f>IFERROR(IF(OR(ISBLANK(P2005),ISBLANK(Q2005)),0,IF(AA2005&lt;&gt;"", AA2005 + IF(AB2005=1,AD2005, 0), "") * (R2005+1)),"")</f>
        <v>0</v>
      </c>
      <c r="AF2005" s="21">
        <f ca="1">SUMIFS(AE$2:AE2005,D$2:D2005,D2005)</f>
        <v>2789</v>
      </c>
    </row>
    <row r="2006" spans="1:32" hidden="1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/>
      <c r="Q2006" s="27"/>
      <c r="R2006" s="21">
        <v>0</v>
      </c>
      <c r="S2006" s="20">
        <f>VLOOKUP($A2006,Database!$A:$Y,10,FALSE)</f>
        <v>65</v>
      </c>
      <c r="T2006" s="20">
        <f>VLOOKUP($A2006,Database!$A:$Y,11,FALSE)</f>
        <v>121</v>
      </c>
      <c r="U2006" s="20">
        <f>VLOOKUP($A2006,Database!$A:$Y,12,FALSE)</f>
        <v>141</v>
      </c>
      <c r="V2006" s="20" t="str">
        <f>VLOOKUP(A2006,Database!A:M,13,FALSE)</f>
        <v>À venir</v>
      </c>
      <c r="W2006" s="20" t="str">
        <f>VLOOKUP($A2006,Database!$A:$Y,20,FALSE)</f>
        <v/>
      </c>
      <c r="X2006" s="20" t="str">
        <f>VLOOKUP($A2006,Database!$A:$Y,21,FALSE)</f>
        <v/>
      </c>
      <c r="Y2006" s="20">
        <f>IF(A2006=0,0,IF(V2006="À venir",0,IF(AND(ISBLANK(P2006),ISBLANK(Q2006)),1,0)))</f>
        <v>0</v>
      </c>
      <c r="Z2006" s="20" t="str">
        <f>IF(OR(ISBLANK(P2006),ISBLANK(Q2006)),"",IF(OR(AND(P2006&gt;Q2006,W2006&gt;X2006),AND(P2006=Q2006,W2006=X2006),AND(P2006&lt;Q2006,W2006&lt;X2006)),1,0))</f>
        <v/>
      </c>
      <c r="AA2006" s="20" t="str">
        <f ca="1">IF(C2006&lt;NOW(),IF(AND(P2006&gt;Q2006,W2006&gt;X2006),S2006,IF(AND(P2006=Q2006,W2006=X2006),T2006,IF(AND(P2006&lt;Q2006,W2006&lt;X2006),U2006,0))),"")</f>
        <v/>
      </c>
      <c r="AB2006" s="20">
        <f ca="1">IF(AND(P2006=W2006,Q2006=X2006,NOT(ISBLANK(P2006)),NOT(ISBLANK(Q2006)),NOT(ISBLANK(W2006)),NOT(ISBLANK(AA2006))),1,0)</f>
        <v>0</v>
      </c>
      <c r="AC2006" s="20" t="str">
        <f ca="1">IF(AB2006=0,"",IF(OR(ISBLANK(P2006),ISBLANK(Q2006)),"",IF(ISBLANK(VLOOKUP(A2006,Database!A:AA,22,FALSE)),"",VLOOKUP(A2006,Database!A:AA,22,FALSE))))</f>
        <v/>
      </c>
      <c r="AD2006" s="20" t="str">
        <f>IFERROR(
   IF(
     OR(ISBLANK(P2006),ISBLANK(Q2006)),
     "",
     IF(
       AND(AA2006&lt;&gt;"",OR(V2006="Terminé",V2006="En cours")),
       VLOOKUP(AC2006,Setup_ScoreExactBonus!A:D,4,FALSE),
       0
     )),
  0)</f>
        <v/>
      </c>
      <c r="AE2006" s="21">
        <f>IFERROR(IF(OR(ISBLANK(P2006),ISBLANK(Q2006)),0,IF(AA2006&lt;&gt;"", AA2006 + IF(AB2006=1,AD2006, 0), "") * (R2006+1)),"")</f>
        <v>0</v>
      </c>
      <c r="AF2006" s="21">
        <f ca="1">SUMIFS(AE$2:AE2006,D$2:D2006,D2006)</f>
        <v>1434</v>
      </c>
    </row>
    <row r="2007" spans="1:32" hidden="1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/>
      <c r="Q2007" s="27"/>
      <c r="R2007" s="21">
        <v>0</v>
      </c>
      <c r="S2007" s="20">
        <f>VLOOKUP($A2007,Database!$A:$Y,10,FALSE)</f>
        <v>65</v>
      </c>
      <c r="T2007" s="20">
        <f>VLOOKUP($A2007,Database!$A:$Y,11,FALSE)</f>
        <v>121</v>
      </c>
      <c r="U2007" s="20">
        <f>VLOOKUP($A2007,Database!$A:$Y,12,FALSE)</f>
        <v>141</v>
      </c>
      <c r="V2007" s="20" t="str">
        <f>VLOOKUP(A2007,Database!A:M,13,FALSE)</f>
        <v>À venir</v>
      </c>
      <c r="W2007" s="20" t="str">
        <f>VLOOKUP($A2007,Database!$A:$Y,20,FALSE)</f>
        <v/>
      </c>
      <c r="X2007" s="20" t="str">
        <f>VLOOKUP($A2007,Database!$A:$Y,21,FALSE)</f>
        <v/>
      </c>
      <c r="Y2007" s="20">
        <f>IF(A2007=0,0,IF(V2007="À venir",0,IF(AND(ISBLANK(P2007),ISBLANK(Q2007)),1,0)))</f>
        <v>0</v>
      </c>
      <c r="Z2007" s="20" t="str">
        <f>IF(OR(ISBLANK(P2007),ISBLANK(Q2007)),"",IF(OR(AND(P2007&gt;Q2007,W2007&gt;X2007),AND(P2007=Q2007,W2007=X2007),AND(P2007&lt;Q2007,W2007&lt;X2007)),1,0))</f>
        <v/>
      </c>
      <c r="AA2007" s="20" t="str">
        <f ca="1">IF(C2007&lt;NOW(),IF(AND(P2007&gt;Q2007,W2007&gt;X2007),S2007,IF(AND(P2007=Q2007,W2007=X2007),T2007,IF(AND(P2007&lt;Q2007,W2007&lt;X2007),U2007,0))),"")</f>
        <v/>
      </c>
      <c r="AB2007" s="20">
        <f ca="1">IF(AND(P2007=W2007,Q2007=X2007,NOT(ISBLANK(P2007)),NOT(ISBLANK(Q2007)),NOT(ISBLANK(W2007)),NOT(ISBLANK(AA2007))),1,0)</f>
        <v>0</v>
      </c>
      <c r="AC2007" s="20" t="str">
        <f ca="1">IF(AB2007=0,"",IF(OR(ISBLANK(P2007),ISBLANK(Q2007)),"",IF(ISBLANK(VLOOKUP(A2007,Database!A:AA,22,FALSE)),"",VLOOKUP(A2007,Database!A:AA,22,FALSE))))</f>
        <v/>
      </c>
      <c r="AD2007" s="20" t="str">
        <f>IFERROR(
   IF(
     OR(ISBLANK(P2007),ISBLANK(Q2007)),
     "",
     IF(
       AND(AA2007&lt;&gt;"",OR(V2007="Terminé",V2007="En cours")),
       VLOOKUP(AC2007,Setup_ScoreExactBonus!A:D,4,FALSE),
       0
     )),
  0)</f>
        <v/>
      </c>
      <c r="AE2007" s="21">
        <f>IFERROR(IF(OR(ISBLANK(P2007),ISBLANK(Q2007)),0,IF(AA2007&lt;&gt;"", AA2007 + IF(AB2007=1,AD2007, 0), "") * (R2007+1)),"")</f>
        <v>0</v>
      </c>
      <c r="AF2007" s="21">
        <f ca="1">SUMIFS(AE$2:AE2007,D$2:D2007,D2007)</f>
        <v>2732</v>
      </c>
    </row>
    <row r="2008" spans="1:32" hidden="1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/>
      <c r="Q2008" s="27"/>
      <c r="R2008" s="21">
        <v>0</v>
      </c>
      <c r="S2008" s="20">
        <f>VLOOKUP($A2008,Database!$A:$Y,10,FALSE)</f>
        <v>65</v>
      </c>
      <c r="T2008" s="20">
        <f>VLOOKUP($A2008,Database!$A:$Y,11,FALSE)</f>
        <v>121</v>
      </c>
      <c r="U2008" s="20">
        <f>VLOOKUP($A2008,Database!$A:$Y,12,FALSE)</f>
        <v>141</v>
      </c>
      <c r="V2008" s="20" t="str">
        <f>VLOOKUP(A2008,Database!A:M,13,FALSE)</f>
        <v>À venir</v>
      </c>
      <c r="W2008" s="20" t="str">
        <f>VLOOKUP($A2008,Database!$A:$Y,20,FALSE)</f>
        <v/>
      </c>
      <c r="X2008" s="20" t="str">
        <f>VLOOKUP($A2008,Database!$A:$Y,21,FALSE)</f>
        <v/>
      </c>
      <c r="Y2008" s="20">
        <f>IF(A2008=0,0,IF(V2008="À venir",0,IF(AND(ISBLANK(P2008),ISBLANK(Q2008)),1,0)))</f>
        <v>0</v>
      </c>
      <c r="Z2008" s="20" t="str">
        <f>IF(OR(ISBLANK(P2008),ISBLANK(Q2008)),"",IF(OR(AND(P2008&gt;Q2008,W2008&gt;X2008),AND(P2008=Q2008,W2008=X2008),AND(P2008&lt;Q2008,W2008&lt;X2008)),1,0))</f>
        <v/>
      </c>
      <c r="AA2008" s="20" t="str">
        <f ca="1">IF(C2008&lt;NOW(),IF(AND(P2008&gt;Q2008,W2008&gt;X2008),S2008,IF(AND(P2008=Q2008,W2008=X2008),T2008,IF(AND(P2008&lt;Q2008,W2008&lt;X2008),U2008,0))),"")</f>
        <v/>
      </c>
      <c r="AB2008" s="20">
        <f ca="1">IF(AND(P2008=W2008,Q2008=X2008,NOT(ISBLANK(P2008)),NOT(ISBLANK(Q2008)),NOT(ISBLANK(W2008)),NOT(ISBLANK(AA2008))),1,0)</f>
        <v>0</v>
      </c>
      <c r="AC2008" s="20" t="str">
        <f ca="1">IF(AB2008=0,"",IF(OR(ISBLANK(P2008),ISBLANK(Q2008)),"",IF(ISBLANK(VLOOKUP(A2008,Database!A:AA,22,FALSE)),"",VLOOKUP(A2008,Database!A:AA,22,FALSE))))</f>
        <v/>
      </c>
      <c r="AD2008" s="20" t="str">
        <f>IFERROR(
   IF(
     OR(ISBLANK(P2008),ISBLANK(Q2008)),
     "",
     IF(
       AND(AA2008&lt;&gt;"",OR(V2008="Terminé",V2008="En cours")),
       VLOOKUP(AC2008,Setup_ScoreExactBonus!A:D,4,FALSE),
       0
     )),
  0)</f>
        <v/>
      </c>
      <c r="AE2008" s="21">
        <f>IFERROR(IF(OR(ISBLANK(P2008),ISBLANK(Q2008)),0,IF(AA2008&lt;&gt;"", AA2008 + IF(AB2008=1,AD2008, 0), "") * (R2008+1)),"")</f>
        <v>0</v>
      </c>
      <c r="AF2008" s="21">
        <f ca="1">SUMIFS(AE$2:AE2008,D$2:D2008,D2008)</f>
        <v>2825</v>
      </c>
    </row>
    <row r="2009" spans="1:32" hidden="1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/>
      <c r="Q2009" s="27"/>
      <c r="R2009" s="21">
        <v>0</v>
      </c>
      <c r="S2009" s="20">
        <f>VLOOKUP($A2009,Database!$A:$Y,10,FALSE)</f>
        <v>65</v>
      </c>
      <c r="T2009" s="20">
        <f>VLOOKUP($A2009,Database!$A:$Y,11,FALSE)</f>
        <v>121</v>
      </c>
      <c r="U2009" s="20">
        <f>VLOOKUP($A2009,Database!$A:$Y,12,FALSE)</f>
        <v>141</v>
      </c>
      <c r="V2009" s="20" t="str">
        <f>VLOOKUP(A2009,Database!A:M,13,FALSE)</f>
        <v>À venir</v>
      </c>
      <c r="W2009" s="20" t="str">
        <f>VLOOKUP($A2009,Database!$A:$Y,20,FALSE)</f>
        <v/>
      </c>
      <c r="X2009" s="20" t="str">
        <f>VLOOKUP($A2009,Database!$A:$Y,21,FALSE)</f>
        <v/>
      </c>
      <c r="Y2009" s="20">
        <f>IF(A2009=0,0,IF(V2009="À venir",0,IF(AND(ISBLANK(P2009),ISBLANK(Q2009)),1,0)))</f>
        <v>0</v>
      </c>
      <c r="Z2009" s="20" t="str">
        <f>IF(OR(ISBLANK(P2009),ISBLANK(Q2009)),"",IF(OR(AND(P2009&gt;Q2009,W2009&gt;X2009),AND(P2009=Q2009,W2009=X2009),AND(P2009&lt;Q2009,W2009&lt;X2009)),1,0))</f>
        <v/>
      </c>
      <c r="AA2009" s="20" t="str">
        <f ca="1">IF(C2009&lt;NOW(),IF(AND(P2009&gt;Q2009,W2009&gt;X2009),S2009,IF(AND(P2009=Q2009,W2009=X2009),T2009,IF(AND(P2009&lt;Q2009,W2009&lt;X2009),U2009,0))),"")</f>
        <v/>
      </c>
      <c r="AB2009" s="20">
        <f ca="1">IF(AND(P2009=W2009,Q2009=X2009,NOT(ISBLANK(P2009)),NOT(ISBLANK(Q2009)),NOT(ISBLANK(W2009)),NOT(ISBLANK(AA2009))),1,0)</f>
        <v>0</v>
      </c>
      <c r="AC2009" s="20" t="str">
        <f ca="1">IF(AB2009=0,"",IF(OR(ISBLANK(P2009),ISBLANK(Q2009)),"",IF(ISBLANK(VLOOKUP(A2009,Database!A:AA,22,FALSE)),"",VLOOKUP(A2009,Database!A:AA,22,FALSE))))</f>
        <v/>
      </c>
      <c r="AD2009" s="20" t="str">
        <f>IFERROR(
   IF(
     OR(ISBLANK(P2009),ISBLANK(Q2009)),
     "",
     IF(
       AND(AA2009&lt;&gt;"",OR(V2009="Terminé",V2009="En cours")),
       VLOOKUP(AC2009,Setup_ScoreExactBonus!A:D,4,FALSE),
       0
     )),
  0)</f>
        <v/>
      </c>
      <c r="AE2009" s="21">
        <f>IFERROR(IF(OR(ISBLANK(P2009),ISBLANK(Q2009)),0,IF(AA2009&lt;&gt;"", AA2009 + IF(AB2009=1,AD2009, 0), "") * (R2009+1)),"")</f>
        <v>0</v>
      </c>
      <c r="AF2009" s="21">
        <f ca="1">SUMIFS(AE$2:AE2009,D$2:D2009,D2009)</f>
        <v>2585</v>
      </c>
    </row>
    <row r="2010" spans="1:32" hidden="1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/>
      <c r="Q2010" s="27"/>
      <c r="R2010" s="21">
        <v>0</v>
      </c>
      <c r="S2010" s="20">
        <f>VLOOKUP($A2010,Database!$A:$Y,10,FALSE)</f>
        <v>65</v>
      </c>
      <c r="T2010" s="20">
        <f>VLOOKUP($A2010,Database!$A:$Y,11,FALSE)</f>
        <v>121</v>
      </c>
      <c r="U2010" s="20">
        <f>VLOOKUP($A2010,Database!$A:$Y,12,FALSE)</f>
        <v>141</v>
      </c>
      <c r="V2010" s="20" t="str">
        <f>VLOOKUP(A2010,Database!A:M,13,FALSE)</f>
        <v>À venir</v>
      </c>
      <c r="W2010" s="20" t="str">
        <f>VLOOKUP($A2010,Database!$A:$Y,20,FALSE)</f>
        <v/>
      </c>
      <c r="X2010" s="20" t="str">
        <f>VLOOKUP($A2010,Database!$A:$Y,21,FALSE)</f>
        <v/>
      </c>
      <c r="Y2010" s="20">
        <f>IF(A2010=0,0,IF(V2010="À venir",0,IF(AND(ISBLANK(P2010),ISBLANK(Q2010)),1,0)))</f>
        <v>0</v>
      </c>
      <c r="Z2010" s="20" t="str">
        <f>IF(OR(ISBLANK(P2010),ISBLANK(Q2010)),"",IF(OR(AND(P2010&gt;Q2010,W2010&gt;X2010),AND(P2010=Q2010,W2010=X2010),AND(P2010&lt;Q2010,W2010&lt;X2010)),1,0))</f>
        <v/>
      </c>
      <c r="AA2010" s="20" t="str">
        <f ca="1">IF(C2010&lt;NOW(),IF(AND(P2010&gt;Q2010,W2010&gt;X2010),S2010,IF(AND(P2010=Q2010,W2010=X2010),T2010,IF(AND(P2010&lt;Q2010,W2010&lt;X2010),U2010,0))),"")</f>
        <v/>
      </c>
      <c r="AB2010" s="20">
        <f ca="1">IF(AND(P2010=W2010,Q2010=X2010,NOT(ISBLANK(P2010)),NOT(ISBLANK(Q2010)),NOT(ISBLANK(W2010)),NOT(ISBLANK(AA2010))),1,0)</f>
        <v>0</v>
      </c>
      <c r="AC2010" s="20" t="str">
        <f ca="1">IF(AB2010=0,"",IF(OR(ISBLANK(P2010),ISBLANK(Q2010)),"",IF(ISBLANK(VLOOKUP(A2010,Database!A:AA,22,FALSE)),"",VLOOKUP(A2010,Database!A:AA,22,FALSE))))</f>
        <v/>
      </c>
      <c r="AD2010" s="20" t="str">
        <f>IFERROR(
   IF(
     OR(ISBLANK(P2010),ISBLANK(Q2010)),
     "",
     IF(
       AND(AA2010&lt;&gt;"",OR(V2010="Terminé",V2010="En cours")),
       VLOOKUP(AC2010,Setup_ScoreExactBonus!A:D,4,FALSE),
       0
     )),
  0)</f>
        <v/>
      </c>
      <c r="AE2010" s="21">
        <f>IFERROR(IF(OR(ISBLANK(P2010),ISBLANK(Q2010)),0,IF(AA2010&lt;&gt;"", AA2010 + IF(AB2010=1,AD2010, 0), "") * (R2010+1)),"")</f>
        <v>0</v>
      </c>
      <c r="AF2010" s="21">
        <f ca="1">SUMIFS(AE$2:AE2010,D$2:D2010,D2010)</f>
        <v>2936</v>
      </c>
    </row>
    <row r="2011" spans="1:32" hidden="1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/>
      <c r="Q2011" s="27"/>
      <c r="R2011" s="21">
        <v>0</v>
      </c>
      <c r="S2011" s="20">
        <f>VLOOKUP($A2011,Database!$A:$Y,10,FALSE)</f>
        <v>65</v>
      </c>
      <c r="T2011" s="20">
        <f>VLOOKUP($A2011,Database!$A:$Y,11,FALSE)</f>
        <v>121</v>
      </c>
      <c r="U2011" s="20">
        <f>VLOOKUP($A2011,Database!$A:$Y,12,FALSE)</f>
        <v>141</v>
      </c>
      <c r="V2011" s="20" t="str">
        <f>VLOOKUP(A2011,Database!A:M,13,FALSE)</f>
        <v>À venir</v>
      </c>
      <c r="W2011" s="20" t="str">
        <f>VLOOKUP($A2011,Database!$A:$Y,20,FALSE)</f>
        <v/>
      </c>
      <c r="X2011" s="20" t="str">
        <f>VLOOKUP($A2011,Database!$A:$Y,21,FALSE)</f>
        <v/>
      </c>
      <c r="Y2011" s="20">
        <f>IF(A2011=0,0,IF(V2011="À venir",0,IF(AND(ISBLANK(P2011),ISBLANK(Q2011)),1,0)))</f>
        <v>0</v>
      </c>
      <c r="Z2011" s="20" t="str">
        <f>IF(OR(ISBLANK(P2011),ISBLANK(Q2011)),"",IF(OR(AND(P2011&gt;Q2011,W2011&gt;X2011),AND(P2011=Q2011,W2011=X2011),AND(P2011&lt;Q2011,W2011&lt;X2011)),1,0))</f>
        <v/>
      </c>
      <c r="AA2011" s="20" t="str">
        <f ca="1">IF(C2011&lt;NOW(),IF(AND(P2011&gt;Q2011,W2011&gt;X2011),S2011,IF(AND(P2011=Q2011,W2011=X2011),T2011,IF(AND(P2011&lt;Q2011,W2011&lt;X2011),U2011,0))),"")</f>
        <v/>
      </c>
      <c r="AB2011" s="20">
        <f ca="1">IF(AND(P2011=W2011,Q2011=X2011,NOT(ISBLANK(P2011)),NOT(ISBLANK(Q2011)),NOT(ISBLANK(W2011)),NOT(ISBLANK(AA2011))),1,0)</f>
        <v>0</v>
      </c>
      <c r="AC2011" s="20" t="str">
        <f ca="1">IF(AB2011=0,"",IF(OR(ISBLANK(P2011),ISBLANK(Q2011)),"",IF(ISBLANK(VLOOKUP(A2011,Database!A:AA,22,FALSE)),"",VLOOKUP(A2011,Database!A:AA,22,FALSE))))</f>
        <v/>
      </c>
      <c r="AD2011" s="20" t="str">
        <f>IFERROR(
   IF(
     OR(ISBLANK(P2011),ISBLANK(Q2011)),
     "",
     IF(
       AND(AA2011&lt;&gt;"",OR(V2011="Terminé",V2011="En cours")),
       VLOOKUP(AC2011,Setup_ScoreExactBonus!A:D,4,FALSE),
       0
     )),
  0)</f>
        <v/>
      </c>
      <c r="AE2011" s="21">
        <f>IFERROR(IF(OR(ISBLANK(P2011),ISBLANK(Q2011)),0,IF(AA2011&lt;&gt;"", AA2011 + IF(AB2011=1,AD2011, 0), "") * (R2011+1)),"")</f>
        <v>0</v>
      </c>
      <c r="AF2011" s="21">
        <f ca="1">SUMIFS(AE$2:AE2011,D$2:D2011,D2011)</f>
        <v>2774</v>
      </c>
    </row>
    <row r="2012" spans="1:32" hidden="1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/>
      <c r="Q2012" s="27"/>
      <c r="R2012" s="21">
        <v>0</v>
      </c>
      <c r="S2012" s="20">
        <f>VLOOKUP($A2012,Database!$A:$Y,10,FALSE)</f>
        <v>65</v>
      </c>
      <c r="T2012" s="20">
        <f>VLOOKUP($A2012,Database!$A:$Y,11,FALSE)</f>
        <v>121</v>
      </c>
      <c r="U2012" s="20">
        <f>VLOOKUP($A2012,Database!$A:$Y,12,FALSE)</f>
        <v>141</v>
      </c>
      <c r="V2012" s="20" t="str">
        <f>VLOOKUP(A2012,Database!A:M,13,FALSE)</f>
        <v>À venir</v>
      </c>
      <c r="W2012" s="20" t="str">
        <f>VLOOKUP($A2012,Database!$A:$Y,20,FALSE)</f>
        <v/>
      </c>
      <c r="X2012" s="20" t="str">
        <f>VLOOKUP($A2012,Database!$A:$Y,21,FALSE)</f>
        <v/>
      </c>
      <c r="Y2012" s="20">
        <f>IF(A2012=0,0,IF(V2012="À venir",0,IF(AND(ISBLANK(P2012),ISBLANK(Q2012)),1,0)))</f>
        <v>0</v>
      </c>
      <c r="Z2012" s="20" t="str">
        <f>IF(OR(ISBLANK(P2012),ISBLANK(Q2012)),"",IF(OR(AND(P2012&gt;Q2012,W2012&gt;X2012),AND(P2012=Q2012,W2012=X2012),AND(P2012&lt;Q2012,W2012&lt;X2012)),1,0))</f>
        <v/>
      </c>
      <c r="AA2012" s="20" t="str">
        <f ca="1">IF(C2012&lt;NOW(),IF(AND(P2012&gt;Q2012,W2012&gt;X2012),S2012,IF(AND(P2012=Q2012,W2012=X2012),T2012,IF(AND(P2012&lt;Q2012,W2012&lt;X2012),U2012,0))),"")</f>
        <v/>
      </c>
      <c r="AB2012" s="20">
        <f ca="1">IF(AND(P2012=W2012,Q2012=X2012,NOT(ISBLANK(P2012)),NOT(ISBLANK(Q2012)),NOT(ISBLANK(W2012)),NOT(ISBLANK(AA2012))),1,0)</f>
        <v>0</v>
      </c>
      <c r="AC2012" s="20" t="str">
        <f ca="1">IF(AB2012=0,"",IF(OR(ISBLANK(P2012),ISBLANK(Q2012)),"",IF(ISBLANK(VLOOKUP(A2012,Database!A:AA,22,FALSE)),"",VLOOKUP(A2012,Database!A:AA,22,FALSE))))</f>
        <v/>
      </c>
      <c r="AD2012" s="20" t="str">
        <f>IFERROR(
   IF(
     OR(ISBLANK(P2012),ISBLANK(Q2012)),
     "",
     IF(
       AND(AA2012&lt;&gt;"",OR(V2012="Terminé",V2012="En cours")),
       VLOOKUP(AC2012,Setup_ScoreExactBonus!A:D,4,FALSE),
       0
     )),
  0)</f>
        <v/>
      </c>
      <c r="AE2012" s="21">
        <f>IFERROR(IF(OR(ISBLANK(P2012),ISBLANK(Q2012)),0,IF(AA2012&lt;&gt;"", AA2012 + IF(AB2012=1,AD2012, 0), "") * (R2012+1)),"")</f>
        <v>0</v>
      </c>
      <c r="AF2012" s="21">
        <f ca="1">SUMIFS(AE$2:AE2012,D$2:D2012,D2012)</f>
        <v>2919</v>
      </c>
    </row>
    <row r="2013" spans="1:32" hidden="1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/>
      <c r="Q2013" s="27"/>
      <c r="R2013" s="21">
        <v>0</v>
      </c>
      <c r="S2013" s="20">
        <f>VLOOKUP($A2013,Database!$A:$Y,10,FALSE)</f>
        <v>65</v>
      </c>
      <c r="T2013" s="20">
        <f>VLOOKUP($A2013,Database!$A:$Y,11,FALSE)</f>
        <v>121</v>
      </c>
      <c r="U2013" s="20">
        <f>VLOOKUP($A2013,Database!$A:$Y,12,FALSE)</f>
        <v>141</v>
      </c>
      <c r="V2013" s="20" t="str">
        <f>VLOOKUP(A2013,Database!A:M,13,FALSE)</f>
        <v>À venir</v>
      </c>
      <c r="W2013" s="20" t="str">
        <f>VLOOKUP($A2013,Database!$A:$Y,20,FALSE)</f>
        <v/>
      </c>
      <c r="X2013" s="20" t="str">
        <f>VLOOKUP($A2013,Database!$A:$Y,21,FALSE)</f>
        <v/>
      </c>
      <c r="Y2013" s="20">
        <f>IF(A2013=0,0,IF(V2013="À venir",0,IF(AND(ISBLANK(P2013),ISBLANK(Q2013)),1,0)))</f>
        <v>0</v>
      </c>
      <c r="Z2013" s="20" t="str">
        <f>IF(OR(ISBLANK(P2013),ISBLANK(Q2013)),"",IF(OR(AND(P2013&gt;Q2013,W2013&gt;X2013),AND(P2013=Q2013,W2013=X2013),AND(P2013&lt;Q2013,W2013&lt;X2013)),1,0))</f>
        <v/>
      </c>
      <c r="AA2013" s="20" t="str">
        <f ca="1">IF(C2013&lt;NOW(),IF(AND(P2013&gt;Q2013,W2013&gt;X2013),S2013,IF(AND(P2013=Q2013,W2013=X2013),T2013,IF(AND(P2013&lt;Q2013,W2013&lt;X2013),U2013,0))),"")</f>
        <v/>
      </c>
      <c r="AB2013" s="20">
        <f ca="1">IF(AND(P2013=W2013,Q2013=X2013,NOT(ISBLANK(P2013)),NOT(ISBLANK(Q2013)),NOT(ISBLANK(W2013)),NOT(ISBLANK(AA2013))),1,0)</f>
        <v>0</v>
      </c>
      <c r="AC2013" s="20" t="str">
        <f ca="1">IF(AB2013=0,"",IF(OR(ISBLANK(P2013),ISBLANK(Q2013)),"",IF(ISBLANK(VLOOKUP(A2013,Database!A:AA,22,FALSE)),"",VLOOKUP(A2013,Database!A:AA,22,FALSE))))</f>
        <v/>
      </c>
      <c r="AD2013" s="20" t="str">
        <f>IFERROR(
   IF(
     OR(ISBLANK(P2013),ISBLANK(Q2013)),
     "",
     IF(
       AND(AA2013&lt;&gt;"",OR(V2013="Terminé",V2013="En cours")),
       VLOOKUP(AC2013,Setup_ScoreExactBonus!A:D,4,FALSE),
       0
     )),
  0)</f>
        <v/>
      </c>
      <c r="AE2013" s="21">
        <f>IFERROR(IF(OR(ISBLANK(P2013),ISBLANK(Q2013)),0,IF(AA2013&lt;&gt;"", AA2013 + IF(AB2013=1,AD2013, 0), "") * (R2013+1)),"")</f>
        <v>0</v>
      </c>
      <c r="AF2013" s="21">
        <f ca="1">SUMIFS(AE$2:AE2013,D$2:D2013,D2013)</f>
        <v>2893</v>
      </c>
    </row>
    <row r="2014" spans="1:32" hidden="1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/>
      <c r="Q2014" s="27"/>
      <c r="R2014" s="21">
        <v>0</v>
      </c>
      <c r="S2014" s="20">
        <f>VLOOKUP($A2014,Database!$A:$Y,10,FALSE)</f>
        <v>65</v>
      </c>
      <c r="T2014" s="20">
        <f>VLOOKUP($A2014,Database!$A:$Y,11,FALSE)</f>
        <v>121</v>
      </c>
      <c r="U2014" s="20">
        <f>VLOOKUP($A2014,Database!$A:$Y,12,FALSE)</f>
        <v>141</v>
      </c>
      <c r="V2014" s="20" t="str">
        <f>VLOOKUP(A2014,Database!A:M,13,FALSE)</f>
        <v>À venir</v>
      </c>
      <c r="W2014" s="20" t="str">
        <f>VLOOKUP($A2014,Database!$A:$Y,20,FALSE)</f>
        <v/>
      </c>
      <c r="X2014" s="20" t="str">
        <f>VLOOKUP($A2014,Database!$A:$Y,21,FALSE)</f>
        <v/>
      </c>
      <c r="Y2014" s="20">
        <f>IF(A2014=0,0,IF(V2014="À venir",0,IF(AND(ISBLANK(P2014),ISBLANK(Q2014)),1,0)))</f>
        <v>0</v>
      </c>
      <c r="Z2014" s="20" t="str">
        <f>IF(OR(ISBLANK(P2014),ISBLANK(Q2014)),"",IF(OR(AND(P2014&gt;Q2014,W2014&gt;X2014),AND(P2014=Q2014,W2014=X2014),AND(P2014&lt;Q2014,W2014&lt;X2014)),1,0))</f>
        <v/>
      </c>
      <c r="AA2014" s="20" t="str">
        <f ca="1">IF(C2014&lt;NOW(),IF(AND(P2014&gt;Q2014,W2014&gt;X2014),S2014,IF(AND(P2014=Q2014,W2014=X2014),T2014,IF(AND(P2014&lt;Q2014,W2014&lt;X2014),U2014,0))),"")</f>
        <v/>
      </c>
      <c r="AB2014" s="20">
        <f ca="1">IF(AND(P2014=W2014,Q2014=X2014,NOT(ISBLANK(P2014)),NOT(ISBLANK(Q2014)),NOT(ISBLANK(W2014)),NOT(ISBLANK(AA2014))),1,0)</f>
        <v>0</v>
      </c>
      <c r="AC2014" s="20" t="str">
        <f ca="1">IF(AB2014=0,"",IF(OR(ISBLANK(P2014),ISBLANK(Q2014)),"",IF(ISBLANK(VLOOKUP(A2014,Database!A:AA,22,FALSE)),"",VLOOKUP(A2014,Database!A:AA,22,FALSE))))</f>
        <v/>
      </c>
      <c r="AD2014" s="20" t="str">
        <f>IFERROR(
   IF(
     OR(ISBLANK(P2014),ISBLANK(Q2014)),
     "",
     IF(
       AND(AA2014&lt;&gt;"",OR(V2014="Terminé",V2014="En cours")),
       VLOOKUP(AC2014,Setup_ScoreExactBonus!A:D,4,FALSE),
       0
     )),
  0)</f>
        <v/>
      </c>
      <c r="AE2014" s="21">
        <f>IFERROR(IF(OR(ISBLANK(P2014),ISBLANK(Q2014)),0,IF(AA2014&lt;&gt;"", AA2014 + IF(AB2014=1,AD2014, 0), "") * (R2014+1)),"")</f>
        <v>0</v>
      </c>
      <c r="AF2014" s="21">
        <f ca="1">SUMIFS(AE$2:AE2014,D$2:D2014,D2014)</f>
        <v>2823</v>
      </c>
    </row>
    <row r="2015" spans="1:32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/>
      <c r="Q2015" s="27"/>
      <c r="R2015" s="21">
        <v>0</v>
      </c>
      <c r="S2015" s="20">
        <f>VLOOKUP($A2015,Database!$A:$Y,10,FALSE)</f>
        <v>65</v>
      </c>
      <c r="T2015" s="20">
        <f>VLOOKUP($A2015,Database!$A:$Y,11,FALSE)</f>
        <v>121</v>
      </c>
      <c r="U2015" s="20">
        <f>VLOOKUP($A2015,Database!$A:$Y,12,FALSE)</f>
        <v>141</v>
      </c>
      <c r="V2015" s="20" t="str">
        <f>VLOOKUP(A2015,Database!A:M,13,FALSE)</f>
        <v>À venir</v>
      </c>
      <c r="W2015" s="20" t="str">
        <f>VLOOKUP($A2015,Database!$A:$Y,20,FALSE)</f>
        <v/>
      </c>
      <c r="X2015" s="20" t="str">
        <f>VLOOKUP($A2015,Database!$A:$Y,21,FALSE)</f>
        <v/>
      </c>
      <c r="Y2015" s="20">
        <f>IF(A2015=0,0,IF(V2015="À venir",0,IF(AND(ISBLANK(P2015),ISBLANK(Q2015)),1,0)))</f>
        <v>0</v>
      </c>
      <c r="Z2015" s="20" t="str">
        <f>IF(OR(ISBLANK(P2015),ISBLANK(Q2015)),"",IF(OR(AND(P2015&gt;Q2015,W2015&gt;X2015),AND(P2015=Q2015,W2015=X2015),AND(P2015&lt;Q2015,W2015&lt;X2015)),1,0))</f>
        <v/>
      </c>
      <c r="AA2015" s="20" t="str">
        <f ca="1">IF(C2015&lt;NOW(),IF(AND(P2015&gt;Q2015,W2015&gt;X2015),S2015,IF(AND(P2015=Q2015,W2015=X2015),T2015,IF(AND(P2015&lt;Q2015,W2015&lt;X2015),U2015,0))),"")</f>
        <v/>
      </c>
      <c r="AB2015" s="20">
        <f ca="1">IF(AND(P2015=W2015,Q2015=X2015,NOT(ISBLANK(P2015)),NOT(ISBLANK(Q2015)),NOT(ISBLANK(W2015)),NOT(ISBLANK(AA2015))),1,0)</f>
        <v>0</v>
      </c>
      <c r="AC2015" s="20" t="str">
        <f ca="1">IF(AB2015=0,"",IF(OR(ISBLANK(P2015),ISBLANK(Q2015)),"",IF(ISBLANK(VLOOKUP(A2015,Database!A:AA,22,FALSE)),"",VLOOKUP(A2015,Database!A:AA,22,FALSE))))</f>
        <v/>
      </c>
      <c r="AD2015" s="20" t="str">
        <f>IFERROR(
   IF(
     OR(ISBLANK(P2015),ISBLANK(Q2015)),
     "",
     IF(
       AND(AA2015&lt;&gt;"",OR(V2015="Terminé",V2015="En cours")),
       VLOOKUP(AC2015,Setup_ScoreExactBonus!A:D,4,FALSE),
       0
     )),
  0)</f>
        <v/>
      </c>
      <c r="AE2015" s="21">
        <f>IFERROR(IF(OR(ISBLANK(P2015),ISBLANK(Q2015)),0,IF(AA2015&lt;&gt;"", AA2015 + IF(AB2015=1,AD2015, 0), "") * (R2015+1)),"")</f>
        <v>0</v>
      </c>
      <c r="AF2015" s="21">
        <f ca="1">SUMIFS(AE$2:AE2015,D$2:D2015,D2015)</f>
        <v>2420</v>
      </c>
    </row>
    <row r="2016" spans="1:32" hidden="1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/>
      <c r="Q2016" s="27"/>
      <c r="R2016" s="21">
        <v>0</v>
      </c>
      <c r="S2016" s="20">
        <f>VLOOKUP($A2016,Database!$A:$Y,10,FALSE)</f>
        <v>65</v>
      </c>
      <c r="T2016" s="20">
        <f>VLOOKUP($A2016,Database!$A:$Y,11,FALSE)</f>
        <v>121</v>
      </c>
      <c r="U2016" s="20">
        <f>VLOOKUP($A2016,Database!$A:$Y,12,FALSE)</f>
        <v>141</v>
      </c>
      <c r="V2016" s="20" t="str">
        <f>VLOOKUP(A2016,Database!A:M,13,FALSE)</f>
        <v>À venir</v>
      </c>
      <c r="W2016" s="20" t="str">
        <f>VLOOKUP($A2016,Database!$A:$Y,20,FALSE)</f>
        <v/>
      </c>
      <c r="X2016" s="20" t="str">
        <f>VLOOKUP($A2016,Database!$A:$Y,21,FALSE)</f>
        <v/>
      </c>
      <c r="Y2016" s="20">
        <f>IF(A2016=0,0,IF(V2016="À venir",0,IF(AND(ISBLANK(P2016),ISBLANK(Q2016)),1,0)))</f>
        <v>0</v>
      </c>
      <c r="Z2016" s="20" t="str">
        <f>IF(OR(ISBLANK(P2016),ISBLANK(Q2016)),"",IF(OR(AND(P2016&gt;Q2016,W2016&gt;X2016),AND(P2016=Q2016,W2016=X2016),AND(P2016&lt;Q2016,W2016&lt;X2016)),1,0))</f>
        <v/>
      </c>
      <c r="AA2016" s="20" t="str">
        <f ca="1">IF(C2016&lt;NOW(),IF(AND(P2016&gt;Q2016,W2016&gt;X2016),S2016,IF(AND(P2016=Q2016,W2016=X2016),T2016,IF(AND(P2016&lt;Q2016,W2016&lt;X2016),U2016,0))),"")</f>
        <v/>
      </c>
      <c r="AB2016" s="20">
        <f ca="1">IF(AND(P2016=W2016,Q2016=X2016,NOT(ISBLANK(P2016)),NOT(ISBLANK(Q2016)),NOT(ISBLANK(W2016)),NOT(ISBLANK(AA2016))),1,0)</f>
        <v>0</v>
      </c>
      <c r="AC2016" s="20" t="str">
        <f ca="1">IF(AB2016=0,"",IF(OR(ISBLANK(P2016),ISBLANK(Q2016)),"",IF(ISBLANK(VLOOKUP(A2016,Database!A:AA,22,FALSE)),"",VLOOKUP(A2016,Database!A:AA,22,FALSE))))</f>
        <v/>
      </c>
      <c r="AD2016" s="20" t="str">
        <f>IFERROR(
   IF(
     OR(ISBLANK(P2016),ISBLANK(Q2016)),
     "",
     IF(
       AND(AA2016&lt;&gt;"",OR(V2016="Terminé",V2016="En cours")),
       VLOOKUP(AC2016,Setup_ScoreExactBonus!A:D,4,FALSE),
       0
     )),
  0)</f>
        <v/>
      </c>
      <c r="AE2016" s="21">
        <f>IFERROR(IF(OR(ISBLANK(P2016),ISBLANK(Q2016)),0,IF(AA2016&lt;&gt;"", AA2016 + IF(AB2016=1,AD2016, 0), "") * (R2016+1)),"")</f>
        <v>0</v>
      </c>
      <c r="AF2016" s="21">
        <f ca="1">SUMIFS(AE$2:AE2016,D$2:D2016,D2016)</f>
        <v>2637</v>
      </c>
    </row>
    <row r="2017" spans="1:32" hidden="1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/>
      <c r="Q2017" s="27"/>
      <c r="R2017" s="21">
        <v>0</v>
      </c>
      <c r="S2017" s="20">
        <f>VLOOKUP($A2017,Database!$A:$Y,10,FALSE)</f>
        <v>65</v>
      </c>
      <c r="T2017" s="20">
        <f>VLOOKUP($A2017,Database!$A:$Y,11,FALSE)</f>
        <v>121</v>
      </c>
      <c r="U2017" s="20">
        <f>VLOOKUP($A2017,Database!$A:$Y,12,FALSE)</f>
        <v>141</v>
      </c>
      <c r="V2017" s="20" t="str">
        <f>VLOOKUP(A2017,Database!A:M,13,FALSE)</f>
        <v>À venir</v>
      </c>
      <c r="W2017" s="20" t="str">
        <f>VLOOKUP($A2017,Database!$A:$Y,20,FALSE)</f>
        <v/>
      </c>
      <c r="X2017" s="20" t="str">
        <f>VLOOKUP($A2017,Database!$A:$Y,21,FALSE)</f>
        <v/>
      </c>
      <c r="Y2017" s="20">
        <f>IF(A2017=0,0,IF(V2017="À venir",0,IF(AND(ISBLANK(P2017),ISBLANK(Q2017)),1,0)))</f>
        <v>0</v>
      </c>
      <c r="Z2017" s="20" t="str">
        <f>IF(OR(ISBLANK(P2017),ISBLANK(Q2017)),"",IF(OR(AND(P2017&gt;Q2017,W2017&gt;X2017),AND(P2017=Q2017,W2017=X2017),AND(P2017&lt;Q2017,W2017&lt;X2017)),1,0))</f>
        <v/>
      </c>
      <c r="AA2017" s="20" t="str">
        <f ca="1">IF(C2017&lt;NOW(),IF(AND(P2017&gt;Q2017,W2017&gt;X2017),S2017,IF(AND(P2017=Q2017,W2017=X2017),T2017,IF(AND(P2017&lt;Q2017,W2017&lt;X2017),U2017,0))),"")</f>
        <v/>
      </c>
      <c r="AB2017" s="20">
        <f ca="1">IF(AND(P2017=W2017,Q2017=X2017,NOT(ISBLANK(P2017)),NOT(ISBLANK(Q2017)),NOT(ISBLANK(W2017)),NOT(ISBLANK(AA2017))),1,0)</f>
        <v>0</v>
      </c>
      <c r="AC2017" s="20" t="str">
        <f ca="1">IF(AB2017=0,"",IF(OR(ISBLANK(P2017),ISBLANK(Q2017)),"",IF(ISBLANK(VLOOKUP(A2017,Database!A:AA,22,FALSE)),"",VLOOKUP(A2017,Database!A:AA,22,FALSE))))</f>
        <v/>
      </c>
      <c r="AD2017" s="20" t="str">
        <f>IFERROR(
   IF(
     OR(ISBLANK(P2017),ISBLANK(Q2017)),
     "",
     IF(
       AND(AA2017&lt;&gt;"",OR(V2017="Terminé",V2017="En cours")),
       VLOOKUP(AC2017,Setup_ScoreExactBonus!A:D,4,FALSE),
       0
     )),
  0)</f>
        <v/>
      </c>
      <c r="AE2017" s="21">
        <f>IFERROR(IF(OR(ISBLANK(P2017),ISBLANK(Q2017)),0,IF(AA2017&lt;&gt;"", AA2017 + IF(AB2017=1,AD2017, 0), "") * (R2017+1)),"")</f>
        <v>0</v>
      </c>
      <c r="AF2017" s="21">
        <f ca="1">SUMIFS(AE$2:AE2017,D$2:D2017,D2017)</f>
        <v>2628</v>
      </c>
    </row>
    <row r="2018" spans="1:32" hidden="1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/>
      <c r="Q2018" s="27"/>
      <c r="R2018" s="21">
        <v>0</v>
      </c>
      <c r="S2018" s="20">
        <f>VLOOKUP($A2018,Database!$A:$Y,10,FALSE)</f>
        <v>65</v>
      </c>
      <c r="T2018" s="20">
        <f>VLOOKUP($A2018,Database!$A:$Y,11,FALSE)</f>
        <v>121</v>
      </c>
      <c r="U2018" s="20">
        <f>VLOOKUP($A2018,Database!$A:$Y,12,FALSE)</f>
        <v>141</v>
      </c>
      <c r="V2018" s="20" t="str">
        <f>VLOOKUP(A2018,Database!A:M,13,FALSE)</f>
        <v>À venir</v>
      </c>
      <c r="W2018" s="20" t="str">
        <f>VLOOKUP($A2018,Database!$A:$Y,20,FALSE)</f>
        <v/>
      </c>
      <c r="X2018" s="20" t="str">
        <f>VLOOKUP($A2018,Database!$A:$Y,21,FALSE)</f>
        <v/>
      </c>
      <c r="Y2018" s="20">
        <f>IF(A2018=0,0,IF(V2018="À venir",0,IF(AND(ISBLANK(P2018),ISBLANK(Q2018)),1,0)))</f>
        <v>0</v>
      </c>
      <c r="Z2018" s="20" t="str">
        <f>IF(OR(ISBLANK(P2018),ISBLANK(Q2018)),"",IF(OR(AND(P2018&gt;Q2018,W2018&gt;X2018),AND(P2018=Q2018,W2018=X2018),AND(P2018&lt;Q2018,W2018&lt;X2018)),1,0))</f>
        <v/>
      </c>
      <c r="AA2018" s="20" t="str">
        <f ca="1">IF(C2018&lt;NOW(),IF(AND(P2018&gt;Q2018,W2018&gt;X2018),S2018,IF(AND(P2018=Q2018,W2018=X2018),T2018,IF(AND(P2018&lt;Q2018,W2018&lt;X2018),U2018,0))),"")</f>
        <v/>
      </c>
      <c r="AB2018" s="20">
        <f ca="1">IF(AND(P2018=W2018,Q2018=X2018,NOT(ISBLANK(P2018)),NOT(ISBLANK(Q2018)),NOT(ISBLANK(W2018)),NOT(ISBLANK(AA2018))),1,0)</f>
        <v>0</v>
      </c>
      <c r="AC2018" s="20" t="str">
        <f ca="1">IF(AB2018=0,"",IF(OR(ISBLANK(P2018),ISBLANK(Q2018)),"",IF(ISBLANK(VLOOKUP(A2018,Database!A:AA,22,FALSE)),"",VLOOKUP(A2018,Database!A:AA,22,FALSE))))</f>
        <v/>
      </c>
      <c r="AD2018" s="20" t="str">
        <f>IFERROR(
   IF(
     OR(ISBLANK(P2018),ISBLANK(Q2018)),
     "",
     IF(
       AND(AA2018&lt;&gt;"",OR(V2018="Terminé",V2018="En cours")),
       VLOOKUP(AC2018,Setup_ScoreExactBonus!A:D,4,FALSE),
       0
     )),
  0)</f>
        <v/>
      </c>
      <c r="AE2018" s="21">
        <f>IFERROR(IF(OR(ISBLANK(P2018),ISBLANK(Q2018)),0,IF(AA2018&lt;&gt;"", AA2018 + IF(AB2018=1,AD2018, 0), "") * (R2018+1)),"")</f>
        <v>0</v>
      </c>
      <c r="AF2018" s="21">
        <f ca="1">SUMIFS(AE$2:AE2018,D$2:D2018,D2018)</f>
        <v>2516</v>
      </c>
    </row>
    <row r="2019" spans="1:32" hidden="1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/>
      <c r="Q2019" s="27"/>
      <c r="R2019" s="21">
        <v>0</v>
      </c>
      <c r="S2019" s="20">
        <f>VLOOKUP($A2019,Database!$A:$Y,10,FALSE)</f>
        <v>65</v>
      </c>
      <c r="T2019" s="20">
        <f>VLOOKUP($A2019,Database!$A:$Y,11,FALSE)</f>
        <v>121</v>
      </c>
      <c r="U2019" s="20">
        <f>VLOOKUP($A2019,Database!$A:$Y,12,FALSE)</f>
        <v>141</v>
      </c>
      <c r="V2019" s="20" t="str">
        <f>VLOOKUP(A2019,Database!A:M,13,FALSE)</f>
        <v>À venir</v>
      </c>
      <c r="W2019" s="20" t="str">
        <f>VLOOKUP($A2019,Database!$A:$Y,20,FALSE)</f>
        <v/>
      </c>
      <c r="X2019" s="20" t="str">
        <f>VLOOKUP($A2019,Database!$A:$Y,21,FALSE)</f>
        <v/>
      </c>
      <c r="Y2019" s="20">
        <f>IF(A2019=0,0,IF(V2019="À venir",0,IF(AND(ISBLANK(P2019),ISBLANK(Q2019)),1,0)))</f>
        <v>0</v>
      </c>
      <c r="Z2019" s="20" t="str">
        <f>IF(OR(ISBLANK(P2019),ISBLANK(Q2019)),"",IF(OR(AND(P2019&gt;Q2019,W2019&gt;X2019),AND(P2019=Q2019,W2019=X2019),AND(P2019&lt;Q2019,W2019&lt;X2019)),1,0))</f>
        <v/>
      </c>
      <c r="AA2019" s="20" t="str">
        <f ca="1">IF(C2019&lt;NOW(),IF(AND(P2019&gt;Q2019,W2019&gt;X2019),S2019,IF(AND(P2019=Q2019,W2019=X2019),T2019,IF(AND(P2019&lt;Q2019,W2019&lt;X2019),U2019,0))),"")</f>
        <v/>
      </c>
      <c r="AB2019" s="20">
        <f ca="1">IF(AND(P2019=W2019,Q2019=X2019,NOT(ISBLANK(P2019)),NOT(ISBLANK(Q2019)),NOT(ISBLANK(W2019)),NOT(ISBLANK(AA2019))),1,0)</f>
        <v>0</v>
      </c>
      <c r="AC2019" s="20" t="str">
        <f ca="1">IF(AB2019=0,"",IF(OR(ISBLANK(P2019),ISBLANK(Q2019)),"",IF(ISBLANK(VLOOKUP(A2019,Database!A:AA,22,FALSE)),"",VLOOKUP(A2019,Database!A:AA,22,FALSE))))</f>
        <v/>
      </c>
      <c r="AD2019" s="20" t="str">
        <f>IFERROR(
   IF(
     OR(ISBLANK(P2019),ISBLANK(Q2019)),
     "",
     IF(
       AND(AA2019&lt;&gt;"",OR(V2019="Terminé",V2019="En cours")),
       VLOOKUP(AC2019,Setup_ScoreExactBonus!A:D,4,FALSE),
       0
     )),
  0)</f>
        <v/>
      </c>
      <c r="AE2019" s="21">
        <f>IFERROR(IF(OR(ISBLANK(P2019),ISBLANK(Q2019)),0,IF(AA2019&lt;&gt;"", AA2019 + IF(AB2019=1,AD2019, 0), "") * (R2019+1)),"")</f>
        <v>0</v>
      </c>
      <c r="AF2019" s="21">
        <f ca="1">SUMIFS(AE$2:AE2019,D$2:D2019,D2019)</f>
        <v>2656</v>
      </c>
    </row>
    <row r="2020" spans="1:32" hidden="1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/>
      <c r="Q2020" s="27"/>
      <c r="R2020" s="21">
        <v>0</v>
      </c>
      <c r="S2020" s="20">
        <f>VLOOKUP($A2020,Database!$A:$Y,10,FALSE)</f>
        <v>65</v>
      </c>
      <c r="T2020" s="20">
        <f>VLOOKUP($A2020,Database!$A:$Y,11,FALSE)</f>
        <v>121</v>
      </c>
      <c r="U2020" s="20">
        <f>VLOOKUP($A2020,Database!$A:$Y,12,FALSE)</f>
        <v>141</v>
      </c>
      <c r="V2020" s="20" t="str">
        <f>VLOOKUP(A2020,Database!A:M,13,FALSE)</f>
        <v>À venir</v>
      </c>
      <c r="W2020" s="20" t="str">
        <f>VLOOKUP($A2020,Database!$A:$Y,20,FALSE)</f>
        <v/>
      </c>
      <c r="X2020" s="20" t="str">
        <f>VLOOKUP($A2020,Database!$A:$Y,21,FALSE)</f>
        <v/>
      </c>
      <c r="Y2020" s="20">
        <f>IF(A2020=0,0,IF(V2020="À venir",0,IF(AND(ISBLANK(P2020),ISBLANK(Q2020)),1,0)))</f>
        <v>0</v>
      </c>
      <c r="Z2020" s="20" t="str">
        <f>IF(OR(ISBLANK(P2020),ISBLANK(Q2020)),"",IF(OR(AND(P2020&gt;Q2020,W2020&gt;X2020),AND(P2020=Q2020,W2020=X2020),AND(P2020&lt;Q2020,W2020&lt;X2020)),1,0))</f>
        <v/>
      </c>
      <c r="AA2020" s="20" t="str">
        <f ca="1">IF(C2020&lt;NOW(),IF(AND(P2020&gt;Q2020,W2020&gt;X2020),S2020,IF(AND(P2020=Q2020,W2020=X2020),T2020,IF(AND(P2020&lt;Q2020,W2020&lt;X2020),U2020,0))),"")</f>
        <v/>
      </c>
      <c r="AB2020" s="20">
        <f ca="1">IF(AND(P2020=W2020,Q2020=X2020,NOT(ISBLANK(P2020)),NOT(ISBLANK(Q2020)),NOT(ISBLANK(W2020)),NOT(ISBLANK(AA2020))),1,0)</f>
        <v>0</v>
      </c>
      <c r="AC2020" s="20" t="str">
        <f ca="1">IF(AB2020=0,"",IF(OR(ISBLANK(P2020),ISBLANK(Q2020)),"",IF(ISBLANK(VLOOKUP(A2020,Database!A:AA,22,FALSE)),"",VLOOKUP(A2020,Database!A:AA,22,FALSE))))</f>
        <v/>
      </c>
      <c r="AD2020" s="20" t="str">
        <f>IFERROR(
   IF(
     OR(ISBLANK(P2020),ISBLANK(Q2020)),
     "",
     IF(
       AND(AA2020&lt;&gt;"",OR(V2020="Terminé",V2020="En cours")),
       VLOOKUP(AC2020,Setup_ScoreExactBonus!A:D,4,FALSE),
       0
     )),
  0)</f>
        <v/>
      </c>
      <c r="AE2020" s="21">
        <f>IFERROR(IF(OR(ISBLANK(P2020),ISBLANK(Q2020)),0,IF(AA2020&lt;&gt;"", AA2020 + IF(AB2020=1,AD2020, 0), "") * (R2020+1)),"")</f>
        <v>0</v>
      </c>
      <c r="AF2020" s="21">
        <f ca="1">SUMIFS(AE$2:AE2020,D$2:D2020,D2020)</f>
        <v>2468</v>
      </c>
    </row>
    <row r="2021" spans="1:32" hidden="1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/>
      <c r="Q2021" s="27"/>
      <c r="R2021" s="21">
        <v>0</v>
      </c>
      <c r="S2021" s="20">
        <f>VLOOKUP($A2021,Database!$A:$Y,10,FALSE)</f>
        <v>65</v>
      </c>
      <c r="T2021" s="20">
        <f>VLOOKUP($A2021,Database!$A:$Y,11,FALSE)</f>
        <v>121</v>
      </c>
      <c r="U2021" s="20">
        <f>VLOOKUP($A2021,Database!$A:$Y,12,FALSE)</f>
        <v>141</v>
      </c>
      <c r="V2021" s="20" t="str">
        <f>VLOOKUP(A2021,Database!A:M,13,FALSE)</f>
        <v>À venir</v>
      </c>
      <c r="W2021" s="20" t="str">
        <f>VLOOKUP($A2021,Database!$A:$Y,20,FALSE)</f>
        <v/>
      </c>
      <c r="X2021" s="20" t="str">
        <f>VLOOKUP($A2021,Database!$A:$Y,21,FALSE)</f>
        <v/>
      </c>
      <c r="Y2021" s="20">
        <f>IF(A2021=0,0,IF(V2021="À venir",0,IF(AND(ISBLANK(P2021),ISBLANK(Q2021)),1,0)))</f>
        <v>0</v>
      </c>
      <c r="Z2021" s="20" t="str">
        <f>IF(OR(ISBLANK(P2021),ISBLANK(Q2021)),"",IF(OR(AND(P2021&gt;Q2021,W2021&gt;X2021),AND(P2021=Q2021,W2021=X2021),AND(P2021&lt;Q2021,W2021&lt;X2021)),1,0))</f>
        <v/>
      </c>
      <c r="AA2021" s="20" t="str">
        <f ca="1">IF(C2021&lt;NOW(),IF(AND(P2021&gt;Q2021,W2021&gt;X2021),S2021,IF(AND(P2021=Q2021,W2021=X2021),T2021,IF(AND(P2021&lt;Q2021,W2021&lt;X2021),U2021,0))),"")</f>
        <v/>
      </c>
      <c r="AB2021" s="20">
        <f ca="1">IF(AND(P2021=W2021,Q2021=X2021,NOT(ISBLANK(P2021)),NOT(ISBLANK(Q2021)),NOT(ISBLANK(W2021)),NOT(ISBLANK(AA2021))),1,0)</f>
        <v>0</v>
      </c>
      <c r="AC2021" s="20" t="str">
        <f ca="1">IF(AB2021=0,"",IF(OR(ISBLANK(P2021),ISBLANK(Q2021)),"",IF(ISBLANK(VLOOKUP(A2021,Database!A:AA,22,FALSE)),"",VLOOKUP(A2021,Database!A:AA,22,FALSE))))</f>
        <v/>
      </c>
      <c r="AD2021" s="20" t="str">
        <f>IFERROR(
   IF(
     OR(ISBLANK(P2021),ISBLANK(Q2021)),
     "",
     IF(
       AND(AA2021&lt;&gt;"",OR(V2021="Terminé",V2021="En cours")),
       VLOOKUP(AC2021,Setup_ScoreExactBonus!A:D,4,FALSE),
       0
     )),
  0)</f>
        <v/>
      </c>
      <c r="AE2021" s="21">
        <f>IFERROR(IF(OR(ISBLANK(P2021),ISBLANK(Q2021)),0,IF(AA2021&lt;&gt;"", AA2021 + IF(AB2021=1,AD2021, 0), "") * (R2021+1)),"")</f>
        <v>0</v>
      </c>
      <c r="AF2021" s="21">
        <f ca="1">SUMIFS(AE$2:AE2021,D$2:D2021,D2021)</f>
        <v>2298</v>
      </c>
    </row>
    <row r="2022" spans="1:32" hidden="1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/>
      <c r="Q2022" s="27"/>
      <c r="R2022" s="21">
        <v>0</v>
      </c>
      <c r="S2022" s="20">
        <f>VLOOKUP($A2022,Database!$A:$Y,10,FALSE)</f>
        <v>65</v>
      </c>
      <c r="T2022" s="20">
        <f>VLOOKUP($A2022,Database!$A:$Y,11,FALSE)</f>
        <v>121</v>
      </c>
      <c r="U2022" s="20">
        <f>VLOOKUP($A2022,Database!$A:$Y,12,FALSE)</f>
        <v>141</v>
      </c>
      <c r="V2022" s="20" t="str">
        <f>VLOOKUP(A2022,Database!A:M,13,FALSE)</f>
        <v>À venir</v>
      </c>
      <c r="W2022" s="20" t="str">
        <f>VLOOKUP($A2022,Database!$A:$Y,20,FALSE)</f>
        <v/>
      </c>
      <c r="X2022" s="20" t="str">
        <f>VLOOKUP($A2022,Database!$A:$Y,21,FALSE)</f>
        <v/>
      </c>
      <c r="Y2022" s="20">
        <f>IF(A2022=0,0,IF(V2022="À venir",0,IF(AND(ISBLANK(P2022),ISBLANK(Q2022)),1,0)))</f>
        <v>0</v>
      </c>
      <c r="Z2022" s="20" t="str">
        <f>IF(OR(ISBLANK(P2022),ISBLANK(Q2022)),"",IF(OR(AND(P2022&gt;Q2022,W2022&gt;X2022),AND(P2022=Q2022,W2022=X2022),AND(P2022&lt;Q2022,W2022&lt;X2022)),1,0))</f>
        <v/>
      </c>
      <c r="AA2022" s="20" t="str">
        <f ca="1">IF(C2022&lt;NOW(),IF(AND(P2022&gt;Q2022,W2022&gt;X2022),S2022,IF(AND(P2022=Q2022,W2022=X2022),T2022,IF(AND(P2022&lt;Q2022,W2022&lt;X2022),U2022,0))),"")</f>
        <v/>
      </c>
      <c r="AB2022" s="20">
        <f ca="1">IF(AND(P2022=W2022,Q2022=X2022,NOT(ISBLANK(P2022)),NOT(ISBLANK(Q2022)),NOT(ISBLANK(W2022)),NOT(ISBLANK(AA2022))),1,0)</f>
        <v>0</v>
      </c>
      <c r="AC2022" s="20" t="str">
        <f ca="1">IF(AB2022=0,"",IF(OR(ISBLANK(P2022),ISBLANK(Q2022)),"",IF(ISBLANK(VLOOKUP(A2022,Database!A:AA,22,FALSE)),"",VLOOKUP(A2022,Database!A:AA,22,FALSE))))</f>
        <v/>
      </c>
      <c r="AD2022" s="20" t="str">
        <f>IFERROR(
   IF(
     OR(ISBLANK(P2022),ISBLANK(Q2022)),
     "",
     IF(
       AND(AA2022&lt;&gt;"",OR(V2022="Terminé",V2022="En cours")),
       VLOOKUP(AC2022,Setup_ScoreExactBonus!A:D,4,FALSE),
       0
     )),
  0)</f>
        <v/>
      </c>
      <c r="AE2022" s="21">
        <f>IFERROR(IF(OR(ISBLANK(P2022),ISBLANK(Q2022)),0,IF(AA2022&lt;&gt;"", AA2022 + IF(AB2022=1,AD2022, 0), "") * (R2022+1)),"")</f>
        <v>0</v>
      </c>
      <c r="AF2022" s="21">
        <f ca="1">SUMIFS(AE$2:AE2022,D$2:D2022,D2022)</f>
        <v>2034</v>
      </c>
    </row>
    <row r="2023" spans="1:32" hidden="1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/>
      <c r="Q2023" s="27"/>
      <c r="R2023" s="21">
        <v>0</v>
      </c>
      <c r="S2023" s="20">
        <f>VLOOKUP($A2023,Database!$A:$Y,10,FALSE)</f>
        <v>65</v>
      </c>
      <c r="T2023" s="20">
        <f>VLOOKUP($A2023,Database!$A:$Y,11,FALSE)</f>
        <v>121</v>
      </c>
      <c r="U2023" s="20">
        <f>VLOOKUP($A2023,Database!$A:$Y,12,FALSE)</f>
        <v>141</v>
      </c>
      <c r="V2023" s="20" t="str">
        <f>VLOOKUP(A2023,Database!A:M,13,FALSE)</f>
        <v>À venir</v>
      </c>
      <c r="W2023" s="20" t="str">
        <f>VLOOKUP($A2023,Database!$A:$Y,20,FALSE)</f>
        <v/>
      </c>
      <c r="X2023" s="20" t="str">
        <f>VLOOKUP($A2023,Database!$A:$Y,21,FALSE)</f>
        <v/>
      </c>
      <c r="Y2023" s="20">
        <f>IF(A2023=0,0,IF(V2023="À venir",0,IF(AND(ISBLANK(P2023),ISBLANK(Q2023)),1,0)))</f>
        <v>0</v>
      </c>
      <c r="Z2023" s="20" t="str">
        <f>IF(OR(ISBLANK(P2023),ISBLANK(Q2023)),"",IF(OR(AND(P2023&gt;Q2023,W2023&gt;X2023),AND(P2023=Q2023,W2023=X2023),AND(P2023&lt;Q2023,W2023&lt;X2023)),1,0))</f>
        <v/>
      </c>
      <c r="AA2023" s="20" t="str">
        <f ca="1">IF(C2023&lt;NOW(),IF(AND(P2023&gt;Q2023,W2023&gt;X2023),S2023,IF(AND(P2023=Q2023,W2023=X2023),T2023,IF(AND(P2023&lt;Q2023,W2023&lt;X2023),U2023,0))),"")</f>
        <v/>
      </c>
      <c r="AB2023" s="20">
        <f ca="1">IF(AND(P2023=W2023,Q2023=X2023,NOT(ISBLANK(P2023)),NOT(ISBLANK(Q2023)),NOT(ISBLANK(W2023)),NOT(ISBLANK(AA2023))),1,0)</f>
        <v>0</v>
      </c>
      <c r="AC2023" s="20" t="str">
        <f ca="1">IF(AB2023=0,"",IF(OR(ISBLANK(P2023),ISBLANK(Q2023)),"",IF(ISBLANK(VLOOKUP(A2023,Database!A:AA,22,FALSE)),"",VLOOKUP(A2023,Database!A:AA,22,FALSE))))</f>
        <v/>
      </c>
      <c r="AD2023" s="20" t="str">
        <f>IFERROR(
   IF(
     OR(ISBLANK(P2023),ISBLANK(Q2023)),
     "",
     IF(
       AND(AA2023&lt;&gt;"",OR(V2023="Terminé",V2023="En cours")),
       VLOOKUP(AC2023,Setup_ScoreExactBonus!A:D,4,FALSE),
       0
     )),
  0)</f>
        <v/>
      </c>
      <c r="AE2023" s="21">
        <f>IFERROR(IF(OR(ISBLANK(P2023),ISBLANK(Q2023)),0,IF(AA2023&lt;&gt;"", AA2023 + IF(AB2023=1,AD2023, 0), "") * (R2023+1)),"")</f>
        <v>0</v>
      </c>
      <c r="AF2023" s="21">
        <f ca="1">SUMIFS(AE$2:AE2023,D$2:D2023,D2023)</f>
        <v>2761</v>
      </c>
    </row>
    <row r="2024" spans="1:32" hidden="1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/>
      <c r="Q2024" s="27"/>
      <c r="R2024" s="21">
        <v>0</v>
      </c>
      <c r="S2024" s="20">
        <f>VLOOKUP($A2024,Database!$A:$Y,10,FALSE)</f>
        <v>65</v>
      </c>
      <c r="T2024" s="20">
        <f>VLOOKUP($A2024,Database!$A:$Y,11,FALSE)</f>
        <v>121</v>
      </c>
      <c r="U2024" s="20">
        <f>VLOOKUP($A2024,Database!$A:$Y,12,FALSE)</f>
        <v>141</v>
      </c>
      <c r="V2024" s="20" t="str">
        <f>VLOOKUP(A2024,Database!A:M,13,FALSE)</f>
        <v>À venir</v>
      </c>
      <c r="W2024" s="20" t="str">
        <f>VLOOKUP($A2024,Database!$A:$Y,20,FALSE)</f>
        <v/>
      </c>
      <c r="X2024" s="20" t="str">
        <f>VLOOKUP($A2024,Database!$A:$Y,21,FALSE)</f>
        <v/>
      </c>
      <c r="Y2024" s="20">
        <f>IF(A2024=0,0,IF(V2024="À venir",0,IF(AND(ISBLANK(P2024),ISBLANK(Q2024)),1,0)))</f>
        <v>0</v>
      </c>
      <c r="Z2024" s="20" t="str">
        <f>IF(OR(ISBLANK(P2024),ISBLANK(Q2024)),"",IF(OR(AND(P2024&gt;Q2024,W2024&gt;X2024),AND(P2024=Q2024,W2024=X2024),AND(P2024&lt;Q2024,W2024&lt;X2024)),1,0))</f>
        <v/>
      </c>
      <c r="AA2024" s="20" t="str">
        <f ca="1">IF(C2024&lt;NOW(),IF(AND(P2024&gt;Q2024,W2024&gt;X2024),S2024,IF(AND(P2024=Q2024,W2024=X2024),T2024,IF(AND(P2024&lt;Q2024,W2024&lt;X2024),U2024,0))),"")</f>
        <v/>
      </c>
      <c r="AB2024" s="20">
        <f ca="1">IF(AND(P2024=W2024,Q2024=X2024,NOT(ISBLANK(P2024)),NOT(ISBLANK(Q2024)),NOT(ISBLANK(W2024)),NOT(ISBLANK(AA2024))),1,0)</f>
        <v>0</v>
      </c>
      <c r="AC2024" s="20" t="str">
        <f ca="1">IF(AB2024=0,"",IF(OR(ISBLANK(P2024),ISBLANK(Q2024)),"",IF(ISBLANK(VLOOKUP(A2024,Database!A:AA,22,FALSE)),"",VLOOKUP(A2024,Database!A:AA,22,FALSE))))</f>
        <v/>
      </c>
      <c r="AD2024" s="20" t="str">
        <f>IFERROR(
   IF(
     OR(ISBLANK(P2024),ISBLANK(Q2024)),
     "",
     IF(
       AND(AA2024&lt;&gt;"",OR(V2024="Terminé",V2024="En cours")),
       VLOOKUP(AC2024,Setup_ScoreExactBonus!A:D,4,FALSE),
       0
     )),
  0)</f>
        <v/>
      </c>
      <c r="AE2024" s="21">
        <f>IFERROR(IF(OR(ISBLANK(P2024),ISBLANK(Q2024)),0,IF(AA2024&lt;&gt;"", AA2024 + IF(AB2024=1,AD2024, 0), "") * (R2024+1)),"")</f>
        <v>0</v>
      </c>
      <c r="AF2024" s="21">
        <f ca="1">SUMIFS(AE$2:AE2024,D$2:D2024,D2024)</f>
        <v>2809</v>
      </c>
    </row>
    <row r="2025" spans="1:32" hidden="1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R2025" s="21">
        <v>0</v>
      </c>
      <c r="S2025" s="20">
        <f>VLOOKUP($A2025,Database!$A:$Y,10,FALSE)</f>
        <v>65</v>
      </c>
      <c r="T2025" s="20">
        <f>VLOOKUP($A2025,Database!$A:$Y,11,FALSE)</f>
        <v>121</v>
      </c>
      <c r="U2025" s="20">
        <f>VLOOKUP($A2025,Database!$A:$Y,12,FALSE)</f>
        <v>141</v>
      </c>
      <c r="V2025" s="20" t="str">
        <f>VLOOKUP(A2025,Database!A:M,13,FALSE)</f>
        <v>À venir</v>
      </c>
      <c r="W2025" s="20" t="str">
        <f>VLOOKUP($A2025,Database!$A:$Y,20,FALSE)</f>
        <v/>
      </c>
      <c r="X2025" s="20" t="str">
        <f>VLOOKUP($A2025,Database!$A:$Y,21,FALSE)</f>
        <v/>
      </c>
      <c r="Y2025" s="20">
        <f>IF(A2025=0,0,IF(V2025="À venir",0,IF(AND(ISBLANK(P2025),ISBLANK(Q2025)),1,0)))</f>
        <v>0</v>
      </c>
      <c r="Z2025" s="20" t="str">
        <f>IF(OR(ISBLANK(P2025),ISBLANK(Q2025)),"",IF(OR(AND(P2025&gt;Q2025,W2025&gt;X2025),AND(P2025=Q2025,W2025=X2025),AND(P2025&lt;Q2025,W2025&lt;X2025)),1,0))</f>
        <v/>
      </c>
      <c r="AA2025" s="20">
        <f ca="1">IF(C2025&lt;NOW(),IF(AND(P2025&gt;Q2025,W2025&gt;X2025),S2025,IF(AND(P2025=Q2025,W2025=X2025),T2025,IF(AND(P2025&lt;Q2025,W2025&lt;X2025),U2025,0))),"")</f>
        <v>121</v>
      </c>
      <c r="AB2025" s="20">
        <f ca="1">IF(AND(P2025=W2025,Q2025=X2025,NOT(ISBLANK(P2025)),NOT(ISBLANK(Q2025)),NOT(ISBLANK(W2025)),NOT(ISBLANK(AA2025))),1,0)</f>
        <v>0</v>
      </c>
      <c r="AC2025" s="20" t="str">
        <f ca="1">IF(AB2025=0,"",IF(OR(ISBLANK(P2025),ISBLANK(Q2025)),"",IF(ISBLANK(VLOOKUP(A2025,Database!A:AA,22,FALSE)),"",VLOOKUP(A2025,Database!A:AA,22,FALSE))))</f>
        <v/>
      </c>
      <c r="AD2025" s="20" t="str">
        <f>IFERROR(
   IF(
     OR(ISBLANK(P2025),ISBLANK(Q2025)),
     "",
     IF(
       AND(AA2025&lt;&gt;"",OR(V2025="Terminé",V2025="En cours")),
       VLOOKUP(AC2025,Setup_ScoreExactBonus!A:D,4,FALSE),
       0
     )),
  0)</f>
        <v/>
      </c>
      <c r="AE2025" s="21">
        <f>IFERROR(IF(OR(ISBLANK(P2025),ISBLANK(Q2025)),0,IF(AA2025&lt;&gt;"", AA2025 + IF(AB2025=1,AD2025, 0), "") * (R2025+1)),"")</f>
        <v>0</v>
      </c>
      <c r="AF2025" s="21">
        <f ca="1">SUMIFS(AE$2:AE2025,D$2:D2025,D2025)</f>
        <v>2170</v>
      </c>
    </row>
    <row r="2026" spans="1:32" hidden="1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R2026" s="21">
        <v>0</v>
      </c>
      <c r="S2026" s="20">
        <f>VLOOKUP($A2026,Database!$A:$Y,10,FALSE)</f>
        <v>65</v>
      </c>
      <c r="T2026" s="20">
        <f>VLOOKUP($A2026,Database!$A:$Y,11,FALSE)</f>
        <v>121</v>
      </c>
      <c r="U2026" s="20">
        <f>VLOOKUP($A2026,Database!$A:$Y,12,FALSE)</f>
        <v>141</v>
      </c>
      <c r="V2026" s="20" t="str">
        <f>VLOOKUP(A2026,Database!A:M,13,FALSE)</f>
        <v>À venir</v>
      </c>
      <c r="W2026" s="20" t="str">
        <f>VLOOKUP($A2026,Database!$A:$Y,20,FALSE)</f>
        <v/>
      </c>
      <c r="X2026" s="20" t="str">
        <f>VLOOKUP($A2026,Database!$A:$Y,21,FALSE)</f>
        <v/>
      </c>
      <c r="Y2026" s="20">
        <f>IF(A2026=0,0,IF(V2026="À venir",0,IF(AND(ISBLANK(P2026),ISBLANK(Q2026)),1,0)))</f>
        <v>0</v>
      </c>
      <c r="Z2026" s="20" t="str">
        <f>IF(OR(ISBLANK(P2026),ISBLANK(Q2026)),"",IF(OR(AND(P2026&gt;Q2026,W2026&gt;X2026),AND(P2026=Q2026,W2026=X2026),AND(P2026&lt;Q2026,W2026&lt;X2026)),1,0))</f>
        <v/>
      </c>
      <c r="AA2026" s="20" t="str">
        <f ca="1">IF(C2026&lt;NOW(),IF(AND(P2026&gt;Q2026,W2026&gt;X2026),S2026,IF(AND(P2026=Q2026,W2026=X2026),T2026,IF(AND(P2026&lt;Q2026,W2026&lt;X2026),U2026,0))),"")</f>
        <v/>
      </c>
      <c r="AB2026" s="20">
        <f ca="1">IF(AND(P2026=W2026,Q2026=X2026,NOT(ISBLANK(P2026)),NOT(ISBLANK(Q2026)),NOT(ISBLANK(W2026)),NOT(ISBLANK(AA2026))),1,0)</f>
        <v>0</v>
      </c>
      <c r="AC2026" s="20" t="str">
        <f ca="1">IF(AB2026=0,"",IF(OR(ISBLANK(P2026),ISBLANK(Q2026)),"",IF(ISBLANK(VLOOKUP(A2026,Database!A:AA,22,FALSE)),"",VLOOKUP(A2026,Database!A:AA,22,FALSE))))</f>
        <v/>
      </c>
      <c r="AD2026" s="20" t="str">
        <f>IFERROR(
   IF(
     OR(ISBLANK(P2026),ISBLANK(Q2026)),
     "",
     IF(
       AND(AA2026&lt;&gt;"",OR(V2026="Terminé",V2026="En cours")),
       VLOOKUP(AC2026,Setup_ScoreExactBonus!A:D,4,FALSE),
       0
     )),
  0)</f>
        <v/>
      </c>
      <c r="AE2026" s="21">
        <f>IFERROR(IF(OR(ISBLANK(P2026),ISBLANK(Q2026)),0,IF(AA2026&lt;&gt;"", AA2026 + IF(AB2026=1,AD2026, 0), "") * (R2026+1)),"")</f>
        <v>0</v>
      </c>
      <c r="AF2026" s="21">
        <f ca="1">SUMIFS(AE$2:AE2026,D$2:D2026,D2026)</f>
        <v>2233</v>
      </c>
    </row>
    <row r="2027" spans="1:32" hidden="1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/>
      <c r="Q2027" s="27"/>
      <c r="R2027" s="21">
        <v>0</v>
      </c>
      <c r="S2027" s="20">
        <f>VLOOKUP($A2027,Database!$A:$Y,10,FALSE)</f>
        <v>45</v>
      </c>
      <c r="T2027" s="20">
        <f>VLOOKUP($A2027,Database!$A:$Y,11,FALSE)</f>
        <v>140</v>
      </c>
      <c r="U2027" s="20">
        <f>VLOOKUP($A2027,Database!$A:$Y,12,FALSE)</f>
        <v>169</v>
      </c>
      <c r="V2027" s="20" t="str">
        <f>VLOOKUP(A2027,Database!A:M,13,FALSE)</f>
        <v>À venir</v>
      </c>
      <c r="W2027" s="20" t="str">
        <f>VLOOKUP($A2027,Database!$A:$Y,20,FALSE)</f>
        <v/>
      </c>
      <c r="X2027" s="20" t="str">
        <f>VLOOKUP($A2027,Database!$A:$Y,21,FALSE)</f>
        <v/>
      </c>
      <c r="Y2027" s="20">
        <f>IF(A2027=0,0,IF(V2027="À venir",0,IF(AND(ISBLANK(P2027),ISBLANK(Q2027)),1,0)))</f>
        <v>0</v>
      </c>
      <c r="Z2027" s="20" t="str">
        <f>IF(OR(ISBLANK(P2027),ISBLANK(Q2027)),"",IF(OR(AND(P2027&gt;Q2027,W2027&gt;X2027),AND(P2027=Q2027,W2027=X2027),AND(P2027&lt;Q2027,W2027&lt;X2027)),1,0))</f>
        <v/>
      </c>
      <c r="AA2027" s="20" t="str">
        <f ca="1">IF(C2027&lt;NOW(),IF(AND(P2027&gt;Q2027,W2027&gt;X2027),S2027,IF(AND(P2027=Q2027,W2027=X2027),T2027,IF(AND(P2027&lt;Q2027,W2027&lt;X2027),U2027,0))),"")</f>
        <v/>
      </c>
      <c r="AB2027" s="20">
        <f ca="1">IF(AND(P2027=W2027,Q2027=X2027,NOT(ISBLANK(P2027)),NOT(ISBLANK(Q2027)),NOT(ISBLANK(W2027)),NOT(ISBLANK(AA2027))),1,0)</f>
        <v>0</v>
      </c>
      <c r="AC2027" s="20" t="str">
        <f ca="1">IF(AB2027=0,"",IF(OR(ISBLANK(P2027),ISBLANK(Q2027)),"",IF(ISBLANK(VLOOKUP(A2027,Database!A:AA,22,FALSE)),"",VLOOKUP(A2027,Database!A:AA,22,FALSE))))</f>
        <v/>
      </c>
      <c r="AD2027" s="20" t="str">
        <f>IFERROR(
   IF(
     OR(ISBLANK(P2027),ISBLANK(Q2027)),
     "",
     IF(
       AND(AA2027&lt;&gt;"",OR(V2027="Terminé",V2027="En cours")),
       VLOOKUP(AC2027,Setup_ScoreExactBonus!A:D,4,FALSE),
       0
     )),
  0)</f>
        <v/>
      </c>
      <c r="AE2027" s="21">
        <f>IFERROR(IF(OR(ISBLANK(P2027),ISBLANK(Q2027)),0,IF(AA2027&lt;&gt;"", AA2027 + IF(AB2027=1,AD2027, 0), "") * (R2027+1)),"")</f>
        <v>0</v>
      </c>
      <c r="AF2027" s="21">
        <f ca="1">SUMIFS(AE$2:AE2027,D$2:D2027,D2027)</f>
        <v>2750</v>
      </c>
    </row>
    <row r="2028" spans="1:32" hidden="1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/>
      <c r="Q2028" s="27"/>
      <c r="R2028" s="21">
        <v>0</v>
      </c>
      <c r="S2028" s="20">
        <f>VLOOKUP($A2028,Database!$A:$Y,10,FALSE)</f>
        <v>45</v>
      </c>
      <c r="T2028" s="20">
        <f>VLOOKUP($A2028,Database!$A:$Y,11,FALSE)</f>
        <v>140</v>
      </c>
      <c r="U2028" s="20">
        <f>VLOOKUP($A2028,Database!$A:$Y,12,FALSE)</f>
        <v>169</v>
      </c>
      <c r="V2028" s="20" t="str">
        <f>VLOOKUP(A2028,Database!A:M,13,FALSE)</f>
        <v>À venir</v>
      </c>
      <c r="W2028" s="20" t="str">
        <f>VLOOKUP($A2028,Database!$A:$Y,20,FALSE)</f>
        <v/>
      </c>
      <c r="X2028" s="20" t="str">
        <f>VLOOKUP($A2028,Database!$A:$Y,21,FALSE)</f>
        <v/>
      </c>
      <c r="Y2028" s="20">
        <f>IF(A2028=0,0,IF(V2028="À venir",0,IF(AND(ISBLANK(P2028),ISBLANK(Q2028)),1,0)))</f>
        <v>0</v>
      </c>
      <c r="Z2028" s="20" t="str">
        <f>IF(OR(ISBLANK(P2028),ISBLANK(Q2028)),"",IF(OR(AND(P2028&gt;Q2028,W2028&gt;X2028),AND(P2028=Q2028,W2028=X2028),AND(P2028&lt;Q2028,W2028&lt;X2028)),1,0))</f>
        <v/>
      </c>
      <c r="AA2028" s="20" t="str">
        <f ca="1">IF(C2028&lt;NOW(),IF(AND(P2028&gt;Q2028,W2028&gt;X2028),S2028,IF(AND(P2028=Q2028,W2028=X2028),T2028,IF(AND(P2028&lt;Q2028,W2028&lt;X2028),U2028,0))),"")</f>
        <v/>
      </c>
      <c r="AB2028" s="20">
        <f ca="1">IF(AND(P2028=W2028,Q2028=X2028,NOT(ISBLANK(P2028)),NOT(ISBLANK(Q2028)),NOT(ISBLANK(W2028)),NOT(ISBLANK(AA2028))),1,0)</f>
        <v>0</v>
      </c>
      <c r="AC2028" s="20" t="str">
        <f ca="1">IF(AB2028=0,"",IF(OR(ISBLANK(P2028),ISBLANK(Q2028)),"",IF(ISBLANK(VLOOKUP(A2028,Database!A:AA,22,FALSE)),"",VLOOKUP(A2028,Database!A:AA,22,FALSE))))</f>
        <v/>
      </c>
      <c r="AD2028" s="20" t="str">
        <f>IFERROR(
   IF(
     OR(ISBLANK(P2028),ISBLANK(Q2028)),
     "",
     IF(
       AND(AA2028&lt;&gt;"",OR(V2028="Terminé",V2028="En cours")),
       VLOOKUP(AC2028,Setup_ScoreExactBonus!A:D,4,FALSE),
       0
     )),
  0)</f>
        <v/>
      </c>
      <c r="AE2028" s="21">
        <f>IFERROR(IF(OR(ISBLANK(P2028),ISBLANK(Q2028)),0,IF(AA2028&lt;&gt;"", AA2028 + IF(AB2028=1,AD2028, 0), "") * (R2028+1)),"")</f>
        <v>0</v>
      </c>
      <c r="AF2028" s="21">
        <f ca="1">SUMIFS(AE$2:AE2028,D$2:D2028,D2028)</f>
        <v>3059</v>
      </c>
    </row>
    <row r="2029" spans="1:32" hidden="1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/>
      <c r="Q2029" s="27"/>
      <c r="R2029" s="21">
        <v>0</v>
      </c>
      <c r="S2029" s="20">
        <f>VLOOKUP($A2029,Database!$A:$Y,10,FALSE)</f>
        <v>45</v>
      </c>
      <c r="T2029" s="20">
        <f>VLOOKUP($A2029,Database!$A:$Y,11,FALSE)</f>
        <v>140</v>
      </c>
      <c r="U2029" s="20">
        <f>VLOOKUP($A2029,Database!$A:$Y,12,FALSE)</f>
        <v>169</v>
      </c>
      <c r="V2029" s="20" t="str">
        <f>VLOOKUP(A2029,Database!A:M,13,FALSE)</f>
        <v>À venir</v>
      </c>
      <c r="W2029" s="20" t="str">
        <f>VLOOKUP($A2029,Database!$A:$Y,20,FALSE)</f>
        <v/>
      </c>
      <c r="X2029" s="20" t="str">
        <f>VLOOKUP($A2029,Database!$A:$Y,21,FALSE)</f>
        <v/>
      </c>
      <c r="Y2029" s="20">
        <f>IF(A2029=0,0,IF(V2029="À venir",0,IF(AND(ISBLANK(P2029),ISBLANK(Q2029)),1,0)))</f>
        <v>0</v>
      </c>
      <c r="Z2029" s="20" t="str">
        <f>IF(OR(ISBLANK(P2029),ISBLANK(Q2029)),"",IF(OR(AND(P2029&gt;Q2029,W2029&gt;X2029),AND(P2029=Q2029,W2029=X2029),AND(P2029&lt;Q2029,W2029&lt;X2029)),1,0))</f>
        <v/>
      </c>
      <c r="AA2029" s="20" t="str">
        <f ca="1">IF(C2029&lt;NOW(),IF(AND(P2029&gt;Q2029,W2029&gt;X2029),S2029,IF(AND(P2029=Q2029,W2029=X2029),T2029,IF(AND(P2029&lt;Q2029,W2029&lt;X2029),U2029,0))),"")</f>
        <v/>
      </c>
      <c r="AB2029" s="20">
        <f ca="1">IF(AND(P2029=W2029,Q2029=X2029,NOT(ISBLANK(P2029)),NOT(ISBLANK(Q2029)),NOT(ISBLANK(W2029)),NOT(ISBLANK(AA2029))),1,0)</f>
        <v>0</v>
      </c>
      <c r="AC2029" s="20" t="str">
        <f ca="1">IF(AB2029=0,"",IF(OR(ISBLANK(P2029),ISBLANK(Q2029)),"",IF(ISBLANK(VLOOKUP(A2029,Database!A:AA,22,FALSE)),"",VLOOKUP(A2029,Database!A:AA,22,FALSE))))</f>
        <v/>
      </c>
      <c r="AD2029" s="20" t="str">
        <f>IFERROR(
   IF(
     OR(ISBLANK(P2029),ISBLANK(Q2029)),
     "",
     IF(
       AND(AA2029&lt;&gt;"",OR(V2029="Terminé",V2029="En cours")),
       VLOOKUP(AC2029,Setup_ScoreExactBonus!A:D,4,FALSE),
       0
     )),
  0)</f>
        <v/>
      </c>
      <c r="AE2029" s="21">
        <f>IFERROR(IF(OR(ISBLANK(P2029),ISBLANK(Q2029)),0,IF(AA2029&lt;&gt;"", AA2029 + IF(AB2029=1,AD2029, 0), "") * (R2029+1)),"")</f>
        <v>0</v>
      </c>
      <c r="AF2029" s="21">
        <f ca="1">SUMIFS(AE$2:AE2029,D$2:D2029,D2029)</f>
        <v>2802</v>
      </c>
    </row>
    <row r="2030" spans="1:32" hidden="1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/>
      <c r="Q2030" s="27"/>
      <c r="R2030" s="21">
        <v>0</v>
      </c>
      <c r="S2030" s="20">
        <f>VLOOKUP($A2030,Database!$A:$Y,10,FALSE)</f>
        <v>45</v>
      </c>
      <c r="T2030" s="20">
        <f>VLOOKUP($A2030,Database!$A:$Y,11,FALSE)</f>
        <v>140</v>
      </c>
      <c r="U2030" s="20">
        <f>VLOOKUP($A2030,Database!$A:$Y,12,FALSE)</f>
        <v>169</v>
      </c>
      <c r="V2030" s="20" t="str">
        <f>VLOOKUP(A2030,Database!A:M,13,FALSE)</f>
        <v>À venir</v>
      </c>
      <c r="W2030" s="20" t="str">
        <f>VLOOKUP($A2030,Database!$A:$Y,20,FALSE)</f>
        <v/>
      </c>
      <c r="X2030" s="20" t="str">
        <f>VLOOKUP($A2030,Database!$A:$Y,21,FALSE)</f>
        <v/>
      </c>
      <c r="Y2030" s="20">
        <f>IF(A2030=0,0,IF(V2030="À venir",0,IF(AND(ISBLANK(P2030),ISBLANK(Q2030)),1,0)))</f>
        <v>0</v>
      </c>
      <c r="Z2030" s="20" t="str">
        <f>IF(OR(ISBLANK(P2030),ISBLANK(Q2030)),"",IF(OR(AND(P2030&gt;Q2030,W2030&gt;X2030),AND(P2030=Q2030,W2030=X2030),AND(P2030&lt;Q2030,W2030&lt;X2030)),1,0))</f>
        <v/>
      </c>
      <c r="AA2030" s="20" t="str">
        <f ca="1">IF(C2030&lt;NOW(),IF(AND(P2030&gt;Q2030,W2030&gt;X2030),S2030,IF(AND(P2030=Q2030,W2030=X2030),T2030,IF(AND(P2030&lt;Q2030,W2030&lt;X2030),U2030,0))),"")</f>
        <v/>
      </c>
      <c r="AB2030" s="20">
        <f ca="1">IF(AND(P2030=W2030,Q2030=X2030,NOT(ISBLANK(P2030)),NOT(ISBLANK(Q2030)),NOT(ISBLANK(W2030)),NOT(ISBLANK(AA2030))),1,0)</f>
        <v>0</v>
      </c>
      <c r="AC2030" s="20" t="str">
        <f ca="1">IF(AB2030=0,"",IF(OR(ISBLANK(P2030),ISBLANK(Q2030)),"",IF(ISBLANK(VLOOKUP(A2030,Database!A:AA,22,FALSE)),"",VLOOKUP(A2030,Database!A:AA,22,FALSE))))</f>
        <v/>
      </c>
      <c r="AD2030" s="20" t="str">
        <f>IFERROR(
   IF(
     OR(ISBLANK(P2030),ISBLANK(Q2030)),
     "",
     IF(
       AND(AA2030&lt;&gt;"",OR(V2030="Terminé",V2030="En cours")),
       VLOOKUP(AC2030,Setup_ScoreExactBonus!A:D,4,FALSE),
       0
     )),
  0)</f>
        <v/>
      </c>
      <c r="AE2030" s="21">
        <f>IFERROR(IF(OR(ISBLANK(P2030),ISBLANK(Q2030)),0,IF(AA2030&lt;&gt;"", AA2030 + IF(AB2030=1,AD2030, 0), "") * (R2030+1)),"")</f>
        <v>0</v>
      </c>
      <c r="AF2030" s="21">
        <f ca="1">SUMIFS(AE$2:AE2030,D$2:D2030,D2030)</f>
        <v>2698</v>
      </c>
    </row>
    <row r="2031" spans="1:32" hidden="1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/>
      <c r="Q2031" s="27"/>
      <c r="R2031" s="21">
        <v>0</v>
      </c>
      <c r="S2031" s="20">
        <f>VLOOKUP($A2031,Database!$A:$Y,10,FALSE)</f>
        <v>45</v>
      </c>
      <c r="T2031" s="20">
        <f>VLOOKUP($A2031,Database!$A:$Y,11,FALSE)</f>
        <v>140</v>
      </c>
      <c r="U2031" s="20">
        <f>VLOOKUP($A2031,Database!$A:$Y,12,FALSE)</f>
        <v>169</v>
      </c>
      <c r="V2031" s="20" t="str">
        <f>VLOOKUP(A2031,Database!A:M,13,FALSE)</f>
        <v>À venir</v>
      </c>
      <c r="W2031" s="20" t="str">
        <f>VLOOKUP($A2031,Database!$A:$Y,20,FALSE)</f>
        <v/>
      </c>
      <c r="X2031" s="20" t="str">
        <f>VLOOKUP($A2031,Database!$A:$Y,21,FALSE)</f>
        <v/>
      </c>
      <c r="Y2031" s="20">
        <f>IF(A2031=0,0,IF(V2031="À venir",0,IF(AND(ISBLANK(P2031),ISBLANK(Q2031)),1,0)))</f>
        <v>0</v>
      </c>
      <c r="Z2031" s="20" t="str">
        <f>IF(OR(ISBLANK(P2031),ISBLANK(Q2031)),"",IF(OR(AND(P2031&gt;Q2031,W2031&gt;X2031),AND(P2031=Q2031,W2031=X2031),AND(P2031&lt;Q2031,W2031&lt;X2031)),1,0))</f>
        <v/>
      </c>
      <c r="AA2031" s="20" t="str">
        <f ca="1">IF(C2031&lt;NOW(),IF(AND(P2031&gt;Q2031,W2031&gt;X2031),S2031,IF(AND(P2031=Q2031,W2031=X2031),T2031,IF(AND(P2031&lt;Q2031,W2031&lt;X2031),U2031,0))),"")</f>
        <v/>
      </c>
      <c r="AB2031" s="20">
        <f ca="1">IF(AND(P2031=W2031,Q2031=X2031,NOT(ISBLANK(P2031)),NOT(ISBLANK(Q2031)),NOT(ISBLANK(W2031)),NOT(ISBLANK(AA2031))),1,0)</f>
        <v>0</v>
      </c>
      <c r="AC2031" s="20" t="str">
        <f ca="1">IF(AB2031=0,"",IF(OR(ISBLANK(P2031),ISBLANK(Q2031)),"",IF(ISBLANK(VLOOKUP(A2031,Database!A:AA,22,FALSE)),"",VLOOKUP(A2031,Database!A:AA,22,FALSE))))</f>
        <v/>
      </c>
      <c r="AD2031" s="20" t="str">
        <f>IFERROR(
   IF(
     OR(ISBLANK(P2031),ISBLANK(Q2031)),
     "",
     IF(
       AND(AA2031&lt;&gt;"",OR(V2031="Terminé",V2031="En cours")),
       VLOOKUP(AC2031,Setup_ScoreExactBonus!A:D,4,FALSE),
       0
     )),
  0)</f>
        <v/>
      </c>
      <c r="AE2031" s="21">
        <f>IFERROR(IF(OR(ISBLANK(P2031),ISBLANK(Q2031)),0,IF(AA2031&lt;&gt;"", AA2031 + IF(AB2031=1,AD2031, 0), "") * (R2031+1)),"")</f>
        <v>0</v>
      </c>
      <c r="AF2031" s="21">
        <f ca="1">SUMIFS(AE$2:AE2031,D$2:D2031,D2031)</f>
        <v>2190</v>
      </c>
    </row>
    <row r="2032" spans="1:32" hidden="1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/>
      <c r="Q2032" s="27"/>
      <c r="R2032" s="21">
        <v>0</v>
      </c>
      <c r="S2032" s="20">
        <f>VLOOKUP($A2032,Database!$A:$Y,10,FALSE)</f>
        <v>45</v>
      </c>
      <c r="T2032" s="20">
        <f>VLOOKUP($A2032,Database!$A:$Y,11,FALSE)</f>
        <v>140</v>
      </c>
      <c r="U2032" s="20">
        <f>VLOOKUP($A2032,Database!$A:$Y,12,FALSE)</f>
        <v>169</v>
      </c>
      <c r="V2032" s="20" t="str">
        <f>VLOOKUP(A2032,Database!A:M,13,FALSE)</f>
        <v>À venir</v>
      </c>
      <c r="W2032" s="20" t="str">
        <f>VLOOKUP($A2032,Database!$A:$Y,20,FALSE)</f>
        <v/>
      </c>
      <c r="X2032" s="20" t="str">
        <f>VLOOKUP($A2032,Database!$A:$Y,21,FALSE)</f>
        <v/>
      </c>
      <c r="Y2032" s="20">
        <f>IF(A2032=0,0,IF(V2032="À venir",0,IF(AND(ISBLANK(P2032),ISBLANK(Q2032)),1,0)))</f>
        <v>0</v>
      </c>
      <c r="Z2032" s="20" t="str">
        <f>IF(OR(ISBLANK(P2032),ISBLANK(Q2032)),"",IF(OR(AND(P2032&gt;Q2032,W2032&gt;X2032),AND(P2032=Q2032,W2032=X2032),AND(P2032&lt;Q2032,W2032&lt;X2032)),1,0))</f>
        <v/>
      </c>
      <c r="AA2032" s="20" t="str">
        <f ca="1">IF(C2032&lt;NOW(),IF(AND(P2032&gt;Q2032,W2032&gt;X2032),S2032,IF(AND(P2032=Q2032,W2032=X2032),T2032,IF(AND(P2032&lt;Q2032,W2032&lt;X2032),U2032,0))),"")</f>
        <v/>
      </c>
      <c r="AB2032" s="20">
        <f ca="1">IF(AND(P2032=W2032,Q2032=X2032,NOT(ISBLANK(P2032)),NOT(ISBLANK(Q2032)),NOT(ISBLANK(W2032)),NOT(ISBLANK(AA2032))),1,0)</f>
        <v>0</v>
      </c>
      <c r="AC2032" s="20" t="str">
        <f ca="1">IF(AB2032=0,"",IF(OR(ISBLANK(P2032),ISBLANK(Q2032)),"",IF(ISBLANK(VLOOKUP(A2032,Database!A:AA,22,FALSE)),"",VLOOKUP(A2032,Database!A:AA,22,FALSE))))</f>
        <v/>
      </c>
      <c r="AD2032" s="20" t="str">
        <f>IFERROR(
   IF(
     OR(ISBLANK(P2032),ISBLANK(Q2032)),
     "",
     IF(
       AND(AA2032&lt;&gt;"",OR(V2032="Terminé",V2032="En cours")),
       VLOOKUP(AC2032,Setup_ScoreExactBonus!A:D,4,FALSE),
       0
     )),
  0)</f>
        <v/>
      </c>
      <c r="AE2032" s="21">
        <f>IFERROR(IF(OR(ISBLANK(P2032),ISBLANK(Q2032)),0,IF(AA2032&lt;&gt;"", AA2032 + IF(AB2032=1,AD2032, 0), "") * (R2032+1)),"")</f>
        <v>0</v>
      </c>
      <c r="AF2032" s="21">
        <f ca="1">SUMIFS(AE$2:AE2032,D$2:D2032,D2032)</f>
        <v>2789</v>
      </c>
    </row>
    <row r="2033" spans="1:32" hidden="1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/>
      <c r="Q2033" s="27"/>
      <c r="R2033" s="21">
        <v>0</v>
      </c>
      <c r="S2033" s="20">
        <f>VLOOKUP($A2033,Database!$A:$Y,10,FALSE)</f>
        <v>45</v>
      </c>
      <c r="T2033" s="20">
        <f>VLOOKUP($A2033,Database!$A:$Y,11,FALSE)</f>
        <v>140</v>
      </c>
      <c r="U2033" s="20">
        <f>VLOOKUP($A2033,Database!$A:$Y,12,FALSE)</f>
        <v>169</v>
      </c>
      <c r="V2033" s="20" t="str">
        <f>VLOOKUP(A2033,Database!A:M,13,FALSE)</f>
        <v>À venir</v>
      </c>
      <c r="W2033" s="20" t="str">
        <f>VLOOKUP($A2033,Database!$A:$Y,20,FALSE)</f>
        <v/>
      </c>
      <c r="X2033" s="20" t="str">
        <f>VLOOKUP($A2033,Database!$A:$Y,21,FALSE)</f>
        <v/>
      </c>
      <c r="Y2033" s="20">
        <f>IF(A2033=0,0,IF(V2033="À venir",0,IF(AND(ISBLANK(P2033),ISBLANK(Q2033)),1,0)))</f>
        <v>0</v>
      </c>
      <c r="Z2033" s="20" t="str">
        <f>IF(OR(ISBLANK(P2033),ISBLANK(Q2033)),"",IF(OR(AND(P2033&gt;Q2033,W2033&gt;X2033),AND(P2033=Q2033,W2033=X2033),AND(P2033&lt;Q2033,W2033&lt;X2033)),1,0))</f>
        <v/>
      </c>
      <c r="AA2033" s="20" t="str">
        <f ca="1">IF(C2033&lt;NOW(),IF(AND(P2033&gt;Q2033,W2033&gt;X2033),S2033,IF(AND(P2033=Q2033,W2033=X2033),T2033,IF(AND(P2033&lt;Q2033,W2033&lt;X2033),U2033,0))),"")</f>
        <v/>
      </c>
      <c r="AB2033" s="20">
        <f ca="1">IF(AND(P2033=W2033,Q2033=X2033,NOT(ISBLANK(P2033)),NOT(ISBLANK(Q2033)),NOT(ISBLANK(W2033)),NOT(ISBLANK(AA2033))),1,0)</f>
        <v>0</v>
      </c>
      <c r="AC2033" s="20" t="str">
        <f ca="1">IF(AB2033=0,"",IF(OR(ISBLANK(P2033),ISBLANK(Q2033)),"",IF(ISBLANK(VLOOKUP(A2033,Database!A:AA,22,FALSE)),"",VLOOKUP(A2033,Database!A:AA,22,FALSE))))</f>
        <v/>
      </c>
      <c r="AD2033" s="20" t="str">
        <f>IFERROR(
   IF(
     OR(ISBLANK(P2033),ISBLANK(Q2033)),
     "",
     IF(
       AND(AA2033&lt;&gt;"",OR(V2033="Terminé",V2033="En cours")),
       VLOOKUP(AC2033,Setup_ScoreExactBonus!A:D,4,FALSE),
       0
     )),
  0)</f>
        <v/>
      </c>
      <c r="AE2033" s="21">
        <f>IFERROR(IF(OR(ISBLANK(P2033),ISBLANK(Q2033)),0,IF(AA2033&lt;&gt;"", AA2033 + IF(AB2033=1,AD2033, 0), "") * (R2033+1)),"")</f>
        <v>0</v>
      </c>
      <c r="AF2033" s="21">
        <f ca="1">SUMIFS(AE$2:AE2033,D$2:D2033,D2033)</f>
        <v>1434</v>
      </c>
    </row>
    <row r="2034" spans="1:32" hidden="1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/>
      <c r="Q2034" s="27"/>
      <c r="R2034" s="21">
        <v>0</v>
      </c>
      <c r="S2034" s="20">
        <f>VLOOKUP($A2034,Database!$A:$Y,10,FALSE)</f>
        <v>45</v>
      </c>
      <c r="T2034" s="20">
        <f>VLOOKUP($A2034,Database!$A:$Y,11,FALSE)</f>
        <v>140</v>
      </c>
      <c r="U2034" s="20">
        <f>VLOOKUP($A2034,Database!$A:$Y,12,FALSE)</f>
        <v>169</v>
      </c>
      <c r="V2034" s="20" t="str">
        <f>VLOOKUP(A2034,Database!A:M,13,FALSE)</f>
        <v>À venir</v>
      </c>
      <c r="W2034" s="20" t="str">
        <f>VLOOKUP($A2034,Database!$A:$Y,20,FALSE)</f>
        <v/>
      </c>
      <c r="X2034" s="20" t="str">
        <f>VLOOKUP($A2034,Database!$A:$Y,21,FALSE)</f>
        <v/>
      </c>
      <c r="Y2034" s="20">
        <f>IF(A2034=0,0,IF(V2034="À venir",0,IF(AND(ISBLANK(P2034),ISBLANK(Q2034)),1,0)))</f>
        <v>0</v>
      </c>
      <c r="Z2034" s="20" t="str">
        <f>IF(OR(ISBLANK(P2034),ISBLANK(Q2034)),"",IF(OR(AND(P2034&gt;Q2034,W2034&gt;X2034),AND(P2034=Q2034,W2034=X2034),AND(P2034&lt;Q2034,W2034&lt;X2034)),1,0))</f>
        <v/>
      </c>
      <c r="AA2034" s="20" t="str">
        <f ca="1">IF(C2034&lt;NOW(),IF(AND(P2034&gt;Q2034,W2034&gt;X2034),S2034,IF(AND(P2034=Q2034,W2034=X2034),T2034,IF(AND(P2034&lt;Q2034,W2034&lt;X2034),U2034,0))),"")</f>
        <v/>
      </c>
      <c r="AB2034" s="20">
        <f ca="1">IF(AND(P2034=W2034,Q2034=X2034,NOT(ISBLANK(P2034)),NOT(ISBLANK(Q2034)),NOT(ISBLANK(W2034)),NOT(ISBLANK(AA2034))),1,0)</f>
        <v>0</v>
      </c>
      <c r="AC2034" s="20" t="str">
        <f ca="1">IF(AB2034=0,"",IF(OR(ISBLANK(P2034),ISBLANK(Q2034)),"",IF(ISBLANK(VLOOKUP(A2034,Database!A:AA,22,FALSE)),"",VLOOKUP(A2034,Database!A:AA,22,FALSE))))</f>
        <v/>
      </c>
      <c r="AD2034" s="20" t="str">
        <f>IFERROR(
   IF(
     OR(ISBLANK(P2034),ISBLANK(Q2034)),
     "",
     IF(
       AND(AA2034&lt;&gt;"",OR(V2034="Terminé",V2034="En cours")),
       VLOOKUP(AC2034,Setup_ScoreExactBonus!A:D,4,FALSE),
       0
     )),
  0)</f>
        <v/>
      </c>
      <c r="AE2034" s="21">
        <f>IFERROR(IF(OR(ISBLANK(P2034),ISBLANK(Q2034)),0,IF(AA2034&lt;&gt;"", AA2034 + IF(AB2034=1,AD2034, 0), "") * (R2034+1)),"")</f>
        <v>0</v>
      </c>
      <c r="AF2034" s="21">
        <f ca="1">SUMIFS(AE$2:AE2034,D$2:D2034,D2034)</f>
        <v>2732</v>
      </c>
    </row>
    <row r="2035" spans="1:32" hidden="1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/>
      <c r="Q2035" s="27"/>
      <c r="R2035" s="21">
        <v>0</v>
      </c>
      <c r="S2035" s="20">
        <f>VLOOKUP($A2035,Database!$A:$Y,10,FALSE)</f>
        <v>45</v>
      </c>
      <c r="T2035" s="20">
        <f>VLOOKUP($A2035,Database!$A:$Y,11,FALSE)</f>
        <v>140</v>
      </c>
      <c r="U2035" s="20">
        <f>VLOOKUP($A2035,Database!$A:$Y,12,FALSE)</f>
        <v>169</v>
      </c>
      <c r="V2035" s="20" t="str">
        <f>VLOOKUP(A2035,Database!A:M,13,FALSE)</f>
        <v>À venir</v>
      </c>
      <c r="W2035" s="20" t="str">
        <f>VLOOKUP($A2035,Database!$A:$Y,20,FALSE)</f>
        <v/>
      </c>
      <c r="X2035" s="20" t="str">
        <f>VLOOKUP($A2035,Database!$A:$Y,21,FALSE)</f>
        <v/>
      </c>
      <c r="Y2035" s="20">
        <f>IF(A2035=0,0,IF(V2035="À venir",0,IF(AND(ISBLANK(P2035),ISBLANK(Q2035)),1,0)))</f>
        <v>0</v>
      </c>
      <c r="Z2035" s="20" t="str">
        <f>IF(OR(ISBLANK(P2035),ISBLANK(Q2035)),"",IF(OR(AND(P2035&gt;Q2035,W2035&gt;X2035),AND(P2035=Q2035,W2035=X2035),AND(P2035&lt;Q2035,W2035&lt;X2035)),1,0))</f>
        <v/>
      </c>
      <c r="AA2035" s="20" t="str">
        <f ca="1">IF(C2035&lt;NOW(),IF(AND(P2035&gt;Q2035,W2035&gt;X2035),S2035,IF(AND(P2035=Q2035,W2035=X2035),T2035,IF(AND(P2035&lt;Q2035,W2035&lt;X2035),U2035,0))),"")</f>
        <v/>
      </c>
      <c r="AB2035" s="20">
        <f ca="1">IF(AND(P2035=W2035,Q2035=X2035,NOT(ISBLANK(P2035)),NOT(ISBLANK(Q2035)),NOT(ISBLANK(W2035)),NOT(ISBLANK(AA2035))),1,0)</f>
        <v>0</v>
      </c>
      <c r="AC2035" s="20" t="str">
        <f ca="1">IF(AB2035=0,"",IF(OR(ISBLANK(P2035),ISBLANK(Q2035)),"",IF(ISBLANK(VLOOKUP(A2035,Database!A:AA,22,FALSE)),"",VLOOKUP(A2035,Database!A:AA,22,FALSE))))</f>
        <v/>
      </c>
      <c r="AD2035" s="20" t="str">
        <f>IFERROR(
   IF(
     OR(ISBLANK(P2035),ISBLANK(Q2035)),
     "",
     IF(
       AND(AA2035&lt;&gt;"",OR(V2035="Terminé",V2035="En cours")),
       VLOOKUP(AC2035,Setup_ScoreExactBonus!A:D,4,FALSE),
       0
     )),
  0)</f>
        <v/>
      </c>
      <c r="AE2035" s="21">
        <f>IFERROR(IF(OR(ISBLANK(P2035),ISBLANK(Q2035)),0,IF(AA2035&lt;&gt;"", AA2035 + IF(AB2035=1,AD2035, 0), "") * (R2035+1)),"")</f>
        <v>0</v>
      </c>
      <c r="AF2035" s="21">
        <f ca="1">SUMIFS(AE$2:AE2035,D$2:D2035,D2035)</f>
        <v>2825</v>
      </c>
    </row>
    <row r="2036" spans="1:32" hidden="1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/>
      <c r="Q2036" s="27"/>
      <c r="R2036" s="21">
        <v>0</v>
      </c>
      <c r="S2036" s="20">
        <f>VLOOKUP($A2036,Database!$A:$Y,10,FALSE)</f>
        <v>45</v>
      </c>
      <c r="T2036" s="20">
        <f>VLOOKUP($A2036,Database!$A:$Y,11,FALSE)</f>
        <v>140</v>
      </c>
      <c r="U2036" s="20">
        <f>VLOOKUP($A2036,Database!$A:$Y,12,FALSE)</f>
        <v>169</v>
      </c>
      <c r="V2036" s="20" t="str">
        <f>VLOOKUP(A2036,Database!A:M,13,FALSE)</f>
        <v>À venir</v>
      </c>
      <c r="W2036" s="20" t="str">
        <f>VLOOKUP($A2036,Database!$A:$Y,20,FALSE)</f>
        <v/>
      </c>
      <c r="X2036" s="20" t="str">
        <f>VLOOKUP($A2036,Database!$A:$Y,21,FALSE)</f>
        <v/>
      </c>
      <c r="Y2036" s="20">
        <f>IF(A2036=0,0,IF(V2036="À venir",0,IF(AND(ISBLANK(P2036),ISBLANK(Q2036)),1,0)))</f>
        <v>0</v>
      </c>
      <c r="Z2036" s="20" t="str">
        <f>IF(OR(ISBLANK(P2036),ISBLANK(Q2036)),"",IF(OR(AND(P2036&gt;Q2036,W2036&gt;X2036),AND(P2036=Q2036,W2036=X2036),AND(P2036&lt;Q2036,W2036&lt;X2036)),1,0))</f>
        <v/>
      </c>
      <c r="AA2036" s="20" t="str">
        <f ca="1">IF(C2036&lt;NOW(),IF(AND(P2036&gt;Q2036,W2036&gt;X2036),S2036,IF(AND(P2036=Q2036,W2036=X2036),T2036,IF(AND(P2036&lt;Q2036,W2036&lt;X2036),U2036,0))),"")</f>
        <v/>
      </c>
      <c r="AB2036" s="20">
        <f ca="1">IF(AND(P2036=W2036,Q2036=X2036,NOT(ISBLANK(P2036)),NOT(ISBLANK(Q2036)),NOT(ISBLANK(W2036)),NOT(ISBLANK(AA2036))),1,0)</f>
        <v>0</v>
      </c>
      <c r="AC2036" s="20" t="str">
        <f ca="1">IF(AB2036=0,"",IF(OR(ISBLANK(P2036),ISBLANK(Q2036)),"",IF(ISBLANK(VLOOKUP(A2036,Database!A:AA,22,FALSE)),"",VLOOKUP(A2036,Database!A:AA,22,FALSE))))</f>
        <v/>
      </c>
      <c r="AD2036" s="20" t="str">
        <f>IFERROR(
   IF(
     OR(ISBLANK(P2036),ISBLANK(Q2036)),
     "",
     IF(
       AND(AA2036&lt;&gt;"",OR(V2036="Terminé",V2036="En cours")),
       VLOOKUP(AC2036,Setup_ScoreExactBonus!A:D,4,FALSE),
       0
     )),
  0)</f>
        <v/>
      </c>
      <c r="AE2036" s="21">
        <f>IFERROR(IF(OR(ISBLANK(P2036),ISBLANK(Q2036)),0,IF(AA2036&lt;&gt;"", AA2036 + IF(AB2036=1,AD2036, 0), "") * (R2036+1)),"")</f>
        <v>0</v>
      </c>
      <c r="AF2036" s="21">
        <f ca="1">SUMIFS(AE$2:AE2036,D$2:D2036,D2036)</f>
        <v>2585</v>
      </c>
    </row>
    <row r="2037" spans="1:32" hidden="1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/>
      <c r="Q2037" s="27"/>
      <c r="R2037" s="21">
        <v>0</v>
      </c>
      <c r="S2037" s="20">
        <f>VLOOKUP($A2037,Database!$A:$Y,10,FALSE)</f>
        <v>45</v>
      </c>
      <c r="T2037" s="20">
        <f>VLOOKUP($A2037,Database!$A:$Y,11,FALSE)</f>
        <v>140</v>
      </c>
      <c r="U2037" s="20">
        <f>VLOOKUP($A2037,Database!$A:$Y,12,FALSE)</f>
        <v>169</v>
      </c>
      <c r="V2037" s="20" t="str">
        <f>VLOOKUP(A2037,Database!A:M,13,FALSE)</f>
        <v>À venir</v>
      </c>
      <c r="W2037" s="20" t="str">
        <f>VLOOKUP($A2037,Database!$A:$Y,20,FALSE)</f>
        <v/>
      </c>
      <c r="X2037" s="20" t="str">
        <f>VLOOKUP($A2037,Database!$A:$Y,21,FALSE)</f>
        <v/>
      </c>
      <c r="Y2037" s="20">
        <f>IF(A2037=0,0,IF(V2037="À venir",0,IF(AND(ISBLANK(P2037),ISBLANK(Q2037)),1,0)))</f>
        <v>0</v>
      </c>
      <c r="Z2037" s="20" t="str">
        <f>IF(OR(ISBLANK(P2037),ISBLANK(Q2037)),"",IF(OR(AND(P2037&gt;Q2037,W2037&gt;X2037),AND(P2037=Q2037,W2037=X2037),AND(P2037&lt;Q2037,W2037&lt;X2037)),1,0))</f>
        <v/>
      </c>
      <c r="AA2037" s="20" t="str">
        <f ca="1">IF(C2037&lt;NOW(),IF(AND(P2037&gt;Q2037,W2037&gt;X2037),S2037,IF(AND(P2037=Q2037,W2037=X2037),T2037,IF(AND(P2037&lt;Q2037,W2037&lt;X2037),U2037,0))),"")</f>
        <v/>
      </c>
      <c r="AB2037" s="20">
        <f ca="1">IF(AND(P2037=W2037,Q2037=X2037,NOT(ISBLANK(P2037)),NOT(ISBLANK(Q2037)),NOT(ISBLANK(W2037)),NOT(ISBLANK(AA2037))),1,0)</f>
        <v>0</v>
      </c>
      <c r="AC2037" s="20" t="str">
        <f ca="1">IF(AB2037=0,"",IF(OR(ISBLANK(P2037),ISBLANK(Q2037)),"",IF(ISBLANK(VLOOKUP(A2037,Database!A:AA,22,FALSE)),"",VLOOKUP(A2037,Database!A:AA,22,FALSE))))</f>
        <v/>
      </c>
      <c r="AD2037" s="20" t="str">
        <f>IFERROR(
   IF(
     OR(ISBLANK(P2037),ISBLANK(Q2037)),
     "",
     IF(
       AND(AA2037&lt;&gt;"",OR(V2037="Terminé",V2037="En cours")),
       VLOOKUP(AC2037,Setup_ScoreExactBonus!A:D,4,FALSE),
       0
     )),
  0)</f>
        <v/>
      </c>
      <c r="AE2037" s="21">
        <f>IFERROR(IF(OR(ISBLANK(P2037),ISBLANK(Q2037)),0,IF(AA2037&lt;&gt;"", AA2037 + IF(AB2037=1,AD2037, 0), "") * (R2037+1)),"")</f>
        <v>0</v>
      </c>
      <c r="AF2037" s="21">
        <f ca="1">SUMIFS(AE$2:AE2037,D$2:D2037,D2037)</f>
        <v>2936</v>
      </c>
    </row>
    <row r="2038" spans="1:32" hidden="1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/>
      <c r="Q2038" s="27"/>
      <c r="R2038" s="21">
        <v>0</v>
      </c>
      <c r="S2038" s="20">
        <f>VLOOKUP($A2038,Database!$A:$Y,10,FALSE)</f>
        <v>45</v>
      </c>
      <c r="T2038" s="20">
        <f>VLOOKUP($A2038,Database!$A:$Y,11,FALSE)</f>
        <v>140</v>
      </c>
      <c r="U2038" s="20">
        <f>VLOOKUP($A2038,Database!$A:$Y,12,FALSE)</f>
        <v>169</v>
      </c>
      <c r="V2038" s="20" t="str">
        <f>VLOOKUP(A2038,Database!A:M,13,FALSE)</f>
        <v>À venir</v>
      </c>
      <c r="W2038" s="20" t="str">
        <f>VLOOKUP($A2038,Database!$A:$Y,20,FALSE)</f>
        <v/>
      </c>
      <c r="X2038" s="20" t="str">
        <f>VLOOKUP($A2038,Database!$A:$Y,21,FALSE)</f>
        <v/>
      </c>
      <c r="Y2038" s="20">
        <f>IF(A2038=0,0,IF(V2038="À venir",0,IF(AND(ISBLANK(P2038),ISBLANK(Q2038)),1,0)))</f>
        <v>0</v>
      </c>
      <c r="Z2038" s="20" t="str">
        <f>IF(OR(ISBLANK(P2038),ISBLANK(Q2038)),"",IF(OR(AND(P2038&gt;Q2038,W2038&gt;X2038),AND(P2038=Q2038,W2038=X2038),AND(P2038&lt;Q2038,W2038&lt;X2038)),1,0))</f>
        <v/>
      </c>
      <c r="AA2038" s="20" t="str">
        <f ca="1">IF(C2038&lt;NOW(),IF(AND(P2038&gt;Q2038,W2038&gt;X2038),S2038,IF(AND(P2038=Q2038,W2038=X2038),T2038,IF(AND(P2038&lt;Q2038,W2038&lt;X2038),U2038,0))),"")</f>
        <v/>
      </c>
      <c r="AB2038" s="20">
        <f ca="1">IF(AND(P2038=W2038,Q2038=X2038,NOT(ISBLANK(P2038)),NOT(ISBLANK(Q2038)),NOT(ISBLANK(W2038)),NOT(ISBLANK(AA2038))),1,0)</f>
        <v>0</v>
      </c>
      <c r="AC2038" s="20" t="str">
        <f ca="1">IF(AB2038=0,"",IF(OR(ISBLANK(P2038),ISBLANK(Q2038)),"",IF(ISBLANK(VLOOKUP(A2038,Database!A:AA,22,FALSE)),"",VLOOKUP(A2038,Database!A:AA,22,FALSE))))</f>
        <v/>
      </c>
      <c r="AD2038" s="20" t="str">
        <f>IFERROR(
   IF(
     OR(ISBLANK(P2038),ISBLANK(Q2038)),
     "",
     IF(
       AND(AA2038&lt;&gt;"",OR(V2038="Terminé",V2038="En cours")),
       VLOOKUP(AC2038,Setup_ScoreExactBonus!A:D,4,FALSE),
       0
     )),
  0)</f>
        <v/>
      </c>
      <c r="AE2038" s="21">
        <f>IFERROR(IF(OR(ISBLANK(P2038),ISBLANK(Q2038)),0,IF(AA2038&lt;&gt;"", AA2038 + IF(AB2038=1,AD2038, 0), "") * (R2038+1)),"")</f>
        <v>0</v>
      </c>
      <c r="AF2038" s="21">
        <f ca="1">SUMIFS(AE$2:AE2038,D$2:D2038,D2038)</f>
        <v>2774</v>
      </c>
    </row>
    <row r="2039" spans="1:32" hidden="1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/>
      <c r="Q2039" s="27"/>
      <c r="R2039" s="21">
        <v>0</v>
      </c>
      <c r="S2039" s="20">
        <f>VLOOKUP($A2039,Database!$A:$Y,10,FALSE)</f>
        <v>45</v>
      </c>
      <c r="T2039" s="20">
        <f>VLOOKUP($A2039,Database!$A:$Y,11,FALSE)</f>
        <v>140</v>
      </c>
      <c r="U2039" s="20">
        <f>VLOOKUP($A2039,Database!$A:$Y,12,FALSE)</f>
        <v>169</v>
      </c>
      <c r="V2039" s="20" t="str">
        <f>VLOOKUP(A2039,Database!A:M,13,FALSE)</f>
        <v>À venir</v>
      </c>
      <c r="W2039" s="20" t="str">
        <f>VLOOKUP($A2039,Database!$A:$Y,20,FALSE)</f>
        <v/>
      </c>
      <c r="X2039" s="20" t="str">
        <f>VLOOKUP($A2039,Database!$A:$Y,21,FALSE)</f>
        <v/>
      </c>
      <c r="Y2039" s="20">
        <f>IF(A2039=0,0,IF(V2039="À venir",0,IF(AND(ISBLANK(P2039),ISBLANK(Q2039)),1,0)))</f>
        <v>0</v>
      </c>
      <c r="Z2039" s="20" t="str">
        <f>IF(OR(ISBLANK(P2039),ISBLANK(Q2039)),"",IF(OR(AND(P2039&gt;Q2039,W2039&gt;X2039),AND(P2039=Q2039,W2039=X2039),AND(P2039&lt;Q2039,W2039&lt;X2039)),1,0))</f>
        <v/>
      </c>
      <c r="AA2039" s="20" t="str">
        <f ca="1">IF(C2039&lt;NOW(),IF(AND(P2039&gt;Q2039,W2039&gt;X2039),S2039,IF(AND(P2039=Q2039,W2039=X2039),T2039,IF(AND(P2039&lt;Q2039,W2039&lt;X2039),U2039,0))),"")</f>
        <v/>
      </c>
      <c r="AB2039" s="20">
        <f ca="1">IF(AND(P2039=W2039,Q2039=X2039,NOT(ISBLANK(P2039)),NOT(ISBLANK(Q2039)),NOT(ISBLANK(W2039)),NOT(ISBLANK(AA2039))),1,0)</f>
        <v>0</v>
      </c>
      <c r="AC2039" s="20" t="str">
        <f ca="1">IF(AB2039=0,"",IF(OR(ISBLANK(P2039),ISBLANK(Q2039)),"",IF(ISBLANK(VLOOKUP(A2039,Database!A:AA,22,FALSE)),"",VLOOKUP(A2039,Database!A:AA,22,FALSE))))</f>
        <v/>
      </c>
      <c r="AD2039" s="20" t="str">
        <f>IFERROR(
   IF(
     OR(ISBLANK(P2039),ISBLANK(Q2039)),
     "",
     IF(
       AND(AA2039&lt;&gt;"",OR(V2039="Terminé",V2039="En cours")),
       VLOOKUP(AC2039,Setup_ScoreExactBonus!A:D,4,FALSE),
       0
     )),
  0)</f>
        <v/>
      </c>
      <c r="AE2039" s="21">
        <f>IFERROR(IF(OR(ISBLANK(P2039),ISBLANK(Q2039)),0,IF(AA2039&lt;&gt;"", AA2039 + IF(AB2039=1,AD2039, 0), "") * (R2039+1)),"")</f>
        <v>0</v>
      </c>
      <c r="AF2039" s="21">
        <f ca="1">SUMIFS(AE$2:AE2039,D$2:D2039,D2039)</f>
        <v>2919</v>
      </c>
    </row>
    <row r="2040" spans="1:32" hidden="1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/>
      <c r="Q2040" s="27"/>
      <c r="R2040" s="21">
        <v>0</v>
      </c>
      <c r="S2040" s="20">
        <f>VLOOKUP($A2040,Database!$A:$Y,10,FALSE)</f>
        <v>45</v>
      </c>
      <c r="T2040" s="20">
        <f>VLOOKUP($A2040,Database!$A:$Y,11,FALSE)</f>
        <v>140</v>
      </c>
      <c r="U2040" s="20">
        <f>VLOOKUP($A2040,Database!$A:$Y,12,FALSE)</f>
        <v>169</v>
      </c>
      <c r="V2040" s="20" t="str">
        <f>VLOOKUP(A2040,Database!A:M,13,FALSE)</f>
        <v>À venir</v>
      </c>
      <c r="W2040" s="20" t="str">
        <f>VLOOKUP($A2040,Database!$A:$Y,20,FALSE)</f>
        <v/>
      </c>
      <c r="X2040" s="20" t="str">
        <f>VLOOKUP($A2040,Database!$A:$Y,21,FALSE)</f>
        <v/>
      </c>
      <c r="Y2040" s="20">
        <f>IF(A2040=0,0,IF(V2040="À venir",0,IF(AND(ISBLANK(P2040),ISBLANK(Q2040)),1,0)))</f>
        <v>0</v>
      </c>
      <c r="Z2040" s="20" t="str">
        <f>IF(OR(ISBLANK(P2040),ISBLANK(Q2040)),"",IF(OR(AND(P2040&gt;Q2040,W2040&gt;X2040),AND(P2040=Q2040,W2040=X2040),AND(P2040&lt;Q2040,W2040&lt;X2040)),1,0))</f>
        <v/>
      </c>
      <c r="AA2040" s="20" t="str">
        <f ca="1">IF(C2040&lt;NOW(),IF(AND(P2040&gt;Q2040,W2040&gt;X2040),S2040,IF(AND(P2040=Q2040,W2040=X2040),T2040,IF(AND(P2040&lt;Q2040,W2040&lt;X2040),U2040,0))),"")</f>
        <v/>
      </c>
      <c r="AB2040" s="20">
        <f ca="1">IF(AND(P2040=W2040,Q2040=X2040,NOT(ISBLANK(P2040)),NOT(ISBLANK(Q2040)),NOT(ISBLANK(W2040)),NOT(ISBLANK(AA2040))),1,0)</f>
        <v>0</v>
      </c>
      <c r="AC2040" s="20" t="str">
        <f ca="1">IF(AB2040=0,"",IF(OR(ISBLANK(P2040),ISBLANK(Q2040)),"",IF(ISBLANK(VLOOKUP(A2040,Database!A:AA,22,FALSE)),"",VLOOKUP(A2040,Database!A:AA,22,FALSE))))</f>
        <v/>
      </c>
      <c r="AD2040" s="20" t="str">
        <f>IFERROR(
   IF(
     OR(ISBLANK(P2040),ISBLANK(Q2040)),
     "",
     IF(
       AND(AA2040&lt;&gt;"",OR(V2040="Terminé",V2040="En cours")),
       VLOOKUP(AC2040,Setup_ScoreExactBonus!A:D,4,FALSE),
       0
     )),
  0)</f>
        <v/>
      </c>
      <c r="AE2040" s="21">
        <f>IFERROR(IF(OR(ISBLANK(P2040),ISBLANK(Q2040)),0,IF(AA2040&lt;&gt;"", AA2040 + IF(AB2040=1,AD2040, 0), "") * (R2040+1)),"")</f>
        <v>0</v>
      </c>
      <c r="AF2040" s="21">
        <f ca="1">SUMIFS(AE$2:AE2040,D$2:D2040,D2040)</f>
        <v>2893</v>
      </c>
    </row>
    <row r="2041" spans="1:32" hidden="1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/>
      <c r="Q2041" s="27"/>
      <c r="R2041" s="21">
        <v>0</v>
      </c>
      <c r="S2041" s="20">
        <f>VLOOKUP($A2041,Database!$A:$Y,10,FALSE)</f>
        <v>45</v>
      </c>
      <c r="T2041" s="20">
        <f>VLOOKUP($A2041,Database!$A:$Y,11,FALSE)</f>
        <v>140</v>
      </c>
      <c r="U2041" s="20">
        <f>VLOOKUP($A2041,Database!$A:$Y,12,FALSE)</f>
        <v>169</v>
      </c>
      <c r="V2041" s="20" t="str">
        <f>VLOOKUP(A2041,Database!A:M,13,FALSE)</f>
        <v>À venir</v>
      </c>
      <c r="W2041" s="20" t="str">
        <f>VLOOKUP($A2041,Database!$A:$Y,20,FALSE)</f>
        <v/>
      </c>
      <c r="X2041" s="20" t="str">
        <f>VLOOKUP($A2041,Database!$A:$Y,21,FALSE)</f>
        <v/>
      </c>
      <c r="Y2041" s="20">
        <f>IF(A2041=0,0,IF(V2041="À venir",0,IF(AND(ISBLANK(P2041),ISBLANK(Q2041)),1,0)))</f>
        <v>0</v>
      </c>
      <c r="Z2041" s="20" t="str">
        <f>IF(OR(ISBLANK(P2041),ISBLANK(Q2041)),"",IF(OR(AND(P2041&gt;Q2041,W2041&gt;X2041),AND(P2041=Q2041,W2041=X2041),AND(P2041&lt;Q2041,W2041&lt;X2041)),1,0))</f>
        <v/>
      </c>
      <c r="AA2041" s="20" t="str">
        <f ca="1">IF(C2041&lt;NOW(),IF(AND(P2041&gt;Q2041,W2041&gt;X2041),S2041,IF(AND(P2041=Q2041,W2041=X2041),T2041,IF(AND(P2041&lt;Q2041,W2041&lt;X2041),U2041,0))),"")</f>
        <v/>
      </c>
      <c r="AB2041" s="20">
        <f ca="1">IF(AND(P2041=W2041,Q2041=X2041,NOT(ISBLANK(P2041)),NOT(ISBLANK(Q2041)),NOT(ISBLANK(W2041)),NOT(ISBLANK(AA2041))),1,0)</f>
        <v>0</v>
      </c>
      <c r="AC2041" s="20" t="str">
        <f ca="1">IF(AB2041=0,"",IF(OR(ISBLANK(P2041),ISBLANK(Q2041)),"",IF(ISBLANK(VLOOKUP(A2041,Database!A:AA,22,FALSE)),"",VLOOKUP(A2041,Database!A:AA,22,FALSE))))</f>
        <v/>
      </c>
      <c r="AD2041" s="20" t="str">
        <f>IFERROR(
   IF(
     OR(ISBLANK(P2041),ISBLANK(Q2041)),
     "",
     IF(
       AND(AA2041&lt;&gt;"",OR(V2041="Terminé",V2041="En cours")),
       VLOOKUP(AC2041,Setup_ScoreExactBonus!A:D,4,FALSE),
       0
     )),
  0)</f>
        <v/>
      </c>
      <c r="AE2041" s="21">
        <f>IFERROR(IF(OR(ISBLANK(P2041),ISBLANK(Q2041)),0,IF(AA2041&lt;&gt;"", AA2041 + IF(AB2041=1,AD2041, 0), "") * (R2041+1)),"")</f>
        <v>0</v>
      </c>
      <c r="AF2041" s="21">
        <f ca="1">SUMIFS(AE$2:AE2041,D$2:D2041,D2041)</f>
        <v>2823</v>
      </c>
    </row>
    <row r="2042" spans="1:32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/>
      <c r="Q2042" s="27"/>
      <c r="R2042" s="21">
        <v>0</v>
      </c>
      <c r="S2042" s="20">
        <f>VLOOKUP($A2042,Database!$A:$Y,10,FALSE)</f>
        <v>45</v>
      </c>
      <c r="T2042" s="20">
        <f>VLOOKUP($A2042,Database!$A:$Y,11,FALSE)</f>
        <v>140</v>
      </c>
      <c r="U2042" s="20">
        <f>VLOOKUP($A2042,Database!$A:$Y,12,FALSE)</f>
        <v>169</v>
      </c>
      <c r="V2042" s="20" t="str">
        <f>VLOOKUP(A2042,Database!A:M,13,FALSE)</f>
        <v>À venir</v>
      </c>
      <c r="W2042" s="20" t="str">
        <f>VLOOKUP($A2042,Database!$A:$Y,20,FALSE)</f>
        <v/>
      </c>
      <c r="X2042" s="20" t="str">
        <f>VLOOKUP($A2042,Database!$A:$Y,21,FALSE)</f>
        <v/>
      </c>
      <c r="Y2042" s="20">
        <f>IF(A2042=0,0,IF(V2042="À venir",0,IF(AND(ISBLANK(P2042),ISBLANK(Q2042)),1,0)))</f>
        <v>0</v>
      </c>
      <c r="Z2042" s="20" t="str">
        <f>IF(OR(ISBLANK(P2042),ISBLANK(Q2042)),"",IF(OR(AND(P2042&gt;Q2042,W2042&gt;X2042),AND(P2042=Q2042,W2042=X2042),AND(P2042&lt;Q2042,W2042&lt;X2042)),1,0))</f>
        <v/>
      </c>
      <c r="AA2042" s="20" t="str">
        <f ca="1">IF(C2042&lt;NOW(),IF(AND(P2042&gt;Q2042,W2042&gt;X2042),S2042,IF(AND(P2042=Q2042,W2042=X2042),T2042,IF(AND(P2042&lt;Q2042,W2042&lt;X2042),U2042,0))),"")</f>
        <v/>
      </c>
      <c r="AB2042" s="20">
        <f ca="1">IF(AND(P2042=W2042,Q2042=X2042,NOT(ISBLANK(P2042)),NOT(ISBLANK(Q2042)),NOT(ISBLANK(W2042)),NOT(ISBLANK(AA2042))),1,0)</f>
        <v>0</v>
      </c>
      <c r="AC2042" s="20" t="str">
        <f ca="1">IF(AB2042=0,"",IF(OR(ISBLANK(P2042),ISBLANK(Q2042)),"",IF(ISBLANK(VLOOKUP(A2042,Database!A:AA,22,FALSE)),"",VLOOKUP(A2042,Database!A:AA,22,FALSE))))</f>
        <v/>
      </c>
      <c r="AD2042" s="20" t="str">
        <f>IFERROR(
   IF(
     OR(ISBLANK(P2042),ISBLANK(Q2042)),
     "",
     IF(
       AND(AA2042&lt;&gt;"",OR(V2042="Terminé",V2042="En cours")),
       VLOOKUP(AC2042,Setup_ScoreExactBonus!A:D,4,FALSE),
       0
     )),
  0)</f>
        <v/>
      </c>
      <c r="AE2042" s="21">
        <f>IFERROR(IF(OR(ISBLANK(P2042),ISBLANK(Q2042)),0,IF(AA2042&lt;&gt;"", AA2042 + IF(AB2042=1,AD2042, 0), "") * (R2042+1)),"")</f>
        <v>0</v>
      </c>
      <c r="AF2042" s="21">
        <f ca="1">SUMIFS(AE$2:AE2042,D$2:D2042,D2042)</f>
        <v>2420</v>
      </c>
    </row>
    <row r="2043" spans="1:32" hidden="1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/>
      <c r="Q2043" s="27"/>
      <c r="R2043" s="21">
        <v>0</v>
      </c>
      <c r="S2043" s="20">
        <f>VLOOKUP($A2043,Database!$A:$Y,10,FALSE)</f>
        <v>45</v>
      </c>
      <c r="T2043" s="20">
        <f>VLOOKUP($A2043,Database!$A:$Y,11,FALSE)</f>
        <v>140</v>
      </c>
      <c r="U2043" s="20">
        <f>VLOOKUP($A2043,Database!$A:$Y,12,FALSE)</f>
        <v>169</v>
      </c>
      <c r="V2043" s="20" t="str">
        <f>VLOOKUP(A2043,Database!A:M,13,FALSE)</f>
        <v>À venir</v>
      </c>
      <c r="W2043" s="20" t="str">
        <f>VLOOKUP($A2043,Database!$A:$Y,20,FALSE)</f>
        <v/>
      </c>
      <c r="X2043" s="20" t="str">
        <f>VLOOKUP($A2043,Database!$A:$Y,21,FALSE)</f>
        <v/>
      </c>
      <c r="Y2043" s="20">
        <f>IF(A2043=0,0,IF(V2043="À venir",0,IF(AND(ISBLANK(P2043),ISBLANK(Q2043)),1,0)))</f>
        <v>0</v>
      </c>
      <c r="Z2043" s="20" t="str">
        <f>IF(OR(ISBLANK(P2043),ISBLANK(Q2043)),"",IF(OR(AND(P2043&gt;Q2043,W2043&gt;X2043),AND(P2043=Q2043,W2043=X2043),AND(P2043&lt;Q2043,W2043&lt;X2043)),1,0))</f>
        <v/>
      </c>
      <c r="AA2043" s="20" t="str">
        <f ca="1">IF(C2043&lt;NOW(),IF(AND(P2043&gt;Q2043,W2043&gt;X2043),S2043,IF(AND(P2043=Q2043,W2043=X2043),T2043,IF(AND(P2043&lt;Q2043,W2043&lt;X2043),U2043,0))),"")</f>
        <v/>
      </c>
      <c r="AB2043" s="20">
        <f ca="1">IF(AND(P2043=W2043,Q2043=X2043,NOT(ISBLANK(P2043)),NOT(ISBLANK(Q2043)),NOT(ISBLANK(W2043)),NOT(ISBLANK(AA2043))),1,0)</f>
        <v>0</v>
      </c>
      <c r="AC2043" s="20" t="str">
        <f ca="1">IF(AB2043=0,"",IF(OR(ISBLANK(P2043),ISBLANK(Q2043)),"",IF(ISBLANK(VLOOKUP(A2043,Database!A:AA,22,FALSE)),"",VLOOKUP(A2043,Database!A:AA,22,FALSE))))</f>
        <v/>
      </c>
      <c r="AD2043" s="20" t="str">
        <f>IFERROR(
   IF(
     OR(ISBLANK(P2043),ISBLANK(Q2043)),
     "",
     IF(
       AND(AA2043&lt;&gt;"",OR(V2043="Terminé",V2043="En cours")),
       VLOOKUP(AC2043,Setup_ScoreExactBonus!A:D,4,FALSE),
       0
     )),
  0)</f>
        <v/>
      </c>
      <c r="AE2043" s="21">
        <f>IFERROR(IF(OR(ISBLANK(P2043),ISBLANK(Q2043)),0,IF(AA2043&lt;&gt;"", AA2043 + IF(AB2043=1,AD2043, 0), "") * (R2043+1)),"")</f>
        <v>0</v>
      </c>
      <c r="AF2043" s="21">
        <f ca="1">SUMIFS(AE$2:AE2043,D$2:D2043,D2043)</f>
        <v>2637</v>
      </c>
    </row>
    <row r="2044" spans="1:32" hidden="1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/>
      <c r="Q2044" s="27"/>
      <c r="R2044" s="21">
        <v>0</v>
      </c>
      <c r="S2044" s="20">
        <f>VLOOKUP($A2044,Database!$A:$Y,10,FALSE)</f>
        <v>45</v>
      </c>
      <c r="T2044" s="20">
        <f>VLOOKUP($A2044,Database!$A:$Y,11,FALSE)</f>
        <v>140</v>
      </c>
      <c r="U2044" s="20">
        <f>VLOOKUP($A2044,Database!$A:$Y,12,FALSE)</f>
        <v>169</v>
      </c>
      <c r="V2044" s="20" t="str">
        <f>VLOOKUP(A2044,Database!A:M,13,FALSE)</f>
        <v>À venir</v>
      </c>
      <c r="W2044" s="20" t="str">
        <f>VLOOKUP($A2044,Database!$A:$Y,20,FALSE)</f>
        <v/>
      </c>
      <c r="X2044" s="20" t="str">
        <f>VLOOKUP($A2044,Database!$A:$Y,21,FALSE)</f>
        <v/>
      </c>
      <c r="Y2044" s="20">
        <f>IF(A2044=0,0,IF(V2044="À venir",0,IF(AND(ISBLANK(P2044),ISBLANK(Q2044)),1,0)))</f>
        <v>0</v>
      </c>
      <c r="Z2044" s="20" t="str">
        <f>IF(OR(ISBLANK(P2044),ISBLANK(Q2044)),"",IF(OR(AND(P2044&gt;Q2044,W2044&gt;X2044),AND(P2044=Q2044,W2044=X2044),AND(P2044&lt;Q2044,W2044&lt;X2044)),1,0))</f>
        <v/>
      </c>
      <c r="AA2044" s="20" t="str">
        <f ca="1">IF(C2044&lt;NOW(),IF(AND(P2044&gt;Q2044,W2044&gt;X2044),S2044,IF(AND(P2044=Q2044,W2044=X2044),T2044,IF(AND(P2044&lt;Q2044,W2044&lt;X2044),U2044,0))),"")</f>
        <v/>
      </c>
      <c r="AB2044" s="20">
        <f ca="1">IF(AND(P2044=W2044,Q2044=X2044,NOT(ISBLANK(P2044)),NOT(ISBLANK(Q2044)),NOT(ISBLANK(W2044)),NOT(ISBLANK(AA2044))),1,0)</f>
        <v>0</v>
      </c>
      <c r="AC2044" s="20" t="str">
        <f ca="1">IF(AB2044=0,"",IF(OR(ISBLANK(P2044),ISBLANK(Q2044)),"",IF(ISBLANK(VLOOKUP(A2044,Database!A:AA,22,FALSE)),"",VLOOKUP(A2044,Database!A:AA,22,FALSE))))</f>
        <v/>
      </c>
      <c r="AD2044" s="20" t="str">
        <f>IFERROR(
   IF(
     OR(ISBLANK(P2044),ISBLANK(Q2044)),
     "",
     IF(
       AND(AA2044&lt;&gt;"",OR(V2044="Terminé",V2044="En cours")),
       VLOOKUP(AC2044,Setup_ScoreExactBonus!A:D,4,FALSE),
       0
     )),
  0)</f>
        <v/>
      </c>
      <c r="AE2044" s="21">
        <f>IFERROR(IF(OR(ISBLANK(P2044),ISBLANK(Q2044)),0,IF(AA2044&lt;&gt;"", AA2044 + IF(AB2044=1,AD2044, 0), "") * (R2044+1)),"")</f>
        <v>0</v>
      </c>
      <c r="AF2044" s="21">
        <f ca="1">SUMIFS(AE$2:AE2044,D$2:D2044,D2044)</f>
        <v>2628</v>
      </c>
    </row>
    <row r="2045" spans="1:32" hidden="1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/>
      <c r="Q2045" s="27"/>
      <c r="R2045" s="21">
        <v>0</v>
      </c>
      <c r="S2045" s="20">
        <f>VLOOKUP($A2045,Database!$A:$Y,10,FALSE)</f>
        <v>45</v>
      </c>
      <c r="T2045" s="20">
        <f>VLOOKUP($A2045,Database!$A:$Y,11,FALSE)</f>
        <v>140</v>
      </c>
      <c r="U2045" s="20">
        <f>VLOOKUP($A2045,Database!$A:$Y,12,FALSE)</f>
        <v>169</v>
      </c>
      <c r="V2045" s="20" t="str">
        <f>VLOOKUP(A2045,Database!A:M,13,FALSE)</f>
        <v>À venir</v>
      </c>
      <c r="W2045" s="20" t="str">
        <f>VLOOKUP($A2045,Database!$A:$Y,20,FALSE)</f>
        <v/>
      </c>
      <c r="X2045" s="20" t="str">
        <f>VLOOKUP($A2045,Database!$A:$Y,21,FALSE)</f>
        <v/>
      </c>
      <c r="Y2045" s="20">
        <f>IF(A2045=0,0,IF(V2045="À venir",0,IF(AND(ISBLANK(P2045),ISBLANK(Q2045)),1,0)))</f>
        <v>0</v>
      </c>
      <c r="Z2045" s="20" t="str">
        <f>IF(OR(ISBLANK(P2045),ISBLANK(Q2045)),"",IF(OR(AND(P2045&gt;Q2045,W2045&gt;X2045),AND(P2045=Q2045,W2045=X2045),AND(P2045&lt;Q2045,W2045&lt;X2045)),1,0))</f>
        <v/>
      </c>
      <c r="AA2045" s="20" t="str">
        <f ca="1">IF(C2045&lt;NOW(),IF(AND(P2045&gt;Q2045,W2045&gt;X2045),S2045,IF(AND(P2045=Q2045,W2045=X2045),T2045,IF(AND(P2045&lt;Q2045,W2045&lt;X2045),U2045,0))),"")</f>
        <v/>
      </c>
      <c r="AB2045" s="20">
        <f ca="1">IF(AND(P2045=W2045,Q2045=X2045,NOT(ISBLANK(P2045)),NOT(ISBLANK(Q2045)),NOT(ISBLANK(W2045)),NOT(ISBLANK(AA2045))),1,0)</f>
        <v>0</v>
      </c>
      <c r="AC2045" s="20" t="str">
        <f ca="1">IF(AB2045=0,"",IF(OR(ISBLANK(P2045),ISBLANK(Q2045)),"",IF(ISBLANK(VLOOKUP(A2045,Database!A:AA,22,FALSE)),"",VLOOKUP(A2045,Database!A:AA,22,FALSE))))</f>
        <v/>
      </c>
      <c r="AD2045" s="20" t="str">
        <f>IFERROR(
   IF(
     OR(ISBLANK(P2045),ISBLANK(Q2045)),
     "",
     IF(
       AND(AA2045&lt;&gt;"",OR(V2045="Terminé",V2045="En cours")),
       VLOOKUP(AC2045,Setup_ScoreExactBonus!A:D,4,FALSE),
       0
     )),
  0)</f>
        <v/>
      </c>
      <c r="AE2045" s="21">
        <f>IFERROR(IF(OR(ISBLANK(P2045),ISBLANK(Q2045)),0,IF(AA2045&lt;&gt;"", AA2045 + IF(AB2045=1,AD2045, 0), "") * (R2045+1)),"")</f>
        <v>0</v>
      </c>
      <c r="AF2045" s="21">
        <f ca="1">SUMIFS(AE$2:AE2045,D$2:D2045,D2045)</f>
        <v>2516</v>
      </c>
    </row>
    <row r="2046" spans="1:32" hidden="1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/>
      <c r="Q2046" s="27"/>
      <c r="R2046" s="21">
        <v>0</v>
      </c>
      <c r="S2046" s="20">
        <f>VLOOKUP($A2046,Database!$A:$Y,10,FALSE)</f>
        <v>45</v>
      </c>
      <c r="T2046" s="20">
        <f>VLOOKUP($A2046,Database!$A:$Y,11,FALSE)</f>
        <v>140</v>
      </c>
      <c r="U2046" s="20">
        <f>VLOOKUP($A2046,Database!$A:$Y,12,FALSE)</f>
        <v>169</v>
      </c>
      <c r="V2046" s="20" t="str">
        <f>VLOOKUP(A2046,Database!A:M,13,FALSE)</f>
        <v>À venir</v>
      </c>
      <c r="W2046" s="20" t="str">
        <f>VLOOKUP($A2046,Database!$A:$Y,20,FALSE)</f>
        <v/>
      </c>
      <c r="X2046" s="20" t="str">
        <f>VLOOKUP($A2046,Database!$A:$Y,21,FALSE)</f>
        <v/>
      </c>
      <c r="Y2046" s="20">
        <f>IF(A2046=0,0,IF(V2046="À venir",0,IF(AND(ISBLANK(P2046),ISBLANK(Q2046)),1,0)))</f>
        <v>0</v>
      </c>
      <c r="Z2046" s="20" t="str">
        <f>IF(OR(ISBLANK(P2046),ISBLANK(Q2046)),"",IF(OR(AND(P2046&gt;Q2046,W2046&gt;X2046),AND(P2046=Q2046,W2046=X2046),AND(P2046&lt;Q2046,W2046&lt;X2046)),1,0))</f>
        <v/>
      </c>
      <c r="AA2046" s="20" t="str">
        <f ca="1">IF(C2046&lt;NOW(),IF(AND(P2046&gt;Q2046,W2046&gt;X2046),S2046,IF(AND(P2046=Q2046,W2046=X2046),T2046,IF(AND(P2046&lt;Q2046,W2046&lt;X2046),U2046,0))),"")</f>
        <v/>
      </c>
      <c r="AB2046" s="20">
        <f ca="1">IF(AND(P2046=W2046,Q2046=X2046,NOT(ISBLANK(P2046)),NOT(ISBLANK(Q2046)),NOT(ISBLANK(W2046)),NOT(ISBLANK(AA2046))),1,0)</f>
        <v>0</v>
      </c>
      <c r="AC2046" s="20" t="str">
        <f ca="1">IF(AB2046=0,"",IF(OR(ISBLANK(P2046),ISBLANK(Q2046)),"",IF(ISBLANK(VLOOKUP(A2046,Database!A:AA,22,FALSE)),"",VLOOKUP(A2046,Database!A:AA,22,FALSE))))</f>
        <v/>
      </c>
      <c r="AD2046" s="20" t="str">
        <f>IFERROR(
   IF(
     OR(ISBLANK(P2046),ISBLANK(Q2046)),
     "",
     IF(
       AND(AA2046&lt;&gt;"",OR(V2046="Terminé",V2046="En cours")),
       VLOOKUP(AC2046,Setup_ScoreExactBonus!A:D,4,FALSE),
       0
     )),
  0)</f>
        <v/>
      </c>
      <c r="AE2046" s="21">
        <f>IFERROR(IF(OR(ISBLANK(P2046),ISBLANK(Q2046)),0,IF(AA2046&lt;&gt;"", AA2046 + IF(AB2046=1,AD2046, 0), "") * (R2046+1)),"")</f>
        <v>0</v>
      </c>
      <c r="AF2046" s="21">
        <f ca="1">SUMIFS(AE$2:AE2046,D$2:D2046,D2046)</f>
        <v>2656</v>
      </c>
    </row>
    <row r="2047" spans="1:32" hidden="1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/>
      <c r="Q2047" s="27"/>
      <c r="R2047" s="21">
        <v>0</v>
      </c>
      <c r="S2047" s="20">
        <f>VLOOKUP($A2047,Database!$A:$Y,10,FALSE)</f>
        <v>45</v>
      </c>
      <c r="T2047" s="20">
        <f>VLOOKUP($A2047,Database!$A:$Y,11,FALSE)</f>
        <v>140</v>
      </c>
      <c r="U2047" s="20">
        <f>VLOOKUP($A2047,Database!$A:$Y,12,FALSE)</f>
        <v>169</v>
      </c>
      <c r="V2047" s="20" t="str">
        <f>VLOOKUP(A2047,Database!A:M,13,FALSE)</f>
        <v>À venir</v>
      </c>
      <c r="W2047" s="20" t="str">
        <f>VLOOKUP($A2047,Database!$A:$Y,20,FALSE)</f>
        <v/>
      </c>
      <c r="X2047" s="20" t="str">
        <f>VLOOKUP($A2047,Database!$A:$Y,21,FALSE)</f>
        <v/>
      </c>
      <c r="Y2047" s="20">
        <f>IF(A2047=0,0,IF(V2047="À venir",0,IF(AND(ISBLANK(P2047),ISBLANK(Q2047)),1,0)))</f>
        <v>0</v>
      </c>
      <c r="Z2047" s="20" t="str">
        <f>IF(OR(ISBLANK(P2047),ISBLANK(Q2047)),"",IF(OR(AND(P2047&gt;Q2047,W2047&gt;X2047),AND(P2047=Q2047,W2047=X2047),AND(P2047&lt;Q2047,W2047&lt;X2047)),1,0))</f>
        <v/>
      </c>
      <c r="AA2047" s="20" t="str">
        <f ca="1">IF(C2047&lt;NOW(),IF(AND(P2047&gt;Q2047,W2047&gt;X2047),S2047,IF(AND(P2047=Q2047,W2047=X2047),T2047,IF(AND(P2047&lt;Q2047,W2047&lt;X2047),U2047,0))),"")</f>
        <v/>
      </c>
      <c r="AB2047" s="20">
        <f ca="1">IF(AND(P2047=W2047,Q2047=X2047,NOT(ISBLANK(P2047)),NOT(ISBLANK(Q2047)),NOT(ISBLANK(W2047)),NOT(ISBLANK(AA2047))),1,0)</f>
        <v>0</v>
      </c>
      <c r="AC2047" s="20" t="str">
        <f ca="1">IF(AB2047=0,"",IF(OR(ISBLANK(P2047),ISBLANK(Q2047)),"",IF(ISBLANK(VLOOKUP(A2047,Database!A:AA,22,FALSE)),"",VLOOKUP(A2047,Database!A:AA,22,FALSE))))</f>
        <v/>
      </c>
      <c r="AD2047" s="20" t="str">
        <f>IFERROR(
   IF(
     OR(ISBLANK(P2047),ISBLANK(Q2047)),
     "",
     IF(
       AND(AA2047&lt;&gt;"",OR(V2047="Terminé",V2047="En cours")),
       VLOOKUP(AC2047,Setup_ScoreExactBonus!A:D,4,FALSE),
       0
     )),
  0)</f>
        <v/>
      </c>
      <c r="AE2047" s="21">
        <f>IFERROR(IF(OR(ISBLANK(P2047),ISBLANK(Q2047)),0,IF(AA2047&lt;&gt;"", AA2047 + IF(AB2047=1,AD2047, 0), "") * (R2047+1)),"")</f>
        <v>0</v>
      </c>
      <c r="AF2047" s="21">
        <f ca="1">SUMIFS(AE$2:AE2047,D$2:D2047,D2047)</f>
        <v>2468</v>
      </c>
    </row>
    <row r="2048" spans="1:32" hidden="1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/>
      <c r="Q2048" s="27"/>
      <c r="R2048" s="21">
        <v>0</v>
      </c>
      <c r="S2048" s="20">
        <f>VLOOKUP($A2048,Database!$A:$Y,10,FALSE)</f>
        <v>45</v>
      </c>
      <c r="T2048" s="20">
        <f>VLOOKUP($A2048,Database!$A:$Y,11,FALSE)</f>
        <v>140</v>
      </c>
      <c r="U2048" s="20">
        <f>VLOOKUP($A2048,Database!$A:$Y,12,FALSE)</f>
        <v>169</v>
      </c>
      <c r="V2048" s="20" t="str">
        <f>VLOOKUP(A2048,Database!A:M,13,FALSE)</f>
        <v>À venir</v>
      </c>
      <c r="W2048" s="20" t="str">
        <f>VLOOKUP($A2048,Database!$A:$Y,20,FALSE)</f>
        <v/>
      </c>
      <c r="X2048" s="20" t="str">
        <f>VLOOKUP($A2048,Database!$A:$Y,21,FALSE)</f>
        <v/>
      </c>
      <c r="Y2048" s="20">
        <f>IF(A2048=0,0,IF(V2048="À venir",0,IF(AND(ISBLANK(P2048),ISBLANK(Q2048)),1,0)))</f>
        <v>0</v>
      </c>
      <c r="Z2048" s="20" t="str">
        <f>IF(OR(ISBLANK(P2048),ISBLANK(Q2048)),"",IF(OR(AND(P2048&gt;Q2048,W2048&gt;X2048),AND(P2048=Q2048,W2048=X2048),AND(P2048&lt;Q2048,W2048&lt;X2048)),1,0))</f>
        <v/>
      </c>
      <c r="AA2048" s="20" t="str">
        <f ca="1">IF(C2048&lt;NOW(),IF(AND(P2048&gt;Q2048,W2048&gt;X2048),S2048,IF(AND(P2048=Q2048,W2048=X2048),T2048,IF(AND(P2048&lt;Q2048,W2048&lt;X2048),U2048,0))),"")</f>
        <v/>
      </c>
      <c r="AB2048" s="20">
        <f ca="1">IF(AND(P2048=W2048,Q2048=X2048,NOT(ISBLANK(P2048)),NOT(ISBLANK(Q2048)),NOT(ISBLANK(W2048)),NOT(ISBLANK(AA2048))),1,0)</f>
        <v>0</v>
      </c>
      <c r="AC2048" s="20" t="str">
        <f ca="1">IF(AB2048=0,"",IF(OR(ISBLANK(P2048),ISBLANK(Q2048)),"",IF(ISBLANK(VLOOKUP(A2048,Database!A:AA,22,FALSE)),"",VLOOKUP(A2048,Database!A:AA,22,FALSE))))</f>
        <v/>
      </c>
      <c r="AD2048" s="20" t="str">
        <f>IFERROR(
   IF(
     OR(ISBLANK(P2048),ISBLANK(Q2048)),
     "",
     IF(
       AND(AA2048&lt;&gt;"",OR(V2048="Terminé",V2048="En cours")),
       VLOOKUP(AC2048,Setup_ScoreExactBonus!A:D,4,FALSE),
       0
     )),
  0)</f>
        <v/>
      </c>
      <c r="AE2048" s="21">
        <f>IFERROR(IF(OR(ISBLANK(P2048),ISBLANK(Q2048)),0,IF(AA2048&lt;&gt;"", AA2048 + IF(AB2048=1,AD2048, 0), "") * (R2048+1)),"")</f>
        <v>0</v>
      </c>
      <c r="AF2048" s="21">
        <f ca="1">SUMIFS(AE$2:AE2048,D$2:D2048,D2048)</f>
        <v>2298</v>
      </c>
    </row>
    <row r="2049" spans="1:32" hidden="1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/>
      <c r="Q2049" s="27"/>
      <c r="R2049" s="21">
        <v>0</v>
      </c>
      <c r="S2049" s="20">
        <f>VLOOKUP($A2049,Database!$A:$Y,10,FALSE)</f>
        <v>45</v>
      </c>
      <c r="T2049" s="20">
        <f>VLOOKUP($A2049,Database!$A:$Y,11,FALSE)</f>
        <v>140</v>
      </c>
      <c r="U2049" s="20">
        <f>VLOOKUP($A2049,Database!$A:$Y,12,FALSE)</f>
        <v>169</v>
      </c>
      <c r="V2049" s="20" t="str">
        <f>VLOOKUP(A2049,Database!A:M,13,FALSE)</f>
        <v>À venir</v>
      </c>
      <c r="W2049" s="20" t="str">
        <f>VLOOKUP($A2049,Database!$A:$Y,20,FALSE)</f>
        <v/>
      </c>
      <c r="X2049" s="20" t="str">
        <f>VLOOKUP($A2049,Database!$A:$Y,21,FALSE)</f>
        <v/>
      </c>
      <c r="Y2049" s="20">
        <f>IF(A2049=0,0,IF(V2049="À venir",0,IF(AND(ISBLANK(P2049),ISBLANK(Q2049)),1,0)))</f>
        <v>0</v>
      </c>
      <c r="Z2049" s="20" t="str">
        <f>IF(OR(ISBLANK(P2049),ISBLANK(Q2049)),"",IF(OR(AND(P2049&gt;Q2049,W2049&gt;X2049),AND(P2049=Q2049,W2049=X2049),AND(P2049&lt;Q2049,W2049&lt;X2049)),1,0))</f>
        <v/>
      </c>
      <c r="AA2049" s="20" t="str">
        <f ca="1">IF(C2049&lt;NOW(),IF(AND(P2049&gt;Q2049,W2049&gt;X2049),S2049,IF(AND(P2049=Q2049,W2049=X2049),T2049,IF(AND(P2049&lt;Q2049,W2049&lt;X2049),U2049,0))),"")</f>
        <v/>
      </c>
      <c r="AB2049" s="20">
        <f ca="1">IF(AND(P2049=W2049,Q2049=X2049,NOT(ISBLANK(P2049)),NOT(ISBLANK(Q2049)),NOT(ISBLANK(W2049)),NOT(ISBLANK(AA2049))),1,0)</f>
        <v>0</v>
      </c>
      <c r="AC2049" s="20" t="str">
        <f ca="1">IF(AB2049=0,"",IF(OR(ISBLANK(P2049),ISBLANK(Q2049)),"",IF(ISBLANK(VLOOKUP(A2049,Database!A:AA,22,FALSE)),"",VLOOKUP(A2049,Database!A:AA,22,FALSE))))</f>
        <v/>
      </c>
      <c r="AD2049" s="20" t="str">
        <f>IFERROR(
   IF(
     OR(ISBLANK(P2049),ISBLANK(Q2049)),
     "",
     IF(
       AND(AA2049&lt;&gt;"",OR(V2049="Terminé",V2049="En cours")),
       VLOOKUP(AC2049,Setup_ScoreExactBonus!A:D,4,FALSE),
       0
     )),
  0)</f>
        <v/>
      </c>
      <c r="AE2049" s="21">
        <f>IFERROR(IF(OR(ISBLANK(P2049),ISBLANK(Q2049)),0,IF(AA2049&lt;&gt;"", AA2049 + IF(AB2049=1,AD2049, 0), "") * (R2049+1)),"")</f>
        <v>0</v>
      </c>
      <c r="AF2049" s="21">
        <f ca="1">SUMIFS(AE$2:AE2049,D$2:D2049,D2049)</f>
        <v>2034</v>
      </c>
    </row>
    <row r="2050" spans="1:32" hidden="1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/>
      <c r="Q2050" s="27"/>
      <c r="R2050" s="21">
        <v>0</v>
      </c>
      <c r="S2050" s="20">
        <f>VLOOKUP($A2050,Database!$A:$Y,10,FALSE)</f>
        <v>45</v>
      </c>
      <c r="T2050" s="20">
        <f>VLOOKUP($A2050,Database!$A:$Y,11,FALSE)</f>
        <v>140</v>
      </c>
      <c r="U2050" s="20">
        <f>VLOOKUP($A2050,Database!$A:$Y,12,FALSE)</f>
        <v>169</v>
      </c>
      <c r="V2050" s="20" t="str">
        <f>VLOOKUP(A2050,Database!A:M,13,FALSE)</f>
        <v>À venir</v>
      </c>
      <c r="W2050" s="20" t="str">
        <f>VLOOKUP($A2050,Database!$A:$Y,20,FALSE)</f>
        <v/>
      </c>
      <c r="X2050" s="20" t="str">
        <f>VLOOKUP($A2050,Database!$A:$Y,21,FALSE)</f>
        <v/>
      </c>
      <c r="Y2050" s="20">
        <f>IF(A2050=0,0,IF(V2050="À venir",0,IF(AND(ISBLANK(P2050),ISBLANK(Q2050)),1,0)))</f>
        <v>0</v>
      </c>
      <c r="Z2050" s="20" t="str">
        <f>IF(OR(ISBLANK(P2050),ISBLANK(Q2050)),"",IF(OR(AND(P2050&gt;Q2050,W2050&gt;X2050),AND(P2050=Q2050,W2050=X2050),AND(P2050&lt;Q2050,W2050&lt;X2050)),1,0))</f>
        <v/>
      </c>
      <c r="AA2050" s="20" t="str">
        <f ca="1">IF(C2050&lt;NOW(),IF(AND(P2050&gt;Q2050,W2050&gt;X2050),S2050,IF(AND(P2050=Q2050,W2050=X2050),T2050,IF(AND(P2050&lt;Q2050,W2050&lt;X2050),U2050,0))),"")</f>
        <v/>
      </c>
      <c r="AB2050" s="20">
        <f ca="1">IF(AND(P2050=W2050,Q2050=X2050,NOT(ISBLANK(P2050)),NOT(ISBLANK(Q2050)),NOT(ISBLANK(W2050)),NOT(ISBLANK(AA2050))),1,0)</f>
        <v>0</v>
      </c>
      <c r="AC2050" s="20" t="str">
        <f ca="1">IF(AB2050=0,"",IF(OR(ISBLANK(P2050),ISBLANK(Q2050)),"",IF(ISBLANK(VLOOKUP(A2050,Database!A:AA,22,FALSE)),"",VLOOKUP(A2050,Database!A:AA,22,FALSE))))</f>
        <v/>
      </c>
      <c r="AD2050" s="20" t="str">
        <f>IFERROR(
   IF(
     OR(ISBLANK(P2050),ISBLANK(Q2050)),
     "",
     IF(
       AND(AA2050&lt;&gt;"",OR(V2050="Terminé",V2050="En cours")),
       VLOOKUP(AC2050,Setup_ScoreExactBonus!A:D,4,FALSE),
       0
     )),
  0)</f>
        <v/>
      </c>
      <c r="AE2050" s="21">
        <f>IFERROR(IF(OR(ISBLANK(P2050),ISBLANK(Q2050)),0,IF(AA2050&lt;&gt;"", AA2050 + IF(AB2050=1,AD2050, 0), "") * (R2050+1)),"")</f>
        <v>0</v>
      </c>
      <c r="AF2050" s="21">
        <f ca="1">SUMIFS(AE$2:AE2050,D$2:D2050,D2050)</f>
        <v>2761</v>
      </c>
    </row>
    <row r="2051" spans="1:32" hidden="1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/>
      <c r="Q2051" s="27"/>
      <c r="R2051" s="21">
        <v>0</v>
      </c>
      <c r="S2051" s="20">
        <f>VLOOKUP($A2051,Database!$A:$Y,10,FALSE)</f>
        <v>45</v>
      </c>
      <c r="T2051" s="20">
        <f>VLOOKUP($A2051,Database!$A:$Y,11,FALSE)</f>
        <v>140</v>
      </c>
      <c r="U2051" s="20">
        <f>VLOOKUP($A2051,Database!$A:$Y,12,FALSE)</f>
        <v>169</v>
      </c>
      <c r="V2051" s="20" t="str">
        <f>VLOOKUP(A2051,Database!A:M,13,FALSE)</f>
        <v>À venir</v>
      </c>
      <c r="W2051" s="20" t="str">
        <f>VLOOKUP($A2051,Database!$A:$Y,20,FALSE)</f>
        <v/>
      </c>
      <c r="X2051" s="20" t="str">
        <f>VLOOKUP($A2051,Database!$A:$Y,21,FALSE)</f>
        <v/>
      </c>
      <c r="Y2051" s="20">
        <f>IF(A2051=0,0,IF(V2051="À venir",0,IF(AND(ISBLANK(P2051),ISBLANK(Q2051)),1,0)))</f>
        <v>0</v>
      </c>
      <c r="Z2051" s="20" t="str">
        <f>IF(OR(ISBLANK(P2051),ISBLANK(Q2051)),"",IF(OR(AND(P2051&gt;Q2051,W2051&gt;X2051),AND(P2051=Q2051,W2051=X2051),AND(P2051&lt;Q2051,W2051&lt;X2051)),1,0))</f>
        <v/>
      </c>
      <c r="AA2051" s="20" t="str">
        <f ca="1">IF(C2051&lt;NOW(),IF(AND(P2051&gt;Q2051,W2051&gt;X2051),S2051,IF(AND(P2051=Q2051,W2051=X2051),T2051,IF(AND(P2051&lt;Q2051,W2051&lt;X2051),U2051,0))),"")</f>
        <v/>
      </c>
      <c r="AB2051" s="20">
        <f ca="1">IF(AND(P2051=W2051,Q2051=X2051,NOT(ISBLANK(P2051)),NOT(ISBLANK(Q2051)),NOT(ISBLANK(W2051)),NOT(ISBLANK(AA2051))),1,0)</f>
        <v>0</v>
      </c>
      <c r="AC2051" s="20" t="str">
        <f ca="1">IF(AB2051=0,"",IF(OR(ISBLANK(P2051),ISBLANK(Q2051)),"",IF(ISBLANK(VLOOKUP(A2051,Database!A:AA,22,FALSE)),"",VLOOKUP(A2051,Database!A:AA,22,FALSE))))</f>
        <v/>
      </c>
      <c r="AD2051" s="20" t="str">
        <f>IFERROR(
   IF(
     OR(ISBLANK(P2051),ISBLANK(Q2051)),
     "",
     IF(
       AND(AA2051&lt;&gt;"",OR(V2051="Terminé",V2051="En cours")),
       VLOOKUP(AC2051,Setup_ScoreExactBonus!A:D,4,FALSE),
       0
     )),
  0)</f>
        <v/>
      </c>
      <c r="AE2051" s="21">
        <f>IFERROR(IF(OR(ISBLANK(P2051),ISBLANK(Q2051)),0,IF(AA2051&lt;&gt;"", AA2051 + IF(AB2051=1,AD2051, 0), "") * (R2051+1)),"")</f>
        <v>0</v>
      </c>
      <c r="AF2051" s="21">
        <f ca="1">SUMIFS(AE$2:AE2051,D$2:D2051,D2051)</f>
        <v>2809</v>
      </c>
    </row>
    <row r="2052" spans="1:32" hidden="1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R2052" s="21">
        <v>0</v>
      </c>
      <c r="S2052" s="20">
        <f>VLOOKUP($A2052,Database!$A:$Y,10,FALSE)</f>
        <v>45</v>
      </c>
      <c r="T2052" s="20">
        <f>VLOOKUP($A2052,Database!$A:$Y,11,FALSE)</f>
        <v>140</v>
      </c>
      <c r="U2052" s="20">
        <f>VLOOKUP($A2052,Database!$A:$Y,12,FALSE)</f>
        <v>169</v>
      </c>
      <c r="V2052" s="20" t="str">
        <f>VLOOKUP(A2052,Database!A:M,13,FALSE)</f>
        <v>À venir</v>
      </c>
      <c r="W2052" s="20" t="str">
        <f>VLOOKUP($A2052,Database!$A:$Y,20,FALSE)</f>
        <v/>
      </c>
      <c r="X2052" s="20" t="str">
        <f>VLOOKUP($A2052,Database!$A:$Y,21,FALSE)</f>
        <v/>
      </c>
      <c r="Y2052" s="20">
        <f>IF(A2052=0,0,IF(V2052="À venir",0,IF(AND(ISBLANK(P2052),ISBLANK(Q2052)),1,0)))</f>
        <v>0</v>
      </c>
      <c r="Z2052" s="20" t="str">
        <f>IF(OR(ISBLANK(P2052),ISBLANK(Q2052)),"",IF(OR(AND(P2052&gt;Q2052,W2052&gt;X2052),AND(P2052=Q2052,W2052=X2052),AND(P2052&lt;Q2052,W2052&lt;X2052)),1,0))</f>
        <v/>
      </c>
      <c r="AA2052" s="20">
        <f ca="1">IF(C2052&lt;NOW(),IF(AND(P2052&gt;Q2052,W2052&gt;X2052),S2052,IF(AND(P2052=Q2052,W2052=X2052),T2052,IF(AND(P2052&lt;Q2052,W2052&lt;X2052),U2052,0))),"")</f>
        <v>140</v>
      </c>
      <c r="AB2052" s="20">
        <f ca="1">IF(AND(P2052=W2052,Q2052=X2052,NOT(ISBLANK(P2052)),NOT(ISBLANK(Q2052)),NOT(ISBLANK(W2052)),NOT(ISBLANK(AA2052))),1,0)</f>
        <v>0</v>
      </c>
      <c r="AC2052" s="20" t="str">
        <f ca="1">IF(AB2052=0,"",IF(OR(ISBLANK(P2052),ISBLANK(Q2052)),"",IF(ISBLANK(VLOOKUP(A2052,Database!A:AA,22,FALSE)),"",VLOOKUP(A2052,Database!A:AA,22,FALSE))))</f>
        <v/>
      </c>
      <c r="AD2052" s="20" t="str">
        <f>IFERROR(
   IF(
     OR(ISBLANK(P2052),ISBLANK(Q2052)),
     "",
     IF(
       AND(AA2052&lt;&gt;"",OR(V2052="Terminé",V2052="En cours")),
       VLOOKUP(AC2052,Setup_ScoreExactBonus!A:D,4,FALSE),
       0
     )),
  0)</f>
        <v/>
      </c>
      <c r="AE2052" s="21">
        <f>IFERROR(IF(OR(ISBLANK(P2052),ISBLANK(Q2052)),0,IF(AA2052&lt;&gt;"", AA2052 + IF(AB2052=1,AD2052, 0), "") * (R2052+1)),"")</f>
        <v>0</v>
      </c>
      <c r="AF2052" s="21">
        <f ca="1">SUMIFS(AE$2:AE2052,D$2:D2052,D2052)</f>
        <v>2170</v>
      </c>
    </row>
    <row r="2053" spans="1:32" hidden="1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R2053" s="21">
        <v>0</v>
      </c>
      <c r="S2053" s="20">
        <f>VLOOKUP($A2053,Database!$A:$Y,10,FALSE)</f>
        <v>45</v>
      </c>
      <c r="T2053" s="20">
        <f>VLOOKUP($A2053,Database!$A:$Y,11,FALSE)</f>
        <v>140</v>
      </c>
      <c r="U2053" s="20">
        <f>VLOOKUP($A2053,Database!$A:$Y,12,FALSE)</f>
        <v>169</v>
      </c>
      <c r="V2053" s="20" t="str">
        <f>VLOOKUP(A2053,Database!A:M,13,FALSE)</f>
        <v>À venir</v>
      </c>
      <c r="W2053" s="20" t="str">
        <f>VLOOKUP($A2053,Database!$A:$Y,20,FALSE)</f>
        <v/>
      </c>
      <c r="X2053" s="20" t="str">
        <f>VLOOKUP($A2053,Database!$A:$Y,21,FALSE)</f>
        <v/>
      </c>
      <c r="Y2053" s="20">
        <f>IF(A2053=0,0,IF(V2053="À venir",0,IF(AND(ISBLANK(P2053),ISBLANK(Q2053)),1,0)))</f>
        <v>0</v>
      </c>
      <c r="Z2053" s="20" t="str">
        <f>IF(OR(ISBLANK(P2053),ISBLANK(Q2053)),"",IF(OR(AND(P2053&gt;Q2053,W2053&gt;X2053),AND(P2053=Q2053,W2053=X2053),AND(P2053&lt;Q2053,W2053&lt;X2053)),1,0))</f>
        <v/>
      </c>
      <c r="AA2053" s="20" t="str">
        <f ca="1">IF(C2053&lt;NOW(),IF(AND(P2053&gt;Q2053,W2053&gt;X2053),S2053,IF(AND(P2053=Q2053,W2053=X2053),T2053,IF(AND(P2053&lt;Q2053,W2053&lt;X2053),U2053,0))),"")</f>
        <v/>
      </c>
      <c r="AB2053" s="20">
        <f ca="1">IF(AND(P2053=W2053,Q2053=X2053,NOT(ISBLANK(P2053)),NOT(ISBLANK(Q2053)),NOT(ISBLANK(W2053)),NOT(ISBLANK(AA2053))),1,0)</f>
        <v>0</v>
      </c>
      <c r="AC2053" s="20" t="str">
        <f ca="1">IF(AB2053=0,"",IF(OR(ISBLANK(P2053),ISBLANK(Q2053)),"",IF(ISBLANK(VLOOKUP(A2053,Database!A:AA,22,FALSE)),"",VLOOKUP(A2053,Database!A:AA,22,FALSE))))</f>
        <v/>
      </c>
      <c r="AD2053" s="20" t="str">
        <f>IFERROR(
   IF(
     OR(ISBLANK(P2053),ISBLANK(Q2053)),
     "",
     IF(
       AND(AA2053&lt;&gt;"",OR(V2053="Terminé",V2053="En cours")),
       VLOOKUP(AC2053,Setup_ScoreExactBonus!A:D,4,FALSE),
       0
     )),
  0)</f>
        <v/>
      </c>
      <c r="AE2053" s="21">
        <f>IFERROR(IF(OR(ISBLANK(P2053),ISBLANK(Q2053)),0,IF(AA2053&lt;&gt;"", AA2053 + IF(AB2053=1,AD2053, 0), "") * (R2053+1)),"")</f>
        <v>0</v>
      </c>
      <c r="AF2053" s="21">
        <f ca="1">SUMIFS(AE$2:AE2053,D$2:D2053,D2053)</f>
        <v>2233</v>
      </c>
    </row>
    <row r="2054" spans="1:32" hidden="1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/>
      <c r="Q2054" s="27"/>
      <c r="R2054" s="21">
        <v>0</v>
      </c>
      <c r="S2054" s="20">
        <f>VLOOKUP($A2054,Database!$A:$Y,10,FALSE)</f>
        <v>80</v>
      </c>
      <c r="T2054" s="20">
        <f>VLOOKUP($A2054,Database!$A:$Y,11,FALSE)</f>
        <v>114</v>
      </c>
      <c r="U2054" s="20">
        <f>VLOOKUP($A2054,Database!$A:$Y,12,FALSE)</f>
        <v>122</v>
      </c>
      <c r="V2054" s="20" t="str">
        <f>VLOOKUP(A2054,Database!A:M,13,FALSE)</f>
        <v>À venir</v>
      </c>
      <c r="W2054" s="20" t="str">
        <f>VLOOKUP($A2054,Database!$A:$Y,20,FALSE)</f>
        <v/>
      </c>
      <c r="X2054" s="20" t="str">
        <f>VLOOKUP($A2054,Database!$A:$Y,21,FALSE)</f>
        <v/>
      </c>
      <c r="Y2054" s="20">
        <f>IF(A2054=0,0,IF(V2054="À venir",0,IF(AND(ISBLANK(P2054),ISBLANK(Q2054)),1,0)))</f>
        <v>0</v>
      </c>
      <c r="Z2054" s="20" t="str">
        <f>IF(OR(ISBLANK(P2054),ISBLANK(Q2054)),"",IF(OR(AND(P2054&gt;Q2054,W2054&gt;X2054),AND(P2054=Q2054,W2054=X2054),AND(P2054&lt;Q2054,W2054&lt;X2054)),1,0))</f>
        <v/>
      </c>
      <c r="AA2054" s="20" t="str">
        <f ca="1">IF(C2054&lt;NOW(),IF(AND(P2054&gt;Q2054,W2054&gt;X2054),S2054,IF(AND(P2054=Q2054,W2054=X2054),T2054,IF(AND(P2054&lt;Q2054,W2054&lt;X2054),U2054,0))),"")</f>
        <v/>
      </c>
      <c r="AB2054" s="20">
        <f ca="1">IF(AND(P2054=W2054,Q2054=X2054,NOT(ISBLANK(P2054)),NOT(ISBLANK(Q2054)),NOT(ISBLANK(W2054)),NOT(ISBLANK(AA2054))),1,0)</f>
        <v>0</v>
      </c>
      <c r="AC2054" s="20" t="str">
        <f ca="1">IF(AB2054=0,"",IF(OR(ISBLANK(P2054),ISBLANK(Q2054)),"",IF(ISBLANK(VLOOKUP(A2054,Database!A:AA,22,FALSE)),"",VLOOKUP(A2054,Database!A:AA,22,FALSE))))</f>
        <v/>
      </c>
      <c r="AD2054" s="20" t="str">
        <f>IFERROR(
   IF(
     OR(ISBLANK(P2054),ISBLANK(Q2054)),
     "",
     IF(
       AND(AA2054&lt;&gt;"",OR(V2054="Terminé",V2054="En cours")),
       VLOOKUP(AC2054,Setup_ScoreExactBonus!A:D,4,FALSE),
       0
     )),
  0)</f>
        <v/>
      </c>
      <c r="AE2054" s="21">
        <f>IFERROR(IF(OR(ISBLANK(P2054),ISBLANK(Q2054)),0,IF(AA2054&lt;&gt;"", AA2054 + IF(AB2054=1,AD2054, 0), "") * (R2054+1)),"")</f>
        <v>0</v>
      </c>
      <c r="AF2054" s="21">
        <f ca="1">SUMIFS(AE$2:AE2054,D$2:D2054,D2054)</f>
        <v>2750</v>
      </c>
    </row>
    <row r="2055" spans="1:32" hidden="1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/>
      <c r="Q2055" s="27"/>
      <c r="R2055" s="21">
        <v>0</v>
      </c>
      <c r="S2055" s="20">
        <f>VLOOKUP($A2055,Database!$A:$Y,10,FALSE)</f>
        <v>80</v>
      </c>
      <c r="T2055" s="20">
        <f>VLOOKUP($A2055,Database!$A:$Y,11,FALSE)</f>
        <v>114</v>
      </c>
      <c r="U2055" s="20">
        <f>VLOOKUP($A2055,Database!$A:$Y,12,FALSE)</f>
        <v>122</v>
      </c>
      <c r="V2055" s="20" t="str">
        <f>VLOOKUP(A2055,Database!A:M,13,FALSE)</f>
        <v>À venir</v>
      </c>
      <c r="W2055" s="20" t="str">
        <f>VLOOKUP($A2055,Database!$A:$Y,20,FALSE)</f>
        <v/>
      </c>
      <c r="X2055" s="20" t="str">
        <f>VLOOKUP($A2055,Database!$A:$Y,21,FALSE)</f>
        <v/>
      </c>
      <c r="Y2055" s="20">
        <f>IF(A2055=0,0,IF(V2055="À venir",0,IF(AND(ISBLANK(P2055),ISBLANK(Q2055)),1,0)))</f>
        <v>0</v>
      </c>
      <c r="Z2055" s="20" t="str">
        <f>IF(OR(ISBLANK(P2055),ISBLANK(Q2055)),"",IF(OR(AND(P2055&gt;Q2055,W2055&gt;X2055),AND(P2055=Q2055,W2055=X2055),AND(P2055&lt;Q2055,W2055&lt;X2055)),1,0))</f>
        <v/>
      </c>
      <c r="AA2055" s="20" t="str">
        <f ca="1">IF(C2055&lt;NOW(),IF(AND(P2055&gt;Q2055,W2055&gt;X2055),S2055,IF(AND(P2055=Q2055,W2055=X2055),T2055,IF(AND(P2055&lt;Q2055,W2055&lt;X2055),U2055,0))),"")</f>
        <v/>
      </c>
      <c r="AB2055" s="20">
        <f ca="1">IF(AND(P2055=W2055,Q2055=X2055,NOT(ISBLANK(P2055)),NOT(ISBLANK(Q2055)),NOT(ISBLANK(W2055)),NOT(ISBLANK(AA2055))),1,0)</f>
        <v>0</v>
      </c>
      <c r="AC2055" s="20" t="str">
        <f ca="1">IF(AB2055=0,"",IF(OR(ISBLANK(P2055),ISBLANK(Q2055)),"",IF(ISBLANK(VLOOKUP(A2055,Database!A:AA,22,FALSE)),"",VLOOKUP(A2055,Database!A:AA,22,FALSE))))</f>
        <v/>
      </c>
      <c r="AD2055" s="20" t="str">
        <f>IFERROR(
   IF(
     OR(ISBLANK(P2055),ISBLANK(Q2055)),
     "",
     IF(
       AND(AA2055&lt;&gt;"",OR(V2055="Terminé",V2055="En cours")),
       VLOOKUP(AC2055,Setup_ScoreExactBonus!A:D,4,FALSE),
       0
     )),
  0)</f>
        <v/>
      </c>
      <c r="AE2055" s="21">
        <f>IFERROR(IF(OR(ISBLANK(P2055),ISBLANK(Q2055)),0,IF(AA2055&lt;&gt;"", AA2055 + IF(AB2055=1,AD2055, 0), "") * (R2055+1)),"")</f>
        <v>0</v>
      </c>
      <c r="AF2055" s="21">
        <f ca="1">SUMIFS(AE$2:AE2055,D$2:D2055,D2055)</f>
        <v>3059</v>
      </c>
    </row>
    <row r="2056" spans="1:32" hidden="1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/>
      <c r="Q2056" s="27"/>
      <c r="R2056" s="21">
        <v>0</v>
      </c>
      <c r="S2056" s="20">
        <f>VLOOKUP($A2056,Database!$A:$Y,10,FALSE)</f>
        <v>80</v>
      </c>
      <c r="T2056" s="20">
        <f>VLOOKUP($A2056,Database!$A:$Y,11,FALSE)</f>
        <v>114</v>
      </c>
      <c r="U2056" s="20">
        <f>VLOOKUP($A2056,Database!$A:$Y,12,FALSE)</f>
        <v>122</v>
      </c>
      <c r="V2056" s="20" t="str">
        <f>VLOOKUP(A2056,Database!A:M,13,FALSE)</f>
        <v>À venir</v>
      </c>
      <c r="W2056" s="20" t="str">
        <f>VLOOKUP($A2056,Database!$A:$Y,20,FALSE)</f>
        <v/>
      </c>
      <c r="X2056" s="20" t="str">
        <f>VLOOKUP($A2056,Database!$A:$Y,21,FALSE)</f>
        <v/>
      </c>
      <c r="Y2056" s="20">
        <f>IF(A2056=0,0,IF(V2056="À venir",0,IF(AND(ISBLANK(P2056),ISBLANK(Q2056)),1,0)))</f>
        <v>0</v>
      </c>
      <c r="Z2056" s="20" t="str">
        <f>IF(OR(ISBLANK(P2056),ISBLANK(Q2056)),"",IF(OR(AND(P2056&gt;Q2056,W2056&gt;X2056),AND(P2056=Q2056,W2056=X2056),AND(P2056&lt;Q2056,W2056&lt;X2056)),1,0))</f>
        <v/>
      </c>
      <c r="AA2056" s="20" t="str">
        <f ca="1">IF(C2056&lt;NOW(),IF(AND(P2056&gt;Q2056,W2056&gt;X2056),S2056,IF(AND(P2056=Q2056,W2056=X2056),T2056,IF(AND(P2056&lt;Q2056,W2056&lt;X2056),U2056,0))),"")</f>
        <v/>
      </c>
      <c r="AB2056" s="20">
        <f ca="1">IF(AND(P2056=W2056,Q2056=X2056,NOT(ISBLANK(P2056)),NOT(ISBLANK(Q2056)),NOT(ISBLANK(W2056)),NOT(ISBLANK(AA2056))),1,0)</f>
        <v>0</v>
      </c>
      <c r="AC2056" s="20" t="str">
        <f ca="1">IF(AB2056=0,"",IF(OR(ISBLANK(P2056),ISBLANK(Q2056)),"",IF(ISBLANK(VLOOKUP(A2056,Database!A:AA,22,FALSE)),"",VLOOKUP(A2056,Database!A:AA,22,FALSE))))</f>
        <v/>
      </c>
      <c r="AD2056" s="20" t="str">
        <f>IFERROR(
   IF(
     OR(ISBLANK(P2056),ISBLANK(Q2056)),
     "",
     IF(
       AND(AA2056&lt;&gt;"",OR(V2056="Terminé",V2056="En cours")),
       VLOOKUP(AC2056,Setup_ScoreExactBonus!A:D,4,FALSE),
       0
     )),
  0)</f>
        <v/>
      </c>
      <c r="AE2056" s="21">
        <f>IFERROR(IF(OR(ISBLANK(P2056),ISBLANK(Q2056)),0,IF(AA2056&lt;&gt;"", AA2056 + IF(AB2056=1,AD2056, 0), "") * (R2056+1)),"")</f>
        <v>0</v>
      </c>
      <c r="AF2056" s="21">
        <f ca="1">SUMIFS(AE$2:AE2056,D$2:D2056,D2056)</f>
        <v>2802</v>
      </c>
    </row>
    <row r="2057" spans="1:32" hidden="1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/>
      <c r="Q2057" s="27"/>
      <c r="R2057" s="21">
        <v>0</v>
      </c>
      <c r="S2057" s="20">
        <f>VLOOKUP($A2057,Database!$A:$Y,10,FALSE)</f>
        <v>80</v>
      </c>
      <c r="T2057" s="20">
        <f>VLOOKUP($A2057,Database!$A:$Y,11,FALSE)</f>
        <v>114</v>
      </c>
      <c r="U2057" s="20">
        <f>VLOOKUP($A2057,Database!$A:$Y,12,FALSE)</f>
        <v>122</v>
      </c>
      <c r="V2057" s="20" t="str">
        <f>VLOOKUP(A2057,Database!A:M,13,FALSE)</f>
        <v>À venir</v>
      </c>
      <c r="W2057" s="20" t="str">
        <f>VLOOKUP($A2057,Database!$A:$Y,20,FALSE)</f>
        <v/>
      </c>
      <c r="X2057" s="20" t="str">
        <f>VLOOKUP($A2057,Database!$A:$Y,21,FALSE)</f>
        <v/>
      </c>
      <c r="Y2057" s="20">
        <f>IF(A2057=0,0,IF(V2057="À venir",0,IF(AND(ISBLANK(P2057),ISBLANK(Q2057)),1,0)))</f>
        <v>0</v>
      </c>
      <c r="Z2057" s="20" t="str">
        <f>IF(OR(ISBLANK(P2057),ISBLANK(Q2057)),"",IF(OR(AND(P2057&gt;Q2057,W2057&gt;X2057),AND(P2057=Q2057,W2057=X2057),AND(P2057&lt;Q2057,W2057&lt;X2057)),1,0))</f>
        <v/>
      </c>
      <c r="AA2057" s="20" t="str">
        <f ca="1">IF(C2057&lt;NOW(),IF(AND(P2057&gt;Q2057,W2057&gt;X2057),S2057,IF(AND(P2057=Q2057,W2057=X2057),T2057,IF(AND(P2057&lt;Q2057,W2057&lt;X2057),U2057,0))),"")</f>
        <v/>
      </c>
      <c r="AB2057" s="20">
        <f ca="1">IF(AND(P2057=W2057,Q2057=X2057,NOT(ISBLANK(P2057)),NOT(ISBLANK(Q2057)),NOT(ISBLANK(W2057)),NOT(ISBLANK(AA2057))),1,0)</f>
        <v>0</v>
      </c>
      <c r="AC2057" s="20" t="str">
        <f ca="1">IF(AB2057=0,"",IF(OR(ISBLANK(P2057),ISBLANK(Q2057)),"",IF(ISBLANK(VLOOKUP(A2057,Database!A:AA,22,FALSE)),"",VLOOKUP(A2057,Database!A:AA,22,FALSE))))</f>
        <v/>
      </c>
      <c r="AD2057" s="20" t="str">
        <f>IFERROR(
   IF(
     OR(ISBLANK(P2057),ISBLANK(Q2057)),
     "",
     IF(
       AND(AA2057&lt;&gt;"",OR(V2057="Terminé",V2057="En cours")),
       VLOOKUP(AC2057,Setup_ScoreExactBonus!A:D,4,FALSE),
       0
     )),
  0)</f>
        <v/>
      </c>
      <c r="AE2057" s="21">
        <f>IFERROR(IF(OR(ISBLANK(P2057),ISBLANK(Q2057)),0,IF(AA2057&lt;&gt;"", AA2057 + IF(AB2057=1,AD2057, 0), "") * (R2057+1)),"")</f>
        <v>0</v>
      </c>
      <c r="AF2057" s="21">
        <f ca="1">SUMIFS(AE$2:AE2057,D$2:D2057,D2057)</f>
        <v>2698</v>
      </c>
    </row>
    <row r="2058" spans="1:32" hidden="1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/>
      <c r="Q2058" s="27"/>
      <c r="R2058" s="21">
        <v>0</v>
      </c>
      <c r="S2058" s="20">
        <f>VLOOKUP($A2058,Database!$A:$Y,10,FALSE)</f>
        <v>80</v>
      </c>
      <c r="T2058" s="20">
        <f>VLOOKUP($A2058,Database!$A:$Y,11,FALSE)</f>
        <v>114</v>
      </c>
      <c r="U2058" s="20">
        <f>VLOOKUP($A2058,Database!$A:$Y,12,FALSE)</f>
        <v>122</v>
      </c>
      <c r="V2058" s="20" t="str">
        <f>VLOOKUP(A2058,Database!A:M,13,FALSE)</f>
        <v>À venir</v>
      </c>
      <c r="W2058" s="20" t="str">
        <f>VLOOKUP($A2058,Database!$A:$Y,20,FALSE)</f>
        <v/>
      </c>
      <c r="X2058" s="20" t="str">
        <f>VLOOKUP($A2058,Database!$A:$Y,21,FALSE)</f>
        <v/>
      </c>
      <c r="Y2058" s="20">
        <f>IF(A2058=0,0,IF(V2058="À venir",0,IF(AND(ISBLANK(P2058),ISBLANK(Q2058)),1,0)))</f>
        <v>0</v>
      </c>
      <c r="Z2058" s="20" t="str">
        <f>IF(OR(ISBLANK(P2058),ISBLANK(Q2058)),"",IF(OR(AND(P2058&gt;Q2058,W2058&gt;X2058),AND(P2058=Q2058,W2058=X2058),AND(P2058&lt;Q2058,W2058&lt;X2058)),1,0))</f>
        <v/>
      </c>
      <c r="AA2058" s="20" t="str">
        <f ca="1">IF(C2058&lt;NOW(),IF(AND(P2058&gt;Q2058,W2058&gt;X2058),S2058,IF(AND(P2058=Q2058,W2058=X2058),T2058,IF(AND(P2058&lt;Q2058,W2058&lt;X2058),U2058,0))),"")</f>
        <v/>
      </c>
      <c r="AB2058" s="20">
        <f ca="1">IF(AND(P2058=W2058,Q2058=X2058,NOT(ISBLANK(P2058)),NOT(ISBLANK(Q2058)),NOT(ISBLANK(W2058)),NOT(ISBLANK(AA2058))),1,0)</f>
        <v>0</v>
      </c>
      <c r="AC2058" s="20" t="str">
        <f ca="1">IF(AB2058=0,"",IF(OR(ISBLANK(P2058),ISBLANK(Q2058)),"",IF(ISBLANK(VLOOKUP(A2058,Database!A:AA,22,FALSE)),"",VLOOKUP(A2058,Database!A:AA,22,FALSE))))</f>
        <v/>
      </c>
      <c r="AD2058" s="20" t="str">
        <f>IFERROR(
   IF(
     OR(ISBLANK(P2058),ISBLANK(Q2058)),
     "",
     IF(
       AND(AA2058&lt;&gt;"",OR(V2058="Terminé",V2058="En cours")),
       VLOOKUP(AC2058,Setup_ScoreExactBonus!A:D,4,FALSE),
       0
     )),
  0)</f>
        <v/>
      </c>
      <c r="AE2058" s="21">
        <f>IFERROR(IF(OR(ISBLANK(P2058),ISBLANK(Q2058)),0,IF(AA2058&lt;&gt;"", AA2058 + IF(AB2058=1,AD2058, 0), "") * (R2058+1)),"")</f>
        <v>0</v>
      </c>
      <c r="AF2058" s="21">
        <f ca="1">SUMIFS(AE$2:AE2058,D$2:D2058,D2058)</f>
        <v>2190</v>
      </c>
    </row>
    <row r="2059" spans="1:32" hidden="1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/>
      <c r="Q2059" s="27"/>
      <c r="R2059" s="21">
        <v>0</v>
      </c>
      <c r="S2059" s="20">
        <f>VLOOKUP($A2059,Database!$A:$Y,10,FALSE)</f>
        <v>80</v>
      </c>
      <c r="T2059" s="20">
        <f>VLOOKUP($A2059,Database!$A:$Y,11,FALSE)</f>
        <v>114</v>
      </c>
      <c r="U2059" s="20">
        <f>VLOOKUP($A2059,Database!$A:$Y,12,FALSE)</f>
        <v>122</v>
      </c>
      <c r="V2059" s="20" t="str">
        <f>VLOOKUP(A2059,Database!A:M,13,FALSE)</f>
        <v>À venir</v>
      </c>
      <c r="W2059" s="20" t="str">
        <f>VLOOKUP($A2059,Database!$A:$Y,20,FALSE)</f>
        <v/>
      </c>
      <c r="X2059" s="20" t="str">
        <f>VLOOKUP($A2059,Database!$A:$Y,21,FALSE)</f>
        <v/>
      </c>
      <c r="Y2059" s="20">
        <f>IF(A2059=0,0,IF(V2059="À venir",0,IF(AND(ISBLANK(P2059),ISBLANK(Q2059)),1,0)))</f>
        <v>0</v>
      </c>
      <c r="Z2059" s="20" t="str">
        <f>IF(OR(ISBLANK(P2059),ISBLANK(Q2059)),"",IF(OR(AND(P2059&gt;Q2059,W2059&gt;X2059),AND(P2059=Q2059,W2059=X2059),AND(P2059&lt;Q2059,W2059&lt;X2059)),1,0))</f>
        <v/>
      </c>
      <c r="AA2059" s="20" t="str">
        <f ca="1">IF(C2059&lt;NOW(),IF(AND(P2059&gt;Q2059,W2059&gt;X2059),S2059,IF(AND(P2059=Q2059,W2059=X2059),T2059,IF(AND(P2059&lt;Q2059,W2059&lt;X2059),U2059,0))),"")</f>
        <v/>
      </c>
      <c r="AB2059" s="20">
        <f ca="1">IF(AND(P2059=W2059,Q2059=X2059,NOT(ISBLANK(P2059)),NOT(ISBLANK(Q2059)),NOT(ISBLANK(W2059)),NOT(ISBLANK(AA2059))),1,0)</f>
        <v>0</v>
      </c>
      <c r="AC2059" s="20" t="str">
        <f ca="1">IF(AB2059=0,"",IF(OR(ISBLANK(P2059),ISBLANK(Q2059)),"",IF(ISBLANK(VLOOKUP(A2059,Database!A:AA,22,FALSE)),"",VLOOKUP(A2059,Database!A:AA,22,FALSE))))</f>
        <v/>
      </c>
      <c r="AD2059" s="20" t="str">
        <f>IFERROR(
   IF(
     OR(ISBLANK(P2059),ISBLANK(Q2059)),
     "",
     IF(
       AND(AA2059&lt;&gt;"",OR(V2059="Terminé",V2059="En cours")),
       VLOOKUP(AC2059,Setup_ScoreExactBonus!A:D,4,FALSE),
       0
     )),
  0)</f>
        <v/>
      </c>
      <c r="AE2059" s="21">
        <f>IFERROR(IF(OR(ISBLANK(P2059),ISBLANK(Q2059)),0,IF(AA2059&lt;&gt;"", AA2059 + IF(AB2059=1,AD2059, 0), "") * (R2059+1)),"")</f>
        <v>0</v>
      </c>
      <c r="AF2059" s="21">
        <f ca="1">SUMIFS(AE$2:AE2059,D$2:D2059,D2059)</f>
        <v>2789</v>
      </c>
    </row>
    <row r="2060" spans="1:32" hidden="1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/>
      <c r="Q2060" s="27"/>
      <c r="R2060" s="21">
        <v>0</v>
      </c>
      <c r="S2060" s="20">
        <f>VLOOKUP($A2060,Database!$A:$Y,10,FALSE)</f>
        <v>80</v>
      </c>
      <c r="T2060" s="20">
        <f>VLOOKUP($A2060,Database!$A:$Y,11,FALSE)</f>
        <v>114</v>
      </c>
      <c r="U2060" s="20">
        <f>VLOOKUP($A2060,Database!$A:$Y,12,FALSE)</f>
        <v>122</v>
      </c>
      <c r="V2060" s="20" t="str">
        <f>VLOOKUP(A2060,Database!A:M,13,FALSE)</f>
        <v>À venir</v>
      </c>
      <c r="W2060" s="20" t="str">
        <f>VLOOKUP($A2060,Database!$A:$Y,20,FALSE)</f>
        <v/>
      </c>
      <c r="X2060" s="20" t="str">
        <f>VLOOKUP($A2060,Database!$A:$Y,21,FALSE)</f>
        <v/>
      </c>
      <c r="Y2060" s="20">
        <f>IF(A2060=0,0,IF(V2060="À venir",0,IF(AND(ISBLANK(P2060),ISBLANK(Q2060)),1,0)))</f>
        <v>0</v>
      </c>
      <c r="Z2060" s="20" t="str">
        <f>IF(OR(ISBLANK(P2060),ISBLANK(Q2060)),"",IF(OR(AND(P2060&gt;Q2060,W2060&gt;X2060),AND(P2060=Q2060,W2060=X2060),AND(P2060&lt;Q2060,W2060&lt;X2060)),1,0))</f>
        <v/>
      </c>
      <c r="AA2060" s="20" t="str">
        <f ca="1">IF(C2060&lt;NOW(),IF(AND(P2060&gt;Q2060,W2060&gt;X2060),S2060,IF(AND(P2060=Q2060,W2060=X2060),T2060,IF(AND(P2060&lt;Q2060,W2060&lt;X2060),U2060,0))),"")</f>
        <v/>
      </c>
      <c r="AB2060" s="20">
        <f ca="1">IF(AND(P2060=W2060,Q2060=X2060,NOT(ISBLANK(P2060)),NOT(ISBLANK(Q2060)),NOT(ISBLANK(W2060)),NOT(ISBLANK(AA2060))),1,0)</f>
        <v>0</v>
      </c>
      <c r="AC2060" s="20" t="str">
        <f ca="1">IF(AB2060=0,"",IF(OR(ISBLANK(P2060),ISBLANK(Q2060)),"",IF(ISBLANK(VLOOKUP(A2060,Database!A:AA,22,FALSE)),"",VLOOKUP(A2060,Database!A:AA,22,FALSE))))</f>
        <v/>
      </c>
      <c r="AD2060" s="20" t="str">
        <f>IFERROR(
   IF(
     OR(ISBLANK(P2060),ISBLANK(Q2060)),
     "",
     IF(
       AND(AA2060&lt;&gt;"",OR(V2060="Terminé",V2060="En cours")),
       VLOOKUP(AC2060,Setup_ScoreExactBonus!A:D,4,FALSE),
       0
     )),
  0)</f>
        <v/>
      </c>
      <c r="AE2060" s="21">
        <f>IFERROR(IF(OR(ISBLANK(P2060),ISBLANK(Q2060)),0,IF(AA2060&lt;&gt;"", AA2060 + IF(AB2060=1,AD2060, 0), "") * (R2060+1)),"")</f>
        <v>0</v>
      </c>
      <c r="AF2060" s="21">
        <f ca="1">SUMIFS(AE$2:AE2060,D$2:D2060,D2060)</f>
        <v>1434</v>
      </c>
    </row>
    <row r="2061" spans="1:32" hidden="1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/>
      <c r="Q2061" s="27"/>
      <c r="R2061" s="21">
        <v>0</v>
      </c>
      <c r="S2061" s="20">
        <f>VLOOKUP($A2061,Database!$A:$Y,10,FALSE)</f>
        <v>80</v>
      </c>
      <c r="T2061" s="20">
        <f>VLOOKUP($A2061,Database!$A:$Y,11,FALSE)</f>
        <v>114</v>
      </c>
      <c r="U2061" s="20">
        <f>VLOOKUP($A2061,Database!$A:$Y,12,FALSE)</f>
        <v>122</v>
      </c>
      <c r="V2061" s="20" t="str">
        <f>VLOOKUP(A2061,Database!A:M,13,FALSE)</f>
        <v>À venir</v>
      </c>
      <c r="W2061" s="20" t="str">
        <f>VLOOKUP($A2061,Database!$A:$Y,20,FALSE)</f>
        <v/>
      </c>
      <c r="X2061" s="20" t="str">
        <f>VLOOKUP($A2061,Database!$A:$Y,21,FALSE)</f>
        <v/>
      </c>
      <c r="Y2061" s="20">
        <f>IF(A2061=0,0,IF(V2061="À venir",0,IF(AND(ISBLANK(P2061),ISBLANK(Q2061)),1,0)))</f>
        <v>0</v>
      </c>
      <c r="Z2061" s="20" t="str">
        <f>IF(OR(ISBLANK(P2061),ISBLANK(Q2061)),"",IF(OR(AND(P2061&gt;Q2061,W2061&gt;X2061),AND(P2061=Q2061,W2061=X2061),AND(P2061&lt;Q2061,W2061&lt;X2061)),1,0))</f>
        <v/>
      </c>
      <c r="AA2061" s="20" t="str">
        <f ca="1">IF(C2061&lt;NOW(),IF(AND(P2061&gt;Q2061,W2061&gt;X2061),S2061,IF(AND(P2061=Q2061,W2061=X2061),T2061,IF(AND(P2061&lt;Q2061,W2061&lt;X2061),U2061,0))),"")</f>
        <v/>
      </c>
      <c r="AB2061" s="20">
        <f ca="1">IF(AND(P2061=W2061,Q2061=X2061,NOT(ISBLANK(P2061)),NOT(ISBLANK(Q2061)),NOT(ISBLANK(W2061)),NOT(ISBLANK(AA2061))),1,0)</f>
        <v>0</v>
      </c>
      <c r="AC2061" s="20" t="str">
        <f ca="1">IF(AB2061=0,"",IF(OR(ISBLANK(P2061),ISBLANK(Q2061)),"",IF(ISBLANK(VLOOKUP(A2061,Database!A:AA,22,FALSE)),"",VLOOKUP(A2061,Database!A:AA,22,FALSE))))</f>
        <v/>
      </c>
      <c r="AD2061" s="20" t="str">
        <f>IFERROR(
   IF(
     OR(ISBLANK(P2061),ISBLANK(Q2061)),
     "",
     IF(
       AND(AA2061&lt;&gt;"",OR(V2061="Terminé",V2061="En cours")),
       VLOOKUP(AC2061,Setup_ScoreExactBonus!A:D,4,FALSE),
       0
     )),
  0)</f>
        <v/>
      </c>
      <c r="AE2061" s="21">
        <f>IFERROR(IF(OR(ISBLANK(P2061),ISBLANK(Q2061)),0,IF(AA2061&lt;&gt;"", AA2061 + IF(AB2061=1,AD2061, 0), "") * (R2061+1)),"")</f>
        <v>0</v>
      </c>
      <c r="AF2061" s="21">
        <f ca="1">SUMIFS(AE$2:AE2061,D$2:D2061,D2061)</f>
        <v>2732</v>
      </c>
    </row>
    <row r="2062" spans="1:32" hidden="1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/>
      <c r="Q2062" s="27"/>
      <c r="R2062" s="21">
        <v>0</v>
      </c>
      <c r="S2062" s="20">
        <f>VLOOKUP($A2062,Database!$A:$Y,10,FALSE)</f>
        <v>80</v>
      </c>
      <c r="T2062" s="20">
        <f>VLOOKUP($A2062,Database!$A:$Y,11,FALSE)</f>
        <v>114</v>
      </c>
      <c r="U2062" s="20">
        <f>VLOOKUP($A2062,Database!$A:$Y,12,FALSE)</f>
        <v>122</v>
      </c>
      <c r="V2062" s="20" t="str">
        <f>VLOOKUP(A2062,Database!A:M,13,FALSE)</f>
        <v>À venir</v>
      </c>
      <c r="W2062" s="20" t="str">
        <f>VLOOKUP($A2062,Database!$A:$Y,20,FALSE)</f>
        <v/>
      </c>
      <c r="X2062" s="20" t="str">
        <f>VLOOKUP($A2062,Database!$A:$Y,21,FALSE)</f>
        <v/>
      </c>
      <c r="Y2062" s="20">
        <f>IF(A2062=0,0,IF(V2062="À venir",0,IF(AND(ISBLANK(P2062),ISBLANK(Q2062)),1,0)))</f>
        <v>0</v>
      </c>
      <c r="Z2062" s="20" t="str">
        <f>IF(OR(ISBLANK(P2062),ISBLANK(Q2062)),"",IF(OR(AND(P2062&gt;Q2062,W2062&gt;X2062),AND(P2062=Q2062,W2062=X2062),AND(P2062&lt;Q2062,W2062&lt;X2062)),1,0))</f>
        <v/>
      </c>
      <c r="AA2062" s="20" t="str">
        <f ca="1">IF(C2062&lt;NOW(),IF(AND(P2062&gt;Q2062,W2062&gt;X2062),S2062,IF(AND(P2062=Q2062,W2062=X2062),T2062,IF(AND(P2062&lt;Q2062,W2062&lt;X2062),U2062,0))),"")</f>
        <v/>
      </c>
      <c r="AB2062" s="20">
        <f ca="1">IF(AND(P2062=W2062,Q2062=X2062,NOT(ISBLANK(P2062)),NOT(ISBLANK(Q2062)),NOT(ISBLANK(W2062)),NOT(ISBLANK(AA2062))),1,0)</f>
        <v>0</v>
      </c>
      <c r="AC2062" s="20" t="str">
        <f ca="1">IF(AB2062=0,"",IF(OR(ISBLANK(P2062),ISBLANK(Q2062)),"",IF(ISBLANK(VLOOKUP(A2062,Database!A:AA,22,FALSE)),"",VLOOKUP(A2062,Database!A:AA,22,FALSE))))</f>
        <v/>
      </c>
      <c r="AD2062" s="20" t="str">
        <f>IFERROR(
   IF(
     OR(ISBLANK(P2062),ISBLANK(Q2062)),
     "",
     IF(
       AND(AA2062&lt;&gt;"",OR(V2062="Terminé",V2062="En cours")),
       VLOOKUP(AC2062,Setup_ScoreExactBonus!A:D,4,FALSE),
       0
     )),
  0)</f>
        <v/>
      </c>
      <c r="AE2062" s="21">
        <f>IFERROR(IF(OR(ISBLANK(P2062),ISBLANK(Q2062)),0,IF(AA2062&lt;&gt;"", AA2062 + IF(AB2062=1,AD2062, 0), "") * (R2062+1)),"")</f>
        <v>0</v>
      </c>
      <c r="AF2062" s="21">
        <f ca="1">SUMIFS(AE$2:AE2062,D$2:D2062,D2062)</f>
        <v>2825</v>
      </c>
    </row>
    <row r="2063" spans="1:32" hidden="1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/>
      <c r="Q2063" s="27"/>
      <c r="R2063" s="21">
        <v>0</v>
      </c>
      <c r="S2063" s="20">
        <f>VLOOKUP($A2063,Database!$A:$Y,10,FALSE)</f>
        <v>80</v>
      </c>
      <c r="T2063" s="20">
        <f>VLOOKUP($A2063,Database!$A:$Y,11,FALSE)</f>
        <v>114</v>
      </c>
      <c r="U2063" s="20">
        <f>VLOOKUP($A2063,Database!$A:$Y,12,FALSE)</f>
        <v>122</v>
      </c>
      <c r="V2063" s="20" t="str">
        <f>VLOOKUP(A2063,Database!A:M,13,FALSE)</f>
        <v>À venir</v>
      </c>
      <c r="W2063" s="20" t="str">
        <f>VLOOKUP($A2063,Database!$A:$Y,20,FALSE)</f>
        <v/>
      </c>
      <c r="X2063" s="20" t="str">
        <f>VLOOKUP($A2063,Database!$A:$Y,21,FALSE)</f>
        <v/>
      </c>
      <c r="Y2063" s="20">
        <f>IF(A2063=0,0,IF(V2063="À venir",0,IF(AND(ISBLANK(P2063),ISBLANK(Q2063)),1,0)))</f>
        <v>0</v>
      </c>
      <c r="Z2063" s="20" t="str">
        <f>IF(OR(ISBLANK(P2063),ISBLANK(Q2063)),"",IF(OR(AND(P2063&gt;Q2063,W2063&gt;X2063),AND(P2063=Q2063,W2063=X2063),AND(P2063&lt;Q2063,W2063&lt;X2063)),1,0))</f>
        <v/>
      </c>
      <c r="AA2063" s="20" t="str">
        <f ca="1">IF(C2063&lt;NOW(),IF(AND(P2063&gt;Q2063,W2063&gt;X2063),S2063,IF(AND(P2063=Q2063,W2063=X2063),T2063,IF(AND(P2063&lt;Q2063,W2063&lt;X2063),U2063,0))),"")</f>
        <v/>
      </c>
      <c r="AB2063" s="20">
        <f ca="1">IF(AND(P2063=W2063,Q2063=X2063,NOT(ISBLANK(P2063)),NOT(ISBLANK(Q2063)),NOT(ISBLANK(W2063)),NOT(ISBLANK(AA2063))),1,0)</f>
        <v>0</v>
      </c>
      <c r="AC2063" s="20" t="str">
        <f ca="1">IF(AB2063=0,"",IF(OR(ISBLANK(P2063),ISBLANK(Q2063)),"",IF(ISBLANK(VLOOKUP(A2063,Database!A:AA,22,FALSE)),"",VLOOKUP(A2063,Database!A:AA,22,FALSE))))</f>
        <v/>
      </c>
      <c r="AD2063" s="20" t="str">
        <f>IFERROR(
   IF(
     OR(ISBLANK(P2063),ISBLANK(Q2063)),
     "",
     IF(
       AND(AA2063&lt;&gt;"",OR(V2063="Terminé",V2063="En cours")),
       VLOOKUP(AC2063,Setup_ScoreExactBonus!A:D,4,FALSE),
       0
     )),
  0)</f>
        <v/>
      </c>
      <c r="AE2063" s="21">
        <f>IFERROR(IF(OR(ISBLANK(P2063),ISBLANK(Q2063)),0,IF(AA2063&lt;&gt;"", AA2063 + IF(AB2063=1,AD2063, 0), "") * (R2063+1)),"")</f>
        <v>0</v>
      </c>
      <c r="AF2063" s="21">
        <f ca="1">SUMIFS(AE$2:AE2063,D$2:D2063,D2063)</f>
        <v>2585</v>
      </c>
    </row>
    <row r="2064" spans="1:32" hidden="1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/>
      <c r="Q2064" s="27"/>
      <c r="R2064" s="21">
        <v>0</v>
      </c>
      <c r="S2064" s="20">
        <f>VLOOKUP($A2064,Database!$A:$Y,10,FALSE)</f>
        <v>80</v>
      </c>
      <c r="T2064" s="20">
        <f>VLOOKUP($A2064,Database!$A:$Y,11,FALSE)</f>
        <v>114</v>
      </c>
      <c r="U2064" s="20">
        <f>VLOOKUP($A2064,Database!$A:$Y,12,FALSE)</f>
        <v>122</v>
      </c>
      <c r="V2064" s="20" t="str">
        <f>VLOOKUP(A2064,Database!A:M,13,FALSE)</f>
        <v>À venir</v>
      </c>
      <c r="W2064" s="20" t="str">
        <f>VLOOKUP($A2064,Database!$A:$Y,20,FALSE)</f>
        <v/>
      </c>
      <c r="X2064" s="20" t="str">
        <f>VLOOKUP($A2064,Database!$A:$Y,21,FALSE)</f>
        <v/>
      </c>
      <c r="Y2064" s="20">
        <f>IF(A2064=0,0,IF(V2064="À venir",0,IF(AND(ISBLANK(P2064),ISBLANK(Q2064)),1,0)))</f>
        <v>0</v>
      </c>
      <c r="Z2064" s="20" t="str">
        <f>IF(OR(ISBLANK(P2064),ISBLANK(Q2064)),"",IF(OR(AND(P2064&gt;Q2064,W2064&gt;X2064),AND(P2064=Q2064,W2064=X2064),AND(P2064&lt;Q2064,W2064&lt;X2064)),1,0))</f>
        <v/>
      </c>
      <c r="AA2064" s="20" t="str">
        <f ca="1">IF(C2064&lt;NOW(),IF(AND(P2064&gt;Q2064,W2064&gt;X2064),S2064,IF(AND(P2064=Q2064,W2064=X2064),T2064,IF(AND(P2064&lt;Q2064,W2064&lt;X2064),U2064,0))),"")</f>
        <v/>
      </c>
      <c r="AB2064" s="20">
        <f ca="1">IF(AND(P2064=W2064,Q2064=X2064,NOT(ISBLANK(P2064)),NOT(ISBLANK(Q2064)),NOT(ISBLANK(W2064)),NOT(ISBLANK(AA2064))),1,0)</f>
        <v>0</v>
      </c>
      <c r="AC2064" s="20" t="str">
        <f ca="1">IF(AB2064=0,"",IF(OR(ISBLANK(P2064),ISBLANK(Q2064)),"",IF(ISBLANK(VLOOKUP(A2064,Database!A:AA,22,FALSE)),"",VLOOKUP(A2064,Database!A:AA,22,FALSE))))</f>
        <v/>
      </c>
      <c r="AD2064" s="20" t="str">
        <f>IFERROR(
   IF(
     OR(ISBLANK(P2064),ISBLANK(Q2064)),
     "",
     IF(
       AND(AA2064&lt;&gt;"",OR(V2064="Terminé",V2064="En cours")),
       VLOOKUP(AC2064,Setup_ScoreExactBonus!A:D,4,FALSE),
       0
     )),
  0)</f>
        <v/>
      </c>
      <c r="AE2064" s="21">
        <f>IFERROR(IF(OR(ISBLANK(P2064),ISBLANK(Q2064)),0,IF(AA2064&lt;&gt;"", AA2064 + IF(AB2064=1,AD2064, 0), "") * (R2064+1)),"")</f>
        <v>0</v>
      </c>
      <c r="AF2064" s="21">
        <f ca="1">SUMIFS(AE$2:AE2064,D$2:D2064,D2064)</f>
        <v>2936</v>
      </c>
    </row>
    <row r="2065" spans="1:32" hidden="1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/>
      <c r="Q2065" s="27"/>
      <c r="R2065" s="21">
        <v>0</v>
      </c>
      <c r="S2065" s="20">
        <f>VLOOKUP($A2065,Database!$A:$Y,10,FALSE)</f>
        <v>80</v>
      </c>
      <c r="T2065" s="20">
        <f>VLOOKUP($A2065,Database!$A:$Y,11,FALSE)</f>
        <v>114</v>
      </c>
      <c r="U2065" s="20">
        <f>VLOOKUP($A2065,Database!$A:$Y,12,FALSE)</f>
        <v>122</v>
      </c>
      <c r="V2065" s="20" t="str">
        <f>VLOOKUP(A2065,Database!A:M,13,FALSE)</f>
        <v>À venir</v>
      </c>
      <c r="W2065" s="20" t="str">
        <f>VLOOKUP($A2065,Database!$A:$Y,20,FALSE)</f>
        <v/>
      </c>
      <c r="X2065" s="20" t="str">
        <f>VLOOKUP($A2065,Database!$A:$Y,21,FALSE)</f>
        <v/>
      </c>
      <c r="Y2065" s="20">
        <f>IF(A2065=0,0,IF(V2065="À venir",0,IF(AND(ISBLANK(P2065),ISBLANK(Q2065)),1,0)))</f>
        <v>0</v>
      </c>
      <c r="Z2065" s="20" t="str">
        <f>IF(OR(ISBLANK(P2065),ISBLANK(Q2065)),"",IF(OR(AND(P2065&gt;Q2065,W2065&gt;X2065),AND(P2065=Q2065,W2065=X2065),AND(P2065&lt;Q2065,W2065&lt;X2065)),1,0))</f>
        <v/>
      </c>
      <c r="AA2065" s="20" t="str">
        <f ca="1">IF(C2065&lt;NOW(),IF(AND(P2065&gt;Q2065,W2065&gt;X2065),S2065,IF(AND(P2065=Q2065,W2065=X2065),T2065,IF(AND(P2065&lt;Q2065,W2065&lt;X2065),U2065,0))),"")</f>
        <v/>
      </c>
      <c r="AB2065" s="20">
        <f ca="1">IF(AND(P2065=W2065,Q2065=X2065,NOT(ISBLANK(P2065)),NOT(ISBLANK(Q2065)),NOT(ISBLANK(W2065)),NOT(ISBLANK(AA2065))),1,0)</f>
        <v>0</v>
      </c>
      <c r="AC2065" s="20" t="str">
        <f ca="1">IF(AB2065=0,"",IF(OR(ISBLANK(P2065),ISBLANK(Q2065)),"",IF(ISBLANK(VLOOKUP(A2065,Database!A:AA,22,FALSE)),"",VLOOKUP(A2065,Database!A:AA,22,FALSE))))</f>
        <v/>
      </c>
      <c r="AD2065" s="20" t="str">
        <f>IFERROR(
   IF(
     OR(ISBLANK(P2065),ISBLANK(Q2065)),
     "",
     IF(
       AND(AA2065&lt;&gt;"",OR(V2065="Terminé",V2065="En cours")),
       VLOOKUP(AC2065,Setup_ScoreExactBonus!A:D,4,FALSE),
       0
     )),
  0)</f>
        <v/>
      </c>
      <c r="AE2065" s="21">
        <f>IFERROR(IF(OR(ISBLANK(P2065),ISBLANK(Q2065)),0,IF(AA2065&lt;&gt;"", AA2065 + IF(AB2065=1,AD2065, 0), "") * (R2065+1)),"")</f>
        <v>0</v>
      </c>
      <c r="AF2065" s="21">
        <f ca="1">SUMIFS(AE$2:AE2065,D$2:D2065,D2065)</f>
        <v>2774</v>
      </c>
    </row>
    <row r="2066" spans="1:32" hidden="1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/>
      <c r="Q2066" s="27"/>
      <c r="R2066" s="21">
        <v>0</v>
      </c>
      <c r="S2066" s="20">
        <f>VLOOKUP($A2066,Database!$A:$Y,10,FALSE)</f>
        <v>80</v>
      </c>
      <c r="T2066" s="20">
        <f>VLOOKUP($A2066,Database!$A:$Y,11,FALSE)</f>
        <v>114</v>
      </c>
      <c r="U2066" s="20">
        <f>VLOOKUP($A2066,Database!$A:$Y,12,FALSE)</f>
        <v>122</v>
      </c>
      <c r="V2066" s="20" t="str">
        <f>VLOOKUP(A2066,Database!A:M,13,FALSE)</f>
        <v>À venir</v>
      </c>
      <c r="W2066" s="20" t="str">
        <f>VLOOKUP($A2066,Database!$A:$Y,20,FALSE)</f>
        <v/>
      </c>
      <c r="X2066" s="20" t="str">
        <f>VLOOKUP($A2066,Database!$A:$Y,21,FALSE)</f>
        <v/>
      </c>
      <c r="Y2066" s="20">
        <f>IF(A2066=0,0,IF(V2066="À venir",0,IF(AND(ISBLANK(P2066),ISBLANK(Q2066)),1,0)))</f>
        <v>0</v>
      </c>
      <c r="Z2066" s="20" t="str">
        <f>IF(OR(ISBLANK(P2066),ISBLANK(Q2066)),"",IF(OR(AND(P2066&gt;Q2066,W2066&gt;X2066),AND(P2066=Q2066,W2066=X2066),AND(P2066&lt;Q2066,W2066&lt;X2066)),1,0))</f>
        <v/>
      </c>
      <c r="AA2066" s="20" t="str">
        <f ca="1">IF(C2066&lt;NOW(),IF(AND(P2066&gt;Q2066,W2066&gt;X2066),S2066,IF(AND(P2066=Q2066,W2066=X2066),T2066,IF(AND(P2066&lt;Q2066,W2066&lt;X2066),U2066,0))),"")</f>
        <v/>
      </c>
      <c r="AB2066" s="20">
        <f ca="1">IF(AND(P2066=W2066,Q2066=X2066,NOT(ISBLANK(P2066)),NOT(ISBLANK(Q2066)),NOT(ISBLANK(W2066)),NOT(ISBLANK(AA2066))),1,0)</f>
        <v>0</v>
      </c>
      <c r="AC2066" s="20" t="str">
        <f ca="1">IF(AB2066=0,"",IF(OR(ISBLANK(P2066),ISBLANK(Q2066)),"",IF(ISBLANK(VLOOKUP(A2066,Database!A:AA,22,FALSE)),"",VLOOKUP(A2066,Database!A:AA,22,FALSE))))</f>
        <v/>
      </c>
      <c r="AD2066" s="20" t="str">
        <f>IFERROR(
   IF(
     OR(ISBLANK(P2066),ISBLANK(Q2066)),
     "",
     IF(
       AND(AA2066&lt;&gt;"",OR(V2066="Terminé",V2066="En cours")),
       VLOOKUP(AC2066,Setup_ScoreExactBonus!A:D,4,FALSE),
       0
     )),
  0)</f>
        <v/>
      </c>
      <c r="AE2066" s="21">
        <f>IFERROR(IF(OR(ISBLANK(P2066),ISBLANK(Q2066)),0,IF(AA2066&lt;&gt;"", AA2066 + IF(AB2066=1,AD2066, 0), "") * (R2066+1)),"")</f>
        <v>0</v>
      </c>
      <c r="AF2066" s="21">
        <f ca="1">SUMIFS(AE$2:AE2066,D$2:D2066,D2066)</f>
        <v>2919</v>
      </c>
    </row>
    <row r="2067" spans="1:32" hidden="1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/>
      <c r="Q2067" s="27"/>
      <c r="R2067" s="21">
        <v>0</v>
      </c>
      <c r="S2067" s="20">
        <f>VLOOKUP($A2067,Database!$A:$Y,10,FALSE)</f>
        <v>80</v>
      </c>
      <c r="T2067" s="20">
        <f>VLOOKUP($A2067,Database!$A:$Y,11,FALSE)</f>
        <v>114</v>
      </c>
      <c r="U2067" s="20">
        <f>VLOOKUP($A2067,Database!$A:$Y,12,FALSE)</f>
        <v>122</v>
      </c>
      <c r="V2067" s="20" t="str">
        <f>VLOOKUP(A2067,Database!A:M,13,FALSE)</f>
        <v>À venir</v>
      </c>
      <c r="W2067" s="20" t="str">
        <f>VLOOKUP($A2067,Database!$A:$Y,20,FALSE)</f>
        <v/>
      </c>
      <c r="X2067" s="20" t="str">
        <f>VLOOKUP($A2067,Database!$A:$Y,21,FALSE)</f>
        <v/>
      </c>
      <c r="Y2067" s="20">
        <f>IF(A2067=0,0,IF(V2067="À venir",0,IF(AND(ISBLANK(P2067),ISBLANK(Q2067)),1,0)))</f>
        <v>0</v>
      </c>
      <c r="Z2067" s="20" t="str">
        <f>IF(OR(ISBLANK(P2067),ISBLANK(Q2067)),"",IF(OR(AND(P2067&gt;Q2067,W2067&gt;X2067),AND(P2067=Q2067,W2067=X2067),AND(P2067&lt;Q2067,W2067&lt;X2067)),1,0))</f>
        <v/>
      </c>
      <c r="AA2067" s="20" t="str">
        <f ca="1">IF(C2067&lt;NOW(),IF(AND(P2067&gt;Q2067,W2067&gt;X2067),S2067,IF(AND(P2067=Q2067,W2067=X2067),T2067,IF(AND(P2067&lt;Q2067,W2067&lt;X2067),U2067,0))),"")</f>
        <v/>
      </c>
      <c r="AB2067" s="20">
        <f ca="1">IF(AND(P2067=W2067,Q2067=X2067,NOT(ISBLANK(P2067)),NOT(ISBLANK(Q2067)),NOT(ISBLANK(W2067)),NOT(ISBLANK(AA2067))),1,0)</f>
        <v>0</v>
      </c>
      <c r="AC2067" s="20" t="str">
        <f ca="1">IF(AB2067=0,"",IF(OR(ISBLANK(P2067),ISBLANK(Q2067)),"",IF(ISBLANK(VLOOKUP(A2067,Database!A:AA,22,FALSE)),"",VLOOKUP(A2067,Database!A:AA,22,FALSE))))</f>
        <v/>
      </c>
      <c r="AD2067" s="20" t="str">
        <f>IFERROR(
   IF(
     OR(ISBLANK(P2067),ISBLANK(Q2067)),
     "",
     IF(
       AND(AA2067&lt;&gt;"",OR(V2067="Terminé",V2067="En cours")),
       VLOOKUP(AC2067,Setup_ScoreExactBonus!A:D,4,FALSE),
       0
     )),
  0)</f>
        <v/>
      </c>
      <c r="AE2067" s="21">
        <f>IFERROR(IF(OR(ISBLANK(P2067),ISBLANK(Q2067)),0,IF(AA2067&lt;&gt;"", AA2067 + IF(AB2067=1,AD2067, 0), "") * (R2067+1)),"")</f>
        <v>0</v>
      </c>
      <c r="AF2067" s="21">
        <f ca="1">SUMIFS(AE$2:AE2067,D$2:D2067,D2067)</f>
        <v>2893</v>
      </c>
    </row>
    <row r="2068" spans="1:32" hidden="1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/>
      <c r="Q2068" s="27"/>
      <c r="R2068" s="21">
        <v>0</v>
      </c>
      <c r="S2068" s="20">
        <f>VLOOKUP($A2068,Database!$A:$Y,10,FALSE)</f>
        <v>80</v>
      </c>
      <c r="T2068" s="20">
        <f>VLOOKUP($A2068,Database!$A:$Y,11,FALSE)</f>
        <v>114</v>
      </c>
      <c r="U2068" s="20">
        <f>VLOOKUP($A2068,Database!$A:$Y,12,FALSE)</f>
        <v>122</v>
      </c>
      <c r="V2068" s="20" t="str">
        <f>VLOOKUP(A2068,Database!A:M,13,FALSE)</f>
        <v>À venir</v>
      </c>
      <c r="W2068" s="20" t="str">
        <f>VLOOKUP($A2068,Database!$A:$Y,20,FALSE)</f>
        <v/>
      </c>
      <c r="X2068" s="20" t="str">
        <f>VLOOKUP($A2068,Database!$A:$Y,21,FALSE)</f>
        <v/>
      </c>
      <c r="Y2068" s="20">
        <f>IF(A2068=0,0,IF(V2068="À venir",0,IF(AND(ISBLANK(P2068),ISBLANK(Q2068)),1,0)))</f>
        <v>0</v>
      </c>
      <c r="Z2068" s="20" t="str">
        <f>IF(OR(ISBLANK(P2068),ISBLANK(Q2068)),"",IF(OR(AND(P2068&gt;Q2068,W2068&gt;X2068),AND(P2068=Q2068,W2068=X2068),AND(P2068&lt;Q2068,W2068&lt;X2068)),1,0))</f>
        <v/>
      </c>
      <c r="AA2068" s="20" t="str">
        <f ca="1">IF(C2068&lt;NOW(),IF(AND(P2068&gt;Q2068,W2068&gt;X2068),S2068,IF(AND(P2068=Q2068,W2068=X2068),T2068,IF(AND(P2068&lt;Q2068,W2068&lt;X2068),U2068,0))),"")</f>
        <v/>
      </c>
      <c r="AB2068" s="20">
        <f ca="1">IF(AND(P2068=W2068,Q2068=X2068,NOT(ISBLANK(P2068)),NOT(ISBLANK(Q2068)),NOT(ISBLANK(W2068)),NOT(ISBLANK(AA2068))),1,0)</f>
        <v>0</v>
      </c>
      <c r="AC2068" s="20" t="str">
        <f ca="1">IF(AB2068=0,"",IF(OR(ISBLANK(P2068),ISBLANK(Q2068)),"",IF(ISBLANK(VLOOKUP(A2068,Database!A:AA,22,FALSE)),"",VLOOKUP(A2068,Database!A:AA,22,FALSE))))</f>
        <v/>
      </c>
      <c r="AD2068" s="20" t="str">
        <f>IFERROR(
   IF(
     OR(ISBLANK(P2068),ISBLANK(Q2068)),
     "",
     IF(
       AND(AA2068&lt;&gt;"",OR(V2068="Terminé",V2068="En cours")),
       VLOOKUP(AC2068,Setup_ScoreExactBonus!A:D,4,FALSE),
       0
     )),
  0)</f>
        <v/>
      </c>
      <c r="AE2068" s="21">
        <f>IFERROR(IF(OR(ISBLANK(P2068),ISBLANK(Q2068)),0,IF(AA2068&lt;&gt;"", AA2068 + IF(AB2068=1,AD2068, 0), "") * (R2068+1)),"")</f>
        <v>0</v>
      </c>
      <c r="AF2068" s="21">
        <f ca="1">SUMIFS(AE$2:AE2068,D$2:D2068,D2068)</f>
        <v>2823</v>
      </c>
    </row>
    <row r="2069" spans="1:32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/>
      <c r="Q2069" s="27"/>
      <c r="R2069" s="21">
        <v>0</v>
      </c>
      <c r="S2069" s="20">
        <f>VLOOKUP($A2069,Database!$A:$Y,10,FALSE)</f>
        <v>80</v>
      </c>
      <c r="T2069" s="20">
        <f>VLOOKUP($A2069,Database!$A:$Y,11,FALSE)</f>
        <v>114</v>
      </c>
      <c r="U2069" s="20">
        <f>VLOOKUP($A2069,Database!$A:$Y,12,FALSE)</f>
        <v>122</v>
      </c>
      <c r="V2069" s="20" t="str">
        <f>VLOOKUP(A2069,Database!A:M,13,FALSE)</f>
        <v>À venir</v>
      </c>
      <c r="W2069" s="20" t="str">
        <f>VLOOKUP($A2069,Database!$A:$Y,20,FALSE)</f>
        <v/>
      </c>
      <c r="X2069" s="20" t="str">
        <f>VLOOKUP($A2069,Database!$A:$Y,21,FALSE)</f>
        <v/>
      </c>
      <c r="Y2069" s="20">
        <f>IF(A2069=0,0,IF(V2069="À venir",0,IF(AND(ISBLANK(P2069),ISBLANK(Q2069)),1,0)))</f>
        <v>0</v>
      </c>
      <c r="Z2069" s="20" t="str">
        <f>IF(OR(ISBLANK(P2069),ISBLANK(Q2069)),"",IF(OR(AND(P2069&gt;Q2069,W2069&gt;X2069),AND(P2069=Q2069,W2069=X2069),AND(P2069&lt;Q2069,W2069&lt;X2069)),1,0))</f>
        <v/>
      </c>
      <c r="AA2069" s="20" t="str">
        <f ca="1">IF(C2069&lt;NOW(),IF(AND(P2069&gt;Q2069,W2069&gt;X2069),S2069,IF(AND(P2069=Q2069,W2069=X2069),T2069,IF(AND(P2069&lt;Q2069,W2069&lt;X2069),U2069,0))),"")</f>
        <v/>
      </c>
      <c r="AB2069" s="20">
        <f ca="1">IF(AND(P2069=W2069,Q2069=X2069,NOT(ISBLANK(P2069)),NOT(ISBLANK(Q2069)),NOT(ISBLANK(W2069)),NOT(ISBLANK(AA2069))),1,0)</f>
        <v>0</v>
      </c>
      <c r="AC2069" s="20" t="str">
        <f ca="1">IF(AB2069=0,"",IF(OR(ISBLANK(P2069),ISBLANK(Q2069)),"",IF(ISBLANK(VLOOKUP(A2069,Database!A:AA,22,FALSE)),"",VLOOKUP(A2069,Database!A:AA,22,FALSE))))</f>
        <v/>
      </c>
      <c r="AD2069" s="20" t="str">
        <f>IFERROR(
   IF(
     OR(ISBLANK(P2069),ISBLANK(Q2069)),
     "",
     IF(
       AND(AA2069&lt;&gt;"",OR(V2069="Terminé",V2069="En cours")),
       VLOOKUP(AC2069,Setup_ScoreExactBonus!A:D,4,FALSE),
       0
     )),
  0)</f>
        <v/>
      </c>
      <c r="AE2069" s="21">
        <f>IFERROR(IF(OR(ISBLANK(P2069),ISBLANK(Q2069)),0,IF(AA2069&lt;&gt;"", AA2069 + IF(AB2069=1,AD2069, 0), "") * (R2069+1)),"")</f>
        <v>0</v>
      </c>
      <c r="AF2069" s="21">
        <f ca="1">SUMIFS(AE$2:AE2069,D$2:D2069,D2069)</f>
        <v>2420</v>
      </c>
    </row>
    <row r="2070" spans="1:32" hidden="1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/>
      <c r="Q2070" s="27"/>
      <c r="R2070" s="21">
        <v>0</v>
      </c>
      <c r="S2070" s="20">
        <f>VLOOKUP($A2070,Database!$A:$Y,10,FALSE)</f>
        <v>80</v>
      </c>
      <c r="T2070" s="20">
        <f>VLOOKUP($A2070,Database!$A:$Y,11,FALSE)</f>
        <v>114</v>
      </c>
      <c r="U2070" s="20">
        <f>VLOOKUP($A2070,Database!$A:$Y,12,FALSE)</f>
        <v>122</v>
      </c>
      <c r="V2070" s="20" t="str">
        <f>VLOOKUP(A2070,Database!A:M,13,FALSE)</f>
        <v>À venir</v>
      </c>
      <c r="W2070" s="20" t="str">
        <f>VLOOKUP($A2070,Database!$A:$Y,20,FALSE)</f>
        <v/>
      </c>
      <c r="X2070" s="20" t="str">
        <f>VLOOKUP($A2070,Database!$A:$Y,21,FALSE)</f>
        <v/>
      </c>
      <c r="Y2070" s="20">
        <f>IF(A2070=0,0,IF(V2070="À venir",0,IF(AND(ISBLANK(P2070),ISBLANK(Q2070)),1,0)))</f>
        <v>0</v>
      </c>
      <c r="Z2070" s="20" t="str">
        <f>IF(OR(ISBLANK(P2070),ISBLANK(Q2070)),"",IF(OR(AND(P2070&gt;Q2070,W2070&gt;X2070),AND(P2070=Q2070,W2070=X2070),AND(P2070&lt;Q2070,W2070&lt;X2070)),1,0))</f>
        <v/>
      </c>
      <c r="AA2070" s="20" t="str">
        <f ca="1">IF(C2070&lt;NOW(),IF(AND(P2070&gt;Q2070,W2070&gt;X2070),S2070,IF(AND(P2070=Q2070,W2070=X2070),T2070,IF(AND(P2070&lt;Q2070,W2070&lt;X2070),U2070,0))),"")</f>
        <v/>
      </c>
      <c r="AB2070" s="20">
        <f ca="1">IF(AND(P2070=W2070,Q2070=X2070,NOT(ISBLANK(P2070)),NOT(ISBLANK(Q2070)),NOT(ISBLANK(W2070)),NOT(ISBLANK(AA2070))),1,0)</f>
        <v>0</v>
      </c>
      <c r="AC2070" s="20" t="str">
        <f ca="1">IF(AB2070=0,"",IF(OR(ISBLANK(P2070),ISBLANK(Q2070)),"",IF(ISBLANK(VLOOKUP(A2070,Database!A:AA,22,FALSE)),"",VLOOKUP(A2070,Database!A:AA,22,FALSE))))</f>
        <v/>
      </c>
      <c r="AD2070" s="20" t="str">
        <f>IFERROR(
   IF(
     OR(ISBLANK(P2070),ISBLANK(Q2070)),
     "",
     IF(
       AND(AA2070&lt;&gt;"",OR(V2070="Terminé",V2070="En cours")),
       VLOOKUP(AC2070,Setup_ScoreExactBonus!A:D,4,FALSE),
       0
     )),
  0)</f>
        <v/>
      </c>
      <c r="AE2070" s="21">
        <f>IFERROR(IF(OR(ISBLANK(P2070),ISBLANK(Q2070)),0,IF(AA2070&lt;&gt;"", AA2070 + IF(AB2070=1,AD2070, 0), "") * (R2070+1)),"")</f>
        <v>0</v>
      </c>
      <c r="AF2070" s="21">
        <f ca="1">SUMIFS(AE$2:AE2070,D$2:D2070,D2070)</f>
        <v>2637</v>
      </c>
    </row>
    <row r="2071" spans="1:32" hidden="1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/>
      <c r="Q2071" s="27"/>
      <c r="R2071" s="21">
        <v>0</v>
      </c>
      <c r="S2071" s="20">
        <f>VLOOKUP($A2071,Database!$A:$Y,10,FALSE)</f>
        <v>80</v>
      </c>
      <c r="T2071" s="20">
        <f>VLOOKUP($A2071,Database!$A:$Y,11,FALSE)</f>
        <v>114</v>
      </c>
      <c r="U2071" s="20">
        <f>VLOOKUP($A2071,Database!$A:$Y,12,FALSE)</f>
        <v>122</v>
      </c>
      <c r="V2071" s="20" t="str">
        <f>VLOOKUP(A2071,Database!A:M,13,FALSE)</f>
        <v>À venir</v>
      </c>
      <c r="W2071" s="20" t="str">
        <f>VLOOKUP($A2071,Database!$A:$Y,20,FALSE)</f>
        <v/>
      </c>
      <c r="X2071" s="20" t="str">
        <f>VLOOKUP($A2071,Database!$A:$Y,21,FALSE)</f>
        <v/>
      </c>
      <c r="Y2071" s="20">
        <f>IF(A2071=0,0,IF(V2071="À venir",0,IF(AND(ISBLANK(P2071),ISBLANK(Q2071)),1,0)))</f>
        <v>0</v>
      </c>
      <c r="Z2071" s="20" t="str">
        <f>IF(OR(ISBLANK(P2071),ISBLANK(Q2071)),"",IF(OR(AND(P2071&gt;Q2071,W2071&gt;X2071),AND(P2071=Q2071,W2071=X2071),AND(P2071&lt;Q2071,W2071&lt;X2071)),1,0))</f>
        <v/>
      </c>
      <c r="AA2071" s="20" t="str">
        <f ca="1">IF(C2071&lt;NOW(),IF(AND(P2071&gt;Q2071,W2071&gt;X2071),S2071,IF(AND(P2071=Q2071,W2071=X2071),T2071,IF(AND(P2071&lt;Q2071,W2071&lt;X2071),U2071,0))),"")</f>
        <v/>
      </c>
      <c r="AB2071" s="20">
        <f ca="1">IF(AND(P2071=W2071,Q2071=X2071,NOT(ISBLANK(P2071)),NOT(ISBLANK(Q2071)),NOT(ISBLANK(W2071)),NOT(ISBLANK(AA2071))),1,0)</f>
        <v>0</v>
      </c>
      <c r="AC2071" s="20" t="str">
        <f ca="1">IF(AB2071=0,"",IF(OR(ISBLANK(P2071),ISBLANK(Q2071)),"",IF(ISBLANK(VLOOKUP(A2071,Database!A:AA,22,FALSE)),"",VLOOKUP(A2071,Database!A:AA,22,FALSE))))</f>
        <v/>
      </c>
      <c r="AD2071" s="20" t="str">
        <f>IFERROR(
   IF(
     OR(ISBLANK(P2071),ISBLANK(Q2071)),
     "",
     IF(
       AND(AA2071&lt;&gt;"",OR(V2071="Terminé",V2071="En cours")),
       VLOOKUP(AC2071,Setup_ScoreExactBonus!A:D,4,FALSE),
       0
     )),
  0)</f>
        <v/>
      </c>
      <c r="AE2071" s="21">
        <f>IFERROR(IF(OR(ISBLANK(P2071),ISBLANK(Q2071)),0,IF(AA2071&lt;&gt;"", AA2071 + IF(AB2071=1,AD2071, 0), "") * (R2071+1)),"")</f>
        <v>0</v>
      </c>
      <c r="AF2071" s="21">
        <f ca="1">SUMIFS(AE$2:AE2071,D$2:D2071,D2071)</f>
        <v>2628</v>
      </c>
    </row>
    <row r="2072" spans="1:32" hidden="1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/>
      <c r="Q2072" s="27"/>
      <c r="R2072" s="21">
        <v>0</v>
      </c>
      <c r="S2072" s="20">
        <f>VLOOKUP($A2072,Database!$A:$Y,10,FALSE)</f>
        <v>80</v>
      </c>
      <c r="T2072" s="20">
        <f>VLOOKUP($A2072,Database!$A:$Y,11,FALSE)</f>
        <v>114</v>
      </c>
      <c r="U2072" s="20">
        <f>VLOOKUP($A2072,Database!$A:$Y,12,FALSE)</f>
        <v>122</v>
      </c>
      <c r="V2072" s="20" t="str">
        <f>VLOOKUP(A2072,Database!A:M,13,FALSE)</f>
        <v>À venir</v>
      </c>
      <c r="W2072" s="20" t="str">
        <f>VLOOKUP($A2072,Database!$A:$Y,20,FALSE)</f>
        <v/>
      </c>
      <c r="X2072" s="20" t="str">
        <f>VLOOKUP($A2072,Database!$A:$Y,21,FALSE)</f>
        <v/>
      </c>
      <c r="Y2072" s="20">
        <f>IF(A2072=0,0,IF(V2072="À venir",0,IF(AND(ISBLANK(P2072),ISBLANK(Q2072)),1,0)))</f>
        <v>0</v>
      </c>
      <c r="Z2072" s="20" t="str">
        <f>IF(OR(ISBLANK(P2072),ISBLANK(Q2072)),"",IF(OR(AND(P2072&gt;Q2072,W2072&gt;X2072),AND(P2072=Q2072,W2072=X2072),AND(P2072&lt;Q2072,W2072&lt;X2072)),1,0))</f>
        <v/>
      </c>
      <c r="AA2072" s="20" t="str">
        <f ca="1">IF(C2072&lt;NOW(),IF(AND(P2072&gt;Q2072,W2072&gt;X2072),S2072,IF(AND(P2072=Q2072,W2072=X2072),T2072,IF(AND(P2072&lt;Q2072,W2072&lt;X2072),U2072,0))),"")</f>
        <v/>
      </c>
      <c r="AB2072" s="20">
        <f ca="1">IF(AND(P2072=W2072,Q2072=X2072,NOT(ISBLANK(P2072)),NOT(ISBLANK(Q2072)),NOT(ISBLANK(W2072)),NOT(ISBLANK(AA2072))),1,0)</f>
        <v>0</v>
      </c>
      <c r="AC2072" s="20" t="str">
        <f ca="1">IF(AB2072=0,"",IF(OR(ISBLANK(P2072),ISBLANK(Q2072)),"",IF(ISBLANK(VLOOKUP(A2072,Database!A:AA,22,FALSE)),"",VLOOKUP(A2072,Database!A:AA,22,FALSE))))</f>
        <v/>
      </c>
      <c r="AD2072" s="20" t="str">
        <f>IFERROR(
   IF(
     OR(ISBLANK(P2072),ISBLANK(Q2072)),
     "",
     IF(
       AND(AA2072&lt;&gt;"",OR(V2072="Terminé",V2072="En cours")),
       VLOOKUP(AC2072,Setup_ScoreExactBonus!A:D,4,FALSE),
       0
     )),
  0)</f>
        <v/>
      </c>
      <c r="AE2072" s="21">
        <f>IFERROR(IF(OR(ISBLANK(P2072),ISBLANK(Q2072)),0,IF(AA2072&lt;&gt;"", AA2072 + IF(AB2072=1,AD2072, 0), "") * (R2072+1)),"")</f>
        <v>0</v>
      </c>
      <c r="AF2072" s="21">
        <f ca="1">SUMIFS(AE$2:AE2072,D$2:D2072,D2072)</f>
        <v>2516</v>
      </c>
    </row>
    <row r="2073" spans="1:32" hidden="1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/>
      <c r="Q2073" s="27"/>
      <c r="R2073" s="21">
        <v>0</v>
      </c>
      <c r="S2073" s="20">
        <f>VLOOKUP($A2073,Database!$A:$Y,10,FALSE)</f>
        <v>80</v>
      </c>
      <c r="T2073" s="20">
        <f>VLOOKUP($A2073,Database!$A:$Y,11,FALSE)</f>
        <v>114</v>
      </c>
      <c r="U2073" s="20">
        <f>VLOOKUP($A2073,Database!$A:$Y,12,FALSE)</f>
        <v>122</v>
      </c>
      <c r="V2073" s="20" t="str">
        <f>VLOOKUP(A2073,Database!A:M,13,FALSE)</f>
        <v>À venir</v>
      </c>
      <c r="W2073" s="20" t="str">
        <f>VLOOKUP($A2073,Database!$A:$Y,20,FALSE)</f>
        <v/>
      </c>
      <c r="X2073" s="20" t="str">
        <f>VLOOKUP($A2073,Database!$A:$Y,21,FALSE)</f>
        <v/>
      </c>
      <c r="Y2073" s="20">
        <f>IF(A2073=0,0,IF(V2073="À venir",0,IF(AND(ISBLANK(P2073),ISBLANK(Q2073)),1,0)))</f>
        <v>0</v>
      </c>
      <c r="Z2073" s="20" t="str">
        <f>IF(OR(ISBLANK(P2073),ISBLANK(Q2073)),"",IF(OR(AND(P2073&gt;Q2073,W2073&gt;X2073),AND(P2073=Q2073,W2073=X2073),AND(P2073&lt;Q2073,W2073&lt;X2073)),1,0))</f>
        <v/>
      </c>
      <c r="AA2073" s="20" t="str">
        <f ca="1">IF(C2073&lt;NOW(),IF(AND(P2073&gt;Q2073,W2073&gt;X2073),S2073,IF(AND(P2073=Q2073,W2073=X2073),T2073,IF(AND(P2073&lt;Q2073,W2073&lt;X2073),U2073,0))),"")</f>
        <v/>
      </c>
      <c r="AB2073" s="20">
        <f ca="1">IF(AND(P2073=W2073,Q2073=X2073,NOT(ISBLANK(P2073)),NOT(ISBLANK(Q2073)),NOT(ISBLANK(W2073)),NOT(ISBLANK(AA2073))),1,0)</f>
        <v>0</v>
      </c>
      <c r="AC2073" s="20" t="str">
        <f ca="1">IF(AB2073=0,"",IF(OR(ISBLANK(P2073),ISBLANK(Q2073)),"",IF(ISBLANK(VLOOKUP(A2073,Database!A:AA,22,FALSE)),"",VLOOKUP(A2073,Database!A:AA,22,FALSE))))</f>
        <v/>
      </c>
      <c r="AD2073" s="20" t="str">
        <f>IFERROR(
   IF(
     OR(ISBLANK(P2073),ISBLANK(Q2073)),
     "",
     IF(
       AND(AA2073&lt;&gt;"",OR(V2073="Terminé",V2073="En cours")),
       VLOOKUP(AC2073,Setup_ScoreExactBonus!A:D,4,FALSE),
       0
     )),
  0)</f>
        <v/>
      </c>
      <c r="AE2073" s="21">
        <f>IFERROR(IF(OR(ISBLANK(P2073),ISBLANK(Q2073)),0,IF(AA2073&lt;&gt;"", AA2073 + IF(AB2073=1,AD2073, 0), "") * (R2073+1)),"")</f>
        <v>0</v>
      </c>
      <c r="AF2073" s="21">
        <f ca="1">SUMIFS(AE$2:AE2073,D$2:D2073,D2073)</f>
        <v>2656</v>
      </c>
    </row>
    <row r="2074" spans="1:32" hidden="1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/>
      <c r="Q2074" s="27"/>
      <c r="R2074" s="21">
        <v>0</v>
      </c>
      <c r="S2074" s="20">
        <f>VLOOKUP($A2074,Database!$A:$Y,10,FALSE)</f>
        <v>80</v>
      </c>
      <c r="T2074" s="20">
        <f>VLOOKUP($A2074,Database!$A:$Y,11,FALSE)</f>
        <v>114</v>
      </c>
      <c r="U2074" s="20">
        <f>VLOOKUP($A2074,Database!$A:$Y,12,FALSE)</f>
        <v>122</v>
      </c>
      <c r="V2074" s="20" t="str">
        <f>VLOOKUP(A2074,Database!A:M,13,FALSE)</f>
        <v>À venir</v>
      </c>
      <c r="W2074" s="20" t="str">
        <f>VLOOKUP($A2074,Database!$A:$Y,20,FALSE)</f>
        <v/>
      </c>
      <c r="X2074" s="20" t="str">
        <f>VLOOKUP($A2074,Database!$A:$Y,21,FALSE)</f>
        <v/>
      </c>
      <c r="Y2074" s="20">
        <f>IF(A2074=0,0,IF(V2074="À venir",0,IF(AND(ISBLANK(P2074),ISBLANK(Q2074)),1,0)))</f>
        <v>0</v>
      </c>
      <c r="Z2074" s="20" t="str">
        <f>IF(OR(ISBLANK(P2074),ISBLANK(Q2074)),"",IF(OR(AND(P2074&gt;Q2074,W2074&gt;X2074),AND(P2074=Q2074,W2074=X2074),AND(P2074&lt;Q2074,W2074&lt;X2074)),1,0))</f>
        <v/>
      </c>
      <c r="AA2074" s="20" t="str">
        <f ca="1">IF(C2074&lt;NOW(),IF(AND(P2074&gt;Q2074,W2074&gt;X2074),S2074,IF(AND(P2074=Q2074,W2074=X2074),T2074,IF(AND(P2074&lt;Q2074,W2074&lt;X2074),U2074,0))),"")</f>
        <v/>
      </c>
      <c r="AB2074" s="20">
        <f ca="1">IF(AND(P2074=W2074,Q2074=X2074,NOT(ISBLANK(P2074)),NOT(ISBLANK(Q2074)),NOT(ISBLANK(W2074)),NOT(ISBLANK(AA2074))),1,0)</f>
        <v>0</v>
      </c>
      <c r="AC2074" s="20" t="str">
        <f ca="1">IF(AB2074=0,"",IF(OR(ISBLANK(P2074),ISBLANK(Q2074)),"",IF(ISBLANK(VLOOKUP(A2074,Database!A:AA,22,FALSE)),"",VLOOKUP(A2074,Database!A:AA,22,FALSE))))</f>
        <v/>
      </c>
      <c r="AD2074" s="20" t="str">
        <f>IFERROR(
   IF(
     OR(ISBLANK(P2074),ISBLANK(Q2074)),
     "",
     IF(
       AND(AA2074&lt;&gt;"",OR(V2074="Terminé",V2074="En cours")),
       VLOOKUP(AC2074,Setup_ScoreExactBonus!A:D,4,FALSE),
       0
     )),
  0)</f>
        <v/>
      </c>
      <c r="AE2074" s="21">
        <f>IFERROR(IF(OR(ISBLANK(P2074),ISBLANK(Q2074)),0,IF(AA2074&lt;&gt;"", AA2074 + IF(AB2074=1,AD2074, 0), "") * (R2074+1)),"")</f>
        <v>0</v>
      </c>
      <c r="AF2074" s="21">
        <f ca="1">SUMIFS(AE$2:AE2074,D$2:D2074,D2074)</f>
        <v>2468</v>
      </c>
    </row>
    <row r="2075" spans="1:32" hidden="1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/>
      <c r="Q2075" s="27"/>
      <c r="R2075" s="21">
        <v>0</v>
      </c>
      <c r="S2075" s="20">
        <f>VLOOKUP($A2075,Database!$A:$Y,10,FALSE)</f>
        <v>80</v>
      </c>
      <c r="T2075" s="20">
        <f>VLOOKUP($A2075,Database!$A:$Y,11,FALSE)</f>
        <v>114</v>
      </c>
      <c r="U2075" s="20">
        <f>VLOOKUP($A2075,Database!$A:$Y,12,FALSE)</f>
        <v>122</v>
      </c>
      <c r="V2075" s="20" t="str">
        <f>VLOOKUP(A2075,Database!A:M,13,FALSE)</f>
        <v>À venir</v>
      </c>
      <c r="W2075" s="20" t="str">
        <f>VLOOKUP($A2075,Database!$A:$Y,20,FALSE)</f>
        <v/>
      </c>
      <c r="X2075" s="20" t="str">
        <f>VLOOKUP($A2075,Database!$A:$Y,21,FALSE)</f>
        <v/>
      </c>
      <c r="Y2075" s="20">
        <f>IF(A2075=0,0,IF(V2075="À venir",0,IF(AND(ISBLANK(P2075),ISBLANK(Q2075)),1,0)))</f>
        <v>0</v>
      </c>
      <c r="Z2075" s="20" t="str">
        <f>IF(OR(ISBLANK(P2075),ISBLANK(Q2075)),"",IF(OR(AND(P2075&gt;Q2075,W2075&gt;X2075),AND(P2075=Q2075,W2075=X2075),AND(P2075&lt;Q2075,W2075&lt;X2075)),1,0))</f>
        <v/>
      </c>
      <c r="AA2075" s="20" t="str">
        <f ca="1">IF(C2075&lt;NOW(),IF(AND(P2075&gt;Q2075,W2075&gt;X2075),S2075,IF(AND(P2075=Q2075,W2075=X2075),T2075,IF(AND(P2075&lt;Q2075,W2075&lt;X2075),U2075,0))),"")</f>
        <v/>
      </c>
      <c r="AB2075" s="20">
        <f ca="1">IF(AND(P2075=W2075,Q2075=X2075,NOT(ISBLANK(P2075)),NOT(ISBLANK(Q2075)),NOT(ISBLANK(W2075)),NOT(ISBLANK(AA2075))),1,0)</f>
        <v>0</v>
      </c>
      <c r="AC2075" s="20" t="str">
        <f ca="1">IF(AB2075=0,"",IF(OR(ISBLANK(P2075),ISBLANK(Q2075)),"",IF(ISBLANK(VLOOKUP(A2075,Database!A:AA,22,FALSE)),"",VLOOKUP(A2075,Database!A:AA,22,FALSE))))</f>
        <v/>
      </c>
      <c r="AD2075" s="20" t="str">
        <f>IFERROR(
   IF(
     OR(ISBLANK(P2075),ISBLANK(Q2075)),
     "",
     IF(
       AND(AA2075&lt;&gt;"",OR(V2075="Terminé",V2075="En cours")),
       VLOOKUP(AC2075,Setup_ScoreExactBonus!A:D,4,FALSE),
       0
     )),
  0)</f>
        <v/>
      </c>
      <c r="AE2075" s="21">
        <f>IFERROR(IF(OR(ISBLANK(P2075),ISBLANK(Q2075)),0,IF(AA2075&lt;&gt;"", AA2075 + IF(AB2075=1,AD2075, 0), "") * (R2075+1)),"")</f>
        <v>0</v>
      </c>
      <c r="AF2075" s="21">
        <f ca="1">SUMIFS(AE$2:AE2075,D$2:D2075,D2075)</f>
        <v>2298</v>
      </c>
    </row>
    <row r="2076" spans="1:32" hidden="1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/>
      <c r="Q2076" s="27"/>
      <c r="R2076" s="21">
        <v>0</v>
      </c>
      <c r="S2076" s="20">
        <f>VLOOKUP($A2076,Database!$A:$Y,10,FALSE)</f>
        <v>80</v>
      </c>
      <c r="T2076" s="20">
        <f>VLOOKUP($A2076,Database!$A:$Y,11,FALSE)</f>
        <v>114</v>
      </c>
      <c r="U2076" s="20">
        <f>VLOOKUP($A2076,Database!$A:$Y,12,FALSE)</f>
        <v>122</v>
      </c>
      <c r="V2076" s="20" t="str">
        <f>VLOOKUP(A2076,Database!A:M,13,FALSE)</f>
        <v>À venir</v>
      </c>
      <c r="W2076" s="20" t="str">
        <f>VLOOKUP($A2076,Database!$A:$Y,20,FALSE)</f>
        <v/>
      </c>
      <c r="X2076" s="20" t="str">
        <f>VLOOKUP($A2076,Database!$A:$Y,21,FALSE)</f>
        <v/>
      </c>
      <c r="Y2076" s="20">
        <f>IF(A2076=0,0,IF(V2076="À venir",0,IF(AND(ISBLANK(P2076),ISBLANK(Q2076)),1,0)))</f>
        <v>0</v>
      </c>
      <c r="Z2076" s="20" t="str">
        <f>IF(OR(ISBLANK(P2076),ISBLANK(Q2076)),"",IF(OR(AND(P2076&gt;Q2076,W2076&gt;X2076),AND(P2076=Q2076,W2076=X2076),AND(P2076&lt;Q2076,W2076&lt;X2076)),1,0))</f>
        <v/>
      </c>
      <c r="AA2076" s="20" t="str">
        <f ca="1">IF(C2076&lt;NOW(),IF(AND(P2076&gt;Q2076,W2076&gt;X2076),S2076,IF(AND(P2076=Q2076,W2076=X2076),T2076,IF(AND(P2076&lt;Q2076,W2076&lt;X2076),U2076,0))),"")</f>
        <v/>
      </c>
      <c r="AB2076" s="20">
        <f ca="1">IF(AND(P2076=W2076,Q2076=X2076,NOT(ISBLANK(P2076)),NOT(ISBLANK(Q2076)),NOT(ISBLANK(W2076)),NOT(ISBLANK(AA2076))),1,0)</f>
        <v>0</v>
      </c>
      <c r="AC2076" s="20" t="str">
        <f ca="1">IF(AB2076=0,"",IF(OR(ISBLANK(P2076),ISBLANK(Q2076)),"",IF(ISBLANK(VLOOKUP(A2076,Database!A:AA,22,FALSE)),"",VLOOKUP(A2076,Database!A:AA,22,FALSE))))</f>
        <v/>
      </c>
      <c r="AD2076" s="20" t="str">
        <f>IFERROR(
   IF(
     OR(ISBLANK(P2076),ISBLANK(Q2076)),
     "",
     IF(
       AND(AA2076&lt;&gt;"",OR(V2076="Terminé",V2076="En cours")),
       VLOOKUP(AC2076,Setup_ScoreExactBonus!A:D,4,FALSE),
       0
     )),
  0)</f>
        <v/>
      </c>
      <c r="AE2076" s="21">
        <f>IFERROR(IF(OR(ISBLANK(P2076),ISBLANK(Q2076)),0,IF(AA2076&lt;&gt;"", AA2076 + IF(AB2076=1,AD2076, 0), "") * (R2076+1)),"")</f>
        <v>0</v>
      </c>
      <c r="AF2076" s="21">
        <f ca="1">SUMIFS(AE$2:AE2076,D$2:D2076,D2076)</f>
        <v>2034</v>
      </c>
    </row>
    <row r="2077" spans="1:32" hidden="1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/>
      <c r="Q2077" s="27"/>
      <c r="R2077" s="21">
        <v>0</v>
      </c>
      <c r="S2077" s="20">
        <f>VLOOKUP($A2077,Database!$A:$Y,10,FALSE)</f>
        <v>80</v>
      </c>
      <c r="T2077" s="20">
        <f>VLOOKUP($A2077,Database!$A:$Y,11,FALSE)</f>
        <v>114</v>
      </c>
      <c r="U2077" s="20">
        <f>VLOOKUP($A2077,Database!$A:$Y,12,FALSE)</f>
        <v>122</v>
      </c>
      <c r="V2077" s="20" t="str">
        <f>VLOOKUP(A2077,Database!A:M,13,FALSE)</f>
        <v>À venir</v>
      </c>
      <c r="W2077" s="20" t="str">
        <f>VLOOKUP($A2077,Database!$A:$Y,20,FALSE)</f>
        <v/>
      </c>
      <c r="X2077" s="20" t="str">
        <f>VLOOKUP($A2077,Database!$A:$Y,21,FALSE)</f>
        <v/>
      </c>
      <c r="Y2077" s="20">
        <f>IF(A2077=0,0,IF(V2077="À venir",0,IF(AND(ISBLANK(P2077),ISBLANK(Q2077)),1,0)))</f>
        <v>0</v>
      </c>
      <c r="Z2077" s="20" t="str">
        <f>IF(OR(ISBLANK(P2077),ISBLANK(Q2077)),"",IF(OR(AND(P2077&gt;Q2077,W2077&gt;X2077),AND(P2077=Q2077,W2077=X2077),AND(P2077&lt;Q2077,W2077&lt;X2077)),1,0))</f>
        <v/>
      </c>
      <c r="AA2077" s="20" t="str">
        <f ca="1">IF(C2077&lt;NOW(),IF(AND(P2077&gt;Q2077,W2077&gt;X2077),S2077,IF(AND(P2077=Q2077,W2077=X2077),T2077,IF(AND(P2077&lt;Q2077,W2077&lt;X2077),U2077,0))),"")</f>
        <v/>
      </c>
      <c r="AB2077" s="20">
        <f ca="1">IF(AND(P2077=W2077,Q2077=X2077,NOT(ISBLANK(P2077)),NOT(ISBLANK(Q2077)),NOT(ISBLANK(W2077)),NOT(ISBLANK(AA2077))),1,0)</f>
        <v>0</v>
      </c>
      <c r="AC2077" s="20" t="str">
        <f ca="1">IF(AB2077=0,"",IF(OR(ISBLANK(P2077),ISBLANK(Q2077)),"",IF(ISBLANK(VLOOKUP(A2077,Database!A:AA,22,FALSE)),"",VLOOKUP(A2077,Database!A:AA,22,FALSE))))</f>
        <v/>
      </c>
      <c r="AD2077" s="20" t="str">
        <f>IFERROR(
   IF(
     OR(ISBLANK(P2077),ISBLANK(Q2077)),
     "",
     IF(
       AND(AA2077&lt;&gt;"",OR(V2077="Terminé",V2077="En cours")),
       VLOOKUP(AC2077,Setup_ScoreExactBonus!A:D,4,FALSE),
       0
     )),
  0)</f>
        <v/>
      </c>
      <c r="AE2077" s="21">
        <f>IFERROR(IF(OR(ISBLANK(P2077),ISBLANK(Q2077)),0,IF(AA2077&lt;&gt;"", AA2077 + IF(AB2077=1,AD2077, 0), "") * (R2077+1)),"")</f>
        <v>0</v>
      </c>
      <c r="AF2077" s="21">
        <f ca="1">SUMIFS(AE$2:AE2077,D$2:D2077,D2077)</f>
        <v>2761</v>
      </c>
    </row>
    <row r="2078" spans="1:32" hidden="1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/>
      <c r="Q2078" s="27"/>
      <c r="R2078" s="21">
        <v>0</v>
      </c>
      <c r="S2078" s="20">
        <f>VLOOKUP($A2078,Database!$A:$Y,10,FALSE)</f>
        <v>80</v>
      </c>
      <c r="T2078" s="20">
        <f>VLOOKUP($A2078,Database!$A:$Y,11,FALSE)</f>
        <v>114</v>
      </c>
      <c r="U2078" s="20">
        <f>VLOOKUP($A2078,Database!$A:$Y,12,FALSE)</f>
        <v>122</v>
      </c>
      <c r="V2078" s="20" t="str">
        <f>VLOOKUP(A2078,Database!A:M,13,FALSE)</f>
        <v>À venir</v>
      </c>
      <c r="W2078" s="20" t="str">
        <f>VLOOKUP($A2078,Database!$A:$Y,20,FALSE)</f>
        <v/>
      </c>
      <c r="X2078" s="20" t="str">
        <f>VLOOKUP($A2078,Database!$A:$Y,21,FALSE)</f>
        <v/>
      </c>
      <c r="Y2078" s="20">
        <f>IF(A2078=0,0,IF(V2078="À venir",0,IF(AND(ISBLANK(P2078),ISBLANK(Q2078)),1,0)))</f>
        <v>0</v>
      </c>
      <c r="Z2078" s="20" t="str">
        <f>IF(OR(ISBLANK(P2078),ISBLANK(Q2078)),"",IF(OR(AND(P2078&gt;Q2078,W2078&gt;X2078),AND(P2078=Q2078,W2078=X2078),AND(P2078&lt;Q2078,W2078&lt;X2078)),1,0))</f>
        <v/>
      </c>
      <c r="AA2078" s="20" t="str">
        <f ca="1">IF(C2078&lt;NOW(),IF(AND(P2078&gt;Q2078,W2078&gt;X2078),S2078,IF(AND(P2078=Q2078,W2078=X2078),T2078,IF(AND(P2078&lt;Q2078,W2078&lt;X2078),U2078,0))),"")</f>
        <v/>
      </c>
      <c r="AB2078" s="20">
        <f ca="1">IF(AND(P2078=W2078,Q2078=X2078,NOT(ISBLANK(P2078)),NOT(ISBLANK(Q2078)),NOT(ISBLANK(W2078)),NOT(ISBLANK(AA2078))),1,0)</f>
        <v>0</v>
      </c>
      <c r="AC2078" s="20" t="str">
        <f ca="1">IF(AB2078=0,"",IF(OR(ISBLANK(P2078),ISBLANK(Q2078)),"",IF(ISBLANK(VLOOKUP(A2078,Database!A:AA,22,FALSE)),"",VLOOKUP(A2078,Database!A:AA,22,FALSE))))</f>
        <v/>
      </c>
      <c r="AD2078" s="20" t="str">
        <f>IFERROR(
   IF(
     OR(ISBLANK(P2078),ISBLANK(Q2078)),
     "",
     IF(
       AND(AA2078&lt;&gt;"",OR(V2078="Terminé",V2078="En cours")),
       VLOOKUP(AC2078,Setup_ScoreExactBonus!A:D,4,FALSE),
       0
     )),
  0)</f>
        <v/>
      </c>
      <c r="AE2078" s="21">
        <f>IFERROR(IF(OR(ISBLANK(P2078),ISBLANK(Q2078)),0,IF(AA2078&lt;&gt;"", AA2078 + IF(AB2078=1,AD2078, 0), "") * (R2078+1)),"")</f>
        <v>0</v>
      </c>
      <c r="AF2078" s="21">
        <f ca="1">SUMIFS(AE$2:AE2078,D$2:D2078,D2078)</f>
        <v>2809</v>
      </c>
    </row>
    <row r="2079" spans="1:32" hidden="1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R2079" s="21">
        <v>0</v>
      </c>
      <c r="S2079" s="20">
        <f>VLOOKUP($A2079,Database!$A:$Y,10,FALSE)</f>
        <v>80</v>
      </c>
      <c r="T2079" s="20">
        <f>VLOOKUP($A2079,Database!$A:$Y,11,FALSE)</f>
        <v>114</v>
      </c>
      <c r="U2079" s="20">
        <f>VLOOKUP($A2079,Database!$A:$Y,12,FALSE)</f>
        <v>122</v>
      </c>
      <c r="V2079" s="20" t="str">
        <f>VLOOKUP(A2079,Database!A:M,13,FALSE)</f>
        <v>À venir</v>
      </c>
      <c r="W2079" s="20" t="str">
        <f>VLOOKUP($A2079,Database!$A:$Y,20,FALSE)</f>
        <v/>
      </c>
      <c r="X2079" s="20" t="str">
        <f>VLOOKUP($A2079,Database!$A:$Y,21,FALSE)</f>
        <v/>
      </c>
      <c r="Y2079" s="20">
        <f>IF(A2079=0,0,IF(V2079="À venir",0,IF(AND(ISBLANK(P2079),ISBLANK(Q2079)),1,0)))</f>
        <v>0</v>
      </c>
      <c r="Z2079" s="20" t="str">
        <f>IF(OR(ISBLANK(P2079),ISBLANK(Q2079)),"",IF(OR(AND(P2079&gt;Q2079,W2079&gt;X2079),AND(P2079=Q2079,W2079=X2079),AND(P2079&lt;Q2079,W2079&lt;X2079)),1,0))</f>
        <v/>
      </c>
      <c r="AA2079" s="20">
        <f ca="1">IF(C2079&lt;NOW(),IF(AND(P2079&gt;Q2079,W2079&gt;X2079),S2079,IF(AND(P2079=Q2079,W2079=X2079),T2079,IF(AND(P2079&lt;Q2079,W2079&lt;X2079),U2079,0))),"")</f>
        <v>114</v>
      </c>
      <c r="AB2079" s="20">
        <f ca="1">IF(AND(P2079=W2079,Q2079=X2079,NOT(ISBLANK(P2079)),NOT(ISBLANK(Q2079)),NOT(ISBLANK(W2079)),NOT(ISBLANK(AA2079))),1,0)</f>
        <v>0</v>
      </c>
      <c r="AC2079" s="20" t="str">
        <f ca="1">IF(AB2079=0,"",IF(OR(ISBLANK(P2079),ISBLANK(Q2079)),"",IF(ISBLANK(VLOOKUP(A2079,Database!A:AA,22,FALSE)),"",VLOOKUP(A2079,Database!A:AA,22,FALSE))))</f>
        <v/>
      </c>
      <c r="AD2079" s="20" t="str">
        <f>IFERROR(
   IF(
     OR(ISBLANK(P2079),ISBLANK(Q2079)),
     "",
     IF(
       AND(AA2079&lt;&gt;"",OR(V2079="Terminé",V2079="En cours")),
       VLOOKUP(AC2079,Setup_ScoreExactBonus!A:D,4,FALSE),
       0
     )),
  0)</f>
        <v/>
      </c>
      <c r="AE2079" s="21">
        <f>IFERROR(IF(OR(ISBLANK(P2079),ISBLANK(Q2079)),0,IF(AA2079&lt;&gt;"", AA2079 + IF(AB2079=1,AD2079, 0), "") * (R2079+1)),"")</f>
        <v>0</v>
      </c>
      <c r="AF2079" s="21">
        <f ca="1">SUMIFS(AE$2:AE2079,D$2:D2079,D2079)</f>
        <v>2170</v>
      </c>
    </row>
    <row r="2080" spans="1:32" hidden="1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R2080" s="21">
        <v>0</v>
      </c>
      <c r="S2080" s="20">
        <f>VLOOKUP($A2080,Database!$A:$Y,10,FALSE)</f>
        <v>80</v>
      </c>
      <c r="T2080" s="20">
        <f>VLOOKUP($A2080,Database!$A:$Y,11,FALSE)</f>
        <v>114</v>
      </c>
      <c r="U2080" s="20">
        <f>VLOOKUP($A2080,Database!$A:$Y,12,FALSE)</f>
        <v>122</v>
      </c>
      <c r="V2080" s="20" t="str">
        <f>VLOOKUP(A2080,Database!A:M,13,FALSE)</f>
        <v>À venir</v>
      </c>
      <c r="W2080" s="20" t="str">
        <f>VLOOKUP($A2080,Database!$A:$Y,20,FALSE)</f>
        <v/>
      </c>
      <c r="X2080" s="20" t="str">
        <f>VLOOKUP($A2080,Database!$A:$Y,21,FALSE)</f>
        <v/>
      </c>
      <c r="Y2080" s="20">
        <f>IF(A2080=0,0,IF(V2080="À venir",0,IF(AND(ISBLANK(P2080),ISBLANK(Q2080)),1,0)))</f>
        <v>0</v>
      </c>
      <c r="Z2080" s="20" t="str">
        <f>IF(OR(ISBLANK(P2080),ISBLANK(Q2080)),"",IF(OR(AND(P2080&gt;Q2080,W2080&gt;X2080),AND(P2080=Q2080,W2080=X2080),AND(P2080&lt;Q2080,W2080&lt;X2080)),1,0))</f>
        <v/>
      </c>
      <c r="AA2080" s="20" t="str">
        <f ca="1">IF(C2080&lt;NOW(),IF(AND(P2080&gt;Q2080,W2080&gt;X2080),S2080,IF(AND(P2080=Q2080,W2080=X2080),T2080,IF(AND(P2080&lt;Q2080,W2080&lt;X2080),U2080,0))),"")</f>
        <v/>
      </c>
      <c r="AB2080" s="20">
        <f ca="1">IF(AND(P2080=W2080,Q2080=X2080,NOT(ISBLANK(P2080)),NOT(ISBLANK(Q2080)),NOT(ISBLANK(W2080)),NOT(ISBLANK(AA2080))),1,0)</f>
        <v>0</v>
      </c>
      <c r="AC2080" s="20" t="str">
        <f ca="1">IF(AB2080=0,"",IF(OR(ISBLANK(P2080),ISBLANK(Q2080)),"",IF(ISBLANK(VLOOKUP(A2080,Database!A:AA,22,FALSE)),"",VLOOKUP(A2080,Database!A:AA,22,FALSE))))</f>
        <v/>
      </c>
      <c r="AD2080" s="20" t="str">
        <f>IFERROR(
   IF(
     OR(ISBLANK(P2080),ISBLANK(Q2080)),
     "",
     IF(
       AND(AA2080&lt;&gt;"",OR(V2080="Terminé",V2080="En cours")),
       VLOOKUP(AC2080,Setup_ScoreExactBonus!A:D,4,FALSE),
       0
     )),
  0)</f>
        <v/>
      </c>
      <c r="AE2080" s="21">
        <f>IFERROR(IF(OR(ISBLANK(P2080),ISBLANK(Q2080)),0,IF(AA2080&lt;&gt;"", AA2080 + IF(AB2080=1,AD2080, 0), "") * (R2080+1)),"")</f>
        <v>0</v>
      </c>
      <c r="AF2080" s="21">
        <f ca="1">SUMIFS(AE$2:AE2080,D$2:D2080,D2080)</f>
        <v>2233</v>
      </c>
    </row>
    <row r="2081" spans="1:32" hidden="1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/>
      <c r="Q2081" s="27"/>
      <c r="R2081" s="21">
        <v>0</v>
      </c>
      <c r="S2081" s="20">
        <f>VLOOKUP($A2081,Database!$A:$Y,10,FALSE)</f>
        <v>52</v>
      </c>
      <c r="T2081" s="20">
        <f>VLOOKUP($A2081,Database!$A:$Y,11,FALSE)</f>
        <v>132</v>
      </c>
      <c r="U2081" s="20">
        <f>VLOOKUP($A2081,Database!$A:$Y,12,FALSE)</f>
        <v>157</v>
      </c>
      <c r="V2081" s="20" t="str">
        <f>VLOOKUP(A2081,Database!A:M,13,FALSE)</f>
        <v>À venir</v>
      </c>
      <c r="W2081" s="20" t="str">
        <f>VLOOKUP($A2081,Database!$A:$Y,20,FALSE)</f>
        <v/>
      </c>
      <c r="X2081" s="20" t="str">
        <f>VLOOKUP($A2081,Database!$A:$Y,21,FALSE)</f>
        <v/>
      </c>
      <c r="Y2081" s="20">
        <f>IF(A2081=0,0,IF(V2081="À venir",0,IF(AND(ISBLANK(P2081),ISBLANK(Q2081)),1,0)))</f>
        <v>0</v>
      </c>
      <c r="Z2081" s="20" t="str">
        <f>IF(OR(ISBLANK(P2081),ISBLANK(Q2081)),"",IF(OR(AND(P2081&gt;Q2081,W2081&gt;X2081),AND(P2081=Q2081,W2081=X2081),AND(P2081&lt;Q2081,W2081&lt;X2081)),1,0))</f>
        <v/>
      </c>
      <c r="AA2081" s="20" t="str">
        <f ca="1">IF(C2081&lt;NOW(),IF(AND(P2081&gt;Q2081,W2081&gt;X2081),S2081,IF(AND(P2081=Q2081,W2081=X2081),T2081,IF(AND(P2081&lt;Q2081,W2081&lt;X2081),U2081,0))),"")</f>
        <v/>
      </c>
      <c r="AB2081" s="20">
        <f ca="1">IF(AND(P2081=W2081,Q2081=X2081,NOT(ISBLANK(P2081)),NOT(ISBLANK(Q2081)),NOT(ISBLANK(W2081)),NOT(ISBLANK(AA2081))),1,0)</f>
        <v>0</v>
      </c>
      <c r="AC2081" s="20" t="str">
        <f ca="1">IF(AB2081=0,"",IF(OR(ISBLANK(P2081),ISBLANK(Q2081)),"",IF(ISBLANK(VLOOKUP(A2081,Database!A:AA,22,FALSE)),"",VLOOKUP(A2081,Database!A:AA,22,FALSE))))</f>
        <v/>
      </c>
      <c r="AD2081" s="20" t="str">
        <f>IFERROR(
   IF(
     OR(ISBLANK(P2081),ISBLANK(Q2081)),
     "",
     IF(
       AND(AA2081&lt;&gt;"",OR(V2081="Terminé",V2081="En cours")),
       VLOOKUP(AC2081,Setup_ScoreExactBonus!A:D,4,FALSE),
       0
     )),
  0)</f>
        <v/>
      </c>
      <c r="AE2081" s="21">
        <f>IFERROR(IF(OR(ISBLANK(P2081),ISBLANK(Q2081)),0,IF(AA2081&lt;&gt;"", AA2081 + IF(AB2081=1,AD2081, 0), "") * (R2081+1)),"")</f>
        <v>0</v>
      </c>
      <c r="AF2081" s="21">
        <f ca="1">SUMIFS(AE$2:AE2081,D$2:D2081,D2081)</f>
        <v>2750</v>
      </c>
    </row>
    <row r="2082" spans="1:32" hidden="1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/>
      <c r="Q2082" s="27"/>
      <c r="R2082" s="21">
        <v>0</v>
      </c>
      <c r="S2082" s="20">
        <f>VLOOKUP($A2082,Database!$A:$Y,10,FALSE)</f>
        <v>52</v>
      </c>
      <c r="T2082" s="20">
        <f>VLOOKUP($A2082,Database!$A:$Y,11,FALSE)</f>
        <v>132</v>
      </c>
      <c r="U2082" s="20">
        <f>VLOOKUP($A2082,Database!$A:$Y,12,FALSE)</f>
        <v>157</v>
      </c>
      <c r="V2082" s="20" t="str">
        <f>VLOOKUP(A2082,Database!A:M,13,FALSE)</f>
        <v>À venir</v>
      </c>
      <c r="W2082" s="20" t="str">
        <f>VLOOKUP($A2082,Database!$A:$Y,20,FALSE)</f>
        <v/>
      </c>
      <c r="X2082" s="20" t="str">
        <f>VLOOKUP($A2082,Database!$A:$Y,21,FALSE)</f>
        <v/>
      </c>
      <c r="Y2082" s="20">
        <f>IF(A2082=0,0,IF(V2082="À venir",0,IF(AND(ISBLANK(P2082),ISBLANK(Q2082)),1,0)))</f>
        <v>0</v>
      </c>
      <c r="Z2082" s="20" t="str">
        <f>IF(OR(ISBLANK(P2082),ISBLANK(Q2082)),"",IF(OR(AND(P2082&gt;Q2082,W2082&gt;X2082),AND(P2082=Q2082,W2082=X2082),AND(P2082&lt;Q2082,W2082&lt;X2082)),1,0))</f>
        <v/>
      </c>
      <c r="AA2082" s="20" t="str">
        <f ca="1">IF(C2082&lt;NOW(),IF(AND(P2082&gt;Q2082,W2082&gt;X2082),S2082,IF(AND(P2082=Q2082,W2082=X2082),T2082,IF(AND(P2082&lt;Q2082,W2082&lt;X2082),U2082,0))),"")</f>
        <v/>
      </c>
      <c r="AB2082" s="20">
        <f ca="1">IF(AND(P2082=W2082,Q2082=X2082,NOT(ISBLANK(P2082)),NOT(ISBLANK(Q2082)),NOT(ISBLANK(W2082)),NOT(ISBLANK(AA2082))),1,0)</f>
        <v>0</v>
      </c>
      <c r="AC2082" s="20" t="str">
        <f ca="1">IF(AB2082=0,"",IF(OR(ISBLANK(P2082),ISBLANK(Q2082)),"",IF(ISBLANK(VLOOKUP(A2082,Database!A:AA,22,FALSE)),"",VLOOKUP(A2082,Database!A:AA,22,FALSE))))</f>
        <v/>
      </c>
      <c r="AD2082" s="20" t="str">
        <f>IFERROR(
   IF(
     OR(ISBLANK(P2082),ISBLANK(Q2082)),
     "",
     IF(
       AND(AA2082&lt;&gt;"",OR(V2082="Terminé",V2082="En cours")),
       VLOOKUP(AC2082,Setup_ScoreExactBonus!A:D,4,FALSE),
       0
     )),
  0)</f>
        <v/>
      </c>
      <c r="AE2082" s="21">
        <f>IFERROR(IF(OR(ISBLANK(P2082),ISBLANK(Q2082)),0,IF(AA2082&lt;&gt;"", AA2082 + IF(AB2082=1,AD2082, 0), "") * (R2082+1)),"")</f>
        <v>0</v>
      </c>
      <c r="AF2082" s="21">
        <f ca="1">SUMIFS(AE$2:AE2082,D$2:D2082,D2082)</f>
        <v>3059</v>
      </c>
    </row>
    <row r="2083" spans="1:32" hidden="1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/>
      <c r="Q2083" s="27"/>
      <c r="R2083" s="21">
        <v>0</v>
      </c>
      <c r="S2083" s="20">
        <f>VLOOKUP($A2083,Database!$A:$Y,10,FALSE)</f>
        <v>52</v>
      </c>
      <c r="T2083" s="20">
        <f>VLOOKUP($A2083,Database!$A:$Y,11,FALSE)</f>
        <v>132</v>
      </c>
      <c r="U2083" s="20">
        <f>VLOOKUP($A2083,Database!$A:$Y,12,FALSE)</f>
        <v>157</v>
      </c>
      <c r="V2083" s="20" t="str">
        <f>VLOOKUP(A2083,Database!A:M,13,FALSE)</f>
        <v>À venir</v>
      </c>
      <c r="W2083" s="20" t="str">
        <f>VLOOKUP($A2083,Database!$A:$Y,20,FALSE)</f>
        <v/>
      </c>
      <c r="X2083" s="20" t="str">
        <f>VLOOKUP($A2083,Database!$A:$Y,21,FALSE)</f>
        <v/>
      </c>
      <c r="Y2083" s="20">
        <f>IF(A2083=0,0,IF(V2083="À venir",0,IF(AND(ISBLANK(P2083),ISBLANK(Q2083)),1,0)))</f>
        <v>0</v>
      </c>
      <c r="Z2083" s="20" t="str">
        <f>IF(OR(ISBLANK(P2083),ISBLANK(Q2083)),"",IF(OR(AND(P2083&gt;Q2083,W2083&gt;X2083),AND(P2083=Q2083,W2083=X2083),AND(P2083&lt;Q2083,W2083&lt;X2083)),1,0))</f>
        <v/>
      </c>
      <c r="AA2083" s="20" t="str">
        <f ca="1">IF(C2083&lt;NOW(),IF(AND(P2083&gt;Q2083,W2083&gt;X2083),S2083,IF(AND(P2083=Q2083,W2083=X2083),T2083,IF(AND(P2083&lt;Q2083,W2083&lt;X2083),U2083,0))),"")</f>
        <v/>
      </c>
      <c r="AB2083" s="20">
        <f ca="1">IF(AND(P2083=W2083,Q2083=X2083,NOT(ISBLANK(P2083)),NOT(ISBLANK(Q2083)),NOT(ISBLANK(W2083)),NOT(ISBLANK(AA2083))),1,0)</f>
        <v>0</v>
      </c>
      <c r="AC2083" s="20" t="str">
        <f ca="1">IF(AB2083=0,"",IF(OR(ISBLANK(P2083),ISBLANK(Q2083)),"",IF(ISBLANK(VLOOKUP(A2083,Database!A:AA,22,FALSE)),"",VLOOKUP(A2083,Database!A:AA,22,FALSE))))</f>
        <v/>
      </c>
      <c r="AD2083" s="20" t="str">
        <f>IFERROR(
   IF(
     OR(ISBLANK(P2083),ISBLANK(Q2083)),
     "",
     IF(
       AND(AA2083&lt;&gt;"",OR(V2083="Terminé",V2083="En cours")),
       VLOOKUP(AC2083,Setup_ScoreExactBonus!A:D,4,FALSE),
       0
     )),
  0)</f>
        <v/>
      </c>
      <c r="AE2083" s="21">
        <f>IFERROR(IF(OR(ISBLANK(P2083),ISBLANK(Q2083)),0,IF(AA2083&lt;&gt;"", AA2083 + IF(AB2083=1,AD2083, 0), "") * (R2083+1)),"")</f>
        <v>0</v>
      </c>
      <c r="AF2083" s="21">
        <f ca="1">SUMIFS(AE$2:AE2083,D$2:D2083,D2083)</f>
        <v>2802</v>
      </c>
    </row>
    <row r="2084" spans="1:32" hidden="1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/>
      <c r="Q2084" s="27"/>
      <c r="R2084" s="21">
        <v>0</v>
      </c>
      <c r="S2084" s="20">
        <f>VLOOKUP($A2084,Database!$A:$Y,10,FALSE)</f>
        <v>52</v>
      </c>
      <c r="T2084" s="20">
        <f>VLOOKUP($A2084,Database!$A:$Y,11,FALSE)</f>
        <v>132</v>
      </c>
      <c r="U2084" s="20">
        <f>VLOOKUP($A2084,Database!$A:$Y,12,FALSE)</f>
        <v>157</v>
      </c>
      <c r="V2084" s="20" t="str">
        <f>VLOOKUP(A2084,Database!A:M,13,FALSE)</f>
        <v>À venir</v>
      </c>
      <c r="W2084" s="20" t="str">
        <f>VLOOKUP($A2084,Database!$A:$Y,20,FALSE)</f>
        <v/>
      </c>
      <c r="X2084" s="20" t="str">
        <f>VLOOKUP($A2084,Database!$A:$Y,21,FALSE)</f>
        <v/>
      </c>
      <c r="Y2084" s="20">
        <f>IF(A2084=0,0,IF(V2084="À venir",0,IF(AND(ISBLANK(P2084),ISBLANK(Q2084)),1,0)))</f>
        <v>0</v>
      </c>
      <c r="Z2084" s="20" t="str">
        <f>IF(OR(ISBLANK(P2084),ISBLANK(Q2084)),"",IF(OR(AND(P2084&gt;Q2084,W2084&gt;X2084),AND(P2084=Q2084,W2084=X2084),AND(P2084&lt;Q2084,W2084&lt;X2084)),1,0))</f>
        <v/>
      </c>
      <c r="AA2084" s="20" t="str">
        <f ca="1">IF(C2084&lt;NOW(),IF(AND(P2084&gt;Q2084,W2084&gt;X2084),S2084,IF(AND(P2084=Q2084,W2084=X2084),T2084,IF(AND(P2084&lt;Q2084,W2084&lt;X2084),U2084,0))),"")</f>
        <v/>
      </c>
      <c r="AB2084" s="20">
        <f ca="1">IF(AND(P2084=W2084,Q2084=X2084,NOT(ISBLANK(P2084)),NOT(ISBLANK(Q2084)),NOT(ISBLANK(W2084)),NOT(ISBLANK(AA2084))),1,0)</f>
        <v>0</v>
      </c>
      <c r="AC2084" s="20" t="str">
        <f ca="1">IF(AB2084=0,"",IF(OR(ISBLANK(P2084),ISBLANK(Q2084)),"",IF(ISBLANK(VLOOKUP(A2084,Database!A:AA,22,FALSE)),"",VLOOKUP(A2084,Database!A:AA,22,FALSE))))</f>
        <v/>
      </c>
      <c r="AD2084" s="20" t="str">
        <f>IFERROR(
   IF(
     OR(ISBLANK(P2084),ISBLANK(Q2084)),
     "",
     IF(
       AND(AA2084&lt;&gt;"",OR(V2084="Terminé",V2084="En cours")),
       VLOOKUP(AC2084,Setup_ScoreExactBonus!A:D,4,FALSE),
       0
     )),
  0)</f>
        <v/>
      </c>
      <c r="AE2084" s="21">
        <f>IFERROR(IF(OR(ISBLANK(P2084),ISBLANK(Q2084)),0,IF(AA2084&lt;&gt;"", AA2084 + IF(AB2084=1,AD2084, 0), "") * (R2084+1)),"")</f>
        <v>0</v>
      </c>
      <c r="AF2084" s="21">
        <f ca="1">SUMIFS(AE$2:AE2084,D$2:D2084,D2084)</f>
        <v>2698</v>
      </c>
    </row>
    <row r="2085" spans="1:32" hidden="1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/>
      <c r="Q2085" s="27"/>
      <c r="R2085" s="21">
        <v>0</v>
      </c>
      <c r="S2085" s="20">
        <f>VLOOKUP($A2085,Database!$A:$Y,10,FALSE)</f>
        <v>52</v>
      </c>
      <c r="T2085" s="20">
        <f>VLOOKUP($A2085,Database!$A:$Y,11,FALSE)</f>
        <v>132</v>
      </c>
      <c r="U2085" s="20">
        <f>VLOOKUP($A2085,Database!$A:$Y,12,FALSE)</f>
        <v>157</v>
      </c>
      <c r="V2085" s="20" t="str">
        <f>VLOOKUP(A2085,Database!A:M,13,FALSE)</f>
        <v>À venir</v>
      </c>
      <c r="W2085" s="20" t="str">
        <f>VLOOKUP($A2085,Database!$A:$Y,20,FALSE)</f>
        <v/>
      </c>
      <c r="X2085" s="20" t="str">
        <f>VLOOKUP($A2085,Database!$A:$Y,21,FALSE)</f>
        <v/>
      </c>
      <c r="Y2085" s="20">
        <f>IF(A2085=0,0,IF(V2085="À venir",0,IF(AND(ISBLANK(P2085),ISBLANK(Q2085)),1,0)))</f>
        <v>0</v>
      </c>
      <c r="Z2085" s="20" t="str">
        <f>IF(OR(ISBLANK(P2085),ISBLANK(Q2085)),"",IF(OR(AND(P2085&gt;Q2085,W2085&gt;X2085),AND(P2085=Q2085,W2085=X2085),AND(P2085&lt;Q2085,W2085&lt;X2085)),1,0))</f>
        <v/>
      </c>
      <c r="AA2085" s="20" t="str">
        <f ca="1">IF(C2085&lt;NOW(),IF(AND(P2085&gt;Q2085,W2085&gt;X2085),S2085,IF(AND(P2085=Q2085,W2085=X2085),T2085,IF(AND(P2085&lt;Q2085,W2085&lt;X2085),U2085,0))),"")</f>
        <v/>
      </c>
      <c r="AB2085" s="20">
        <f ca="1">IF(AND(P2085=W2085,Q2085=X2085,NOT(ISBLANK(P2085)),NOT(ISBLANK(Q2085)),NOT(ISBLANK(W2085)),NOT(ISBLANK(AA2085))),1,0)</f>
        <v>0</v>
      </c>
      <c r="AC2085" s="20" t="str">
        <f ca="1">IF(AB2085=0,"",IF(OR(ISBLANK(P2085),ISBLANK(Q2085)),"",IF(ISBLANK(VLOOKUP(A2085,Database!A:AA,22,FALSE)),"",VLOOKUP(A2085,Database!A:AA,22,FALSE))))</f>
        <v/>
      </c>
      <c r="AD2085" s="20" t="str">
        <f>IFERROR(
   IF(
     OR(ISBLANK(P2085),ISBLANK(Q2085)),
     "",
     IF(
       AND(AA2085&lt;&gt;"",OR(V2085="Terminé",V2085="En cours")),
       VLOOKUP(AC2085,Setup_ScoreExactBonus!A:D,4,FALSE),
       0
     )),
  0)</f>
        <v/>
      </c>
      <c r="AE2085" s="21">
        <f>IFERROR(IF(OR(ISBLANK(P2085),ISBLANK(Q2085)),0,IF(AA2085&lt;&gt;"", AA2085 + IF(AB2085=1,AD2085, 0), "") * (R2085+1)),"")</f>
        <v>0</v>
      </c>
      <c r="AF2085" s="21">
        <f ca="1">SUMIFS(AE$2:AE2085,D$2:D2085,D2085)</f>
        <v>2190</v>
      </c>
    </row>
    <row r="2086" spans="1:32" hidden="1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/>
      <c r="Q2086" s="27"/>
      <c r="R2086" s="21">
        <v>0</v>
      </c>
      <c r="S2086" s="20">
        <f>VLOOKUP($A2086,Database!$A:$Y,10,FALSE)</f>
        <v>52</v>
      </c>
      <c r="T2086" s="20">
        <f>VLOOKUP($A2086,Database!$A:$Y,11,FALSE)</f>
        <v>132</v>
      </c>
      <c r="U2086" s="20">
        <f>VLOOKUP($A2086,Database!$A:$Y,12,FALSE)</f>
        <v>157</v>
      </c>
      <c r="V2086" s="20" t="str">
        <f>VLOOKUP(A2086,Database!A:M,13,FALSE)</f>
        <v>À venir</v>
      </c>
      <c r="W2086" s="20" t="str">
        <f>VLOOKUP($A2086,Database!$A:$Y,20,FALSE)</f>
        <v/>
      </c>
      <c r="X2086" s="20" t="str">
        <f>VLOOKUP($A2086,Database!$A:$Y,21,FALSE)</f>
        <v/>
      </c>
      <c r="Y2086" s="20">
        <f>IF(A2086=0,0,IF(V2086="À venir",0,IF(AND(ISBLANK(P2086),ISBLANK(Q2086)),1,0)))</f>
        <v>0</v>
      </c>
      <c r="Z2086" s="20" t="str">
        <f>IF(OR(ISBLANK(P2086),ISBLANK(Q2086)),"",IF(OR(AND(P2086&gt;Q2086,W2086&gt;X2086),AND(P2086=Q2086,W2086=X2086),AND(P2086&lt;Q2086,W2086&lt;X2086)),1,0))</f>
        <v/>
      </c>
      <c r="AA2086" s="20" t="str">
        <f ca="1">IF(C2086&lt;NOW(),IF(AND(P2086&gt;Q2086,W2086&gt;X2086),S2086,IF(AND(P2086=Q2086,W2086=X2086),T2086,IF(AND(P2086&lt;Q2086,W2086&lt;X2086),U2086,0))),"")</f>
        <v/>
      </c>
      <c r="AB2086" s="20">
        <f ca="1">IF(AND(P2086=W2086,Q2086=X2086,NOT(ISBLANK(P2086)),NOT(ISBLANK(Q2086)),NOT(ISBLANK(W2086)),NOT(ISBLANK(AA2086))),1,0)</f>
        <v>0</v>
      </c>
      <c r="AC2086" s="20" t="str">
        <f ca="1">IF(AB2086=0,"",IF(OR(ISBLANK(P2086),ISBLANK(Q2086)),"",IF(ISBLANK(VLOOKUP(A2086,Database!A:AA,22,FALSE)),"",VLOOKUP(A2086,Database!A:AA,22,FALSE))))</f>
        <v/>
      </c>
      <c r="AD2086" s="20" t="str">
        <f>IFERROR(
   IF(
     OR(ISBLANK(P2086),ISBLANK(Q2086)),
     "",
     IF(
       AND(AA2086&lt;&gt;"",OR(V2086="Terminé",V2086="En cours")),
       VLOOKUP(AC2086,Setup_ScoreExactBonus!A:D,4,FALSE),
       0
     )),
  0)</f>
        <v/>
      </c>
      <c r="AE2086" s="21">
        <f>IFERROR(IF(OR(ISBLANK(P2086),ISBLANK(Q2086)),0,IF(AA2086&lt;&gt;"", AA2086 + IF(AB2086=1,AD2086, 0), "") * (R2086+1)),"")</f>
        <v>0</v>
      </c>
      <c r="AF2086" s="21">
        <f ca="1">SUMIFS(AE$2:AE2086,D$2:D2086,D2086)</f>
        <v>2789</v>
      </c>
    </row>
    <row r="2087" spans="1:32" hidden="1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/>
      <c r="Q2087" s="27"/>
      <c r="R2087" s="21">
        <v>0</v>
      </c>
      <c r="S2087" s="20">
        <f>VLOOKUP($A2087,Database!$A:$Y,10,FALSE)</f>
        <v>52</v>
      </c>
      <c r="T2087" s="20">
        <f>VLOOKUP($A2087,Database!$A:$Y,11,FALSE)</f>
        <v>132</v>
      </c>
      <c r="U2087" s="20">
        <f>VLOOKUP($A2087,Database!$A:$Y,12,FALSE)</f>
        <v>157</v>
      </c>
      <c r="V2087" s="20" t="str">
        <f>VLOOKUP(A2087,Database!A:M,13,FALSE)</f>
        <v>À venir</v>
      </c>
      <c r="W2087" s="20" t="str">
        <f>VLOOKUP($A2087,Database!$A:$Y,20,FALSE)</f>
        <v/>
      </c>
      <c r="X2087" s="20" t="str">
        <f>VLOOKUP($A2087,Database!$A:$Y,21,FALSE)</f>
        <v/>
      </c>
      <c r="Y2087" s="20">
        <f>IF(A2087=0,0,IF(V2087="À venir",0,IF(AND(ISBLANK(P2087),ISBLANK(Q2087)),1,0)))</f>
        <v>0</v>
      </c>
      <c r="Z2087" s="20" t="str">
        <f>IF(OR(ISBLANK(P2087),ISBLANK(Q2087)),"",IF(OR(AND(P2087&gt;Q2087,W2087&gt;X2087),AND(P2087=Q2087,W2087=X2087),AND(P2087&lt;Q2087,W2087&lt;X2087)),1,0))</f>
        <v/>
      </c>
      <c r="AA2087" s="20" t="str">
        <f ca="1">IF(C2087&lt;NOW(),IF(AND(P2087&gt;Q2087,W2087&gt;X2087),S2087,IF(AND(P2087=Q2087,W2087=X2087),T2087,IF(AND(P2087&lt;Q2087,W2087&lt;X2087),U2087,0))),"")</f>
        <v/>
      </c>
      <c r="AB2087" s="20">
        <f ca="1">IF(AND(P2087=W2087,Q2087=X2087,NOT(ISBLANK(P2087)),NOT(ISBLANK(Q2087)),NOT(ISBLANK(W2087)),NOT(ISBLANK(AA2087))),1,0)</f>
        <v>0</v>
      </c>
      <c r="AC2087" s="20" t="str">
        <f ca="1">IF(AB2087=0,"",IF(OR(ISBLANK(P2087),ISBLANK(Q2087)),"",IF(ISBLANK(VLOOKUP(A2087,Database!A:AA,22,FALSE)),"",VLOOKUP(A2087,Database!A:AA,22,FALSE))))</f>
        <v/>
      </c>
      <c r="AD2087" s="20" t="str">
        <f>IFERROR(
   IF(
     OR(ISBLANK(P2087),ISBLANK(Q2087)),
     "",
     IF(
       AND(AA2087&lt;&gt;"",OR(V2087="Terminé",V2087="En cours")),
       VLOOKUP(AC2087,Setup_ScoreExactBonus!A:D,4,FALSE),
       0
     )),
  0)</f>
        <v/>
      </c>
      <c r="AE2087" s="21">
        <f>IFERROR(IF(OR(ISBLANK(P2087),ISBLANK(Q2087)),0,IF(AA2087&lt;&gt;"", AA2087 + IF(AB2087=1,AD2087, 0), "") * (R2087+1)),"")</f>
        <v>0</v>
      </c>
      <c r="AF2087" s="21">
        <f ca="1">SUMIFS(AE$2:AE2087,D$2:D2087,D2087)</f>
        <v>1434</v>
      </c>
    </row>
    <row r="2088" spans="1:32" hidden="1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/>
      <c r="Q2088" s="27"/>
      <c r="R2088" s="21">
        <v>0</v>
      </c>
      <c r="S2088" s="20">
        <f>VLOOKUP($A2088,Database!$A:$Y,10,FALSE)</f>
        <v>52</v>
      </c>
      <c r="T2088" s="20">
        <f>VLOOKUP($A2088,Database!$A:$Y,11,FALSE)</f>
        <v>132</v>
      </c>
      <c r="U2088" s="20">
        <f>VLOOKUP($A2088,Database!$A:$Y,12,FALSE)</f>
        <v>157</v>
      </c>
      <c r="V2088" s="20" t="str">
        <f>VLOOKUP(A2088,Database!A:M,13,FALSE)</f>
        <v>À venir</v>
      </c>
      <c r="W2088" s="20" t="str">
        <f>VLOOKUP($A2088,Database!$A:$Y,20,FALSE)</f>
        <v/>
      </c>
      <c r="X2088" s="20" t="str">
        <f>VLOOKUP($A2088,Database!$A:$Y,21,FALSE)</f>
        <v/>
      </c>
      <c r="Y2088" s="20">
        <f>IF(A2088=0,0,IF(V2088="À venir",0,IF(AND(ISBLANK(P2088),ISBLANK(Q2088)),1,0)))</f>
        <v>0</v>
      </c>
      <c r="Z2088" s="20" t="str">
        <f>IF(OR(ISBLANK(P2088),ISBLANK(Q2088)),"",IF(OR(AND(P2088&gt;Q2088,W2088&gt;X2088),AND(P2088=Q2088,W2088=X2088),AND(P2088&lt;Q2088,W2088&lt;X2088)),1,0))</f>
        <v/>
      </c>
      <c r="AA2088" s="20" t="str">
        <f ca="1">IF(C2088&lt;NOW(),IF(AND(P2088&gt;Q2088,W2088&gt;X2088),S2088,IF(AND(P2088=Q2088,W2088=X2088),T2088,IF(AND(P2088&lt;Q2088,W2088&lt;X2088),U2088,0))),"")</f>
        <v/>
      </c>
      <c r="AB2088" s="20">
        <f ca="1">IF(AND(P2088=W2088,Q2088=X2088,NOT(ISBLANK(P2088)),NOT(ISBLANK(Q2088)),NOT(ISBLANK(W2088)),NOT(ISBLANK(AA2088))),1,0)</f>
        <v>0</v>
      </c>
      <c r="AC2088" s="20" t="str">
        <f ca="1">IF(AB2088=0,"",IF(OR(ISBLANK(P2088),ISBLANK(Q2088)),"",IF(ISBLANK(VLOOKUP(A2088,Database!A:AA,22,FALSE)),"",VLOOKUP(A2088,Database!A:AA,22,FALSE))))</f>
        <v/>
      </c>
      <c r="AD2088" s="20" t="str">
        <f>IFERROR(
   IF(
     OR(ISBLANK(P2088),ISBLANK(Q2088)),
     "",
     IF(
       AND(AA2088&lt;&gt;"",OR(V2088="Terminé",V2088="En cours")),
       VLOOKUP(AC2088,Setup_ScoreExactBonus!A:D,4,FALSE),
       0
     )),
  0)</f>
        <v/>
      </c>
      <c r="AE2088" s="21">
        <f>IFERROR(IF(OR(ISBLANK(P2088),ISBLANK(Q2088)),0,IF(AA2088&lt;&gt;"", AA2088 + IF(AB2088=1,AD2088, 0), "") * (R2088+1)),"")</f>
        <v>0</v>
      </c>
      <c r="AF2088" s="21">
        <f ca="1">SUMIFS(AE$2:AE2088,D$2:D2088,D2088)</f>
        <v>2732</v>
      </c>
    </row>
    <row r="2089" spans="1:32" hidden="1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/>
      <c r="Q2089" s="27"/>
      <c r="R2089" s="21">
        <v>0</v>
      </c>
      <c r="S2089" s="20">
        <f>VLOOKUP($A2089,Database!$A:$Y,10,FALSE)</f>
        <v>52</v>
      </c>
      <c r="T2089" s="20">
        <f>VLOOKUP($A2089,Database!$A:$Y,11,FALSE)</f>
        <v>132</v>
      </c>
      <c r="U2089" s="20">
        <f>VLOOKUP($A2089,Database!$A:$Y,12,FALSE)</f>
        <v>157</v>
      </c>
      <c r="V2089" s="20" t="str">
        <f>VLOOKUP(A2089,Database!A:M,13,FALSE)</f>
        <v>À venir</v>
      </c>
      <c r="W2089" s="20" t="str">
        <f>VLOOKUP($A2089,Database!$A:$Y,20,FALSE)</f>
        <v/>
      </c>
      <c r="X2089" s="20" t="str">
        <f>VLOOKUP($A2089,Database!$A:$Y,21,FALSE)</f>
        <v/>
      </c>
      <c r="Y2089" s="20">
        <f>IF(A2089=0,0,IF(V2089="À venir",0,IF(AND(ISBLANK(P2089),ISBLANK(Q2089)),1,0)))</f>
        <v>0</v>
      </c>
      <c r="Z2089" s="20" t="str">
        <f>IF(OR(ISBLANK(P2089),ISBLANK(Q2089)),"",IF(OR(AND(P2089&gt;Q2089,W2089&gt;X2089),AND(P2089=Q2089,W2089=X2089),AND(P2089&lt;Q2089,W2089&lt;X2089)),1,0))</f>
        <v/>
      </c>
      <c r="AA2089" s="20" t="str">
        <f ca="1">IF(C2089&lt;NOW(),IF(AND(P2089&gt;Q2089,W2089&gt;X2089),S2089,IF(AND(P2089=Q2089,W2089=X2089),T2089,IF(AND(P2089&lt;Q2089,W2089&lt;X2089),U2089,0))),"")</f>
        <v/>
      </c>
      <c r="AB2089" s="20">
        <f ca="1">IF(AND(P2089=W2089,Q2089=X2089,NOT(ISBLANK(P2089)),NOT(ISBLANK(Q2089)),NOT(ISBLANK(W2089)),NOT(ISBLANK(AA2089))),1,0)</f>
        <v>0</v>
      </c>
      <c r="AC2089" s="20" t="str">
        <f ca="1">IF(AB2089=0,"",IF(OR(ISBLANK(P2089),ISBLANK(Q2089)),"",IF(ISBLANK(VLOOKUP(A2089,Database!A:AA,22,FALSE)),"",VLOOKUP(A2089,Database!A:AA,22,FALSE))))</f>
        <v/>
      </c>
      <c r="AD2089" s="20" t="str">
        <f>IFERROR(
   IF(
     OR(ISBLANK(P2089),ISBLANK(Q2089)),
     "",
     IF(
       AND(AA2089&lt;&gt;"",OR(V2089="Terminé",V2089="En cours")),
       VLOOKUP(AC2089,Setup_ScoreExactBonus!A:D,4,FALSE),
       0
     )),
  0)</f>
        <v/>
      </c>
      <c r="AE2089" s="21">
        <f>IFERROR(IF(OR(ISBLANK(P2089),ISBLANK(Q2089)),0,IF(AA2089&lt;&gt;"", AA2089 + IF(AB2089=1,AD2089, 0), "") * (R2089+1)),"")</f>
        <v>0</v>
      </c>
      <c r="AF2089" s="21">
        <f ca="1">SUMIFS(AE$2:AE2089,D$2:D2089,D2089)</f>
        <v>2825</v>
      </c>
    </row>
    <row r="2090" spans="1:32" hidden="1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/>
      <c r="Q2090" s="27"/>
      <c r="R2090" s="21">
        <v>0</v>
      </c>
      <c r="S2090" s="20">
        <f>VLOOKUP($A2090,Database!$A:$Y,10,FALSE)</f>
        <v>52</v>
      </c>
      <c r="T2090" s="20">
        <f>VLOOKUP($A2090,Database!$A:$Y,11,FALSE)</f>
        <v>132</v>
      </c>
      <c r="U2090" s="20">
        <f>VLOOKUP($A2090,Database!$A:$Y,12,FALSE)</f>
        <v>157</v>
      </c>
      <c r="V2090" s="20" t="str">
        <f>VLOOKUP(A2090,Database!A:M,13,FALSE)</f>
        <v>À venir</v>
      </c>
      <c r="W2090" s="20" t="str">
        <f>VLOOKUP($A2090,Database!$A:$Y,20,FALSE)</f>
        <v/>
      </c>
      <c r="X2090" s="20" t="str">
        <f>VLOOKUP($A2090,Database!$A:$Y,21,FALSE)</f>
        <v/>
      </c>
      <c r="Y2090" s="20">
        <f>IF(A2090=0,0,IF(V2090="À venir",0,IF(AND(ISBLANK(P2090),ISBLANK(Q2090)),1,0)))</f>
        <v>0</v>
      </c>
      <c r="Z2090" s="20" t="str">
        <f>IF(OR(ISBLANK(P2090),ISBLANK(Q2090)),"",IF(OR(AND(P2090&gt;Q2090,W2090&gt;X2090),AND(P2090=Q2090,W2090=X2090),AND(P2090&lt;Q2090,W2090&lt;X2090)),1,0))</f>
        <v/>
      </c>
      <c r="AA2090" s="20" t="str">
        <f ca="1">IF(C2090&lt;NOW(),IF(AND(P2090&gt;Q2090,W2090&gt;X2090),S2090,IF(AND(P2090=Q2090,W2090=X2090),T2090,IF(AND(P2090&lt;Q2090,W2090&lt;X2090),U2090,0))),"")</f>
        <v/>
      </c>
      <c r="AB2090" s="20">
        <f ca="1">IF(AND(P2090=W2090,Q2090=X2090,NOT(ISBLANK(P2090)),NOT(ISBLANK(Q2090)),NOT(ISBLANK(W2090)),NOT(ISBLANK(AA2090))),1,0)</f>
        <v>0</v>
      </c>
      <c r="AC2090" s="20" t="str">
        <f ca="1">IF(AB2090=0,"",IF(OR(ISBLANK(P2090),ISBLANK(Q2090)),"",IF(ISBLANK(VLOOKUP(A2090,Database!A:AA,22,FALSE)),"",VLOOKUP(A2090,Database!A:AA,22,FALSE))))</f>
        <v/>
      </c>
      <c r="AD2090" s="20" t="str">
        <f>IFERROR(
   IF(
     OR(ISBLANK(P2090),ISBLANK(Q2090)),
     "",
     IF(
       AND(AA2090&lt;&gt;"",OR(V2090="Terminé",V2090="En cours")),
       VLOOKUP(AC2090,Setup_ScoreExactBonus!A:D,4,FALSE),
       0
     )),
  0)</f>
        <v/>
      </c>
      <c r="AE2090" s="21">
        <f>IFERROR(IF(OR(ISBLANK(P2090),ISBLANK(Q2090)),0,IF(AA2090&lt;&gt;"", AA2090 + IF(AB2090=1,AD2090, 0), "") * (R2090+1)),"")</f>
        <v>0</v>
      </c>
      <c r="AF2090" s="21">
        <f ca="1">SUMIFS(AE$2:AE2090,D$2:D2090,D2090)</f>
        <v>2585</v>
      </c>
    </row>
    <row r="2091" spans="1:32" hidden="1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/>
      <c r="Q2091" s="27"/>
      <c r="R2091" s="21">
        <v>0</v>
      </c>
      <c r="S2091" s="20">
        <f>VLOOKUP($A2091,Database!$A:$Y,10,FALSE)</f>
        <v>52</v>
      </c>
      <c r="T2091" s="20">
        <f>VLOOKUP($A2091,Database!$A:$Y,11,FALSE)</f>
        <v>132</v>
      </c>
      <c r="U2091" s="20">
        <f>VLOOKUP($A2091,Database!$A:$Y,12,FALSE)</f>
        <v>157</v>
      </c>
      <c r="V2091" s="20" t="str">
        <f>VLOOKUP(A2091,Database!A:M,13,FALSE)</f>
        <v>À venir</v>
      </c>
      <c r="W2091" s="20" t="str">
        <f>VLOOKUP($A2091,Database!$A:$Y,20,FALSE)</f>
        <v/>
      </c>
      <c r="X2091" s="20" t="str">
        <f>VLOOKUP($A2091,Database!$A:$Y,21,FALSE)</f>
        <v/>
      </c>
      <c r="Y2091" s="20">
        <f>IF(A2091=0,0,IF(V2091="À venir",0,IF(AND(ISBLANK(P2091),ISBLANK(Q2091)),1,0)))</f>
        <v>0</v>
      </c>
      <c r="Z2091" s="20" t="str">
        <f>IF(OR(ISBLANK(P2091),ISBLANK(Q2091)),"",IF(OR(AND(P2091&gt;Q2091,W2091&gt;X2091),AND(P2091=Q2091,W2091=X2091),AND(P2091&lt;Q2091,W2091&lt;X2091)),1,0))</f>
        <v/>
      </c>
      <c r="AA2091" s="20" t="str">
        <f ca="1">IF(C2091&lt;NOW(),IF(AND(P2091&gt;Q2091,W2091&gt;X2091),S2091,IF(AND(P2091=Q2091,W2091=X2091),T2091,IF(AND(P2091&lt;Q2091,W2091&lt;X2091),U2091,0))),"")</f>
        <v/>
      </c>
      <c r="AB2091" s="20">
        <f ca="1">IF(AND(P2091=W2091,Q2091=X2091,NOT(ISBLANK(P2091)),NOT(ISBLANK(Q2091)),NOT(ISBLANK(W2091)),NOT(ISBLANK(AA2091))),1,0)</f>
        <v>0</v>
      </c>
      <c r="AC2091" s="20" t="str">
        <f ca="1">IF(AB2091=0,"",IF(OR(ISBLANK(P2091),ISBLANK(Q2091)),"",IF(ISBLANK(VLOOKUP(A2091,Database!A:AA,22,FALSE)),"",VLOOKUP(A2091,Database!A:AA,22,FALSE))))</f>
        <v/>
      </c>
      <c r="AD2091" s="20" t="str">
        <f>IFERROR(
   IF(
     OR(ISBLANK(P2091),ISBLANK(Q2091)),
     "",
     IF(
       AND(AA2091&lt;&gt;"",OR(V2091="Terminé",V2091="En cours")),
       VLOOKUP(AC2091,Setup_ScoreExactBonus!A:D,4,FALSE),
       0
     )),
  0)</f>
        <v/>
      </c>
      <c r="AE2091" s="21">
        <f>IFERROR(IF(OR(ISBLANK(P2091),ISBLANK(Q2091)),0,IF(AA2091&lt;&gt;"", AA2091 + IF(AB2091=1,AD2091, 0), "") * (R2091+1)),"")</f>
        <v>0</v>
      </c>
      <c r="AF2091" s="21">
        <f ca="1">SUMIFS(AE$2:AE2091,D$2:D2091,D2091)</f>
        <v>2936</v>
      </c>
    </row>
    <row r="2092" spans="1:32" hidden="1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/>
      <c r="Q2092" s="27"/>
      <c r="R2092" s="21">
        <v>0</v>
      </c>
      <c r="S2092" s="20">
        <f>VLOOKUP($A2092,Database!$A:$Y,10,FALSE)</f>
        <v>52</v>
      </c>
      <c r="T2092" s="20">
        <f>VLOOKUP($A2092,Database!$A:$Y,11,FALSE)</f>
        <v>132</v>
      </c>
      <c r="U2092" s="20">
        <f>VLOOKUP($A2092,Database!$A:$Y,12,FALSE)</f>
        <v>157</v>
      </c>
      <c r="V2092" s="20" t="str">
        <f>VLOOKUP(A2092,Database!A:M,13,FALSE)</f>
        <v>À venir</v>
      </c>
      <c r="W2092" s="20" t="str">
        <f>VLOOKUP($A2092,Database!$A:$Y,20,FALSE)</f>
        <v/>
      </c>
      <c r="X2092" s="20" t="str">
        <f>VLOOKUP($A2092,Database!$A:$Y,21,FALSE)</f>
        <v/>
      </c>
      <c r="Y2092" s="20">
        <f>IF(A2092=0,0,IF(V2092="À venir",0,IF(AND(ISBLANK(P2092),ISBLANK(Q2092)),1,0)))</f>
        <v>0</v>
      </c>
      <c r="Z2092" s="20" t="str">
        <f>IF(OR(ISBLANK(P2092),ISBLANK(Q2092)),"",IF(OR(AND(P2092&gt;Q2092,W2092&gt;X2092),AND(P2092=Q2092,W2092=X2092),AND(P2092&lt;Q2092,W2092&lt;X2092)),1,0))</f>
        <v/>
      </c>
      <c r="AA2092" s="20" t="str">
        <f ca="1">IF(C2092&lt;NOW(),IF(AND(P2092&gt;Q2092,W2092&gt;X2092),S2092,IF(AND(P2092=Q2092,W2092=X2092),T2092,IF(AND(P2092&lt;Q2092,W2092&lt;X2092),U2092,0))),"")</f>
        <v/>
      </c>
      <c r="AB2092" s="20">
        <f ca="1">IF(AND(P2092=W2092,Q2092=X2092,NOT(ISBLANK(P2092)),NOT(ISBLANK(Q2092)),NOT(ISBLANK(W2092)),NOT(ISBLANK(AA2092))),1,0)</f>
        <v>0</v>
      </c>
      <c r="AC2092" s="20" t="str">
        <f ca="1">IF(AB2092=0,"",IF(OR(ISBLANK(P2092),ISBLANK(Q2092)),"",IF(ISBLANK(VLOOKUP(A2092,Database!A:AA,22,FALSE)),"",VLOOKUP(A2092,Database!A:AA,22,FALSE))))</f>
        <v/>
      </c>
      <c r="AD2092" s="20" t="str">
        <f>IFERROR(
   IF(
     OR(ISBLANK(P2092),ISBLANK(Q2092)),
     "",
     IF(
       AND(AA2092&lt;&gt;"",OR(V2092="Terminé",V2092="En cours")),
       VLOOKUP(AC2092,Setup_ScoreExactBonus!A:D,4,FALSE),
       0
     )),
  0)</f>
        <v/>
      </c>
      <c r="AE2092" s="21">
        <f>IFERROR(IF(OR(ISBLANK(P2092),ISBLANK(Q2092)),0,IF(AA2092&lt;&gt;"", AA2092 + IF(AB2092=1,AD2092, 0), "") * (R2092+1)),"")</f>
        <v>0</v>
      </c>
      <c r="AF2092" s="21">
        <f ca="1">SUMIFS(AE$2:AE2092,D$2:D2092,D2092)</f>
        <v>2774</v>
      </c>
    </row>
    <row r="2093" spans="1:32" hidden="1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/>
      <c r="Q2093" s="27"/>
      <c r="R2093" s="21">
        <v>0</v>
      </c>
      <c r="S2093" s="20">
        <f>VLOOKUP($A2093,Database!$A:$Y,10,FALSE)</f>
        <v>52</v>
      </c>
      <c r="T2093" s="20">
        <f>VLOOKUP($A2093,Database!$A:$Y,11,FALSE)</f>
        <v>132</v>
      </c>
      <c r="U2093" s="20">
        <f>VLOOKUP($A2093,Database!$A:$Y,12,FALSE)</f>
        <v>157</v>
      </c>
      <c r="V2093" s="20" t="str">
        <f>VLOOKUP(A2093,Database!A:M,13,FALSE)</f>
        <v>À venir</v>
      </c>
      <c r="W2093" s="20" t="str">
        <f>VLOOKUP($A2093,Database!$A:$Y,20,FALSE)</f>
        <v/>
      </c>
      <c r="X2093" s="20" t="str">
        <f>VLOOKUP($A2093,Database!$A:$Y,21,FALSE)</f>
        <v/>
      </c>
      <c r="Y2093" s="20">
        <f>IF(A2093=0,0,IF(V2093="À venir",0,IF(AND(ISBLANK(P2093),ISBLANK(Q2093)),1,0)))</f>
        <v>0</v>
      </c>
      <c r="Z2093" s="20" t="str">
        <f>IF(OR(ISBLANK(P2093),ISBLANK(Q2093)),"",IF(OR(AND(P2093&gt;Q2093,W2093&gt;X2093),AND(P2093=Q2093,W2093=X2093),AND(P2093&lt;Q2093,W2093&lt;X2093)),1,0))</f>
        <v/>
      </c>
      <c r="AA2093" s="20" t="str">
        <f ca="1">IF(C2093&lt;NOW(),IF(AND(P2093&gt;Q2093,W2093&gt;X2093),S2093,IF(AND(P2093=Q2093,W2093=X2093),T2093,IF(AND(P2093&lt;Q2093,W2093&lt;X2093),U2093,0))),"")</f>
        <v/>
      </c>
      <c r="AB2093" s="20">
        <f ca="1">IF(AND(P2093=W2093,Q2093=X2093,NOT(ISBLANK(P2093)),NOT(ISBLANK(Q2093)),NOT(ISBLANK(W2093)),NOT(ISBLANK(AA2093))),1,0)</f>
        <v>0</v>
      </c>
      <c r="AC2093" s="20" t="str">
        <f ca="1">IF(AB2093=0,"",IF(OR(ISBLANK(P2093),ISBLANK(Q2093)),"",IF(ISBLANK(VLOOKUP(A2093,Database!A:AA,22,FALSE)),"",VLOOKUP(A2093,Database!A:AA,22,FALSE))))</f>
        <v/>
      </c>
      <c r="AD2093" s="20" t="str">
        <f>IFERROR(
   IF(
     OR(ISBLANK(P2093),ISBLANK(Q2093)),
     "",
     IF(
       AND(AA2093&lt;&gt;"",OR(V2093="Terminé",V2093="En cours")),
       VLOOKUP(AC2093,Setup_ScoreExactBonus!A:D,4,FALSE),
       0
     )),
  0)</f>
        <v/>
      </c>
      <c r="AE2093" s="21">
        <f>IFERROR(IF(OR(ISBLANK(P2093),ISBLANK(Q2093)),0,IF(AA2093&lt;&gt;"", AA2093 + IF(AB2093=1,AD2093, 0), "") * (R2093+1)),"")</f>
        <v>0</v>
      </c>
      <c r="AF2093" s="21">
        <f ca="1">SUMIFS(AE$2:AE2093,D$2:D2093,D2093)</f>
        <v>2919</v>
      </c>
    </row>
    <row r="2094" spans="1:32" hidden="1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/>
      <c r="Q2094" s="27"/>
      <c r="R2094" s="21">
        <v>0</v>
      </c>
      <c r="S2094" s="20">
        <f>VLOOKUP($A2094,Database!$A:$Y,10,FALSE)</f>
        <v>52</v>
      </c>
      <c r="T2094" s="20">
        <f>VLOOKUP($A2094,Database!$A:$Y,11,FALSE)</f>
        <v>132</v>
      </c>
      <c r="U2094" s="20">
        <f>VLOOKUP($A2094,Database!$A:$Y,12,FALSE)</f>
        <v>157</v>
      </c>
      <c r="V2094" s="20" t="str">
        <f>VLOOKUP(A2094,Database!A:M,13,FALSE)</f>
        <v>À venir</v>
      </c>
      <c r="W2094" s="20" t="str">
        <f>VLOOKUP($A2094,Database!$A:$Y,20,FALSE)</f>
        <v/>
      </c>
      <c r="X2094" s="20" t="str">
        <f>VLOOKUP($A2094,Database!$A:$Y,21,FALSE)</f>
        <v/>
      </c>
      <c r="Y2094" s="20">
        <f>IF(A2094=0,0,IF(V2094="À venir",0,IF(AND(ISBLANK(P2094),ISBLANK(Q2094)),1,0)))</f>
        <v>0</v>
      </c>
      <c r="Z2094" s="20" t="str">
        <f>IF(OR(ISBLANK(P2094),ISBLANK(Q2094)),"",IF(OR(AND(P2094&gt;Q2094,W2094&gt;X2094),AND(P2094=Q2094,W2094=X2094),AND(P2094&lt;Q2094,W2094&lt;X2094)),1,0))</f>
        <v/>
      </c>
      <c r="AA2094" s="20" t="str">
        <f ca="1">IF(C2094&lt;NOW(),IF(AND(P2094&gt;Q2094,W2094&gt;X2094),S2094,IF(AND(P2094=Q2094,W2094=X2094),T2094,IF(AND(P2094&lt;Q2094,W2094&lt;X2094),U2094,0))),"")</f>
        <v/>
      </c>
      <c r="AB2094" s="20">
        <f ca="1">IF(AND(P2094=W2094,Q2094=X2094,NOT(ISBLANK(P2094)),NOT(ISBLANK(Q2094)),NOT(ISBLANK(W2094)),NOT(ISBLANK(AA2094))),1,0)</f>
        <v>0</v>
      </c>
      <c r="AC2094" s="20" t="str">
        <f ca="1">IF(AB2094=0,"",IF(OR(ISBLANK(P2094),ISBLANK(Q2094)),"",IF(ISBLANK(VLOOKUP(A2094,Database!A:AA,22,FALSE)),"",VLOOKUP(A2094,Database!A:AA,22,FALSE))))</f>
        <v/>
      </c>
      <c r="AD2094" s="20" t="str">
        <f>IFERROR(
   IF(
     OR(ISBLANK(P2094),ISBLANK(Q2094)),
     "",
     IF(
       AND(AA2094&lt;&gt;"",OR(V2094="Terminé",V2094="En cours")),
       VLOOKUP(AC2094,Setup_ScoreExactBonus!A:D,4,FALSE),
       0
     )),
  0)</f>
        <v/>
      </c>
      <c r="AE2094" s="21">
        <f>IFERROR(IF(OR(ISBLANK(P2094),ISBLANK(Q2094)),0,IF(AA2094&lt;&gt;"", AA2094 + IF(AB2094=1,AD2094, 0), "") * (R2094+1)),"")</f>
        <v>0</v>
      </c>
      <c r="AF2094" s="21">
        <f ca="1">SUMIFS(AE$2:AE2094,D$2:D2094,D2094)</f>
        <v>2893</v>
      </c>
    </row>
    <row r="2095" spans="1:32" hidden="1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/>
      <c r="Q2095" s="27"/>
      <c r="R2095" s="21">
        <v>0</v>
      </c>
      <c r="S2095" s="20">
        <f>VLOOKUP($A2095,Database!$A:$Y,10,FALSE)</f>
        <v>52</v>
      </c>
      <c r="T2095" s="20">
        <f>VLOOKUP($A2095,Database!$A:$Y,11,FALSE)</f>
        <v>132</v>
      </c>
      <c r="U2095" s="20">
        <f>VLOOKUP($A2095,Database!$A:$Y,12,FALSE)</f>
        <v>157</v>
      </c>
      <c r="V2095" s="20" t="str">
        <f>VLOOKUP(A2095,Database!A:M,13,FALSE)</f>
        <v>À venir</v>
      </c>
      <c r="W2095" s="20" t="str">
        <f>VLOOKUP($A2095,Database!$A:$Y,20,FALSE)</f>
        <v/>
      </c>
      <c r="X2095" s="20" t="str">
        <f>VLOOKUP($A2095,Database!$A:$Y,21,FALSE)</f>
        <v/>
      </c>
      <c r="Y2095" s="20">
        <f>IF(A2095=0,0,IF(V2095="À venir",0,IF(AND(ISBLANK(P2095),ISBLANK(Q2095)),1,0)))</f>
        <v>0</v>
      </c>
      <c r="Z2095" s="20" t="str">
        <f>IF(OR(ISBLANK(P2095),ISBLANK(Q2095)),"",IF(OR(AND(P2095&gt;Q2095,W2095&gt;X2095),AND(P2095=Q2095,W2095=X2095),AND(P2095&lt;Q2095,W2095&lt;X2095)),1,0))</f>
        <v/>
      </c>
      <c r="AA2095" s="20" t="str">
        <f ca="1">IF(C2095&lt;NOW(),IF(AND(P2095&gt;Q2095,W2095&gt;X2095),S2095,IF(AND(P2095=Q2095,W2095=X2095),T2095,IF(AND(P2095&lt;Q2095,W2095&lt;X2095),U2095,0))),"")</f>
        <v/>
      </c>
      <c r="AB2095" s="20">
        <f ca="1">IF(AND(P2095=W2095,Q2095=X2095,NOT(ISBLANK(P2095)),NOT(ISBLANK(Q2095)),NOT(ISBLANK(W2095)),NOT(ISBLANK(AA2095))),1,0)</f>
        <v>0</v>
      </c>
      <c r="AC2095" s="20" t="str">
        <f ca="1">IF(AB2095=0,"",IF(OR(ISBLANK(P2095),ISBLANK(Q2095)),"",IF(ISBLANK(VLOOKUP(A2095,Database!A:AA,22,FALSE)),"",VLOOKUP(A2095,Database!A:AA,22,FALSE))))</f>
        <v/>
      </c>
      <c r="AD2095" s="20" t="str">
        <f>IFERROR(
   IF(
     OR(ISBLANK(P2095),ISBLANK(Q2095)),
     "",
     IF(
       AND(AA2095&lt;&gt;"",OR(V2095="Terminé",V2095="En cours")),
       VLOOKUP(AC2095,Setup_ScoreExactBonus!A:D,4,FALSE),
       0
     )),
  0)</f>
        <v/>
      </c>
      <c r="AE2095" s="21">
        <f>IFERROR(IF(OR(ISBLANK(P2095),ISBLANK(Q2095)),0,IF(AA2095&lt;&gt;"", AA2095 + IF(AB2095=1,AD2095, 0), "") * (R2095+1)),"")</f>
        <v>0</v>
      </c>
      <c r="AF2095" s="21">
        <f ca="1">SUMIFS(AE$2:AE2095,D$2:D2095,D2095)</f>
        <v>2823</v>
      </c>
    </row>
    <row r="2096" spans="1:32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/>
      <c r="Q2096" s="27"/>
      <c r="R2096" s="21">
        <v>0</v>
      </c>
      <c r="S2096" s="20">
        <f>VLOOKUP($A2096,Database!$A:$Y,10,FALSE)</f>
        <v>52</v>
      </c>
      <c r="T2096" s="20">
        <f>VLOOKUP($A2096,Database!$A:$Y,11,FALSE)</f>
        <v>132</v>
      </c>
      <c r="U2096" s="20">
        <f>VLOOKUP($A2096,Database!$A:$Y,12,FALSE)</f>
        <v>157</v>
      </c>
      <c r="V2096" s="20" t="str">
        <f>VLOOKUP(A2096,Database!A:M,13,FALSE)</f>
        <v>À venir</v>
      </c>
      <c r="W2096" s="20" t="str">
        <f>VLOOKUP($A2096,Database!$A:$Y,20,FALSE)</f>
        <v/>
      </c>
      <c r="X2096" s="20" t="str">
        <f>VLOOKUP($A2096,Database!$A:$Y,21,FALSE)</f>
        <v/>
      </c>
      <c r="Y2096" s="20">
        <f>IF(A2096=0,0,IF(V2096="À venir",0,IF(AND(ISBLANK(P2096),ISBLANK(Q2096)),1,0)))</f>
        <v>0</v>
      </c>
      <c r="Z2096" s="20" t="str">
        <f>IF(OR(ISBLANK(P2096),ISBLANK(Q2096)),"",IF(OR(AND(P2096&gt;Q2096,W2096&gt;X2096),AND(P2096=Q2096,W2096=X2096),AND(P2096&lt;Q2096,W2096&lt;X2096)),1,0))</f>
        <v/>
      </c>
      <c r="AA2096" s="20" t="str">
        <f ca="1">IF(C2096&lt;NOW(),IF(AND(P2096&gt;Q2096,W2096&gt;X2096),S2096,IF(AND(P2096=Q2096,W2096=X2096),T2096,IF(AND(P2096&lt;Q2096,W2096&lt;X2096),U2096,0))),"")</f>
        <v/>
      </c>
      <c r="AB2096" s="20">
        <f ca="1">IF(AND(P2096=W2096,Q2096=X2096,NOT(ISBLANK(P2096)),NOT(ISBLANK(Q2096)),NOT(ISBLANK(W2096)),NOT(ISBLANK(AA2096))),1,0)</f>
        <v>0</v>
      </c>
      <c r="AC2096" s="20" t="str">
        <f ca="1">IF(AB2096=0,"",IF(OR(ISBLANK(P2096),ISBLANK(Q2096)),"",IF(ISBLANK(VLOOKUP(A2096,Database!A:AA,22,FALSE)),"",VLOOKUP(A2096,Database!A:AA,22,FALSE))))</f>
        <v/>
      </c>
      <c r="AD2096" s="20" t="str">
        <f>IFERROR(
   IF(
     OR(ISBLANK(P2096),ISBLANK(Q2096)),
     "",
     IF(
       AND(AA2096&lt;&gt;"",OR(V2096="Terminé",V2096="En cours")),
       VLOOKUP(AC2096,Setup_ScoreExactBonus!A:D,4,FALSE),
       0
     )),
  0)</f>
        <v/>
      </c>
      <c r="AE2096" s="21">
        <f>IFERROR(IF(OR(ISBLANK(P2096),ISBLANK(Q2096)),0,IF(AA2096&lt;&gt;"", AA2096 + IF(AB2096=1,AD2096, 0), "") * (R2096+1)),"")</f>
        <v>0</v>
      </c>
      <c r="AF2096" s="21">
        <f ca="1">SUMIFS(AE$2:AE2096,D$2:D2096,D2096)</f>
        <v>2420</v>
      </c>
    </row>
    <row r="2097" spans="1:32" hidden="1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/>
      <c r="Q2097" s="27"/>
      <c r="R2097" s="21">
        <v>0</v>
      </c>
      <c r="S2097" s="20">
        <f>VLOOKUP($A2097,Database!$A:$Y,10,FALSE)</f>
        <v>52</v>
      </c>
      <c r="T2097" s="20">
        <f>VLOOKUP($A2097,Database!$A:$Y,11,FALSE)</f>
        <v>132</v>
      </c>
      <c r="U2097" s="20">
        <f>VLOOKUP($A2097,Database!$A:$Y,12,FALSE)</f>
        <v>157</v>
      </c>
      <c r="V2097" s="20" t="str">
        <f>VLOOKUP(A2097,Database!A:M,13,FALSE)</f>
        <v>À venir</v>
      </c>
      <c r="W2097" s="20" t="str">
        <f>VLOOKUP($A2097,Database!$A:$Y,20,FALSE)</f>
        <v/>
      </c>
      <c r="X2097" s="20" t="str">
        <f>VLOOKUP($A2097,Database!$A:$Y,21,FALSE)</f>
        <v/>
      </c>
      <c r="Y2097" s="20">
        <f>IF(A2097=0,0,IF(V2097="À venir",0,IF(AND(ISBLANK(P2097),ISBLANK(Q2097)),1,0)))</f>
        <v>0</v>
      </c>
      <c r="Z2097" s="20" t="str">
        <f>IF(OR(ISBLANK(P2097),ISBLANK(Q2097)),"",IF(OR(AND(P2097&gt;Q2097,W2097&gt;X2097),AND(P2097=Q2097,W2097=X2097),AND(P2097&lt;Q2097,W2097&lt;X2097)),1,0))</f>
        <v/>
      </c>
      <c r="AA2097" s="20" t="str">
        <f ca="1">IF(C2097&lt;NOW(),IF(AND(P2097&gt;Q2097,W2097&gt;X2097),S2097,IF(AND(P2097=Q2097,W2097=X2097),T2097,IF(AND(P2097&lt;Q2097,W2097&lt;X2097),U2097,0))),"")</f>
        <v/>
      </c>
      <c r="AB2097" s="20">
        <f ca="1">IF(AND(P2097=W2097,Q2097=X2097,NOT(ISBLANK(P2097)),NOT(ISBLANK(Q2097)),NOT(ISBLANK(W2097)),NOT(ISBLANK(AA2097))),1,0)</f>
        <v>0</v>
      </c>
      <c r="AC2097" s="20" t="str">
        <f ca="1">IF(AB2097=0,"",IF(OR(ISBLANK(P2097),ISBLANK(Q2097)),"",IF(ISBLANK(VLOOKUP(A2097,Database!A:AA,22,FALSE)),"",VLOOKUP(A2097,Database!A:AA,22,FALSE))))</f>
        <v/>
      </c>
      <c r="AD2097" s="20" t="str">
        <f>IFERROR(
   IF(
     OR(ISBLANK(P2097),ISBLANK(Q2097)),
     "",
     IF(
       AND(AA2097&lt;&gt;"",OR(V2097="Terminé",V2097="En cours")),
       VLOOKUP(AC2097,Setup_ScoreExactBonus!A:D,4,FALSE),
       0
     )),
  0)</f>
        <v/>
      </c>
      <c r="AE2097" s="21">
        <f>IFERROR(IF(OR(ISBLANK(P2097),ISBLANK(Q2097)),0,IF(AA2097&lt;&gt;"", AA2097 + IF(AB2097=1,AD2097, 0), "") * (R2097+1)),"")</f>
        <v>0</v>
      </c>
      <c r="AF2097" s="21">
        <f ca="1">SUMIFS(AE$2:AE2097,D$2:D2097,D2097)</f>
        <v>2637</v>
      </c>
    </row>
    <row r="2098" spans="1:32" hidden="1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/>
      <c r="Q2098" s="27"/>
      <c r="R2098" s="21">
        <v>0</v>
      </c>
      <c r="S2098" s="20">
        <f>VLOOKUP($A2098,Database!$A:$Y,10,FALSE)</f>
        <v>52</v>
      </c>
      <c r="T2098" s="20">
        <f>VLOOKUP($A2098,Database!$A:$Y,11,FALSE)</f>
        <v>132</v>
      </c>
      <c r="U2098" s="20">
        <f>VLOOKUP($A2098,Database!$A:$Y,12,FALSE)</f>
        <v>157</v>
      </c>
      <c r="V2098" s="20" t="str">
        <f>VLOOKUP(A2098,Database!A:M,13,FALSE)</f>
        <v>À venir</v>
      </c>
      <c r="W2098" s="20" t="str">
        <f>VLOOKUP($A2098,Database!$A:$Y,20,FALSE)</f>
        <v/>
      </c>
      <c r="X2098" s="20" t="str">
        <f>VLOOKUP($A2098,Database!$A:$Y,21,FALSE)</f>
        <v/>
      </c>
      <c r="Y2098" s="20">
        <f>IF(A2098=0,0,IF(V2098="À venir",0,IF(AND(ISBLANK(P2098),ISBLANK(Q2098)),1,0)))</f>
        <v>0</v>
      </c>
      <c r="Z2098" s="20" t="str">
        <f>IF(OR(ISBLANK(P2098),ISBLANK(Q2098)),"",IF(OR(AND(P2098&gt;Q2098,W2098&gt;X2098),AND(P2098=Q2098,W2098=X2098),AND(P2098&lt;Q2098,W2098&lt;X2098)),1,0))</f>
        <v/>
      </c>
      <c r="AA2098" s="20" t="str">
        <f ca="1">IF(C2098&lt;NOW(),IF(AND(P2098&gt;Q2098,W2098&gt;X2098),S2098,IF(AND(P2098=Q2098,W2098=X2098),T2098,IF(AND(P2098&lt;Q2098,W2098&lt;X2098),U2098,0))),"")</f>
        <v/>
      </c>
      <c r="AB2098" s="20">
        <f ca="1">IF(AND(P2098=W2098,Q2098=X2098,NOT(ISBLANK(P2098)),NOT(ISBLANK(Q2098)),NOT(ISBLANK(W2098)),NOT(ISBLANK(AA2098))),1,0)</f>
        <v>0</v>
      </c>
      <c r="AC2098" s="20" t="str">
        <f ca="1">IF(AB2098=0,"",IF(OR(ISBLANK(P2098),ISBLANK(Q2098)),"",IF(ISBLANK(VLOOKUP(A2098,Database!A:AA,22,FALSE)),"",VLOOKUP(A2098,Database!A:AA,22,FALSE))))</f>
        <v/>
      </c>
      <c r="AD2098" s="20" t="str">
        <f>IFERROR(
   IF(
     OR(ISBLANK(P2098),ISBLANK(Q2098)),
     "",
     IF(
       AND(AA2098&lt;&gt;"",OR(V2098="Terminé",V2098="En cours")),
       VLOOKUP(AC2098,Setup_ScoreExactBonus!A:D,4,FALSE),
       0
     )),
  0)</f>
        <v/>
      </c>
      <c r="AE2098" s="21">
        <f>IFERROR(IF(OR(ISBLANK(P2098),ISBLANK(Q2098)),0,IF(AA2098&lt;&gt;"", AA2098 + IF(AB2098=1,AD2098, 0), "") * (R2098+1)),"")</f>
        <v>0</v>
      </c>
      <c r="AF2098" s="21">
        <f ca="1">SUMIFS(AE$2:AE2098,D$2:D2098,D2098)</f>
        <v>2628</v>
      </c>
    </row>
    <row r="2099" spans="1:32" hidden="1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/>
      <c r="Q2099" s="27"/>
      <c r="R2099" s="21">
        <v>0</v>
      </c>
      <c r="S2099" s="20">
        <f>VLOOKUP($A2099,Database!$A:$Y,10,FALSE)</f>
        <v>52</v>
      </c>
      <c r="T2099" s="20">
        <f>VLOOKUP($A2099,Database!$A:$Y,11,FALSE)</f>
        <v>132</v>
      </c>
      <c r="U2099" s="20">
        <f>VLOOKUP($A2099,Database!$A:$Y,12,FALSE)</f>
        <v>157</v>
      </c>
      <c r="V2099" s="20" t="str">
        <f>VLOOKUP(A2099,Database!A:M,13,FALSE)</f>
        <v>À venir</v>
      </c>
      <c r="W2099" s="20" t="str">
        <f>VLOOKUP($A2099,Database!$A:$Y,20,FALSE)</f>
        <v/>
      </c>
      <c r="X2099" s="20" t="str">
        <f>VLOOKUP($A2099,Database!$A:$Y,21,FALSE)</f>
        <v/>
      </c>
      <c r="Y2099" s="20">
        <f>IF(A2099=0,0,IF(V2099="À venir",0,IF(AND(ISBLANK(P2099),ISBLANK(Q2099)),1,0)))</f>
        <v>0</v>
      </c>
      <c r="Z2099" s="20" t="str">
        <f>IF(OR(ISBLANK(P2099),ISBLANK(Q2099)),"",IF(OR(AND(P2099&gt;Q2099,W2099&gt;X2099),AND(P2099=Q2099,W2099=X2099),AND(P2099&lt;Q2099,W2099&lt;X2099)),1,0))</f>
        <v/>
      </c>
      <c r="AA2099" s="20" t="str">
        <f ca="1">IF(C2099&lt;NOW(),IF(AND(P2099&gt;Q2099,W2099&gt;X2099),S2099,IF(AND(P2099=Q2099,W2099=X2099),T2099,IF(AND(P2099&lt;Q2099,W2099&lt;X2099),U2099,0))),"")</f>
        <v/>
      </c>
      <c r="AB2099" s="20">
        <f ca="1">IF(AND(P2099=W2099,Q2099=X2099,NOT(ISBLANK(P2099)),NOT(ISBLANK(Q2099)),NOT(ISBLANK(W2099)),NOT(ISBLANK(AA2099))),1,0)</f>
        <v>0</v>
      </c>
      <c r="AC2099" s="20" t="str">
        <f ca="1">IF(AB2099=0,"",IF(OR(ISBLANK(P2099),ISBLANK(Q2099)),"",IF(ISBLANK(VLOOKUP(A2099,Database!A:AA,22,FALSE)),"",VLOOKUP(A2099,Database!A:AA,22,FALSE))))</f>
        <v/>
      </c>
      <c r="AD2099" s="20" t="str">
        <f>IFERROR(
   IF(
     OR(ISBLANK(P2099),ISBLANK(Q2099)),
     "",
     IF(
       AND(AA2099&lt;&gt;"",OR(V2099="Terminé",V2099="En cours")),
       VLOOKUP(AC2099,Setup_ScoreExactBonus!A:D,4,FALSE),
       0
     )),
  0)</f>
        <v/>
      </c>
      <c r="AE2099" s="21">
        <f>IFERROR(IF(OR(ISBLANK(P2099),ISBLANK(Q2099)),0,IF(AA2099&lt;&gt;"", AA2099 + IF(AB2099=1,AD2099, 0), "") * (R2099+1)),"")</f>
        <v>0</v>
      </c>
      <c r="AF2099" s="21">
        <f ca="1">SUMIFS(AE$2:AE2099,D$2:D2099,D2099)</f>
        <v>2516</v>
      </c>
    </row>
    <row r="2100" spans="1:32" hidden="1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/>
      <c r="Q2100" s="27"/>
      <c r="R2100" s="21">
        <v>0</v>
      </c>
      <c r="S2100" s="20">
        <f>VLOOKUP($A2100,Database!$A:$Y,10,FALSE)</f>
        <v>52</v>
      </c>
      <c r="T2100" s="20">
        <f>VLOOKUP($A2100,Database!$A:$Y,11,FALSE)</f>
        <v>132</v>
      </c>
      <c r="U2100" s="20">
        <f>VLOOKUP($A2100,Database!$A:$Y,12,FALSE)</f>
        <v>157</v>
      </c>
      <c r="V2100" s="20" t="str">
        <f>VLOOKUP(A2100,Database!A:M,13,FALSE)</f>
        <v>À venir</v>
      </c>
      <c r="W2100" s="20" t="str">
        <f>VLOOKUP($A2100,Database!$A:$Y,20,FALSE)</f>
        <v/>
      </c>
      <c r="X2100" s="20" t="str">
        <f>VLOOKUP($A2100,Database!$A:$Y,21,FALSE)</f>
        <v/>
      </c>
      <c r="Y2100" s="20">
        <f>IF(A2100=0,0,IF(V2100="À venir",0,IF(AND(ISBLANK(P2100),ISBLANK(Q2100)),1,0)))</f>
        <v>0</v>
      </c>
      <c r="Z2100" s="20" t="str">
        <f>IF(OR(ISBLANK(P2100),ISBLANK(Q2100)),"",IF(OR(AND(P2100&gt;Q2100,W2100&gt;X2100),AND(P2100=Q2100,W2100=X2100),AND(P2100&lt;Q2100,W2100&lt;X2100)),1,0))</f>
        <v/>
      </c>
      <c r="AA2100" s="20" t="str">
        <f ca="1">IF(C2100&lt;NOW(),IF(AND(P2100&gt;Q2100,W2100&gt;X2100),S2100,IF(AND(P2100=Q2100,W2100=X2100),T2100,IF(AND(P2100&lt;Q2100,W2100&lt;X2100),U2100,0))),"")</f>
        <v/>
      </c>
      <c r="AB2100" s="20">
        <f ca="1">IF(AND(P2100=W2100,Q2100=X2100,NOT(ISBLANK(P2100)),NOT(ISBLANK(Q2100)),NOT(ISBLANK(W2100)),NOT(ISBLANK(AA2100))),1,0)</f>
        <v>0</v>
      </c>
      <c r="AC2100" s="20" t="str">
        <f ca="1">IF(AB2100=0,"",IF(OR(ISBLANK(P2100),ISBLANK(Q2100)),"",IF(ISBLANK(VLOOKUP(A2100,Database!A:AA,22,FALSE)),"",VLOOKUP(A2100,Database!A:AA,22,FALSE))))</f>
        <v/>
      </c>
      <c r="AD2100" s="20" t="str">
        <f>IFERROR(
   IF(
     OR(ISBLANK(P2100),ISBLANK(Q2100)),
     "",
     IF(
       AND(AA2100&lt;&gt;"",OR(V2100="Terminé",V2100="En cours")),
       VLOOKUP(AC2100,Setup_ScoreExactBonus!A:D,4,FALSE),
       0
     )),
  0)</f>
        <v/>
      </c>
      <c r="AE2100" s="21">
        <f>IFERROR(IF(OR(ISBLANK(P2100),ISBLANK(Q2100)),0,IF(AA2100&lt;&gt;"", AA2100 + IF(AB2100=1,AD2100, 0), "") * (R2100+1)),"")</f>
        <v>0</v>
      </c>
      <c r="AF2100" s="21">
        <f ca="1">SUMIFS(AE$2:AE2100,D$2:D2100,D2100)</f>
        <v>2656</v>
      </c>
    </row>
    <row r="2101" spans="1:32" hidden="1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/>
      <c r="Q2101" s="27"/>
      <c r="R2101" s="21">
        <v>0</v>
      </c>
      <c r="S2101" s="20">
        <f>VLOOKUP($A2101,Database!$A:$Y,10,FALSE)</f>
        <v>52</v>
      </c>
      <c r="T2101" s="20">
        <f>VLOOKUP($A2101,Database!$A:$Y,11,FALSE)</f>
        <v>132</v>
      </c>
      <c r="U2101" s="20">
        <f>VLOOKUP($A2101,Database!$A:$Y,12,FALSE)</f>
        <v>157</v>
      </c>
      <c r="V2101" s="20" t="str">
        <f>VLOOKUP(A2101,Database!A:M,13,FALSE)</f>
        <v>À venir</v>
      </c>
      <c r="W2101" s="20" t="str">
        <f>VLOOKUP($A2101,Database!$A:$Y,20,FALSE)</f>
        <v/>
      </c>
      <c r="X2101" s="20" t="str">
        <f>VLOOKUP($A2101,Database!$A:$Y,21,FALSE)</f>
        <v/>
      </c>
      <c r="Y2101" s="20">
        <f>IF(A2101=0,0,IF(V2101="À venir",0,IF(AND(ISBLANK(P2101),ISBLANK(Q2101)),1,0)))</f>
        <v>0</v>
      </c>
      <c r="Z2101" s="20" t="str">
        <f>IF(OR(ISBLANK(P2101),ISBLANK(Q2101)),"",IF(OR(AND(P2101&gt;Q2101,W2101&gt;X2101),AND(P2101=Q2101,W2101=X2101),AND(P2101&lt;Q2101,W2101&lt;X2101)),1,0))</f>
        <v/>
      </c>
      <c r="AA2101" s="20" t="str">
        <f ca="1">IF(C2101&lt;NOW(),IF(AND(P2101&gt;Q2101,W2101&gt;X2101),S2101,IF(AND(P2101=Q2101,W2101=X2101),T2101,IF(AND(P2101&lt;Q2101,W2101&lt;X2101),U2101,0))),"")</f>
        <v/>
      </c>
      <c r="AB2101" s="20">
        <f ca="1">IF(AND(P2101=W2101,Q2101=X2101,NOT(ISBLANK(P2101)),NOT(ISBLANK(Q2101)),NOT(ISBLANK(W2101)),NOT(ISBLANK(AA2101))),1,0)</f>
        <v>0</v>
      </c>
      <c r="AC2101" s="20" t="str">
        <f ca="1">IF(AB2101=0,"",IF(OR(ISBLANK(P2101),ISBLANK(Q2101)),"",IF(ISBLANK(VLOOKUP(A2101,Database!A:AA,22,FALSE)),"",VLOOKUP(A2101,Database!A:AA,22,FALSE))))</f>
        <v/>
      </c>
      <c r="AD2101" s="20" t="str">
        <f>IFERROR(
   IF(
     OR(ISBLANK(P2101),ISBLANK(Q2101)),
     "",
     IF(
       AND(AA2101&lt;&gt;"",OR(V2101="Terminé",V2101="En cours")),
       VLOOKUP(AC2101,Setup_ScoreExactBonus!A:D,4,FALSE),
       0
     )),
  0)</f>
        <v/>
      </c>
      <c r="AE2101" s="21">
        <f>IFERROR(IF(OR(ISBLANK(P2101),ISBLANK(Q2101)),0,IF(AA2101&lt;&gt;"", AA2101 + IF(AB2101=1,AD2101, 0), "") * (R2101+1)),"")</f>
        <v>0</v>
      </c>
      <c r="AF2101" s="21">
        <f ca="1">SUMIFS(AE$2:AE2101,D$2:D2101,D2101)</f>
        <v>2468</v>
      </c>
    </row>
    <row r="2102" spans="1:32" hidden="1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/>
      <c r="Q2102" s="27"/>
      <c r="R2102" s="21">
        <v>0</v>
      </c>
      <c r="S2102" s="20">
        <f>VLOOKUP($A2102,Database!$A:$Y,10,FALSE)</f>
        <v>52</v>
      </c>
      <c r="T2102" s="20">
        <f>VLOOKUP($A2102,Database!$A:$Y,11,FALSE)</f>
        <v>132</v>
      </c>
      <c r="U2102" s="20">
        <f>VLOOKUP($A2102,Database!$A:$Y,12,FALSE)</f>
        <v>157</v>
      </c>
      <c r="V2102" s="20" t="str">
        <f>VLOOKUP(A2102,Database!A:M,13,FALSE)</f>
        <v>À venir</v>
      </c>
      <c r="W2102" s="20" t="str">
        <f>VLOOKUP($A2102,Database!$A:$Y,20,FALSE)</f>
        <v/>
      </c>
      <c r="X2102" s="20" t="str">
        <f>VLOOKUP($A2102,Database!$A:$Y,21,FALSE)</f>
        <v/>
      </c>
      <c r="Y2102" s="20">
        <f>IF(A2102=0,0,IF(V2102="À venir",0,IF(AND(ISBLANK(P2102),ISBLANK(Q2102)),1,0)))</f>
        <v>0</v>
      </c>
      <c r="Z2102" s="20" t="str">
        <f>IF(OR(ISBLANK(P2102),ISBLANK(Q2102)),"",IF(OR(AND(P2102&gt;Q2102,W2102&gt;X2102),AND(P2102=Q2102,W2102=X2102),AND(P2102&lt;Q2102,W2102&lt;X2102)),1,0))</f>
        <v/>
      </c>
      <c r="AA2102" s="20" t="str">
        <f ca="1">IF(C2102&lt;NOW(),IF(AND(P2102&gt;Q2102,W2102&gt;X2102),S2102,IF(AND(P2102=Q2102,W2102=X2102),T2102,IF(AND(P2102&lt;Q2102,W2102&lt;X2102),U2102,0))),"")</f>
        <v/>
      </c>
      <c r="AB2102" s="20">
        <f ca="1">IF(AND(P2102=W2102,Q2102=X2102,NOT(ISBLANK(P2102)),NOT(ISBLANK(Q2102)),NOT(ISBLANK(W2102)),NOT(ISBLANK(AA2102))),1,0)</f>
        <v>0</v>
      </c>
      <c r="AC2102" s="20" t="str">
        <f ca="1">IF(AB2102=0,"",IF(OR(ISBLANK(P2102),ISBLANK(Q2102)),"",IF(ISBLANK(VLOOKUP(A2102,Database!A:AA,22,FALSE)),"",VLOOKUP(A2102,Database!A:AA,22,FALSE))))</f>
        <v/>
      </c>
      <c r="AD2102" s="20" t="str">
        <f>IFERROR(
   IF(
     OR(ISBLANK(P2102),ISBLANK(Q2102)),
     "",
     IF(
       AND(AA2102&lt;&gt;"",OR(V2102="Terminé",V2102="En cours")),
       VLOOKUP(AC2102,Setup_ScoreExactBonus!A:D,4,FALSE),
       0
     )),
  0)</f>
        <v/>
      </c>
      <c r="AE2102" s="21">
        <f>IFERROR(IF(OR(ISBLANK(P2102),ISBLANK(Q2102)),0,IF(AA2102&lt;&gt;"", AA2102 + IF(AB2102=1,AD2102, 0), "") * (R2102+1)),"")</f>
        <v>0</v>
      </c>
      <c r="AF2102" s="21">
        <f ca="1">SUMIFS(AE$2:AE2102,D$2:D2102,D2102)</f>
        <v>2298</v>
      </c>
    </row>
    <row r="2103" spans="1:32" hidden="1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/>
      <c r="Q2103" s="27"/>
      <c r="R2103" s="21">
        <v>0</v>
      </c>
      <c r="S2103" s="20">
        <f>VLOOKUP($A2103,Database!$A:$Y,10,FALSE)</f>
        <v>52</v>
      </c>
      <c r="T2103" s="20">
        <f>VLOOKUP($A2103,Database!$A:$Y,11,FALSE)</f>
        <v>132</v>
      </c>
      <c r="U2103" s="20">
        <f>VLOOKUP($A2103,Database!$A:$Y,12,FALSE)</f>
        <v>157</v>
      </c>
      <c r="V2103" s="20" t="str">
        <f>VLOOKUP(A2103,Database!A:M,13,FALSE)</f>
        <v>À venir</v>
      </c>
      <c r="W2103" s="20" t="str">
        <f>VLOOKUP($A2103,Database!$A:$Y,20,FALSE)</f>
        <v/>
      </c>
      <c r="X2103" s="20" t="str">
        <f>VLOOKUP($A2103,Database!$A:$Y,21,FALSE)</f>
        <v/>
      </c>
      <c r="Y2103" s="20">
        <f>IF(A2103=0,0,IF(V2103="À venir",0,IF(AND(ISBLANK(P2103),ISBLANK(Q2103)),1,0)))</f>
        <v>0</v>
      </c>
      <c r="Z2103" s="20" t="str">
        <f>IF(OR(ISBLANK(P2103),ISBLANK(Q2103)),"",IF(OR(AND(P2103&gt;Q2103,W2103&gt;X2103),AND(P2103=Q2103,W2103=X2103),AND(P2103&lt;Q2103,W2103&lt;X2103)),1,0))</f>
        <v/>
      </c>
      <c r="AA2103" s="20" t="str">
        <f ca="1">IF(C2103&lt;NOW(),IF(AND(P2103&gt;Q2103,W2103&gt;X2103),S2103,IF(AND(P2103=Q2103,W2103=X2103),T2103,IF(AND(P2103&lt;Q2103,W2103&lt;X2103),U2103,0))),"")</f>
        <v/>
      </c>
      <c r="AB2103" s="20">
        <f ca="1">IF(AND(P2103=W2103,Q2103=X2103,NOT(ISBLANK(P2103)),NOT(ISBLANK(Q2103)),NOT(ISBLANK(W2103)),NOT(ISBLANK(AA2103))),1,0)</f>
        <v>0</v>
      </c>
      <c r="AC2103" s="20" t="str">
        <f ca="1">IF(AB2103=0,"",IF(OR(ISBLANK(P2103),ISBLANK(Q2103)),"",IF(ISBLANK(VLOOKUP(A2103,Database!A:AA,22,FALSE)),"",VLOOKUP(A2103,Database!A:AA,22,FALSE))))</f>
        <v/>
      </c>
      <c r="AD2103" s="20" t="str">
        <f>IFERROR(
   IF(
     OR(ISBLANK(P2103),ISBLANK(Q2103)),
     "",
     IF(
       AND(AA2103&lt;&gt;"",OR(V2103="Terminé",V2103="En cours")),
       VLOOKUP(AC2103,Setup_ScoreExactBonus!A:D,4,FALSE),
       0
     )),
  0)</f>
        <v/>
      </c>
      <c r="AE2103" s="21">
        <f>IFERROR(IF(OR(ISBLANK(P2103),ISBLANK(Q2103)),0,IF(AA2103&lt;&gt;"", AA2103 + IF(AB2103=1,AD2103, 0), "") * (R2103+1)),"")</f>
        <v>0</v>
      </c>
      <c r="AF2103" s="21">
        <f ca="1">SUMIFS(AE$2:AE2103,D$2:D2103,D2103)</f>
        <v>2034</v>
      </c>
    </row>
    <row r="2104" spans="1:32" hidden="1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/>
      <c r="Q2104" s="27"/>
      <c r="R2104" s="21">
        <v>0</v>
      </c>
      <c r="S2104" s="20">
        <f>VLOOKUP($A2104,Database!$A:$Y,10,FALSE)</f>
        <v>52</v>
      </c>
      <c r="T2104" s="20">
        <f>VLOOKUP($A2104,Database!$A:$Y,11,FALSE)</f>
        <v>132</v>
      </c>
      <c r="U2104" s="20">
        <f>VLOOKUP($A2104,Database!$A:$Y,12,FALSE)</f>
        <v>157</v>
      </c>
      <c r="V2104" s="20" t="str">
        <f>VLOOKUP(A2104,Database!A:M,13,FALSE)</f>
        <v>À venir</v>
      </c>
      <c r="W2104" s="20" t="str">
        <f>VLOOKUP($A2104,Database!$A:$Y,20,FALSE)</f>
        <v/>
      </c>
      <c r="X2104" s="20" t="str">
        <f>VLOOKUP($A2104,Database!$A:$Y,21,FALSE)</f>
        <v/>
      </c>
      <c r="Y2104" s="20">
        <f>IF(A2104=0,0,IF(V2104="À venir",0,IF(AND(ISBLANK(P2104),ISBLANK(Q2104)),1,0)))</f>
        <v>0</v>
      </c>
      <c r="Z2104" s="20" t="str">
        <f>IF(OR(ISBLANK(P2104),ISBLANK(Q2104)),"",IF(OR(AND(P2104&gt;Q2104,W2104&gt;X2104),AND(P2104=Q2104,W2104=X2104),AND(P2104&lt;Q2104,W2104&lt;X2104)),1,0))</f>
        <v/>
      </c>
      <c r="AA2104" s="20" t="str">
        <f ca="1">IF(C2104&lt;NOW(),IF(AND(P2104&gt;Q2104,W2104&gt;X2104),S2104,IF(AND(P2104=Q2104,W2104=X2104),T2104,IF(AND(P2104&lt;Q2104,W2104&lt;X2104),U2104,0))),"")</f>
        <v/>
      </c>
      <c r="AB2104" s="20">
        <f ca="1">IF(AND(P2104=W2104,Q2104=X2104,NOT(ISBLANK(P2104)),NOT(ISBLANK(Q2104)),NOT(ISBLANK(W2104)),NOT(ISBLANK(AA2104))),1,0)</f>
        <v>0</v>
      </c>
      <c r="AC2104" s="20" t="str">
        <f ca="1">IF(AB2104=0,"",IF(OR(ISBLANK(P2104),ISBLANK(Q2104)),"",IF(ISBLANK(VLOOKUP(A2104,Database!A:AA,22,FALSE)),"",VLOOKUP(A2104,Database!A:AA,22,FALSE))))</f>
        <v/>
      </c>
      <c r="AD2104" s="20" t="str">
        <f>IFERROR(
   IF(
     OR(ISBLANK(P2104),ISBLANK(Q2104)),
     "",
     IF(
       AND(AA2104&lt;&gt;"",OR(V2104="Terminé",V2104="En cours")),
       VLOOKUP(AC2104,Setup_ScoreExactBonus!A:D,4,FALSE),
       0
     )),
  0)</f>
        <v/>
      </c>
      <c r="AE2104" s="21">
        <f>IFERROR(IF(OR(ISBLANK(P2104),ISBLANK(Q2104)),0,IF(AA2104&lt;&gt;"", AA2104 + IF(AB2104=1,AD2104, 0), "") * (R2104+1)),"")</f>
        <v>0</v>
      </c>
      <c r="AF2104" s="21">
        <f ca="1">SUMIFS(AE$2:AE2104,D$2:D2104,D2104)</f>
        <v>2761</v>
      </c>
    </row>
    <row r="2105" spans="1:32" hidden="1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/>
      <c r="Q2105" s="27"/>
      <c r="R2105" s="21">
        <v>0</v>
      </c>
      <c r="S2105" s="20">
        <f>VLOOKUP($A2105,Database!$A:$Y,10,FALSE)</f>
        <v>52</v>
      </c>
      <c r="T2105" s="20">
        <f>VLOOKUP($A2105,Database!$A:$Y,11,FALSE)</f>
        <v>132</v>
      </c>
      <c r="U2105" s="20">
        <f>VLOOKUP($A2105,Database!$A:$Y,12,FALSE)</f>
        <v>157</v>
      </c>
      <c r="V2105" s="20" t="str">
        <f>VLOOKUP(A2105,Database!A:M,13,FALSE)</f>
        <v>À venir</v>
      </c>
      <c r="W2105" s="20" t="str">
        <f>VLOOKUP($A2105,Database!$A:$Y,20,FALSE)</f>
        <v/>
      </c>
      <c r="X2105" s="20" t="str">
        <f>VLOOKUP($A2105,Database!$A:$Y,21,FALSE)</f>
        <v/>
      </c>
      <c r="Y2105" s="20">
        <f>IF(A2105=0,0,IF(V2105="À venir",0,IF(AND(ISBLANK(P2105),ISBLANK(Q2105)),1,0)))</f>
        <v>0</v>
      </c>
      <c r="Z2105" s="20" t="str">
        <f>IF(OR(ISBLANK(P2105),ISBLANK(Q2105)),"",IF(OR(AND(P2105&gt;Q2105,W2105&gt;X2105),AND(P2105=Q2105,W2105=X2105),AND(P2105&lt;Q2105,W2105&lt;X2105)),1,0))</f>
        <v/>
      </c>
      <c r="AA2105" s="20" t="str">
        <f ca="1">IF(C2105&lt;NOW(),IF(AND(P2105&gt;Q2105,W2105&gt;X2105),S2105,IF(AND(P2105=Q2105,W2105=X2105),T2105,IF(AND(P2105&lt;Q2105,W2105&lt;X2105),U2105,0))),"")</f>
        <v/>
      </c>
      <c r="AB2105" s="20">
        <f ca="1">IF(AND(P2105=W2105,Q2105=X2105,NOT(ISBLANK(P2105)),NOT(ISBLANK(Q2105)),NOT(ISBLANK(W2105)),NOT(ISBLANK(AA2105))),1,0)</f>
        <v>0</v>
      </c>
      <c r="AC2105" s="20" t="str">
        <f ca="1">IF(AB2105=0,"",IF(OR(ISBLANK(P2105),ISBLANK(Q2105)),"",IF(ISBLANK(VLOOKUP(A2105,Database!A:AA,22,FALSE)),"",VLOOKUP(A2105,Database!A:AA,22,FALSE))))</f>
        <v/>
      </c>
      <c r="AD2105" s="20" t="str">
        <f>IFERROR(
   IF(
     OR(ISBLANK(P2105),ISBLANK(Q2105)),
     "",
     IF(
       AND(AA2105&lt;&gt;"",OR(V2105="Terminé",V2105="En cours")),
       VLOOKUP(AC2105,Setup_ScoreExactBonus!A:D,4,FALSE),
       0
     )),
  0)</f>
        <v/>
      </c>
      <c r="AE2105" s="21">
        <f>IFERROR(IF(OR(ISBLANK(P2105),ISBLANK(Q2105)),0,IF(AA2105&lt;&gt;"", AA2105 + IF(AB2105=1,AD2105, 0), "") * (R2105+1)),"")</f>
        <v>0</v>
      </c>
      <c r="AF2105" s="21">
        <f ca="1">SUMIFS(AE$2:AE2105,D$2:D2105,D2105)</f>
        <v>2809</v>
      </c>
    </row>
    <row r="2106" spans="1:32" hidden="1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R2106" s="21">
        <v>0</v>
      </c>
      <c r="S2106" s="20">
        <f>VLOOKUP($A2106,Database!$A:$Y,10,FALSE)</f>
        <v>52</v>
      </c>
      <c r="T2106" s="20">
        <f>VLOOKUP($A2106,Database!$A:$Y,11,FALSE)</f>
        <v>132</v>
      </c>
      <c r="U2106" s="20">
        <f>VLOOKUP($A2106,Database!$A:$Y,12,FALSE)</f>
        <v>157</v>
      </c>
      <c r="V2106" s="20" t="str">
        <f>VLOOKUP(A2106,Database!A:M,13,FALSE)</f>
        <v>À venir</v>
      </c>
      <c r="W2106" s="20" t="str">
        <f>VLOOKUP($A2106,Database!$A:$Y,20,FALSE)</f>
        <v/>
      </c>
      <c r="X2106" s="20" t="str">
        <f>VLOOKUP($A2106,Database!$A:$Y,21,FALSE)</f>
        <v/>
      </c>
      <c r="Y2106" s="20">
        <f>IF(A2106=0,0,IF(V2106="À venir",0,IF(AND(ISBLANK(P2106),ISBLANK(Q2106)),1,0)))</f>
        <v>0</v>
      </c>
      <c r="Z2106" s="20" t="str">
        <f>IF(OR(ISBLANK(P2106),ISBLANK(Q2106)),"",IF(OR(AND(P2106&gt;Q2106,W2106&gt;X2106),AND(P2106=Q2106,W2106=X2106),AND(P2106&lt;Q2106,W2106&lt;X2106)),1,0))</f>
        <v/>
      </c>
      <c r="AA2106" s="20">
        <f ca="1">IF(C2106&lt;NOW(),IF(AND(P2106&gt;Q2106,W2106&gt;X2106),S2106,IF(AND(P2106=Q2106,W2106=X2106),T2106,IF(AND(P2106&lt;Q2106,W2106&lt;X2106),U2106,0))),"")</f>
        <v>132</v>
      </c>
      <c r="AB2106" s="20">
        <f ca="1">IF(AND(P2106=W2106,Q2106=X2106,NOT(ISBLANK(P2106)),NOT(ISBLANK(Q2106)),NOT(ISBLANK(W2106)),NOT(ISBLANK(AA2106))),1,0)</f>
        <v>0</v>
      </c>
      <c r="AC2106" s="20" t="str">
        <f ca="1">IF(AB2106=0,"",IF(OR(ISBLANK(P2106),ISBLANK(Q2106)),"",IF(ISBLANK(VLOOKUP(A2106,Database!A:AA,22,FALSE)),"",VLOOKUP(A2106,Database!A:AA,22,FALSE))))</f>
        <v/>
      </c>
      <c r="AD2106" s="20" t="str">
        <f>IFERROR(
   IF(
     OR(ISBLANK(P2106),ISBLANK(Q2106)),
     "",
     IF(
       AND(AA2106&lt;&gt;"",OR(V2106="Terminé",V2106="En cours")),
       VLOOKUP(AC2106,Setup_ScoreExactBonus!A:D,4,FALSE),
       0
     )),
  0)</f>
        <v/>
      </c>
      <c r="AE2106" s="21">
        <f>IFERROR(IF(OR(ISBLANK(P2106),ISBLANK(Q2106)),0,IF(AA2106&lt;&gt;"", AA2106 + IF(AB2106=1,AD2106, 0), "") * (R2106+1)),"")</f>
        <v>0</v>
      </c>
      <c r="AF2106" s="21">
        <f ca="1">SUMIFS(AE$2:AE2106,D$2:D2106,D2106)</f>
        <v>2170</v>
      </c>
    </row>
    <row r="2107" spans="1:32" hidden="1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R2107" s="21">
        <v>0</v>
      </c>
      <c r="S2107" s="20">
        <f>VLOOKUP($A2107,Database!$A:$Y,10,FALSE)</f>
        <v>52</v>
      </c>
      <c r="T2107" s="20">
        <f>VLOOKUP($A2107,Database!$A:$Y,11,FALSE)</f>
        <v>132</v>
      </c>
      <c r="U2107" s="20">
        <f>VLOOKUP($A2107,Database!$A:$Y,12,FALSE)</f>
        <v>157</v>
      </c>
      <c r="V2107" s="20" t="str">
        <f>VLOOKUP(A2107,Database!A:M,13,FALSE)</f>
        <v>À venir</v>
      </c>
      <c r="W2107" s="20" t="str">
        <f>VLOOKUP($A2107,Database!$A:$Y,20,FALSE)</f>
        <v/>
      </c>
      <c r="X2107" s="20" t="str">
        <f>VLOOKUP($A2107,Database!$A:$Y,21,FALSE)</f>
        <v/>
      </c>
      <c r="Y2107" s="20">
        <f>IF(A2107=0,0,IF(V2107="À venir",0,IF(AND(ISBLANK(P2107),ISBLANK(Q2107)),1,0)))</f>
        <v>0</v>
      </c>
      <c r="Z2107" s="20" t="str">
        <f>IF(OR(ISBLANK(P2107),ISBLANK(Q2107)),"",IF(OR(AND(P2107&gt;Q2107,W2107&gt;X2107),AND(P2107=Q2107,W2107=X2107),AND(P2107&lt;Q2107,W2107&lt;X2107)),1,0))</f>
        <v/>
      </c>
      <c r="AA2107" s="20" t="str">
        <f ca="1">IF(C2107&lt;NOW(),IF(AND(P2107&gt;Q2107,W2107&gt;X2107),S2107,IF(AND(P2107=Q2107,W2107=X2107),T2107,IF(AND(P2107&lt;Q2107,W2107&lt;X2107),U2107,0))),"")</f>
        <v/>
      </c>
      <c r="AB2107" s="20">
        <f ca="1">IF(AND(P2107=W2107,Q2107=X2107,NOT(ISBLANK(P2107)),NOT(ISBLANK(Q2107)),NOT(ISBLANK(W2107)),NOT(ISBLANK(AA2107))),1,0)</f>
        <v>0</v>
      </c>
      <c r="AC2107" s="20" t="str">
        <f ca="1">IF(AB2107=0,"",IF(OR(ISBLANK(P2107),ISBLANK(Q2107)),"",IF(ISBLANK(VLOOKUP(A2107,Database!A:AA,22,FALSE)),"",VLOOKUP(A2107,Database!A:AA,22,FALSE))))</f>
        <v/>
      </c>
      <c r="AD2107" s="20" t="str">
        <f>IFERROR(
   IF(
     OR(ISBLANK(P2107),ISBLANK(Q2107)),
     "",
     IF(
       AND(AA2107&lt;&gt;"",OR(V2107="Terminé",V2107="En cours")),
       VLOOKUP(AC2107,Setup_ScoreExactBonus!A:D,4,FALSE),
       0
     )),
  0)</f>
        <v/>
      </c>
      <c r="AE2107" s="21">
        <f>IFERROR(IF(OR(ISBLANK(P2107),ISBLANK(Q2107)),0,IF(AA2107&lt;&gt;"", AA2107 + IF(AB2107=1,AD2107, 0), "") * (R2107+1)),"")</f>
        <v>0</v>
      </c>
      <c r="AF2107" s="21">
        <f ca="1">SUMIFS(AE$2:AE2107,D$2:D2107,D2107)</f>
        <v>2233</v>
      </c>
    </row>
    <row r="2108" spans="1:32" hidden="1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/>
      <c r="Q2108" s="27"/>
      <c r="R2108" s="21">
        <v>0</v>
      </c>
      <c r="S2108" s="20">
        <f>VLOOKUP($A2108,Database!$A:$Y,10,FALSE)</f>
        <v>38</v>
      </c>
      <c r="T2108" s="20">
        <f>VLOOKUP($A2108,Database!$A:$Y,11,FALSE)</f>
        <v>148</v>
      </c>
      <c r="U2108" s="20">
        <f>VLOOKUP($A2108,Database!$A:$Y,12,FALSE)</f>
        <v>182</v>
      </c>
      <c r="V2108" s="20" t="str">
        <f>VLOOKUP(A2108,Database!A:M,13,FALSE)</f>
        <v>À venir</v>
      </c>
      <c r="W2108" s="20" t="str">
        <f>VLOOKUP($A2108,Database!$A:$Y,20,FALSE)</f>
        <v/>
      </c>
      <c r="X2108" s="20" t="str">
        <f>VLOOKUP($A2108,Database!$A:$Y,21,FALSE)</f>
        <v/>
      </c>
      <c r="Y2108" s="20">
        <f>IF(A2108=0,0,IF(V2108="À venir",0,IF(AND(ISBLANK(P2108),ISBLANK(Q2108)),1,0)))</f>
        <v>0</v>
      </c>
      <c r="Z2108" s="20" t="str">
        <f>IF(OR(ISBLANK(P2108),ISBLANK(Q2108)),"",IF(OR(AND(P2108&gt;Q2108,W2108&gt;X2108),AND(P2108=Q2108,W2108=X2108),AND(P2108&lt;Q2108,W2108&lt;X2108)),1,0))</f>
        <v/>
      </c>
      <c r="AA2108" s="20" t="str">
        <f ca="1">IF(C2108&lt;NOW(),IF(AND(P2108&gt;Q2108,W2108&gt;X2108),S2108,IF(AND(P2108=Q2108,W2108=X2108),T2108,IF(AND(P2108&lt;Q2108,W2108&lt;X2108),U2108,0))),"")</f>
        <v/>
      </c>
      <c r="AB2108" s="20">
        <f ca="1">IF(AND(P2108=W2108,Q2108=X2108,NOT(ISBLANK(P2108)),NOT(ISBLANK(Q2108)),NOT(ISBLANK(W2108)),NOT(ISBLANK(AA2108))),1,0)</f>
        <v>0</v>
      </c>
      <c r="AC2108" s="20" t="str">
        <f ca="1">IF(AB2108=0,"",IF(OR(ISBLANK(P2108),ISBLANK(Q2108)),"",IF(ISBLANK(VLOOKUP(A2108,Database!A:AA,22,FALSE)),"",VLOOKUP(A2108,Database!A:AA,22,FALSE))))</f>
        <v/>
      </c>
      <c r="AD2108" s="20" t="str">
        <f>IFERROR(
   IF(
     OR(ISBLANK(P2108),ISBLANK(Q2108)),
     "",
     IF(
       AND(AA2108&lt;&gt;"",OR(V2108="Terminé",V2108="En cours")),
       VLOOKUP(AC2108,Setup_ScoreExactBonus!A:D,4,FALSE),
       0
     )),
  0)</f>
        <v/>
      </c>
      <c r="AE2108" s="21">
        <f>IFERROR(IF(OR(ISBLANK(P2108),ISBLANK(Q2108)),0,IF(AA2108&lt;&gt;"", AA2108 + IF(AB2108=1,AD2108, 0), "") * (R2108+1)),"")</f>
        <v>0</v>
      </c>
      <c r="AF2108" s="21">
        <f ca="1">SUMIFS(AE$2:AE2108,D$2:D2108,D2108)</f>
        <v>2750</v>
      </c>
    </row>
    <row r="2109" spans="1:32" hidden="1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/>
      <c r="Q2109" s="27"/>
      <c r="R2109" s="21">
        <v>0</v>
      </c>
      <c r="S2109" s="20">
        <f>VLOOKUP($A2109,Database!$A:$Y,10,FALSE)</f>
        <v>38</v>
      </c>
      <c r="T2109" s="20">
        <f>VLOOKUP($A2109,Database!$A:$Y,11,FALSE)</f>
        <v>148</v>
      </c>
      <c r="U2109" s="20">
        <f>VLOOKUP($A2109,Database!$A:$Y,12,FALSE)</f>
        <v>182</v>
      </c>
      <c r="V2109" s="20" t="str">
        <f>VLOOKUP(A2109,Database!A:M,13,FALSE)</f>
        <v>À venir</v>
      </c>
      <c r="W2109" s="20" t="str">
        <f>VLOOKUP($A2109,Database!$A:$Y,20,FALSE)</f>
        <v/>
      </c>
      <c r="X2109" s="20" t="str">
        <f>VLOOKUP($A2109,Database!$A:$Y,21,FALSE)</f>
        <v/>
      </c>
      <c r="Y2109" s="20">
        <f>IF(A2109=0,0,IF(V2109="À venir",0,IF(AND(ISBLANK(P2109),ISBLANK(Q2109)),1,0)))</f>
        <v>0</v>
      </c>
      <c r="Z2109" s="20" t="str">
        <f>IF(OR(ISBLANK(P2109),ISBLANK(Q2109)),"",IF(OR(AND(P2109&gt;Q2109,W2109&gt;X2109),AND(P2109=Q2109,W2109=X2109),AND(P2109&lt;Q2109,W2109&lt;X2109)),1,0))</f>
        <v/>
      </c>
      <c r="AA2109" s="20" t="str">
        <f ca="1">IF(C2109&lt;NOW(),IF(AND(P2109&gt;Q2109,W2109&gt;X2109),S2109,IF(AND(P2109=Q2109,W2109=X2109),T2109,IF(AND(P2109&lt;Q2109,W2109&lt;X2109),U2109,0))),"")</f>
        <v/>
      </c>
      <c r="AB2109" s="20">
        <f ca="1">IF(AND(P2109=W2109,Q2109=X2109,NOT(ISBLANK(P2109)),NOT(ISBLANK(Q2109)),NOT(ISBLANK(W2109)),NOT(ISBLANK(AA2109))),1,0)</f>
        <v>0</v>
      </c>
      <c r="AC2109" s="20" t="str">
        <f ca="1">IF(AB2109=0,"",IF(OR(ISBLANK(P2109),ISBLANK(Q2109)),"",IF(ISBLANK(VLOOKUP(A2109,Database!A:AA,22,FALSE)),"",VLOOKUP(A2109,Database!A:AA,22,FALSE))))</f>
        <v/>
      </c>
      <c r="AD2109" s="20" t="str">
        <f>IFERROR(
   IF(
     OR(ISBLANK(P2109),ISBLANK(Q2109)),
     "",
     IF(
       AND(AA2109&lt;&gt;"",OR(V2109="Terminé",V2109="En cours")),
       VLOOKUP(AC2109,Setup_ScoreExactBonus!A:D,4,FALSE),
       0
     )),
  0)</f>
        <v/>
      </c>
      <c r="AE2109" s="21">
        <f>IFERROR(IF(OR(ISBLANK(P2109),ISBLANK(Q2109)),0,IF(AA2109&lt;&gt;"", AA2109 + IF(AB2109=1,AD2109, 0), "") * (R2109+1)),"")</f>
        <v>0</v>
      </c>
      <c r="AF2109" s="21">
        <f ca="1">SUMIFS(AE$2:AE2109,D$2:D2109,D2109)</f>
        <v>3059</v>
      </c>
    </row>
    <row r="2110" spans="1:32" hidden="1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/>
      <c r="Q2110" s="27"/>
      <c r="R2110" s="21">
        <v>0</v>
      </c>
      <c r="S2110" s="20">
        <f>VLOOKUP($A2110,Database!$A:$Y,10,FALSE)</f>
        <v>38</v>
      </c>
      <c r="T2110" s="20">
        <f>VLOOKUP($A2110,Database!$A:$Y,11,FALSE)</f>
        <v>148</v>
      </c>
      <c r="U2110" s="20">
        <f>VLOOKUP($A2110,Database!$A:$Y,12,FALSE)</f>
        <v>182</v>
      </c>
      <c r="V2110" s="20" t="str">
        <f>VLOOKUP(A2110,Database!A:M,13,FALSE)</f>
        <v>À venir</v>
      </c>
      <c r="W2110" s="20" t="str">
        <f>VLOOKUP($A2110,Database!$A:$Y,20,FALSE)</f>
        <v/>
      </c>
      <c r="X2110" s="20" t="str">
        <f>VLOOKUP($A2110,Database!$A:$Y,21,FALSE)</f>
        <v/>
      </c>
      <c r="Y2110" s="20">
        <f>IF(A2110=0,0,IF(V2110="À venir",0,IF(AND(ISBLANK(P2110),ISBLANK(Q2110)),1,0)))</f>
        <v>0</v>
      </c>
      <c r="Z2110" s="20" t="str">
        <f>IF(OR(ISBLANK(P2110),ISBLANK(Q2110)),"",IF(OR(AND(P2110&gt;Q2110,W2110&gt;X2110),AND(P2110=Q2110,W2110=X2110),AND(P2110&lt;Q2110,W2110&lt;X2110)),1,0))</f>
        <v/>
      </c>
      <c r="AA2110" s="20" t="str">
        <f ca="1">IF(C2110&lt;NOW(),IF(AND(P2110&gt;Q2110,W2110&gt;X2110),S2110,IF(AND(P2110=Q2110,W2110=X2110),T2110,IF(AND(P2110&lt;Q2110,W2110&lt;X2110),U2110,0))),"")</f>
        <v/>
      </c>
      <c r="AB2110" s="20">
        <f ca="1">IF(AND(P2110=W2110,Q2110=X2110,NOT(ISBLANK(P2110)),NOT(ISBLANK(Q2110)),NOT(ISBLANK(W2110)),NOT(ISBLANK(AA2110))),1,0)</f>
        <v>0</v>
      </c>
      <c r="AC2110" s="20" t="str">
        <f ca="1">IF(AB2110=0,"",IF(OR(ISBLANK(P2110),ISBLANK(Q2110)),"",IF(ISBLANK(VLOOKUP(A2110,Database!A:AA,22,FALSE)),"",VLOOKUP(A2110,Database!A:AA,22,FALSE))))</f>
        <v/>
      </c>
      <c r="AD2110" s="20" t="str">
        <f>IFERROR(
   IF(
     OR(ISBLANK(P2110),ISBLANK(Q2110)),
     "",
     IF(
       AND(AA2110&lt;&gt;"",OR(V2110="Terminé",V2110="En cours")),
       VLOOKUP(AC2110,Setup_ScoreExactBonus!A:D,4,FALSE),
       0
     )),
  0)</f>
        <v/>
      </c>
      <c r="AE2110" s="21">
        <f>IFERROR(IF(OR(ISBLANK(P2110),ISBLANK(Q2110)),0,IF(AA2110&lt;&gt;"", AA2110 + IF(AB2110=1,AD2110, 0), "") * (R2110+1)),"")</f>
        <v>0</v>
      </c>
      <c r="AF2110" s="21">
        <f ca="1">SUMIFS(AE$2:AE2110,D$2:D2110,D2110)</f>
        <v>2802</v>
      </c>
    </row>
    <row r="2111" spans="1:32" hidden="1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/>
      <c r="Q2111" s="27"/>
      <c r="R2111" s="21">
        <v>0</v>
      </c>
      <c r="S2111" s="20">
        <f>VLOOKUP($A2111,Database!$A:$Y,10,FALSE)</f>
        <v>38</v>
      </c>
      <c r="T2111" s="20">
        <f>VLOOKUP($A2111,Database!$A:$Y,11,FALSE)</f>
        <v>148</v>
      </c>
      <c r="U2111" s="20">
        <f>VLOOKUP($A2111,Database!$A:$Y,12,FALSE)</f>
        <v>182</v>
      </c>
      <c r="V2111" s="20" t="str">
        <f>VLOOKUP(A2111,Database!A:M,13,FALSE)</f>
        <v>À venir</v>
      </c>
      <c r="W2111" s="20" t="str">
        <f>VLOOKUP($A2111,Database!$A:$Y,20,FALSE)</f>
        <v/>
      </c>
      <c r="X2111" s="20" t="str">
        <f>VLOOKUP($A2111,Database!$A:$Y,21,FALSE)</f>
        <v/>
      </c>
      <c r="Y2111" s="20">
        <f>IF(A2111=0,0,IF(V2111="À venir",0,IF(AND(ISBLANK(P2111),ISBLANK(Q2111)),1,0)))</f>
        <v>0</v>
      </c>
      <c r="Z2111" s="20" t="str">
        <f>IF(OR(ISBLANK(P2111),ISBLANK(Q2111)),"",IF(OR(AND(P2111&gt;Q2111,W2111&gt;X2111),AND(P2111=Q2111,W2111=X2111),AND(P2111&lt;Q2111,W2111&lt;X2111)),1,0))</f>
        <v/>
      </c>
      <c r="AA2111" s="20" t="str">
        <f ca="1">IF(C2111&lt;NOW(),IF(AND(P2111&gt;Q2111,W2111&gt;X2111),S2111,IF(AND(P2111=Q2111,W2111=X2111),T2111,IF(AND(P2111&lt;Q2111,W2111&lt;X2111),U2111,0))),"")</f>
        <v/>
      </c>
      <c r="AB2111" s="20">
        <f ca="1">IF(AND(P2111=W2111,Q2111=X2111,NOT(ISBLANK(P2111)),NOT(ISBLANK(Q2111)),NOT(ISBLANK(W2111)),NOT(ISBLANK(AA2111))),1,0)</f>
        <v>0</v>
      </c>
      <c r="AC2111" s="20" t="str">
        <f ca="1">IF(AB2111=0,"",IF(OR(ISBLANK(P2111),ISBLANK(Q2111)),"",IF(ISBLANK(VLOOKUP(A2111,Database!A:AA,22,FALSE)),"",VLOOKUP(A2111,Database!A:AA,22,FALSE))))</f>
        <v/>
      </c>
      <c r="AD2111" s="20" t="str">
        <f>IFERROR(
   IF(
     OR(ISBLANK(P2111),ISBLANK(Q2111)),
     "",
     IF(
       AND(AA2111&lt;&gt;"",OR(V2111="Terminé",V2111="En cours")),
       VLOOKUP(AC2111,Setup_ScoreExactBonus!A:D,4,FALSE),
       0
     )),
  0)</f>
        <v/>
      </c>
      <c r="AE2111" s="21">
        <f>IFERROR(IF(OR(ISBLANK(P2111),ISBLANK(Q2111)),0,IF(AA2111&lt;&gt;"", AA2111 + IF(AB2111=1,AD2111, 0), "") * (R2111+1)),"")</f>
        <v>0</v>
      </c>
      <c r="AF2111" s="21">
        <f ca="1">SUMIFS(AE$2:AE2111,D$2:D2111,D2111)</f>
        <v>2698</v>
      </c>
    </row>
    <row r="2112" spans="1:32" hidden="1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/>
      <c r="Q2112" s="27"/>
      <c r="R2112" s="21">
        <v>0</v>
      </c>
      <c r="S2112" s="20">
        <f>VLOOKUP($A2112,Database!$A:$Y,10,FALSE)</f>
        <v>38</v>
      </c>
      <c r="T2112" s="20">
        <f>VLOOKUP($A2112,Database!$A:$Y,11,FALSE)</f>
        <v>148</v>
      </c>
      <c r="U2112" s="20">
        <f>VLOOKUP($A2112,Database!$A:$Y,12,FALSE)</f>
        <v>182</v>
      </c>
      <c r="V2112" s="20" t="str">
        <f>VLOOKUP(A2112,Database!A:M,13,FALSE)</f>
        <v>À venir</v>
      </c>
      <c r="W2112" s="20" t="str">
        <f>VLOOKUP($A2112,Database!$A:$Y,20,FALSE)</f>
        <v/>
      </c>
      <c r="X2112" s="20" t="str">
        <f>VLOOKUP($A2112,Database!$A:$Y,21,FALSE)</f>
        <v/>
      </c>
      <c r="Y2112" s="20">
        <f>IF(A2112=0,0,IF(V2112="À venir",0,IF(AND(ISBLANK(P2112),ISBLANK(Q2112)),1,0)))</f>
        <v>0</v>
      </c>
      <c r="Z2112" s="20" t="str">
        <f>IF(OR(ISBLANK(P2112),ISBLANK(Q2112)),"",IF(OR(AND(P2112&gt;Q2112,W2112&gt;X2112),AND(P2112=Q2112,W2112=X2112),AND(P2112&lt;Q2112,W2112&lt;X2112)),1,0))</f>
        <v/>
      </c>
      <c r="AA2112" s="20" t="str">
        <f ca="1">IF(C2112&lt;NOW(),IF(AND(P2112&gt;Q2112,W2112&gt;X2112),S2112,IF(AND(P2112=Q2112,W2112=X2112),T2112,IF(AND(P2112&lt;Q2112,W2112&lt;X2112),U2112,0))),"")</f>
        <v/>
      </c>
      <c r="AB2112" s="20">
        <f ca="1">IF(AND(P2112=W2112,Q2112=X2112,NOT(ISBLANK(P2112)),NOT(ISBLANK(Q2112)),NOT(ISBLANK(W2112)),NOT(ISBLANK(AA2112))),1,0)</f>
        <v>0</v>
      </c>
      <c r="AC2112" s="20" t="str">
        <f ca="1">IF(AB2112=0,"",IF(OR(ISBLANK(P2112),ISBLANK(Q2112)),"",IF(ISBLANK(VLOOKUP(A2112,Database!A:AA,22,FALSE)),"",VLOOKUP(A2112,Database!A:AA,22,FALSE))))</f>
        <v/>
      </c>
      <c r="AD2112" s="20" t="str">
        <f>IFERROR(
   IF(
     OR(ISBLANK(P2112),ISBLANK(Q2112)),
     "",
     IF(
       AND(AA2112&lt;&gt;"",OR(V2112="Terminé",V2112="En cours")),
       VLOOKUP(AC2112,Setup_ScoreExactBonus!A:D,4,FALSE),
       0
     )),
  0)</f>
        <v/>
      </c>
      <c r="AE2112" s="21">
        <f>IFERROR(IF(OR(ISBLANK(P2112),ISBLANK(Q2112)),0,IF(AA2112&lt;&gt;"", AA2112 + IF(AB2112=1,AD2112, 0), "") * (R2112+1)),"")</f>
        <v>0</v>
      </c>
      <c r="AF2112" s="21">
        <f ca="1">SUMIFS(AE$2:AE2112,D$2:D2112,D2112)</f>
        <v>2190</v>
      </c>
    </row>
    <row r="2113" spans="1:32" hidden="1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/>
      <c r="Q2113" s="27"/>
      <c r="R2113" s="21">
        <v>0</v>
      </c>
      <c r="S2113" s="20">
        <f>VLOOKUP($A2113,Database!$A:$Y,10,FALSE)</f>
        <v>38</v>
      </c>
      <c r="T2113" s="20">
        <f>VLOOKUP($A2113,Database!$A:$Y,11,FALSE)</f>
        <v>148</v>
      </c>
      <c r="U2113" s="20">
        <f>VLOOKUP($A2113,Database!$A:$Y,12,FALSE)</f>
        <v>182</v>
      </c>
      <c r="V2113" s="20" t="str">
        <f>VLOOKUP(A2113,Database!A:M,13,FALSE)</f>
        <v>À venir</v>
      </c>
      <c r="W2113" s="20" t="str">
        <f>VLOOKUP($A2113,Database!$A:$Y,20,FALSE)</f>
        <v/>
      </c>
      <c r="X2113" s="20" t="str">
        <f>VLOOKUP($A2113,Database!$A:$Y,21,FALSE)</f>
        <v/>
      </c>
      <c r="Y2113" s="20">
        <f>IF(A2113=0,0,IF(V2113="À venir",0,IF(AND(ISBLANK(P2113),ISBLANK(Q2113)),1,0)))</f>
        <v>0</v>
      </c>
      <c r="Z2113" s="20" t="str">
        <f>IF(OR(ISBLANK(P2113),ISBLANK(Q2113)),"",IF(OR(AND(P2113&gt;Q2113,W2113&gt;X2113),AND(P2113=Q2113,W2113=X2113),AND(P2113&lt;Q2113,W2113&lt;X2113)),1,0))</f>
        <v/>
      </c>
      <c r="AA2113" s="20" t="str">
        <f ca="1">IF(C2113&lt;NOW(),IF(AND(P2113&gt;Q2113,W2113&gt;X2113),S2113,IF(AND(P2113=Q2113,W2113=X2113),T2113,IF(AND(P2113&lt;Q2113,W2113&lt;X2113),U2113,0))),"")</f>
        <v/>
      </c>
      <c r="AB2113" s="20">
        <f ca="1">IF(AND(P2113=W2113,Q2113=X2113,NOT(ISBLANK(P2113)),NOT(ISBLANK(Q2113)),NOT(ISBLANK(W2113)),NOT(ISBLANK(AA2113))),1,0)</f>
        <v>0</v>
      </c>
      <c r="AC2113" s="20" t="str">
        <f ca="1">IF(AB2113=0,"",IF(OR(ISBLANK(P2113),ISBLANK(Q2113)),"",IF(ISBLANK(VLOOKUP(A2113,Database!A:AA,22,FALSE)),"",VLOOKUP(A2113,Database!A:AA,22,FALSE))))</f>
        <v/>
      </c>
      <c r="AD2113" s="20" t="str">
        <f>IFERROR(
   IF(
     OR(ISBLANK(P2113),ISBLANK(Q2113)),
     "",
     IF(
       AND(AA2113&lt;&gt;"",OR(V2113="Terminé",V2113="En cours")),
       VLOOKUP(AC2113,Setup_ScoreExactBonus!A:D,4,FALSE),
       0
     )),
  0)</f>
        <v/>
      </c>
      <c r="AE2113" s="21">
        <f>IFERROR(IF(OR(ISBLANK(P2113),ISBLANK(Q2113)),0,IF(AA2113&lt;&gt;"", AA2113 + IF(AB2113=1,AD2113, 0), "") * (R2113+1)),"")</f>
        <v>0</v>
      </c>
      <c r="AF2113" s="21">
        <f ca="1">SUMIFS(AE$2:AE2113,D$2:D2113,D2113)</f>
        <v>2789</v>
      </c>
    </row>
    <row r="2114" spans="1:32" hidden="1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/>
      <c r="Q2114" s="27"/>
      <c r="R2114" s="21">
        <v>0</v>
      </c>
      <c r="S2114" s="20">
        <f>VLOOKUP($A2114,Database!$A:$Y,10,FALSE)</f>
        <v>38</v>
      </c>
      <c r="T2114" s="20">
        <f>VLOOKUP($A2114,Database!$A:$Y,11,FALSE)</f>
        <v>148</v>
      </c>
      <c r="U2114" s="20">
        <f>VLOOKUP($A2114,Database!$A:$Y,12,FALSE)</f>
        <v>182</v>
      </c>
      <c r="V2114" s="20" t="str">
        <f>VLOOKUP(A2114,Database!A:M,13,FALSE)</f>
        <v>À venir</v>
      </c>
      <c r="W2114" s="20" t="str">
        <f>VLOOKUP($A2114,Database!$A:$Y,20,FALSE)</f>
        <v/>
      </c>
      <c r="X2114" s="20" t="str">
        <f>VLOOKUP($A2114,Database!$A:$Y,21,FALSE)</f>
        <v/>
      </c>
      <c r="Y2114" s="20">
        <f>IF(A2114=0,0,IF(V2114="À venir",0,IF(AND(ISBLANK(P2114),ISBLANK(Q2114)),1,0)))</f>
        <v>0</v>
      </c>
      <c r="Z2114" s="20" t="str">
        <f>IF(OR(ISBLANK(P2114),ISBLANK(Q2114)),"",IF(OR(AND(P2114&gt;Q2114,W2114&gt;X2114),AND(P2114=Q2114,W2114=X2114),AND(P2114&lt;Q2114,W2114&lt;X2114)),1,0))</f>
        <v/>
      </c>
      <c r="AA2114" s="20" t="str">
        <f ca="1">IF(C2114&lt;NOW(),IF(AND(P2114&gt;Q2114,W2114&gt;X2114),S2114,IF(AND(P2114=Q2114,W2114=X2114),T2114,IF(AND(P2114&lt;Q2114,W2114&lt;X2114),U2114,0))),"")</f>
        <v/>
      </c>
      <c r="AB2114" s="20">
        <f ca="1">IF(AND(P2114=W2114,Q2114=X2114,NOT(ISBLANK(P2114)),NOT(ISBLANK(Q2114)),NOT(ISBLANK(W2114)),NOT(ISBLANK(AA2114))),1,0)</f>
        <v>0</v>
      </c>
      <c r="AC2114" s="20" t="str">
        <f ca="1">IF(AB2114=0,"",IF(OR(ISBLANK(P2114),ISBLANK(Q2114)),"",IF(ISBLANK(VLOOKUP(A2114,Database!A:AA,22,FALSE)),"",VLOOKUP(A2114,Database!A:AA,22,FALSE))))</f>
        <v/>
      </c>
      <c r="AD2114" s="20" t="str">
        <f>IFERROR(
   IF(
     OR(ISBLANK(P2114),ISBLANK(Q2114)),
     "",
     IF(
       AND(AA2114&lt;&gt;"",OR(V2114="Terminé",V2114="En cours")),
       VLOOKUP(AC2114,Setup_ScoreExactBonus!A:D,4,FALSE),
       0
     )),
  0)</f>
        <v/>
      </c>
      <c r="AE2114" s="21">
        <f>IFERROR(IF(OR(ISBLANK(P2114),ISBLANK(Q2114)),0,IF(AA2114&lt;&gt;"", AA2114 + IF(AB2114=1,AD2114, 0), "") * (R2114+1)),"")</f>
        <v>0</v>
      </c>
      <c r="AF2114" s="21">
        <f ca="1">SUMIFS(AE$2:AE2114,D$2:D2114,D2114)</f>
        <v>1434</v>
      </c>
    </row>
    <row r="2115" spans="1:32" hidden="1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/>
      <c r="Q2115" s="27"/>
      <c r="R2115" s="21">
        <v>0</v>
      </c>
      <c r="S2115" s="20">
        <f>VLOOKUP($A2115,Database!$A:$Y,10,FALSE)</f>
        <v>38</v>
      </c>
      <c r="T2115" s="20">
        <f>VLOOKUP($A2115,Database!$A:$Y,11,FALSE)</f>
        <v>148</v>
      </c>
      <c r="U2115" s="20">
        <f>VLOOKUP($A2115,Database!$A:$Y,12,FALSE)</f>
        <v>182</v>
      </c>
      <c r="V2115" s="20" t="str">
        <f>VLOOKUP(A2115,Database!A:M,13,FALSE)</f>
        <v>À venir</v>
      </c>
      <c r="W2115" s="20" t="str">
        <f>VLOOKUP($A2115,Database!$A:$Y,20,FALSE)</f>
        <v/>
      </c>
      <c r="X2115" s="20" t="str">
        <f>VLOOKUP($A2115,Database!$A:$Y,21,FALSE)</f>
        <v/>
      </c>
      <c r="Y2115" s="20">
        <f>IF(A2115=0,0,IF(V2115="À venir",0,IF(AND(ISBLANK(P2115),ISBLANK(Q2115)),1,0)))</f>
        <v>0</v>
      </c>
      <c r="Z2115" s="20" t="str">
        <f>IF(OR(ISBLANK(P2115),ISBLANK(Q2115)),"",IF(OR(AND(P2115&gt;Q2115,W2115&gt;X2115),AND(P2115=Q2115,W2115=X2115),AND(P2115&lt;Q2115,W2115&lt;X2115)),1,0))</f>
        <v/>
      </c>
      <c r="AA2115" s="20" t="str">
        <f ca="1">IF(C2115&lt;NOW(),IF(AND(P2115&gt;Q2115,W2115&gt;X2115),S2115,IF(AND(P2115=Q2115,W2115=X2115),T2115,IF(AND(P2115&lt;Q2115,W2115&lt;X2115),U2115,0))),"")</f>
        <v/>
      </c>
      <c r="AB2115" s="20">
        <f ca="1">IF(AND(P2115=W2115,Q2115=X2115,NOT(ISBLANK(P2115)),NOT(ISBLANK(Q2115)),NOT(ISBLANK(W2115)),NOT(ISBLANK(AA2115))),1,0)</f>
        <v>0</v>
      </c>
      <c r="AC2115" s="20" t="str">
        <f ca="1">IF(AB2115=0,"",IF(OR(ISBLANK(P2115),ISBLANK(Q2115)),"",IF(ISBLANK(VLOOKUP(A2115,Database!A:AA,22,FALSE)),"",VLOOKUP(A2115,Database!A:AA,22,FALSE))))</f>
        <v/>
      </c>
      <c r="AD2115" s="20" t="str">
        <f>IFERROR(
   IF(
     OR(ISBLANK(P2115),ISBLANK(Q2115)),
     "",
     IF(
       AND(AA2115&lt;&gt;"",OR(V2115="Terminé",V2115="En cours")),
       VLOOKUP(AC2115,Setup_ScoreExactBonus!A:D,4,FALSE),
       0
     )),
  0)</f>
        <v/>
      </c>
      <c r="AE2115" s="21">
        <f>IFERROR(IF(OR(ISBLANK(P2115),ISBLANK(Q2115)),0,IF(AA2115&lt;&gt;"", AA2115 + IF(AB2115=1,AD2115, 0), "") * (R2115+1)),"")</f>
        <v>0</v>
      </c>
      <c r="AF2115" s="21">
        <f ca="1">SUMIFS(AE$2:AE2115,D$2:D2115,D2115)</f>
        <v>2732</v>
      </c>
    </row>
    <row r="2116" spans="1:32" hidden="1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/>
      <c r="Q2116" s="27"/>
      <c r="R2116" s="21">
        <v>0</v>
      </c>
      <c r="S2116" s="20">
        <f>VLOOKUP($A2116,Database!$A:$Y,10,FALSE)</f>
        <v>38</v>
      </c>
      <c r="T2116" s="20">
        <f>VLOOKUP($A2116,Database!$A:$Y,11,FALSE)</f>
        <v>148</v>
      </c>
      <c r="U2116" s="20">
        <f>VLOOKUP($A2116,Database!$A:$Y,12,FALSE)</f>
        <v>182</v>
      </c>
      <c r="V2116" s="20" t="str">
        <f>VLOOKUP(A2116,Database!A:M,13,FALSE)</f>
        <v>À venir</v>
      </c>
      <c r="W2116" s="20" t="str">
        <f>VLOOKUP($A2116,Database!$A:$Y,20,FALSE)</f>
        <v/>
      </c>
      <c r="X2116" s="20" t="str">
        <f>VLOOKUP($A2116,Database!$A:$Y,21,FALSE)</f>
        <v/>
      </c>
      <c r="Y2116" s="20">
        <f>IF(A2116=0,0,IF(V2116="À venir",0,IF(AND(ISBLANK(P2116),ISBLANK(Q2116)),1,0)))</f>
        <v>0</v>
      </c>
      <c r="Z2116" s="20" t="str">
        <f>IF(OR(ISBLANK(P2116),ISBLANK(Q2116)),"",IF(OR(AND(P2116&gt;Q2116,W2116&gt;X2116),AND(P2116=Q2116,W2116=X2116),AND(P2116&lt;Q2116,W2116&lt;X2116)),1,0))</f>
        <v/>
      </c>
      <c r="AA2116" s="20" t="str">
        <f ca="1">IF(C2116&lt;NOW(),IF(AND(P2116&gt;Q2116,W2116&gt;X2116),S2116,IF(AND(P2116=Q2116,W2116=X2116),T2116,IF(AND(P2116&lt;Q2116,W2116&lt;X2116),U2116,0))),"")</f>
        <v/>
      </c>
      <c r="AB2116" s="20">
        <f ca="1">IF(AND(P2116=W2116,Q2116=X2116,NOT(ISBLANK(P2116)),NOT(ISBLANK(Q2116)),NOT(ISBLANK(W2116)),NOT(ISBLANK(AA2116))),1,0)</f>
        <v>0</v>
      </c>
      <c r="AC2116" s="20" t="str">
        <f ca="1">IF(AB2116=0,"",IF(OR(ISBLANK(P2116),ISBLANK(Q2116)),"",IF(ISBLANK(VLOOKUP(A2116,Database!A:AA,22,FALSE)),"",VLOOKUP(A2116,Database!A:AA,22,FALSE))))</f>
        <v/>
      </c>
      <c r="AD2116" s="20" t="str">
        <f>IFERROR(
   IF(
     OR(ISBLANK(P2116),ISBLANK(Q2116)),
     "",
     IF(
       AND(AA2116&lt;&gt;"",OR(V2116="Terminé",V2116="En cours")),
       VLOOKUP(AC2116,Setup_ScoreExactBonus!A:D,4,FALSE),
       0
     )),
  0)</f>
        <v/>
      </c>
      <c r="AE2116" s="21">
        <f>IFERROR(IF(OR(ISBLANK(P2116),ISBLANK(Q2116)),0,IF(AA2116&lt;&gt;"", AA2116 + IF(AB2116=1,AD2116, 0), "") * (R2116+1)),"")</f>
        <v>0</v>
      </c>
      <c r="AF2116" s="21">
        <f ca="1">SUMIFS(AE$2:AE2116,D$2:D2116,D2116)</f>
        <v>2825</v>
      </c>
    </row>
    <row r="2117" spans="1:32" hidden="1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/>
      <c r="Q2117" s="27"/>
      <c r="R2117" s="21">
        <v>0</v>
      </c>
      <c r="S2117" s="20">
        <f>VLOOKUP($A2117,Database!$A:$Y,10,FALSE)</f>
        <v>38</v>
      </c>
      <c r="T2117" s="20">
        <f>VLOOKUP($A2117,Database!$A:$Y,11,FALSE)</f>
        <v>148</v>
      </c>
      <c r="U2117" s="20">
        <f>VLOOKUP($A2117,Database!$A:$Y,12,FALSE)</f>
        <v>182</v>
      </c>
      <c r="V2117" s="20" t="str">
        <f>VLOOKUP(A2117,Database!A:M,13,FALSE)</f>
        <v>À venir</v>
      </c>
      <c r="W2117" s="20" t="str">
        <f>VLOOKUP($A2117,Database!$A:$Y,20,FALSE)</f>
        <v/>
      </c>
      <c r="X2117" s="20" t="str">
        <f>VLOOKUP($A2117,Database!$A:$Y,21,FALSE)</f>
        <v/>
      </c>
      <c r="Y2117" s="20">
        <f>IF(A2117=0,0,IF(V2117="À venir",0,IF(AND(ISBLANK(P2117),ISBLANK(Q2117)),1,0)))</f>
        <v>0</v>
      </c>
      <c r="Z2117" s="20" t="str">
        <f>IF(OR(ISBLANK(P2117),ISBLANK(Q2117)),"",IF(OR(AND(P2117&gt;Q2117,W2117&gt;X2117),AND(P2117=Q2117,W2117=X2117),AND(P2117&lt;Q2117,W2117&lt;X2117)),1,0))</f>
        <v/>
      </c>
      <c r="AA2117" s="20" t="str">
        <f ca="1">IF(C2117&lt;NOW(),IF(AND(P2117&gt;Q2117,W2117&gt;X2117),S2117,IF(AND(P2117=Q2117,W2117=X2117),T2117,IF(AND(P2117&lt;Q2117,W2117&lt;X2117),U2117,0))),"")</f>
        <v/>
      </c>
      <c r="AB2117" s="20">
        <f ca="1">IF(AND(P2117=W2117,Q2117=X2117,NOT(ISBLANK(P2117)),NOT(ISBLANK(Q2117)),NOT(ISBLANK(W2117)),NOT(ISBLANK(AA2117))),1,0)</f>
        <v>0</v>
      </c>
      <c r="AC2117" s="20" t="str">
        <f ca="1">IF(AB2117=0,"",IF(OR(ISBLANK(P2117),ISBLANK(Q2117)),"",IF(ISBLANK(VLOOKUP(A2117,Database!A:AA,22,FALSE)),"",VLOOKUP(A2117,Database!A:AA,22,FALSE))))</f>
        <v/>
      </c>
      <c r="AD2117" s="20" t="str">
        <f>IFERROR(
   IF(
     OR(ISBLANK(P2117),ISBLANK(Q2117)),
     "",
     IF(
       AND(AA2117&lt;&gt;"",OR(V2117="Terminé",V2117="En cours")),
       VLOOKUP(AC2117,Setup_ScoreExactBonus!A:D,4,FALSE),
       0
     )),
  0)</f>
        <v/>
      </c>
      <c r="AE2117" s="21">
        <f>IFERROR(IF(OR(ISBLANK(P2117),ISBLANK(Q2117)),0,IF(AA2117&lt;&gt;"", AA2117 + IF(AB2117=1,AD2117, 0), "") * (R2117+1)),"")</f>
        <v>0</v>
      </c>
      <c r="AF2117" s="21">
        <f ca="1">SUMIFS(AE$2:AE2117,D$2:D2117,D2117)</f>
        <v>2585</v>
      </c>
    </row>
    <row r="2118" spans="1:32" hidden="1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/>
      <c r="Q2118" s="27"/>
      <c r="R2118" s="21">
        <v>0</v>
      </c>
      <c r="S2118" s="20">
        <f>VLOOKUP($A2118,Database!$A:$Y,10,FALSE)</f>
        <v>38</v>
      </c>
      <c r="T2118" s="20">
        <f>VLOOKUP($A2118,Database!$A:$Y,11,FALSE)</f>
        <v>148</v>
      </c>
      <c r="U2118" s="20">
        <f>VLOOKUP($A2118,Database!$A:$Y,12,FALSE)</f>
        <v>182</v>
      </c>
      <c r="V2118" s="20" t="str">
        <f>VLOOKUP(A2118,Database!A:M,13,FALSE)</f>
        <v>À venir</v>
      </c>
      <c r="W2118" s="20" t="str">
        <f>VLOOKUP($A2118,Database!$A:$Y,20,FALSE)</f>
        <v/>
      </c>
      <c r="X2118" s="20" t="str">
        <f>VLOOKUP($A2118,Database!$A:$Y,21,FALSE)</f>
        <v/>
      </c>
      <c r="Y2118" s="20">
        <f>IF(A2118=0,0,IF(V2118="À venir",0,IF(AND(ISBLANK(P2118),ISBLANK(Q2118)),1,0)))</f>
        <v>0</v>
      </c>
      <c r="Z2118" s="20" t="str">
        <f>IF(OR(ISBLANK(P2118),ISBLANK(Q2118)),"",IF(OR(AND(P2118&gt;Q2118,W2118&gt;X2118),AND(P2118=Q2118,W2118=X2118),AND(P2118&lt;Q2118,W2118&lt;X2118)),1,0))</f>
        <v/>
      </c>
      <c r="AA2118" s="20" t="str">
        <f ca="1">IF(C2118&lt;NOW(),IF(AND(P2118&gt;Q2118,W2118&gt;X2118),S2118,IF(AND(P2118=Q2118,W2118=X2118),T2118,IF(AND(P2118&lt;Q2118,W2118&lt;X2118),U2118,0))),"")</f>
        <v/>
      </c>
      <c r="AB2118" s="20">
        <f ca="1">IF(AND(P2118=W2118,Q2118=X2118,NOT(ISBLANK(P2118)),NOT(ISBLANK(Q2118)),NOT(ISBLANK(W2118)),NOT(ISBLANK(AA2118))),1,0)</f>
        <v>0</v>
      </c>
      <c r="AC2118" s="20" t="str">
        <f ca="1">IF(AB2118=0,"",IF(OR(ISBLANK(P2118),ISBLANK(Q2118)),"",IF(ISBLANK(VLOOKUP(A2118,Database!A:AA,22,FALSE)),"",VLOOKUP(A2118,Database!A:AA,22,FALSE))))</f>
        <v/>
      </c>
      <c r="AD2118" s="20" t="str">
        <f>IFERROR(
   IF(
     OR(ISBLANK(P2118),ISBLANK(Q2118)),
     "",
     IF(
       AND(AA2118&lt;&gt;"",OR(V2118="Terminé",V2118="En cours")),
       VLOOKUP(AC2118,Setup_ScoreExactBonus!A:D,4,FALSE),
       0
     )),
  0)</f>
        <v/>
      </c>
      <c r="AE2118" s="21">
        <f>IFERROR(IF(OR(ISBLANK(P2118),ISBLANK(Q2118)),0,IF(AA2118&lt;&gt;"", AA2118 + IF(AB2118=1,AD2118, 0), "") * (R2118+1)),"")</f>
        <v>0</v>
      </c>
      <c r="AF2118" s="21">
        <f ca="1">SUMIFS(AE$2:AE2118,D$2:D2118,D2118)</f>
        <v>2936</v>
      </c>
    </row>
    <row r="2119" spans="1:32" hidden="1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/>
      <c r="Q2119" s="27"/>
      <c r="R2119" s="21">
        <v>0</v>
      </c>
      <c r="S2119" s="20">
        <f>VLOOKUP($A2119,Database!$A:$Y,10,FALSE)</f>
        <v>38</v>
      </c>
      <c r="T2119" s="20">
        <f>VLOOKUP($A2119,Database!$A:$Y,11,FALSE)</f>
        <v>148</v>
      </c>
      <c r="U2119" s="20">
        <f>VLOOKUP($A2119,Database!$A:$Y,12,FALSE)</f>
        <v>182</v>
      </c>
      <c r="V2119" s="20" t="str">
        <f>VLOOKUP(A2119,Database!A:M,13,FALSE)</f>
        <v>À venir</v>
      </c>
      <c r="W2119" s="20" t="str">
        <f>VLOOKUP($A2119,Database!$A:$Y,20,FALSE)</f>
        <v/>
      </c>
      <c r="X2119" s="20" t="str">
        <f>VLOOKUP($A2119,Database!$A:$Y,21,FALSE)</f>
        <v/>
      </c>
      <c r="Y2119" s="20">
        <f>IF(A2119=0,0,IF(V2119="À venir",0,IF(AND(ISBLANK(P2119),ISBLANK(Q2119)),1,0)))</f>
        <v>0</v>
      </c>
      <c r="Z2119" s="20" t="str">
        <f>IF(OR(ISBLANK(P2119),ISBLANK(Q2119)),"",IF(OR(AND(P2119&gt;Q2119,W2119&gt;X2119),AND(P2119=Q2119,W2119=X2119),AND(P2119&lt;Q2119,W2119&lt;X2119)),1,0))</f>
        <v/>
      </c>
      <c r="AA2119" s="20" t="str">
        <f ca="1">IF(C2119&lt;NOW(),IF(AND(P2119&gt;Q2119,W2119&gt;X2119),S2119,IF(AND(P2119=Q2119,W2119=X2119),T2119,IF(AND(P2119&lt;Q2119,W2119&lt;X2119),U2119,0))),"")</f>
        <v/>
      </c>
      <c r="AB2119" s="20">
        <f ca="1">IF(AND(P2119=W2119,Q2119=X2119,NOT(ISBLANK(P2119)),NOT(ISBLANK(Q2119)),NOT(ISBLANK(W2119)),NOT(ISBLANK(AA2119))),1,0)</f>
        <v>0</v>
      </c>
      <c r="AC2119" s="20" t="str">
        <f ca="1">IF(AB2119=0,"",IF(OR(ISBLANK(P2119),ISBLANK(Q2119)),"",IF(ISBLANK(VLOOKUP(A2119,Database!A:AA,22,FALSE)),"",VLOOKUP(A2119,Database!A:AA,22,FALSE))))</f>
        <v/>
      </c>
      <c r="AD2119" s="20" t="str">
        <f>IFERROR(
   IF(
     OR(ISBLANK(P2119),ISBLANK(Q2119)),
     "",
     IF(
       AND(AA2119&lt;&gt;"",OR(V2119="Terminé",V2119="En cours")),
       VLOOKUP(AC2119,Setup_ScoreExactBonus!A:D,4,FALSE),
       0
     )),
  0)</f>
        <v/>
      </c>
      <c r="AE2119" s="21">
        <f>IFERROR(IF(OR(ISBLANK(P2119),ISBLANK(Q2119)),0,IF(AA2119&lt;&gt;"", AA2119 + IF(AB2119=1,AD2119, 0), "") * (R2119+1)),"")</f>
        <v>0</v>
      </c>
      <c r="AF2119" s="21">
        <f ca="1">SUMIFS(AE$2:AE2119,D$2:D2119,D2119)</f>
        <v>2774</v>
      </c>
    </row>
    <row r="2120" spans="1:32" hidden="1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/>
      <c r="Q2120" s="27"/>
      <c r="R2120" s="21">
        <v>0</v>
      </c>
      <c r="S2120" s="20">
        <f>VLOOKUP($A2120,Database!$A:$Y,10,FALSE)</f>
        <v>38</v>
      </c>
      <c r="T2120" s="20">
        <f>VLOOKUP($A2120,Database!$A:$Y,11,FALSE)</f>
        <v>148</v>
      </c>
      <c r="U2120" s="20">
        <f>VLOOKUP($A2120,Database!$A:$Y,12,FALSE)</f>
        <v>182</v>
      </c>
      <c r="V2120" s="20" t="str">
        <f>VLOOKUP(A2120,Database!A:M,13,FALSE)</f>
        <v>À venir</v>
      </c>
      <c r="W2120" s="20" t="str">
        <f>VLOOKUP($A2120,Database!$A:$Y,20,FALSE)</f>
        <v/>
      </c>
      <c r="X2120" s="20" t="str">
        <f>VLOOKUP($A2120,Database!$A:$Y,21,FALSE)</f>
        <v/>
      </c>
      <c r="Y2120" s="20">
        <f>IF(A2120=0,0,IF(V2120="À venir",0,IF(AND(ISBLANK(P2120),ISBLANK(Q2120)),1,0)))</f>
        <v>0</v>
      </c>
      <c r="Z2120" s="20" t="str">
        <f>IF(OR(ISBLANK(P2120),ISBLANK(Q2120)),"",IF(OR(AND(P2120&gt;Q2120,W2120&gt;X2120),AND(P2120=Q2120,W2120=X2120),AND(P2120&lt;Q2120,W2120&lt;X2120)),1,0))</f>
        <v/>
      </c>
      <c r="AA2120" s="20" t="str">
        <f ca="1">IF(C2120&lt;NOW(),IF(AND(P2120&gt;Q2120,W2120&gt;X2120),S2120,IF(AND(P2120=Q2120,W2120=X2120),T2120,IF(AND(P2120&lt;Q2120,W2120&lt;X2120),U2120,0))),"")</f>
        <v/>
      </c>
      <c r="AB2120" s="20">
        <f ca="1">IF(AND(P2120=W2120,Q2120=X2120,NOT(ISBLANK(P2120)),NOT(ISBLANK(Q2120)),NOT(ISBLANK(W2120)),NOT(ISBLANK(AA2120))),1,0)</f>
        <v>0</v>
      </c>
      <c r="AC2120" s="20" t="str">
        <f ca="1">IF(AB2120=0,"",IF(OR(ISBLANK(P2120),ISBLANK(Q2120)),"",IF(ISBLANK(VLOOKUP(A2120,Database!A:AA,22,FALSE)),"",VLOOKUP(A2120,Database!A:AA,22,FALSE))))</f>
        <v/>
      </c>
      <c r="AD2120" s="20" t="str">
        <f>IFERROR(
   IF(
     OR(ISBLANK(P2120),ISBLANK(Q2120)),
     "",
     IF(
       AND(AA2120&lt;&gt;"",OR(V2120="Terminé",V2120="En cours")),
       VLOOKUP(AC2120,Setup_ScoreExactBonus!A:D,4,FALSE),
       0
     )),
  0)</f>
        <v/>
      </c>
      <c r="AE2120" s="21">
        <f>IFERROR(IF(OR(ISBLANK(P2120),ISBLANK(Q2120)),0,IF(AA2120&lt;&gt;"", AA2120 + IF(AB2120=1,AD2120, 0), "") * (R2120+1)),"")</f>
        <v>0</v>
      </c>
      <c r="AF2120" s="21">
        <f ca="1">SUMIFS(AE$2:AE2120,D$2:D2120,D2120)</f>
        <v>2919</v>
      </c>
    </row>
    <row r="2121" spans="1:32" hidden="1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/>
      <c r="Q2121" s="27"/>
      <c r="R2121" s="21">
        <v>0</v>
      </c>
      <c r="S2121" s="20">
        <f>VLOOKUP($A2121,Database!$A:$Y,10,FALSE)</f>
        <v>38</v>
      </c>
      <c r="T2121" s="20">
        <f>VLOOKUP($A2121,Database!$A:$Y,11,FALSE)</f>
        <v>148</v>
      </c>
      <c r="U2121" s="20">
        <f>VLOOKUP($A2121,Database!$A:$Y,12,FALSE)</f>
        <v>182</v>
      </c>
      <c r="V2121" s="20" t="str">
        <f>VLOOKUP(A2121,Database!A:M,13,FALSE)</f>
        <v>À venir</v>
      </c>
      <c r="W2121" s="20" t="str">
        <f>VLOOKUP($A2121,Database!$A:$Y,20,FALSE)</f>
        <v/>
      </c>
      <c r="X2121" s="20" t="str">
        <f>VLOOKUP($A2121,Database!$A:$Y,21,FALSE)</f>
        <v/>
      </c>
      <c r="Y2121" s="20">
        <f>IF(A2121=0,0,IF(V2121="À venir",0,IF(AND(ISBLANK(P2121),ISBLANK(Q2121)),1,0)))</f>
        <v>0</v>
      </c>
      <c r="Z2121" s="20" t="str">
        <f>IF(OR(ISBLANK(P2121),ISBLANK(Q2121)),"",IF(OR(AND(P2121&gt;Q2121,W2121&gt;X2121),AND(P2121=Q2121,W2121=X2121),AND(P2121&lt;Q2121,W2121&lt;X2121)),1,0))</f>
        <v/>
      </c>
      <c r="AA2121" s="20" t="str">
        <f ca="1">IF(C2121&lt;NOW(),IF(AND(P2121&gt;Q2121,W2121&gt;X2121),S2121,IF(AND(P2121=Q2121,W2121=X2121),T2121,IF(AND(P2121&lt;Q2121,W2121&lt;X2121),U2121,0))),"")</f>
        <v/>
      </c>
      <c r="AB2121" s="20">
        <f ca="1">IF(AND(P2121=W2121,Q2121=X2121,NOT(ISBLANK(P2121)),NOT(ISBLANK(Q2121)),NOT(ISBLANK(W2121)),NOT(ISBLANK(AA2121))),1,0)</f>
        <v>0</v>
      </c>
      <c r="AC2121" s="20" t="str">
        <f ca="1">IF(AB2121=0,"",IF(OR(ISBLANK(P2121),ISBLANK(Q2121)),"",IF(ISBLANK(VLOOKUP(A2121,Database!A:AA,22,FALSE)),"",VLOOKUP(A2121,Database!A:AA,22,FALSE))))</f>
        <v/>
      </c>
      <c r="AD2121" s="20" t="str">
        <f>IFERROR(
   IF(
     OR(ISBLANK(P2121),ISBLANK(Q2121)),
     "",
     IF(
       AND(AA2121&lt;&gt;"",OR(V2121="Terminé",V2121="En cours")),
       VLOOKUP(AC2121,Setup_ScoreExactBonus!A:D,4,FALSE),
       0
     )),
  0)</f>
        <v/>
      </c>
      <c r="AE2121" s="21">
        <f>IFERROR(IF(OR(ISBLANK(P2121),ISBLANK(Q2121)),0,IF(AA2121&lt;&gt;"", AA2121 + IF(AB2121=1,AD2121, 0), "") * (R2121+1)),"")</f>
        <v>0</v>
      </c>
      <c r="AF2121" s="21">
        <f ca="1">SUMIFS(AE$2:AE2121,D$2:D2121,D2121)</f>
        <v>2893</v>
      </c>
    </row>
    <row r="2122" spans="1:32" hidden="1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/>
      <c r="Q2122" s="27"/>
      <c r="R2122" s="21">
        <v>0</v>
      </c>
      <c r="S2122" s="20">
        <f>VLOOKUP($A2122,Database!$A:$Y,10,FALSE)</f>
        <v>38</v>
      </c>
      <c r="T2122" s="20">
        <f>VLOOKUP($A2122,Database!$A:$Y,11,FALSE)</f>
        <v>148</v>
      </c>
      <c r="U2122" s="20">
        <f>VLOOKUP($A2122,Database!$A:$Y,12,FALSE)</f>
        <v>182</v>
      </c>
      <c r="V2122" s="20" t="str">
        <f>VLOOKUP(A2122,Database!A:M,13,FALSE)</f>
        <v>À venir</v>
      </c>
      <c r="W2122" s="20" t="str">
        <f>VLOOKUP($A2122,Database!$A:$Y,20,FALSE)</f>
        <v/>
      </c>
      <c r="X2122" s="20" t="str">
        <f>VLOOKUP($A2122,Database!$A:$Y,21,FALSE)</f>
        <v/>
      </c>
      <c r="Y2122" s="20">
        <f>IF(A2122=0,0,IF(V2122="À venir",0,IF(AND(ISBLANK(P2122),ISBLANK(Q2122)),1,0)))</f>
        <v>0</v>
      </c>
      <c r="Z2122" s="20" t="str">
        <f>IF(OR(ISBLANK(P2122),ISBLANK(Q2122)),"",IF(OR(AND(P2122&gt;Q2122,W2122&gt;X2122),AND(P2122=Q2122,W2122=X2122),AND(P2122&lt;Q2122,W2122&lt;X2122)),1,0))</f>
        <v/>
      </c>
      <c r="AA2122" s="20" t="str">
        <f ca="1">IF(C2122&lt;NOW(),IF(AND(P2122&gt;Q2122,W2122&gt;X2122),S2122,IF(AND(P2122=Q2122,W2122=X2122),T2122,IF(AND(P2122&lt;Q2122,W2122&lt;X2122),U2122,0))),"")</f>
        <v/>
      </c>
      <c r="AB2122" s="20">
        <f ca="1">IF(AND(P2122=W2122,Q2122=X2122,NOT(ISBLANK(P2122)),NOT(ISBLANK(Q2122)),NOT(ISBLANK(W2122)),NOT(ISBLANK(AA2122))),1,0)</f>
        <v>0</v>
      </c>
      <c r="AC2122" s="20" t="str">
        <f ca="1">IF(AB2122=0,"",IF(OR(ISBLANK(P2122),ISBLANK(Q2122)),"",IF(ISBLANK(VLOOKUP(A2122,Database!A:AA,22,FALSE)),"",VLOOKUP(A2122,Database!A:AA,22,FALSE))))</f>
        <v/>
      </c>
      <c r="AD2122" s="20" t="str">
        <f>IFERROR(
   IF(
     OR(ISBLANK(P2122),ISBLANK(Q2122)),
     "",
     IF(
       AND(AA2122&lt;&gt;"",OR(V2122="Terminé",V2122="En cours")),
       VLOOKUP(AC2122,Setup_ScoreExactBonus!A:D,4,FALSE),
       0
     )),
  0)</f>
        <v/>
      </c>
      <c r="AE2122" s="21">
        <f>IFERROR(IF(OR(ISBLANK(P2122),ISBLANK(Q2122)),0,IF(AA2122&lt;&gt;"", AA2122 + IF(AB2122=1,AD2122, 0), "") * (R2122+1)),"")</f>
        <v>0</v>
      </c>
      <c r="AF2122" s="21">
        <f ca="1">SUMIFS(AE$2:AE2122,D$2:D2122,D2122)</f>
        <v>2823</v>
      </c>
    </row>
    <row r="2123" spans="1:32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/>
      <c r="Q2123" s="27"/>
      <c r="R2123" s="21">
        <v>0</v>
      </c>
      <c r="S2123" s="20">
        <f>VLOOKUP($A2123,Database!$A:$Y,10,FALSE)</f>
        <v>38</v>
      </c>
      <c r="T2123" s="20">
        <f>VLOOKUP($A2123,Database!$A:$Y,11,FALSE)</f>
        <v>148</v>
      </c>
      <c r="U2123" s="20">
        <f>VLOOKUP($A2123,Database!$A:$Y,12,FALSE)</f>
        <v>182</v>
      </c>
      <c r="V2123" s="20" t="str">
        <f>VLOOKUP(A2123,Database!A:M,13,FALSE)</f>
        <v>À venir</v>
      </c>
      <c r="W2123" s="20" t="str">
        <f>VLOOKUP($A2123,Database!$A:$Y,20,FALSE)</f>
        <v/>
      </c>
      <c r="X2123" s="20" t="str">
        <f>VLOOKUP($A2123,Database!$A:$Y,21,FALSE)</f>
        <v/>
      </c>
      <c r="Y2123" s="20">
        <f>IF(A2123=0,0,IF(V2123="À venir",0,IF(AND(ISBLANK(P2123),ISBLANK(Q2123)),1,0)))</f>
        <v>0</v>
      </c>
      <c r="Z2123" s="20" t="str">
        <f>IF(OR(ISBLANK(P2123),ISBLANK(Q2123)),"",IF(OR(AND(P2123&gt;Q2123,W2123&gt;X2123),AND(P2123=Q2123,W2123=X2123),AND(P2123&lt;Q2123,W2123&lt;X2123)),1,0))</f>
        <v/>
      </c>
      <c r="AA2123" s="20" t="str">
        <f ca="1">IF(C2123&lt;NOW(),IF(AND(P2123&gt;Q2123,W2123&gt;X2123),S2123,IF(AND(P2123=Q2123,W2123=X2123),T2123,IF(AND(P2123&lt;Q2123,W2123&lt;X2123),U2123,0))),"")</f>
        <v/>
      </c>
      <c r="AB2123" s="20">
        <f ca="1">IF(AND(P2123=W2123,Q2123=X2123,NOT(ISBLANK(P2123)),NOT(ISBLANK(Q2123)),NOT(ISBLANK(W2123)),NOT(ISBLANK(AA2123))),1,0)</f>
        <v>0</v>
      </c>
      <c r="AC2123" s="20" t="str">
        <f ca="1">IF(AB2123=0,"",IF(OR(ISBLANK(P2123),ISBLANK(Q2123)),"",IF(ISBLANK(VLOOKUP(A2123,Database!A:AA,22,FALSE)),"",VLOOKUP(A2123,Database!A:AA,22,FALSE))))</f>
        <v/>
      </c>
      <c r="AD2123" s="20" t="str">
        <f>IFERROR(
   IF(
     OR(ISBLANK(P2123),ISBLANK(Q2123)),
     "",
     IF(
       AND(AA2123&lt;&gt;"",OR(V2123="Terminé",V2123="En cours")),
       VLOOKUP(AC2123,Setup_ScoreExactBonus!A:D,4,FALSE),
       0
     )),
  0)</f>
        <v/>
      </c>
      <c r="AE2123" s="21">
        <f>IFERROR(IF(OR(ISBLANK(P2123),ISBLANK(Q2123)),0,IF(AA2123&lt;&gt;"", AA2123 + IF(AB2123=1,AD2123, 0), "") * (R2123+1)),"")</f>
        <v>0</v>
      </c>
      <c r="AF2123" s="21">
        <f ca="1">SUMIFS(AE$2:AE2123,D$2:D2123,D2123)</f>
        <v>2420</v>
      </c>
    </row>
    <row r="2124" spans="1:32" hidden="1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/>
      <c r="Q2124" s="27"/>
      <c r="R2124" s="21">
        <v>0</v>
      </c>
      <c r="S2124" s="20">
        <f>VLOOKUP($A2124,Database!$A:$Y,10,FALSE)</f>
        <v>38</v>
      </c>
      <c r="T2124" s="20">
        <f>VLOOKUP($A2124,Database!$A:$Y,11,FALSE)</f>
        <v>148</v>
      </c>
      <c r="U2124" s="20">
        <f>VLOOKUP($A2124,Database!$A:$Y,12,FALSE)</f>
        <v>182</v>
      </c>
      <c r="V2124" s="20" t="str">
        <f>VLOOKUP(A2124,Database!A:M,13,FALSE)</f>
        <v>À venir</v>
      </c>
      <c r="W2124" s="20" t="str">
        <f>VLOOKUP($A2124,Database!$A:$Y,20,FALSE)</f>
        <v/>
      </c>
      <c r="X2124" s="20" t="str">
        <f>VLOOKUP($A2124,Database!$A:$Y,21,FALSE)</f>
        <v/>
      </c>
      <c r="Y2124" s="20">
        <f>IF(A2124=0,0,IF(V2124="À venir",0,IF(AND(ISBLANK(P2124),ISBLANK(Q2124)),1,0)))</f>
        <v>0</v>
      </c>
      <c r="Z2124" s="20" t="str">
        <f>IF(OR(ISBLANK(P2124),ISBLANK(Q2124)),"",IF(OR(AND(P2124&gt;Q2124,W2124&gt;X2124),AND(P2124=Q2124,W2124=X2124),AND(P2124&lt;Q2124,W2124&lt;X2124)),1,0))</f>
        <v/>
      </c>
      <c r="AA2124" s="20" t="str">
        <f ca="1">IF(C2124&lt;NOW(),IF(AND(P2124&gt;Q2124,W2124&gt;X2124),S2124,IF(AND(P2124=Q2124,W2124=X2124),T2124,IF(AND(P2124&lt;Q2124,W2124&lt;X2124),U2124,0))),"")</f>
        <v/>
      </c>
      <c r="AB2124" s="20">
        <f ca="1">IF(AND(P2124=W2124,Q2124=X2124,NOT(ISBLANK(P2124)),NOT(ISBLANK(Q2124)),NOT(ISBLANK(W2124)),NOT(ISBLANK(AA2124))),1,0)</f>
        <v>0</v>
      </c>
      <c r="AC2124" s="20" t="str">
        <f ca="1">IF(AB2124=0,"",IF(OR(ISBLANK(P2124),ISBLANK(Q2124)),"",IF(ISBLANK(VLOOKUP(A2124,Database!A:AA,22,FALSE)),"",VLOOKUP(A2124,Database!A:AA,22,FALSE))))</f>
        <v/>
      </c>
      <c r="AD2124" s="20" t="str">
        <f>IFERROR(
   IF(
     OR(ISBLANK(P2124),ISBLANK(Q2124)),
     "",
     IF(
       AND(AA2124&lt;&gt;"",OR(V2124="Terminé",V2124="En cours")),
       VLOOKUP(AC2124,Setup_ScoreExactBonus!A:D,4,FALSE),
       0
     )),
  0)</f>
        <v/>
      </c>
      <c r="AE2124" s="21">
        <f>IFERROR(IF(OR(ISBLANK(P2124),ISBLANK(Q2124)),0,IF(AA2124&lt;&gt;"", AA2124 + IF(AB2124=1,AD2124, 0), "") * (R2124+1)),"")</f>
        <v>0</v>
      </c>
      <c r="AF2124" s="21">
        <f ca="1">SUMIFS(AE$2:AE2124,D$2:D2124,D2124)</f>
        <v>2637</v>
      </c>
    </row>
    <row r="2125" spans="1:32" hidden="1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/>
      <c r="Q2125" s="27"/>
      <c r="R2125" s="21">
        <v>0</v>
      </c>
      <c r="S2125" s="20">
        <f>VLOOKUP($A2125,Database!$A:$Y,10,FALSE)</f>
        <v>38</v>
      </c>
      <c r="T2125" s="20">
        <f>VLOOKUP($A2125,Database!$A:$Y,11,FALSE)</f>
        <v>148</v>
      </c>
      <c r="U2125" s="20">
        <f>VLOOKUP($A2125,Database!$A:$Y,12,FALSE)</f>
        <v>182</v>
      </c>
      <c r="V2125" s="20" t="str">
        <f>VLOOKUP(A2125,Database!A:M,13,FALSE)</f>
        <v>À venir</v>
      </c>
      <c r="W2125" s="20" t="str">
        <f>VLOOKUP($A2125,Database!$A:$Y,20,FALSE)</f>
        <v/>
      </c>
      <c r="X2125" s="20" t="str">
        <f>VLOOKUP($A2125,Database!$A:$Y,21,FALSE)</f>
        <v/>
      </c>
      <c r="Y2125" s="20">
        <f>IF(A2125=0,0,IF(V2125="À venir",0,IF(AND(ISBLANK(P2125),ISBLANK(Q2125)),1,0)))</f>
        <v>0</v>
      </c>
      <c r="Z2125" s="20" t="str">
        <f>IF(OR(ISBLANK(P2125),ISBLANK(Q2125)),"",IF(OR(AND(P2125&gt;Q2125,W2125&gt;X2125),AND(P2125=Q2125,W2125=X2125),AND(P2125&lt;Q2125,W2125&lt;X2125)),1,0))</f>
        <v/>
      </c>
      <c r="AA2125" s="20" t="str">
        <f ca="1">IF(C2125&lt;NOW(),IF(AND(P2125&gt;Q2125,W2125&gt;X2125),S2125,IF(AND(P2125=Q2125,W2125=X2125),T2125,IF(AND(P2125&lt;Q2125,W2125&lt;X2125),U2125,0))),"")</f>
        <v/>
      </c>
      <c r="AB2125" s="20">
        <f ca="1">IF(AND(P2125=W2125,Q2125=X2125,NOT(ISBLANK(P2125)),NOT(ISBLANK(Q2125)),NOT(ISBLANK(W2125)),NOT(ISBLANK(AA2125))),1,0)</f>
        <v>0</v>
      </c>
      <c r="AC2125" s="20" t="str">
        <f ca="1">IF(AB2125=0,"",IF(OR(ISBLANK(P2125),ISBLANK(Q2125)),"",IF(ISBLANK(VLOOKUP(A2125,Database!A:AA,22,FALSE)),"",VLOOKUP(A2125,Database!A:AA,22,FALSE))))</f>
        <v/>
      </c>
      <c r="AD2125" s="20" t="str">
        <f>IFERROR(
   IF(
     OR(ISBLANK(P2125),ISBLANK(Q2125)),
     "",
     IF(
       AND(AA2125&lt;&gt;"",OR(V2125="Terminé",V2125="En cours")),
       VLOOKUP(AC2125,Setup_ScoreExactBonus!A:D,4,FALSE),
       0
     )),
  0)</f>
        <v/>
      </c>
      <c r="AE2125" s="21">
        <f>IFERROR(IF(OR(ISBLANK(P2125),ISBLANK(Q2125)),0,IF(AA2125&lt;&gt;"", AA2125 + IF(AB2125=1,AD2125, 0), "") * (R2125+1)),"")</f>
        <v>0</v>
      </c>
      <c r="AF2125" s="21">
        <f ca="1">SUMIFS(AE$2:AE2125,D$2:D2125,D2125)</f>
        <v>2628</v>
      </c>
    </row>
    <row r="2126" spans="1:32" hidden="1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/>
      <c r="Q2126" s="27"/>
      <c r="R2126" s="21">
        <v>0</v>
      </c>
      <c r="S2126" s="20">
        <f>VLOOKUP($A2126,Database!$A:$Y,10,FALSE)</f>
        <v>38</v>
      </c>
      <c r="T2126" s="20">
        <f>VLOOKUP($A2126,Database!$A:$Y,11,FALSE)</f>
        <v>148</v>
      </c>
      <c r="U2126" s="20">
        <f>VLOOKUP($A2126,Database!$A:$Y,12,FALSE)</f>
        <v>182</v>
      </c>
      <c r="V2126" s="20" t="str">
        <f>VLOOKUP(A2126,Database!A:M,13,FALSE)</f>
        <v>À venir</v>
      </c>
      <c r="W2126" s="20" t="str">
        <f>VLOOKUP($A2126,Database!$A:$Y,20,FALSE)</f>
        <v/>
      </c>
      <c r="X2126" s="20" t="str">
        <f>VLOOKUP($A2126,Database!$A:$Y,21,FALSE)</f>
        <v/>
      </c>
      <c r="Y2126" s="20">
        <f>IF(A2126=0,0,IF(V2126="À venir",0,IF(AND(ISBLANK(P2126),ISBLANK(Q2126)),1,0)))</f>
        <v>0</v>
      </c>
      <c r="Z2126" s="20" t="str">
        <f>IF(OR(ISBLANK(P2126),ISBLANK(Q2126)),"",IF(OR(AND(P2126&gt;Q2126,W2126&gt;X2126),AND(P2126=Q2126,W2126=X2126),AND(P2126&lt;Q2126,W2126&lt;X2126)),1,0))</f>
        <v/>
      </c>
      <c r="AA2126" s="20" t="str">
        <f ca="1">IF(C2126&lt;NOW(),IF(AND(P2126&gt;Q2126,W2126&gt;X2126),S2126,IF(AND(P2126=Q2126,W2126=X2126),T2126,IF(AND(P2126&lt;Q2126,W2126&lt;X2126),U2126,0))),"")</f>
        <v/>
      </c>
      <c r="AB2126" s="20">
        <f ca="1">IF(AND(P2126=W2126,Q2126=X2126,NOT(ISBLANK(P2126)),NOT(ISBLANK(Q2126)),NOT(ISBLANK(W2126)),NOT(ISBLANK(AA2126))),1,0)</f>
        <v>0</v>
      </c>
      <c r="AC2126" s="20" t="str">
        <f ca="1">IF(AB2126=0,"",IF(OR(ISBLANK(P2126),ISBLANK(Q2126)),"",IF(ISBLANK(VLOOKUP(A2126,Database!A:AA,22,FALSE)),"",VLOOKUP(A2126,Database!A:AA,22,FALSE))))</f>
        <v/>
      </c>
      <c r="AD2126" s="20" t="str">
        <f>IFERROR(
   IF(
     OR(ISBLANK(P2126),ISBLANK(Q2126)),
     "",
     IF(
       AND(AA2126&lt;&gt;"",OR(V2126="Terminé",V2126="En cours")),
       VLOOKUP(AC2126,Setup_ScoreExactBonus!A:D,4,FALSE),
       0
     )),
  0)</f>
        <v/>
      </c>
      <c r="AE2126" s="21">
        <f>IFERROR(IF(OR(ISBLANK(P2126),ISBLANK(Q2126)),0,IF(AA2126&lt;&gt;"", AA2126 + IF(AB2126=1,AD2126, 0), "") * (R2126+1)),"")</f>
        <v>0</v>
      </c>
      <c r="AF2126" s="21">
        <f ca="1">SUMIFS(AE$2:AE2126,D$2:D2126,D2126)</f>
        <v>2516</v>
      </c>
    </row>
    <row r="2127" spans="1:32" hidden="1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/>
      <c r="Q2127" s="27"/>
      <c r="R2127" s="21">
        <v>0</v>
      </c>
      <c r="S2127" s="20">
        <f>VLOOKUP($A2127,Database!$A:$Y,10,FALSE)</f>
        <v>38</v>
      </c>
      <c r="T2127" s="20">
        <f>VLOOKUP($A2127,Database!$A:$Y,11,FALSE)</f>
        <v>148</v>
      </c>
      <c r="U2127" s="20">
        <f>VLOOKUP($A2127,Database!$A:$Y,12,FALSE)</f>
        <v>182</v>
      </c>
      <c r="V2127" s="20" t="str">
        <f>VLOOKUP(A2127,Database!A:M,13,FALSE)</f>
        <v>À venir</v>
      </c>
      <c r="W2127" s="20" t="str">
        <f>VLOOKUP($A2127,Database!$A:$Y,20,FALSE)</f>
        <v/>
      </c>
      <c r="X2127" s="20" t="str">
        <f>VLOOKUP($A2127,Database!$A:$Y,21,FALSE)</f>
        <v/>
      </c>
      <c r="Y2127" s="20">
        <f>IF(A2127=0,0,IF(V2127="À venir",0,IF(AND(ISBLANK(P2127),ISBLANK(Q2127)),1,0)))</f>
        <v>0</v>
      </c>
      <c r="Z2127" s="20" t="str">
        <f>IF(OR(ISBLANK(P2127),ISBLANK(Q2127)),"",IF(OR(AND(P2127&gt;Q2127,W2127&gt;X2127),AND(P2127=Q2127,W2127=X2127),AND(P2127&lt;Q2127,W2127&lt;X2127)),1,0))</f>
        <v/>
      </c>
      <c r="AA2127" s="20" t="str">
        <f ca="1">IF(C2127&lt;NOW(),IF(AND(P2127&gt;Q2127,W2127&gt;X2127),S2127,IF(AND(P2127=Q2127,W2127=X2127),T2127,IF(AND(P2127&lt;Q2127,W2127&lt;X2127),U2127,0))),"")</f>
        <v/>
      </c>
      <c r="AB2127" s="20">
        <f ca="1">IF(AND(P2127=W2127,Q2127=X2127,NOT(ISBLANK(P2127)),NOT(ISBLANK(Q2127)),NOT(ISBLANK(W2127)),NOT(ISBLANK(AA2127))),1,0)</f>
        <v>0</v>
      </c>
      <c r="AC2127" s="20" t="str">
        <f ca="1">IF(AB2127=0,"",IF(OR(ISBLANK(P2127),ISBLANK(Q2127)),"",IF(ISBLANK(VLOOKUP(A2127,Database!A:AA,22,FALSE)),"",VLOOKUP(A2127,Database!A:AA,22,FALSE))))</f>
        <v/>
      </c>
      <c r="AD2127" s="20" t="str">
        <f>IFERROR(
   IF(
     OR(ISBLANK(P2127),ISBLANK(Q2127)),
     "",
     IF(
       AND(AA2127&lt;&gt;"",OR(V2127="Terminé",V2127="En cours")),
       VLOOKUP(AC2127,Setup_ScoreExactBonus!A:D,4,FALSE),
       0
     )),
  0)</f>
        <v/>
      </c>
      <c r="AE2127" s="21">
        <f>IFERROR(IF(OR(ISBLANK(P2127),ISBLANK(Q2127)),0,IF(AA2127&lt;&gt;"", AA2127 + IF(AB2127=1,AD2127, 0), "") * (R2127+1)),"")</f>
        <v>0</v>
      </c>
      <c r="AF2127" s="21">
        <f ca="1">SUMIFS(AE$2:AE2127,D$2:D2127,D2127)</f>
        <v>2656</v>
      </c>
    </row>
    <row r="2128" spans="1:32" hidden="1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/>
      <c r="Q2128" s="27"/>
      <c r="R2128" s="21">
        <v>0</v>
      </c>
      <c r="S2128" s="20">
        <f>VLOOKUP($A2128,Database!$A:$Y,10,FALSE)</f>
        <v>38</v>
      </c>
      <c r="T2128" s="20">
        <f>VLOOKUP($A2128,Database!$A:$Y,11,FALSE)</f>
        <v>148</v>
      </c>
      <c r="U2128" s="20">
        <f>VLOOKUP($A2128,Database!$A:$Y,12,FALSE)</f>
        <v>182</v>
      </c>
      <c r="V2128" s="20" t="str">
        <f>VLOOKUP(A2128,Database!A:M,13,FALSE)</f>
        <v>À venir</v>
      </c>
      <c r="W2128" s="20" t="str">
        <f>VLOOKUP($A2128,Database!$A:$Y,20,FALSE)</f>
        <v/>
      </c>
      <c r="X2128" s="20" t="str">
        <f>VLOOKUP($A2128,Database!$A:$Y,21,FALSE)</f>
        <v/>
      </c>
      <c r="Y2128" s="20">
        <f>IF(A2128=0,0,IF(V2128="À venir",0,IF(AND(ISBLANK(P2128),ISBLANK(Q2128)),1,0)))</f>
        <v>0</v>
      </c>
      <c r="Z2128" s="20" t="str">
        <f>IF(OR(ISBLANK(P2128),ISBLANK(Q2128)),"",IF(OR(AND(P2128&gt;Q2128,W2128&gt;X2128),AND(P2128=Q2128,W2128=X2128),AND(P2128&lt;Q2128,W2128&lt;X2128)),1,0))</f>
        <v/>
      </c>
      <c r="AA2128" s="20" t="str">
        <f ca="1">IF(C2128&lt;NOW(),IF(AND(P2128&gt;Q2128,W2128&gt;X2128),S2128,IF(AND(P2128=Q2128,W2128=X2128),T2128,IF(AND(P2128&lt;Q2128,W2128&lt;X2128),U2128,0))),"")</f>
        <v/>
      </c>
      <c r="AB2128" s="20">
        <f ca="1">IF(AND(P2128=W2128,Q2128=X2128,NOT(ISBLANK(P2128)),NOT(ISBLANK(Q2128)),NOT(ISBLANK(W2128)),NOT(ISBLANK(AA2128))),1,0)</f>
        <v>0</v>
      </c>
      <c r="AC2128" s="20" t="str">
        <f ca="1">IF(AB2128=0,"",IF(OR(ISBLANK(P2128),ISBLANK(Q2128)),"",IF(ISBLANK(VLOOKUP(A2128,Database!A:AA,22,FALSE)),"",VLOOKUP(A2128,Database!A:AA,22,FALSE))))</f>
        <v/>
      </c>
      <c r="AD2128" s="20" t="str">
        <f>IFERROR(
   IF(
     OR(ISBLANK(P2128),ISBLANK(Q2128)),
     "",
     IF(
       AND(AA2128&lt;&gt;"",OR(V2128="Terminé",V2128="En cours")),
       VLOOKUP(AC2128,Setup_ScoreExactBonus!A:D,4,FALSE),
       0
     )),
  0)</f>
        <v/>
      </c>
      <c r="AE2128" s="21">
        <f>IFERROR(IF(OR(ISBLANK(P2128),ISBLANK(Q2128)),0,IF(AA2128&lt;&gt;"", AA2128 + IF(AB2128=1,AD2128, 0), "") * (R2128+1)),"")</f>
        <v>0</v>
      </c>
      <c r="AF2128" s="21">
        <f ca="1">SUMIFS(AE$2:AE2128,D$2:D2128,D2128)</f>
        <v>2468</v>
      </c>
    </row>
    <row r="2129" spans="1:32" hidden="1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/>
      <c r="Q2129" s="27"/>
      <c r="R2129" s="21">
        <v>0</v>
      </c>
      <c r="S2129" s="20">
        <f>VLOOKUP($A2129,Database!$A:$Y,10,FALSE)</f>
        <v>38</v>
      </c>
      <c r="T2129" s="20">
        <f>VLOOKUP($A2129,Database!$A:$Y,11,FALSE)</f>
        <v>148</v>
      </c>
      <c r="U2129" s="20">
        <f>VLOOKUP($A2129,Database!$A:$Y,12,FALSE)</f>
        <v>182</v>
      </c>
      <c r="V2129" s="20" t="str">
        <f>VLOOKUP(A2129,Database!A:M,13,FALSE)</f>
        <v>À venir</v>
      </c>
      <c r="W2129" s="20" t="str">
        <f>VLOOKUP($A2129,Database!$A:$Y,20,FALSE)</f>
        <v/>
      </c>
      <c r="X2129" s="20" t="str">
        <f>VLOOKUP($A2129,Database!$A:$Y,21,FALSE)</f>
        <v/>
      </c>
      <c r="Y2129" s="20">
        <f>IF(A2129=0,0,IF(V2129="À venir",0,IF(AND(ISBLANK(P2129),ISBLANK(Q2129)),1,0)))</f>
        <v>0</v>
      </c>
      <c r="Z2129" s="20" t="str">
        <f>IF(OR(ISBLANK(P2129),ISBLANK(Q2129)),"",IF(OR(AND(P2129&gt;Q2129,W2129&gt;X2129),AND(P2129=Q2129,W2129=X2129),AND(P2129&lt;Q2129,W2129&lt;X2129)),1,0))</f>
        <v/>
      </c>
      <c r="AA2129" s="20" t="str">
        <f ca="1">IF(C2129&lt;NOW(),IF(AND(P2129&gt;Q2129,W2129&gt;X2129),S2129,IF(AND(P2129=Q2129,W2129=X2129),T2129,IF(AND(P2129&lt;Q2129,W2129&lt;X2129),U2129,0))),"")</f>
        <v/>
      </c>
      <c r="AB2129" s="20">
        <f ca="1">IF(AND(P2129=W2129,Q2129=X2129,NOT(ISBLANK(P2129)),NOT(ISBLANK(Q2129)),NOT(ISBLANK(W2129)),NOT(ISBLANK(AA2129))),1,0)</f>
        <v>0</v>
      </c>
      <c r="AC2129" s="20" t="str">
        <f ca="1">IF(AB2129=0,"",IF(OR(ISBLANK(P2129),ISBLANK(Q2129)),"",IF(ISBLANK(VLOOKUP(A2129,Database!A:AA,22,FALSE)),"",VLOOKUP(A2129,Database!A:AA,22,FALSE))))</f>
        <v/>
      </c>
      <c r="AD2129" s="20" t="str">
        <f>IFERROR(
   IF(
     OR(ISBLANK(P2129),ISBLANK(Q2129)),
     "",
     IF(
       AND(AA2129&lt;&gt;"",OR(V2129="Terminé",V2129="En cours")),
       VLOOKUP(AC2129,Setup_ScoreExactBonus!A:D,4,FALSE),
       0
     )),
  0)</f>
        <v/>
      </c>
      <c r="AE2129" s="21">
        <f>IFERROR(IF(OR(ISBLANK(P2129),ISBLANK(Q2129)),0,IF(AA2129&lt;&gt;"", AA2129 + IF(AB2129=1,AD2129, 0), "") * (R2129+1)),"")</f>
        <v>0</v>
      </c>
      <c r="AF2129" s="21">
        <f ca="1">SUMIFS(AE$2:AE2129,D$2:D2129,D2129)</f>
        <v>2298</v>
      </c>
    </row>
    <row r="2130" spans="1:32" hidden="1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/>
      <c r="Q2130" s="27"/>
      <c r="R2130" s="21">
        <v>0</v>
      </c>
      <c r="S2130" s="20">
        <f>VLOOKUP($A2130,Database!$A:$Y,10,FALSE)</f>
        <v>38</v>
      </c>
      <c r="T2130" s="20">
        <f>VLOOKUP($A2130,Database!$A:$Y,11,FALSE)</f>
        <v>148</v>
      </c>
      <c r="U2130" s="20">
        <f>VLOOKUP($A2130,Database!$A:$Y,12,FALSE)</f>
        <v>182</v>
      </c>
      <c r="V2130" s="20" t="str">
        <f>VLOOKUP(A2130,Database!A:M,13,FALSE)</f>
        <v>À venir</v>
      </c>
      <c r="W2130" s="20" t="str">
        <f>VLOOKUP($A2130,Database!$A:$Y,20,FALSE)</f>
        <v/>
      </c>
      <c r="X2130" s="20" t="str">
        <f>VLOOKUP($A2130,Database!$A:$Y,21,FALSE)</f>
        <v/>
      </c>
      <c r="Y2130" s="20">
        <f>IF(A2130=0,0,IF(V2130="À venir",0,IF(AND(ISBLANK(P2130),ISBLANK(Q2130)),1,0)))</f>
        <v>0</v>
      </c>
      <c r="Z2130" s="20" t="str">
        <f>IF(OR(ISBLANK(P2130),ISBLANK(Q2130)),"",IF(OR(AND(P2130&gt;Q2130,W2130&gt;X2130),AND(P2130=Q2130,W2130=X2130),AND(P2130&lt;Q2130,W2130&lt;X2130)),1,0))</f>
        <v/>
      </c>
      <c r="AA2130" s="20" t="str">
        <f ca="1">IF(C2130&lt;NOW(),IF(AND(P2130&gt;Q2130,W2130&gt;X2130),S2130,IF(AND(P2130=Q2130,W2130=X2130),T2130,IF(AND(P2130&lt;Q2130,W2130&lt;X2130),U2130,0))),"")</f>
        <v/>
      </c>
      <c r="AB2130" s="20">
        <f ca="1">IF(AND(P2130=W2130,Q2130=X2130,NOT(ISBLANK(P2130)),NOT(ISBLANK(Q2130)),NOT(ISBLANK(W2130)),NOT(ISBLANK(AA2130))),1,0)</f>
        <v>0</v>
      </c>
      <c r="AC2130" s="20" t="str">
        <f ca="1">IF(AB2130=0,"",IF(OR(ISBLANK(P2130),ISBLANK(Q2130)),"",IF(ISBLANK(VLOOKUP(A2130,Database!A:AA,22,FALSE)),"",VLOOKUP(A2130,Database!A:AA,22,FALSE))))</f>
        <v/>
      </c>
      <c r="AD2130" s="20" t="str">
        <f>IFERROR(
   IF(
     OR(ISBLANK(P2130),ISBLANK(Q2130)),
     "",
     IF(
       AND(AA2130&lt;&gt;"",OR(V2130="Terminé",V2130="En cours")),
       VLOOKUP(AC2130,Setup_ScoreExactBonus!A:D,4,FALSE),
       0
     )),
  0)</f>
        <v/>
      </c>
      <c r="AE2130" s="21">
        <f>IFERROR(IF(OR(ISBLANK(P2130),ISBLANK(Q2130)),0,IF(AA2130&lt;&gt;"", AA2130 + IF(AB2130=1,AD2130, 0), "") * (R2130+1)),"")</f>
        <v>0</v>
      </c>
      <c r="AF2130" s="21">
        <f ca="1">SUMIFS(AE$2:AE2130,D$2:D2130,D2130)</f>
        <v>2034</v>
      </c>
    </row>
    <row r="2131" spans="1:32" hidden="1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/>
      <c r="Q2131" s="27"/>
      <c r="R2131" s="21">
        <v>0</v>
      </c>
      <c r="S2131" s="20">
        <f>VLOOKUP($A2131,Database!$A:$Y,10,FALSE)</f>
        <v>38</v>
      </c>
      <c r="T2131" s="20">
        <f>VLOOKUP($A2131,Database!$A:$Y,11,FALSE)</f>
        <v>148</v>
      </c>
      <c r="U2131" s="20">
        <f>VLOOKUP($A2131,Database!$A:$Y,12,FALSE)</f>
        <v>182</v>
      </c>
      <c r="V2131" s="20" t="str">
        <f>VLOOKUP(A2131,Database!A:M,13,FALSE)</f>
        <v>À venir</v>
      </c>
      <c r="W2131" s="20" t="str">
        <f>VLOOKUP($A2131,Database!$A:$Y,20,FALSE)</f>
        <v/>
      </c>
      <c r="X2131" s="20" t="str">
        <f>VLOOKUP($A2131,Database!$A:$Y,21,FALSE)</f>
        <v/>
      </c>
      <c r="Y2131" s="20">
        <f>IF(A2131=0,0,IF(V2131="À venir",0,IF(AND(ISBLANK(P2131),ISBLANK(Q2131)),1,0)))</f>
        <v>0</v>
      </c>
      <c r="Z2131" s="20" t="str">
        <f>IF(OR(ISBLANK(P2131),ISBLANK(Q2131)),"",IF(OR(AND(P2131&gt;Q2131,W2131&gt;X2131),AND(P2131=Q2131,W2131=X2131),AND(P2131&lt;Q2131,W2131&lt;X2131)),1,0))</f>
        <v/>
      </c>
      <c r="AA2131" s="20" t="str">
        <f ca="1">IF(C2131&lt;NOW(),IF(AND(P2131&gt;Q2131,W2131&gt;X2131),S2131,IF(AND(P2131=Q2131,W2131=X2131),T2131,IF(AND(P2131&lt;Q2131,W2131&lt;X2131),U2131,0))),"")</f>
        <v/>
      </c>
      <c r="AB2131" s="20">
        <f ca="1">IF(AND(P2131=W2131,Q2131=X2131,NOT(ISBLANK(P2131)),NOT(ISBLANK(Q2131)),NOT(ISBLANK(W2131)),NOT(ISBLANK(AA2131))),1,0)</f>
        <v>0</v>
      </c>
      <c r="AC2131" s="20" t="str">
        <f ca="1">IF(AB2131=0,"",IF(OR(ISBLANK(P2131),ISBLANK(Q2131)),"",IF(ISBLANK(VLOOKUP(A2131,Database!A:AA,22,FALSE)),"",VLOOKUP(A2131,Database!A:AA,22,FALSE))))</f>
        <v/>
      </c>
      <c r="AD2131" s="20" t="str">
        <f>IFERROR(
   IF(
     OR(ISBLANK(P2131),ISBLANK(Q2131)),
     "",
     IF(
       AND(AA2131&lt;&gt;"",OR(V2131="Terminé",V2131="En cours")),
       VLOOKUP(AC2131,Setup_ScoreExactBonus!A:D,4,FALSE),
       0
     )),
  0)</f>
        <v/>
      </c>
      <c r="AE2131" s="21">
        <f>IFERROR(IF(OR(ISBLANK(P2131),ISBLANK(Q2131)),0,IF(AA2131&lt;&gt;"", AA2131 + IF(AB2131=1,AD2131, 0), "") * (R2131+1)),"")</f>
        <v>0</v>
      </c>
      <c r="AF2131" s="21">
        <f ca="1">SUMIFS(AE$2:AE2131,D$2:D2131,D2131)</f>
        <v>2761</v>
      </c>
    </row>
    <row r="2132" spans="1:32" hidden="1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/>
      <c r="Q2132" s="27"/>
      <c r="R2132" s="21">
        <v>0</v>
      </c>
      <c r="S2132" s="20">
        <f>VLOOKUP($A2132,Database!$A:$Y,10,FALSE)</f>
        <v>38</v>
      </c>
      <c r="T2132" s="20">
        <f>VLOOKUP($A2132,Database!$A:$Y,11,FALSE)</f>
        <v>148</v>
      </c>
      <c r="U2132" s="20">
        <f>VLOOKUP($A2132,Database!$A:$Y,12,FALSE)</f>
        <v>182</v>
      </c>
      <c r="V2132" s="20" t="str">
        <f>VLOOKUP(A2132,Database!A:M,13,FALSE)</f>
        <v>À venir</v>
      </c>
      <c r="W2132" s="20" t="str">
        <f>VLOOKUP($A2132,Database!$A:$Y,20,FALSE)</f>
        <v/>
      </c>
      <c r="X2132" s="20" t="str">
        <f>VLOOKUP($A2132,Database!$A:$Y,21,FALSE)</f>
        <v/>
      </c>
      <c r="Y2132" s="20">
        <f>IF(A2132=0,0,IF(V2132="À venir",0,IF(AND(ISBLANK(P2132),ISBLANK(Q2132)),1,0)))</f>
        <v>0</v>
      </c>
      <c r="Z2132" s="20" t="str">
        <f>IF(OR(ISBLANK(P2132),ISBLANK(Q2132)),"",IF(OR(AND(P2132&gt;Q2132,W2132&gt;X2132),AND(P2132=Q2132,W2132=X2132),AND(P2132&lt;Q2132,W2132&lt;X2132)),1,0))</f>
        <v/>
      </c>
      <c r="AA2132" s="20" t="str">
        <f ca="1">IF(C2132&lt;NOW(),IF(AND(P2132&gt;Q2132,W2132&gt;X2132),S2132,IF(AND(P2132=Q2132,W2132=X2132),T2132,IF(AND(P2132&lt;Q2132,W2132&lt;X2132),U2132,0))),"")</f>
        <v/>
      </c>
      <c r="AB2132" s="20">
        <f ca="1">IF(AND(P2132=W2132,Q2132=X2132,NOT(ISBLANK(P2132)),NOT(ISBLANK(Q2132)),NOT(ISBLANK(W2132)),NOT(ISBLANK(AA2132))),1,0)</f>
        <v>0</v>
      </c>
      <c r="AC2132" s="20" t="str">
        <f ca="1">IF(AB2132=0,"",IF(OR(ISBLANK(P2132),ISBLANK(Q2132)),"",IF(ISBLANK(VLOOKUP(A2132,Database!A:AA,22,FALSE)),"",VLOOKUP(A2132,Database!A:AA,22,FALSE))))</f>
        <v/>
      </c>
      <c r="AD2132" s="20" t="str">
        <f>IFERROR(
   IF(
     OR(ISBLANK(P2132),ISBLANK(Q2132)),
     "",
     IF(
       AND(AA2132&lt;&gt;"",OR(V2132="Terminé",V2132="En cours")),
       VLOOKUP(AC2132,Setup_ScoreExactBonus!A:D,4,FALSE),
       0
     )),
  0)</f>
        <v/>
      </c>
      <c r="AE2132" s="21">
        <f>IFERROR(IF(OR(ISBLANK(P2132),ISBLANK(Q2132)),0,IF(AA2132&lt;&gt;"", AA2132 + IF(AB2132=1,AD2132, 0), "") * (R2132+1)),"")</f>
        <v>0</v>
      </c>
      <c r="AF2132" s="21">
        <f ca="1">SUMIFS(AE$2:AE2132,D$2:D2132,D2132)</f>
        <v>2809</v>
      </c>
    </row>
    <row r="2133" spans="1:32" hidden="1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R2133" s="21">
        <v>0</v>
      </c>
      <c r="S2133" s="20">
        <f>VLOOKUP($A2133,Database!$A:$Y,10,FALSE)</f>
        <v>38</v>
      </c>
      <c r="T2133" s="20">
        <f>VLOOKUP($A2133,Database!$A:$Y,11,FALSE)</f>
        <v>148</v>
      </c>
      <c r="U2133" s="20">
        <f>VLOOKUP($A2133,Database!$A:$Y,12,FALSE)</f>
        <v>182</v>
      </c>
      <c r="V2133" s="20" t="str">
        <f>VLOOKUP(A2133,Database!A:M,13,FALSE)</f>
        <v>À venir</v>
      </c>
      <c r="W2133" s="20" t="str">
        <f>VLOOKUP($A2133,Database!$A:$Y,20,FALSE)</f>
        <v/>
      </c>
      <c r="X2133" s="20" t="str">
        <f>VLOOKUP($A2133,Database!$A:$Y,21,FALSE)</f>
        <v/>
      </c>
      <c r="Y2133" s="20">
        <f>IF(A2133=0,0,IF(V2133="À venir",0,IF(AND(ISBLANK(P2133),ISBLANK(Q2133)),1,0)))</f>
        <v>0</v>
      </c>
      <c r="Z2133" s="20" t="str">
        <f>IF(OR(ISBLANK(P2133),ISBLANK(Q2133)),"",IF(OR(AND(P2133&gt;Q2133,W2133&gt;X2133),AND(P2133=Q2133,W2133=X2133),AND(P2133&lt;Q2133,W2133&lt;X2133)),1,0))</f>
        <v/>
      </c>
      <c r="AA2133" s="20">
        <f ca="1">IF(C2133&lt;NOW(),IF(AND(P2133&gt;Q2133,W2133&gt;X2133),S2133,IF(AND(P2133=Q2133,W2133=X2133),T2133,IF(AND(P2133&lt;Q2133,W2133&lt;X2133),U2133,0))),"")</f>
        <v>148</v>
      </c>
      <c r="AB2133" s="20">
        <f ca="1">IF(AND(P2133=W2133,Q2133=X2133,NOT(ISBLANK(P2133)),NOT(ISBLANK(Q2133)),NOT(ISBLANK(W2133)),NOT(ISBLANK(AA2133))),1,0)</f>
        <v>0</v>
      </c>
      <c r="AC2133" s="20" t="str">
        <f ca="1">IF(AB2133=0,"",IF(OR(ISBLANK(P2133),ISBLANK(Q2133)),"",IF(ISBLANK(VLOOKUP(A2133,Database!A:AA,22,FALSE)),"",VLOOKUP(A2133,Database!A:AA,22,FALSE))))</f>
        <v/>
      </c>
      <c r="AD2133" s="20" t="str">
        <f>IFERROR(
   IF(
     OR(ISBLANK(P2133),ISBLANK(Q2133)),
     "",
     IF(
       AND(AA2133&lt;&gt;"",OR(V2133="Terminé",V2133="En cours")),
       VLOOKUP(AC2133,Setup_ScoreExactBonus!A:D,4,FALSE),
       0
     )),
  0)</f>
        <v/>
      </c>
      <c r="AE2133" s="21">
        <f>IFERROR(IF(OR(ISBLANK(P2133),ISBLANK(Q2133)),0,IF(AA2133&lt;&gt;"", AA2133 + IF(AB2133=1,AD2133, 0), "") * (R2133+1)),"")</f>
        <v>0</v>
      </c>
      <c r="AF2133" s="21">
        <f ca="1">SUMIFS(AE$2:AE2133,D$2:D2133,D2133)</f>
        <v>2170</v>
      </c>
    </row>
    <row r="2134" spans="1:32" hidden="1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R2134" s="21">
        <v>0</v>
      </c>
      <c r="S2134" s="20">
        <f>VLOOKUP($A2134,Database!$A:$Y,10,FALSE)</f>
        <v>38</v>
      </c>
      <c r="T2134" s="20">
        <f>VLOOKUP($A2134,Database!$A:$Y,11,FALSE)</f>
        <v>148</v>
      </c>
      <c r="U2134" s="20">
        <f>VLOOKUP($A2134,Database!$A:$Y,12,FALSE)</f>
        <v>182</v>
      </c>
      <c r="V2134" s="20" t="str">
        <f>VLOOKUP(A2134,Database!A:M,13,FALSE)</f>
        <v>À venir</v>
      </c>
      <c r="W2134" s="20" t="str">
        <f>VLOOKUP($A2134,Database!$A:$Y,20,FALSE)</f>
        <v/>
      </c>
      <c r="X2134" s="20" t="str">
        <f>VLOOKUP($A2134,Database!$A:$Y,21,FALSE)</f>
        <v/>
      </c>
      <c r="Y2134" s="20">
        <f>IF(A2134=0,0,IF(V2134="À venir",0,IF(AND(ISBLANK(P2134),ISBLANK(Q2134)),1,0)))</f>
        <v>0</v>
      </c>
      <c r="Z2134" s="20" t="str">
        <f>IF(OR(ISBLANK(P2134),ISBLANK(Q2134)),"",IF(OR(AND(P2134&gt;Q2134,W2134&gt;X2134),AND(P2134=Q2134,W2134=X2134),AND(P2134&lt;Q2134,W2134&lt;X2134)),1,0))</f>
        <v/>
      </c>
      <c r="AA2134" s="20" t="str">
        <f ca="1">IF(C2134&lt;NOW(),IF(AND(P2134&gt;Q2134,W2134&gt;X2134),S2134,IF(AND(P2134=Q2134,W2134=X2134),T2134,IF(AND(P2134&lt;Q2134,W2134&lt;X2134),U2134,0))),"")</f>
        <v/>
      </c>
      <c r="AB2134" s="20">
        <f ca="1">IF(AND(P2134=W2134,Q2134=X2134,NOT(ISBLANK(P2134)),NOT(ISBLANK(Q2134)),NOT(ISBLANK(W2134)),NOT(ISBLANK(AA2134))),1,0)</f>
        <v>0</v>
      </c>
      <c r="AC2134" s="20" t="str">
        <f ca="1">IF(AB2134=0,"",IF(OR(ISBLANK(P2134),ISBLANK(Q2134)),"",IF(ISBLANK(VLOOKUP(A2134,Database!A:AA,22,FALSE)),"",VLOOKUP(A2134,Database!A:AA,22,FALSE))))</f>
        <v/>
      </c>
      <c r="AD2134" s="20" t="str">
        <f>IFERROR(
   IF(
     OR(ISBLANK(P2134),ISBLANK(Q2134)),
     "",
     IF(
       AND(AA2134&lt;&gt;"",OR(V2134="Terminé",V2134="En cours")),
       VLOOKUP(AC2134,Setup_ScoreExactBonus!A:D,4,FALSE),
       0
     )),
  0)</f>
        <v/>
      </c>
      <c r="AE2134" s="21">
        <f>IFERROR(IF(OR(ISBLANK(P2134),ISBLANK(Q2134)),0,IF(AA2134&lt;&gt;"", AA2134 + IF(AB2134=1,AD2134, 0), "") * (R2134+1)),"")</f>
        <v>0</v>
      </c>
      <c r="AF2134" s="21">
        <f ca="1">SUMIFS(AE$2:AE2134,D$2:D2134,D2134)</f>
        <v>2233</v>
      </c>
    </row>
    <row r="2135" spans="1:32" hidden="1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/>
      <c r="Q2135" s="27"/>
      <c r="R2135" s="21">
        <v>0</v>
      </c>
      <c r="S2135" s="20">
        <f>VLOOKUP($A2135,Database!$A:$Y,10,FALSE)</f>
        <v>84</v>
      </c>
      <c r="T2135" s="20">
        <f>VLOOKUP($A2135,Database!$A:$Y,11,FALSE)</f>
        <v>108</v>
      </c>
      <c r="U2135" s="20">
        <f>VLOOKUP($A2135,Database!$A:$Y,12,FALSE)</f>
        <v>122</v>
      </c>
      <c r="V2135" s="20" t="str">
        <f>VLOOKUP(A2135,Database!A:M,13,FALSE)</f>
        <v>À venir</v>
      </c>
      <c r="W2135" s="20" t="str">
        <f>VLOOKUP($A2135,Database!$A:$Y,20,FALSE)</f>
        <v/>
      </c>
      <c r="X2135" s="20" t="str">
        <f>VLOOKUP($A2135,Database!$A:$Y,21,FALSE)</f>
        <v/>
      </c>
      <c r="Y2135" s="20">
        <f>IF(A2135=0,0,IF(V2135="À venir",0,IF(AND(ISBLANK(P2135),ISBLANK(Q2135)),1,0)))</f>
        <v>0</v>
      </c>
      <c r="Z2135" s="20" t="str">
        <f>IF(OR(ISBLANK(P2135),ISBLANK(Q2135)),"",IF(OR(AND(P2135&gt;Q2135,W2135&gt;X2135),AND(P2135=Q2135,W2135=X2135),AND(P2135&lt;Q2135,W2135&lt;X2135)),1,0))</f>
        <v/>
      </c>
      <c r="AA2135" s="20" t="str">
        <f ca="1">IF(C2135&lt;NOW(),IF(AND(P2135&gt;Q2135,W2135&gt;X2135),S2135,IF(AND(P2135=Q2135,W2135=X2135),T2135,IF(AND(P2135&lt;Q2135,W2135&lt;X2135),U2135,0))),"")</f>
        <v/>
      </c>
      <c r="AB2135" s="20">
        <f ca="1">IF(AND(P2135=W2135,Q2135=X2135,NOT(ISBLANK(P2135)),NOT(ISBLANK(Q2135)),NOT(ISBLANK(W2135)),NOT(ISBLANK(AA2135))),1,0)</f>
        <v>0</v>
      </c>
      <c r="AC2135" s="20" t="str">
        <f ca="1">IF(AB2135=0,"",IF(OR(ISBLANK(P2135),ISBLANK(Q2135)),"",IF(ISBLANK(VLOOKUP(A2135,Database!A:AA,22,FALSE)),"",VLOOKUP(A2135,Database!A:AA,22,FALSE))))</f>
        <v/>
      </c>
      <c r="AD2135" s="20" t="str">
        <f>IFERROR(
   IF(
     OR(ISBLANK(P2135),ISBLANK(Q2135)),
     "",
     IF(
       AND(AA2135&lt;&gt;"",OR(V2135="Terminé",V2135="En cours")),
       VLOOKUP(AC2135,Setup_ScoreExactBonus!A:D,4,FALSE),
       0
     )),
  0)</f>
        <v/>
      </c>
      <c r="AE2135" s="21">
        <f>IFERROR(IF(OR(ISBLANK(P2135),ISBLANK(Q2135)),0,IF(AA2135&lt;&gt;"", AA2135 + IF(AB2135=1,AD2135, 0), "") * (R2135+1)),"")</f>
        <v>0</v>
      </c>
      <c r="AF2135" s="21">
        <f ca="1">SUMIFS(AE$2:AE2135,D$2:D2135,D2135)</f>
        <v>2750</v>
      </c>
    </row>
    <row r="2136" spans="1:32" hidden="1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/>
      <c r="Q2136" s="27"/>
      <c r="R2136" s="21">
        <v>0</v>
      </c>
      <c r="S2136" s="20">
        <f>VLOOKUP($A2136,Database!$A:$Y,10,FALSE)</f>
        <v>84</v>
      </c>
      <c r="T2136" s="20">
        <f>VLOOKUP($A2136,Database!$A:$Y,11,FALSE)</f>
        <v>108</v>
      </c>
      <c r="U2136" s="20">
        <f>VLOOKUP($A2136,Database!$A:$Y,12,FALSE)</f>
        <v>122</v>
      </c>
      <c r="V2136" s="20" t="str">
        <f>VLOOKUP(A2136,Database!A:M,13,FALSE)</f>
        <v>À venir</v>
      </c>
      <c r="W2136" s="20" t="str">
        <f>VLOOKUP($A2136,Database!$A:$Y,20,FALSE)</f>
        <v/>
      </c>
      <c r="X2136" s="20" t="str">
        <f>VLOOKUP($A2136,Database!$A:$Y,21,FALSE)</f>
        <v/>
      </c>
      <c r="Y2136" s="20">
        <f>IF(A2136=0,0,IF(V2136="À venir",0,IF(AND(ISBLANK(P2136),ISBLANK(Q2136)),1,0)))</f>
        <v>0</v>
      </c>
      <c r="Z2136" s="20" t="str">
        <f>IF(OR(ISBLANK(P2136),ISBLANK(Q2136)),"",IF(OR(AND(P2136&gt;Q2136,W2136&gt;X2136),AND(P2136=Q2136,W2136=X2136),AND(P2136&lt;Q2136,W2136&lt;X2136)),1,0))</f>
        <v/>
      </c>
      <c r="AA2136" s="20" t="str">
        <f ca="1">IF(C2136&lt;NOW(),IF(AND(P2136&gt;Q2136,W2136&gt;X2136),S2136,IF(AND(P2136=Q2136,W2136=X2136),T2136,IF(AND(P2136&lt;Q2136,W2136&lt;X2136),U2136,0))),"")</f>
        <v/>
      </c>
      <c r="AB2136" s="20">
        <f ca="1">IF(AND(P2136=W2136,Q2136=X2136,NOT(ISBLANK(P2136)),NOT(ISBLANK(Q2136)),NOT(ISBLANK(W2136)),NOT(ISBLANK(AA2136))),1,0)</f>
        <v>0</v>
      </c>
      <c r="AC2136" s="20" t="str">
        <f ca="1">IF(AB2136=0,"",IF(OR(ISBLANK(P2136),ISBLANK(Q2136)),"",IF(ISBLANK(VLOOKUP(A2136,Database!A:AA,22,FALSE)),"",VLOOKUP(A2136,Database!A:AA,22,FALSE))))</f>
        <v/>
      </c>
      <c r="AD2136" s="20" t="str">
        <f>IFERROR(
   IF(
     OR(ISBLANK(P2136),ISBLANK(Q2136)),
     "",
     IF(
       AND(AA2136&lt;&gt;"",OR(V2136="Terminé",V2136="En cours")),
       VLOOKUP(AC2136,Setup_ScoreExactBonus!A:D,4,FALSE),
       0
     )),
  0)</f>
        <v/>
      </c>
      <c r="AE2136" s="21">
        <f>IFERROR(IF(OR(ISBLANK(P2136),ISBLANK(Q2136)),0,IF(AA2136&lt;&gt;"", AA2136 + IF(AB2136=1,AD2136, 0), "") * (R2136+1)),"")</f>
        <v>0</v>
      </c>
      <c r="AF2136" s="21">
        <f ca="1">SUMIFS(AE$2:AE2136,D$2:D2136,D2136)</f>
        <v>3059</v>
      </c>
    </row>
    <row r="2137" spans="1:32" hidden="1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/>
      <c r="Q2137" s="27"/>
      <c r="R2137" s="21">
        <v>0</v>
      </c>
      <c r="S2137" s="20">
        <f>VLOOKUP($A2137,Database!$A:$Y,10,FALSE)</f>
        <v>84</v>
      </c>
      <c r="T2137" s="20">
        <f>VLOOKUP($A2137,Database!$A:$Y,11,FALSE)</f>
        <v>108</v>
      </c>
      <c r="U2137" s="20">
        <f>VLOOKUP($A2137,Database!$A:$Y,12,FALSE)</f>
        <v>122</v>
      </c>
      <c r="V2137" s="20" t="str">
        <f>VLOOKUP(A2137,Database!A:M,13,FALSE)</f>
        <v>À venir</v>
      </c>
      <c r="W2137" s="20" t="str">
        <f>VLOOKUP($A2137,Database!$A:$Y,20,FALSE)</f>
        <v/>
      </c>
      <c r="X2137" s="20" t="str">
        <f>VLOOKUP($A2137,Database!$A:$Y,21,FALSE)</f>
        <v/>
      </c>
      <c r="Y2137" s="20">
        <f>IF(A2137=0,0,IF(V2137="À venir",0,IF(AND(ISBLANK(P2137),ISBLANK(Q2137)),1,0)))</f>
        <v>0</v>
      </c>
      <c r="Z2137" s="20" t="str">
        <f>IF(OR(ISBLANK(P2137),ISBLANK(Q2137)),"",IF(OR(AND(P2137&gt;Q2137,W2137&gt;X2137),AND(P2137=Q2137,W2137=X2137),AND(P2137&lt;Q2137,W2137&lt;X2137)),1,0))</f>
        <v/>
      </c>
      <c r="AA2137" s="20" t="str">
        <f ca="1">IF(C2137&lt;NOW(),IF(AND(P2137&gt;Q2137,W2137&gt;X2137),S2137,IF(AND(P2137=Q2137,W2137=X2137),T2137,IF(AND(P2137&lt;Q2137,W2137&lt;X2137),U2137,0))),"")</f>
        <v/>
      </c>
      <c r="AB2137" s="20">
        <f ca="1">IF(AND(P2137=W2137,Q2137=X2137,NOT(ISBLANK(P2137)),NOT(ISBLANK(Q2137)),NOT(ISBLANK(W2137)),NOT(ISBLANK(AA2137))),1,0)</f>
        <v>0</v>
      </c>
      <c r="AC2137" s="20" t="str">
        <f ca="1">IF(AB2137=0,"",IF(OR(ISBLANK(P2137),ISBLANK(Q2137)),"",IF(ISBLANK(VLOOKUP(A2137,Database!A:AA,22,FALSE)),"",VLOOKUP(A2137,Database!A:AA,22,FALSE))))</f>
        <v/>
      </c>
      <c r="AD2137" s="20" t="str">
        <f>IFERROR(
   IF(
     OR(ISBLANK(P2137),ISBLANK(Q2137)),
     "",
     IF(
       AND(AA2137&lt;&gt;"",OR(V2137="Terminé",V2137="En cours")),
       VLOOKUP(AC2137,Setup_ScoreExactBonus!A:D,4,FALSE),
       0
     )),
  0)</f>
        <v/>
      </c>
      <c r="AE2137" s="21">
        <f>IFERROR(IF(OR(ISBLANK(P2137),ISBLANK(Q2137)),0,IF(AA2137&lt;&gt;"", AA2137 + IF(AB2137=1,AD2137, 0), "") * (R2137+1)),"")</f>
        <v>0</v>
      </c>
      <c r="AF2137" s="21">
        <f ca="1">SUMIFS(AE$2:AE2137,D$2:D2137,D2137)</f>
        <v>2802</v>
      </c>
    </row>
    <row r="2138" spans="1:32" hidden="1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/>
      <c r="Q2138" s="27"/>
      <c r="R2138" s="21">
        <v>0</v>
      </c>
      <c r="S2138" s="20">
        <f>VLOOKUP($A2138,Database!$A:$Y,10,FALSE)</f>
        <v>84</v>
      </c>
      <c r="T2138" s="20">
        <f>VLOOKUP($A2138,Database!$A:$Y,11,FALSE)</f>
        <v>108</v>
      </c>
      <c r="U2138" s="20">
        <f>VLOOKUP($A2138,Database!$A:$Y,12,FALSE)</f>
        <v>122</v>
      </c>
      <c r="V2138" s="20" t="str">
        <f>VLOOKUP(A2138,Database!A:M,13,FALSE)</f>
        <v>À venir</v>
      </c>
      <c r="W2138" s="20" t="str">
        <f>VLOOKUP($A2138,Database!$A:$Y,20,FALSE)</f>
        <v/>
      </c>
      <c r="X2138" s="20" t="str">
        <f>VLOOKUP($A2138,Database!$A:$Y,21,FALSE)</f>
        <v/>
      </c>
      <c r="Y2138" s="20">
        <f>IF(A2138=0,0,IF(V2138="À venir",0,IF(AND(ISBLANK(P2138),ISBLANK(Q2138)),1,0)))</f>
        <v>0</v>
      </c>
      <c r="Z2138" s="20" t="str">
        <f>IF(OR(ISBLANK(P2138),ISBLANK(Q2138)),"",IF(OR(AND(P2138&gt;Q2138,W2138&gt;X2138),AND(P2138=Q2138,W2138=X2138),AND(P2138&lt;Q2138,W2138&lt;X2138)),1,0))</f>
        <v/>
      </c>
      <c r="AA2138" s="20" t="str">
        <f ca="1">IF(C2138&lt;NOW(),IF(AND(P2138&gt;Q2138,W2138&gt;X2138),S2138,IF(AND(P2138=Q2138,W2138=X2138),T2138,IF(AND(P2138&lt;Q2138,W2138&lt;X2138),U2138,0))),"")</f>
        <v/>
      </c>
      <c r="AB2138" s="20">
        <f ca="1">IF(AND(P2138=W2138,Q2138=X2138,NOT(ISBLANK(P2138)),NOT(ISBLANK(Q2138)),NOT(ISBLANK(W2138)),NOT(ISBLANK(AA2138))),1,0)</f>
        <v>0</v>
      </c>
      <c r="AC2138" s="20" t="str">
        <f ca="1">IF(AB2138=0,"",IF(OR(ISBLANK(P2138),ISBLANK(Q2138)),"",IF(ISBLANK(VLOOKUP(A2138,Database!A:AA,22,FALSE)),"",VLOOKUP(A2138,Database!A:AA,22,FALSE))))</f>
        <v/>
      </c>
      <c r="AD2138" s="20" t="str">
        <f>IFERROR(
   IF(
     OR(ISBLANK(P2138),ISBLANK(Q2138)),
     "",
     IF(
       AND(AA2138&lt;&gt;"",OR(V2138="Terminé",V2138="En cours")),
       VLOOKUP(AC2138,Setup_ScoreExactBonus!A:D,4,FALSE),
       0
     )),
  0)</f>
        <v/>
      </c>
      <c r="AE2138" s="21">
        <f>IFERROR(IF(OR(ISBLANK(P2138),ISBLANK(Q2138)),0,IF(AA2138&lt;&gt;"", AA2138 + IF(AB2138=1,AD2138, 0), "") * (R2138+1)),"")</f>
        <v>0</v>
      </c>
      <c r="AF2138" s="21">
        <f ca="1">SUMIFS(AE$2:AE2138,D$2:D2138,D2138)</f>
        <v>2698</v>
      </c>
    </row>
    <row r="2139" spans="1:32" hidden="1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/>
      <c r="Q2139" s="27"/>
      <c r="R2139" s="21">
        <v>0</v>
      </c>
      <c r="S2139" s="20">
        <f>VLOOKUP($A2139,Database!$A:$Y,10,FALSE)</f>
        <v>84</v>
      </c>
      <c r="T2139" s="20">
        <f>VLOOKUP($A2139,Database!$A:$Y,11,FALSE)</f>
        <v>108</v>
      </c>
      <c r="U2139" s="20">
        <f>VLOOKUP($A2139,Database!$A:$Y,12,FALSE)</f>
        <v>122</v>
      </c>
      <c r="V2139" s="20" t="str">
        <f>VLOOKUP(A2139,Database!A:M,13,FALSE)</f>
        <v>À venir</v>
      </c>
      <c r="W2139" s="20" t="str">
        <f>VLOOKUP($A2139,Database!$A:$Y,20,FALSE)</f>
        <v/>
      </c>
      <c r="X2139" s="20" t="str">
        <f>VLOOKUP($A2139,Database!$A:$Y,21,FALSE)</f>
        <v/>
      </c>
      <c r="Y2139" s="20">
        <f>IF(A2139=0,0,IF(V2139="À venir",0,IF(AND(ISBLANK(P2139),ISBLANK(Q2139)),1,0)))</f>
        <v>0</v>
      </c>
      <c r="Z2139" s="20" t="str">
        <f>IF(OR(ISBLANK(P2139),ISBLANK(Q2139)),"",IF(OR(AND(P2139&gt;Q2139,W2139&gt;X2139),AND(P2139=Q2139,W2139=X2139),AND(P2139&lt;Q2139,W2139&lt;X2139)),1,0))</f>
        <v/>
      </c>
      <c r="AA2139" s="20" t="str">
        <f ca="1">IF(C2139&lt;NOW(),IF(AND(P2139&gt;Q2139,W2139&gt;X2139),S2139,IF(AND(P2139=Q2139,W2139=X2139),T2139,IF(AND(P2139&lt;Q2139,W2139&lt;X2139),U2139,0))),"")</f>
        <v/>
      </c>
      <c r="AB2139" s="20">
        <f ca="1">IF(AND(P2139=W2139,Q2139=X2139,NOT(ISBLANK(P2139)),NOT(ISBLANK(Q2139)),NOT(ISBLANK(W2139)),NOT(ISBLANK(AA2139))),1,0)</f>
        <v>0</v>
      </c>
      <c r="AC2139" s="20" t="str">
        <f ca="1">IF(AB2139=0,"",IF(OR(ISBLANK(P2139),ISBLANK(Q2139)),"",IF(ISBLANK(VLOOKUP(A2139,Database!A:AA,22,FALSE)),"",VLOOKUP(A2139,Database!A:AA,22,FALSE))))</f>
        <v/>
      </c>
      <c r="AD2139" s="20" t="str">
        <f>IFERROR(
   IF(
     OR(ISBLANK(P2139),ISBLANK(Q2139)),
     "",
     IF(
       AND(AA2139&lt;&gt;"",OR(V2139="Terminé",V2139="En cours")),
       VLOOKUP(AC2139,Setup_ScoreExactBonus!A:D,4,FALSE),
       0
     )),
  0)</f>
        <v/>
      </c>
      <c r="AE2139" s="21">
        <f>IFERROR(IF(OR(ISBLANK(P2139),ISBLANK(Q2139)),0,IF(AA2139&lt;&gt;"", AA2139 + IF(AB2139=1,AD2139, 0), "") * (R2139+1)),"")</f>
        <v>0</v>
      </c>
      <c r="AF2139" s="21">
        <f ca="1">SUMIFS(AE$2:AE2139,D$2:D2139,D2139)</f>
        <v>2190</v>
      </c>
    </row>
    <row r="2140" spans="1:32" hidden="1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/>
      <c r="Q2140" s="27"/>
      <c r="R2140" s="21">
        <v>0</v>
      </c>
      <c r="S2140" s="20">
        <f>VLOOKUP($A2140,Database!$A:$Y,10,FALSE)</f>
        <v>84</v>
      </c>
      <c r="T2140" s="20">
        <f>VLOOKUP($A2140,Database!$A:$Y,11,FALSE)</f>
        <v>108</v>
      </c>
      <c r="U2140" s="20">
        <f>VLOOKUP($A2140,Database!$A:$Y,12,FALSE)</f>
        <v>122</v>
      </c>
      <c r="V2140" s="20" t="str">
        <f>VLOOKUP(A2140,Database!A:M,13,FALSE)</f>
        <v>À venir</v>
      </c>
      <c r="W2140" s="20" t="str">
        <f>VLOOKUP($A2140,Database!$A:$Y,20,FALSE)</f>
        <v/>
      </c>
      <c r="X2140" s="20" t="str">
        <f>VLOOKUP($A2140,Database!$A:$Y,21,FALSE)</f>
        <v/>
      </c>
      <c r="Y2140" s="20">
        <f>IF(A2140=0,0,IF(V2140="À venir",0,IF(AND(ISBLANK(P2140),ISBLANK(Q2140)),1,0)))</f>
        <v>0</v>
      </c>
      <c r="Z2140" s="20" t="str">
        <f>IF(OR(ISBLANK(P2140),ISBLANK(Q2140)),"",IF(OR(AND(P2140&gt;Q2140,W2140&gt;X2140),AND(P2140=Q2140,W2140=X2140),AND(P2140&lt;Q2140,W2140&lt;X2140)),1,0))</f>
        <v/>
      </c>
      <c r="AA2140" s="20" t="str">
        <f ca="1">IF(C2140&lt;NOW(),IF(AND(P2140&gt;Q2140,W2140&gt;X2140),S2140,IF(AND(P2140=Q2140,W2140=X2140),T2140,IF(AND(P2140&lt;Q2140,W2140&lt;X2140),U2140,0))),"")</f>
        <v/>
      </c>
      <c r="AB2140" s="20">
        <f ca="1">IF(AND(P2140=W2140,Q2140=X2140,NOT(ISBLANK(P2140)),NOT(ISBLANK(Q2140)),NOT(ISBLANK(W2140)),NOT(ISBLANK(AA2140))),1,0)</f>
        <v>0</v>
      </c>
      <c r="AC2140" s="20" t="str">
        <f ca="1">IF(AB2140=0,"",IF(OR(ISBLANK(P2140),ISBLANK(Q2140)),"",IF(ISBLANK(VLOOKUP(A2140,Database!A:AA,22,FALSE)),"",VLOOKUP(A2140,Database!A:AA,22,FALSE))))</f>
        <v/>
      </c>
      <c r="AD2140" s="20" t="str">
        <f>IFERROR(
   IF(
     OR(ISBLANK(P2140),ISBLANK(Q2140)),
     "",
     IF(
       AND(AA2140&lt;&gt;"",OR(V2140="Terminé",V2140="En cours")),
       VLOOKUP(AC2140,Setup_ScoreExactBonus!A:D,4,FALSE),
       0
     )),
  0)</f>
        <v/>
      </c>
      <c r="AE2140" s="21">
        <f>IFERROR(IF(OR(ISBLANK(P2140),ISBLANK(Q2140)),0,IF(AA2140&lt;&gt;"", AA2140 + IF(AB2140=1,AD2140, 0), "") * (R2140+1)),"")</f>
        <v>0</v>
      </c>
      <c r="AF2140" s="21">
        <f ca="1">SUMIFS(AE$2:AE2140,D$2:D2140,D2140)</f>
        <v>2789</v>
      </c>
    </row>
    <row r="2141" spans="1:32" hidden="1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/>
      <c r="Q2141" s="27"/>
      <c r="R2141" s="21">
        <v>0</v>
      </c>
      <c r="S2141" s="20">
        <f>VLOOKUP($A2141,Database!$A:$Y,10,FALSE)</f>
        <v>84</v>
      </c>
      <c r="T2141" s="20">
        <f>VLOOKUP($A2141,Database!$A:$Y,11,FALSE)</f>
        <v>108</v>
      </c>
      <c r="U2141" s="20">
        <f>VLOOKUP($A2141,Database!$A:$Y,12,FALSE)</f>
        <v>122</v>
      </c>
      <c r="V2141" s="20" t="str">
        <f>VLOOKUP(A2141,Database!A:M,13,FALSE)</f>
        <v>À venir</v>
      </c>
      <c r="W2141" s="20" t="str">
        <f>VLOOKUP($A2141,Database!$A:$Y,20,FALSE)</f>
        <v/>
      </c>
      <c r="X2141" s="20" t="str">
        <f>VLOOKUP($A2141,Database!$A:$Y,21,FALSE)</f>
        <v/>
      </c>
      <c r="Y2141" s="20">
        <f>IF(A2141=0,0,IF(V2141="À venir",0,IF(AND(ISBLANK(P2141),ISBLANK(Q2141)),1,0)))</f>
        <v>0</v>
      </c>
      <c r="Z2141" s="20" t="str">
        <f>IF(OR(ISBLANK(P2141),ISBLANK(Q2141)),"",IF(OR(AND(P2141&gt;Q2141,W2141&gt;X2141),AND(P2141=Q2141,W2141=X2141),AND(P2141&lt;Q2141,W2141&lt;X2141)),1,0))</f>
        <v/>
      </c>
      <c r="AA2141" s="20" t="str">
        <f ca="1">IF(C2141&lt;NOW(),IF(AND(P2141&gt;Q2141,W2141&gt;X2141),S2141,IF(AND(P2141=Q2141,W2141=X2141),T2141,IF(AND(P2141&lt;Q2141,W2141&lt;X2141),U2141,0))),"")</f>
        <v/>
      </c>
      <c r="AB2141" s="20">
        <f ca="1">IF(AND(P2141=W2141,Q2141=X2141,NOT(ISBLANK(P2141)),NOT(ISBLANK(Q2141)),NOT(ISBLANK(W2141)),NOT(ISBLANK(AA2141))),1,0)</f>
        <v>0</v>
      </c>
      <c r="AC2141" s="20" t="str">
        <f ca="1">IF(AB2141=0,"",IF(OR(ISBLANK(P2141),ISBLANK(Q2141)),"",IF(ISBLANK(VLOOKUP(A2141,Database!A:AA,22,FALSE)),"",VLOOKUP(A2141,Database!A:AA,22,FALSE))))</f>
        <v/>
      </c>
      <c r="AD2141" s="20" t="str">
        <f>IFERROR(
   IF(
     OR(ISBLANK(P2141),ISBLANK(Q2141)),
     "",
     IF(
       AND(AA2141&lt;&gt;"",OR(V2141="Terminé",V2141="En cours")),
       VLOOKUP(AC2141,Setup_ScoreExactBonus!A:D,4,FALSE),
       0
     )),
  0)</f>
        <v/>
      </c>
      <c r="AE2141" s="21">
        <f>IFERROR(IF(OR(ISBLANK(P2141),ISBLANK(Q2141)),0,IF(AA2141&lt;&gt;"", AA2141 + IF(AB2141=1,AD2141, 0), "") * (R2141+1)),"")</f>
        <v>0</v>
      </c>
      <c r="AF2141" s="21">
        <f ca="1">SUMIFS(AE$2:AE2141,D$2:D2141,D2141)</f>
        <v>1434</v>
      </c>
    </row>
    <row r="2142" spans="1:32" hidden="1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/>
      <c r="Q2142" s="27"/>
      <c r="R2142" s="21">
        <v>0</v>
      </c>
      <c r="S2142" s="20">
        <f>VLOOKUP($A2142,Database!$A:$Y,10,FALSE)</f>
        <v>84</v>
      </c>
      <c r="T2142" s="20">
        <f>VLOOKUP($A2142,Database!$A:$Y,11,FALSE)</f>
        <v>108</v>
      </c>
      <c r="U2142" s="20">
        <f>VLOOKUP($A2142,Database!$A:$Y,12,FALSE)</f>
        <v>122</v>
      </c>
      <c r="V2142" s="20" t="str">
        <f>VLOOKUP(A2142,Database!A:M,13,FALSE)</f>
        <v>À venir</v>
      </c>
      <c r="W2142" s="20" t="str">
        <f>VLOOKUP($A2142,Database!$A:$Y,20,FALSE)</f>
        <v/>
      </c>
      <c r="X2142" s="20" t="str">
        <f>VLOOKUP($A2142,Database!$A:$Y,21,FALSE)</f>
        <v/>
      </c>
      <c r="Y2142" s="20">
        <f>IF(A2142=0,0,IF(V2142="À venir",0,IF(AND(ISBLANK(P2142),ISBLANK(Q2142)),1,0)))</f>
        <v>0</v>
      </c>
      <c r="Z2142" s="20" t="str">
        <f>IF(OR(ISBLANK(P2142),ISBLANK(Q2142)),"",IF(OR(AND(P2142&gt;Q2142,W2142&gt;X2142),AND(P2142=Q2142,W2142=X2142),AND(P2142&lt;Q2142,W2142&lt;X2142)),1,0))</f>
        <v/>
      </c>
      <c r="AA2142" s="20" t="str">
        <f ca="1">IF(C2142&lt;NOW(),IF(AND(P2142&gt;Q2142,W2142&gt;X2142),S2142,IF(AND(P2142=Q2142,W2142=X2142),T2142,IF(AND(P2142&lt;Q2142,W2142&lt;X2142),U2142,0))),"")</f>
        <v/>
      </c>
      <c r="AB2142" s="20">
        <f ca="1">IF(AND(P2142=W2142,Q2142=X2142,NOT(ISBLANK(P2142)),NOT(ISBLANK(Q2142)),NOT(ISBLANK(W2142)),NOT(ISBLANK(AA2142))),1,0)</f>
        <v>0</v>
      </c>
      <c r="AC2142" s="20" t="str">
        <f ca="1">IF(AB2142=0,"",IF(OR(ISBLANK(P2142),ISBLANK(Q2142)),"",IF(ISBLANK(VLOOKUP(A2142,Database!A:AA,22,FALSE)),"",VLOOKUP(A2142,Database!A:AA,22,FALSE))))</f>
        <v/>
      </c>
      <c r="AD2142" s="20" t="str">
        <f>IFERROR(
   IF(
     OR(ISBLANK(P2142),ISBLANK(Q2142)),
     "",
     IF(
       AND(AA2142&lt;&gt;"",OR(V2142="Terminé",V2142="En cours")),
       VLOOKUP(AC2142,Setup_ScoreExactBonus!A:D,4,FALSE),
       0
     )),
  0)</f>
        <v/>
      </c>
      <c r="AE2142" s="21">
        <f>IFERROR(IF(OR(ISBLANK(P2142),ISBLANK(Q2142)),0,IF(AA2142&lt;&gt;"", AA2142 + IF(AB2142=1,AD2142, 0), "") * (R2142+1)),"")</f>
        <v>0</v>
      </c>
      <c r="AF2142" s="21">
        <f ca="1">SUMIFS(AE$2:AE2142,D$2:D2142,D2142)</f>
        <v>2732</v>
      </c>
    </row>
    <row r="2143" spans="1:32" hidden="1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/>
      <c r="Q2143" s="27"/>
      <c r="R2143" s="21">
        <v>0</v>
      </c>
      <c r="S2143" s="20">
        <f>VLOOKUP($A2143,Database!$A:$Y,10,FALSE)</f>
        <v>84</v>
      </c>
      <c r="T2143" s="20">
        <f>VLOOKUP($A2143,Database!$A:$Y,11,FALSE)</f>
        <v>108</v>
      </c>
      <c r="U2143" s="20">
        <f>VLOOKUP($A2143,Database!$A:$Y,12,FALSE)</f>
        <v>122</v>
      </c>
      <c r="V2143" s="20" t="str">
        <f>VLOOKUP(A2143,Database!A:M,13,FALSE)</f>
        <v>À venir</v>
      </c>
      <c r="W2143" s="20" t="str">
        <f>VLOOKUP($A2143,Database!$A:$Y,20,FALSE)</f>
        <v/>
      </c>
      <c r="X2143" s="20" t="str">
        <f>VLOOKUP($A2143,Database!$A:$Y,21,FALSE)</f>
        <v/>
      </c>
      <c r="Y2143" s="20">
        <f>IF(A2143=0,0,IF(V2143="À venir",0,IF(AND(ISBLANK(P2143),ISBLANK(Q2143)),1,0)))</f>
        <v>0</v>
      </c>
      <c r="Z2143" s="20" t="str">
        <f>IF(OR(ISBLANK(P2143),ISBLANK(Q2143)),"",IF(OR(AND(P2143&gt;Q2143,W2143&gt;X2143),AND(P2143=Q2143,W2143=X2143),AND(P2143&lt;Q2143,W2143&lt;X2143)),1,0))</f>
        <v/>
      </c>
      <c r="AA2143" s="20" t="str">
        <f ca="1">IF(C2143&lt;NOW(),IF(AND(P2143&gt;Q2143,W2143&gt;X2143),S2143,IF(AND(P2143=Q2143,W2143=X2143),T2143,IF(AND(P2143&lt;Q2143,W2143&lt;X2143),U2143,0))),"")</f>
        <v/>
      </c>
      <c r="AB2143" s="20">
        <f ca="1">IF(AND(P2143=W2143,Q2143=X2143,NOT(ISBLANK(P2143)),NOT(ISBLANK(Q2143)),NOT(ISBLANK(W2143)),NOT(ISBLANK(AA2143))),1,0)</f>
        <v>0</v>
      </c>
      <c r="AC2143" s="20" t="str">
        <f ca="1">IF(AB2143=0,"",IF(OR(ISBLANK(P2143),ISBLANK(Q2143)),"",IF(ISBLANK(VLOOKUP(A2143,Database!A:AA,22,FALSE)),"",VLOOKUP(A2143,Database!A:AA,22,FALSE))))</f>
        <v/>
      </c>
      <c r="AD2143" s="20" t="str">
        <f>IFERROR(
   IF(
     OR(ISBLANK(P2143),ISBLANK(Q2143)),
     "",
     IF(
       AND(AA2143&lt;&gt;"",OR(V2143="Terminé",V2143="En cours")),
       VLOOKUP(AC2143,Setup_ScoreExactBonus!A:D,4,FALSE),
       0
     )),
  0)</f>
        <v/>
      </c>
      <c r="AE2143" s="21">
        <f>IFERROR(IF(OR(ISBLANK(P2143),ISBLANK(Q2143)),0,IF(AA2143&lt;&gt;"", AA2143 + IF(AB2143=1,AD2143, 0), "") * (R2143+1)),"")</f>
        <v>0</v>
      </c>
      <c r="AF2143" s="21">
        <f ca="1">SUMIFS(AE$2:AE2143,D$2:D2143,D2143)</f>
        <v>2825</v>
      </c>
    </row>
    <row r="2144" spans="1:32" hidden="1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/>
      <c r="Q2144" s="27"/>
      <c r="R2144" s="21">
        <v>0</v>
      </c>
      <c r="S2144" s="20">
        <f>VLOOKUP($A2144,Database!$A:$Y,10,FALSE)</f>
        <v>84</v>
      </c>
      <c r="T2144" s="20">
        <f>VLOOKUP($A2144,Database!$A:$Y,11,FALSE)</f>
        <v>108</v>
      </c>
      <c r="U2144" s="20">
        <f>VLOOKUP($A2144,Database!$A:$Y,12,FALSE)</f>
        <v>122</v>
      </c>
      <c r="V2144" s="20" t="str">
        <f>VLOOKUP(A2144,Database!A:M,13,FALSE)</f>
        <v>À venir</v>
      </c>
      <c r="W2144" s="20" t="str">
        <f>VLOOKUP($A2144,Database!$A:$Y,20,FALSE)</f>
        <v/>
      </c>
      <c r="X2144" s="20" t="str">
        <f>VLOOKUP($A2144,Database!$A:$Y,21,FALSE)</f>
        <v/>
      </c>
      <c r="Y2144" s="20">
        <f>IF(A2144=0,0,IF(V2144="À venir",0,IF(AND(ISBLANK(P2144),ISBLANK(Q2144)),1,0)))</f>
        <v>0</v>
      </c>
      <c r="Z2144" s="20" t="str">
        <f>IF(OR(ISBLANK(P2144),ISBLANK(Q2144)),"",IF(OR(AND(P2144&gt;Q2144,W2144&gt;X2144),AND(P2144=Q2144,W2144=X2144),AND(P2144&lt;Q2144,W2144&lt;X2144)),1,0))</f>
        <v/>
      </c>
      <c r="AA2144" s="20" t="str">
        <f ca="1">IF(C2144&lt;NOW(),IF(AND(P2144&gt;Q2144,W2144&gt;X2144),S2144,IF(AND(P2144=Q2144,W2144=X2144),T2144,IF(AND(P2144&lt;Q2144,W2144&lt;X2144),U2144,0))),"")</f>
        <v/>
      </c>
      <c r="AB2144" s="20">
        <f ca="1">IF(AND(P2144=W2144,Q2144=X2144,NOT(ISBLANK(P2144)),NOT(ISBLANK(Q2144)),NOT(ISBLANK(W2144)),NOT(ISBLANK(AA2144))),1,0)</f>
        <v>0</v>
      </c>
      <c r="AC2144" s="20" t="str">
        <f ca="1">IF(AB2144=0,"",IF(OR(ISBLANK(P2144),ISBLANK(Q2144)),"",IF(ISBLANK(VLOOKUP(A2144,Database!A:AA,22,FALSE)),"",VLOOKUP(A2144,Database!A:AA,22,FALSE))))</f>
        <v/>
      </c>
      <c r="AD2144" s="20" t="str">
        <f>IFERROR(
   IF(
     OR(ISBLANK(P2144),ISBLANK(Q2144)),
     "",
     IF(
       AND(AA2144&lt;&gt;"",OR(V2144="Terminé",V2144="En cours")),
       VLOOKUP(AC2144,Setup_ScoreExactBonus!A:D,4,FALSE),
       0
     )),
  0)</f>
        <v/>
      </c>
      <c r="AE2144" s="21">
        <f>IFERROR(IF(OR(ISBLANK(P2144),ISBLANK(Q2144)),0,IF(AA2144&lt;&gt;"", AA2144 + IF(AB2144=1,AD2144, 0), "") * (R2144+1)),"")</f>
        <v>0</v>
      </c>
      <c r="AF2144" s="21">
        <f ca="1">SUMIFS(AE$2:AE2144,D$2:D2144,D2144)</f>
        <v>2585</v>
      </c>
    </row>
    <row r="2145" spans="1:32" hidden="1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/>
      <c r="Q2145" s="27"/>
      <c r="R2145" s="21">
        <v>0</v>
      </c>
      <c r="S2145" s="20">
        <f>VLOOKUP($A2145,Database!$A:$Y,10,FALSE)</f>
        <v>84</v>
      </c>
      <c r="T2145" s="20">
        <f>VLOOKUP($A2145,Database!$A:$Y,11,FALSE)</f>
        <v>108</v>
      </c>
      <c r="U2145" s="20">
        <f>VLOOKUP($A2145,Database!$A:$Y,12,FALSE)</f>
        <v>122</v>
      </c>
      <c r="V2145" s="20" t="str">
        <f>VLOOKUP(A2145,Database!A:M,13,FALSE)</f>
        <v>À venir</v>
      </c>
      <c r="W2145" s="20" t="str">
        <f>VLOOKUP($A2145,Database!$A:$Y,20,FALSE)</f>
        <v/>
      </c>
      <c r="X2145" s="20" t="str">
        <f>VLOOKUP($A2145,Database!$A:$Y,21,FALSE)</f>
        <v/>
      </c>
      <c r="Y2145" s="20">
        <f>IF(A2145=0,0,IF(V2145="À venir",0,IF(AND(ISBLANK(P2145),ISBLANK(Q2145)),1,0)))</f>
        <v>0</v>
      </c>
      <c r="Z2145" s="20" t="str">
        <f>IF(OR(ISBLANK(P2145),ISBLANK(Q2145)),"",IF(OR(AND(P2145&gt;Q2145,W2145&gt;X2145),AND(P2145=Q2145,W2145=X2145),AND(P2145&lt;Q2145,W2145&lt;X2145)),1,0))</f>
        <v/>
      </c>
      <c r="AA2145" s="20" t="str">
        <f ca="1">IF(C2145&lt;NOW(),IF(AND(P2145&gt;Q2145,W2145&gt;X2145),S2145,IF(AND(P2145=Q2145,W2145=X2145),T2145,IF(AND(P2145&lt;Q2145,W2145&lt;X2145),U2145,0))),"")</f>
        <v/>
      </c>
      <c r="AB2145" s="20">
        <f ca="1">IF(AND(P2145=W2145,Q2145=X2145,NOT(ISBLANK(P2145)),NOT(ISBLANK(Q2145)),NOT(ISBLANK(W2145)),NOT(ISBLANK(AA2145))),1,0)</f>
        <v>0</v>
      </c>
      <c r="AC2145" s="20" t="str">
        <f ca="1">IF(AB2145=0,"",IF(OR(ISBLANK(P2145),ISBLANK(Q2145)),"",IF(ISBLANK(VLOOKUP(A2145,Database!A:AA,22,FALSE)),"",VLOOKUP(A2145,Database!A:AA,22,FALSE))))</f>
        <v/>
      </c>
      <c r="AD2145" s="20" t="str">
        <f>IFERROR(
   IF(
     OR(ISBLANK(P2145),ISBLANK(Q2145)),
     "",
     IF(
       AND(AA2145&lt;&gt;"",OR(V2145="Terminé",V2145="En cours")),
       VLOOKUP(AC2145,Setup_ScoreExactBonus!A:D,4,FALSE),
       0
     )),
  0)</f>
        <v/>
      </c>
      <c r="AE2145" s="21">
        <f>IFERROR(IF(OR(ISBLANK(P2145),ISBLANK(Q2145)),0,IF(AA2145&lt;&gt;"", AA2145 + IF(AB2145=1,AD2145, 0), "") * (R2145+1)),"")</f>
        <v>0</v>
      </c>
      <c r="AF2145" s="21">
        <f ca="1">SUMIFS(AE$2:AE2145,D$2:D2145,D2145)</f>
        <v>2936</v>
      </c>
    </row>
    <row r="2146" spans="1:32" hidden="1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/>
      <c r="Q2146" s="27"/>
      <c r="R2146" s="21">
        <v>0</v>
      </c>
      <c r="S2146" s="20">
        <f>VLOOKUP($A2146,Database!$A:$Y,10,FALSE)</f>
        <v>84</v>
      </c>
      <c r="T2146" s="20">
        <f>VLOOKUP($A2146,Database!$A:$Y,11,FALSE)</f>
        <v>108</v>
      </c>
      <c r="U2146" s="20">
        <f>VLOOKUP($A2146,Database!$A:$Y,12,FALSE)</f>
        <v>122</v>
      </c>
      <c r="V2146" s="20" t="str">
        <f>VLOOKUP(A2146,Database!A:M,13,FALSE)</f>
        <v>À venir</v>
      </c>
      <c r="W2146" s="20" t="str">
        <f>VLOOKUP($A2146,Database!$A:$Y,20,FALSE)</f>
        <v/>
      </c>
      <c r="X2146" s="20" t="str">
        <f>VLOOKUP($A2146,Database!$A:$Y,21,FALSE)</f>
        <v/>
      </c>
      <c r="Y2146" s="20">
        <f>IF(A2146=0,0,IF(V2146="À venir",0,IF(AND(ISBLANK(P2146),ISBLANK(Q2146)),1,0)))</f>
        <v>0</v>
      </c>
      <c r="Z2146" s="20" t="str">
        <f>IF(OR(ISBLANK(P2146),ISBLANK(Q2146)),"",IF(OR(AND(P2146&gt;Q2146,W2146&gt;X2146),AND(P2146=Q2146,W2146=X2146),AND(P2146&lt;Q2146,W2146&lt;X2146)),1,0))</f>
        <v/>
      </c>
      <c r="AA2146" s="20" t="str">
        <f ca="1">IF(C2146&lt;NOW(),IF(AND(P2146&gt;Q2146,W2146&gt;X2146),S2146,IF(AND(P2146=Q2146,W2146=X2146),T2146,IF(AND(P2146&lt;Q2146,W2146&lt;X2146),U2146,0))),"")</f>
        <v/>
      </c>
      <c r="AB2146" s="20">
        <f ca="1">IF(AND(P2146=W2146,Q2146=X2146,NOT(ISBLANK(P2146)),NOT(ISBLANK(Q2146)),NOT(ISBLANK(W2146)),NOT(ISBLANK(AA2146))),1,0)</f>
        <v>0</v>
      </c>
      <c r="AC2146" s="20" t="str">
        <f ca="1">IF(AB2146=0,"",IF(OR(ISBLANK(P2146),ISBLANK(Q2146)),"",IF(ISBLANK(VLOOKUP(A2146,Database!A:AA,22,FALSE)),"",VLOOKUP(A2146,Database!A:AA,22,FALSE))))</f>
        <v/>
      </c>
      <c r="AD2146" s="20" t="str">
        <f>IFERROR(
   IF(
     OR(ISBLANK(P2146),ISBLANK(Q2146)),
     "",
     IF(
       AND(AA2146&lt;&gt;"",OR(V2146="Terminé",V2146="En cours")),
       VLOOKUP(AC2146,Setup_ScoreExactBonus!A:D,4,FALSE),
       0
     )),
  0)</f>
        <v/>
      </c>
      <c r="AE2146" s="21">
        <f>IFERROR(IF(OR(ISBLANK(P2146),ISBLANK(Q2146)),0,IF(AA2146&lt;&gt;"", AA2146 + IF(AB2146=1,AD2146, 0), "") * (R2146+1)),"")</f>
        <v>0</v>
      </c>
      <c r="AF2146" s="21">
        <f ca="1">SUMIFS(AE$2:AE2146,D$2:D2146,D2146)</f>
        <v>2774</v>
      </c>
    </row>
    <row r="2147" spans="1:32" hidden="1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/>
      <c r="Q2147" s="27"/>
      <c r="R2147" s="21">
        <v>0</v>
      </c>
      <c r="S2147" s="20">
        <f>VLOOKUP($A2147,Database!$A:$Y,10,FALSE)</f>
        <v>84</v>
      </c>
      <c r="T2147" s="20">
        <f>VLOOKUP($A2147,Database!$A:$Y,11,FALSE)</f>
        <v>108</v>
      </c>
      <c r="U2147" s="20">
        <f>VLOOKUP($A2147,Database!$A:$Y,12,FALSE)</f>
        <v>122</v>
      </c>
      <c r="V2147" s="20" t="str">
        <f>VLOOKUP(A2147,Database!A:M,13,FALSE)</f>
        <v>À venir</v>
      </c>
      <c r="W2147" s="20" t="str">
        <f>VLOOKUP($A2147,Database!$A:$Y,20,FALSE)</f>
        <v/>
      </c>
      <c r="X2147" s="20" t="str">
        <f>VLOOKUP($A2147,Database!$A:$Y,21,FALSE)</f>
        <v/>
      </c>
      <c r="Y2147" s="20">
        <f>IF(A2147=0,0,IF(V2147="À venir",0,IF(AND(ISBLANK(P2147),ISBLANK(Q2147)),1,0)))</f>
        <v>0</v>
      </c>
      <c r="Z2147" s="20" t="str">
        <f>IF(OR(ISBLANK(P2147),ISBLANK(Q2147)),"",IF(OR(AND(P2147&gt;Q2147,W2147&gt;X2147),AND(P2147=Q2147,W2147=X2147),AND(P2147&lt;Q2147,W2147&lt;X2147)),1,0))</f>
        <v/>
      </c>
      <c r="AA2147" s="20" t="str">
        <f ca="1">IF(C2147&lt;NOW(),IF(AND(P2147&gt;Q2147,W2147&gt;X2147),S2147,IF(AND(P2147=Q2147,W2147=X2147),T2147,IF(AND(P2147&lt;Q2147,W2147&lt;X2147),U2147,0))),"")</f>
        <v/>
      </c>
      <c r="AB2147" s="20">
        <f ca="1">IF(AND(P2147=W2147,Q2147=X2147,NOT(ISBLANK(P2147)),NOT(ISBLANK(Q2147)),NOT(ISBLANK(W2147)),NOT(ISBLANK(AA2147))),1,0)</f>
        <v>0</v>
      </c>
      <c r="AC2147" s="20" t="str">
        <f ca="1">IF(AB2147=0,"",IF(OR(ISBLANK(P2147),ISBLANK(Q2147)),"",IF(ISBLANK(VLOOKUP(A2147,Database!A:AA,22,FALSE)),"",VLOOKUP(A2147,Database!A:AA,22,FALSE))))</f>
        <v/>
      </c>
      <c r="AD2147" s="20" t="str">
        <f>IFERROR(
   IF(
     OR(ISBLANK(P2147),ISBLANK(Q2147)),
     "",
     IF(
       AND(AA2147&lt;&gt;"",OR(V2147="Terminé",V2147="En cours")),
       VLOOKUP(AC2147,Setup_ScoreExactBonus!A:D,4,FALSE),
       0
     )),
  0)</f>
        <v/>
      </c>
      <c r="AE2147" s="21">
        <f>IFERROR(IF(OR(ISBLANK(P2147),ISBLANK(Q2147)),0,IF(AA2147&lt;&gt;"", AA2147 + IF(AB2147=1,AD2147, 0), "") * (R2147+1)),"")</f>
        <v>0</v>
      </c>
      <c r="AF2147" s="21">
        <f ca="1">SUMIFS(AE$2:AE2147,D$2:D2147,D2147)</f>
        <v>2919</v>
      </c>
    </row>
    <row r="2148" spans="1:32" hidden="1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/>
      <c r="Q2148" s="27"/>
      <c r="R2148" s="21">
        <v>0</v>
      </c>
      <c r="S2148" s="20">
        <f>VLOOKUP($A2148,Database!$A:$Y,10,FALSE)</f>
        <v>84</v>
      </c>
      <c r="T2148" s="20">
        <f>VLOOKUP($A2148,Database!$A:$Y,11,FALSE)</f>
        <v>108</v>
      </c>
      <c r="U2148" s="20">
        <f>VLOOKUP($A2148,Database!$A:$Y,12,FALSE)</f>
        <v>122</v>
      </c>
      <c r="V2148" s="20" t="str">
        <f>VLOOKUP(A2148,Database!A:M,13,FALSE)</f>
        <v>À venir</v>
      </c>
      <c r="W2148" s="20" t="str">
        <f>VLOOKUP($A2148,Database!$A:$Y,20,FALSE)</f>
        <v/>
      </c>
      <c r="X2148" s="20" t="str">
        <f>VLOOKUP($A2148,Database!$A:$Y,21,FALSE)</f>
        <v/>
      </c>
      <c r="Y2148" s="20">
        <f>IF(A2148=0,0,IF(V2148="À venir",0,IF(AND(ISBLANK(P2148),ISBLANK(Q2148)),1,0)))</f>
        <v>0</v>
      </c>
      <c r="Z2148" s="20" t="str">
        <f>IF(OR(ISBLANK(P2148),ISBLANK(Q2148)),"",IF(OR(AND(P2148&gt;Q2148,W2148&gt;X2148),AND(P2148=Q2148,W2148=X2148),AND(P2148&lt;Q2148,W2148&lt;X2148)),1,0))</f>
        <v/>
      </c>
      <c r="AA2148" s="20" t="str">
        <f ca="1">IF(C2148&lt;NOW(),IF(AND(P2148&gt;Q2148,W2148&gt;X2148),S2148,IF(AND(P2148=Q2148,W2148=X2148),T2148,IF(AND(P2148&lt;Q2148,W2148&lt;X2148),U2148,0))),"")</f>
        <v/>
      </c>
      <c r="AB2148" s="20">
        <f ca="1">IF(AND(P2148=W2148,Q2148=X2148,NOT(ISBLANK(P2148)),NOT(ISBLANK(Q2148)),NOT(ISBLANK(W2148)),NOT(ISBLANK(AA2148))),1,0)</f>
        <v>0</v>
      </c>
      <c r="AC2148" s="20" t="str">
        <f ca="1">IF(AB2148=0,"",IF(OR(ISBLANK(P2148),ISBLANK(Q2148)),"",IF(ISBLANK(VLOOKUP(A2148,Database!A:AA,22,FALSE)),"",VLOOKUP(A2148,Database!A:AA,22,FALSE))))</f>
        <v/>
      </c>
      <c r="AD2148" s="20" t="str">
        <f>IFERROR(
   IF(
     OR(ISBLANK(P2148),ISBLANK(Q2148)),
     "",
     IF(
       AND(AA2148&lt;&gt;"",OR(V2148="Terminé",V2148="En cours")),
       VLOOKUP(AC2148,Setup_ScoreExactBonus!A:D,4,FALSE),
       0
     )),
  0)</f>
        <v/>
      </c>
      <c r="AE2148" s="21">
        <f>IFERROR(IF(OR(ISBLANK(P2148),ISBLANK(Q2148)),0,IF(AA2148&lt;&gt;"", AA2148 + IF(AB2148=1,AD2148, 0), "") * (R2148+1)),"")</f>
        <v>0</v>
      </c>
      <c r="AF2148" s="21">
        <f ca="1">SUMIFS(AE$2:AE2148,D$2:D2148,D2148)</f>
        <v>2893</v>
      </c>
    </row>
    <row r="2149" spans="1:32" hidden="1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/>
      <c r="Q2149" s="27"/>
      <c r="R2149" s="21">
        <v>0</v>
      </c>
      <c r="S2149" s="20">
        <f>VLOOKUP($A2149,Database!$A:$Y,10,FALSE)</f>
        <v>84</v>
      </c>
      <c r="T2149" s="20">
        <f>VLOOKUP($A2149,Database!$A:$Y,11,FALSE)</f>
        <v>108</v>
      </c>
      <c r="U2149" s="20">
        <f>VLOOKUP($A2149,Database!$A:$Y,12,FALSE)</f>
        <v>122</v>
      </c>
      <c r="V2149" s="20" t="str">
        <f>VLOOKUP(A2149,Database!A:M,13,FALSE)</f>
        <v>À venir</v>
      </c>
      <c r="W2149" s="20" t="str">
        <f>VLOOKUP($A2149,Database!$A:$Y,20,FALSE)</f>
        <v/>
      </c>
      <c r="X2149" s="20" t="str">
        <f>VLOOKUP($A2149,Database!$A:$Y,21,FALSE)</f>
        <v/>
      </c>
      <c r="Y2149" s="20">
        <f>IF(A2149=0,0,IF(V2149="À venir",0,IF(AND(ISBLANK(P2149),ISBLANK(Q2149)),1,0)))</f>
        <v>0</v>
      </c>
      <c r="Z2149" s="20" t="str">
        <f>IF(OR(ISBLANK(P2149),ISBLANK(Q2149)),"",IF(OR(AND(P2149&gt;Q2149,W2149&gt;X2149),AND(P2149=Q2149,W2149=X2149),AND(P2149&lt;Q2149,W2149&lt;X2149)),1,0))</f>
        <v/>
      </c>
      <c r="AA2149" s="20" t="str">
        <f ca="1">IF(C2149&lt;NOW(),IF(AND(P2149&gt;Q2149,W2149&gt;X2149),S2149,IF(AND(P2149=Q2149,W2149=X2149),T2149,IF(AND(P2149&lt;Q2149,W2149&lt;X2149),U2149,0))),"")</f>
        <v/>
      </c>
      <c r="AB2149" s="20">
        <f ca="1">IF(AND(P2149=W2149,Q2149=X2149,NOT(ISBLANK(P2149)),NOT(ISBLANK(Q2149)),NOT(ISBLANK(W2149)),NOT(ISBLANK(AA2149))),1,0)</f>
        <v>0</v>
      </c>
      <c r="AC2149" s="20" t="str">
        <f ca="1">IF(AB2149=0,"",IF(OR(ISBLANK(P2149),ISBLANK(Q2149)),"",IF(ISBLANK(VLOOKUP(A2149,Database!A:AA,22,FALSE)),"",VLOOKUP(A2149,Database!A:AA,22,FALSE))))</f>
        <v/>
      </c>
      <c r="AD2149" s="20" t="str">
        <f>IFERROR(
   IF(
     OR(ISBLANK(P2149),ISBLANK(Q2149)),
     "",
     IF(
       AND(AA2149&lt;&gt;"",OR(V2149="Terminé",V2149="En cours")),
       VLOOKUP(AC2149,Setup_ScoreExactBonus!A:D,4,FALSE),
       0
     )),
  0)</f>
        <v/>
      </c>
      <c r="AE2149" s="21">
        <f>IFERROR(IF(OR(ISBLANK(P2149),ISBLANK(Q2149)),0,IF(AA2149&lt;&gt;"", AA2149 + IF(AB2149=1,AD2149, 0), "") * (R2149+1)),"")</f>
        <v>0</v>
      </c>
      <c r="AF2149" s="21">
        <f ca="1">SUMIFS(AE$2:AE2149,D$2:D2149,D2149)</f>
        <v>2823</v>
      </c>
    </row>
    <row r="2150" spans="1:32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/>
      <c r="Q2150" s="27"/>
      <c r="R2150" s="21">
        <v>0</v>
      </c>
      <c r="S2150" s="20">
        <f>VLOOKUP($A2150,Database!$A:$Y,10,FALSE)</f>
        <v>84</v>
      </c>
      <c r="T2150" s="20">
        <f>VLOOKUP($A2150,Database!$A:$Y,11,FALSE)</f>
        <v>108</v>
      </c>
      <c r="U2150" s="20">
        <f>VLOOKUP($A2150,Database!$A:$Y,12,FALSE)</f>
        <v>122</v>
      </c>
      <c r="V2150" s="20" t="str">
        <f>VLOOKUP(A2150,Database!A:M,13,FALSE)</f>
        <v>À venir</v>
      </c>
      <c r="W2150" s="20" t="str">
        <f>VLOOKUP($A2150,Database!$A:$Y,20,FALSE)</f>
        <v/>
      </c>
      <c r="X2150" s="20" t="str">
        <f>VLOOKUP($A2150,Database!$A:$Y,21,FALSE)</f>
        <v/>
      </c>
      <c r="Y2150" s="20">
        <f>IF(A2150=0,0,IF(V2150="À venir",0,IF(AND(ISBLANK(P2150),ISBLANK(Q2150)),1,0)))</f>
        <v>0</v>
      </c>
      <c r="Z2150" s="20" t="str">
        <f>IF(OR(ISBLANK(P2150),ISBLANK(Q2150)),"",IF(OR(AND(P2150&gt;Q2150,W2150&gt;X2150),AND(P2150=Q2150,W2150=X2150),AND(P2150&lt;Q2150,W2150&lt;X2150)),1,0))</f>
        <v/>
      </c>
      <c r="AA2150" s="20" t="str">
        <f ca="1">IF(C2150&lt;NOW(),IF(AND(P2150&gt;Q2150,W2150&gt;X2150),S2150,IF(AND(P2150=Q2150,W2150=X2150),T2150,IF(AND(P2150&lt;Q2150,W2150&lt;X2150),U2150,0))),"")</f>
        <v/>
      </c>
      <c r="AB2150" s="20">
        <f ca="1">IF(AND(P2150=W2150,Q2150=X2150,NOT(ISBLANK(P2150)),NOT(ISBLANK(Q2150)),NOT(ISBLANK(W2150)),NOT(ISBLANK(AA2150))),1,0)</f>
        <v>0</v>
      </c>
      <c r="AC2150" s="20" t="str">
        <f ca="1">IF(AB2150=0,"",IF(OR(ISBLANK(P2150),ISBLANK(Q2150)),"",IF(ISBLANK(VLOOKUP(A2150,Database!A:AA,22,FALSE)),"",VLOOKUP(A2150,Database!A:AA,22,FALSE))))</f>
        <v/>
      </c>
      <c r="AD2150" s="20" t="str">
        <f>IFERROR(
   IF(
     OR(ISBLANK(P2150),ISBLANK(Q2150)),
     "",
     IF(
       AND(AA2150&lt;&gt;"",OR(V2150="Terminé",V2150="En cours")),
       VLOOKUP(AC2150,Setup_ScoreExactBonus!A:D,4,FALSE),
       0
     )),
  0)</f>
        <v/>
      </c>
      <c r="AE2150" s="21">
        <f>IFERROR(IF(OR(ISBLANK(P2150),ISBLANK(Q2150)),0,IF(AA2150&lt;&gt;"", AA2150 + IF(AB2150=1,AD2150, 0), "") * (R2150+1)),"")</f>
        <v>0</v>
      </c>
      <c r="AF2150" s="21">
        <f ca="1">SUMIFS(AE$2:AE2150,D$2:D2150,D2150)</f>
        <v>2420</v>
      </c>
    </row>
    <row r="2151" spans="1:32" hidden="1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/>
      <c r="Q2151" s="27"/>
      <c r="R2151" s="21">
        <v>0</v>
      </c>
      <c r="S2151" s="20">
        <f>VLOOKUP($A2151,Database!$A:$Y,10,FALSE)</f>
        <v>84</v>
      </c>
      <c r="T2151" s="20">
        <f>VLOOKUP($A2151,Database!$A:$Y,11,FALSE)</f>
        <v>108</v>
      </c>
      <c r="U2151" s="20">
        <f>VLOOKUP($A2151,Database!$A:$Y,12,FALSE)</f>
        <v>122</v>
      </c>
      <c r="V2151" s="20" t="str">
        <f>VLOOKUP(A2151,Database!A:M,13,FALSE)</f>
        <v>À venir</v>
      </c>
      <c r="W2151" s="20" t="str">
        <f>VLOOKUP($A2151,Database!$A:$Y,20,FALSE)</f>
        <v/>
      </c>
      <c r="X2151" s="20" t="str">
        <f>VLOOKUP($A2151,Database!$A:$Y,21,FALSE)</f>
        <v/>
      </c>
      <c r="Y2151" s="20">
        <f>IF(A2151=0,0,IF(V2151="À venir",0,IF(AND(ISBLANK(P2151),ISBLANK(Q2151)),1,0)))</f>
        <v>0</v>
      </c>
      <c r="Z2151" s="20" t="str">
        <f>IF(OR(ISBLANK(P2151),ISBLANK(Q2151)),"",IF(OR(AND(P2151&gt;Q2151,W2151&gt;X2151),AND(P2151=Q2151,W2151=X2151),AND(P2151&lt;Q2151,W2151&lt;X2151)),1,0))</f>
        <v/>
      </c>
      <c r="AA2151" s="20" t="str">
        <f ca="1">IF(C2151&lt;NOW(),IF(AND(P2151&gt;Q2151,W2151&gt;X2151),S2151,IF(AND(P2151=Q2151,W2151=X2151),T2151,IF(AND(P2151&lt;Q2151,W2151&lt;X2151),U2151,0))),"")</f>
        <v/>
      </c>
      <c r="AB2151" s="20">
        <f ca="1">IF(AND(P2151=W2151,Q2151=X2151,NOT(ISBLANK(P2151)),NOT(ISBLANK(Q2151)),NOT(ISBLANK(W2151)),NOT(ISBLANK(AA2151))),1,0)</f>
        <v>0</v>
      </c>
      <c r="AC2151" s="20" t="str">
        <f ca="1">IF(AB2151=0,"",IF(OR(ISBLANK(P2151),ISBLANK(Q2151)),"",IF(ISBLANK(VLOOKUP(A2151,Database!A:AA,22,FALSE)),"",VLOOKUP(A2151,Database!A:AA,22,FALSE))))</f>
        <v/>
      </c>
      <c r="AD2151" s="20" t="str">
        <f>IFERROR(
   IF(
     OR(ISBLANK(P2151),ISBLANK(Q2151)),
     "",
     IF(
       AND(AA2151&lt;&gt;"",OR(V2151="Terminé",V2151="En cours")),
       VLOOKUP(AC2151,Setup_ScoreExactBonus!A:D,4,FALSE),
       0
     )),
  0)</f>
        <v/>
      </c>
      <c r="AE2151" s="21">
        <f>IFERROR(IF(OR(ISBLANK(P2151),ISBLANK(Q2151)),0,IF(AA2151&lt;&gt;"", AA2151 + IF(AB2151=1,AD2151, 0), "") * (R2151+1)),"")</f>
        <v>0</v>
      </c>
      <c r="AF2151" s="21">
        <f ca="1">SUMIFS(AE$2:AE2151,D$2:D2151,D2151)</f>
        <v>2637</v>
      </c>
    </row>
    <row r="2152" spans="1:32" hidden="1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/>
      <c r="Q2152" s="27"/>
      <c r="R2152" s="21">
        <v>0</v>
      </c>
      <c r="S2152" s="20">
        <f>VLOOKUP($A2152,Database!$A:$Y,10,FALSE)</f>
        <v>84</v>
      </c>
      <c r="T2152" s="20">
        <f>VLOOKUP($A2152,Database!$A:$Y,11,FALSE)</f>
        <v>108</v>
      </c>
      <c r="U2152" s="20">
        <f>VLOOKUP($A2152,Database!$A:$Y,12,FALSE)</f>
        <v>122</v>
      </c>
      <c r="V2152" s="20" t="str">
        <f>VLOOKUP(A2152,Database!A:M,13,FALSE)</f>
        <v>À venir</v>
      </c>
      <c r="W2152" s="20" t="str">
        <f>VLOOKUP($A2152,Database!$A:$Y,20,FALSE)</f>
        <v/>
      </c>
      <c r="X2152" s="20" t="str">
        <f>VLOOKUP($A2152,Database!$A:$Y,21,FALSE)</f>
        <v/>
      </c>
      <c r="Y2152" s="20">
        <f>IF(A2152=0,0,IF(V2152="À venir",0,IF(AND(ISBLANK(P2152),ISBLANK(Q2152)),1,0)))</f>
        <v>0</v>
      </c>
      <c r="Z2152" s="20" t="str">
        <f>IF(OR(ISBLANK(P2152),ISBLANK(Q2152)),"",IF(OR(AND(P2152&gt;Q2152,W2152&gt;X2152),AND(P2152=Q2152,W2152=X2152),AND(P2152&lt;Q2152,W2152&lt;X2152)),1,0))</f>
        <v/>
      </c>
      <c r="AA2152" s="20" t="str">
        <f ca="1">IF(C2152&lt;NOW(),IF(AND(P2152&gt;Q2152,W2152&gt;X2152),S2152,IF(AND(P2152=Q2152,W2152=X2152),T2152,IF(AND(P2152&lt;Q2152,W2152&lt;X2152),U2152,0))),"")</f>
        <v/>
      </c>
      <c r="AB2152" s="20">
        <f ca="1">IF(AND(P2152=W2152,Q2152=X2152,NOT(ISBLANK(P2152)),NOT(ISBLANK(Q2152)),NOT(ISBLANK(W2152)),NOT(ISBLANK(AA2152))),1,0)</f>
        <v>0</v>
      </c>
      <c r="AC2152" s="20" t="str">
        <f ca="1">IF(AB2152=0,"",IF(OR(ISBLANK(P2152),ISBLANK(Q2152)),"",IF(ISBLANK(VLOOKUP(A2152,Database!A:AA,22,FALSE)),"",VLOOKUP(A2152,Database!A:AA,22,FALSE))))</f>
        <v/>
      </c>
      <c r="AD2152" s="20" t="str">
        <f>IFERROR(
   IF(
     OR(ISBLANK(P2152),ISBLANK(Q2152)),
     "",
     IF(
       AND(AA2152&lt;&gt;"",OR(V2152="Terminé",V2152="En cours")),
       VLOOKUP(AC2152,Setup_ScoreExactBonus!A:D,4,FALSE),
       0
     )),
  0)</f>
        <v/>
      </c>
      <c r="AE2152" s="21">
        <f>IFERROR(IF(OR(ISBLANK(P2152),ISBLANK(Q2152)),0,IF(AA2152&lt;&gt;"", AA2152 + IF(AB2152=1,AD2152, 0), "") * (R2152+1)),"")</f>
        <v>0</v>
      </c>
      <c r="AF2152" s="21">
        <f ca="1">SUMIFS(AE$2:AE2152,D$2:D2152,D2152)</f>
        <v>2628</v>
      </c>
    </row>
    <row r="2153" spans="1:32" hidden="1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/>
      <c r="Q2153" s="27"/>
      <c r="R2153" s="21">
        <v>0</v>
      </c>
      <c r="S2153" s="20">
        <f>VLOOKUP($A2153,Database!$A:$Y,10,FALSE)</f>
        <v>84</v>
      </c>
      <c r="T2153" s="20">
        <f>VLOOKUP($A2153,Database!$A:$Y,11,FALSE)</f>
        <v>108</v>
      </c>
      <c r="U2153" s="20">
        <f>VLOOKUP($A2153,Database!$A:$Y,12,FALSE)</f>
        <v>122</v>
      </c>
      <c r="V2153" s="20" t="str">
        <f>VLOOKUP(A2153,Database!A:M,13,FALSE)</f>
        <v>À venir</v>
      </c>
      <c r="W2153" s="20" t="str">
        <f>VLOOKUP($A2153,Database!$A:$Y,20,FALSE)</f>
        <v/>
      </c>
      <c r="X2153" s="20" t="str">
        <f>VLOOKUP($A2153,Database!$A:$Y,21,FALSE)</f>
        <v/>
      </c>
      <c r="Y2153" s="20">
        <f>IF(A2153=0,0,IF(V2153="À venir",0,IF(AND(ISBLANK(P2153),ISBLANK(Q2153)),1,0)))</f>
        <v>0</v>
      </c>
      <c r="Z2153" s="20" t="str">
        <f>IF(OR(ISBLANK(P2153),ISBLANK(Q2153)),"",IF(OR(AND(P2153&gt;Q2153,W2153&gt;X2153),AND(P2153=Q2153,W2153=X2153),AND(P2153&lt;Q2153,W2153&lt;X2153)),1,0))</f>
        <v/>
      </c>
      <c r="AA2153" s="20" t="str">
        <f ca="1">IF(C2153&lt;NOW(),IF(AND(P2153&gt;Q2153,W2153&gt;X2153),S2153,IF(AND(P2153=Q2153,W2153=X2153),T2153,IF(AND(P2153&lt;Q2153,W2153&lt;X2153),U2153,0))),"")</f>
        <v/>
      </c>
      <c r="AB2153" s="20">
        <f ca="1">IF(AND(P2153=W2153,Q2153=X2153,NOT(ISBLANK(P2153)),NOT(ISBLANK(Q2153)),NOT(ISBLANK(W2153)),NOT(ISBLANK(AA2153))),1,0)</f>
        <v>0</v>
      </c>
      <c r="AC2153" s="20" t="str">
        <f ca="1">IF(AB2153=0,"",IF(OR(ISBLANK(P2153),ISBLANK(Q2153)),"",IF(ISBLANK(VLOOKUP(A2153,Database!A:AA,22,FALSE)),"",VLOOKUP(A2153,Database!A:AA,22,FALSE))))</f>
        <v/>
      </c>
      <c r="AD2153" s="20" t="str">
        <f>IFERROR(
   IF(
     OR(ISBLANK(P2153),ISBLANK(Q2153)),
     "",
     IF(
       AND(AA2153&lt;&gt;"",OR(V2153="Terminé",V2153="En cours")),
       VLOOKUP(AC2153,Setup_ScoreExactBonus!A:D,4,FALSE),
       0
     )),
  0)</f>
        <v/>
      </c>
      <c r="AE2153" s="21">
        <f>IFERROR(IF(OR(ISBLANK(P2153),ISBLANK(Q2153)),0,IF(AA2153&lt;&gt;"", AA2153 + IF(AB2153=1,AD2153, 0), "") * (R2153+1)),"")</f>
        <v>0</v>
      </c>
      <c r="AF2153" s="21">
        <f ca="1">SUMIFS(AE$2:AE2153,D$2:D2153,D2153)</f>
        <v>2516</v>
      </c>
    </row>
    <row r="2154" spans="1:32" hidden="1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/>
      <c r="Q2154" s="27"/>
      <c r="R2154" s="21">
        <v>0</v>
      </c>
      <c r="S2154" s="20">
        <f>VLOOKUP($A2154,Database!$A:$Y,10,FALSE)</f>
        <v>84</v>
      </c>
      <c r="T2154" s="20">
        <f>VLOOKUP($A2154,Database!$A:$Y,11,FALSE)</f>
        <v>108</v>
      </c>
      <c r="U2154" s="20">
        <f>VLOOKUP($A2154,Database!$A:$Y,12,FALSE)</f>
        <v>122</v>
      </c>
      <c r="V2154" s="20" t="str">
        <f>VLOOKUP(A2154,Database!A:M,13,FALSE)</f>
        <v>À venir</v>
      </c>
      <c r="W2154" s="20" t="str">
        <f>VLOOKUP($A2154,Database!$A:$Y,20,FALSE)</f>
        <v/>
      </c>
      <c r="X2154" s="20" t="str">
        <f>VLOOKUP($A2154,Database!$A:$Y,21,FALSE)</f>
        <v/>
      </c>
      <c r="Y2154" s="20">
        <f>IF(A2154=0,0,IF(V2154="À venir",0,IF(AND(ISBLANK(P2154),ISBLANK(Q2154)),1,0)))</f>
        <v>0</v>
      </c>
      <c r="Z2154" s="20" t="str">
        <f>IF(OR(ISBLANK(P2154),ISBLANK(Q2154)),"",IF(OR(AND(P2154&gt;Q2154,W2154&gt;X2154),AND(P2154=Q2154,W2154=X2154),AND(P2154&lt;Q2154,W2154&lt;X2154)),1,0))</f>
        <v/>
      </c>
      <c r="AA2154" s="20" t="str">
        <f ca="1">IF(C2154&lt;NOW(),IF(AND(P2154&gt;Q2154,W2154&gt;X2154),S2154,IF(AND(P2154=Q2154,W2154=X2154),T2154,IF(AND(P2154&lt;Q2154,W2154&lt;X2154),U2154,0))),"")</f>
        <v/>
      </c>
      <c r="AB2154" s="20">
        <f ca="1">IF(AND(P2154=W2154,Q2154=X2154,NOT(ISBLANK(P2154)),NOT(ISBLANK(Q2154)),NOT(ISBLANK(W2154)),NOT(ISBLANK(AA2154))),1,0)</f>
        <v>0</v>
      </c>
      <c r="AC2154" s="20" t="str">
        <f ca="1">IF(AB2154=0,"",IF(OR(ISBLANK(P2154),ISBLANK(Q2154)),"",IF(ISBLANK(VLOOKUP(A2154,Database!A:AA,22,FALSE)),"",VLOOKUP(A2154,Database!A:AA,22,FALSE))))</f>
        <v/>
      </c>
      <c r="AD2154" s="20" t="str">
        <f>IFERROR(
   IF(
     OR(ISBLANK(P2154),ISBLANK(Q2154)),
     "",
     IF(
       AND(AA2154&lt;&gt;"",OR(V2154="Terminé",V2154="En cours")),
       VLOOKUP(AC2154,Setup_ScoreExactBonus!A:D,4,FALSE),
       0
     )),
  0)</f>
        <v/>
      </c>
      <c r="AE2154" s="21">
        <f>IFERROR(IF(OR(ISBLANK(P2154),ISBLANK(Q2154)),0,IF(AA2154&lt;&gt;"", AA2154 + IF(AB2154=1,AD2154, 0), "") * (R2154+1)),"")</f>
        <v>0</v>
      </c>
      <c r="AF2154" s="21">
        <f ca="1">SUMIFS(AE$2:AE2154,D$2:D2154,D2154)</f>
        <v>2656</v>
      </c>
    </row>
    <row r="2155" spans="1:32" hidden="1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/>
      <c r="Q2155" s="27"/>
      <c r="R2155" s="21">
        <v>0</v>
      </c>
      <c r="S2155" s="20">
        <f>VLOOKUP($A2155,Database!$A:$Y,10,FALSE)</f>
        <v>84</v>
      </c>
      <c r="T2155" s="20">
        <f>VLOOKUP($A2155,Database!$A:$Y,11,FALSE)</f>
        <v>108</v>
      </c>
      <c r="U2155" s="20">
        <f>VLOOKUP($A2155,Database!$A:$Y,12,FALSE)</f>
        <v>122</v>
      </c>
      <c r="V2155" s="20" t="str">
        <f>VLOOKUP(A2155,Database!A:M,13,FALSE)</f>
        <v>À venir</v>
      </c>
      <c r="W2155" s="20" t="str">
        <f>VLOOKUP($A2155,Database!$A:$Y,20,FALSE)</f>
        <v/>
      </c>
      <c r="X2155" s="20" t="str">
        <f>VLOOKUP($A2155,Database!$A:$Y,21,FALSE)</f>
        <v/>
      </c>
      <c r="Y2155" s="20">
        <f>IF(A2155=0,0,IF(V2155="À venir",0,IF(AND(ISBLANK(P2155),ISBLANK(Q2155)),1,0)))</f>
        <v>0</v>
      </c>
      <c r="Z2155" s="20" t="str">
        <f>IF(OR(ISBLANK(P2155),ISBLANK(Q2155)),"",IF(OR(AND(P2155&gt;Q2155,W2155&gt;X2155),AND(P2155=Q2155,W2155=X2155),AND(P2155&lt;Q2155,W2155&lt;X2155)),1,0))</f>
        <v/>
      </c>
      <c r="AA2155" s="20" t="str">
        <f ca="1">IF(C2155&lt;NOW(),IF(AND(P2155&gt;Q2155,W2155&gt;X2155),S2155,IF(AND(P2155=Q2155,W2155=X2155),T2155,IF(AND(P2155&lt;Q2155,W2155&lt;X2155),U2155,0))),"")</f>
        <v/>
      </c>
      <c r="AB2155" s="20">
        <f ca="1">IF(AND(P2155=W2155,Q2155=X2155,NOT(ISBLANK(P2155)),NOT(ISBLANK(Q2155)),NOT(ISBLANK(W2155)),NOT(ISBLANK(AA2155))),1,0)</f>
        <v>0</v>
      </c>
      <c r="AC2155" s="20" t="str">
        <f ca="1">IF(AB2155=0,"",IF(OR(ISBLANK(P2155),ISBLANK(Q2155)),"",IF(ISBLANK(VLOOKUP(A2155,Database!A:AA,22,FALSE)),"",VLOOKUP(A2155,Database!A:AA,22,FALSE))))</f>
        <v/>
      </c>
      <c r="AD2155" s="20" t="str">
        <f>IFERROR(
   IF(
     OR(ISBLANK(P2155),ISBLANK(Q2155)),
     "",
     IF(
       AND(AA2155&lt;&gt;"",OR(V2155="Terminé",V2155="En cours")),
       VLOOKUP(AC2155,Setup_ScoreExactBonus!A:D,4,FALSE),
       0
     )),
  0)</f>
        <v/>
      </c>
      <c r="AE2155" s="21">
        <f>IFERROR(IF(OR(ISBLANK(P2155),ISBLANK(Q2155)),0,IF(AA2155&lt;&gt;"", AA2155 + IF(AB2155=1,AD2155, 0), "") * (R2155+1)),"")</f>
        <v>0</v>
      </c>
      <c r="AF2155" s="21">
        <f ca="1">SUMIFS(AE$2:AE2155,D$2:D2155,D2155)</f>
        <v>2468</v>
      </c>
    </row>
    <row r="2156" spans="1:32" hidden="1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/>
      <c r="Q2156" s="27"/>
      <c r="R2156" s="21">
        <v>0</v>
      </c>
      <c r="S2156" s="20">
        <f>VLOOKUP($A2156,Database!$A:$Y,10,FALSE)</f>
        <v>84</v>
      </c>
      <c r="T2156" s="20">
        <f>VLOOKUP($A2156,Database!$A:$Y,11,FALSE)</f>
        <v>108</v>
      </c>
      <c r="U2156" s="20">
        <f>VLOOKUP($A2156,Database!$A:$Y,12,FALSE)</f>
        <v>122</v>
      </c>
      <c r="V2156" s="20" t="str">
        <f>VLOOKUP(A2156,Database!A:M,13,FALSE)</f>
        <v>À venir</v>
      </c>
      <c r="W2156" s="20" t="str">
        <f>VLOOKUP($A2156,Database!$A:$Y,20,FALSE)</f>
        <v/>
      </c>
      <c r="X2156" s="20" t="str">
        <f>VLOOKUP($A2156,Database!$A:$Y,21,FALSE)</f>
        <v/>
      </c>
      <c r="Y2156" s="20">
        <f>IF(A2156=0,0,IF(V2156="À venir",0,IF(AND(ISBLANK(P2156),ISBLANK(Q2156)),1,0)))</f>
        <v>0</v>
      </c>
      <c r="Z2156" s="20" t="str">
        <f>IF(OR(ISBLANK(P2156),ISBLANK(Q2156)),"",IF(OR(AND(P2156&gt;Q2156,W2156&gt;X2156),AND(P2156=Q2156,W2156=X2156),AND(P2156&lt;Q2156,W2156&lt;X2156)),1,0))</f>
        <v/>
      </c>
      <c r="AA2156" s="20" t="str">
        <f ca="1">IF(C2156&lt;NOW(),IF(AND(P2156&gt;Q2156,W2156&gt;X2156),S2156,IF(AND(P2156=Q2156,W2156=X2156),T2156,IF(AND(P2156&lt;Q2156,W2156&lt;X2156),U2156,0))),"")</f>
        <v/>
      </c>
      <c r="AB2156" s="20">
        <f ca="1">IF(AND(P2156=W2156,Q2156=X2156,NOT(ISBLANK(P2156)),NOT(ISBLANK(Q2156)),NOT(ISBLANK(W2156)),NOT(ISBLANK(AA2156))),1,0)</f>
        <v>0</v>
      </c>
      <c r="AC2156" s="20" t="str">
        <f ca="1">IF(AB2156=0,"",IF(OR(ISBLANK(P2156),ISBLANK(Q2156)),"",IF(ISBLANK(VLOOKUP(A2156,Database!A:AA,22,FALSE)),"",VLOOKUP(A2156,Database!A:AA,22,FALSE))))</f>
        <v/>
      </c>
      <c r="AD2156" s="20" t="str">
        <f>IFERROR(
   IF(
     OR(ISBLANK(P2156),ISBLANK(Q2156)),
     "",
     IF(
       AND(AA2156&lt;&gt;"",OR(V2156="Terminé",V2156="En cours")),
       VLOOKUP(AC2156,Setup_ScoreExactBonus!A:D,4,FALSE),
       0
     )),
  0)</f>
        <v/>
      </c>
      <c r="AE2156" s="21">
        <f>IFERROR(IF(OR(ISBLANK(P2156),ISBLANK(Q2156)),0,IF(AA2156&lt;&gt;"", AA2156 + IF(AB2156=1,AD2156, 0), "") * (R2156+1)),"")</f>
        <v>0</v>
      </c>
      <c r="AF2156" s="21">
        <f ca="1">SUMIFS(AE$2:AE2156,D$2:D2156,D2156)</f>
        <v>2298</v>
      </c>
    </row>
    <row r="2157" spans="1:32" hidden="1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/>
      <c r="Q2157" s="27"/>
      <c r="R2157" s="21">
        <v>0</v>
      </c>
      <c r="S2157" s="20">
        <f>VLOOKUP($A2157,Database!$A:$Y,10,FALSE)</f>
        <v>84</v>
      </c>
      <c r="T2157" s="20">
        <f>VLOOKUP($A2157,Database!$A:$Y,11,FALSE)</f>
        <v>108</v>
      </c>
      <c r="U2157" s="20">
        <f>VLOOKUP($A2157,Database!$A:$Y,12,FALSE)</f>
        <v>122</v>
      </c>
      <c r="V2157" s="20" t="str">
        <f>VLOOKUP(A2157,Database!A:M,13,FALSE)</f>
        <v>À venir</v>
      </c>
      <c r="W2157" s="20" t="str">
        <f>VLOOKUP($A2157,Database!$A:$Y,20,FALSE)</f>
        <v/>
      </c>
      <c r="X2157" s="20" t="str">
        <f>VLOOKUP($A2157,Database!$A:$Y,21,FALSE)</f>
        <v/>
      </c>
      <c r="Y2157" s="20">
        <f>IF(A2157=0,0,IF(V2157="À venir",0,IF(AND(ISBLANK(P2157),ISBLANK(Q2157)),1,0)))</f>
        <v>0</v>
      </c>
      <c r="Z2157" s="20" t="str">
        <f>IF(OR(ISBLANK(P2157),ISBLANK(Q2157)),"",IF(OR(AND(P2157&gt;Q2157,W2157&gt;X2157),AND(P2157=Q2157,W2157=X2157),AND(P2157&lt;Q2157,W2157&lt;X2157)),1,0))</f>
        <v/>
      </c>
      <c r="AA2157" s="20" t="str">
        <f ca="1">IF(C2157&lt;NOW(),IF(AND(P2157&gt;Q2157,W2157&gt;X2157),S2157,IF(AND(P2157=Q2157,W2157=X2157),T2157,IF(AND(P2157&lt;Q2157,W2157&lt;X2157),U2157,0))),"")</f>
        <v/>
      </c>
      <c r="AB2157" s="20">
        <f ca="1">IF(AND(P2157=W2157,Q2157=X2157,NOT(ISBLANK(P2157)),NOT(ISBLANK(Q2157)),NOT(ISBLANK(W2157)),NOT(ISBLANK(AA2157))),1,0)</f>
        <v>0</v>
      </c>
      <c r="AC2157" s="20" t="str">
        <f ca="1">IF(AB2157=0,"",IF(OR(ISBLANK(P2157),ISBLANK(Q2157)),"",IF(ISBLANK(VLOOKUP(A2157,Database!A:AA,22,FALSE)),"",VLOOKUP(A2157,Database!A:AA,22,FALSE))))</f>
        <v/>
      </c>
      <c r="AD2157" s="20" t="str">
        <f>IFERROR(
   IF(
     OR(ISBLANK(P2157),ISBLANK(Q2157)),
     "",
     IF(
       AND(AA2157&lt;&gt;"",OR(V2157="Terminé",V2157="En cours")),
       VLOOKUP(AC2157,Setup_ScoreExactBonus!A:D,4,FALSE),
       0
     )),
  0)</f>
        <v/>
      </c>
      <c r="AE2157" s="21">
        <f>IFERROR(IF(OR(ISBLANK(P2157),ISBLANK(Q2157)),0,IF(AA2157&lt;&gt;"", AA2157 + IF(AB2157=1,AD2157, 0), "") * (R2157+1)),"")</f>
        <v>0</v>
      </c>
      <c r="AF2157" s="21">
        <f ca="1">SUMIFS(AE$2:AE2157,D$2:D2157,D2157)</f>
        <v>2034</v>
      </c>
    </row>
    <row r="2158" spans="1:32" hidden="1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/>
      <c r="Q2158" s="27"/>
      <c r="R2158" s="21">
        <v>0</v>
      </c>
      <c r="S2158" s="20">
        <f>VLOOKUP($A2158,Database!$A:$Y,10,FALSE)</f>
        <v>84</v>
      </c>
      <c r="T2158" s="20">
        <f>VLOOKUP($A2158,Database!$A:$Y,11,FALSE)</f>
        <v>108</v>
      </c>
      <c r="U2158" s="20">
        <f>VLOOKUP($A2158,Database!$A:$Y,12,FALSE)</f>
        <v>122</v>
      </c>
      <c r="V2158" s="20" t="str">
        <f>VLOOKUP(A2158,Database!A:M,13,FALSE)</f>
        <v>À venir</v>
      </c>
      <c r="W2158" s="20" t="str">
        <f>VLOOKUP($A2158,Database!$A:$Y,20,FALSE)</f>
        <v/>
      </c>
      <c r="X2158" s="20" t="str">
        <f>VLOOKUP($A2158,Database!$A:$Y,21,FALSE)</f>
        <v/>
      </c>
      <c r="Y2158" s="20">
        <f>IF(A2158=0,0,IF(V2158="À venir",0,IF(AND(ISBLANK(P2158),ISBLANK(Q2158)),1,0)))</f>
        <v>0</v>
      </c>
      <c r="Z2158" s="20" t="str">
        <f>IF(OR(ISBLANK(P2158),ISBLANK(Q2158)),"",IF(OR(AND(P2158&gt;Q2158,W2158&gt;X2158),AND(P2158=Q2158,W2158=X2158),AND(P2158&lt;Q2158,W2158&lt;X2158)),1,0))</f>
        <v/>
      </c>
      <c r="AA2158" s="20" t="str">
        <f ca="1">IF(C2158&lt;NOW(),IF(AND(P2158&gt;Q2158,W2158&gt;X2158),S2158,IF(AND(P2158=Q2158,W2158=X2158),T2158,IF(AND(P2158&lt;Q2158,W2158&lt;X2158),U2158,0))),"")</f>
        <v/>
      </c>
      <c r="AB2158" s="20">
        <f ca="1">IF(AND(P2158=W2158,Q2158=X2158,NOT(ISBLANK(P2158)),NOT(ISBLANK(Q2158)),NOT(ISBLANK(W2158)),NOT(ISBLANK(AA2158))),1,0)</f>
        <v>0</v>
      </c>
      <c r="AC2158" s="20" t="str">
        <f ca="1">IF(AB2158=0,"",IF(OR(ISBLANK(P2158),ISBLANK(Q2158)),"",IF(ISBLANK(VLOOKUP(A2158,Database!A:AA,22,FALSE)),"",VLOOKUP(A2158,Database!A:AA,22,FALSE))))</f>
        <v/>
      </c>
      <c r="AD2158" s="20" t="str">
        <f>IFERROR(
   IF(
     OR(ISBLANK(P2158),ISBLANK(Q2158)),
     "",
     IF(
       AND(AA2158&lt;&gt;"",OR(V2158="Terminé",V2158="En cours")),
       VLOOKUP(AC2158,Setup_ScoreExactBonus!A:D,4,FALSE),
       0
     )),
  0)</f>
        <v/>
      </c>
      <c r="AE2158" s="21">
        <f>IFERROR(IF(OR(ISBLANK(P2158),ISBLANK(Q2158)),0,IF(AA2158&lt;&gt;"", AA2158 + IF(AB2158=1,AD2158, 0), "") * (R2158+1)),"")</f>
        <v>0</v>
      </c>
      <c r="AF2158" s="21">
        <f ca="1">SUMIFS(AE$2:AE2158,D$2:D2158,D2158)</f>
        <v>2761</v>
      </c>
    </row>
    <row r="2159" spans="1:32" hidden="1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/>
      <c r="Q2159" s="27"/>
      <c r="R2159" s="21">
        <v>0</v>
      </c>
      <c r="S2159" s="20">
        <f>VLOOKUP($A2159,Database!$A:$Y,10,FALSE)</f>
        <v>84</v>
      </c>
      <c r="T2159" s="20">
        <f>VLOOKUP($A2159,Database!$A:$Y,11,FALSE)</f>
        <v>108</v>
      </c>
      <c r="U2159" s="20">
        <f>VLOOKUP($A2159,Database!$A:$Y,12,FALSE)</f>
        <v>122</v>
      </c>
      <c r="V2159" s="20" t="str">
        <f>VLOOKUP(A2159,Database!A:M,13,FALSE)</f>
        <v>À venir</v>
      </c>
      <c r="W2159" s="20" t="str">
        <f>VLOOKUP($A2159,Database!$A:$Y,20,FALSE)</f>
        <v/>
      </c>
      <c r="X2159" s="20" t="str">
        <f>VLOOKUP($A2159,Database!$A:$Y,21,FALSE)</f>
        <v/>
      </c>
      <c r="Y2159" s="20">
        <f>IF(A2159=0,0,IF(V2159="À venir",0,IF(AND(ISBLANK(P2159),ISBLANK(Q2159)),1,0)))</f>
        <v>0</v>
      </c>
      <c r="Z2159" s="20" t="str">
        <f>IF(OR(ISBLANK(P2159),ISBLANK(Q2159)),"",IF(OR(AND(P2159&gt;Q2159,W2159&gt;X2159),AND(P2159=Q2159,W2159=X2159),AND(P2159&lt;Q2159,W2159&lt;X2159)),1,0))</f>
        <v/>
      </c>
      <c r="AA2159" s="20" t="str">
        <f ca="1">IF(C2159&lt;NOW(),IF(AND(P2159&gt;Q2159,W2159&gt;X2159),S2159,IF(AND(P2159=Q2159,W2159=X2159),T2159,IF(AND(P2159&lt;Q2159,W2159&lt;X2159),U2159,0))),"")</f>
        <v/>
      </c>
      <c r="AB2159" s="20">
        <f ca="1">IF(AND(P2159=W2159,Q2159=X2159,NOT(ISBLANK(P2159)),NOT(ISBLANK(Q2159)),NOT(ISBLANK(W2159)),NOT(ISBLANK(AA2159))),1,0)</f>
        <v>0</v>
      </c>
      <c r="AC2159" s="20" t="str">
        <f ca="1">IF(AB2159=0,"",IF(OR(ISBLANK(P2159),ISBLANK(Q2159)),"",IF(ISBLANK(VLOOKUP(A2159,Database!A:AA,22,FALSE)),"",VLOOKUP(A2159,Database!A:AA,22,FALSE))))</f>
        <v/>
      </c>
      <c r="AD2159" s="20" t="str">
        <f>IFERROR(
   IF(
     OR(ISBLANK(P2159),ISBLANK(Q2159)),
     "",
     IF(
       AND(AA2159&lt;&gt;"",OR(V2159="Terminé",V2159="En cours")),
       VLOOKUP(AC2159,Setup_ScoreExactBonus!A:D,4,FALSE),
       0
     )),
  0)</f>
        <v/>
      </c>
      <c r="AE2159" s="21">
        <f>IFERROR(IF(OR(ISBLANK(P2159),ISBLANK(Q2159)),0,IF(AA2159&lt;&gt;"", AA2159 + IF(AB2159=1,AD2159, 0), "") * (R2159+1)),"")</f>
        <v>0</v>
      </c>
      <c r="AF2159" s="21">
        <f ca="1">SUMIFS(AE$2:AE2159,D$2:D2159,D2159)</f>
        <v>2809</v>
      </c>
    </row>
    <row r="2160" spans="1:32" hidden="1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R2160" s="21">
        <v>0</v>
      </c>
      <c r="S2160" s="20">
        <f>VLOOKUP($A2160,Database!$A:$Y,10,FALSE)</f>
        <v>84</v>
      </c>
      <c r="T2160" s="20">
        <f>VLOOKUP($A2160,Database!$A:$Y,11,FALSE)</f>
        <v>108</v>
      </c>
      <c r="U2160" s="20">
        <f>VLOOKUP($A2160,Database!$A:$Y,12,FALSE)</f>
        <v>122</v>
      </c>
      <c r="V2160" s="20" t="str">
        <f>VLOOKUP(A2160,Database!A:M,13,FALSE)</f>
        <v>À venir</v>
      </c>
      <c r="W2160" s="20" t="str">
        <f>VLOOKUP($A2160,Database!$A:$Y,20,FALSE)</f>
        <v/>
      </c>
      <c r="X2160" s="20" t="str">
        <f>VLOOKUP($A2160,Database!$A:$Y,21,FALSE)</f>
        <v/>
      </c>
      <c r="Y2160" s="20">
        <f>IF(A2160=0,0,IF(V2160="À venir",0,IF(AND(ISBLANK(P2160),ISBLANK(Q2160)),1,0)))</f>
        <v>0</v>
      </c>
      <c r="Z2160" s="20" t="str">
        <f>IF(OR(ISBLANK(P2160),ISBLANK(Q2160)),"",IF(OR(AND(P2160&gt;Q2160,W2160&gt;X2160),AND(P2160=Q2160,W2160=X2160),AND(P2160&lt;Q2160,W2160&lt;X2160)),1,0))</f>
        <v/>
      </c>
      <c r="AA2160" s="20">
        <f ca="1">IF(C2160&lt;NOW(),IF(AND(P2160&gt;Q2160,W2160&gt;X2160),S2160,IF(AND(P2160=Q2160,W2160=X2160),T2160,IF(AND(P2160&lt;Q2160,W2160&lt;X2160),U2160,0))),"")</f>
        <v>108</v>
      </c>
      <c r="AB2160" s="20">
        <f ca="1">IF(AND(P2160=W2160,Q2160=X2160,NOT(ISBLANK(P2160)),NOT(ISBLANK(Q2160)),NOT(ISBLANK(W2160)),NOT(ISBLANK(AA2160))),1,0)</f>
        <v>0</v>
      </c>
      <c r="AC2160" s="20" t="str">
        <f ca="1">IF(AB2160=0,"",IF(OR(ISBLANK(P2160),ISBLANK(Q2160)),"",IF(ISBLANK(VLOOKUP(A2160,Database!A:AA,22,FALSE)),"",VLOOKUP(A2160,Database!A:AA,22,FALSE))))</f>
        <v/>
      </c>
      <c r="AD2160" s="20" t="str">
        <f>IFERROR(
   IF(
     OR(ISBLANK(P2160),ISBLANK(Q2160)),
     "",
     IF(
       AND(AA2160&lt;&gt;"",OR(V2160="Terminé",V2160="En cours")),
       VLOOKUP(AC2160,Setup_ScoreExactBonus!A:D,4,FALSE),
       0
     )),
  0)</f>
        <v/>
      </c>
      <c r="AE2160" s="21">
        <f>IFERROR(IF(OR(ISBLANK(P2160),ISBLANK(Q2160)),0,IF(AA2160&lt;&gt;"", AA2160 + IF(AB2160=1,AD2160, 0), "") * (R2160+1)),"")</f>
        <v>0</v>
      </c>
      <c r="AF2160" s="21">
        <f ca="1">SUMIFS(AE$2:AE2160,D$2:D2160,D2160)</f>
        <v>2170</v>
      </c>
    </row>
    <row r="2161" spans="1:32" hidden="1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R2161" s="21">
        <v>0</v>
      </c>
      <c r="S2161" s="20">
        <f>VLOOKUP($A2161,Database!$A:$Y,10,FALSE)</f>
        <v>84</v>
      </c>
      <c r="T2161" s="20">
        <f>VLOOKUP($A2161,Database!$A:$Y,11,FALSE)</f>
        <v>108</v>
      </c>
      <c r="U2161" s="20">
        <f>VLOOKUP($A2161,Database!$A:$Y,12,FALSE)</f>
        <v>122</v>
      </c>
      <c r="V2161" s="20" t="str">
        <f>VLOOKUP(A2161,Database!A:M,13,FALSE)</f>
        <v>À venir</v>
      </c>
      <c r="W2161" s="20" t="str">
        <f>VLOOKUP($A2161,Database!$A:$Y,20,FALSE)</f>
        <v/>
      </c>
      <c r="X2161" s="20" t="str">
        <f>VLOOKUP($A2161,Database!$A:$Y,21,FALSE)</f>
        <v/>
      </c>
      <c r="Y2161" s="20">
        <f>IF(A2161=0,0,IF(V2161="À venir",0,IF(AND(ISBLANK(P2161),ISBLANK(Q2161)),1,0)))</f>
        <v>0</v>
      </c>
      <c r="Z2161" s="20" t="str">
        <f>IF(OR(ISBLANK(P2161),ISBLANK(Q2161)),"",IF(OR(AND(P2161&gt;Q2161,W2161&gt;X2161),AND(P2161=Q2161,W2161=X2161),AND(P2161&lt;Q2161,W2161&lt;X2161)),1,0))</f>
        <v/>
      </c>
      <c r="AA2161" s="20" t="str">
        <f ca="1">IF(C2161&lt;NOW(),IF(AND(P2161&gt;Q2161,W2161&gt;X2161),S2161,IF(AND(P2161=Q2161,W2161=X2161),T2161,IF(AND(P2161&lt;Q2161,W2161&lt;X2161),U2161,0))),"")</f>
        <v/>
      </c>
      <c r="AB2161" s="20">
        <f ca="1">IF(AND(P2161=W2161,Q2161=X2161,NOT(ISBLANK(P2161)),NOT(ISBLANK(Q2161)),NOT(ISBLANK(W2161)),NOT(ISBLANK(AA2161))),1,0)</f>
        <v>0</v>
      </c>
      <c r="AC2161" s="20" t="str">
        <f ca="1">IF(AB2161=0,"",IF(OR(ISBLANK(P2161),ISBLANK(Q2161)),"",IF(ISBLANK(VLOOKUP(A2161,Database!A:AA,22,FALSE)),"",VLOOKUP(A2161,Database!A:AA,22,FALSE))))</f>
        <v/>
      </c>
      <c r="AD2161" s="20" t="str">
        <f>IFERROR(
   IF(
     OR(ISBLANK(P2161),ISBLANK(Q2161)),
     "",
     IF(
       AND(AA2161&lt;&gt;"",OR(V2161="Terminé",V2161="En cours")),
       VLOOKUP(AC2161,Setup_ScoreExactBonus!A:D,4,FALSE),
       0
     )),
  0)</f>
        <v/>
      </c>
      <c r="AE2161" s="21">
        <f>IFERROR(IF(OR(ISBLANK(P2161),ISBLANK(Q2161)),0,IF(AA2161&lt;&gt;"", AA2161 + IF(AB2161=1,AD2161, 0), "") * (R2161+1)),"")</f>
        <v>0</v>
      </c>
      <c r="AF2161" s="21">
        <f ca="1">SUMIFS(AE$2:AE2161,D$2:D2161,D2161)</f>
        <v>2233</v>
      </c>
    </row>
    <row r="2162" spans="1:32" hidden="1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/>
      <c r="Q2162" s="27"/>
      <c r="R2162" s="21">
        <v>0</v>
      </c>
      <c r="S2162" s="20">
        <f>VLOOKUP($A2162,Database!$A:$Y,10,FALSE)</f>
        <v>39</v>
      </c>
      <c r="T2162" s="20">
        <f>VLOOKUP($A2162,Database!$A:$Y,11,FALSE)</f>
        <v>144</v>
      </c>
      <c r="U2162" s="20">
        <f>VLOOKUP($A2162,Database!$A:$Y,12,FALSE)</f>
        <v>181</v>
      </c>
      <c r="V2162" s="20" t="str">
        <f>VLOOKUP(A2162,Database!A:M,13,FALSE)</f>
        <v>À venir</v>
      </c>
      <c r="W2162" s="20" t="str">
        <f>VLOOKUP($A2162,Database!$A:$Y,20,FALSE)</f>
        <v/>
      </c>
      <c r="X2162" s="20" t="str">
        <f>VLOOKUP($A2162,Database!$A:$Y,21,FALSE)</f>
        <v/>
      </c>
      <c r="Y2162" s="20">
        <f>IF(A2162=0,0,IF(V2162="À venir",0,IF(AND(ISBLANK(P2162),ISBLANK(Q2162)),1,0)))</f>
        <v>0</v>
      </c>
      <c r="Z2162" s="20" t="str">
        <f>IF(OR(ISBLANK(P2162),ISBLANK(Q2162)),"",IF(OR(AND(P2162&gt;Q2162,W2162&gt;X2162),AND(P2162=Q2162,W2162=X2162),AND(P2162&lt;Q2162,W2162&lt;X2162)),1,0))</f>
        <v/>
      </c>
      <c r="AA2162" s="20" t="str">
        <f ca="1">IF(C2162&lt;NOW(),IF(AND(P2162&gt;Q2162,W2162&gt;X2162),S2162,IF(AND(P2162=Q2162,W2162=X2162),T2162,IF(AND(P2162&lt;Q2162,W2162&lt;X2162),U2162,0))),"")</f>
        <v/>
      </c>
      <c r="AB2162" s="20">
        <f ca="1">IF(AND(P2162=W2162,Q2162=X2162,NOT(ISBLANK(P2162)),NOT(ISBLANK(Q2162)),NOT(ISBLANK(W2162)),NOT(ISBLANK(AA2162))),1,0)</f>
        <v>0</v>
      </c>
      <c r="AC2162" s="20" t="str">
        <f ca="1">IF(AB2162=0,"",IF(OR(ISBLANK(P2162),ISBLANK(Q2162)),"",IF(ISBLANK(VLOOKUP(A2162,Database!A:AA,22,FALSE)),"",VLOOKUP(A2162,Database!A:AA,22,FALSE))))</f>
        <v/>
      </c>
      <c r="AD2162" s="20" t="str">
        <f>IFERROR(
   IF(
     OR(ISBLANK(P2162),ISBLANK(Q2162)),
     "",
     IF(
       AND(AA2162&lt;&gt;"",OR(V2162="Terminé",V2162="En cours")),
       VLOOKUP(AC2162,Setup_ScoreExactBonus!A:D,4,FALSE),
       0
     )),
  0)</f>
        <v/>
      </c>
      <c r="AE2162" s="21">
        <f>IFERROR(IF(OR(ISBLANK(P2162),ISBLANK(Q2162)),0,IF(AA2162&lt;&gt;"", AA2162 + IF(AB2162=1,AD2162, 0), "") * (R2162+1)),"")</f>
        <v>0</v>
      </c>
      <c r="AF2162" s="21">
        <f ca="1">SUMIFS(AE$2:AE2162,D$2:D2162,D2162)</f>
        <v>2750</v>
      </c>
    </row>
    <row r="2163" spans="1:32" hidden="1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/>
      <c r="Q2163" s="27"/>
      <c r="R2163" s="21">
        <v>0</v>
      </c>
      <c r="S2163" s="20">
        <f>VLOOKUP($A2163,Database!$A:$Y,10,FALSE)</f>
        <v>39</v>
      </c>
      <c r="T2163" s="20">
        <f>VLOOKUP($A2163,Database!$A:$Y,11,FALSE)</f>
        <v>144</v>
      </c>
      <c r="U2163" s="20">
        <f>VLOOKUP($A2163,Database!$A:$Y,12,FALSE)</f>
        <v>181</v>
      </c>
      <c r="V2163" s="20" t="str">
        <f>VLOOKUP(A2163,Database!A:M,13,FALSE)</f>
        <v>À venir</v>
      </c>
      <c r="W2163" s="20" t="str">
        <f>VLOOKUP($A2163,Database!$A:$Y,20,FALSE)</f>
        <v/>
      </c>
      <c r="X2163" s="20" t="str">
        <f>VLOOKUP($A2163,Database!$A:$Y,21,FALSE)</f>
        <v/>
      </c>
      <c r="Y2163" s="20">
        <f>IF(A2163=0,0,IF(V2163="À venir",0,IF(AND(ISBLANK(P2163),ISBLANK(Q2163)),1,0)))</f>
        <v>0</v>
      </c>
      <c r="Z2163" s="20" t="str">
        <f>IF(OR(ISBLANK(P2163),ISBLANK(Q2163)),"",IF(OR(AND(P2163&gt;Q2163,W2163&gt;X2163),AND(P2163=Q2163,W2163=X2163),AND(P2163&lt;Q2163,W2163&lt;X2163)),1,0))</f>
        <v/>
      </c>
      <c r="AA2163" s="20" t="str">
        <f ca="1">IF(C2163&lt;NOW(),IF(AND(P2163&gt;Q2163,W2163&gt;X2163),S2163,IF(AND(P2163=Q2163,W2163=X2163),T2163,IF(AND(P2163&lt;Q2163,W2163&lt;X2163),U2163,0))),"")</f>
        <v/>
      </c>
      <c r="AB2163" s="20">
        <f ca="1">IF(AND(P2163=W2163,Q2163=X2163,NOT(ISBLANK(P2163)),NOT(ISBLANK(Q2163)),NOT(ISBLANK(W2163)),NOT(ISBLANK(AA2163))),1,0)</f>
        <v>0</v>
      </c>
      <c r="AC2163" s="20" t="str">
        <f ca="1">IF(AB2163=0,"",IF(OR(ISBLANK(P2163),ISBLANK(Q2163)),"",IF(ISBLANK(VLOOKUP(A2163,Database!A:AA,22,FALSE)),"",VLOOKUP(A2163,Database!A:AA,22,FALSE))))</f>
        <v/>
      </c>
      <c r="AD2163" s="20" t="str">
        <f>IFERROR(
   IF(
     OR(ISBLANK(P2163),ISBLANK(Q2163)),
     "",
     IF(
       AND(AA2163&lt;&gt;"",OR(V2163="Terminé",V2163="En cours")),
       VLOOKUP(AC2163,Setup_ScoreExactBonus!A:D,4,FALSE),
       0
     )),
  0)</f>
        <v/>
      </c>
      <c r="AE2163" s="21">
        <f>IFERROR(IF(OR(ISBLANK(P2163),ISBLANK(Q2163)),0,IF(AA2163&lt;&gt;"", AA2163 + IF(AB2163=1,AD2163, 0), "") * (R2163+1)),"")</f>
        <v>0</v>
      </c>
      <c r="AF2163" s="21">
        <f ca="1">SUMIFS(AE$2:AE2163,D$2:D2163,D2163)</f>
        <v>3059</v>
      </c>
    </row>
    <row r="2164" spans="1:32" hidden="1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/>
      <c r="Q2164" s="27"/>
      <c r="R2164" s="21">
        <v>0</v>
      </c>
      <c r="S2164" s="20">
        <f>VLOOKUP($A2164,Database!$A:$Y,10,FALSE)</f>
        <v>39</v>
      </c>
      <c r="T2164" s="20">
        <f>VLOOKUP($A2164,Database!$A:$Y,11,FALSE)</f>
        <v>144</v>
      </c>
      <c r="U2164" s="20">
        <f>VLOOKUP($A2164,Database!$A:$Y,12,FALSE)</f>
        <v>181</v>
      </c>
      <c r="V2164" s="20" t="str">
        <f>VLOOKUP(A2164,Database!A:M,13,FALSE)</f>
        <v>À venir</v>
      </c>
      <c r="W2164" s="20" t="str">
        <f>VLOOKUP($A2164,Database!$A:$Y,20,FALSE)</f>
        <v/>
      </c>
      <c r="X2164" s="20" t="str">
        <f>VLOOKUP($A2164,Database!$A:$Y,21,FALSE)</f>
        <v/>
      </c>
      <c r="Y2164" s="20">
        <f>IF(A2164=0,0,IF(V2164="À venir",0,IF(AND(ISBLANK(P2164),ISBLANK(Q2164)),1,0)))</f>
        <v>0</v>
      </c>
      <c r="Z2164" s="20" t="str">
        <f>IF(OR(ISBLANK(P2164),ISBLANK(Q2164)),"",IF(OR(AND(P2164&gt;Q2164,W2164&gt;X2164),AND(P2164=Q2164,W2164=X2164),AND(P2164&lt;Q2164,W2164&lt;X2164)),1,0))</f>
        <v/>
      </c>
      <c r="AA2164" s="20" t="str">
        <f ca="1">IF(C2164&lt;NOW(),IF(AND(P2164&gt;Q2164,W2164&gt;X2164),S2164,IF(AND(P2164=Q2164,W2164=X2164),T2164,IF(AND(P2164&lt;Q2164,W2164&lt;X2164),U2164,0))),"")</f>
        <v/>
      </c>
      <c r="AB2164" s="20">
        <f ca="1">IF(AND(P2164=W2164,Q2164=X2164,NOT(ISBLANK(P2164)),NOT(ISBLANK(Q2164)),NOT(ISBLANK(W2164)),NOT(ISBLANK(AA2164))),1,0)</f>
        <v>0</v>
      </c>
      <c r="AC2164" s="20" t="str">
        <f ca="1">IF(AB2164=0,"",IF(OR(ISBLANK(P2164),ISBLANK(Q2164)),"",IF(ISBLANK(VLOOKUP(A2164,Database!A:AA,22,FALSE)),"",VLOOKUP(A2164,Database!A:AA,22,FALSE))))</f>
        <v/>
      </c>
      <c r="AD2164" s="20" t="str">
        <f>IFERROR(
   IF(
     OR(ISBLANK(P2164),ISBLANK(Q2164)),
     "",
     IF(
       AND(AA2164&lt;&gt;"",OR(V2164="Terminé",V2164="En cours")),
       VLOOKUP(AC2164,Setup_ScoreExactBonus!A:D,4,FALSE),
       0
     )),
  0)</f>
        <v/>
      </c>
      <c r="AE2164" s="21">
        <f>IFERROR(IF(OR(ISBLANK(P2164),ISBLANK(Q2164)),0,IF(AA2164&lt;&gt;"", AA2164 + IF(AB2164=1,AD2164, 0), "") * (R2164+1)),"")</f>
        <v>0</v>
      </c>
      <c r="AF2164" s="21">
        <f ca="1">SUMIFS(AE$2:AE2164,D$2:D2164,D2164)</f>
        <v>2802</v>
      </c>
    </row>
    <row r="2165" spans="1:32" hidden="1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/>
      <c r="Q2165" s="27"/>
      <c r="R2165" s="21">
        <v>0</v>
      </c>
      <c r="S2165" s="20">
        <f>VLOOKUP($A2165,Database!$A:$Y,10,FALSE)</f>
        <v>39</v>
      </c>
      <c r="T2165" s="20">
        <f>VLOOKUP($A2165,Database!$A:$Y,11,FALSE)</f>
        <v>144</v>
      </c>
      <c r="U2165" s="20">
        <f>VLOOKUP($A2165,Database!$A:$Y,12,FALSE)</f>
        <v>181</v>
      </c>
      <c r="V2165" s="20" t="str">
        <f>VLOOKUP(A2165,Database!A:M,13,FALSE)</f>
        <v>À venir</v>
      </c>
      <c r="W2165" s="20" t="str">
        <f>VLOOKUP($A2165,Database!$A:$Y,20,FALSE)</f>
        <v/>
      </c>
      <c r="X2165" s="20" t="str">
        <f>VLOOKUP($A2165,Database!$A:$Y,21,FALSE)</f>
        <v/>
      </c>
      <c r="Y2165" s="20">
        <f>IF(A2165=0,0,IF(V2165="À venir",0,IF(AND(ISBLANK(P2165),ISBLANK(Q2165)),1,0)))</f>
        <v>0</v>
      </c>
      <c r="Z2165" s="20" t="str">
        <f>IF(OR(ISBLANK(P2165),ISBLANK(Q2165)),"",IF(OR(AND(P2165&gt;Q2165,W2165&gt;X2165),AND(P2165=Q2165,W2165=X2165),AND(P2165&lt;Q2165,W2165&lt;X2165)),1,0))</f>
        <v/>
      </c>
      <c r="AA2165" s="20" t="str">
        <f ca="1">IF(C2165&lt;NOW(),IF(AND(P2165&gt;Q2165,W2165&gt;X2165),S2165,IF(AND(P2165=Q2165,W2165=X2165),T2165,IF(AND(P2165&lt;Q2165,W2165&lt;X2165),U2165,0))),"")</f>
        <v/>
      </c>
      <c r="AB2165" s="20">
        <f ca="1">IF(AND(P2165=W2165,Q2165=X2165,NOT(ISBLANK(P2165)),NOT(ISBLANK(Q2165)),NOT(ISBLANK(W2165)),NOT(ISBLANK(AA2165))),1,0)</f>
        <v>0</v>
      </c>
      <c r="AC2165" s="20" t="str">
        <f ca="1">IF(AB2165=0,"",IF(OR(ISBLANK(P2165),ISBLANK(Q2165)),"",IF(ISBLANK(VLOOKUP(A2165,Database!A:AA,22,FALSE)),"",VLOOKUP(A2165,Database!A:AA,22,FALSE))))</f>
        <v/>
      </c>
      <c r="AD2165" s="20" t="str">
        <f>IFERROR(
   IF(
     OR(ISBLANK(P2165),ISBLANK(Q2165)),
     "",
     IF(
       AND(AA2165&lt;&gt;"",OR(V2165="Terminé",V2165="En cours")),
       VLOOKUP(AC2165,Setup_ScoreExactBonus!A:D,4,FALSE),
       0
     )),
  0)</f>
        <v/>
      </c>
      <c r="AE2165" s="21">
        <f>IFERROR(IF(OR(ISBLANK(P2165),ISBLANK(Q2165)),0,IF(AA2165&lt;&gt;"", AA2165 + IF(AB2165=1,AD2165, 0), "") * (R2165+1)),"")</f>
        <v>0</v>
      </c>
      <c r="AF2165" s="21">
        <f ca="1">SUMIFS(AE$2:AE2165,D$2:D2165,D2165)</f>
        <v>2698</v>
      </c>
    </row>
    <row r="2166" spans="1:32" hidden="1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/>
      <c r="Q2166" s="27"/>
      <c r="R2166" s="21">
        <v>0</v>
      </c>
      <c r="S2166" s="20">
        <f>VLOOKUP($A2166,Database!$A:$Y,10,FALSE)</f>
        <v>39</v>
      </c>
      <c r="T2166" s="20">
        <f>VLOOKUP($A2166,Database!$A:$Y,11,FALSE)</f>
        <v>144</v>
      </c>
      <c r="U2166" s="20">
        <f>VLOOKUP($A2166,Database!$A:$Y,12,FALSE)</f>
        <v>181</v>
      </c>
      <c r="V2166" s="20" t="str">
        <f>VLOOKUP(A2166,Database!A:M,13,FALSE)</f>
        <v>À venir</v>
      </c>
      <c r="W2166" s="20" t="str">
        <f>VLOOKUP($A2166,Database!$A:$Y,20,FALSE)</f>
        <v/>
      </c>
      <c r="X2166" s="20" t="str">
        <f>VLOOKUP($A2166,Database!$A:$Y,21,FALSE)</f>
        <v/>
      </c>
      <c r="Y2166" s="20">
        <f>IF(A2166=0,0,IF(V2166="À venir",0,IF(AND(ISBLANK(P2166),ISBLANK(Q2166)),1,0)))</f>
        <v>0</v>
      </c>
      <c r="Z2166" s="20" t="str">
        <f>IF(OR(ISBLANK(P2166),ISBLANK(Q2166)),"",IF(OR(AND(P2166&gt;Q2166,W2166&gt;X2166),AND(P2166=Q2166,W2166=X2166),AND(P2166&lt;Q2166,W2166&lt;X2166)),1,0))</f>
        <v/>
      </c>
      <c r="AA2166" s="20" t="str">
        <f ca="1">IF(C2166&lt;NOW(),IF(AND(P2166&gt;Q2166,W2166&gt;X2166),S2166,IF(AND(P2166=Q2166,W2166=X2166),T2166,IF(AND(P2166&lt;Q2166,W2166&lt;X2166),U2166,0))),"")</f>
        <v/>
      </c>
      <c r="AB2166" s="20">
        <f ca="1">IF(AND(P2166=W2166,Q2166=X2166,NOT(ISBLANK(P2166)),NOT(ISBLANK(Q2166)),NOT(ISBLANK(W2166)),NOT(ISBLANK(AA2166))),1,0)</f>
        <v>0</v>
      </c>
      <c r="AC2166" s="20" t="str">
        <f ca="1">IF(AB2166=0,"",IF(OR(ISBLANK(P2166),ISBLANK(Q2166)),"",IF(ISBLANK(VLOOKUP(A2166,Database!A:AA,22,FALSE)),"",VLOOKUP(A2166,Database!A:AA,22,FALSE))))</f>
        <v/>
      </c>
      <c r="AD2166" s="20" t="str">
        <f>IFERROR(
   IF(
     OR(ISBLANK(P2166),ISBLANK(Q2166)),
     "",
     IF(
       AND(AA2166&lt;&gt;"",OR(V2166="Terminé",V2166="En cours")),
       VLOOKUP(AC2166,Setup_ScoreExactBonus!A:D,4,FALSE),
       0
     )),
  0)</f>
        <v/>
      </c>
      <c r="AE2166" s="21">
        <f>IFERROR(IF(OR(ISBLANK(P2166),ISBLANK(Q2166)),0,IF(AA2166&lt;&gt;"", AA2166 + IF(AB2166=1,AD2166, 0), "") * (R2166+1)),"")</f>
        <v>0</v>
      </c>
      <c r="AF2166" s="21">
        <f ca="1">SUMIFS(AE$2:AE2166,D$2:D2166,D2166)</f>
        <v>2190</v>
      </c>
    </row>
    <row r="2167" spans="1:32" hidden="1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/>
      <c r="Q2167" s="27"/>
      <c r="R2167" s="21">
        <v>0</v>
      </c>
      <c r="S2167" s="20">
        <f>VLOOKUP($A2167,Database!$A:$Y,10,FALSE)</f>
        <v>39</v>
      </c>
      <c r="T2167" s="20">
        <f>VLOOKUP($A2167,Database!$A:$Y,11,FALSE)</f>
        <v>144</v>
      </c>
      <c r="U2167" s="20">
        <f>VLOOKUP($A2167,Database!$A:$Y,12,FALSE)</f>
        <v>181</v>
      </c>
      <c r="V2167" s="20" t="str">
        <f>VLOOKUP(A2167,Database!A:M,13,FALSE)</f>
        <v>À venir</v>
      </c>
      <c r="W2167" s="20" t="str">
        <f>VLOOKUP($A2167,Database!$A:$Y,20,FALSE)</f>
        <v/>
      </c>
      <c r="X2167" s="20" t="str">
        <f>VLOOKUP($A2167,Database!$A:$Y,21,FALSE)</f>
        <v/>
      </c>
      <c r="Y2167" s="20">
        <f>IF(A2167=0,0,IF(V2167="À venir",0,IF(AND(ISBLANK(P2167),ISBLANK(Q2167)),1,0)))</f>
        <v>0</v>
      </c>
      <c r="Z2167" s="20" t="str">
        <f>IF(OR(ISBLANK(P2167),ISBLANK(Q2167)),"",IF(OR(AND(P2167&gt;Q2167,W2167&gt;X2167),AND(P2167=Q2167,W2167=X2167),AND(P2167&lt;Q2167,W2167&lt;X2167)),1,0))</f>
        <v/>
      </c>
      <c r="AA2167" s="20" t="str">
        <f ca="1">IF(C2167&lt;NOW(),IF(AND(P2167&gt;Q2167,W2167&gt;X2167),S2167,IF(AND(P2167=Q2167,W2167=X2167),T2167,IF(AND(P2167&lt;Q2167,W2167&lt;X2167),U2167,0))),"")</f>
        <v/>
      </c>
      <c r="AB2167" s="20">
        <f ca="1">IF(AND(P2167=W2167,Q2167=X2167,NOT(ISBLANK(P2167)),NOT(ISBLANK(Q2167)),NOT(ISBLANK(W2167)),NOT(ISBLANK(AA2167))),1,0)</f>
        <v>0</v>
      </c>
      <c r="AC2167" s="20" t="str">
        <f ca="1">IF(AB2167=0,"",IF(OR(ISBLANK(P2167),ISBLANK(Q2167)),"",IF(ISBLANK(VLOOKUP(A2167,Database!A:AA,22,FALSE)),"",VLOOKUP(A2167,Database!A:AA,22,FALSE))))</f>
        <v/>
      </c>
      <c r="AD2167" s="20" t="str">
        <f>IFERROR(
   IF(
     OR(ISBLANK(P2167),ISBLANK(Q2167)),
     "",
     IF(
       AND(AA2167&lt;&gt;"",OR(V2167="Terminé",V2167="En cours")),
       VLOOKUP(AC2167,Setup_ScoreExactBonus!A:D,4,FALSE),
       0
     )),
  0)</f>
        <v/>
      </c>
      <c r="AE2167" s="21">
        <f>IFERROR(IF(OR(ISBLANK(P2167),ISBLANK(Q2167)),0,IF(AA2167&lt;&gt;"", AA2167 + IF(AB2167=1,AD2167, 0), "") * (R2167+1)),"")</f>
        <v>0</v>
      </c>
      <c r="AF2167" s="21">
        <f ca="1">SUMIFS(AE$2:AE2167,D$2:D2167,D2167)</f>
        <v>2789</v>
      </c>
    </row>
    <row r="2168" spans="1:32" hidden="1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/>
      <c r="Q2168" s="27"/>
      <c r="R2168" s="21">
        <v>0</v>
      </c>
      <c r="S2168" s="20">
        <f>VLOOKUP($A2168,Database!$A:$Y,10,FALSE)</f>
        <v>39</v>
      </c>
      <c r="T2168" s="20">
        <f>VLOOKUP($A2168,Database!$A:$Y,11,FALSE)</f>
        <v>144</v>
      </c>
      <c r="U2168" s="20">
        <f>VLOOKUP($A2168,Database!$A:$Y,12,FALSE)</f>
        <v>181</v>
      </c>
      <c r="V2168" s="20" t="str">
        <f>VLOOKUP(A2168,Database!A:M,13,FALSE)</f>
        <v>À venir</v>
      </c>
      <c r="W2168" s="20" t="str">
        <f>VLOOKUP($A2168,Database!$A:$Y,20,FALSE)</f>
        <v/>
      </c>
      <c r="X2168" s="20" t="str">
        <f>VLOOKUP($A2168,Database!$A:$Y,21,FALSE)</f>
        <v/>
      </c>
      <c r="Y2168" s="20">
        <f>IF(A2168=0,0,IF(V2168="À venir",0,IF(AND(ISBLANK(P2168),ISBLANK(Q2168)),1,0)))</f>
        <v>0</v>
      </c>
      <c r="Z2168" s="20" t="str">
        <f>IF(OR(ISBLANK(P2168),ISBLANK(Q2168)),"",IF(OR(AND(P2168&gt;Q2168,W2168&gt;X2168),AND(P2168=Q2168,W2168=X2168),AND(P2168&lt;Q2168,W2168&lt;X2168)),1,0))</f>
        <v/>
      </c>
      <c r="AA2168" s="20" t="str">
        <f ca="1">IF(C2168&lt;NOW(),IF(AND(P2168&gt;Q2168,W2168&gt;X2168),S2168,IF(AND(P2168=Q2168,W2168=X2168),T2168,IF(AND(P2168&lt;Q2168,W2168&lt;X2168),U2168,0))),"")</f>
        <v/>
      </c>
      <c r="AB2168" s="20">
        <f ca="1">IF(AND(P2168=W2168,Q2168=X2168,NOT(ISBLANK(P2168)),NOT(ISBLANK(Q2168)),NOT(ISBLANK(W2168)),NOT(ISBLANK(AA2168))),1,0)</f>
        <v>0</v>
      </c>
      <c r="AC2168" s="20" t="str">
        <f ca="1">IF(AB2168=0,"",IF(OR(ISBLANK(P2168),ISBLANK(Q2168)),"",IF(ISBLANK(VLOOKUP(A2168,Database!A:AA,22,FALSE)),"",VLOOKUP(A2168,Database!A:AA,22,FALSE))))</f>
        <v/>
      </c>
      <c r="AD2168" s="20" t="str">
        <f>IFERROR(
   IF(
     OR(ISBLANK(P2168),ISBLANK(Q2168)),
     "",
     IF(
       AND(AA2168&lt;&gt;"",OR(V2168="Terminé",V2168="En cours")),
       VLOOKUP(AC2168,Setup_ScoreExactBonus!A:D,4,FALSE),
       0
     )),
  0)</f>
        <v/>
      </c>
      <c r="AE2168" s="21">
        <f>IFERROR(IF(OR(ISBLANK(P2168),ISBLANK(Q2168)),0,IF(AA2168&lt;&gt;"", AA2168 + IF(AB2168=1,AD2168, 0), "") * (R2168+1)),"")</f>
        <v>0</v>
      </c>
      <c r="AF2168" s="21">
        <f ca="1">SUMIFS(AE$2:AE2168,D$2:D2168,D2168)</f>
        <v>1434</v>
      </c>
    </row>
    <row r="2169" spans="1:32" hidden="1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/>
      <c r="Q2169" s="27"/>
      <c r="R2169" s="21">
        <v>0</v>
      </c>
      <c r="S2169" s="20">
        <f>VLOOKUP($A2169,Database!$A:$Y,10,FALSE)</f>
        <v>39</v>
      </c>
      <c r="T2169" s="20">
        <f>VLOOKUP($A2169,Database!$A:$Y,11,FALSE)</f>
        <v>144</v>
      </c>
      <c r="U2169" s="20">
        <f>VLOOKUP($A2169,Database!$A:$Y,12,FALSE)</f>
        <v>181</v>
      </c>
      <c r="V2169" s="20" t="str">
        <f>VLOOKUP(A2169,Database!A:M,13,FALSE)</f>
        <v>À venir</v>
      </c>
      <c r="W2169" s="20" t="str">
        <f>VLOOKUP($A2169,Database!$A:$Y,20,FALSE)</f>
        <v/>
      </c>
      <c r="X2169" s="20" t="str">
        <f>VLOOKUP($A2169,Database!$A:$Y,21,FALSE)</f>
        <v/>
      </c>
      <c r="Y2169" s="20">
        <f>IF(A2169=0,0,IF(V2169="À venir",0,IF(AND(ISBLANK(P2169),ISBLANK(Q2169)),1,0)))</f>
        <v>0</v>
      </c>
      <c r="Z2169" s="20" t="str">
        <f>IF(OR(ISBLANK(P2169),ISBLANK(Q2169)),"",IF(OR(AND(P2169&gt;Q2169,W2169&gt;X2169),AND(P2169=Q2169,W2169=X2169),AND(P2169&lt;Q2169,W2169&lt;X2169)),1,0))</f>
        <v/>
      </c>
      <c r="AA2169" s="20" t="str">
        <f ca="1">IF(C2169&lt;NOW(),IF(AND(P2169&gt;Q2169,W2169&gt;X2169),S2169,IF(AND(P2169=Q2169,W2169=X2169),T2169,IF(AND(P2169&lt;Q2169,W2169&lt;X2169),U2169,0))),"")</f>
        <v/>
      </c>
      <c r="AB2169" s="20">
        <f ca="1">IF(AND(P2169=W2169,Q2169=X2169,NOT(ISBLANK(P2169)),NOT(ISBLANK(Q2169)),NOT(ISBLANK(W2169)),NOT(ISBLANK(AA2169))),1,0)</f>
        <v>0</v>
      </c>
      <c r="AC2169" s="20" t="str">
        <f ca="1">IF(AB2169=0,"",IF(OR(ISBLANK(P2169),ISBLANK(Q2169)),"",IF(ISBLANK(VLOOKUP(A2169,Database!A:AA,22,FALSE)),"",VLOOKUP(A2169,Database!A:AA,22,FALSE))))</f>
        <v/>
      </c>
      <c r="AD2169" s="20" t="str">
        <f>IFERROR(
   IF(
     OR(ISBLANK(P2169),ISBLANK(Q2169)),
     "",
     IF(
       AND(AA2169&lt;&gt;"",OR(V2169="Terminé",V2169="En cours")),
       VLOOKUP(AC2169,Setup_ScoreExactBonus!A:D,4,FALSE),
       0
     )),
  0)</f>
        <v/>
      </c>
      <c r="AE2169" s="21">
        <f>IFERROR(IF(OR(ISBLANK(P2169),ISBLANK(Q2169)),0,IF(AA2169&lt;&gt;"", AA2169 + IF(AB2169=1,AD2169, 0), "") * (R2169+1)),"")</f>
        <v>0</v>
      </c>
      <c r="AF2169" s="21">
        <f ca="1">SUMIFS(AE$2:AE2169,D$2:D2169,D2169)</f>
        <v>2732</v>
      </c>
    </row>
    <row r="2170" spans="1:32" hidden="1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/>
      <c r="Q2170" s="27"/>
      <c r="R2170" s="21">
        <v>0</v>
      </c>
      <c r="S2170" s="20">
        <f>VLOOKUP($A2170,Database!$A:$Y,10,FALSE)</f>
        <v>39</v>
      </c>
      <c r="T2170" s="20">
        <f>VLOOKUP($A2170,Database!$A:$Y,11,FALSE)</f>
        <v>144</v>
      </c>
      <c r="U2170" s="20">
        <f>VLOOKUP($A2170,Database!$A:$Y,12,FALSE)</f>
        <v>181</v>
      </c>
      <c r="V2170" s="20" t="str">
        <f>VLOOKUP(A2170,Database!A:M,13,FALSE)</f>
        <v>À venir</v>
      </c>
      <c r="W2170" s="20" t="str">
        <f>VLOOKUP($A2170,Database!$A:$Y,20,FALSE)</f>
        <v/>
      </c>
      <c r="X2170" s="20" t="str">
        <f>VLOOKUP($A2170,Database!$A:$Y,21,FALSE)</f>
        <v/>
      </c>
      <c r="Y2170" s="20">
        <f>IF(A2170=0,0,IF(V2170="À venir",0,IF(AND(ISBLANK(P2170),ISBLANK(Q2170)),1,0)))</f>
        <v>0</v>
      </c>
      <c r="Z2170" s="20" t="str">
        <f>IF(OR(ISBLANK(P2170),ISBLANK(Q2170)),"",IF(OR(AND(P2170&gt;Q2170,W2170&gt;X2170),AND(P2170=Q2170,W2170=X2170),AND(P2170&lt;Q2170,W2170&lt;X2170)),1,0))</f>
        <v/>
      </c>
      <c r="AA2170" s="20" t="str">
        <f ca="1">IF(C2170&lt;NOW(),IF(AND(P2170&gt;Q2170,W2170&gt;X2170),S2170,IF(AND(P2170=Q2170,W2170=X2170),T2170,IF(AND(P2170&lt;Q2170,W2170&lt;X2170),U2170,0))),"")</f>
        <v/>
      </c>
      <c r="AB2170" s="20">
        <f ca="1">IF(AND(P2170=W2170,Q2170=X2170,NOT(ISBLANK(P2170)),NOT(ISBLANK(Q2170)),NOT(ISBLANK(W2170)),NOT(ISBLANK(AA2170))),1,0)</f>
        <v>0</v>
      </c>
      <c r="AC2170" s="20" t="str">
        <f ca="1">IF(AB2170=0,"",IF(OR(ISBLANK(P2170),ISBLANK(Q2170)),"",IF(ISBLANK(VLOOKUP(A2170,Database!A:AA,22,FALSE)),"",VLOOKUP(A2170,Database!A:AA,22,FALSE))))</f>
        <v/>
      </c>
      <c r="AD2170" s="20" t="str">
        <f>IFERROR(
   IF(
     OR(ISBLANK(P2170),ISBLANK(Q2170)),
     "",
     IF(
       AND(AA2170&lt;&gt;"",OR(V2170="Terminé",V2170="En cours")),
       VLOOKUP(AC2170,Setup_ScoreExactBonus!A:D,4,FALSE),
       0
     )),
  0)</f>
        <v/>
      </c>
      <c r="AE2170" s="21">
        <f>IFERROR(IF(OR(ISBLANK(P2170),ISBLANK(Q2170)),0,IF(AA2170&lt;&gt;"", AA2170 + IF(AB2170=1,AD2170, 0), "") * (R2170+1)),"")</f>
        <v>0</v>
      </c>
      <c r="AF2170" s="21">
        <f ca="1">SUMIFS(AE$2:AE2170,D$2:D2170,D2170)</f>
        <v>2825</v>
      </c>
    </row>
    <row r="2171" spans="1:32" hidden="1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/>
      <c r="Q2171" s="27"/>
      <c r="R2171" s="21">
        <v>0</v>
      </c>
      <c r="S2171" s="20">
        <f>VLOOKUP($A2171,Database!$A:$Y,10,FALSE)</f>
        <v>39</v>
      </c>
      <c r="T2171" s="20">
        <f>VLOOKUP($A2171,Database!$A:$Y,11,FALSE)</f>
        <v>144</v>
      </c>
      <c r="U2171" s="20">
        <f>VLOOKUP($A2171,Database!$A:$Y,12,FALSE)</f>
        <v>181</v>
      </c>
      <c r="V2171" s="20" t="str">
        <f>VLOOKUP(A2171,Database!A:M,13,FALSE)</f>
        <v>À venir</v>
      </c>
      <c r="W2171" s="20" t="str">
        <f>VLOOKUP($A2171,Database!$A:$Y,20,FALSE)</f>
        <v/>
      </c>
      <c r="X2171" s="20" t="str">
        <f>VLOOKUP($A2171,Database!$A:$Y,21,FALSE)</f>
        <v/>
      </c>
      <c r="Y2171" s="20">
        <f>IF(A2171=0,0,IF(V2171="À venir",0,IF(AND(ISBLANK(P2171),ISBLANK(Q2171)),1,0)))</f>
        <v>0</v>
      </c>
      <c r="Z2171" s="20" t="str">
        <f>IF(OR(ISBLANK(P2171),ISBLANK(Q2171)),"",IF(OR(AND(P2171&gt;Q2171,W2171&gt;X2171),AND(P2171=Q2171,W2171=X2171),AND(P2171&lt;Q2171,W2171&lt;X2171)),1,0))</f>
        <v/>
      </c>
      <c r="AA2171" s="20" t="str">
        <f ca="1">IF(C2171&lt;NOW(),IF(AND(P2171&gt;Q2171,W2171&gt;X2171),S2171,IF(AND(P2171=Q2171,W2171=X2171),T2171,IF(AND(P2171&lt;Q2171,W2171&lt;X2171),U2171,0))),"")</f>
        <v/>
      </c>
      <c r="AB2171" s="20">
        <f ca="1">IF(AND(P2171=W2171,Q2171=X2171,NOT(ISBLANK(P2171)),NOT(ISBLANK(Q2171)),NOT(ISBLANK(W2171)),NOT(ISBLANK(AA2171))),1,0)</f>
        <v>0</v>
      </c>
      <c r="AC2171" s="20" t="str">
        <f ca="1">IF(AB2171=0,"",IF(OR(ISBLANK(P2171),ISBLANK(Q2171)),"",IF(ISBLANK(VLOOKUP(A2171,Database!A:AA,22,FALSE)),"",VLOOKUP(A2171,Database!A:AA,22,FALSE))))</f>
        <v/>
      </c>
      <c r="AD2171" s="20" t="str">
        <f>IFERROR(
   IF(
     OR(ISBLANK(P2171),ISBLANK(Q2171)),
     "",
     IF(
       AND(AA2171&lt;&gt;"",OR(V2171="Terminé",V2171="En cours")),
       VLOOKUP(AC2171,Setup_ScoreExactBonus!A:D,4,FALSE),
       0
     )),
  0)</f>
        <v/>
      </c>
      <c r="AE2171" s="21">
        <f>IFERROR(IF(OR(ISBLANK(P2171),ISBLANK(Q2171)),0,IF(AA2171&lt;&gt;"", AA2171 + IF(AB2171=1,AD2171, 0), "") * (R2171+1)),"")</f>
        <v>0</v>
      </c>
      <c r="AF2171" s="21">
        <f ca="1">SUMIFS(AE$2:AE2171,D$2:D2171,D2171)</f>
        <v>2585</v>
      </c>
    </row>
    <row r="2172" spans="1:32" hidden="1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/>
      <c r="Q2172" s="27"/>
      <c r="R2172" s="21">
        <v>0</v>
      </c>
      <c r="S2172" s="20">
        <f>VLOOKUP($A2172,Database!$A:$Y,10,FALSE)</f>
        <v>39</v>
      </c>
      <c r="T2172" s="20">
        <f>VLOOKUP($A2172,Database!$A:$Y,11,FALSE)</f>
        <v>144</v>
      </c>
      <c r="U2172" s="20">
        <f>VLOOKUP($A2172,Database!$A:$Y,12,FALSE)</f>
        <v>181</v>
      </c>
      <c r="V2172" s="20" t="str">
        <f>VLOOKUP(A2172,Database!A:M,13,FALSE)</f>
        <v>À venir</v>
      </c>
      <c r="W2172" s="20" t="str">
        <f>VLOOKUP($A2172,Database!$A:$Y,20,FALSE)</f>
        <v/>
      </c>
      <c r="X2172" s="20" t="str">
        <f>VLOOKUP($A2172,Database!$A:$Y,21,FALSE)</f>
        <v/>
      </c>
      <c r="Y2172" s="20">
        <f>IF(A2172=0,0,IF(V2172="À venir",0,IF(AND(ISBLANK(P2172),ISBLANK(Q2172)),1,0)))</f>
        <v>0</v>
      </c>
      <c r="Z2172" s="20" t="str">
        <f>IF(OR(ISBLANK(P2172),ISBLANK(Q2172)),"",IF(OR(AND(P2172&gt;Q2172,W2172&gt;X2172),AND(P2172=Q2172,W2172=X2172),AND(P2172&lt;Q2172,W2172&lt;X2172)),1,0))</f>
        <v/>
      </c>
      <c r="AA2172" s="20" t="str">
        <f ca="1">IF(C2172&lt;NOW(),IF(AND(P2172&gt;Q2172,W2172&gt;X2172),S2172,IF(AND(P2172=Q2172,W2172=X2172),T2172,IF(AND(P2172&lt;Q2172,W2172&lt;X2172),U2172,0))),"")</f>
        <v/>
      </c>
      <c r="AB2172" s="20">
        <f ca="1">IF(AND(P2172=W2172,Q2172=X2172,NOT(ISBLANK(P2172)),NOT(ISBLANK(Q2172)),NOT(ISBLANK(W2172)),NOT(ISBLANK(AA2172))),1,0)</f>
        <v>0</v>
      </c>
      <c r="AC2172" s="20" t="str">
        <f ca="1">IF(AB2172=0,"",IF(OR(ISBLANK(P2172),ISBLANK(Q2172)),"",IF(ISBLANK(VLOOKUP(A2172,Database!A:AA,22,FALSE)),"",VLOOKUP(A2172,Database!A:AA,22,FALSE))))</f>
        <v/>
      </c>
      <c r="AD2172" s="20" t="str">
        <f>IFERROR(
   IF(
     OR(ISBLANK(P2172),ISBLANK(Q2172)),
     "",
     IF(
       AND(AA2172&lt;&gt;"",OR(V2172="Terminé",V2172="En cours")),
       VLOOKUP(AC2172,Setup_ScoreExactBonus!A:D,4,FALSE),
       0
     )),
  0)</f>
        <v/>
      </c>
      <c r="AE2172" s="21">
        <f>IFERROR(IF(OR(ISBLANK(P2172),ISBLANK(Q2172)),0,IF(AA2172&lt;&gt;"", AA2172 + IF(AB2172=1,AD2172, 0), "") * (R2172+1)),"")</f>
        <v>0</v>
      </c>
      <c r="AF2172" s="21">
        <f ca="1">SUMIFS(AE$2:AE2172,D$2:D2172,D2172)</f>
        <v>2936</v>
      </c>
    </row>
    <row r="2173" spans="1:32" hidden="1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/>
      <c r="Q2173" s="27"/>
      <c r="R2173" s="21">
        <v>0</v>
      </c>
      <c r="S2173" s="20">
        <f>VLOOKUP($A2173,Database!$A:$Y,10,FALSE)</f>
        <v>39</v>
      </c>
      <c r="T2173" s="20">
        <f>VLOOKUP($A2173,Database!$A:$Y,11,FALSE)</f>
        <v>144</v>
      </c>
      <c r="U2173" s="20">
        <f>VLOOKUP($A2173,Database!$A:$Y,12,FALSE)</f>
        <v>181</v>
      </c>
      <c r="V2173" s="20" t="str">
        <f>VLOOKUP(A2173,Database!A:M,13,FALSE)</f>
        <v>À venir</v>
      </c>
      <c r="W2173" s="20" t="str">
        <f>VLOOKUP($A2173,Database!$A:$Y,20,FALSE)</f>
        <v/>
      </c>
      <c r="X2173" s="20" t="str">
        <f>VLOOKUP($A2173,Database!$A:$Y,21,FALSE)</f>
        <v/>
      </c>
      <c r="Y2173" s="20">
        <f>IF(A2173=0,0,IF(V2173="À venir",0,IF(AND(ISBLANK(P2173),ISBLANK(Q2173)),1,0)))</f>
        <v>0</v>
      </c>
      <c r="Z2173" s="20" t="str">
        <f>IF(OR(ISBLANK(P2173),ISBLANK(Q2173)),"",IF(OR(AND(P2173&gt;Q2173,W2173&gt;X2173),AND(P2173=Q2173,W2173=X2173),AND(P2173&lt;Q2173,W2173&lt;X2173)),1,0))</f>
        <v/>
      </c>
      <c r="AA2173" s="20" t="str">
        <f ca="1">IF(C2173&lt;NOW(),IF(AND(P2173&gt;Q2173,W2173&gt;X2173),S2173,IF(AND(P2173=Q2173,W2173=X2173),T2173,IF(AND(P2173&lt;Q2173,W2173&lt;X2173),U2173,0))),"")</f>
        <v/>
      </c>
      <c r="AB2173" s="20">
        <f ca="1">IF(AND(P2173=W2173,Q2173=X2173,NOT(ISBLANK(P2173)),NOT(ISBLANK(Q2173)),NOT(ISBLANK(W2173)),NOT(ISBLANK(AA2173))),1,0)</f>
        <v>0</v>
      </c>
      <c r="AC2173" s="20" t="str">
        <f ca="1">IF(AB2173=0,"",IF(OR(ISBLANK(P2173),ISBLANK(Q2173)),"",IF(ISBLANK(VLOOKUP(A2173,Database!A:AA,22,FALSE)),"",VLOOKUP(A2173,Database!A:AA,22,FALSE))))</f>
        <v/>
      </c>
      <c r="AD2173" s="20" t="str">
        <f>IFERROR(
   IF(
     OR(ISBLANK(P2173),ISBLANK(Q2173)),
     "",
     IF(
       AND(AA2173&lt;&gt;"",OR(V2173="Terminé",V2173="En cours")),
       VLOOKUP(AC2173,Setup_ScoreExactBonus!A:D,4,FALSE),
       0
     )),
  0)</f>
        <v/>
      </c>
      <c r="AE2173" s="21">
        <f>IFERROR(IF(OR(ISBLANK(P2173),ISBLANK(Q2173)),0,IF(AA2173&lt;&gt;"", AA2173 + IF(AB2173=1,AD2173, 0), "") * (R2173+1)),"")</f>
        <v>0</v>
      </c>
      <c r="AF2173" s="21">
        <f ca="1">SUMIFS(AE$2:AE2173,D$2:D2173,D2173)</f>
        <v>2774</v>
      </c>
    </row>
    <row r="2174" spans="1:32" hidden="1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/>
      <c r="Q2174" s="27"/>
      <c r="R2174" s="21">
        <v>0</v>
      </c>
      <c r="S2174" s="20">
        <f>VLOOKUP($A2174,Database!$A:$Y,10,FALSE)</f>
        <v>39</v>
      </c>
      <c r="T2174" s="20">
        <f>VLOOKUP($A2174,Database!$A:$Y,11,FALSE)</f>
        <v>144</v>
      </c>
      <c r="U2174" s="20">
        <f>VLOOKUP($A2174,Database!$A:$Y,12,FALSE)</f>
        <v>181</v>
      </c>
      <c r="V2174" s="20" t="str">
        <f>VLOOKUP(A2174,Database!A:M,13,FALSE)</f>
        <v>À venir</v>
      </c>
      <c r="W2174" s="20" t="str">
        <f>VLOOKUP($A2174,Database!$A:$Y,20,FALSE)</f>
        <v/>
      </c>
      <c r="X2174" s="20" t="str">
        <f>VLOOKUP($A2174,Database!$A:$Y,21,FALSE)</f>
        <v/>
      </c>
      <c r="Y2174" s="20">
        <f>IF(A2174=0,0,IF(V2174="À venir",0,IF(AND(ISBLANK(P2174),ISBLANK(Q2174)),1,0)))</f>
        <v>0</v>
      </c>
      <c r="Z2174" s="20" t="str">
        <f>IF(OR(ISBLANK(P2174),ISBLANK(Q2174)),"",IF(OR(AND(P2174&gt;Q2174,W2174&gt;X2174),AND(P2174=Q2174,W2174=X2174),AND(P2174&lt;Q2174,W2174&lt;X2174)),1,0))</f>
        <v/>
      </c>
      <c r="AA2174" s="20" t="str">
        <f ca="1">IF(C2174&lt;NOW(),IF(AND(P2174&gt;Q2174,W2174&gt;X2174),S2174,IF(AND(P2174=Q2174,W2174=X2174),T2174,IF(AND(P2174&lt;Q2174,W2174&lt;X2174),U2174,0))),"")</f>
        <v/>
      </c>
      <c r="AB2174" s="20">
        <f ca="1">IF(AND(P2174=W2174,Q2174=X2174,NOT(ISBLANK(P2174)),NOT(ISBLANK(Q2174)),NOT(ISBLANK(W2174)),NOT(ISBLANK(AA2174))),1,0)</f>
        <v>0</v>
      </c>
      <c r="AC2174" s="20" t="str">
        <f ca="1">IF(AB2174=0,"",IF(OR(ISBLANK(P2174),ISBLANK(Q2174)),"",IF(ISBLANK(VLOOKUP(A2174,Database!A:AA,22,FALSE)),"",VLOOKUP(A2174,Database!A:AA,22,FALSE))))</f>
        <v/>
      </c>
      <c r="AD2174" s="20" t="str">
        <f>IFERROR(
   IF(
     OR(ISBLANK(P2174),ISBLANK(Q2174)),
     "",
     IF(
       AND(AA2174&lt;&gt;"",OR(V2174="Terminé",V2174="En cours")),
       VLOOKUP(AC2174,Setup_ScoreExactBonus!A:D,4,FALSE),
       0
     )),
  0)</f>
        <v/>
      </c>
      <c r="AE2174" s="21">
        <f>IFERROR(IF(OR(ISBLANK(P2174),ISBLANK(Q2174)),0,IF(AA2174&lt;&gt;"", AA2174 + IF(AB2174=1,AD2174, 0), "") * (R2174+1)),"")</f>
        <v>0</v>
      </c>
      <c r="AF2174" s="21">
        <f ca="1">SUMIFS(AE$2:AE2174,D$2:D2174,D2174)</f>
        <v>2919</v>
      </c>
    </row>
    <row r="2175" spans="1:32" hidden="1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/>
      <c r="Q2175" s="27"/>
      <c r="R2175" s="21">
        <v>0</v>
      </c>
      <c r="S2175" s="20">
        <f>VLOOKUP($A2175,Database!$A:$Y,10,FALSE)</f>
        <v>39</v>
      </c>
      <c r="T2175" s="20">
        <f>VLOOKUP($A2175,Database!$A:$Y,11,FALSE)</f>
        <v>144</v>
      </c>
      <c r="U2175" s="20">
        <f>VLOOKUP($A2175,Database!$A:$Y,12,FALSE)</f>
        <v>181</v>
      </c>
      <c r="V2175" s="20" t="str">
        <f>VLOOKUP(A2175,Database!A:M,13,FALSE)</f>
        <v>À venir</v>
      </c>
      <c r="W2175" s="20" t="str">
        <f>VLOOKUP($A2175,Database!$A:$Y,20,FALSE)</f>
        <v/>
      </c>
      <c r="X2175" s="20" t="str">
        <f>VLOOKUP($A2175,Database!$A:$Y,21,FALSE)</f>
        <v/>
      </c>
      <c r="Y2175" s="20">
        <f>IF(A2175=0,0,IF(V2175="À venir",0,IF(AND(ISBLANK(P2175),ISBLANK(Q2175)),1,0)))</f>
        <v>0</v>
      </c>
      <c r="Z2175" s="20" t="str">
        <f>IF(OR(ISBLANK(P2175),ISBLANK(Q2175)),"",IF(OR(AND(P2175&gt;Q2175,W2175&gt;X2175),AND(P2175=Q2175,W2175=X2175),AND(P2175&lt;Q2175,W2175&lt;X2175)),1,0))</f>
        <v/>
      </c>
      <c r="AA2175" s="20" t="str">
        <f ca="1">IF(C2175&lt;NOW(),IF(AND(P2175&gt;Q2175,W2175&gt;X2175),S2175,IF(AND(P2175=Q2175,W2175=X2175),T2175,IF(AND(P2175&lt;Q2175,W2175&lt;X2175),U2175,0))),"")</f>
        <v/>
      </c>
      <c r="AB2175" s="20">
        <f ca="1">IF(AND(P2175=W2175,Q2175=X2175,NOT(ISBLANK(P2175)),NOT(ISBLANK(Q2175)),NOT(ISBLANK(W2175)),NOT(ISBLANK(AA2175))),1,0)</f>
        <v>0</v>
      </c>
      <c r="AC2175" s="20" t="str">
        <f ca="1">IF(AB2175=0,"",IF(OR(ISBLANK(P2175),ISBLANK(Q2175)),"",IF(ISBLANK(VLOOKUP(A2175,Database!A:AA,22,FALSE)),"",VLOOKUP(A2175,Database!A:AA,22,FALSE))))</f>
        <v/>
      </c>
      <c r="AD2175" s="20" t="str">
        <f>IFERROR(
   IF(
     OR(ISBLANK(P2175),ISBLANK(Q2175)),
     "",
     IF(
       AND(AA2175&lt;&gt;"",OR(V2175="Terminé",V2175="En cours")),
       VLOOKUP(AC2175,Setup_ScoreExactBonus!A:D,4,FALSE),
       0
     )),
  0)</f>
        <v/>
      </c>
      <c r="AE2175" s="21">
        <f>IFERROR(IF(OR(ISBLANK(P2175),ISBLANK(Q2175)),0,IF(AA2175&lt;&gt;"", AA2175 + IF(AB2175=1,AD2175, 0), "") * (R2175+1)),"")</f>
        <v>0</v>
      </c>
      <c r="AF2175" s="21">
        <f ca="1">SUMIFS(AE$2:AE2175,D$2:D2175,D2175)</f>
        <v>2893</v>
      </c>
    </row>
    <row r="2176" spans="1:32" hidden="1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/>
      <c r="Q2176" s="27"/>
      <c r="R2176" s="21">
        <v>0</v>
      </c>
      <c r="S2176" s="20">
        <f>VLOOKUP($A2176,Database!$A:$Y,10,FALSE)</f>
        <v>39</v>
      </c>
      <c r="T2176" s="20">
        <f>VLOOKUP($A2176,Database!$A:$Y,11,FALSE)</f>
        <v>144</v>
      </c>
      <c r="U2176" s="20">
        <f>VLOOKUP($A2176,Database!$A:$Y,12,FALSE)</f>
        <v>181</v>
      </c>
      <c r="V2176" s="20" t="str">
        <f>VLOOKUP(A2176,Database!A:M,13,FALSE)</f>
        <v>À venir</v>
      </c>
      <c r="W2176" s="20" t="str">
        <f>VLOOKUP($A2176,Database!$A:$Y,20,FALSE)</f>
        <v/>
      </c>
      <c r="X2176" s="20" t="str">
        <f>VLOOKUP($A2176,Database!$A:$Y,21,FALSE)</f>
        <v/>
      </c>
      <c r="Y2176" s="20">
        <f>IF(A2176=0,0,IF(V2176="À venir",0,IF(AND(ISBLANK(P2176),ISBLANK(Q2176)),1,0)))</f>
        <v>0</v>
      </c>
      <c r="Z2176" s="20" t="str">
        <f>IF(OR(ISBLANK(P2176),ISBLANK(Q2176)),"",IF(OR(AND(P2176&gt;Q2176,W2176&gt;X2176),AND(P2176=Q2176,W2176=X2176),AND(P2176&lt;Q2176,W2176&lt;X2176)),1,0))</f>
        <v/>
      </c>
      <c r="AA2176" s="20" t="str">
        <f ca="1">IF(C2176&lt;NOW(),IF(AND(P2176&gt;Q2176,W2176&gt;X2176),S2176,IF(AND(P2176=Q2176,W2176=X2176),T2176,IF(AND(P2176&lt;Q2176,W2176&lt;X2176),U2176,0))),"")</f>
        <v/>
      </c>
      <c r="AB2176" s="20">
        <f ca="1">IF(AND(P2176=W2176,Q2176=X2176,NOT(ISBLANK(P2176)),NOT(ISBLANK(Q2176)),NOT(ISBLANK(W2176)),NOT(ISBLANK(AA2176))),1,0)</f>
        <v>0</v>
      </c>
      <c r="AC2176" s="20" t="str">
        <f ca="1">IF(AB2176=0,"",IF(OR(ISBLANK(P2176),ISBLANK(Q2176)),"",IF(ISBLANK(VLOOKUP(A2176,Database!A:AA,22,FALSE)),"",VLOOKUP(A2176,Database!A:AA,22,FALSE))))</f>
        <v/>
      </c>
      <c r="AD2176" s="20" t="str">
        <f>IFERROR(
   IF(
     OR(ISBLANK(P2176),ISBLANK(Q2176)),
     "",
     IF(
       AND(AA2176&lt;&gt;"",OR(V2176="Terminé",V2176="En cours")),
       VLOOKUP(AC2176,Setup_ScoreExactBonus!A:D,4,FALSE),
       0
     )),
  0)</f>
        <v/>
      </c>
      <c r="AE2176" s="21">
        <f>IFERROR(IF(OR(ISBLANK(P2176),ISBLANK(Q2176)),0,IF(AA2176&lt;&gt;"", AA2176 + IF(AB2176=1,AD2176, 0), "") * (R2176+1)),"")</f>
        <v>0</v>
      </c>
      <c r="AF2176" s="21">
        <f ca="1">SUMIFS(AE$2:AE2176,D$2:D2176,D2176)</f>
        <v>2823</v>
      </c>
    </row>
    <row r="2177" spans="1:32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/>
      <c r="Q2177" s="27"/>
      <c r="R2177" s="21">
        <v>0</v>
      </c>
      <c r="S2177" s="20">
        <f>VLOOKUP($A2177,Database!$A:$Y,10,FALSE)</f>
        <v>39</v>
      </c>
      <c r="T2177" s="20">
        <f>VLOOKUP($A2177,Database!$A:$Y,11,FALSE)</f>
        <v>144</v>
      </c>
      <c r="U2177" s="20">
        <f>VLOOKUP($A2177,Database!$A:$Y,12,FALSE)</f>
        <v>181</v>
      </c>
      <c r="V2177" s="20" t="str">
        <f>VLOOKUP(A2177,Database!A:M,13,FALSE)</f>
        <v>À venir</v>
      </c>
      <c r="W2177" s="20" t="str">
        <f>VLOOKUP($A2177,Database!$A:$Y,20,FALSE)</f>
        <v/>
      </c>
      <c r="X2177" s="20" t="str">
        <f>VLOOKUP($A2177,Database!$A:$Y,21,FALSE)</f>
        <v/>
      </c>
      <c r="Y2177" s="20">
        <f>IF(A2177=0,0,IF(V2177="À venir",0,IF(AND(ISBLANK(P2177),ISBLANK(Q2177)),1,0)))</f>
        <v>0</v>
      </c>
      <c r="Z2177" s="20" t="str">
        <f>IF(OR(ISBLANK(P2177),ISBLANK(Q2177)),"",IF(OR(AND(P2177&gt;Q2177,W2177&gt;X2177),AND(P2177=Q2177,W2177=X2177),AND(P2177&lt;Q2177,W2177&lt;X2177)),1,0))</f>
        <v/>
      </c>
      <c r="AA2177" s="20" t="str">
        <f ca="1">IF(C2177&lt;NOW(),IF(AND(P2177&gt;Q2177,W2177&gt;X2177),S2177,IF(AND(P2177=Q2177,W2177=X2177),T2177,IF(AND(P2177&lt;Q2177,W2177&lt;X2177),U2177,0))),"")</f>
        <v/>
      </c>
      <c r="AB2177" s="20">
        <f ca="1">IF(AND(P2177=W2177,Q2177=X2177,NOT(ISBLANK(P2177)),NOT(ISBLANK(Q2177)),NOT(ISBLANK(W2177)),NOT(ISBLANK(AA2177))),1,0)</f>
        <v>0</v>
      </c>
      <c r="AC2177" s="20" t="str">
        <f ca="1">IF(AB2177=0,"",IF(OR(ISBLANK(P2177),ISBLANK(Q2177)),"",IF(ISBLANK(VLOOKUP(A2177,Database!A:AA,22,FALSE)),"",VLOOKUP(A2177,Database!A:AA,22,FALSE))))</f>
        <v/>
      </c>
      <c r="AD2177" s="20" t="str">
        <f>IFERROR(
   IF(
     OR(ISBLANK(P2177),ISBLANK(Q2177)),
     "",
     IF(
       AND(AA2177&lt;&gt;"",OR(V2177="Terminé",V2177="En cours")),
       VLOOKUP(AC2177,Setup_ScoreExactBonus!A:D,4,FALSE),
       0
     )),
  0)</f>
        <v/>
      </c>
      <c r="AE2177" s="21">
        <f>IFERROR(IF(OR(ISBLANK(P2177),ISBLANK(Q2177)),0,IF(AA2177&lt;&gt;"", AA2177 + IF(AB2177=1,AD2177, 0), "") * (R2177+1)),"")</f>
        <v>0</v>
      </c>
      <c r="AF2177" s="21">
        <f ca="1">SUMIFS(AE$2:AE2177,D$2:D2177,D2177)</f>
        <v>2420</v>
      </c>
    </row>
    <row r="2178" spans="1:32" hidden="1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/>
      <c r="Q2178" s="27"/>
      <c r="R2178" s="21">
        <v>0</v>
      </c>
      <c r="S2178" s="20">
        <f>VLOOKUP($A2178,Database!$A:$Y,10,FALSE)</f>
        <v>39</v>
      </c>
      <c r="T2178" s="20">
        <f>VLOOKUP($A2178,Database!$A:$Y,11,FALSE)</f>
        <v>144</v>
      </c>
      <c r="U2178" s="20">
        <f>VLOOKUP($A2178,Database!$A:$Y,12,FALSE)</f>
        <v>181</v>
      </c>
      <c r="V2178" s="20" t="str">
        <f>VLOOKUP(A2178,Database!A:M,13,FALSE)</f>
        <v>À venir</v>
      </c>
      <c r="W2178" s="20" t="str">
        <f>VLOOKUP($A2178,Database!$A:$Y,20,FALSE)</f>
        <v/>
      </c>
      <c r="X2178" s="20" t="str">
        <f>VLOOKUP($A2178,Database!$A:$Y,21,FALSE)</f>
        <v/>
      </c>
      <c r="Y2178" s="20">
        <f>IF(A2178=0,0,IF(V2178="À venir",0,IF(AND(ISBLANK(P2178),ISBLANK(Q2178)),1,0)))</f>
        <v>0</v>
      </c>
      <c r="Z2178" s="20" t="str">
        <f>IF(OR(ISBLANK(P2178),ISBLANK(Q2178)),"",IF(OR(AND(P2178&gt;Q2178,W2178&gt;X2178),AND(P2178=Q2178,W2178=X2178),AND(P2178&lt;Q2178,W2178&lt;X2178)),1,0))</f>
        <v/>
      </c>
      <c r="AA2178" s="20" t="str">
        <f ca="1">IF(C2178&lt;NOW(),IF(AND(P2178&gt;Q2178,W2178&gt;X2178),S2178,IF(AND(P2178=Q2178,W2178=X2178),T2178,IF(AND(P2178&lt;Q2178,W2178&lt;X2178),U2178,0))),"")</f>
        <v/>
      </c>
      <c r="AB2178" s="20">
        <f ca="1">IF(AND(P2178=W2178,Q2178=X2178,NOT(ISBLANK(P2178)),NOT(ISBLANK(Q2178)),NOT(ISBLANK(W2178)),NOT(ISBLANK(AA2178))),1,0)</f>
        <v>0</v>
      </c>
      <c r="AC2178" s="20" t="str">
        <f ca="1">IF(AB2178=0,"",IF(OR(ISBLANK(P2178),ISBLANK(Q2178)),"",IF(ISBLANK(VLOOKUP(A2178,Database!A:AA,22,FALSE)),"",VLOOKUP(A2178,Database!A:AA,22,FALSE))))</f>
        <v/>
      </c>
      <c r="AD2178" s="20" t="str">
        <f>IFERROR(
   IF(
     OR(ISBLANK(P2178),ISBLANK(Q2178)),
     "",
     IF(
       AND(AA2178&lt;&gt;"",OR(V2178="Terminé",V2178="En cours")),
       VLOOKUP(AC2178,Setup_ScoreExactBonus!A:D,4,FALSE),
       0
     )),
  0)</f>
        <v/>
      </c>
      <c r="AE2178" s="21">
        <f>IFERROR(IF(OR(ISBLANK(P2178),ISBLANK(Q2178)),0,IF(AA2178&lt;&gt;"", AA2178 + IF(AB2178=1,AD2178, 0), "") * (R2178+1)),"")</f>
        <v>0</v>
      </c>
      <c r="AF2178" s="21">
        <f ca="1">SUMIFS(AE$2:AE2178,D$2:D2178,D2178)</f>
        <v>2637</v>
      </c>
    </row>
    <row r="2179" spans="1:32" hidden="1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/>
      <c r="Q2179" s="27"/>
      <c r="R2179" s="21">
        <v>0</v>
      </c>
      <c r="S2179" s="20">
        <f>VLOOKUP($A2179,Database!$A:$Y,10,FALSE)</f>
        <v>39</v>
      </c>
      <c r="T2179" s="20">
        <f>VLOOKUP($A2179,Database!$A:$Y,11,FALSE)</f>
        <v>144</v>
      </c>
      <c r="U2179" s="20">
        <f>VLOOKUP($A2179,Database!$A:$Y,12,FALSE)</f>
        <v>181</v>
      </c>
      <c r="V2179" s="20" t="str">
        <f>VLOOKUP(A2179,Database!A:M,13,FALSE)</f>
        <v>À venir</v>
      </c>
      <c r="W2179" s="20" t="str">
        <f>VLOOKUP($A2179,Database!$A:$Y,20,FALSE)</f>
        <v/>
      </c>
      <c r="X2179" s="20" t="str">
        <f>VLOOKUP($A2179,Database!$A:$Y,21,FALSE)</f>
        <v/>
      </c>
      <c r="Y2179" s="20">
        <f>IF(A2179=0,0,IF(V2179="À venir",0,IF(AND(ISBLANK(P2179),ISBLANK(Q2179)),1,0)))</f>
        <v>0</v>
      </c>
      <c r="Z2179" s="20" t="str">
        <f>IF(OR(ISBLANK(P2179),ISBLANK(Q2179)),"",IF(OR(AND(P2179&gt;Q2179,W2179&gt;X2179),AND(P2179=Q2179,W2179=X2179),AND(P2179&lt;Q2179,W2179&lt;X2179)),1,0))</f>
        <v/>
      </c>
      <c r="AA2179" s="20" t="str">
        <f ca="1">IF(C2179&lt;NOW(),IF(AND(P2179&gt;Q2179,W2179&gt;X2179),S2179,IF(AND(P2179=Q2179,W2179=X2179),T2179,IF(AND(P2179&lt;Q2179,W2179&lt;X2179),U2179,0))),"")</f>
        <v/>
      </c>
      <c r="AB2179" s="20">
        <f ca="1">IF(AND(P2179=W2179,Q2179=X2179,NOT(ISBLANK(P2179)),NOT(ISBLANK(Q2179)),NOT(ISBLANK(W2179)),NOT(ISBLANK(AA2179))),1,0)</f>
        <v>0</v>
      </c>
      <c r="AC2179" s="20" t="str">
        <f ca="1">IF(AB2179=0,"",IF(OR(ISBLANK(P2179),ISBLANK(Q2179)),"",IF(ISBLANK(VLOOKUP(A2179,Database!A:AA,22,FALSE)),"",VLOOKUP(A2179,Database!A:AA,22,FALSE))))</f>
        <v/>
      </c>
      <c r="AD2179" s="20" t="str">
        <f>IFERROR(
   IF(
     OR(ISBLANK(P2179),ISBLANK(Q2179)),
     "",
     IF(
       AND(AA2179&lt;&gt;"",OR(V2179="Terminé",V2179="En cours")),
       VLOOKUP(AC2179,Setup_ScoreExactBonus!A:D,4,FALSE),
       0
     )),
  0)</f>
        <v/>
      </c>
      <c r="AE2179" s="21">
        <f>IFERROR(IF(OR(ISBLANK(P2179),ISBLANK(Q2179)),0,IF(AA2179&lt;&gt;"", AA2179 + IF(AB2179=1,AD2179, 0), "") * (R2179+1)),"")</f>
        <v>0</v>
      </c>
      <c r="AF2179" s="21">
        <f ca="1">SUMIFS(AE$2:AE2179,D$2:D2179,D2179)</f>
        <v>2628</v>
      </c>
    </row>
    <row r="2180" spans="1:32" hidden="1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/>
      <c r="Q2180" s="27"/>
      <c r="R2180" s="21">
        <v>0</v>
      </c>
      <c r="S2180" s="20">
        <f>VLOOKUP($A2180,Database!$A:$Y,10,FALSE)</f>
        <v>39</v>
      </c>
      <c r="T2180" s="20">
        <f>VLOOKUP($A2180,Database!$A:$Y,11,FALSE)</f>
        <v>144</v>
      </c>
      <c r="U2180" s="20">
        <f>VLOOKUP($A2180,Database!$A:$Y,12,FALSE)</f>
        <v>181</v>
      </c>
      <c r="V2180" s="20" t="str">
        <f>VLOOKUP(A2180,Database!A:M,13,FALSE)</f>
        <v>À venir</v>
      </c>
      <c r="W2180" s="20" t="str">
        <f>VLOOKUP($A2180,Database!$A:$Y,20,FALSE)</f>
        <v/>
      </c>
      <c r="X2180" s="20" t="str">
        <f>VLOOKUP($A2180,Database!$A:$Y,21,FALSE)</f>
        <v/>
      </c>
      <c r="Y2180" s="20">
        <f>IF(A2180=0,0,IF(V2180="À venir",0,IF(AND(ISBLANK(P2180),ISBLANK(Q2180)),1,0)))</f>
        <v>0</v>
      </c>
      <c r="Z2180" s="20" t="str">
        <f>IF(OR(ISBLANK(P2180),ISBLANK(Q2180)),"",IF(OR(AND(P2180&gt;Q2180,W2180&gt;X2180),AND(P2180=Q2180,W2180=X2180),AND(P2180&lt;Q2180,W2180&lt;X2180)),1,0))</f>
        <v/>
      </c>
      <c r="AA2180" s="20" t="str">
        <f ca="1">IF(C2180&lt;NOW(),IF(AND(P2180&gt;Q2180,W2180&gt;X2180),S2180,IF(AND(P2180=Q2180,W2180=X2180),T2180,IF(AND(P2180&lt;Q2180,W2180&lt;X2180),U2180,0))),"")</f>
        <v/>
      </c>
      <c r="AB2180" s="20">
        <f ca="1">IF(AND(P2180=W2180,Q2180=X2180,NOT(ISBLANK(P2180)),NOT(ISBLANK(Q2180)),NOT(ISBLANK(W2180)),NOT(ISBLANK(AA2180))),1,0)</f>
        <v>0</v>
      </c>
      <c r="AC2180" s="20" t="str">
        <f ca="1">IF(AB2180=0,"",IF(OR(ISBLANK(P2180),ISBLANK(Q2180)),"",IF(ISBLANK(VLOOKUP(A2180,Database!A:AA,22,FALSE)),"",VLOOKUP(A2180,Database!A:AA,22,FALSE))))</f>
        <v/>
      </c>
      <c r="AD2180" s="20" t="str">
        <f>IFERROR(
   IF(
     OR(ISBLANK(P2180),ISBLANK(Q2180)),
     "",
     IF(
       AND(AA2180&lt;&gt;"",OR(V2180="Terminé",V2180="En cours")),
       VLOOKUP(AC2180,Setup_ScoreExactBonus!A:D,4,FALSE),
       0
     )),
  0)</f>
        <v/>
      </c>
      <c r="AE2180" s="21">
        <f>IFERROR(IF(OR(ISBLANK(P2180),ISBLANK(Q2180)),0,IF(AA2180&lt;&gt;"", AA2180 + IF(AB2180=1,AD2180, 0), "") * (R2180+1)),"")</f>
        <v>0</v>
      </c>
      <c r="AF2180" s="21">
        <f ca="1">SUMIFS(AE$2:AE2180,D$2:D2180,D2180)</f>
        <v>2516</v>
      </c>
    </row>
    <row r="2181" spans="1:32" hidden="1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/>
      <c r="Q2181" s="27"/>
      <c r="R2181" s="21">
        <v>0</v>
      </c>
      <c r="S2181" s="20">
        <f>VLOOKUP($A2181,Database!$A:$Y,10,FALSE)</f>
        <v>39</v>
      </c>
      <c r="T2181" s="20">
        <f>VLOOKUP($A2181,Database!$A:$Y,11,FALSE)</f>
        <v>144</v>
      </c>
      <c r="U2181" s="20">
        <f>VLOOKUP($A2181,Database!$A:$Y,12,FALSE)</f>
        <v>181</v>
      </c>
      <c r="V2181" s="20" t="str">
        <f>VLOOKUP(A2181,Database!A:M,13,FALSE)</f>
        <v>À venir</v>
      </c>
      <c r="W2181" s="20" t="str">
        <f>VLOOKUP($A2181,Database!$A:$Y,20,FALSE)</f>
        <v/>
      </c>
      <c r="X2181" s="20" t="str">
        <f>VLOOKUP($A2181,Database!$A:$Y,21,FALSE)</f>
        <v/>
      </c>
      <c r="Y2181" s="20">
        <f>IF(A2181=0,0,IF(V2181="À venir",0,IF(AND(ISBLANK(P2181),ISBLANK(Q2181)),1,0)))</f>
        <v>0</v>
      </c>
      <c r="Z2181" s="20" t="str">
        <f>IF(OR(ISBLANK(P2181),ISBLANK(Q2181)),"",IF(OR(AND(P2181&gt;Q2181,W2181&gt;X2181),AND(P2181=Q2181,W2181=X2181),AND(P2181&lt;Q2181,W2181&lt;X2181)),1,0))</f>
        <v/>
      </c>
      <c r="AA2181" s="20" t="str">
        <f ca="1">IF(C2181&lt;NOW(),IF(AND(P2181&gt;Q2181,W2181&gt;X2181),S2181,IF(AND(P2181=Q2181,W2181=X2181),T2181,IF(AND(P2181&lt;Q2181,W2181&lt;X2181),U2181,0))),"")</f>
        <v/>
      </c>
      <c r="AB2181" s="20">
        <f ca="1">IF(AND(P2181=W2181,Q2181=X2181,NOT(ISBLANK(P2181)),NOT(ISBLANK(Q2181)),NOT(ISBLANK(W2181)),NOT(ISBLANK(AA2181))),1,0)</f>
        <v>0</v>
      </c>
      <c r="AC2181" s="20" t="str">
        <f ca="1">IF(AB2181=0,"",IF(OR(ISBLANK(P2181),ISBLANK(Q2181)),"",IF(ISBLANK(VLOOKUP(A2181,Database!A:AA,22,FALSE)),"",VLOOKUP(A2181,Database!A:AA,22,FALSE))))</f>
        <v/>
      </c>
      <c r="AD2181" s="20" t="str">
        <f>IFERROR(
   IF(
     OR(ISBLANK(P2181),ISBLANK(Q2181)),
     "",
     IF(
       AND(AA2181&lt;&gt;"",OR(V2181="Terminé",V2181="En cours")),
       VLOOKUP(AC2181,Setup_ScoreExactBonus!A:D,4,FALSE),
       0
     )),
  0)</f>
        <v/>
      </c>
      <c r="AE2181" s="21">
        <f>IFERROR(IF(OR(ISBLANK(P2181),ISBLANK(Q2181)),0,IF(AA2181&lt;&gt;"", AA2181 + IF(AB2181=1,AD2181, 0), "") * (R2181+1)),"")</f>
        <v>0</v>
      </c>
      <c r="AF2181" s="21">
        <f ca="1">SUMIFS(AE$2:AE2181,D$2:D2181,D2181)</f>
        <v>2656</v>
      </c>
    </row>
    <row r="2182" spans="1:32" hidden="1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/>
      <c r="Q2182" s="27"/>
      <c r="R2182" s="21">
        <v>0</v>
      </c>
      <c r="S2182" s="20">
        <f>VLOOKUP($A2182,Database!$A:$Y,10,FALSE)</f>
        <v>39</v>
      </c>
      <c r="T2182" s="20">
        <f>VLOOKUP($A2182,Database!$A:$Y,11,FALSE)</f>
        <v>144</v>
      </c>
      <c r="U2182" s="20">
        <f>VLOOKUP($A2182,Database!$A:$Y,12,FALSE)</f>
        <v>181</v>
      </c>
      <c r="V2182" s="20" t="str">
        <f>VLOOKUP(A2182,Database!A:M,13,FALSE)</f>
        <v>À venir</v>
      </c>
      <c r="W2182" s="20" t="str">
        <f>VLOOKUP($A2182,Database!$A:$Y,20,FALSE)</f>
        <v/>
      </c>
      <c r="X2182" s="20" t="str">
        <f>VLOOKUP($A2182,Database!$A:$Y,21,FALSE)</f>
        <v/>
      </c>
      <c r="Y2182" s="20">
        <f>IF(A2182=0,0,IF(V2182="À venir",0,IF(AND(ISBLANK(P2182),ISBLANK(Q2182)),1,0)))</f>
        <v>0</v>
      </c>
      <c r="Z2182" s="20" t="str">
        <f>IF(OR(ISBLANK(P2182),ISBLANK(Q2182)),"",IF(OR(AND(P2182&gt;Q2182,W2182&gt;X2182),AND(P2182=Q2182,W2182=X2182),AND(P2182&lt;Q2182,W2182&lt;X2182)),1,0))</f>
        <v/>
      </c>
      <c r="AA2182" s="20" t="str">
        <f ca="1">IF(C2182&lt;NOW(),IF(AND(P2182&gt;Q2182,W2182&gt;X2182),S2182,IF(AND(P2182=Q2182,W2182=X2182),T2182,IF(AND(P2182&lt;Q2182,W2182&lt;X2182),U2182,0))),"")</f>
        <v/>
      </c>
      <c r="AB2182" s="20">
        <f ca="1">IF(AND(P2182=W2182,Q2182=X2182,NOT(ISBLANK(P2182)),NOT(ISBLANK(Q2182)),NOT(ISBLANK(W2182)),NOT(ISBLANK(AA2182))),1,0)</f>
        <v>0</v>
      </c>
      <c r="AC2182" s="20" t="str">
        <f ca="1">IF(AB2182=0,"",IF(OR(ISBLANK(P2182),ISBLANK(Q2182)),"",IF(ISBLANK(VLOOKUP(A2182,Database!A:AA,22,FALSE)),"",VLOOKUP(A2182,Database!A:AA,22,FALSE))))</f>
        <v/>
      </c>
      <c r="AD2182" s="20" t="str">
        <f>IFERROR(
   IF(
     OR(ISBLANK(P2182),ISBLANK(Q2182)),
     "",
     IF(
       AND(AA2182&lt;&gt;"",OR(V2182="Terminé",V2182="En cours")),
       VLOOKUP(AC2182,Setup_ScoreExactBonus!A:D,4,FALSE),
       0
     )),
  0)</f>
        <v/>
      </c>
      <c r="AE2182" s="21">
        <f>IFERROR(IF(OR(ISBLANK(P2182),ISBLANK(Q2182)),0,IF(AA2182&lt;&gt;"", AA2182 + IF(AB2182=1,AD2182, 0), "") * (R2182+1)),"")</f>
        <v>0</v>
      </c>
      <c r="AF2182" s="21">
        <f ca="1">SUMIFS(AE$2:AE2182,D$2:D2182,D2182)</f>
        <v>2468</v>
      </c>
    </row>
    <row r="2183" spans="1:32" hidden="1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/>
      <c r="Q2183" s="27"/>
      <c r="R2183" s="21">
        <v>0</v>
      </c>
      <c r="S2183" s="20">
        <f>VLOOKUP($A2183,Database!$A:$Y,10,FALSE)</f>
        <v>39</v>
      </c>
      <c r="T2183" s="20">
        <f>VLOOKUP($A2183,Database!$A:$Y,11,FALSE)</f>
        <v>144</v>
      </c>
      <c r="U2183" s="20">
        <f>VLOOKUP($A2183,Database!$A:$Y,12,FALSE)</f>
        <v>181</v>
      </c>
      <c r="V2183" s="20" t="str">
        <f>VLOOKUP(A2183,Database!A:M,13,FALSE)</f>
        <v>À venir</v>
      </c>
      <c r="W2183" s="20" t="str">
        <f>VLOOKUP($A2183,Database!$A:$Y,20,FALSE)</f>
        <v/>
      </c>
      <c r="X2183" s="20" t="str">
        <f>VLOOKUP($A2183,Database!$A:$Y,21,FALSE)</f>
        <v/>
      </c>
      <c r="Y2183" s="20">
        <f>IF(A2183=0,0,IF(V2183="À venir",0,IF(AND(ISBLANK(P2183),ISBLANK(Q2183)),1,0)))</f>
        <v>0</v>
      </c>
      <c r="Z2183" s="20" t="str">
        <f>IF(OR(ISBLANK(P2183),ISBLANK(Q2183)),"",IF(OR(AND(P2183&gt;Q2183,W2183&gt;X2183),AND(P2183=Q2183,W2183=X2183),AND(P2183&lt;Q2183,W2183&lt;X2183)),1,0))</f>
        <v/>
      </c>
      <c r="AA2183" s="20" t="str">
        <f ca="1">IF(C2183&lt;NOW(),IF(AND(P2183&gt;Q2183,W2183&gt;X2183),S2183,IF(AND(P2183=Q2183,W2183=X2183),T2183,IF(AND(P2183&lt;Q2183,W2183&lt;X2183),U2183,0))),"")</f>
        <v/>
      </c>
      <c r="AB2183" s="20">
        <f ca="1">IF(AND(P2183=W2183,Q2183=X2183,NOT(ISBLANK(P2183)),NOT(ISBLANK(Q2183)),NOT(ISBLANK(W2183)),NOT(ISBLANK(AA2183))),1,0)</f>
        <v>0</v>
      </c>
      <c r="AC2183" s="20" t="str">
        <f ca="1">IF(AB2183=0,"",IF(OR(ISBLANK(P2183),ISBLANK(Q2183)),"",IF(ISBLANK(VLOOKUP(A2183,Database!A:AA,22,FALSE)),"",VLOOKUP(A2183,Database!A:AA,22,FALSE))))</f>
        <v/>
      </c>
      <c r="AD2183" s="20" t="str">
        <f>IFERROR(
   IF(
     OR(ISBLANK(P2183),ISBLANK(Q2183)),
     "",
     IF(
       AND(AA2183&lt;&gt;"",OR(V2183="Terminé",V2183="En cours")),
       VLOOKUP(AC2183,Setup_ScoreExactBonus!A:D,4,FALSE),
       0
     )),
  0)</f>
        <v/>
      </c>
      <c r="AE2183" s="21">
        <f>IFERROR(IF(OR(ISBLANK(P2183),ISBLANK(Q2183)),0,IF(AA2183&lt;&gt;"", AA2183 + IF(AB2183=1,AD2183, 0), "") * (R2183+1)),"")</f>
        <v>0</v>
      </c>
      <c r="AF2183" s="21">
        <f ca="1">SUMIFS(AE$2:AE2183,D$2:D2183,D2183)</f>
        <v>2298</v>
      </c>
    </row>
    <row r="2184" spans="1:32" hidden="1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/>
      <c r="Q2184" s="27"/>
      <c r="R2184" s="21">
        <v>0</v>
      </c>
      <c r="S2184" s="20">
        <f>VLOOKUP($A2184,Database!$A:$Y,10,FALSE)</f>
        <v>39</v>
      </c>
      <c r="T2184" s="20">
        <f>VLOOKUP($A2184,Database!$A:$Y,11,FALSE)</f>
        <v>144</v>
      </c>
      <c r="U2184" s="20">
        <f>VLOOKUP($A2184,Database!$A:$Y,12,FALSE)</f>
        <v>181</v>
      </c>
      <c r="V2184" s="20" t="str">
        <f>VLOOKUP(A2184,Database!A:M,13,FALSE)</f>
        <v>À venir</v>
      </c>
      <c r="W2184" s="20" t="str">
        <f>VLOOKUP($A2184,Database!$A:$Y,20,FALSE)</f>
        <v/>
      </c>
      <c r="X2184" s="20" t="str">
        <f>VLOOKUP($A2184,Database!$A:$Y,21,FALSE)</f>
        <v/>
      </c>
      <c r="Y2184" s="20">
        <f>IF(A2184=0,0,IF(V2184="À venir",0,IF(AND(ISBLANK(P2184),ISBLANK(Q2184)),1,0)))</f>
        <v>0</v>
      </c>
      <c r="Z2184" s="20" t="str">
        <f>IF(OR(ISBLANK(P2184),ISBLANK(Q2184)),"",IF(OR(AND(P2184&gt;Q2184,W2184&gt;X2184),AND(P2184=Q2184,W2184=X2184),AND(P2184&lt;Q2184,W2184&lt;X2184)),1,0))</f>
        <v/>
      </c>
      <c r="AA2184" s="20" t="str">
        <f ca="1">IF(C2184&lt;NOW(),IF(AND(P2184&gt;Q2184,W2184&gt;X2184),S2184,IF(AND(P2184=Q2184,W2184=X2184),T2184,IF(AND(P2184&lt;Q2184,W2184&lt;X2184),U2184,0))),"")</f>
        <v/>
      </c>
      <c r="AB2184" s="20">
        <f ca="1">IF(AND(P2184=W2184,Q2184=X2184,NOT(ISBLANK(P2184)),NOT(ISBLANK(Q2184)),NOT(ISBLANK(W2184)),NOT(ISBLANK(AA2184))),1,0)</f>
        <v>0</v>
      </c>
      <c r="AC2184" s="20" t="str">
        <f ca="1">IF(AB2184=0,"",IF(OR(ISBLANK(P2184),ISBLANK(Q2184)),"",IF(ISBLANK(VLOOKUP(A2184,Database!A:AA,22,FALSE)),"",VLOOKUP(A2184,Database!A:AA,22,FALSE))))</f>
        <v/>
      </c>
      <c r="AD2184" s="20" t="str">
        <f>IFERROR(
   IF(
     OR(ISBLANK(P2184),ISBLANK(Q2184)),
     "",
     IF(
       AND(AA2184&lt;&gt;"",OR(V2184="Terminé",V2184="En cours")),
       VLOOKUP(AC2184,Setup_ScoreExactBonus!A:D,4,FALSE),
       0
     )),
  0)</f>
        <v/>
      </c>
      <c r="AE2184" s="21">
        <f>IFERROR(IF(OR(ISBLANK(P2184),ISBLANK(Q2184)),0,IF(AA2184&lt;&gt;"", AA2184 + IF(AB2184=1,AD2184, 0), "") * (R2184+1)),"")</f>
        <v>0</v>
      </c>
      <c r="AF2184" s="21">
        <f ca="1">SUMIFS(AE$2:AE2184,D$2:D2184,D2184)</f>
        <v>2034</v>
      </c>
    </row>
    <row r="2185" spans="1:32" hidden="1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/>
      <c r="Q2185" s="27"/>
      <c r="R2185" s="21">
        <v>0</v>
      </c>
      <c r="S2185" s="20">
        <f>VLOOKUP($A2185,Database!$A:$Y,10,FALSE)</f>
        <v>39</v>
      </c>
      <c r="T2185" s="20">
        <f>VLOOKUP($A2185,Database!$A:$Y,11,FALSE)</f>
        <v>144</v>
      </c>
      <c r="U2185" s="20">
        <f>VLOOKUP($A2185,Database!$A:$Y,12,FALSE)</f>
        <v>181</v>
      </c>
      <c r="V2185" s="20" t="str">
        <f>VLOOKUP(A2185,Database!A:M,13,FALSE)</f>
        <v>À venir</v>
      </c>
      <c r="W2185" s="20" t="str">
        <f>VLOOKUP($A2185,Database!$A:$Y,20,FALSE)</f>
        <v/>
      </c>
      <c r="X2185" s="20" t="str">
        <f>VLOOKUP($A2185,Database!$A:$Y,21,FALSE)</f>
        <v/>
      </c>
      <c r="Y2185" s="20">
        <f>IF(A2185=0,0,IF(V2185="À venir",0,IF(AND(ISBLANK(P2185),ISBLANK(Q2185)),1,0)))</f>
        <v>0</v>
      </c>
      <c r="Z2185" s="20" t="str">
        <f>IF(OR(ISBLANK(P2185),ISBLANK(Q2185)),"",IF(OR(AND(P2185&gt;Q2185,W2185&gt;X2185),AND(P2185=Q2185,W2185=X2185),AND(P2185&lt;Q2185,W2185&lt;X2185)),1,0))</f>
        <v/>
      </c>
      <c r="AA2185" s="20" t="str">
        <f ca="1">IF(C2185&lt;NOW(),IF(AND(P2185&gt;Q2185,W2185&gt;X2185),S2185,IF(AND(P2185=Q2185,W2185=X2185),T2185,IF(AND(P2185&lt;Q2185,W2185&lt;X2185),U2185,0))),"")</f>
        <v/>
      </c>
      <c r="AB2185" s="20">
        <f ca="1">IF(AND(P2185=W2185,Q2185=X2185,NOT(ISBLANK(P2185)),NOT(ISBLANK(Q2185)),NOT(ISBLANK(W2185)),NOT(ISBLANK(AA2185))),1,0)</f>
        <v>0</v>
      </c>
      <c r="AC2185" s="20" t="str">
        <f ca="1">IF(AB2185=0,"",IF(OR(ISBLANK(P2185),ISBLANK(Q2185)),"",IF(ISBLANK(VLOOKUP(A2185,Database!A:AA,22,FALSE)),"",VLOOKUP(A2185,Database!A:AA,22,FALSE))))</f>
        <v/>
      </c>
      <c r="AD2185" s="20" t="str">
        <f>IFERROR(
   IF(
     OR(ISBLANK(P2185),ISBLANK(Q2185)),
     "",
     IF(
       AND(AA2185&lt;&gt;"",OR(V2185="Terminé",V2185="En cours")),
       VLOOKUP(AC2185,Setup_ScoreExactBonus!A:D,4,FALSE),
       0
     )),
  0)</f>
        <v/>
      </c>
      <c r="AE2185" s="21">
        <f>IFERROR(IF(OR(ISBLANK(P2185),ISBLANK(Q2185)),0,IF(AA2185&lt;&gt;"", AA2185 + IF(AB2185=1,AD2185, 0), "") * (R2185+1)),"")</f>
        <v>0</v>
      </c>
      <c r="AF2185" s="21">
        <f ca="1">SUMIFS(AE$2:AE2185,D$2:D2185,D2185)</f>
        <v>2761</v>
      </c>
    </row>
    <row r="2186" spans="1:32" hidden="1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/>
      <c r="Q2186" s="27"/>
      <c r="R2186" s="21">
        <v>0</v>
      </c>
      <c r="S2186" s="20">
        <f>VLOOKUP($A2186,Database!$A:$Y,10,FALSE)</f>
        <v>39</v>
      </c>
      <c r="T2186" s="20">
        <f>VLOOKUP($A2186,Database!$A:$Y,11,FALSE)</f>
        <v>144</v>
      </c>
      <c r="U2186" s="20">
        <f>VLOOKUP($A2186,Database!$A:$Y,12,FALSE)</f>
        <v>181</v>
      </c>
      <c r="V2186" s="20" t="str">
        <f>VLOOKUP(A2186,Database!A:M,13,FALSE)</f>
        <v>À venir</v>
      </c>
      <c r="W2186" s="20" t="str">
        <f>VLOOKUP($A2186,Database!$A:$Y,20,FALSE)</f>
        <v/>
      </c>
      <c r="X2186" s="20" t="str">
        <f>VLOOKUP($A2186,Database!$A:$Y,21,FALSE)</f>
        <v/>
      </c>
      <c r="Y2186" s="20">
        <f>IF(A2186=0,0,IF(V2186="À venir",0,IF(AND(ISBLANK(P2186),ISBLANK(Q2186)),1,0)))</f>
        <v>0</v>
      </c>
      <c r="Z2186" s="20" t="str">
        <f>IF(OR(ISBLANK(P2186),ISBLANK(Q2186)),"",IF(OR(AND(P2186&gt;Q2186,W2186&gt;X2186),AND(P2186=Q2186,W2186=X2186),AND(P2186&lt;Q2186,W2186&lt;X2186)),1,0))</f>
        <v/>
      </c>
      <c r="AA2186" s="20" t="str">
        <f ca="1">IF(C2186&lt;NOW(),IF(AND(P2186&gt;Q2186,W2186&gt;X2186),S2186,IF(AND(P2186=Q2186,W2186=X2186),T2186,IF(AND(P2186&lt;Q2186,W2186&lt;X2186),U2186,0))),"")</f>
        <v/>
      </c>
      <c r="AB2186" s="20">
        <f ca="1">IF(AND(P2186=W2186,Q2186=X2186,NOT(ISBLANK(P2186)),NOT(ISBLANK(Q2186)),NOT(ISBLANK(W2186)),NOT(ISBLANK(AA2186))),1,0)</f>
        <v>0</v>
      </c>
      <c r="AC2186" s="20" t="str">
        <f ca="1">IF(AB2186=0,"",IF(OR(ISBLANK(P2186),ISBLANK(Q2186)),"",IF(ISBLANK(VLOOKUP(A2186,Database!A:AA,22,FALSE)),"",VLOOKUP(A2186,Database!A:AA,22,FALSE))))</f>
        <v/>
      </c>
      <c r="AD2186" s="20" t="str">
        <f>IFERROR(
   IF(
     OR(ISBLANK(P2186),ISBLANK(Q2186)),
     "",
     IF(
       AND(AA2186&lt;&gt;"",OR(V2186="Terminé",V2186="En cours")),
       VLOOKUP(AC2186,Setup_ScoreExactBonus!A:D,4,FALSE),
       0
     )),
  0)</f>
        <v/>
      </c>
      <c r="AE2186" s="21">
        <f>IFERROR(IF(OR(ISBLANK(P2186),ISBLANK(Q2186)),0,IF(AA2186&lt;&gt;"", AA2186 + IF(AB2186=1,AD2186, 0), "") * (R2186+1)),"")</f>
        <v>0</v>
      </c>
      <c r="AF2186" s="21">
        <f ca="1">SUMIFS(AE$2:AE2186,D$2:D2186,D2186)</f>
        <v>2809</v>
      </c>
    </row>
    <row r="2187" spans="1:32" hidden="1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R2187" s="21">
        <v>0</v>
      </c>
      <c r="S2187" s="20">
        <f>VLOOKUP($A2187,Database!$A:$Y,10,FALSE)</f>
        <v>39</v>
      </c>
      <c r="T2187" s="20">
        <f>VLOOKUP($A2187,Database!$A:$Y,11,FALSE)</f>
        <v>144</v>
      </c>
      <c r="U2187" s="20">
        <f>VLOOKUP($A2187,Database!$A:$Y,12,FALSE)</f>
        <v>181</v>
      </c>
      <c r="V2187" s="20" t="str">
        <f>VLOOKUP(A2187,Database!A:M,13,FALSE)</f>
        <v>À venir</v>
      </c>
      <c r="W2187" s="20" t="str">
        <f>VLOOKUP($A2187,Database!$A:$Y,20,FALSE)</f>
        <v/>
      </c>
      <c r="X2187" s="20" t="str">
        <f>VLOOKUP($A2187,Database!$A:$Y,21,FALSE)</f>
        <v/>
      </c>
      <c r="Y2187" s="20">
        <f>IF(A2187=0,0,IF(V2187="À venir",0,IF(AND(ISBLANK(P2187),ISBLANK(Q2187)),1,0)))</f>
        <v>0</v>
      </c>
      <c r="Z2187" s="20" t="str">
        <f>IF(OR(ISBLANK(P2187),ISBLANK(Q2187)),"",IF(OR(AND(P2187&gt;Q2187,W2187&gt;X2187),AND(P2187=Q2187,W2187=X2187),AND(P2187&lt;Q2187,W2187&lt;X2187)),1,0))</f>
        <v/>
      </c>
      <c r="AA2187" s="20">
        <f ca="1">IF(C2187&lt;NOW(),IF(AND(P2187&gt;Q2187,W2187&gt;X2187),S2187,IF(AND(P2187=Q2187,W2187=X2187),T2187,IF(AND(P2187&lt;Q2187,W2187&lt;X2187),U2187,0))),"")</f>
        <v>144</v>
      </c>
      <c r="AB2187" s="20">
        <f ca="1">IF(AND(P2187=W2187,Q2187=X2187,NOT(ISBLANK(P2187)),NOT(ISBLANK(Q2187)),NOT(ISBLANK(W2187)),NOT(ISBLANK(AA2187))),1,0)</f>
        <v>0</v>
      </c>
      <c r="AC2187" s="20" t="str">
        <f ca="1">IF(AB2187=0,"",IF(OR(ISBLANK(P2187),ISBLANK(Q2187)),"",IF(ISBLANK(VLOOKUP(A2187,Database!A:AA,22,FALSE)),"",VLOOKUP(A2187,Database!A:AA,22,FALSE))))</f>
        <v/>
      </c>
      <c r="AD2187" s="20" t="str">
        <f>IFERROR(
   IF(
     OR(ISBLANK(P2187),ISBLANK(Q2187)),
     "",
     IF(
       AND(AA2187&lt;&gt;"",OR(V2187="Terminé",V2187="En cours")),
       VLOOKUP(AC2187,Setup_ScoreExactBonus!A:D,4,FALSE),
       0
     )),
  0)</f>
        <v/>
      </c>
      <c r="AE2187" s="21">
        <f>IFERROR(IF(OR(ISBLANK(P2187),ISBLANK(Q2187)),0,IF(AA2187&lt;&gt;"", AA2187 + IF(AB2187=1,AD2187, 0), "") * (R2187+1)),"")</f>
        <v>0</v>
      </c>
      <c r="AF2187" s="21">
        <f ca="1">SUMIFS(AE$2:AE2187,D$2:D2187,D2187)</f>
        <v>2170</v>
      </c>
    </row>
    <row r="2188" spans="1:32" hidden="1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R2188" s="21">
        <v>0</v>
      </c>
      <c r="S2188" s="20">
        <f>VLOOKUP($A2188,Database!$A:$Y,10,FALSE)</f>
        <v>39</v>
      </c>
      <c r="T2188" s="20">
        <f>VLOOKUP($A2188,Database!$A:$Y,11,FALSE)</f>
        <v>144</v>
      </c>
      <c r="U2188" s="20">
        <f>VLOOKUP($A2188,Database!$A:$Y,12,FALSE)</f>
        <v>181</v>
      </c>
      <c r="V2188" s="20" t="str">
        <f>VLOOKUP(A2188,Database!A:M,13,FALSE)</f>
        <v>À venir</v>
      </c>
      <c r="W2188" s="20" t="str">
        <f>VLOOKUP($A2188,Database!$A:$Y,20,FALSE)</f>
        <v/>
      </c>
      <c r="X2188" s="20" t="str">
        <f>VLOOKUP($A2188,Database!$A:$Y,21,FALSE)</f>
        <v/>
      </c>
      <c r="Y2188" s="20">
        <f>IF(A2188=0,0,IF(V2188="À venir",0,IF(AND(ISBLANK(P2188),ISBLANK(Q2188)),1,0)))</f>
        <v>0</v>
      </c>
      <c r="Z2188" s="20" t="str">
        <f>IF(OR(ISBLANK(P2188),ISBLANK(Q2188)),"",IF(OR(AND(P2188&gt;Q2188,W2188&gt;X2188),AND(P2188=Q2188,W2188=X2188),AND(P2188&lt;Q2188,W2188&lt;X2188)),1,0))</f>
        <v/>
      </c>
      <c r="AA2188" s="20" t="str">
        <f ca="1">IF(C2188&lt;NOW(),IF(AND(P2188&gt;Q2188,W2188&gt;X2188),S2188,IF(AND(P2188=Q2188,W2188=X2188),T2188,IF(AND(P2188&lt;Q2188,W2188&lt;X2188),U2188,0))),"")</f>
        <v/>
      </c>
      <c r="AB2188" s="20">
        <f ca="1">IF(AND(P2188=W2188,Q2188=X2188,NOT(ISBLANK(P2188)),NOT(ISBLANK(Q2188)),NOT(ISBLANK(W2188)),NOT(ISBLANK(AA2188))),1,0)</f>
        <v>0</v>
      </c>
      <c r="AC2188" s="20" t="str">
        <f ca="1">IF(AB2188=0,"",IF(OR(ISBLANK(P2188),ISBLANK(Q2188)),"",IF(ISBLANK(VLOOKUP(A2188,Database!A:AA,22,FALSE)),"",VLOOKUP(A2188,Database!A:AA,22,FALSE))))</f>
        <v/>
      </c>
      <c r="AD2188" s="20" t="str">
        <f>IFERROR(
   IF(
     OR(ISBLANK(P2188),ISBLANK(Q2188)),
     "",
     IF(
       AND(AA2188&lt;&gt;"",OR(V2188="Terminé",V2188="En cours")),
       VLOOKUP(AC2188,Setup_ScoreExactBonus!A:D,4,FALSE),
       0
     )),
  0)</f>
        <v/>
      </c>
      <c r="AE2188" s="21">
        <f>IFERROR(IF(OR(ISBLANK(P2188),ISBLANK(Q2188)),0,IF(AA2188&lt;&gt;"", AA2188 + IF(AB2188=1,AD2188, 0), "") * (R2188+1)),"")</f>
        <v>0</v>
      </c>
      <c r="AF2188" s="21">
        <f ca="1">SUMIFS(AE$2:AE2188,D$2:D2188,D2188)</f>
        <v>2233</v>
      </c>
    </row>
    <row r="2189" spans="1:32" hidden="1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/>
      <c r="Q2189" s="27"/>
      <c r="R2189" s="21">
        <v>0</v>
      </c>
      <c r="S2189" s="20">
        <f>VLOOKUP($A2189,Database!$A:$Y,10,FALSE)</f>
        <v>80</v>
      </c>
      <c r="T2189" s="20">
        <f>VLOOKUP($A2189,Database!$A:$Y,11,FALSE)</f>
        <v>112</v>
      </c>
      <c r="U2189" s="20">
        <f>VLOOKUP($A2189,Database!$A:$Y,12,FALSE)</f>
        <v>123</v>
      </c>
      <c r="V2189" s="20" t="str">
        <f>VLOOKUP(A2189,Database!A:M,13,FALSE)</f>
        <v>À venir</v>
      </c>
      <c r="W2189" s="20" t="str">
        <f>VLOOKUP($A2189,Database!$A:$Y,20,FALSE)</f>
        <v/>
      </c>
      <c r="X2189" s="20" t="str">
        <f>VLOOKUP($A2189,Database!$A:$Y,21,FALSE)</f>
        <v/>
      </c>
      <c r="Y2189" s="20">
        <f>IF(A2189=0,0,IF(V2189="À venir",0,IF(AND(ISBLANK(P2189),ISBLANK(Q2189)),1,0)))</f>
        <v>0</v>
      </c>
      <c r="Z2189" s="20" t="str">
        <f>IF(OR(ISBLANK(P2189),ISBLANK(Q2189)),"",IF(OR(AND(P2189&gt;Q2189,W2189&gt;X2189),AND(P2189=Q2189,W2189=X2189),AND(P2189&lt;Q2189,W2189&lt;X2189)),1,0))</f>
        <v/>
      </c>
      <c r="AA2189" s="20" t="str">
        <f ca="1">IF(C2189&lt;NOW(),IF(AND(P2189&gt;Q2189,W2189&gt;X2189),S2189,IF(AND(P2189=Q2189,W2189=X2189),T2189,IF(AND(P2189&lt;Q2189,W2189&lt;X2189),U2189,0))),"")</f>
        <v/>
      </c>
      <c r="AB2189" s="20">
        <f ca="1">IF(AND(P2189=W2189,Q2189=X2189,NOT(ISBLANK(P2189)),NOT(ISBLANK(Q2189)),NOT(ISBLANK(W2189)),NOT(ISBLANK(AA2189))),1,0)</f>
        <v>0</v>
      </c>
      <c r="AC2189" s="20" t="str">
        <f ca="1">IF(AB2189=0,"",IF(OR(ISBLANK(P2189),ISBLANK(Q2189)),"",IF(ISBLANK(VLOOKUP(A2189,Database!A:AA,22,FALSE)),"",VLOOKUP(A2189,Database!A:AA,22,FALSE))))</f>
        <v/>
      </c>
      <c r="AD2189" s="20" t="str">
        <f>IFERROR(
   IF(
     OR(ISBLANK(P2189),ISBLANK(Q2189)),
     "",
     IF(
       AND(AA2189&lt;&gt;"",OR(V2189="Terminé",V2189="En cours")),
       VLOOKUP(AC2189,Setup_ScoreExactBonus!A:D,4,FALSE),
       0
     )),
  0)</f>
        <v/>
      </c>
      <c r="AE2189" s="21">
        <f>IFERROR(IF(OR(ISBLANK(P2189),ISBLANK(Q2189)),0,IF(AA2189&lt;&gt;"", AA2189 + IF(AB2189=1,AD2189, 0), "") * (R2189+1)),"")</f>
        <v>0</v>
      </c>
      <c r="AF2189" s="21">
        <f ca="1">SUMIFS(AE$2:AE2189,D$2:D2189,D2189)</f>
        <v>2750</v>
      </c>
    </row>
    <row r="2190" spans="1:32" hidden="1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/>
      <c r="Q2190" s="27"/>
      <c r="R2190" s="21">
        <v>0</v>
      </c>
      <c r="S2190" s="20">
        <f>VLOOKUP($A2190,Database!$A:$Y,10,FALSE)</f>
        <v>80</v>
      </c>
      <c r="T2190" s="20">
        <f>VLOOKUP($A2190,Database!$A:$Y,11,FALSE)</f>
        <v>112</v>
      </c>
      <c r="U2190" s="20">
        <f>VLOOKUP($A2190,Database!$A:$Y,12,FALSE)</f>
        <v>123</v>
      </c>
      <c r="V2190" s="20" t="str">
        <f>VLOOKUP(A2190,Database!A:M,13,FALSE)</f>
        <v>À venir</v>
      </c>
      <c r="W2190" s="20" t="str">
        <f>VLOOKUP($A2190,Database!$A:$Y,20,FALSE)</f>
        <v/>
      </c>
      <c r="X2190" s="20" t="str">
        <f>VLOOKUP($A2190,Database!$A:$Y,21,FALSE)</f>
        <v/>
      </c>
      <c r="Y2190" s="20">
        <f>IF(A2190=0,0,IF(V2190="À venir",0,IF(AND(ISBLANK(P2190),ISBLANK(Q2190)),1,0)))</f>
        <v>0</v>
      </c>
      <c r="Z2190" s="20" t="str">
        <f>IF(OR(ISBLANK(P2190),ISBLANK(Q2190)),"",IF(OR(AND(P2190&gt;Q2190,W2190&gt;X2190),AND(P2190=Q2190,W2190=X2190),AND(P2190&lt;Q2190,W2190&lt;X2190)),1,0))</f>
        <v/>
      </c>
      <c r="AA2190" s="20" t="str">
        <f ca="1">IF(C2190&lt;NOW(),IF(AND(P2190&gt;Q2190,W2190&gt;X2190),S2190,IF(AND(P2190=Q2190,W2190=X2190),T2190,IF(AND(P2190&lt;Q2190,W2190&lt;X2190),U2190,0))),"")</f>
        <v/>
      </c>
      <c r="AB2190" s="20">
        <f ca="1">IF(AND(P2190=W2190,Q2190=X2190,NOT(ISBLANK(P2190)),NOT(ISBLANK(Q2190)),NOT(ISBLANK(W2190)),NOT(ISBLANK(AA2190))),1,0)</f>
        <v>0</v>
      </c>
      <c r="AC2190" s="20" t="str">
        <f ca="1">IF(AB2190=0,"",IF(OR(ISBLANK(P2190),ISBLANK(Q2190)),"",IF(ISBLANK(VLOOKUP(A2190,Database!A:AA,22,FALSE)),"",VLOOKUP(A2190,Database!A:AA,22,FALSE))))</f>
        <v/>
      </c>
      <c r="AD2190" s="20" t="str">
        <f>IFERROR(
   IF(
     OR(ISBLANK(P2190),ISBLANK(Q2190)),
     "",
     IF(
       AND(AA2190&lt;&gt;"",OR(V2190="Terminé",V2190="En cours")),
       VLOOKUP(AC2190,Setup_ScoreExactBonus!A:D,4,FALSE),
       0
     )),
  0)</f>
        <v/>
      </c>
      <c r="AE2190" s="21">
        <f>IFERROR(IF(OR(ISBLANK(P2190),ISBLANK(Q2190)),0,IF(AA2190&lt;&gt;"", AA2190 + IF(AB2190=1,AD2190, 0), "") * (R2190+1)),"")</f>
        <v>0</v>
      </c>
      <c r="AF2190" s="21">
        <f ca="1">SUMIFS(AE$2:AE2190,D$2:D2190,D2190)</f>
        <v>3059</v>
      </c>
    </row>
    <row r="2191" spans="1:32" hidden="1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/>
      <c r="Q2191" s="27"/>
      <c r="R2191" s="21">
        <v>0</v>
      </c>
      <c r="S2191" s="20">
        <f>VLOOKUP($A2191,Database!$A:$Y,10,FALSE)</f>
        <v>80</v>
      </c>
      <c r="T2191" s="20">
        <f>VLOOKUP($A2191,Database!$A:$Y,11,FALSE)</f>
        <v>112</v>
      </c>
      <c r="U2191" s="20">
        <f>VLOOKUP($A2191,Database!$A:$Y,12,FALSE)</f>
        <v>123</v>
      </c>
      <c r="V2191" s="20" t="str">
        <f>VLOOKUP(A2191,Database!A:M,13,FALSE)</f>
        <v>À venir</v>
      </c>
      <c r="W2191" s="20" t="str">
        <f>VLOOKUP($A2191,Database!$A:$Y,20,FALSE)</f>
        <v/>
      </c>
      <c r="X2191" s="20" t="str">
        <f>VLOOKUP($A2191,Database!$A:$Y,21,FALSE)</f>
        <v/>
      </c>
      <c r="Y2191" s="20">
        <f>IF(A2191=0,0,IF(V2191="À venir",0,IF(AND(ISBLANK(P2191),ISBLANK(Q2191)),1,0)))</f>
        <v>0</v>
      </c>
      <c r="Z2191" s="20" t="str">
        <f>IF(OR(ISBLANK(P2191),ISBLANK(Q2191)),"",IF(OR(AND(P2191&gt;Q2191,W2191&gt;X2191),AND(P2191=Q2191,W2191=X2191),AND(P2191&lt;Q2191,W2191&lt;X2191)),1,0))</f>
        <v/>
      </c>
      <c r="AA2191" s="20" t="str">
        <f ca="1">IF(C2191&lt;NOW(),IF(AND(P2191&gt;Q2191,W2191&gt;X2191),S2191,IF(AND(P2191=Q2191,W2191=X2191),T2191,IF(AND(P2191&lt;Q2191,W2191&lt;X2191),U2191,0))),"")</f>
        <v/>
      </c>
      <c r="AB2191" s="20">
        <f ca="1">IF(AND(P2191=W2191,Q2191=X2191,NOT(ISBLANK(P2191)),NOT(ISBLANK(Q2191)),NOT(ISBLANK(W2191)),NOT(ISBLANK(AA2191))),1,0)</f>
        <v>0</v>
      </c>
      <c r="AC2191" s="20" t="str">
        <f ca="1">IF(AB2191=0,"",IF(OR(ISBLANK(P2191),ISBLANK(Q2191)),"",IF(ISBLANK(VLOOKUP(A2191,Database!A:AA,22,FALSE)),"",VLOOKUP(A2191,Database!A:AA,22,FALSE))))</f>
        <v/>
      </c>
      <c r="AD2191" s="20" t="str">
        <f>IFERROR(
   IF(
     OR(ISBLANK(P2191),ISBLANK(Q2191)),
     "",
     IF(
       AND(AA2191&lt;&gt;"",OR(V2191="Terminé",V2191="En cours")),
       VLOOKUP(AC2191,Setup_ScoreExactBonus!A:D,4,FALSE),
       0
     )),
  0)</f>
        <v/>
      </c>
      <c r="AE2191" s="21">
        <f>IFERROR(IF(OR(ISBLANK(P2191),ISBLANK(Q2191)),0,IF(AA2191&lt;&gt;"", AA2191 + IF(AB2191=1,AD2191, 0), "") * (R2191+1)),"")</f>
        <v>0</v>
      </c>
      <c r="AF2191" s="21">
        <f ca="1">SUMIFS(AE$2:AE2191,D$2:D2191,D2191)</f>
        <v>2802</v>
      </c>
    </row>
    <row r="2192" spans="1:32" hidden="1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/>
      <c r="Q2192" s="27"/>
      <c r="R2192" s="21">
        <v>0</v>
      </c>
      <c r="S2192" s="20">
        <f>VLOOKUP($A2192,Database!$A:$Y,10,FALSE)</f>
        <v>80</v>
      </c>
      <c r="T2192" s="20">
        <f>VLOOKUP($A2192,Database!$A:$Y,11,FALSE)</f>
        <v>112</v>
      </c>
      <c r="U2192" s="20">
        <f>VLOOKUP($A2192,Database!$A:$Y,12,FALSE)</f>
        <v>123</v>
      </c>
      <c r="V2192" s="20" t="str">
        <f>VLOOKUP(A2192,Database!A:M,13,FALSE)</f>
        <v>À venir</v>
      </c>
      <c r="W2192" s="20" t="str">
        <f>VLOOKUP($A2192,Database!$A:$Y,20,FALSE)</f>
        <v/>
      </c>
      <c r="X2192" s="20" t="str">
        <f>VLOOKUP($A2192,Database!$A:$Y,21,FALSE)</f>
        <v/>
      </c>
      <c r="Y2192" s="20">
        <f>IF(A2192=0,0,IF(V2192="À venir",0,IF(AND(ISBLANK(P2192),ISBLANK(Q2192)),1,0)))</f>
        <v>0</v>
      </c>
      <c r="Z2192" s="20" t="str">
        <f>IF(OR(ISBLANK(P2192),ISBLANK(Q2192)),"",IF(OR(AND(P2192&gt;Q2192,W2192&gt;X2192),AND(P2192=Q2192,W2192=X2192),AND(P2192&lt;Q2192,W2192&lt;X2192)),1,0))</f>
        <v/>
      </c>
      <c r="AA2192" s="20" t="str">
        <f ca="1">IF(C2192&lt;NOW(),IF(AND(P2192&gt;Q2192,W2192&gt;X2192),S2192,IF(AND(P2192=Q2192,W2192=X2192),T2192,IF(AND(P2192&lt;Q2192,W2192&lt;X2192),U2192,0))),"")</f>
        <v/>
      </c>
      <c r="AB2192" s="20">
        <f ca="1">IF(AND(P2192=W2192,Q2192=X2192,NOT(ISBLANK(P2192)),NOT(ISBLANK(Q2192)),NOT(ISBLANK(W2192)),NOT(ISBLANK(AA2192))),1,0)</f>
        <v>0</v>
      </c>
      <c r="AC2192" s="20" t="str">
        <f ca="1">IF(AB2192=0,"",IF(OR(ISBLANK(P2192),ISBLANK(Q2192)),"",IF(ISBLANK(VLOOKUP(A2192,Database!A:AA,22,FALSE)),"",VLOOKUP(A2192,Database!A:AA,22,FALSE))))</f>
        <v/>
      </c>
      <c r="AD2192" s="20" t="str">
        <f>IFERROR(
   IF(
     OR(ISBLANK(P2192),ISBLANK(Q2192)),
     "",
     IF(
       AND(AA2192&lt;&gt;"",OR(V2192="Terminé",V2192="En cours")),
       VLOOKUP(AC2192,Setup_ScoreExactBonus!A:D,4,FALSE),
       0
     )),
  0)</f>
        <v/>
      </c>
      <c r="AE2192" s="21">
        <f>IFERROR(IF(OR(ISBLANK(P2192),ISBLANK(Q2192)),0,IF(AA2192&lt;&gt;"", AA2192 + IF(AB2192=1,AD2192, 0), "") * (R2192+1)),"")</f>
        <v>0</v>
      </c>
      <c r="AF2192" s="21">
        <f ca="1">SUMIFS(AE$2:AE2192,D$2:D2192,D2192)</f>
        <v>2698</v>
      </c>
    </row>
    <row r="2193" spans="1:32" hidden="1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/>
      <c r="Q2193" s="27"/>
      <c r="R2193" s="21">
        <v>0</v>
      </c>
      <c r="S2193" s="20">
        <f>VLOOKUP($A2193,Database!$A:$Y,10,FALSE)</f>
        <v>80</v>
      </c>
      <c r="T2193" s="20">
        <f>VLOOKUP($A2193,Database!$A:$Y,11,FALSE)</f>
        <v>112</v>
      </c>
      <c r="U2193" s="20">
        <f>VLOOKUP($A2193,Database!$A:$Y,12,FALSE)</f>
        <v>123</v>
      </c>
      <c r="V2193" s="20" t="str">
        <f>VLOOKUP(A2193,Database!A:M,13,FALSE)</f>
        <v>À venir</v>
      </c>
      <c r="W2193" s="20" t="str">
        <f>VLOOKUP($A2193,Database!$A:$Y,20,FALSE)</f>
        <v/>
      </c>
      <c r="X2193" s="20" t="str">
        <f>VLOOKUP($A2193,Database!$A:$Y,21,FALSE)</f>
        <v/>
      </c>
      <c r="Y2193" s="20">
        <f>IF(A2193=0,0,IF(V2193="À venir",0,IF(AND(ISBLANK(P2193),ISBLANK(Q2193)),1,0)))</f>
        <v>0</v>
      </c>
      <c r="Z2193" s="20" t="str">
        <f>IF(OR(ISBLANK(P2193),ISBLANK(Q2193)),"",IF(OR(AND(P2193&gt;Q2193,W2193&gt;X2193),AND(P2193=Q2193,W2193=X2193),AND(P2193&lt;Q2193,W2193&lt;X2193)),1,0))</f>
        <v/>
      </c>
      <c r="AA2193" s="20" t="str">
        <f ca="1">IF(C2193&lt;NOW(),IF(AND(P2193&gt;Q2193,W2193&gt;X2193),S2193,IF(AND(P2193=Q2193,W2193=X2193),T2193,IF(AND(P2193&lt;Q2193,W2193&lt;X2193),U2193,0))),"")</f>
        <v/>
      </c>
      <c r="AB2193" s="20">
        <f ca="1">IF(AND(P2193=W2193,Q2193=X2193,NOT(ISBLANK(P2193)),NOT(ISBLANK(Q2193)),NOT(ISBLANK(W2193)),NOT(ISBLANK(AA2193))),1,0)</f>
        <v>0</v>
      </c>
      <c r="AC2193" s="20" t="str">
        <f ca="1">IF(AB2193=0,"",IF(OR(ISBLANK(P2193),ISBLANK(Q2193)),"",IF(ISBLANK(VLOOKUP(A2193,Database!A:AA,22,FALSE)),"",VLOOKUP(A2193,Database!A:AA,22,FALSE))))</f>
        <v/>
      </c>
      <c r="AD2193" s="20" t="str">
        <f>IFERROR(
   IF(
     OR(ISBLANK(P2193),ISBLANK(Q2193)),
     "",
     IF(
       AND(AA2193&lt;&gt;"",OR(V2193="Terminé",V2193="En cours")),
       VLOOKUP(AC2193,Setup_ScoreExactBonus!A:D,4,FALSE),
       0
     )),
  0)</f>
        <v/>
      </c>
      <c r="AE2193" s="21">
        <f>IFERROR(IF(OR(ISBLANK(P2193),ISBLANK(Q2193)),0,IF(AA2193&lt;&gt;"", AA2193 + IF(AB2193=1,AD2193, 0), "") * (R2193+1)),"")</f>
        <v>0</v>
      </c>
      <c r="AF2193" s="21">
        <f ca="1">SUMIFS(AE$2:AE2193,D$2:D2193,D2193)</f>
        <v>2190</v>
      </c>
    </row>
    <row r="2194" spans="1:32" hidden="1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/>
      <c r="Q2194" s="27"/>
      <c r="R2194" s="21">
        <v>0</v>
      </c>
      <c r="S2194" s="20">
        <f>VLOOKUP($A2194,Database!$A:$Y,10,FALSE)</f>
        <v>80</v>
      </c>
      <c r="T2194" s="20">
        <f>VLOOKUP($A2194,Database!$A:$Y,11,FALSE)</f>
        <v>112</v>
      </c>
      <c r="U2194" s="20">
        <f>VLOOKUP($A2194,Database!$A:$Y,12,FALSE)</f>
        <v>123</v>
      </c>
      <c r="V2194" s="20" t="str">
        <f>VLOOKUP(A2194,Database!A:M,13,FALSE)</f>
        <v>À venir</v>
      </c>
      <c r="W2194" s="20" t="str">
        <f>VLOOKUP($A2194,Database!$A:$Y,20,FALSE)</f>
        <v/>
      </c>
      <c r="X2194" s="20" t="str">
        <f>VLOOKUP($A2194,Database!$A:$Y,21,FALSE)</f>
        <v/>
      </c>
      <c r="Y2194" s="20">
        <f>IF(A2194=0,0,IF(V2194="À venir",0,IF(AND(ISBLANK(P2194),ISBLANK(Q2194)),1,0)))</f>
        <v>0</v>
      </c>
      <c r="Z2194" s="20" t="str">
        <f>IF(OR(ISBLANK(P2194),ISBLANK(Q2194)),"",IF(OR(AND(P2194&gt;Q2194,W2194&gt;X2194),AND(P2194=Q2194,W2194=X2194),AND(P2194&lt;Q2194,W2194&lt;X2194)),1,0))</f>
        <v/>
      </c>
      <c r="AA2194" s="20" t="str">
        <f ca="1">IF(C2194&lt;NOW(),IF(AND(P2194&gt;Q2194,W2194&gt;X2194),S2194,IF(AND(P2194=Q2194,W2194=X2194),T2194,IF(AND(P2194&lt;Q2194,W2194&lt;X2194),U2194,0))),"")</f>
        <v/>
      </c>
      <c r="AB2194" s="20">
        <f ca="1">IF(AND(P2194=W2194,Q2194=X2194,NOT(ISBLANK(P2194)),NOT(ISBLANK(Q2194)),NOT(ISBLANK(W2194)),NOT(ISBLANK(AA2194))),1,0)</f>
        <v>0</v>
      </c>
      <c r="AC2194" s="20" t="str">
        <f ca="1">IF(AB2194=0,"",IF(OR(ISBLANK(P2194),ISBLANK(Q2194)),"",IF(ISBLANK(VLOOKUP(A2194,Database!A:AA,22,FALSE)),"",VLOOKUP(A2194,Database!A:AA,22,FALSE))))</f>
        <v/>
      </c>
      <c r="AD2194" s="20" t="str">
        <f>IFERROR(
   IF(
     OR(ISBLANK(P2194),ISBLANK(Q2194)),
     "",
     IF(
       AND(AA2194&lt;&gt;"",OR(V2194="Terminé",V2194="En cours")),
       VLOOKUP(AC2194,Setup_ScoreExactBonus!A:D,4,FALSE),
       0
     )),
  0)</f>
        <v/>
      </c>
      <c r="AE2194" s="21">
        <f>IFERROR(IF(OR(ISBLANK(P2194),ISBLANK(Q2194)),0,IF(AA2194&lt;&gt;"", AA2194 + IF(AB2194=1,AD2194, 0), "") * (R2194+1)),"")</f>
        <v>0</v>
      </c>
      <c r="AF2194" s="21">
        <f ca="1">SUMIFS(AE$2:AE2194,D$2:D2194,D2194)</f>
        <v>2789</v>
      </c>
    </row>
    <row r="2195" spans="1:32" hidden="1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/>
      <c r="Q2195" s="27"/>
      <c r="R2195" s="21">
        <v>0</v>
      </c>
      <c r="S2195" s="20">
        <f>VLOOKUP($A2195,Database!$A:$Y,10,FALSE)</f>
        <v>80</v>
      </c>
      <c r="T2195" s="20">
        <f>VLOOKUP($A2195,Database!$A:$Y,11,FALSE)</f>
        <v>112</v>
      </c>
      <c r="U2195" s="20">
        <f>VLOOKUP($A2195,Database!$A:$Y,12,FALSE)</f>
        <v>123</v>
      </c>
      <c r="V2195" s="20" t="str">
        <f>VLOOKUP(A2195,Database!A:M,13,FALSE)</f>
        <v>À venir</v>
      </c>
      <c r="W2195" s="20" t="str">
        <f>VLOOKUP($A2195,Database!$A:$Y,20,FALSE)</f>
        <v/>
      </c>
      <c r="X2195" s="20" t="str">
        <f>VLOOKUP($A2195,Database!$A:$Y,21,FALSE)</f>
        <v/>
      </c>
      <c r="Y2195" s="20">
        <f>IF(A2195=0,0,IF(V2195="À venir",0,IF(AND(ISBLANK(P2195),ISBLANK(Q2195)),1,0)))</f>
        <v>0</v>
      </c>
      <c r="Z2195" s="20" t="str">
        <f>IF(OR(ISBLANK(P2195),ISBLANK(Q2195)),"",IF(OR(AND(P2195&gt;Q2195,W2195&gt;X2195),AND(P2195=Q2195,W2195=X2195),AND(P2195&lt;Q2195,W2195&lt;X2195)),1,0))</f>
        <v/>
      </c>
      <c r="AA2195" s="20" t="str">
        <f ca="1">IF(C2195&lt;NOW(),IF(AND(P2195&gt;Q2195,W2195&gt;X2195),S2195,IF(AND(P2195=Q2195,W2195=X2195),T2195,IF(AND(P2195&lt;Q2195,W2195&lt;X2195),U2195,0))),"")</f>
        <v/>
      </c>
      <c r="AB2195" s="20">
        <f ca="1">IF(AND(P2195=W2195,Q2195=X2195,NOT(ISBLANK(P2195)),NOT(ISBLANK(Q2195)),NOT(ISBLANK(W2195)),NOT(ISBLANK(AA2195))),1,0)</f>
        <v>0</v>
      </c>
      <c r="AC2195" s="20" t="str">
        <f ca="1">IF(AB2195=0,"",IF(OR(ISBLANK(P2195),ISBLANK(Q2195)),"",IF(ISBLANK(VLOOKUP(A2195,Database!A:AA,22,FALSE)),"",VLOOKUP(A2195,Database!A:AA,22,FALSE))))</f>
        <v/>
      </c>
      <c r="AD2195" s="20" t="str">
        <f>IFERROR(
   IF(
     OR(ISBLANK(P2195),ISBLANK(Q2195)),
     "",
     IF(
       AND(AA2195&lt;&gt;"",OR(V2195="Terminé",V2195="En cours")),
       VLOOKUP(AC2195,Setup_ScoreExactBonus!A:D,4,FALSE),
       0
     )),
  0)</f>
        <v/>
      </c>
      <c r="AE2195" s="21">
        <f>IFERROR(IF(OR(ISBLANK(P2195),ISBLANK(Q2195)),0,IF(AA2195&lt;&gt;"", AA2195 + IF(AB2195=1,AD2195, 0), "") * (R2195+1)),"")</f>
        <v>0</v>
      </c>
      <c r="AF2195" s="21">
        <f ca="1">SUMIFS(AE$2:AE2195,D$2:D2195,D2195)</f>
        <v>1434</v>
      </c>
    </row>
    <row r="2196" spans="1:32" hidden="1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/>
      <c r="Q2196" s="27"/>
      <c r="R2196" s="21">
        <v>0</v>
      </c>
      <c r="S2196" s="20">
        <f>VLOOKUP($A2196,Database!$A:$Y,10,FALSE)</f>
        <v>80</v>
      </c>
      <c r="T2196" s="20">
        <f>VLOOKUP($A2196,Database!$A:$Y,11,FALSE)</f>
        <v>112</v>
      </c>
      <c r="U2196" s="20">
        <f>VLOOKUP($A2196,Database!$A:$Y,12,FALSE)</f>
        <v>123</v>
      </c>
      <c r="V2196" s="20" t="str">
        <f>VLOOKUP(A2196,Database!A:M,13,FALSE)</f>
        <v>À venir</v>
      </c>
      <c r="W2196" s="20" t="str">
        <f>VLOOKUP($A2196,Database!$A:$Y,20,FALSE)</f>
        <v/>
      </c>
      <c r="X2196" s="20" t="str">
        <f>VLOOKUP($A2196,Database!$A:$Y,21,FALSE)</f>
        <v/>
      </c>
      <c r="Y2196" s="20">
        <f>IF(A2196=0,0,IF(V2196="À venir",0,IF(AND(ISBLANK(P2196),ISBLANK(Q2196)),1,0)))</f>
        <v>0</v>
      </c>
      <c r="Z2196" s="20" t="str">
        <f>IF(OR(ISBLANK(P2196),ISBLANK(Q2196)),"",IF(OR(AND(P2196&gt;Q2196,W2196&gt;X2196),AND(P2196=Q2196,W2196=X2196),AND(P2196&lt;Q2196,W2196&lt;X2196)),1,0))</f>
        <v/>
      </c>
      <c r="AA2196" s="20" t="str">
        <f ca="1">IF(C2196&lt;NOW(),IF(AND(P2196&gt;Q2196,W2196&gt;X2196),S2196,IF(AND(P2196=Q2196,W2196=X2196),T2196,IF(AND(P2196&lt;Q2196,W2196&lt;X2196),U2196,0))),"")</f>
        <v/>
      </c>
      <c r="AB2196" s="20">
        <f ca="1">IF(AND(P2196=W2196,Q2196=X2196,NOT(ISBLANK(P2196)),NOT(ISBLANK(Q2196)),NOT(ISBLANK(W2196)),NOT(ISBLANK(AA2196))),1,0)</f>
        <v>0</v>
      </c>
      <c r="AC2196" s="20" t="str">
        <f ca="1">IF(AB2196=0,"",IF(OR(ISBLANK(P2196),ISBLANK(Q2196)),"",IF(ISBLANK(VLOOKUP(A2196,Database!A:AA,22,FALSE)),"",VLOOKUP(A2196,Database!A:AA,22,FALSE))))</f>
        <v/>
      </c>
      <c r="AD2196" s="20" t="str">
        <f>IFERROR(
   IF(
     OR(ISBLANK(P2196),ISBLANK(Q2196)),
     "",
     IF(
       AND(AA2196&lt;&gt;"",OR(V2196="Terminé",V2196="En cours")),
       VLOOKUP(AC2196,Setup_ScoreExactBonus!A:D,4,FALSE),
       0
     )),
  0)</f>
        <v/>
      </c>
      <c r="AE2196" s="21">
        <f>IFERROR(IF(OR(ISBLANK(P2196),ISBLANK(Q2196)),0,IF(AA2196&lt;&gt;"", AA2196 + IF(AB2196=1,AD2196, 0), "") * (R2196+1)),"")</f>
        <v>0</v>
      </c>
      <c r="AF2196" s="21">
        <f ca="1">SUMIFS(AE$2:AE2196,D$2:D2196,D2196)</f>
        <v>2732</v>
      </c>
    </row>
    <row r="2197" spans="1:32" hidden="1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/>
      <c r="Q2197" s="27"/>
      <c r="R2197" s="21">
        <v>0</v>
      </c>
      <c r="S2197" s="20">
        <f>VLOOKUP($A2197,Database!$A:$Y,10,FALSE)</f>
        <v>80</v>
      </c>
      <c r="T2197" s="20">
        <f>VLOOKUP($A2197,Database!$A:$Y,11,FALSE)</f>
        <v>112</v>
      </c>
      <c r="U2197" s="20">
        <f>VLOOKUP($A2197,Database!$A:$Y,12,FALSE)</f>
        <v>123</v>
      </c>
      <c r="V2197" s="20" t="str">
        <f>VLOOKUP(A2197,Database!A:M,13,FALSE)</f>
        <v>À venir</v>
      </c>
      <c r="W2197" s="20" t="str">
        <f>VLOOKUP($A2197,Database!$A:$Y,20,FALSE)</f>
        <v/>
      </c>
      <c r="X2197" s="20" t="str">
        <f>VLOOKUP($A2197,Database!$A:$Y,21,FALSE)</f>
        <v/>
      </c>
      <c r="Y2197" s="20">
        <f>IF(A2197=0,0,IF(V2197="À venir",0,IF(AND(ISBLANK(P2197),ISBLANK(Q2197)),1,0)))</f>
        <v>0</v>
      </c>
      <c r="Z2197" s="20" t="str">
        <f>IF(OR(ISBLANK(P2197),ISBLANK(Q2197)),"",IF(OR(AND(P2197&gt;Q2197,W2197&gt;X2197),AND(P2197=Q2197,W2197=X2197),AND(P2197&lt;Q2197,W2197&lt;X2197)),1,0))</f>
        <v/>
      </c>
      <c r="AA2197" s="20" t="str">
        <f ca="1">IF(C2197&lt;NOW(),IF(AND(P2197&gt;Q2197,W2197&gt;X2197),S2197,IF(AND(P2197=Q2197,W2197=X2197),T2197,IF(AND(P2197&lt;Q2197,W2197&lt;X2197),U2197,0))),"")</f>
        <v/>
      </c>
      <c r="AB2197" s="20">
        <f ca="1">IF(AND(P2197=W2197,Q2197=X2197,NOT(ISBLANK(P2197)),NOT(ISBLANK(Q2197)),NOT(ISBLANK(W2197)),NOT(ISBLANK(AA2197))),1,0)</f>
        <v>0</v>
      </c>
      <c r="AC2197" s="20" t="str">
        <f ca="1">IF(AB2197=0,"",IF(OR(ISBLANK(P2197),ISBLANK(Q2197)),"",IF(ISBLANK(VLOOKUP(A2197,Database!A:AA,22,FALSE)),"",VLOOKUP(A2197,Database!A:AA,22,FALSE))))</f>
        <v/>
      </c>
      <c r="AD2197" s="20" t="str">
        <f>IFERROR(
   IF(
     OR(ISBLANK(P2197),ISBLANK(Q2197)),
     "",
     IF(
       AND(AA2197&lt;&gt;"",OR(V2197="Terminé",V2197="En cours")),
       VLOOKUP(AC2197,Setup_ScoreExactBonus!A:D,4,FALSE),
       0
     )),
  0)</f>
        <v/>
      </c>
      <c r="AE2197" s="21">
        <f>IFERROR(IF(OR(ISBLANK(P2197),ISBLANK(Q2197)),0,IF(AA2197&lt;&gt;"", AA2197 + IF(AB2197=1,AD2197, 0), "") * (R2197+1)),"")</f>
        <v>0</v>
      </c>
      <c r="AF2197" s="21">
        <f ca="1">SUMIFS(AE$2:AE2197,D$2:D2197,D2197)</f>
        <v>2825</v>
      </c>
    </row>
    <row r="2198" spans="1:32" hidden="1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/>
      <c r="Q2198" s="27"/>
      <c r="R2198" s="21">
        <v>0</v>
      </c>
      <c r="S2198" s="20">
        <f>VLOOKUP($A2198,Database!$A:$Y,10,FALSE)</f>
        <v>80</v>
      </c>
      <c r="T2198" s="20">
        <f>VLOOKUP($A2198,Database!$A:$Y,11,FALSE)</f>
        <v>112</v>
      </c>
      <c r="U2198" s="20">
        <f>VLOOKUP($A2198,Database!$A:$Y,12,FALSE)</f>
        <v>123</v>
      </c>
      <c r="V2198" s="20" t="str">
        <f>VLOOKUP(A2198,Database!A:M,13,FALSE)</f>
        <v>À venir</v>
      </c>
      <c r="W2198" s="20" t="str">
        <f>VLOOKUP($A2198,Database!$A:$Y,20,FALSE)</f>
        <v/>
      </c>
      <c r="X2198" s="20" t="str">
        <f>VLOOKUP($A2198,Database!$A:$Y,21,FALSE)</f>
        <v/>
      </c>
      <c r="Y2198" s="20">
        <f>IF(A2198=0,0,IF(V2198="À venir",0,IF(AND(ISBLANK(P2198),ISBLANK(Q2198)),1,0)))</f>
        <v>0</v>
      </c>
      <c r="Z2198" s="20" t="str">
        <f>IF(OR(ISBLANK(P2198),ISBLANK(Q2198)),"",IF(OR(AND(P2198&gt;Q2198,W2198&gt;X2198),AND(P2198=Q2198,W2198=X2198),AND(P2198&lt;Q2198,W2198&lt;X2198)),1,0))</f>
        <v/>
      </c>
      <c r="AA2198" s="20" t="str">
        <f ca="1">IF(C2198&lt;NOW(),IF(AND(P2198&gt;Q2198,W2198&gt;X2198),S2198,IF(AND(P2198=Q2198,W2198=X2198),T2198,IF(AND(P2198&lt;Q2198,W2198&lt;X2198),U2198,0))),"")</f>
        <v/>
      </c>
      <c r="AB2198" s="20">
        <f ca="1">IF(AND(P2198=W2198,Q2198=X2198,NOT(ISBLANK(P2198)),NOT(ISBLANK(Q2198)),NOT(ISBLANK(W2198)),NOT(ISBLANK(AA2198))),1,0)</f>
        <v>0</v>
      </c>
      <c r="AC2198" s="20" t="str">
        <f ca="1">IF(AB2198=0,"",IF(OR(ISBLANK(P2198),ISBLANK(Q2198)),"",IF(ISBLANK(VLOOKUP(A2198,Database!A:AA,22,FALSE)),"",VLOOKUP(A2198,Database!A:AA,22,FALSE))))</f>
        <v/>
      </c>
      <c r="AD2198" s="20" t="str">
        <f>IFERROR(
   IF(
     OR(ISBLANK(P2198),ISBLANK(Q2198)),
     "",
     IF(
       AND(AA2198&lt;&gt;"",OR(V2198="Terminé",V2198="En cours")),
       VLOOKUP(AC2198,Setup_ScoreExactBonus!A:D,4,FALSE),
       0
     )),
  0)</f>
        <v/>
      </c>
      <c r="AE2198" s="21">
        <f>IFERROR(IF(OR(ISBLANK(P2198),ISBLANK(Q2198)),0,IF(AA2198&lt;&gt;"", AA2198 + IF(AB2198=1,AD2198, 0), "") * (R2198+1)),"")</f>
        <v>0</v>
      </c>
      <c r="AF2198" s="21">
        <f ca="1">SUMIFS(AE$2:AE2198,D$2:D2198,D2198)</f>
        <v>2585</v>
      </c>
    </row>
    <row r="2199" spans="1:32" hidden="1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/>
      <c r="Q2199" s="27"/>
      <c r="R2199" s="21">
        <v>0</v>
      </c>
      <c r="S2199" s="20">
        <f>VLOOKUP($A2199,Database!$A:$Y,10,FALSE)</f>
        <v>80</v>
      </c>
      <c r="T2199" s="20">
        <f>VLOOKUP($A2199,Database!$A:$Y,11,FALSE)</f>
        <v>112</v>
      </c>
      <c r="U2199" s="20">
        <f>VLOOKUP($A2199,Database!$A:$Y,12,FALSE)</f>
        <v>123</v>
      </c>
      <c r="V2199" s="20" t="str">
        <f>VLOOKUP(A2199,Database!A:M,13,FALSE)</f>
        <v>À venir</v>
      </c>
      <c r="W2199" s="20" t="str">
        <f>VLOOKUP($A2199,Database!$A:$Y,20,FALSE)</f>
        <v/>
      </c>
      <c r="X2199" s="20" t="str">
        <f>VLOOKUP($A2199,Database!$A:$Y,21,FALSE)</f>
        <v/>
      </c>
      <c r="Y2199" s="20">
        <f>IF(A2199=0,0,IF(V2199="À venir",0,IF(AND(ISBLANK(P2199),ISBLANK(Q2199)),1,0)))</f>
        <v>0</v>
      </c>
      <c r="Z2199" s="20" t="str">
        <f>IF(OR(ISBLANK(P2199),ISBLANK(Q2199)),"",IF(OR(AND(P2199&gt;Q2199,W2199&gt;X2199),AND(P2199=Q2199,W2199=X2199),AND(P2199&lt;Q2199,W2199&lt;X2199)),1,0))</f>
        <v/>
      </c>
      <c r="AA2199" s="20" t="str">
        <f ca="1">IF(C2199&lt;NOW(),IF(AND(P2199&gt;Q2199,W2199&gt;X2199),S2199,IF(AND(P2199=Q2199,W2199=X2199),T2199,IF(AND(P2199&lt;Q2199,W2199&lt;X2199),U2199,0))),"")</f>
        <v/>
      </c>
      <c r="AB2199" s="20">
        <f ca="1">IF(AND(P2199=W2199,Q2199=X2199,NOT(ISBLANK(P2199)),NOT(ISBLANK(Q2199)),NOT(ISBLANK(W2199)),NOT(ISBLANK(AA2199))),1,0)</f>
        <v>0</v>
      </c>
      <c r="AC2199" s="20" t="str">
        <f ca="1">IF(AB2199=0,"",IF(OR(ISBLANK(P2199),ISBLANK(Q2199)),"",IF(ISBLANK(VLOOKUP(A2199,Database!A:AA,22,FALSE)),"",VLOOKUP(A2199,Database!A:AA,22,FALSE))))</f>
        <v/>
      </c>
      <c r="AD2199" s="20" t="str">
        <f>IFERROR(
   IF(
     OR(ISBLANK(P2199),ISBLANK(Q2199)),
     "",
     IF(
       AND(AA2199&lt;&gt;"",OR(V2199="Terminé",V2199="En cours")),
       VLOOKUP(AC2199,Setup_ScoreExactBonus!A:D,4,FALSE),
       0
     )),
  0)</f>
        <v/>
      </c>
      <c r="AE2199" s="21">
        <f>IFERROR(IF(OR(ISBLANK(P2199),ISBLANK(Q2199)),0,IF(AA2199&lt;&gt;"", AA2199 + IF(AB2199=1,AD2199, 0), "") * (R2199+1)),"")</f>
        <v>0</v>
      </c>
      <c r="AF2199" s="21">
        <f ca="1">SUMIFS(AE$2:AE2199,D$2:D2199,D2199)</f>
        <v>2936</v>
      </c>
    </row>
    <row r="2200" spans="1:32" hidden="1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/>
      <c r="Q2200" s="27"/>
      <c r="R2200" s="21">
        <v>0</v>
      </c>
      <c r="S2200" s="20">
        <f>VLOOKUP($A2200,Database!$A:$Y,10,FALSE)</f>
        <v>80</v>
      </c>
      <c r="T2200" s="20">
        <f>VLOOKUP($A2200,Database!$A:$Y,11,FALSE)</f>
        <v>112</v>
      </c>
      <c r="U2200" s="20">
        <f>VLOOKUP($A2200,Database!$A:$Y,12,FALSE)</f>
        <v>123</v>
      </c>
      <c r="V2200" s="20" t="str">
        <f>VLOOKUP(A2200,Database!A:M,13,FALSE)</f>
        <v>À venir</v>
      </c>
      <c r="W2200" s="20" t="str">
        <f>VLOOKUP($A2200,Database!$A:$Y,20,FALSE)</f>
        <v/>
      </c>
      <c r="X2200" s="20" t="str">
        <f>VLOOKUP($A2200,Database!$A:$Y,21,FALSE)</f>
        <v/>
      </c>
      <c r="Y2200" s="20">
        <f>IF(A2200=0,0,IF(V2200="À venir",0,IF(AND(ISBLANK(P2200),ISBLANK(Q2200)),1,0)))</f>
        <v>0</v>
      </c>
      <c r="Z2200" s="20" t="str">
        <f>IF(OR(ISBLANK(P2200),ISBLANK(Q2200)),"",IF(OR(AND(P2200&gt;Q2200,W2200&gt;X2200),AND(P2200=Q2200,W2200=X2200),AND(P2200&lt;Q2200,W2200&lt;X2200)),1,0))</f>
        <v/>
      </c>
      <c r="AA2200" s="20" t="str">
        <f ca="1">IF(C2200&lt;NOW(),IF(AND(P2200&gt;Q2200,W2200&gt;X2200),S2200,IF(AND(P2200=Q2200,W2200=X2200),T2200,IF(AND(P2200&lt;Q2200,W2200&lt;X2200),U2200,0))),"")</f>
        <v/>
      </c>
      <c r="AB2200" s="20">
        <f ca="1">IF(AND(P2200=W2200,Q2200=X2200,NOT(ISBLANK(P2200)),NOT(ISBLANK(Q2200)),NOT(ISBLANK(W2200)),NOT(ISBLANK(AA2200))),1,0)</f>
        <v>0</v>
      </c>
      <c r="AC2200" s="20" t="str">
        <f ca="1">IF(AB2200=0,"",IF(OR(ISBLANK(P2200),ISBLANK(Q2200)),"",IF(ISBLANK(VLOOKUP(A2200,Database!A:AA,22,FALSE)),"",VLOOKUP(A2200,Database!A:AA,22,FALSE))))</f>
        <v/>
      </c>
      <c r="AD2200" s="20" t="str">
        <f>IFERROR(
   IF(
     OR(ISBLANK(P2200),ISBLANK(Q2200)),
     "",
     IF(
       AND(AA2200&lt;&gt;"",OR(V2200="Terminé",V2200="En cours")),
       VLOOKUP(AC2200,Setup_ScoreExactBonus!A:D,4,FALSE),
       0
     )),
  0)</f>
        <v/>
      </c>
      <c r="AE2200" s="21">
        <f>IFERROR(IF(OR(ISBLANK(P2200),ISBLANK(Q2200)),0,IF(AA2200&lt;&gt;"", AA2200 + IF(AB2200=1,AD2200, 0), "") * (R2200+1)),"")</f>
        <v>0</v>
      </c>
      <c r="AF2200" s="21">
        <f ca="1">SUMIFS(AE$2:AE2200,D$2:D2200,D2200)</f>
        <v>2774</v>
      </c>
    </row>
    <row r="2201" spans="1:32" hidden="1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/>
      <c r="Q2201" s="27"/>
      <c r="R2201" s="21">
        <v>0</v>
      </c>
      <c r="S2201" s="20">
        <f>VLOOKUP($A2201,Database!$A:$Y,10,FALSE)</f>
        <v>80</v>
      </c>
      <c r="T2201" s="20">
        <f>VLOOKUP($A2201,Database!$A:$Y,11,FALSE)</f>
        <v>112</v>
      </c>
      <c r="U2201" s="20">
        <f>VLOOKUP($A2201,Database!$A:$Y,12,FALSE)</f>
        <v>123</v>
      </c>
      <c r="V2201" s="20" t="str">
        <f>VLOOKUP(A2201,Database!A:M,13,FALSE)</f>
        <v>À venir</v>
      </c>
      <c r="W2201" s="20" t="str">
        <f>VLOOKUP($A2201,Database!$A:$Y,20,FALSE)</f>
        <v/>
      </c>
      <c r="X2201" s="20" t="str">
        <f>VLOOKUP($A2201,Database!$A:$Y,21,FALSE)</f>
        <v/>
      </c>
      <c r="Y2201" s="20">
        <f>IF(A2201=0,0,IF(V2201="À venir",0,IF(AND(ISBLANK(P2201),ISBLANK(Q2201)),1,0)))</f>
        <v>0</v>
      </c>
      <c r="Z2201" s="20" t="str">
        <f>IF(OR(ISBLANK(P2201),ISBLANK(Q2201)),"",IF(OR(AND(P2201&gt;Q2201,W2201&gt;X2201),AND(P2201=Q2201,W2201=X2201),AND(P2201&lt;Q2201,W2201&lt;X2201)),1,0))</f>
        <v/>
      </c>
      <c r="AA2201" s="20" t="str">
        <f ca="1">IF(C2201&lt;NOW(),IF(AND(P2201&gt;Q2201,W2201&gt;X2201),S2201,IF(AND(P2201=Q2201,W2201=X2201),T2201,IF(AND(P2201&lt;Q2201,W2201&lt;X2201),U2201,0))),"")</f>
        <v/>
      </c>
      <c r="AB2201" s="20">
        <f ca="1">IF(AND(P2201=W2201,Q2201=X2201,NOT(ISBLANK(P2201)),NOT(ISBLANK(Q2201)),NOT(ISBLANK(W2201)),NOT(ISBLANK(AA2201))),1,0)</f>
        <v>0</v>
      </c>
      <c r="AC2201" s="20" t="str">
        <f ca="1">IF(AB2201=0,"",IF(OR(ISBLANK(P2201),ISBLANK(Q2201)),"",IF(ISBLANK(VLOOKUP(A2201,Database!A:AA,22,FALSE)),"",VLOOKUP(A2201,Database!A:AA,22,FALSE))))</f>
        <v/>
      </c>
      <c r="AD2201" s="20" t="str">
        <f>IFERROR(
   IF(
     OR(ISBLANK(P2201),ISBLANK(Q2201)),
     "",
     IF(
       AND(AA2201&lt;&gt;"",OR(V2201="Terminé",V2201="En cours")),
       VLOOKUP(AC2201,Setup_ScoreExactBonus!A:D,4,FALSE),
       0
     )),
  0)</f>
        <v/>
      </c>
      <c r="AE2201" s="21">
        <f>IFERROR(IF(OR(ISBLANK(P2201),ISBLANK(Q2201)),0,IF(AA2201&lt;&gt;"", AA2201 + IF(AB2201=1,AD2201, 0), "") * (R2201+1)),"")</f>
        <v>0</v>
      </c>
      <c r="AF2201" s="21">
        <f ca="1">SUMIFS(AE$2:AE2201,D$2:D2201,D2201)</f>
        <v>2919</v>
      </c>
    </row>
    <row r="2202" spans="1:32" hidden="1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/>
      <c r="Q2202" s="27"/>
      <c r="R2202" s="21">
        <v>0</v>
      </c>
      <c r="S2202" s="20">
        <f>VLOOKUP($A2202,Database!$A:$Y,10,FALSE)</f>
        <v>80</v>
      </c>
      <c r="T2202" s="20">
        <f>VLOOKUP($A2202,Database!$A:$Y,11,FALSE)</f>
        <v>112</v>
      </c>
      <c r="U2202" s="20">
        <f>VLOOKUP($A2202,Database!$A:$Y,12,FALSE)</f>
        <v>123</v>
      </c>
      <c r="V2202" s="20" t="str">
        <f>VLOOKUP(A2202,Database!A:M,13,FALSE)</f>
        <v>À venir</v>
      </c>
      <c r="W2202" s="20" t="str">
        <f>VLOOKUP($A2202,Database!$A:$Y,20,FALSE)</f>
        <v/>
      </c>
      <c r="X2202" s="20" t="str">
        <f>VLOOKUP($A2202,Database!$A:$Y,21,FALSE)</f>
        <v/>
      </c>
      <c r="Y2202" s="20">
        <f>IF(A2202=0,0,IF(V2202="À venir",0,IF(AND(ISBLANK(P2202),ISBLANK(Q2202)),1,0)))</f>
        <v>0</v>
      </c>
      <c r="Z2202" s="20" t="str">
        <f>IF(OR(ISBLANK(P2202),ISBLANK(Q2202)),"",IF(OR(AND(P2202&gt;Q2202,W2202&gt;X2202),AND(P2202=Q2202,W2202=X2202),AND(P2202&lt;Q2202,W2202&lt;X2202)),1,0))</f>
        <v/>
      </c>
      <c r="AA2202" s="20" t="str">
        <f ca="1">IF(C2202&lt;NOW(),IF(AND(P2202&gt;Q2202,W2202&gt;X2202),S2202,IF(AND(P2202=Q2202,W2202=X2202),T2202,IF(AND(P2202&lt;Q2202,W2202&lt;X2202),U2202,0))),"")</f>
        <v/>
      </c>
      <c r="AB2202" s="20">
        <f ca="1">IF(AND(P2202=W2202,Q2202=X2202,NOT(ISBLANK(P2202)),NOT(ISBLANK(Q2202)),NOT(ISBLANK(W2202)),NOT(ISBLANK(AA2202))),1,0)</f>
        <v>0</v>
      </c>
      <c r="AC2202" s="20" t="str">
        <f ca="1">IF(AB2202=0,"",IF(OR(ISBLANK(P2202),ISBLANK(Q2202)),"",IF(ISBLANK(VLOOKUP(A2202,Database!A:AA,22,FALSE)),"",VLOOKUP(A2202,Database!A:AA,22,FALSE))))</f>
        <v/>
      </c>
      <c r="AD2202" s="20" t="str">
        <f>IFERROR(
   IF(
     OR(ISBLANK(P2202),ISBLANK(Q2202)),
     "",
     IF(
       AND(AA2202&lt;&gt;"",OR(V2202="Terminé",V2202="En cours")),
       VLOOKUP(AC2202,Setup_ScoreExactBonus!A:D,4,FALSE),
       0
     )),
  0)</f>
        <v/>
      </c>
      <c r="AE2202" s="21">
        <f>IFERROR(IF(OR(ISBLANK(P2202),ISBLANK(Q2202)),0,IF(AA2202&lt;&gt;"", AA2202 + IF(AB2202=1,AD2202, 0), "") * (R2202+1)),"")</f>
        <v>0</v>
      </c>
      <c r="AF2202" s="21">
        <f ca="1">SUMIFS(AE$2:AE2202,D$2:D2202,D2202)</f>
        <v>2893</v>
      </c>
    </row>
    <row r="2203" spans="1:32" hidden="1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/>
      <c r="Q2203" s="27"/>
      <c r="R2203" s="21">
        <v>0</v>
      </c>
      <c r="S2203" s="20">
        <f>VLOOKUP($A2203,Database!$A:$Y,10,FALSE)</f>
        <v>80</v>
      </c>
      <c r="T2203" s="20">
        <f>VLOOKUP($A2203,Database!$A:$Y,11,FALSE)</f>
        <v>112</v>
      </c>
      <c r="U2203" s="20">
        <f>VLOOKUP($A2203,Database!$A:$Y,12,FALSE)</f>
        <v>123</v>
      </c>
      <c r="V2203" s="20" t="str">
        <f>VLOOKUP(A2203,Database!A:M,13,FALSE)</f>
        <v>À venir</v>
      </c>
      <c r="W2203" s="20" t="str">
        <f>VLOOKUP($A2203,Database!$A:$Y,20,FALSE)</f>
        <v/>
      </c>
      <c r="X2203" s="20" t="str">
        <f>VLOOKUP($A2203,Database!$A:$Y,21,FALSE)</f>
        <v/>
      </c>
      <c r="Y2203" s="20">
        <f>IF(A2203=0,0,IF(V2203="À venir",0,IF(AND(ISBLANK(P2203),ISBLANK(Q2203)),1,0)))</f>
        <v>0</v>
      </c>
      <c r="Z2203" s="20" t="str">
        <f>IF(OR(ISBLANK(P2203),ISBLANK(Q2203)),"",IF(OR(AND(P2203&gt;Q2203,W2203&gt;X2203),AND(P2203=Q2203,W2203=X2203),AND(P2203&lt;Q2203,W2203&lt;X2203)),1,0))</f>
        <v/>
      </c>
      <c r="AA2203" s="20" t="str">
        <f ca="1">IF(C2203&lt;NOW(),IF(AND(P2203&gt;Q2203,W2203&gt;X2203),S2203,IF(AND(P2203=Q2203,W2203=X2203),T2203,IF(AND(P2203&lt;Q2203,W2203&lt;X2203),U2203,0))),"")</f>
        <v/>
      </c>
      <c r="AB2203" s="20">
        <f ca="1">IF(AND(P2203=W2203,Q2203=X2203,NOT(ISBLANK(P2203)),NOT(ISBLANK(Q2203)),NOT(ISBLANK(W2203)),NOT(ISBLANK(AA2203))),1,0)</f>
        <v>0</v>
      </c>
      <c r="AC2203" s="20" t="str">
        <f ca="1">IF(AB2203=0,"",IF(OR(ISBLANK(P2203),ISBLANK(Q2203)),"",IF(ISBLANK(VLOOKUP(A2203,Database!A:AA,22,FALSE)),"",VLOOKUP(A2203,Database!A:AA,22,FALSE))))</f>
        <v/>
      </c>
      <c r="AD2203" s="20" t="str">
        <f>IFERROR(
   IF(
     OR(ISBLANK(P2203),ISBLANK(Q2203)),
     "",
     IF(
       AND(AA2203&lt;&gt;"",OR(V2203="Terminé",V2203="En cours")),
       VLOOKUP(AC2203,Setup_ScoreExactBonus!A:D,4,FALSE),
       0
     )),
  0)</f>
        <v/>
      </c>
      <c r="AE2203" s="21">
        <f>IFERROR(IF(OR(ISBLANK(P2203),ISBLANK(Q2203)),0,IF(AA2203&lt;&gt;"", AA2203 + IF(AB2203=1,AD2203, 0), "") * (R2203+1)),"")</f>
        <v>0</v>
      </c>
      <c r="AF2203" s="21">
        <f ca="1">SUMIFS(AE$2:AE2203,D$2:D2203,D2203)</f>
        <v>2823</v>
      </c>
    </row>
    <row r="2204" spans="1:32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/>
      <c r="Q2204" s="27"/>
      <c r="R2204" s="21">
        <v>0</v>
      </c>
      <c r="S2204" s="20">
        <f>VLOOKUP($A2204,Database!$A:$Y,10,FALSE)</f>
        <v>80</v>
      </c>
      <c r="T2204" s="20">
        <f>VLOOKUP($A2204,Database!$A:$Y,11,FALSE)</f>
        <v>112</v>
      </c>
      <c r="U2204" s="20">
        <f>VLOOKUP($A2204,Database!$A:$Y,12,FALSE)</f>
        <v>123</v>
      </c>
      <c r="V2204" s="20" t="str">
        <f>VLOOKUP(A2204,Database!A:M,13,FALSE)</f>
        <v>À venir</v>
      </c>
      <c r="W2204" s="20" t="str">
        <f>VLOOKUP($A2204,Database!$A:$Y,20,FALSE)</f>
        <v/>
      </c>
      <c r="X2204" s="20" t="str">
        <f>VLOOKUP($A2204,Database!$A:$Y,21,FALSE)</f>
        <v/>
      </c>
      <c r="Y2204" s="20">
        <f>IF(A2204=0,0,IF(V2204="À venir",0,IF(AND(ISBLANK(P2204),ISBLANK(Q2204)),1,0)))</f>
        <v>0</v>
      </c>
      <c r="Z2204" s="20" t="str">
        <f>IF(OR(ISBLANK(P2204),ISBLANK(Q2204)),"",IF(OR(AND(P2204&gt;Q2204,W2204&gt;X2204),AND(P2204=Q2204,W2204=X2204),AND(P2204&lt;Q2204,W2204&lt;X2204)),1,0))</f>
        <v/>
      </c>
      <c r="AA2204" s="20" t="str">
        <f ca="1">IF(C2204&lt;NOW(),IF(AND(P2204&gt;Q2204,W2204&gt;X2204),S2204,IF(AND(P2204=Q2204,W2204=X2204),T2204,IF(AND(P2204&lt;Q2204,W2204&lt;X2204),U2204,0))),"")</f>
        <v/>
      </c>
      <c r="AB2204" s="20">
        <f ca="1">IF(AND(P2204=W2204,Q2204=X2204,NOT(ISBLANK(P2204)),NOT(ISBLANK(Q2204)),NOT(ISBLANK(W2204)),NOT(ISBLANK(AA2204))),1,0)</f>
        <v>0</v>
      </c>
      <c r="AC2204" s="20" t="str">
        <f ca="1">IF(AB2204=0,"",IF(OR(ISBLANK(P2204),ISBLANK(Q2204)),"",IF(ISBLANK(VLOOKUP(A2204,Database!A:AA,22,FALSE)),"",VLOOKUP(A2204,Database!A:AA,22,FALSE))))</f>
        <v/>
      </c>
      <c r="AD2204" s="20" t="str">
        <f>IFERROR(
   IF(
     OR(ISBLANK(P2204),ISBLANK(Q2204)),
     "",
     IF(
       AND(AA2204&lt;&gt;"",OR(V2204="Terminé",V2204="En cours")),
       VLOOKUP(AC2204,Setup_ScoreExactBonus!A:D,4,FALSE),
       0
     )),
  0)</f>
        <v/>
      </c>
      <c r="AE2204" s="21">
        <f>IFERROR(IF(OR(ISBLANK(P2204),ISBLANK(Q2204)),0,IF(AA2204&lt;&gt;"", AA2204 + IF(AB2204=1,AD2204, 0), "") * (R2204+1)),"")</f>
        <v>0</v>
      </c>
      <c r="AF2204" s="21">
        <f ca="1">SUMIFS(AE$2:AE2204,D$2:D2204,D2204)</f>
        <v>2420</v>
      </c>
    </row>
    <row r="2205" spans="1:32" hidden="1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/>
      <c r="Q2205" s="27"/>
      <c r="R2205" s="21">
        <v>0</v>
      </c>
      <c r="S2205" s="20">
        <f>VLOOKUP($A2205,Database!$A:$Y,10,FALSE)</f>
        <v>80</v>
      </c>
      <c r="T2205" s="20">
        <f>VLOOKUP($A2205,Database!$A:$Y,11,FALSE)</f>
        <v>112</v>
      </c>
      <c r="U2205" s="20">
        <f>VLOOKUP($A2205,Database!$A:$Y,12,FALSE)</f>
        <v>123</v>
      </c>
      <c r="V2205" s="20" t="str">
        <f>VLOOKUP(A2205,Database!A:M,13,FALSE)</f>
        <v>À venir</v>
      </c>
      <c r="W2205" s="20" t="str">
        <f>VLOOKUP($A2205,Database!$A:$Y,20,FALSE)</f>
        <v/>
      </c>
      <c r="X2205" s="20" t="str">
        <f>VLOOKUP($A2205,Database!$A:$Y,21,FALSE)</f>
        <v/>
      </c>
      <c r="Y2205" s="20">
        <f>IF(A2205=0,0,IF(V2205="À venir",0,IF(AND(ISBLANK(P2205),ISBLANK(Q2205)),1,0)))</f>
        <v>0</v>
      </c>
      <c r="Z2205" s="20" t="str">
        <f>IF(OR(ISBLANK(P2205),ISBLANK(Q2205)),"",IF(OR(AND(P2205&gt;Q2205,W2205&gt;X2205),AND(P2205=Q2205,W2205=X2205),AND(P2205&lt;Q2205,W2205&lt;X2205)),1,0))</f>
        <v/>
      </c>
      <c r="AA2205" s="20" t="str">
        <f ca="1">IF(C2205&lt;NOW(),IF(AND(P2205&gt;Q2205,W2205&gt;X2205),S2205,IF(AND(P2205=Q2205,W2205=X2205),T2205,IF(AND(P2205&lt;Q2205,W2205&lt;X2205),U2205,0))),"")</f>
        <v/>
      </c>
      <c r="AB2205" s="20">
        <f ca="1">IF(AND(P2205=W2205,Q2205=X2205,NOT(ISBLANK(P2205)),NOT(ISBLANK(Q2205)),NOT(ISBLANK(W2205)),NOT(ISBLANK(AA2205))),1,0)</f>
        <v>0</v>
      </c>
      <c r="AC2205" s="20" t="str">
        <f ca="1">IF(AB2205=0,"",IF(OR(ISBLANK(P2205),ISBLANK(Q2205)),"",IF(ISBLANK(VLOOKUP(A2205,Database!A:AA,22,FALSE)),"",VLOOKUP(A2205,Database!A:AA,22,FALSE))))</f>
        <v/>
      </c>
      <c r="AD2205" s="20" t="str">
        <f>IFERROR(
   IF(
     OR(ISBLANK(P2205),ISBLANK(Q2205)),
     "",
     IF(
       AND(AA2205&lt;&gt;"",OR(V2205="Terminé",V2205="En cours")),
       VLOOKUP(AC2205,Setup_ScoreExactBonus!A:D,4,FALSE),
       0
     )),
  0)</f>
        <v/>
      </c>
      <c r="AE2205" s="21">
        <f>IFERROR(IF(OR(ISBLANK(P2205),ISBLANK(Q2205)),0,IF(AA2205&lt;&gt;"", AA2205 + IF(AB2205=1,AD2205, 0), "") * (R2205+1)),"")</f>
        <v>0</v>
      </c>
      <c r="AF2205" s="21">
        <f ca="1">SUMIFS(AE$2:AE2205,D$2:D2205,D2205)</f>
        <v>2637</v>
      </c>
    </row>
    <row r="2206" spans="1:32" hidden="1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/>
      <c r="Q2206" s="27"/>
      <c r="R2206" s="21">
        <v>0</v>
      </c>
      <c r="S2206" s="20">
        <f>VLOOKUP($A2206,Database!$A:$Y,10,FALSE)</f>
        <v>80</v>
      </c>
      <c r="T2206" s="20">
        <f>VLOOKUP($A2206,Database!$A:$Y,11,FALSE)</f>
        <v>112</v>
      </c>
      <c r="U2206" s="20">
        <f>VLOOKUP($A2206,Database!$A:$Y,12,FALSE)</f>
        <v>123</v>
      </c>
      <c r="V2206" s="20" t="str">
        <f>VLOOKUP(A2206,Database!A:M,13,FALSE)</f>
        <v>À venir</v>
      </c>
      <c r="W2206" s="20" t="str">
        <f>VLOOKUP($A2206,Database!$A:$Y,20,FALSE)</f>
        <v/>
      </c>
      <c r="X2206" s="20" t="str">
        <f>VLOOKUP($A2206,Database!$A:$Y,21,FALSE)</f>
        <v/>
      </c>
      <c r="Y2206" s="20">
        <f>IF(A2206=0,0,IF(V2206="À venir",0,IF(AND(ISBLANK(P2206),ISBLANK(Q2206)),1,0)))</f>
        <v>0</v>
      </c>
      <c r="Z2206" s="20" t="str">
        <f>IF(OR(ISBLANK(P2206),ISBLANK(Q2206)),"",IF(OR(AND(P2206&gt;Q2206,W2206&gt;X2206),AND(P2206=Q2206,W2206=X2206),AND(P2206&lt;Q2206,W2206&lt;X2206)),1,0))</f>
        <v/>
      </c>
      <c r="AA2206" s="20" t="str">
        <f ca="1">IF(C2206&lt;NOW(),IF(AND(P2206&gt;Q2206,W2206&gt;X2206),S2206,IF(AND(P2206=Q2206,W2206=X2206),T2206,IF(AND(P2206&lt;Q2206,W2206&lt;X2206),U2206,0))),"")</f>
        <v/>
      </c>
      <c r="AB2206" s="20">
        <f ca="1">IF(AND(P2206=W2206,Q2206=X2206,NOT(ISBLANK(P2206)),NOT(ISBLANK(Q2206)),NOT(ISBLANK(W2206)),NOT(ISBLANK(AA2206))),1,0)</f>
        <v>0</v>
      </c>
      <c r="AC2206" s="20" t="str">
        <f ca="1">IF(AB2206=0,"",IF(OR(ISBLANK(P2206),ISBLANK(Q2206)),"",IF(ISBLANK(VLOOKUP(A2206,Database!A:AA,22,FALSE)),"",VLOOKUP(A2206,Database!A:AA,22,FALSE))))</f>
        <v/>
      </c>
      <c r="AD2206" s="20" t="str">
        <f>IFERROR(
   IF(
     OR(ISBLANK(P2206),ISBLANK(Q2206)),
     "",
     IF(
       AND(AA2206&lt;&gt;"",OR(V2206="Terminé",V2206="En cours")),
       VLOOKUP(AC2206,Setup_ScoreExactBonus!A:D,4,FALSE),
       0
     )),
  0)</f>
        <v/>
      </c>
      <c r="AE2206" s="21">
        <f>IFERROR(IF(OR(ISBLANK(P2206),ISBLANK(Q2206)),0,IF(AA2206&lt;&gt;"", AA2206 + IF(AB2206=1,AD2206, 0), "") * (R2206+1)),"")</f>
        <v>0</v>
      </c>
      <c r="AF2206" s="21">
        <f ca="1">SUMIFS(AE$2:AE2206,D$2:D2206,D2206)</f>
        <v>2628</v>
      </c>
    </row>
    <row r="2207" spans="1:32" hidden="1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/>
      <c r="Q2207" s="27"/>
      <c r="R2207" s="21">
        <v>0</v>
      </c>
      <c r="S2207" s="20">
        <f>VLOOKUP($A2207,Database!$A:$Y,10,FALSE)</f>
        <v>80</v>
      </c>
      <c r="T2207" s="20">
        <f>VLOOKUP($A2207,Database!$A:$Y,11,FALSE)</f>
        <v>112</v>
      </c>
      <c r="U2207" s="20">
        <f>VLOOKUP($A2207,Database!$A:$Y,12,FALSE)</f>
        <v>123</v>
      </c>
      <c r="V2207" s="20" t="str">
        <f>VLOOKUP(A2207,Database!A:M,13,FALSE)</f>
        <v>À venir</v>
      </c>
      <c r="W2207" s="20" t="str">
        <f>VLOOKUP($A2207,Database!$A:$Y,20,FALSE)</f>
        <v/>
      </c>
      <c r="X2207" s="20" t="str">
        <f>VLOOKUP($A2207,Database!$A:$Y,21,FALSE)</f>
        <v/>
      </c>
      <c r="Y2207" s="20">
        <f>IF(A2207=0,0,IF(V2207="À venir",0,IF(AND(ISBLANK(P2207),ISBLANK(Q2207)),1,0)))</f>
        <v>0</v>
      </c>
      <c r="Z2207" s="20" t="str">
        <f>IF(OR(ISBLANK(P2207),ISBLANK(Q2207)),"",IF(OR(AND(P2207&gt;Q2207,W2207&gt;X2207),AND(P2207=Q2207,W2207=X2207),AND(P2207&lt;Q2207,W2207&lt;X2207)),1,0))</f>
        <v/>
      </c>
      <c r="AA2207" s="20" t="str">
        <f ca="1">IF(C2207&lt;NOW(),IF(AND(P2207&gt;Q2207,W2207&gt;X2207),S2207,IF(AND(P2207=Q2207,W2207=X2207),T2207,IF(AND(P2207&lt;Q2207,W2207&lt;X2207),U2207,0))),"")</f>
        <v/>
      </c>
      <c r="AB2207" s="20">
        <f ca="1">IF(AND(P2207=W2207,Q2207=X2207,NOT(ISBLANK(P2207)),NOT(ISBLANK(Q2207)),NOT(ISBLANK(W2207)),NOT(ISBLANK(AA2207))),1,0)</f>
        <v>0</v>
      </c>
      <c r="AC2207" s="20" t="str">
        <f ca="1">IF(AB2207=0,"",IF(OR(ISBLANK(P2207),ISBLANK(Q2207)),"",IF(ISBLANK(VLOOKUP(A2207,Database!A:AA,22,FALSE)),"",VLOOKUP(A2207,Database!A:AA,22,FALSE))))</f>
        <v/>
      </c>
      <c r="AD2207" s="20" t="str">
        <f>IFERROR(
   IF(
     OR(ISBLANK(P2207),ISBLANK(Q2207)),
     "",
     IF(
       AND(AA2207&lt;&gt;"",OR(V2207="Terminé",V2207="En cours")),
       VLOOKUP(AC2207,Setup_ScoreExactBonus!A:D,4,FALSE),
       0
     )),
  0)</f>
        <v/>
      </c>
      <c r="AE2207" s="21">
        <f>IFERROR(IF(OR(ISBLANK(P2207),ISBLANK(Q2207)),0,IF(AA2207&lt;&gt;"", AA2207 + IF(AB2207=1,AD2207, 0), "") * (R2207+1)),"")</f>
        <v>0</v>
      </c>
      <c r="AF2207" s="21">
        <f ca="1">SUMIFS(AE$2:AE2207,D$2:D2207,D2207)</f>
        <v>2516</v>
      </c>
    </row>
    <row r="2208" spans="1:32" hidden="1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/>
      <c r="Q2208" s="27"/>
      <c r="R2208" s="21">
        <v>0</v>
      </c>
      <c r="S2208" s="20">
        <f>VLOOKUP($A2208,Database!$A:$Y,10,FALSE)</f>
        <v>80</v>
      </c>
      <c r="T2208" s="20">
        <f>VLOOKUP($A2208,Database!$A:$Y,11,FALSE)</f>
        <v>112</v>
      </c>
      <c r="U2208" s="20">
        <f>VLOOKUP($A2208,Database!$A:$Y,12,FALSE)</f>
        <v>123</v>
      </c>
      <c r="V2208" s="20" t="str">
        <f>VLOOKUP(A2208,Database!A:M,13,FALSE)</f>
        <v>À venir</v>
      </c>
      <c r="W2208" s="20" t="str">
        <f>VLOOKUP($A2208,Database!$A:$Y,20,FALSE)</f>
        <v/>
      </c>
      <c r="X2208" s="20" t="str">
        <f>VLOOKUP($A2208,Database!$A:$Y,21,FALSE)</f>
        <v/>
      </c>
      <c r="Y2208" s="20">
        <f>IF(A2208=0,0,IF(V2208="À venir",0,IF(AND(ISBLANK(P2208),ISBLANK(Q2208)),1,0)))</f>
        <v>0</v>
      </c>
      <c r="Z2208" s="20" t="str">
        <f>IF(OR(ISBLANK(P2208),ISBLANK(Q2208)),"",IF(OR(AND(P2208&gt;Q2208,W2208&gt;X2208),AND(P2208=Q2208,W2208=X2208),AND(P2208&lt;Q2208,W2208&lt;X2208)),1,0))</f>
        <v/>
      </c>
      <c r="AA2208" s="20" t="str">
        <f ca="1">IF(C2208&lt;NOW(),IF(AND(P2208&gt;Q2208,W2208&gt;X2208),S2208,IF(AND(P2208=Q2208,W2208=X2208),T2208,IF(AND(P2208&lt;Q2208,W2208&lt;X2208),U2208,0))),"")</f>
        <v/>
      </c>
      <c r="AB2208" s="20">
        <f ca="1">IF(AND(P2208=W2208,Q2208=X2208,NOT(ISBLANK(P2208)),NOT(ISBLANK(Q2208)),NOT(ISBLANK(W2208)),NOT(ISBLANK(AA2208))),1,0)</f>
        <v>0</v>
      </c>
      <c r="AC2208" s="20" t="str">
        <f ca="1">IF(AB2208=0,"",IF(OR(ISBLANK(P2208),ISBLANK(Q2208)),"",IF(ISBLANK(VLOOKUP(A2208,Database!A:AA,22,FALSE)),"",VLOOKUP(A2208,Database!A:AA,22,FALSE))))</f>
        <v/>
      </c>
      <c r="AD2208" s="20" t="str">
        <f>IFERROR(
   IF(
     OR(ISBLANK(P2208),ISBLANK(Q2208)),
     "",
     IF(
       AND(AA2208&lt;&gt;"",OR(V2208="Terminé",V2208="En cours")),
       VLOOKUP(AC2208,Setup_ScoreExactBonus!A:D,4,FALSE),
       0
     )),
  0)</f>
        <v/>
      </c>
      <c r="AE2208" s="21">
        <f>IFERROR(IF(OR(ISBLANK(P2208),ISBLANK(Q2208)),0,IF(AA2208&lt;&gt;"", AA2208 + IF(AB2208=1,AD2208, 0), "") * (R2208+1)),"")</f>
        <v>0</v>
      </c>
      <c r="AF2208" s="21">
        <f ca="1">SUMIFS(AE$2:AE2208,D$2:D2208,D2208)</f>
        <v>2656</v>
      </c>
    </row>
    <row r="2209" spans="1:32" hidden="1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/>
      <c r="Q2209" s="27"/>
      <c r="R2209" s="21">
        <v>0</v>
      </c>
      <c r="S2209" s="20">
        <f>VLOOKUP($A2209,Database!$A:$Y,10,FALSE)</f>
        <v>80</v>
      </c>
      <c r="T2209" s="20">
        <f>VLOOKUP($A2209,Database!$A:$Y,11,FALSE)</f>
        <v>112</v>
      </c>
      <c r="U2209" s="20">
        <f>VLOOKUP($A2209,Database!$A:$Y,12,FALSE)</f>
        <v>123</v>
      </c>
      <c r="V2209" s="20" t="str">
        <f>VLOOKUP(A2209,Database!A:M,13,FALSE)</f>
        <v>À venir</v>
      </c>
      <c r="W2209" s="20" t="str">
        <f>VLOOKUP($A2209,Database!$A:$Y,20,FALSE)</f>
        <v/>
      </c>
      <c r="X2209" s="20" t="str">
        <f>VLOOKUP($A2209,Database!$A:$Y,21,FALSE)</f>
        <v/>
      </c>
      <c r="Y2209" s="20">
        <f>IF(A2209=0,0,IF(V2209="À venir",0,IF(AND(ISBLANK(P2209),ISBLANK(Q2209)),1,0)))</f>
        <v>0</v>
      </c>
      <c r="Z2209" s="20" t="str">
        <f>IF(OR(ISBLANK(P2209),ISBLANK(Q2209)),"",IF(OR(AND(P2209&gt;Q2209,W2209&gt;X2209),AND(P2209=Q2209,W2209=X2209),AND(P2209&lt;Q2209,W2209&lt;X2209)),1,0))</f>
        <v/>
      </c>
      <c r="AA2209" s="20" t="str">
        <f ca="1">IF(C2209&lt;NOW(),IF(AND(P2209&gt;Q2209,W2209&gt;X2209),S2209,IF(AND(P2209=Q2209,W2209=X2209),T2209,IF(AND(P2209&lt;Q2209,W2209&lt;X2209),U2209,0))),"")</f>
        <v/>
      </c>
      <c r="AB2209" s="20">
        <f ca="1">IF(AND(P2209=W2209,Q2209=X2209,NOT(ISBLANK(P2209)),NOT(ISBLANK(Q2209)),NOT(ISBLANK(W2209)),NOT(ISBLANK(AA2209))),1,0)</f>
        <v>0</v>
      </c>
      <c r="AC2209" s="20" t="str">
        <f ca="1">IF(AB2209=0,"",IF(OR(ISBLANK(P2209),ISBLANK(Q2209)),"",IF(ISBLANK(VLOOKUP(A2209,Database!A:AA,22,FALSE)),"",VLOOKUP(A2209,Database!A:AA,22,FALSE))))</f>
        <v/>
      </c>
      <c r="AD2209" s="20" t="str">
        <f>IFERROR(
   IF(
     OR(ISBLANK(P2209),ISBLANK(Q2209)),
     "",
     IF(
       AND(AA2209&lt;&gt;"",OR(V2209="Terminé",V2209="En cours")),
       VLOOKUP(AC2209,Setup_ScoreExactBonus!A:D,4,FALSE),
       0
     )),
  0)</f>
        <v/>
      </c>
      <c r="AE2209" s="21">
        <f>IFERROR(IF(OR(ISBLANK(P2209),ISBLANK(Q2209)),0,IF(AA2209&lt;&gt;"", AA2209 + IF(AB2209=1,AD2209, 0), "") * (R2209+1)),"")</f>
        <v>0</v>
      </c>
      <c r="AF2209" s="21">
        <f ca="1">SUMIFS(AE$2:AE2209,D$2:D2209,D2209)</f>
        <v>2468</v>
      </c>
    </row>
    <row r="2210" spans="1:32" hidden="1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/>
      <c r="Q2210" s="27"/>
      <c r="R2210" s="21">
        <v>0</v>
      </c>
      <c r="S2210" s="20">
        <f>VLOOKUP($A2210,Database!$A:$Y,10,FALSE)</f>
        <v>80</v>
      </c>
      <c r="T2210" s="20">
        <f>VLOOKUP($A2210,Database!$A:$Y,11,FALSE)</f>
        <v>112</v>
      </c>
      <c r="U2210" s="20">
        <f>VLOOKUP($A2210,Database!$A:$Y,12,FALSE)</f>
        <v>123</v>
      </c>
      <c r="V2210" s="20" t="str">
        <f>VLOOKUP(A2210,Database!A:M,13,FALSE)</f>
        <v>À venir</v>
      </c>
      <c r="W2210" s="20" t="str">
        <f>VLOOKUP($A2210,Database!$A:$Y,20,FALSE)</f>
        <v/>
      </c>
      <c r="X2210" s="20" t="str">
        <f>VLOOKUP($A2210,Database!$A:$Y,21,FALSE)</f>
        <v/>
      </c>
      <c r="Y2210" s="20">
        <f>IF(A2210=0,0,IF(V2210="À venir",0,IF(AND(ISBLANK(P2210),ISBLANK(Q2210)),1,0)))</f>
        <v>0</v>
      </c>
      <c r="Z2210" s="20" t="str">
        <f>IF(OR(ISBLANK(P2210),ISBLANK(Q2210)),"",IF(OR(AND(P2210&gt;Q2210,W2210&gt;X2210),AND(P2210=Q2210,W2210=X2210),AND(P2210&lt;Q2210,W2210&lt;X2210)),1,0))</f>
        <v/>
      </c>
      <c r="AA2210" s="20" t="str">
        <f ca="1">IF(C2210&lt;NOW(),IF(AND(P2210&gt;Q2210,W2210&gt;X2210),S2210,IF(AND(P2210=Q2210,W2210=X2210),T2210,IF(AND(P2210&lt;Q2210,W2210&lt;X2210),U2210,0))),"")</f>
        <v/>
      </c>
      <c r="AB2210" s="20">
        <f ca="1">IF(AND(P2210=W2210,Q2210=X2210,NOT(ISBLANK(P2210)),NOT(ISBLANK(Q2210)),NOT(ISBLANK(W2210)),NOT(ISBLANK(AA2210))),1,0)</f>
        <v>0</v>
      </c>
      <c r="AC2210" s="20" t="str">
        <f ca="1">IF(AB2210=0,"",IF(OR(ISBLANK(P2210),ISBLANK(Q2210)),"",IF(ISBLANK(VLOOKUP(A2210,Database!A:AA,22,FALSE)),"",VLOOKUP(A2210,Database!A:AA,22,FALSE))))</f>
        <v/>
      </c>
      <c r="AD2210" s="20" t="str">
        <f>IFERROR(
   IF(
     OR(ISBLANK(P2210),ISBLANK(Q2210)),
     "",
     IF(
       AND(AA2210&lt;&gt;"",OR(V2210="Terminé",V2210="En cours")),
       VLOOKUP(AC2210,Setup_ScoreExactBonus!A:D,4,FALSE),
       0
     )),
  0)</f>
        <v/>
      </c>
      <c r="AE2210" s="21">
        <f>IFERROR(IF(OR(ISBLANK(P2210),ISBLANK(Q2210)),0,IF(AA2210&lt;&gt;"", AA2210 + IF(AB2210=1,AD2210, 0), "") * (R2210+1)),"")</f>
        <v>0</v>
      </c>
      <c r="AF2210" s="21">
        <f ca="1">SUMIFS(AE$2:AE2210,D$2:D2210,D2210)</f>
        <v>2298</v>
      </c>
    </row>
    <row r="2211" spans="1:32" hidden="1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/>
      <c r="Q2211" s="27"/>
      <c r="R2211" s="21">
        <v>0</v>
      </c>
      <c r="S2211" s="20">
        <f>VLOOKUP($A2211,Database!$A:$Y,10,FALSE)</f>
        <v>80</v>
      </c>
      <c r="T2211" s="20">
        <f>VLOOKUP($A2211,Database!$A:$Y,11,FALSE)</f>
        <v>112</v>
      </c>
      <c r="U2211" s="20">
        <f>VLOOKUP($A2211,Database!$A:$Y,12,FALSE)</f>
        <v>123</v>
      </c>
      <c r="V2211" s="20" t="str">
        <f>VLOOKUP(A2211,Database!A:M,13,FALSE)</f>
        <v>À venir</v>
      </c>
      <c r="W2211" s="20" t="str">
        <f>VLOOKUP($A2211,Database!$A:$Y,20,FALSE)</f>
        <v/>
      </c>
      <c r="X2211" s="20" t="str">
        <f>VLOOKUP($A2211,Database!$A:$Y,21,FALSE)</f>
        <v/>
      </c>
      <c r="Y2211" s="20">
        <f>IF(A2211=0,0,IF(V2211="À venir",0,IF(AND(ISBLANK(P2211),ISBLANK(Q2211)),1,0)))</f>
        <v>0</v>
      </c>
      <c r="Z2211" s="20" t="str">
        <f>IF(OR(ISBLANK(P2211),ISBLANK(Q2211)),"",IF(OR(AND(P2211&gt;Q2211,W2211&gt;X2211),AND(P2211=Q2211,W2211=X2211),AND(P2211&lt;Q2211,W2211&lt;X2211)),1,0))</f>
        <v/>
      </c>
      <c r="AA2211" s="20" t="str">
        <f ca="1">IF(C2211&lt;NOW(),IF(AND(P2211&gt;Q2211,W2211&gt;X2211),S2211,IF(AND(P2211=Q2211,W2211=X2211),T2211,IF(AND(P2211&lt;Q2211,W2211&lt;X2211),U2211,0))),"")</f>
        <v/>
      </c>
      <c r="AB2211" s="20">
        <f ca="1">IF(AND(P2211=W2211,Q2211=X2211,NOT(ISBLANK(P2211)),NOT(ISBLANK(Q2211)),NOT(ISBLANK(W2211)),NOT(ISBLANK(AA2211))),1,0)</f>
        <v>0</v>
      </c>
      <c r="AC2211" s="20" t="str">
        <f ca="1">IF(AB2211=0,"",IF(OR(ISBLANK(P2211),ISBLANK(Q2211)),"",IF(ISBLANK(VLOOKUP(A2211,Database!A:AA,22,FALSE)),"",VLOOKUP(A2211,Database!A:AA,22,FALSE))))</f>
        <v/>
      </c>
      <c r="AD2211" s="20" t="str">
        <f>IFERROR(
   IF(
     OR(ISBLANK(P2211),ISBLANK(Q2211)),
     "",
     IF(
       AND(AA2211&lt;&gt;"",OR(V2211="Terminé",V2211="En cours")),
       VLOOKUP(AC2211,Setup_ScoreExactBonus!A:D,4,FALSE),
       0
     )),
  0)</f>
        <v/>
      </c>
      <c r="AE2211" s="21">
        <f>IFERROR(IF(OR(ISBLANK(P2211),ISBLANK(Q2211)),0,IF(AA2211&lt;&gt;"", AA2211 + IF(AB2211=1,AD2211, 0), "") * (R2211+1)),"")</f>
        <v>0</v>
      </c>
      <c r="AF2211" s="21">
        <f ca="1">SUMIFS(AE$2:AE2211,D$2:D2211,D2211)</f>
        <v>2034</v>
      </c>
    </row>
    <row r="2212" spans="1:32" hidden="1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/>
      <c r="Q2212" s="27"/>
      <c r="R2212" s="21">
        <v>0</v>
      </c>
      <c r="S2212" s="20">
        <f>VLOOKUP($A2212,Database!$A:$Y,10,FALSE)</f>
        <v>80</v>
      </c>
      <c r="T2212" s="20">
        <f>VLOOKUP($A2212,Database!$A:$Y,11,FALSE)</f>
        <v>112</v>
      </c>
      <c r="U2212" s="20">
        <f>VLOOKUP($A2212,Database!$A:$Y,12,FALSE)</f>
        <v>123</v>
      </c>
      <c r="V2212" s="20" t="str">
        <f>VLOOKUP(A2212,Database!A:M,13,FALSE)</f>
        <v>À venir</v>
      </c>
      <c r="W2212" s="20" t="str">
        <f>VLOOKUP($A2212,Database!$A:$Y,20,FALSE)</f>
        <v/>
      </c>
      <c r="X2212" s="20" t="str">
        <f>VLOOKUP($A2212,Database!$A:$Y,21,FALSE)</f>
        <v/>
      </c>
      <c r="Y2212" s="20">
        <f>IF(A2212=0,0,IF(V2212="À venir",0,IF(AND(ISBLANK(P2212),ISBLANK(Q2212)),1,0)))</f>
        <v>0</v>
      </c>
      <c r="Z2212" s="20" t="str">
        <f>IF(OR(ISBLANK(P2212),ISBLANK(Q2212)),"",IF(OR(AND(P2212&gt;Q2212,W2212&gt;X2212),AND(P2212=Q2212,W2212=X2212),AND(P2212&lt;Q2212,W2212&lt;X2212)),1,0))</f>
        <v/>
      </c>
      <c r="AA2212" s="20" t="str">
        <f ca="1">IF(C2212&lt;NOW(),IF(AND(P2212&gt;Q2212,W2212&gt;X2212),S2212,IF(AND(P2212=Q2212,W2212=X2212),T2212,IF(AND(P2212&lt;Q2212,W2212&lt;X2212),U2212,0))),"")</f>
        <v/>
      </c>
      <c r="AB2212" s="20">
        <f ca="1">IF(AND(P2212=W2212,Q2212=X2212,NOT(ISBLANK(P2212)),NOT(ISBLANK(Q2212)),NOT(ISBLANK(W2212)),NOT(ISBLANK(AA2212))),1,0)</f>
        <v>0</v>
      </c>
      <c r="AC2212" s="20" t="str">
        <f ca="1">IF(AB2212=0,"",IF(OR(ISBLANK(P2212),ISBLANK(Q2212)),"",IF(ISBLANK(VLOOKUP(A2212,Database!A:AA,22,FALSE)),"",VLOOKUP(A2212,Database!A:AA,22,FALSE))))</f>
        <v/>
      </c>
      <c r="AD2212" s="20" t="str">
        <f>IFERROR(
   IF(
     OR(ISBLANK(P2212),ISBLANK(Q2212)),
     "",
     IF(
       AND(AA2212&lt;&gt;"",OR(V2212="Terminé",V2212="En cours")),
       VLOOKUP(AC2212,Setup_ScoreExactBonus!A:D,4,FALSE),
       0
     )),
  0)</f>
        <v/>
      </c>
      <c r="AE2212" s="21">
        <f>IFERROR(IF(OR(ISBLANK(P2212),ISBLANK(Q2212)),0,IF(AA2212&lt;&gt;"", AA2212 + IF(AB2212=1,AD2212, 0), "") * (R2212+1)),"")</f>
        <v>0</v>
      </c>
      <c r="AF2212" s="21">
        <f ca="1">SUMIFS(AE$2:AE2212,D$2:D2212,D2212)</f>
        <v>2761</v>
      </c>
    </row>
    <row r="2213" spans="1:32" hidden="1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/>
      <c r="Q2213" s="27"/>
      <c r="R2213" s="21">
        <v>0</v>
      </c>
      <c r="S2213" s="20">
        <f>VLOOKUP($A2213,Database!$A:$Y,10,FALSE)</f>
        <v>80</v>
      </c>
      <c r="T2213" s="20">
        <f>VLOOKUP($A2213,Database!$A:$Y,11,FALSE)</f>
        <v>112</v>
      </c>
      <c r="U2213" s="20">
        <f>VLOOKUP($A2213,Database!$A:$Y,12,FALSE)</f>
        <v>123</v>
      </c>
      <c r="V2213" s="20" t="str">
        <f>VLOOKUP(A2213,Database!A:M,13,FALSE)</f>
        <v>À venir</v>
      </c>
      <c r="W2213" s="20" t="str">
        <f>VLOOKUP($A2213,Database!$A:$Y,20,FALSE)</f>
        <v/>
      </c>
      <c r="X2213" s="20" t="str">
        <f>VLOOKUP($A2213,Database!$A:$Y,21,FALSE)</f>
        <v/>
      </c>
      <c r="Y2213" s="20">
        <f>IF(A2213=0,0,IF(V2213="À venir",0,IF(AND(ISBLANK(P2213),ISBLANK(Q2213)),1,0)))</f>
        <v>0</v>
      </c>
      <c r="Z2213" s="20" t="str">
        <f>IF(OR(ISBLANK(P2213),ISBLANK(Q2213)),"",IF(OR(AND(P2213&gt;Q2213,W2213&gt;X2213),AND(P2213=Q2213,W2213=X2213),AND(P2213&lt;Q2213,W2213&lt;X2213)),1,0))</f>
        <v/>
      </c>
      <c r="AA2213" s="20" t="str">
        <f ca="1">IF(C2213&lt;NOW(),IF(AND(P2213&gt;Q2213,W2213&gt;X2213),S2213,IF(AND(P2213=Q2213,W2213=X2213),T2213,IF(AND(P2213&lt;Q2213,W2213&lt;X2213),U2213,0))),"")</f>
        <v/>
      </c>
      <c r="AB2213" s="20">
        <f ca="1">IF(AND(P2213=W2213,Q2213=X2213,NOT(ISBLANK(P2213)),NOT(ISBLANK(Q2213)),NOT(ISBLANK(W2213)),NOT(ISBLANK(AA2213))),1,0)</f>
        <v>0</v>
      </c>
      <c r="AC2213" s="20" t="str">
        <f ca="1">IF(AB2213=0,"",IF(OR(ISBLANK(P2213),ISBLANK(Q2213)),"",IF(ISBLANK(VLOOKUP(A2213,Database!A:AA,22,FALSE)),"",VLOOKUP(A2213,Database!A:AA,22,FALSE))))</f>
        <v/>
      </c>
      <c r="AD2213" s="20" t="str">
        <f>IFERROR(
   IF(
     OR(ISBLANK(P2213),ISBLANK(Q2213)),
     "",
     IF(
       AND(AA2213&lt;&gt;"",OR(V2213="Terminé",V2213="En cours")),
       VLOOKUP(AC2213,Setup_ScoreExactBonus!A:D,4,FALSE),
       0
     )),
  0)</f>
        <v/>
      </c>
      <c r="AE2213" s="21">
        <f>IFERROR(IF(OR(ISBLANK(P2213),ISBLANK(Q2213)),0,IF(AA2213&lt;&gt;"", AA2213 + IF(AB2213=1,AD2213, 0), "") * (R2213+1)),"")</f>
        <v>0</v>
      </c>
      <c r="AF2213" s="21">
        <f ca="1">SUMIFS(AE$2:AE2213,D$2:D2213,D2213)</f>
        <v>2809</v>
      </c>
    </row>
    <row r="2214" spans="1:32" hidden="1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R2214" s="21">
        <v>0</v>
      </c>
      <c r="S2214" s="20">
        <f>VLOOKUP($A2214,Database!$A:$Y,10,FALSE)</f>
        <v>80</v>
      </c>
      <c r="T2214" s="20">
        <f>VLOOKUP($A2214,Database!$A:$Y,11,FALSE)</f>
        <v>112</v>
      </c>
      <c r="U2214" s="20">
        <f>VLOOKUP($A2214,Database!$A:$Y,12,FALSE)</f>
        <v>123</v>
      </c>
      <c r="V2214" s="20" t="str">
        <f>VLOOKUP(A2214,Database!A:M,13,FALSE)</f>
        <v>À venir</v>
      </c>
      <c r="W2214" s="20" t="str">
        <f>VLOOKUP($A2214,Database!$A:$Y,20,FALSE)</f>
        <v/>
      </c>
      <c r="X2214" s="20" t="str">
        <f>VLOOKUP($A2214,Database!$A:$Y,21,FALSE)</f>
        <v/>
      </c>
      <c r="Y2214" s="20">
        <f>IF(A2214=0,0,IF(V2214="À venir",0,IF(AND(ISBLANK(P2214),ISBLANK(Q2214)),1,0)))</f>
        <v>0</v>
      </c>
      <c r="Z2214" s="20" t="str">
        <f>IF(OR(ISBLANK(P2214),ISBLANK(Q2214)),"",IF(OR(AND(P2214&gt;Q2214,W2214&gt;X2214),AND(P2214=Q2214,W2214=X2214),AND(P2214&lt;Q2214,W2214&lt;X2214)),1,0))</f>
        <v/>
      </c>
      <c r="AA2214" s="20">
        <f ca="1">IF(C2214&lt;NOW(),IF(AND(P2214&gt;Q2214,W2214&gt;X2214),S2214,IF(AND(P2214=Q2214,W2214=X2214),T2214,IF(AND(P2214&lt;Q2214,W2214&lt;X2214),U2214,0))),"")</f>
        <v>112</v>
      </c>
      <c r="AB2214" s="20">
        <f ca="1">IF(AND(P2214=W2214,Q2214=X2214,NOT(ISBLANK(P2214)),NOT(ISBLANK(Q2214)),NOT(ISBLANK(W2214)),NOT(ISBLANK(AA2214))),1,0)</f>
        <v>0</v>
      </c>
      <c r="AC2214" s="20" t="str">
        <f ca="1">IF(AB2214=0,"",IF(OR(ISBLANK(P2214),ISBLANK(Q2214)),"",IF(ISBLANK(VLOOKUP(A2214,Database!A:AA,22,FALSE)),"",VLOOKUP(A2214,Database!A:AA,22,FALSE))))</f>
        <v/>
      </c>
      <c r="AD2214" s="20" t="str">
        <f>IFERROR(
   IF(
     OR(ISBLANK(P2214),ISBLANK(Q2214)),
     "",
     IF(
       AND(AA2214&lt;&gt;"",OR(V2214="Terminé",V2214="En cours")),
       VLOOKUP(AC2214,Setup_ScoreExactBonus!A:D,4,FALSE),
       0
     )),
  0)</f>
        <v/>
      </c>
      <c r="AE2214" s="21">
        <f>IFERROR(IF(OR(ISBLANK(P2214),ISBLANK(Q2214)),0,IF(AA2214&lt;&gt;"", AA2214 + IF(AB2214=1,AD2214, 0), "") * (R2214+1)),"")</f>
        <v>0</v>
      </c>
      <c r="AF2214" s="21">
        <f ca="1">SUMIFS(AE$2:AE2214,D$2:D2214,D2214)</f>
        <v>2170</v>
      </c>
    </row>
    <row r="2215" spans="1:32" hidden="1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R2215" s="21">
        <v>0</v>
      </c>
      <c r="S2215" s="20">
        <f>VLOOKUP($A2215,Database!$A:$Y,10,FALSE)</f>
        <v>80</v>
      </c>
      <c r="T2215" s="20">
        <f>VLOOKUP($A2215,Database!$A:$Y,11,FALSE)</f>
        <v>112</v>
      </c>
      <c r="U2215" s="20">
        <f>VLOOKUP($A2215,Database!$A:$Y,12,FALSE)</f>
        <v>123</v>
      </c>
      <c r="V2215" s="20" t="str">
        <f>VLOOKUP(A2215,Database!A:M,13,FALSE)</f>
        <v>À venir</v>
      </c>
      <c r="W2215" s="20" t="str">
        <f>VLOOKUP($A2215,Database!$A:$Y,20,FALSE)</f>
        <v/>
      </c>
      <c r="X2215" s="20" t="str">
        <f>VLOOKUP($A2215,Database!$A:$Y,21,FALSE)</f>
        <v/>
      </c>
      <c r="Y2215" s="20">
        <f>IF(A2215=0,0,IF(V2215="À venir",0,IF(AND(ISBLANK(P2215),ISBLANK(Q2215)),1,0)))</f>
        <v>0</v>
      </c>
      <c r="Z2215" s="20" t="str">
        <f>IF(OR(ISBLANK(P2215),ISBLANK(Q2215)),"",IF(OR(AND(P2215&gt;Q2215,W2215&gt;X2215),AND(P2215=Q2215,W2215=X2215),AND(P2215&lt;Q2215,W2215&lt;X2215)),1,0))</f>
        <v/>
      </c>
      <c r="AA2215" s="20" t="str">
        <f ca="1">IF(C2215&lt;NOW(),IF(AND(P2215&gt;Q2215,W2215&gt;X2215),S2215,IF(AND(P2215=Q2215,W2215=X2215),T2215,IF(AND(P2215&lt;Q2215,W2215&lt;X2215),U2215,0))),"")</f>
        <v/>
      </c>
      <c r="AB2215" s="20">
        <f ca="1">IF(AND(P2215=W2215,Q2215=X2215,NOT(ISBLANK(P2215)),NOT(ISBLANK(Q2215)),NOT(ISBLANK(W2215)),NOT(ISBLANK(AA2215))),1,0)</f>
        <v>0</v>
      </c>
      <c r="AC2215" s="20" t="str">
        <f ca="1">IF(AB2215=0,"",IF(OR(ISBLANK(P2215),ISBLANK(Q2215)),"",IF(ISBLANK(VLOOKUP(A2215,Database!A:AA,22,FALSE)),"",VLOOKUP(A2215,Database!A:AA,22,FALSE))))</f>
        <v/>
      </c>
      <c r="AD2215" s="20" t="str">
        <f>IFERROR(
   IF(
     OR(ISBLANK(P2215),ISBLANK(Q2215)),
     "",
     IF(
       AND(AA2215&lt;&gt;"",OR(V2215="Terminé",V2215="En cours")),
       VLOOKUP(AC2215,Setup_ScoreExactBonus!A:D,4,FALSE),
       0
     )),
  0)</f>
        <v/>
      </c>
      <c r="AE2215" s="21">
        <f>IFERROR(IF(OR(ISBLANK(P2215),ISBLANK(Q2215)),0,IF(AA2215&lt;&gt;"", AA2215 + IF(AB2215=1,AD2215, 0), "") * (R2215+1)),"")</f>
        <v>0</v>
      </c>
      <c r="AF2215" s="21">
        <f ca="1">SUMIFS(AE$2:AE2215,D$2:D2215,D2215)</f>
        <v>2233</v>
      </c>
    </row>
    <row r="2216" spans="1:32" hidden="1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1">
        <v>0</v>
      </c>
      <c r="S2216" s="20">
        <f>VLOOKUP($A2216,Database!$A:$Y,10,FALSE)</f>
        <v>52</v>
      </c>
      <c r="T2216" s="20">
        <f>VLOOKUP($A2216,Database!$A:$Y,11,FALSE)</f>
        <v>132</v>
      </c>
      <c r="U2216" s="20">
        <f>VLOOKUP($A2216,Database!$A:$Y,12,FALSE)</f>
        <v>157</v>
      </c>
      <c r="V2216" s="20" t="str">
        <f>VLOOKUP(A2216,Database!A:M,13,FALSE)</f>
        <v>À venir</v>
      </c>
      <c r="W2216" s="20" t="str">
        <f>VLOOKUP($A2216,Database!$A:$Y,20,FALSE)</f>
        <v/>
      </c>
      <c r="X2216" s="20" t="str">
        <f>VLOOKUP($A2216,Database!$A:$Y,21,FALSE)</f>
        <v/>
      </c>
      <c r="Y2216" s="20">
        <f>IF(A2216=0,0,IF(V2216="À venir",0,IF(AND(ISBLANK(P2216),ISBLANK(Q2216)),1,0)))</f>
        <v>0</v>
      </c>
      <c r="Z2216" s="20" t="str">
        <f>IF(OR(ISBLANK(P2216),ISBLANK(Q2216)),"",IF(OR(AND(P2216&gt;Q2216,W2216&gt;X2216),AND(P2216=Q2216,W2216=X2216),AND(P2216&lt;Q2216,W2216&lt;X2216)),1,0))</f>
        <v/>
      </c>
      <c r="AA2216" s="20" t="str">
        <f ca="1">IF(C2216&lt;NOW(),IF(AND(P2216&gt;Q2216,W2216&gt;X2216),S2216,IF(AND(P2216=Q2216,W2216=X2216),T2216,IF(AND(P2216&lt;Q2216,W2216&lt;X2216),U2216,0))),"")</f>
        <v/>
      </c>
      <c r="AB2216" s="20">
        <f ca="1">IF(AND(P2216=W2216,Q2216=X2216,NOT(ISBLANK(P2216)),NOT(ISBLANK(Q2216)),NOT(ISBLANK(W2216)),NOT(ISBLANK(AA2216))),1,0)</f>
        <v>0</v>
      </c>
      <c r="AC2216" s="20" t="str">
        <f ca="1">IF(AB2216=0,"",IF(OR(ISBLANK(P2216),ISBLANK(Q2216)),"",IF(ISBLANK(VLOOKUP(A2216,Database!A:AA,22,FALSE)),"",VLOOKUP(A2216,Database!A:AA,22,FALSE))))</f>
        <v/>
      </c>
      <c r="AD2216" s="20" t="str">
        <f>IFERROR(
   IF(
     OR(ISBLANK(P2216),ISBLANK(Q2216)),
     "",
     IF(
       AND(AA2216&lt;&gt;"",OR(V2216="Terminé",V2216="En cours")),
       VLOOKUP(AC2216,Setup_ScoreExactBonus!A:D,4,FALSE),
       0
     )),
  0)</f>
        <v/>
      </c>
      <c r="AE2216" s="21">
        <f>IFERROR(IF(OR(ISBLANK(P2216),ISBLANK(Q2216)),0,IF(AA2216&lt;&gt;"", AA2216 + IF(AB2216=1,AD2216, 0), "") * (R2216+1)),"")</f>
        <v>0</v>
      </c>
      <c r="AF2216" s="21">
        <f ca="1">SUMIFS(AE$2:AE2216,D$2:D2216,D2216)</f>
        <v>2750</v>
      </c>
    </row>
    <row r="2217" spans="1:32" hidden="1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1">
        <v>0</v>
      </c>
      <c r="S2217" s="20">
        <f>VLOOKUP($A2217,Database!$A:$Y,10,FALSE)</f>
        <v>52</v>
      </c>
      <c r="T2217" s="20">
        <f>VLOOKUP($A2217,Database!$A:$Y,11,FALSE)</f>
        <v>132</v>
      </c>
      <c r="U2217" s="20">
        <f>VLOOKUP($A2217,Database!$A:$Y,12,FALSE)</f>
        <v>157</v>
      </c>
      <c r="V2217" s="20" t="str">
        <f>VLOOKUP(A2217,Database!A:M,13,FALSE)</f>
        <v>À venir</v>
      </c>
      <c r="W2217" s="20" t="str">
        <f>VLOOKUP($A2217,Database!$A:$Y,20,FALSE)</f>
        <v/>
      </c>
      <c r="X2217" s="20" t="str">
        <f>VLOOKUP($A2217,Database!$A:$Y,21,FALSE)</f>
        <v/>
      </c>
      <c r="Y2217" s="20">
        <f>IF(A2217=0,0,IF(V2217="À venir",0,IF(AND(ISBLANK(P2217),ISBLANK(Q2217)),1,0)))</f>
        <v>0</v>
      </c>
      <c r="Z2217" s="20" t="str">
        <f>IF(OR(ISBLANK(P2217),ISBLANK(Q2217)),"",IF(OR(AND(P2217&gt;Q2217,W2217&gt;X2217),AND(P2217=Q2217,W2217=X2217),AND(P2217&lt;Q2217,W2217&lt;X2217)),1,0))</f>
        <v/>
      </c>
      <c r="AA2217" s="20" t="str">
        <f ca="1">IF(C2217&lt;NOW(),IF(AND(P2217&gt;Q2217,W2217&gt;X2217),S2217,IF(AND(P2217=Q2217,W2217=X2217),T2217,IF(AND(P2217&lt;Q2217,W2217&lt;X2217),U2217,0))),"")</f>
        <v/>
      </c>
      <c r="AB2217" s="20">
        <f ca="1">IF(AND(P2217=W2217,Q2217=X2217,NOT(ISBLANK(P2217)),NOT(ISBLANK(Q2217)),NOT(ISBLANK(W2217)),NOT(ISBLANK(AA2217))),1,0)</f>
        <v>0</v>
      </c>
      <c r="AC2217" s="20" t="str">
        <f ca="1">IF(AB2217=0,"",IF(OR(ISBLANK(P2217),ISBLANK(Q2217)),"",IF(ISBLANK(VLOOKUP(A2217,Database!A:AA,22,FALSE)),"",VLOOKUP(A2217,Database!A:AA,22,FALSE))))</f>
        <v/>
      </c>
      <c r="AD2217" s="20" t="str">
        <f>IFERROR(
   IF(
     OR(ISBLANK(P2217),ISBLANK(Q2217)),
     "",
     IF(
       AND(AA2217&lt;&gt;"",OR(V2217="Terminé",V2217="En cours")),
       VLOOKUP(AC2217,Setup_ScoreExactBonus!A:D,4,FALSE),
       0
     )),
  0)</f>
        <v/>
      </c>
      <c r="AE2217" s="21">
        <f>IFERROR(IF(OR(ISBLANK(P2217),ISBLANK(Q2217)),0,IF(AA2217&lt;&gt;"", AA2217 + IF(AB2217=1,AD2217, 0), "") * (R2217+1)),"")</f>
        <v>0</v>
      </c>
      <c r="AF2217" s="21">
        <f ca="1">SUMIFS(AE$2:AE2217,D$2:D2217,D2217)</f>
        <v>3059</v>
      </c>
    </row>
    <row r="2218" spans="1:32" hidden="1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1">
        <v>0</v>
      </c>
      <c r="S2218" s="20">
        <f>VLOOKUP($A2218,Database!$A:$Y,10,FALSE)</f>
        <v>52</v>
      </c>
      <c r="T2218" s="20">
        <f>VLOOKUP($A2218,Database!$A:$Y,11,FALSE)</f>
        <v>132</v>
      </c>
      <c r="U2218" s="20">
        <f>VLOOKUP($A2218,Database!$A:$Y,12,FALSE)</f>
        <v>157</v>
      </c>
      <c r="V2218" s="20" t="str">
        <f>VLOOKUP(A2218,Database!A:M,13,FALSE)</f>
        <v>À venir</v>
      </c>
      <c r="W2218" s="20" t="str">
        <f>VLOOKUP($A2218,Database!$A:$Y,20,FALSE)</f>
        <v/>
      </c>
      <c r="X2218" s="20" t="str">
        <f>VLOOKUP($A2218,Database!$A:$Y,21,FALSE)</f>
        <v/>
      </c>
      <c r="Y2218" s="20">
        <f>IF(A2218=0,0,IF(V2218="À venir",0,IF(AND(ISBLANK(P2218),ISBLANK(Q2218)),1,0)))</f>
        <v>0</v>
      </c>
      <c r="Z2218" s="20" t="str">
        <f>IF(OR(ISBLANK(P2218),ISBLANK(Q2218)),"",IF(OR(AND(P2218&gt;Q2218,W2218&gt;X2218),AND(P2218=Q2218,W2218=X2218),AND(P2218&lt;Q2218,W2218&lt;X2218)),1,0))</f>
        <v/>
      </c>
      <c r="AA2218" s="20" t="str">
        <f ca="1">IF(C2218&lt;NOW(),IF(AND(P2218&gt;Q2218,W2218&gt;X2218),S2218,IF(AND(P2218=Q2218,W2218=X2218),T2218,IF(AND(P2218&lt;Q2218,W2218&lt;X2218),U2218,0))),"")</f>
        <v/>
      </c>
      <c r="AB2218" s="20">
        <f ca="1">IF(AND(P2218=W2218,Q2218=X2218,NOT(ISBLANK(P2218)),NOT(ISBLANK(Q2218)),NOT(ISBLANK(W2218)),NOT(ISBLANK(AA2218))),1,0)</f>
        <v>0</v>
      </c>
      <c r="AC2218" s="20" t="str">
        <f ca="1">IF(AB2218=0,"",IF(OR(ISBLANK(P2218),ISBLANK(Q2218)),"",IF(ISBLANK(VLOOKUP(A2218,Database!A:AA,22,FALSE)),"",VLOOKUP(A2218,Database!A:AA,22,FALSE))))</f>
        <v/>
      </c>
      <c r="AD2218" s="20" t="str">
        <f>IFERROR(
   IF(
     OR(ISBLANK(P2218),ISBLANK(Q2218)),
     "",
     IF(
       AND(AA2218&lt;&gt;"",OR(V2218="Terminé",V2218="En cours")),
       VLOOKUP(AC2218,Setup_ScoreExactBonus!A:D,4,FALSE),
       0
     )),
  0)</f>
        <v/>
      </c>
      <c r="AE2218" s="21">
        <f>IFERROR(IF(OR(ISBLANK(P2218),ISBLANK(Q2218)),0,IF(AA2218&lt;&gt;"", AA2218 + IF(AB2218=1,AD2218, 0), "") * (R2218+1)),"")</f>
        <v>0</v>
      </c>
      <c r="AF2218" s="21">
        <f ca="1">SUMIFS(AE$2:AE2218,D$2:D2218,D2218)</f>
        <v>2802</v>
      </c>
    </row>
    <row r="2219" spans="1:32" hidden="1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1">
        <v>0</v>
      </c>
      <c r="S2219" s="20">
        <f>VLOOKUP($A2219,Database!$A:$Y,10,FALSE)</f>
        <v>52</v>
      </c>
      <c r="T2219" s="20">
        <f>VLOOKUP($A2219,Database!$A:$Y,11,FALSE)</f>
        <v>132</v>
      </c>
      <c r="U2219" s="20">
        <f>VLOOKUP($A2219,Database!$A:$Y,12,FALSE)</f>
        <v>157</v>
      </c>
      <c r="V2219" s="20" t="str">
        <f>VLOOKUP(A2219,Database!A:M,13,FALSE)</f>
        <v>À venir</v>
      </c>
      <c r="W2219" s="20" t="str">
        <f>VLOOKUP($A2219,Database!$A:$Y,20,FALSE)</f>
        <v/>
      </c>
      <c r="X2219" s="20" t="str">
        <f>VLOOKUP($A2219,Database!$A:$Y,21,FALSE)</f>
        <v/>
      </c>
      <c r="Y2219" s="20">
        <f>IF(A2219=0,0,IF(V2219="À venir",0,IF(AND(ISBLANK(P2219),ISBLANK(Q2219)),1,0)))</f>
        <v>0</v>
      </c>
      <c r="Z2219" s="20" t="str">
        <f>IF(OR(ISBLANK(P2219),ISBLANK(Q2219)),"",IF(OR(AND(P2219&gt;Q2219,W2219&gt;X2219),AND(P2219=Q2219,W2219=X2219),AND(P2219&lt;Q2219,W2219&lt;X2219)),1,0))</f>
        <v/>
      </c>
      <c r="AA2219" s="20" t="str">
        <f ca="1">IF(C2219&lt;NOW(),IF(AND(P2219&gt;Q2219,W2219&gt;X2219),S2219,IF(AND(P2219=Q2219,W2219=X2219),T2219,IF(AND(P2219&lt;Q2219,W2219&lt;X2219),U2219,0))),"")</f>
        <v/>
      </c>
      <c r="AB2219" s="20">
        <f ca="1">IF(AND(P2219=W2219,Q2219=X2219,NOT(ISBLANK(P2219)),NOT(ISBLANK(Q2219)),NOT(ISBLANK(W2219)),NOT(ISBLANK(AA2219))),1,0)</f>
        <v>0</v>
      </c>
      <c r="AC2219" s="20" t="str">
        <f ca="1">IF(AB2219=0,"",IF(OR(ISBLANK(P2219),ISBLANK(Q2219)),"",IF(ISBLANK(VLOOKUP(A2219,Database!A:AA,22,FALSE)),"",VLOOKUP(A2219,Database!A:AA,22,FALSE))))</f>
        <v/>
      </c>
      <c r="AD2219" s="20" t="str">
        <f>IFERROR(
   IF(
     OR(ISBLANK(P2219),ISBLANK(Q2219)),
     "",
     IF(
       AND(AA2219&lt;&gt;"",OR(V2219="Terminé",V2219="En cours")),
       VLOOKUP(AC2219,Setup_ScoreExactBonus!A:D,4,FALSE),
       0
     )),
  0)</f>
        <v/>
      </c>
      <c r="AE2219" s="21">
        <f>IFERROR(IF(OR(ISBLANK(P2219),ISBLANK(Q2219)),0,IF(AA2219&lt;&gt;"", AA2219 + IF(AB2219=1,AD2219, 0), "") * (R2219+1)),"")</f>
        <v>0</v>
      </c>
      <c r="AF2219" s="21">
        <f ca="1">SUMIFS(AE$2:AE2219,D$2:D2219,D2219)</f>
        <v>2698</v>
      </c>
    </row>
    <row r="2220" spans="1:32" hidden="1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1">
        <v>0</v>
      </c>
      <c r="S2220" s="20">
        <f>VLOOKUP($A2220,Database!$A:$Y,10,FALSE)</f>
        <v>52</v>
      </c>
      <c r="T2220" s="20">
        <f>VLOOKUP($A2220,Database!$A:$Y,11,FALSE)</f>
        <v>132</v>
      </c>
      <c r="U2220" s="20">
        <f>VLOOKUP($A2220,Database!$A:$Y,12,FALSE)</f>
        <v>157</v>
      </c>
      <c r="V2220" s="20" t="str">
        <f>VLOOKUP(A2220,Database!A:M,13,FALSE)</f>
        <v>À venir</v>
      </c>
      <c r="W2220" s="20" t="str">
        <f>VLOOKUP($A2220,Database!$A:$Y,20,FALSE)</f>
        <v/>
      </c>
      <c r="X2220" s="20" t="str">
        <f>VLOOKUP($A2220,Database!$A:$Y,21,FALSE)</f>
        <v/>
      </c>
      <c r="Y2220" s="20">
        <f>IF(A2220=0,0,IF(V2220="À venir",0,IF(AND(ISBLANK(P2220),ISBLANK(Q2220)),1,0)))</f>
        <v>0</v>
      </c>
      <c r="Z2220" s="20" t="str">
        <f>IF(OR(ISBLANK(P2220),ISBLANK(Q2220)),"",IF(OR(AND(P2220&gt;Q2220,W2220&gt;X2220),AND(P2220=Q2220,W2220=X2220),AND(P2220&lt;Q2220,W2220&lt;X2220)),1,0))</f>
        <v/>
      </c>
      <c r="AA2220" s="20" t="str">
        <f ca="1">IF(C2220&lt;NOW(),IF(AND(P2220&gt;Q2220,W2220&gt;X2220),S2220,IF(AND(P2220=Q2220,W2220=X2220),T2220,IF(AND(P2220&lt;Q2220,W2220&lt;X2220),U2220,0))),"")</f>
        <v/>
      </c>
      <c r="AB2220" s="20">
        <f ca="1">IF(AND(P2220=W2220,Q2220=X2220,NOT(ISBLANK(P2220)),NOT(ISBLANK(Q2220)),NOT(ISBLANK(W2220)),NOT(ISBLANK(AA2220))),1,0)</f>
        <v>0</v>
      </c>
      <c r="AC2220" s="20" t="str">
        <f ca="1">IF(AB2220=0,"",IF(OR(ISBLANK(P2220),ISBLANK(Q2220)),"",IF(ISBLANK(VLOOKUP(A2220,Database!A:AA,22,FALSE)),"",VLOOKUP(A2220,Database!A:AA,22,FALSE))))</f>
        <v/>
      </c>
      <c r="AD2220" s="20" t="str">
        <f>IFERROR(
   IF(
     OR(ISBLANK(P2220),ISBLANK(Q2220)),
     "",
     IF(
       AND(AA2220&lt;&gt;"",OR(V2220="Terminé",V2220="En cours")),
       VLOOKUP(AC2220,Setup_ScoreExactBonus!A:D,4,FALSE),
       0
     )),
  0)</f>
        <v/>
      </c>
      <c r="AE2220" s="21">
        <f>IFERROR(IF(OR(ISBLANK(P2220),ISBLANK(Q2220)),0,IF(AA2220&lt;&gt;"", AA2220 + IF(AB2220=1,AD2220, 0), "") * (R2220+1)),"")</f>
        <v>0</v>
      </c>
      <c r="AF2220" s="21">
        <f ca="1">SUMIFS(AE$2:AE2220,D$2:D2220,D2220)</f>
        <v>2190</v>
      </c>
    </row>
    <row r="2221" spans="1:32" hidden="1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1">
        <v>0</v>
      </c>
      <c r="S2221" s="20">
        <f>VLOOKUP($A2221,Database!$A:$Y,10,FALSE)</f>
        <v>52</v>
      </c>
      <c r="T2221" s="20">
        <f>VLOOKUP($A2221,Database!$A:$Y,11,FALSE)</f>
        <v>132</v>
      </c>
      <c r="U2221" s="20">
        <f>VLOOKUP($A2221,Database!$A:$Y,12,FALSE)</f>
        <v>157</v>
      </c>
      <c r="V2221" s="20" t="str">
        <f>VLOOKUP(A2221,Database!A:M,13,FALSE)</f>
        <v>À venir</v>
      </c>
      <c r="W2221" s="20" t="str">
        <f>VLOOKUP($A2221,Database!$A:$Y,20,FALSE)</f>
        <v/>
      </c>
      <c r="X2221" s="20" t="str">
        <f>VLOOKUP($A2221,Database!$A:$Y,21,FALSE)</f>
        <v/>
      </c>
      <c r="Y2221" s="20">
        <f>IF(A2221=0,0,IF(V2221="À venir",0,IF(AND(ISBLANK(P2221),ISBLANK(Q2221)),1,0)))</f>
        <v>0</v>
      </c>
      <c r="Z2221" s="20" t="str">
        <f>IF(OR(ISBLANK(P2221),ISBLANK(Q2221)),"",IF(OR(AND(P2221&gt;Q2221,W2221&gt;X2221),AND(P2221=Q2221,W2221=X2221),AND(P2221&lt;Q2221,W2221&lt;X2221)),1,0))</f>
        <v/>
      </c>
      <c r="AA2221" s="20" t="str">
        <f ca="1">IF(C2221&lt;NOW(),IF(AND(P2221&gt;Q2221,W2221&gt;X2221),S2221,IF(AND(P2221=Q2221,W2221=X2221),T2221,IF(AND(P2221&lt;Q2221,W2221&lt;X2221),U2221,0))),"")</f>
        <v/>
      </c>
      <c r="AB2221" s="20">
        <f ca="1">IF(AND(P2221=W2221,Q2221=X2221,NOT(ISBLANK(P2221)),NOT(ISBLANK(Q2221)),NOT(ISBLANK(W2221)),NOT(ISBLANK(AA2221))),1,0)</f>
        <v>0</v>
      </c>
      <c r="AC2221" s="20" t="str">
        <f ca="1">IF(AB2221=0,"",IF(OR(ISBLANK(P2221),ISBLANK(Q2221)),"",IF(ISBLANK(VLOOKUP(A2221,Database!A:AA,22,FALSE)),"",VLOOKUP(A2221,Database!A:AA,22,FALSE))))</f>
        <v/>
      </c>
      <c r="AD2221" s="20" t="str">
        <f>IFERROR(
   IF(
     OR(ISBLANK(P2221),ISBLANK(Q2221)),
     "",
     IF(
       AND(AA2221&lt;&gt;"",OR(V2221="Terminé",V2221="En cours")),
       VLOOKUP(AC2221,Setup_ScoreExactBonus!A:D,4,FALSE),
       0
     )),
  0)</f>
        <v/>
      </c>
      <c r="AE2221" s="21">
        <f>IFERROR(IF(OR(ISBLANK(P2221),ISBLANK(Q2221)),0,IF(AA2221&lt;&gt;"", AA2221 + IF(AB2221=1,AD2221, 0), "") * (R2221+1)),"")</f>
        <v>0</v>
      </c>
      <c r="AF2221" s="21">
        <f ca="1">SUMIFS(AE$2:AE2221,D$2:D2221,D2221)</f>
        <v>2789</v>
      </c>
    </row>
    <row r="2222" spans="1:32" hidden="1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1">
        <v>0</v>
      </c>
      <c r="S2222" s="20">
        <f>VLOOKUP($A2222,Database!$A:$Y,10,FALSE)</f>
        <v>52</v>
      </c>
      <c r="T2222" s="20">
        <f>VLOOKUP($A2222,Database!$A:$Y,11,FALSE)</f>
        <v>132</v>
      </c>
      <c r="U2222" s="20">
        <f>VLOOKUP($A2222,Database!$A:$Y,12,FALSE)</f>
        <v>157</v>
      </c>
      <c r="V2222" s="20" t="str">
        <f>VLOOKUP(A2222,Database!A:M,13,FALSE)</f>
        <v>À venir</v>
      </c>
      <c r="W2222" s="20" t="str">
        <f>VLOOKUP($A2222,Database!$A:$Y,20,FALSE)</f>
        <v/>
      </c>
      <c r="X2222" s="20" t="str">
        <f>VLOOKUP($A2222,Database!$A:$Y,21,FALSE)</f>
        <v/>
      </c>
      <c r="Y2222" s="20">
        <f>IF(A2222=0,0,IF(V2222="À venir",0,IF(AND(ISBLANK(P2222),ISBLANK(Q2222)),1,0)))</f>
        <v>0</v>
      </c>
      <c r="Z2222" s="20" t="str">
        <f>IF(OR(ISBLANK(P2222),ISBLANK(Q2222)),"",IF(OR(AND(P2222&gt;Q2222,W2222&gt;X2222),AND(P2222=Q2222,W2222=X2222),AND(P2222&lt;Q2222,W2222&lt;X2222)),1,0))</f>
        <v/>
      </c>
      <c r="AA2222" s="20" t="str">
        <f ca="1">IF(C2222&lt;NOW(),IF(AND(P2222&gt;Q2222,W2222&gt;X2222),S2222,IF(AND(P2222=Q2222,W2222=X2222),T2222,IF(AND(P2222&lt;Q2222,W2222&lt;X2222),U2222,0))),"")</f>
        <v/>
      </c>
      <c r="AB2222" s="20">
        <f ca="1">IF(AND(P2222=W2222,Q2222=X2222,NOT(ISBLANK(P2222)),NOT(ISBLANK(Q2222)),NOT(ISBLANK(W2222)),NOT(ISBLANK(AA2222))),1,0)</f>
        <v>0</v>
      </c>
      <c r="AC2222" s="20" t="str">
        <f ca="1">IF(AB2222=0,"",IF(OR(ISBLANK(P2222),ISBLANK(Q2222)),"",IF(ISBLANK(VLOOKUP(A2222,Database!A:AA,22,FALSE)),"",VLOOKUP(A2222,Database!A:AA,22,FALSE))))</f>
        <v/>
      </c>
      <c r="AD2222" s="20" t="str">
        <f>IFERROR(
   IF(
     OR(ISBLANK(P2222),ISBLANK(Q2222)),
     "",
     IF(
       AND(AA2222&lt;&gt;"",OR(V2222="Terminé",V2222="En cours")),
       VLOOKUP(AC2222,Setup_ScoreExactBonus!A:D,4,FALSE),
       0
     )),
  0)</f>
        <v/>
      </c>
      <c r="AE2222" s="21">
        <f>IFERROR(IF(OR(ISBLANK(P2222),ISBLANK(Q2222)),0,IF(AA2222&lt;&gt;"", AA2222 + IF(AB2222=1,AD2222, 0), "") * (R2222+1)),"")</f>
        <v>0</v>
      </c>
      <c r="AF2222" s="21">
        <f ca="1">SUMIFS(AE$2:AE2222,D$2:D2222,D2222)</f>
        <v>1434</v>
      </c>
    </row>
    <row r="2223" spans="1:32" hidden="1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1">
        <v>0</v>
      </c>
      <c r="S2223" s="20">
        <f>VLOOKUP($A2223,Database!$A:$Y,10,FALSE)</f>
        <v>52</v>
      </c>
      <c r="T2223" s="20">
        <f>VLOOKUP($A2223,Database!$A:$Y,11,FALSE)</f>
        <v>132</v>
      </c>
      <c r="U2223" s="20">
        <f>VLOOKUP($A2223,Database!$A:$Y,12,FALSE)</f>
        <v>157</v>
      </c>
      <c r="V2223" s="20" t="str">
        <f>VLOOKUP(A2223,Database!A:M,13,FALSE)</f>
        <v>À venir</v>
      </c>
      <c r="W2223" s="20" t="str">
        <f>VLOOKUP($A2223,Database!$A:$Y,20,FALSE)</f>
        <v/>
      </c>
      <c r="X2223" s="20" t="str">
        <f>VLOOKUP($A2223,Database!$A:$Y,21,FALSE)</f>
        <v/>
      </c>
      <c r="Y2223" s="20">
        <f>IF(A2223=0,0,IF(V2223="À venir",0,IF(AND(ISBLANK(P2223),ISBLANK(Q2223)),1,0)))</f>
        <v>0</v>
      </c>
      <c r="Z2223" s="20" t="str">
        <f>IF(OR(ISBLANK(P2223),ISBLANK(Q2223)),"",IF(OR(AND(P2223&gt;Q2223,W2223&gt;X2223),AND(P2223=Q2223,W2223=X2223),AND(P2223&lt;Q2223,W2223&lt;X2223)),1,0))</f>
        <v/>
      </c>
      <c r="AA2223" s="20" t="str">
        <f ca="1">IF(C2223&lt;NOW(),IF(AND(P2223&gt;Q2223,W2223&gt;X2223),S2223,IF(AND(P2223=Q2223,W2223=X2223),T2223,IF(AND(P2223&lt;Q2223,W2223&lt;X2223),U2223,0))),"")</f>
        <v/>
      </c>
      <c r="AB2223" s="20">
        <f ca="1">IF(AND(P2223=W2223,Q2223=X2223,NOT(ISBLANK(P2223)),NOT(ISBLANK(Q2223)),NOT(ISBLANK(W2223)),NOT(ISBLANK(AA2223))),1,0)</f>
        <v>0</v>
      </c>
      <c r="AC2223" s="20" t="str">
        <f ca="1">IF(AB2223=0,"",IF(OR(ISBLANK(P2223),ISBLANK(Q2223)),"",IF(ISBLANK(VLOOKUP(A2223,Database!A:AA,22,FALSE)),"",VLOOKUP(A2223,Database!A:AA,22,FALSE))))</f>
        <v/>
      </c>
      <c r="AD2223" s="20" t="str">
        <f>IFERROR(
   IF(
     OR(ISBLANK(P2223),ISBLANK(Q2223)),
     "",
     IF(
       AND(AA2223&lt;&gt;"",OR(V2223="Terminé",V2223="En cours")),
       VLOOKUP(AC2223,Setup_ScoreExactBonus!A:D,4,FALSE),
       0
     )),
  0)</f>
        <v/>
      </c>
      <c r="AE2223" s="21">
        <f>IFERROR(IF(OR(ISBLANK(P2223),ISBLANK(Q2223)),0,IF(AA2223&lt;&gt;"", AA2223 + IF(AB2223=1,AD2223, 0), "") * (R2223+1)),"")</f>
        <v>0</v>
      </c>
      <c r="AF2223" s="21">
        <f ca="1">SUMIFS(AE$2:AE2223,D$2:D2223,D2223)</f>
        <v>2732</v>
      </c>
    </row>
    <row r="2224" spans="1:32" hidden="1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1">
        <v>0</v>
      </c>
      <c r="S2224" s="20">
        <f>VLOOKUP($A2224,Database!$A:$Y,10,FALSE)</f>
        <v>52</v>
      </c>
      <c r="T2224" s="20">
        <f>VLOOKUP($A2224,Database!$A:$Y,11,FALSE)</f>
        <v>132</v>
      </c>
      <c r="U2224" s="20">
        <f>VLOOKUP($A2224,Database!$A:$Y,12,FALSE)</f>
        <v>157</v>
      </c>
      <c r="V2224" s="20" t="str">
        <f>VLOOKUP(A2224,Database!A:M,13,FALSE)</f>
        <v>À venir</v>
      </c>
      <c r="W2224" s="20" t="str">
        <f>VLOOKUP($A2224,Database!$A:$Y,20,FALSE)</f>
        <v/>
      </c>
      <c r="X2224" s="20" t="str">
        <f>VLOOKUP($A2224,Database!$A:$Y,21,FALSE)</f>
        <v/>
      </c>
      <c r="Y2224" s="20">
        <f>IF(A2224=0,0,IF(V2224="À venir",0,IF(AND(ISBLANK(P2224),ISBLANK(Q2224)),1,0)))</f>
        <v>0</v>
      </c>
      <c r="Z2224" s="20" t="str">
        <f>IF(OR(ISBLANK(P2224),ISBLANK(Q2224)),"",IF(OR(AND(P2224&gt;Q2224,W2224&gt;X2224),AND(P2224=Q2224,W2224=X2224),AND(P2224&lt;Q2224,W2224&lt;X2224)),1,0))</f>
        <v/>
      </c>
      <c r="AA2224" s="20" t="str">
        <f ca="1">IF(C2224&lt;NOW(),IF(AND(P2224&gt;Q2224,W2224&gt;X2224),S2224,IF(AND(P2224=Q2224,W2224=X2224),T2224,IF(AND(P2224&lt;Q2224,W2224&lt;X2224),U2224,0))),"")</f>
        <v/>
      </c>
      <c r="AB2224" s="20">
        <f ca="1">IF(AND(P2224=W2224,Q2224=X2224,NOT(ISBLANK(P2224)),NOT(ISBLANK(Q2224)),NOT(ISBLANK(W2224)),NOT(ISBLANK(AA2224))),1,0)</f>
        <v>0</v>
      </c>
      <c r="AC2224" s="20" t="str">
        <f ca="1">IF(AB2224=0,"",IF(OR(ISBLANK(P2224),ISBLANK(Q2224)),"",IF(ISBLANK(VLOOKUP(A2224,Database!A:AA,22,FALSE)),"",VLOOKUP(A2224,Database!A:AA,22,FALSE))))</f>
        <v/>
      </c>
      <c r="AD2224" s="20" t="str">
        <f>IFERROR(
   IF(
     OR(ISBLANK(P2224),ISBLANK(Q2224)),
     "",
     IF(
       AND(AA2224&lt;&gt;"",OR(V2224="Terminé",V2224="En cours")),
       VLOOKUP(AC2224,Setup_ScoreExactBonus!A:D,4,FALSE),
       0
     )),
  0)</f>
        <v/>
      </c>
      <c r="AE2224" s="21">
        <f>IFERROR(IF(OR(ISBLANK(P2224),ISBLANK(Q2224)),0,IF(AA2224&lt;&gt;"", AA2224 + IF(AB2224=1,AD2224, 0), "") * (R2224+1)),"")</f>
        <v>0</v>
      </c>
      <c r="AF2224" s="21">
        <f ca="1">SUMIFS(AE$2:AE2224,D$2:D2224,D2224)</f>
        <v>2825</v>
      </c>
    </row>
    <row r="2225" spans="1:32" hidden="1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1">
        <v>0</v>
      </c>
      <c r="S2225" s="20">
        <f>VLOOKUP($A2225,Database!$A:$Y,10,FALSE)</f>
        <v>52</v>
      </c>
      <c r="T2225" s="20">
        <f>VLOOKUP($A2225,Database!$A:$Y,11,FALSE)</f>
        <v>132</v>
      </c>
      <c r="U2225" s="20">
        <f>VLOOKUP($A2225,Database!$A:$Y,12,FALSE)</f>
        <v>157</v>
      </c>
      <c r="V2225" s="20" t="str">
        <f>VLOOKUP(A2225,Database!A:M,13,FALSE)</f>
        <v>À venir</v>
      </c>
      <c r="W2225" s="20" t="str">
        <f>VLOOKUP($A2225,Database!$A:$Y,20,FALSE)</f>
        <v/>
      </c>
      <c r="X2225" s="20" t="str">
        <f>VLOOKUP($A2225,Database!$A:$Y,21,FALSE)</f>
        <v/>
      </c>
      <c r="Y2225" s="20">
        <f>IF(A2225=0,0,IF(V2225="À venir",0,IF(AND(ISBLANK(P2225),ISBLANK(Q2225)),1,0)))</f>
        <v>0</v>
      </c>
      <c r="Z2225" s="20" t="str">
        <f>IF(OR(ISBLANK(P2225),ISBLANK(Q2225)),"",IF(OR(AND(P2225&gt;Q2225,W2225&gt;X2225),AND(P2225=Q2225,W2225=X2225),AND(P2225&lt;Q2225,W2225&lt;X2225)),1,0))</f>
        <v/>
      </c>
      <c r="AA2225" s="20" t="str">
        <f ca="1">IF(C2225&lt;NOW(),IF(AND(P2225&gt;Q2225,W2225&gt;X2225),S2225,IF(AND(P2225=Q2225,W2225=X2225),T2225,IF(AND(P2225&lt;Q2225,W2225&lt;X2225),U2225,0))),"")</f>
        <v/>
      </c>
      <c r="AB2225" s="20">
        <f ca="1">IF(AND(P2225=W2225,Q2225=X2225,NOT(ISBLANK(P2225)),NOT(ISBLANK(Q2225)),NOT(ISBLANK(W2225)),NOT(ISBLANK(AA2225))),1,0)</f>
        <v>0</v>
      </c>
      <c r="AC2225" s="20" t="str">
        <f ca="1">IF(AB2225=0,"",IF(OR(ISBLANK(P2225),ISBLANK(Q2225)),"",IF(ISBLANK(VLOOKUP(A2225,Database!A:AA,22,FALSE)),"",VLOOKUP(A2225,Database!A:AA,22,FALSE))))</f>
        <v/>
      </c>
      <c r="AD2225" s="20" t="str">
        <f>IFERROR(
   IF(
     OR(ISBLANK(P2225),ISBLANK(Q2225)),
     "",
     IF(
       AND(AA2225&lt;&gt;"",OR(V2225="Terminé",V2225="En cours")),
       VLOOKUP(AC2225,Setup_ScoreExactBonus!A:D,4,FALSE),
       0
     )),
  0)</f>
        <v/>
      </c>
      <c r="AE2225" s="21">
        <f>IFERROR(IF(OR(ISBLANK(P2225),ISBLANK(Q2225)),0,IF(AA2225&lt;&gt;"", AA2225 + IF(AB2225=1,AD2225, 0), "") * (R2225+1)),"")</f>
        <v>0</v>
      </c>
      <c r="AF2225" s="21">
        <f ca="1">SUMIFS(AE$2:AE2225,D$2:D2225,D2225)</f>
        <v>2585</v>
      </c>
    </row>
    <row r="2226" spans="1:32" hidden="1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1">
        <v>0</v>
      </c>
      <c r="S2226" s="20">
        <f>VLOOKUP($A2226,Database!$A:$Y,10,FALSE)</f>
        <v>52</v>
      </c>
      <c r="T2226" s="20">
        <f>VLOOKUP($A2226,Database!$A:$Y,11,FALSE)</f>
        <v>132</v>
      </c>
      <c r="U2226" s="20">
        <f>VLOOKUP($A2226,Database!$A:$Y,12,FALSE)</f>
        <v>157</v>
      </c>
      <c r="V2226" s="20" t="str">
        <f>VLOOKUP(A2226,Database!A:M,13,FALSE)</f>
        <v>À venir</v>
      </c>
      <c r="W2226" s="20" t="str">
        <f>VLOOKUP($A2226,Database!$A:$Y,20,FALSE)</f>
        <v/>
      </c>
      <c r="X2226" s="20" t="str">
        <f>VLOOKUP($A2226,Database!$A:$Y,21,FALSE)</f>
        <v/>
      </c>
      <c r="Y2226" s="20">
        <f>IF(A2226=0,0,IF(V2226="À venir",0,IF(AND(ISBLANK(P2226),ISBLANK(Q2226)),1,0)))</f>
        <v>0</v>
      </c>
      <c r="Z2226" s="20" t="str">
        <f>IF(OR(ISBLANK(P2226),ISBLANK(Q2226)),"",IF(OR(AND(P2226&gt;Q2226,W2226&gt;X2226),AND(P2226=Q2226,W2226=X2226),AND(P2226&lt;Q2226,W2226&lt;X2226)),1,0))</f>
        <v/>
      </c>
      <c r="AA2226" s="20" t="str">
        <f ca="1">IF(C2226&lt;NOW(),IF(AND(P2226&gt;Q2226,W2226&gt;X2226),S2226,IF(AND(P2226=Q2226,W2226=X2226),T2226,IF(AND(P2226&lt;Q2226,W2226&lt;X2226),U2226,0))),"")</f>
        <v/>
      </c>
      <c r="AB2226" s="20">
        <f ca="1">IF(AND(P2226=W2226,Q2226=X2226,NOT(ISBLANK(P2226)),NOT(ISBLANK(Q2226)),NOT(ISBLANK(W2226)),NOT(ISBLANK(AA2226))),1,0)</f>
        <v>0</v>
      </c>
      <c r="AC2226" s="20" t="str">
        <f ca="1">IF(AB2226=0,"",IF(OR(ISBLANK(P2226),ISBLANK(Q2226)),"",IF(ISBLANK(VLOOKUP(A2226,Database!A:AA,22,FALSE)),"",VLOOKUP(A2226,Database!A:AA,22,FALSE))))</f>
        <v/>
      </c>
      <c r="AD2226" s="20" t="str">
        <f>IFERROR(
   IF(
     OR(ISBLANK(P2226),ISBLANK(Q2226)),
     "",
     IF(
       AND(AA2226&lt;&gt;"",OR(V2226="Terminé",V2226="En cours")),
       VLOOKUP(AC2226,Setup_ScoreExactBonus!A:D,4,FALSE),
       0
     )),
  0)</f>
        <v/>
      </c>
      <c r="AE2226" s="21">
        <f>IFERROR(IF(OR(ISBLANK(P2226),ISBLANK(Q2226)),0,IF(AA2226&lt;&gt;"", AA2226 + IF(AB2226=1,AD2226, 0), "") * (R2226+1)),"")</f>
        <v>0</v>
      </c>
      <c r="AF2226" s="21">
        <f ca="1">SUMIFS(AE$2:AE2226,D$2:D2226,D2226)</f>
        <v>2936</v>
      </c>
    </row>
    <row r="2227" spans="1:32" hidden="1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1">
        <v>0</v>
      </c>
      <c r="S2227" s="20">
        <f>VLOOKUP($A2227,Database!$A:$Y,10,FALSE)</f>
        <v>52</v>
      </c>
      <c r="T2227" s="20">
        <f>VLOOKUP($A2227,Database!$A:$Y,11,FALSE)</f>
        <v>132</v>
      </c>
      <c r="U2227" s="20">
        <f>VLOOKUP($A2227,Database!$A:$Y,12,FALSE)</f>
        <v>157</v>
      </c>
      <c r="V2227" s="20" t="str">
        <f>VLOOKUP(A2227,Database!A:M,13,FALSE)</f>
        <v>À venir</v>
      </c>
      <c r="W2227" s="20" t="str">
        <f>VLOOKUP($A2227,Database!$A:$Y,20,FALSE)</f>
        <v/>
      </c>
      <c r="X2227" s="20" t="str">
        <f>VLOOKUP($A2227,Database!$A:$Y,21,FALSE)</f>
        <v/>
      </c>
      <c r="Y2227" s="20">
        <f>IF(A2227=0,0,IF(V2227="À venir",0,IF(AND(ISBLANK(P2227),ISBLANK(Q2227)),1,0)))</f>
        <v>0</v>
      </c>
      <c r="Z2227" s="20" t="str">
        <f>IF(OR(ISBLANK(P2227),ISBLANK(Q2227)),"",IF(OR(AND(P2227&gt;Q2227,W2227&gt;X2227),AND(P2227=Q2227,W2227=X2227),AND(P2227&lt;Q2227,W2227&lt;X2227)),1,0))</f>
        <v/>
      </c>
      <c r="AA2227" s="20" t="str">
        <f ca="1">IF(C2227&lt;NOW(),IF(AND(P2227&gt;Q2227,W2227&gt;X2227),S2227,IF(AND(P2227=Q2227,W2227=X2227),T2227,IF(AND(P2227&lt;Q2227,W2227&lt;X2227),U2227,0))),"")</f>
        <v/>
      </c>
      <c r="AB2227" s="20">
        <f ca="1">IF(AND(P2227=W2227,Q2227=X2227,NOT(ISBLANK(P2227)),NOT(ISBLANK(Q2227)),NOT(ISBLANK(W2227)),NOT(ISBLANK(AA2227))),1,0)</f>
        <v>0</v>
      </c>
      <c r="AC2227" s="20" t="str">
        <f ca="1">IF(AB2227=0,"",IF(OR(ISBLANK(P2227),ISBLANK(Q2227)),"",IF(ISBLANK(VLOOKUP(A2227,Database!A:AA,22,FALSE)),"",VLOOKUP(A2227,Database!A:AA,22,FALSE))))</f>
        <v/>
      </c>
      <c r="AD2227" s="20" t="str">
        <f>IFERROR(
   IF(
     OR(ISBLANK(P2227),ISBLANK(Q2227)),
     "",
     IF(
       AND(AA2227&lt;&gt;"",OR(V2227="Terminé",V2227="En cours")),
       VLOOKUP(AC2227,Setup_ScoreExactBonus!A:D,4,FALSE),
       0
     )),
  0)</f>
        <v/>
      </c>
      <c r="AE2227" s="21">
        <f>IFERROR(IF(OR(ISBLANK(P2227),ISBLANK(Q2227)),0,IF(AA2227&lt;&gt;"", AA2227 + IF(AB2227=1,AD2227, 0), "") * (R2227+1)),"")</f>
        <v>0</v>
      </c>
      <c r="AF2227" s="21">
        <f ca="1">SUMIFS(AE$2:AE2227,D$2:D2227,D2227)</f>
        <v>2774</v>
      </c>
    </row>
    <row r="2228" spans="1:32" hidden="1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1">
        <v>0</v>
      </c>
      <c r="S2228" s="20">
        <f>VLOOKUP($A2228,Database!$A:$Y,10,FALSE)</f>
        <v>52</v>
      </c>
      <c r="T2228" s="20">
        <f>VLOOKUP($A2228,Database!$A:$Y,11,FALSE)</f>
        <v>132</v>
      </c>
      <c r="U2228" s="20">
        <f>VLOOKUP($A2228,Database!$A:$Y,12,FALSE)</f>
        <v>157</v>
      </c>
      <c r="V2228" s="20" t="str">
        <f>VLOOKUP(A2228,Database!A:M,13,FALSE)</f>
        <v>À venir</v>
      </c>
      <c r="W2228" s="20" t="str">
        <f>VLOOKUP($A2228,Database!$A:$Y,20,FALSE)</f>
        <v/>
      </c>
      <c r="X2228" s="20" t="str">
        <f>VLOOKUP($A2228,Database!$A:$Y,21,FALSE)</f>
        <v/>
      </c>
      <c r="Y2228" s="20">
        <f>IF(A2228=0,0,IF(V2228="À venir",0,IF(AND(ISBLANK(P2228),ISBLANK(Q2228)),1,0)))</f>
        <v>0</v>
      </c>
      <c r="Z2228" s="20" t="str">
        <f>IF(OR(ISBLANK(P2228),ISBLANK(Q2228)),"",IF(OR(AND(P2228&gt;Q2228,W2228&gt;X2228),AND(P2228=Q2228,W2228=X2228),AND(P2228&lt;Q2228,W2228&lt;X2228)),1,0))</f>
        <v/>
      </c>
      <c r="AA2228" s="20" t="str">
        <f ca="1">IF(C2228&lt;NOW(),IF(AND(P2228&gt;Q2228,W2228&gt;X2228),S2228,IF(AND(P2228=Q2228,W2228=X2228),T2228,IF(AND(P2228&lt;Q2228,W2228&lt;X2228),U2228,0))),"")</f>
        <v/>
      </c>
      <c r="AB2228" s="20">
        <f ca="1">IF(AND(P2228=W2228,Q2228=X2228,NOT(ISBLANK(P2228)),NOT(ISBLANK(Q2228)),NOT(ISBLANK(W2228)),NOT(ISBLANK(AA2228))),1,0)</f>
        <v>0</v>
      </c>
      <c r="AC2228" s="20" t="str">
        <f ca="1">IF(AB2228=0,"",IF(OR(ISBLANK(P2228),ISBLANK(Q2228)),"",IF(ISBLANK(VLOOKUP(A2228,Database!A:AA,22,FALSE)),"",VLOOKUP(A2228,Database!A:AA,22,FALSE))))</f>
        <v/>
      </c>
      <c r="AD2228" s="20" t="str">
        <f>IFERROR(
   IF(
     OR(ISBLANK(P2228),ISBLANK(Q2228)),
     "",
     IF(
       AND(AA2228&lt;&gt;"",OR(V2228="Terminé",V2228="En cours")),
       VLOOKUP(AC2228,Setup_ScoreExactBonus!A:D,4,FALSE),
       0
     )),
  0)</f>
        <v/>
      </c>
      <c r="AE2228" s="21">
        <f>IFERROR(IF(OR(ISBLANK(P2228),ISBLANK(Q2228)),0,IF(AA2228&lt;&gt;"", AA2228 + IF(AB2228=1,AD2228, 0), "") * (R2228+1)),"")</f>
        <v>0</v>
      </c>
      <c r="AF2228" s="21">
        <f ca="1">SUMIFS(AE$2:AE2228,D$2:D2228,D2228)</f>
        <v>2919</v>
      </c>
    </row>
    <row r="2229" spans="1:32" hidden="1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1">
        <v>0</v>
      </c>
      <c r="S2229" s="20">
        <f>VLOOKUP($A2229,Database!$A:$Y,10,FALSE)</f>
        <v>52</v>
      </c>
      <c r="T2229" s="20">
        <f>VLOOKUP($A2229,Database!$A:$Y,11,FALSE)</f>
        <v>132</v>
      </c>
      <c r="U2229" s="20">
        <f>VLOOKUP($A2229,Database!$A:$Y,12,FALSE)</f>
        <v>157</v>
      </c>
      <c r="V2229" s="20" t="str">
        <f>VLOOKUP(A2229,Database!A:M,13,FALSE)</f>
        <v>À venir</v>
      </c>
      <c r="W2229" s="20" t="str">
        <f>VLOOKUP($A2229,Database!$A:$Y,20,FALSE)</f>
        <v/>
      </c>
      <c r="X2229" s="20" t="str">
        <f>VLOOKUP($A2229,Database!$A:$Y,21,FALSE)</f>
        <v/>
      </c>
      <c r="Y2229" s="20">
        <f>IF(A2229=0,0,IF(V2229="À venir",0,IF(AND(ISBLANK(P2229),ISBLANK(Q2229)),1,0)))</f>
        <v>0</v>
      </c>
      <c r="Z2229" s="20" t="str">
        <f>IF(OR(ISBLANK(P2229),ISBLANK(Q2229)),"",IF(OR(AND(P2229&gt;Q2229,W2229&gt;X2229),AND(P2229=Q2229,W2229=X2229),AND(P2229&lt;Q2229,W2229&lt;X2229)),1,0))</f>
        <v/>
      </c>
      <c r="AA2229" s="20" t="str">
        <f ca="1">IF(C2229&lt;NOW(),IF(AND(P2229&gt;Q2229,W2229&gt;X2229),S2229,IF(AND(P2229=Q2229,W2229=X2229),T2229,IF(AND(P2229&lt;Q2229,W2229&lt;X2229),U2229,0))),"")</f>
        <v/>
      </c>
      <c r="AB2229" s="20">
        <f ca="1">IF(AND(P2229=W2229,Q2229=X2229,NOT(ISBLANK(P2229)),NOT(ISBLANK(Q2229)),NOT(ISBLANK(W2229)),NOT(ISBLANK(AA2229))),1,0)</f>
        <v>0</v>
      </c>
      <c r="AC2229" s="20" t="str">
        <f ca="1">IF(AB2229=0,"",IF(OR(ISBLANK(P2229),ISBLANK(Q2229)),"",IF(ISBLANK(VLOOKUP(A2229,Database!A:AA,22,FALSE)),"",VLOOKUP(A2229,Database!A:AA,22,FALSE))))</f>
        <v/>
      </c>
      <c r="AD2229" s="20" t="str">
        <f>IFERROR(
   IF(
     OR(ISBLANK(P2229),ISBLANK(Q2229)),
     "",
     IF(
       AND(AA2229&lt;&gt;"",OR(V2229="Terminé",V2229="En cours")),
       VLOOKUP(AC2229,Setup_ScoreExactBonus!A:D,4,FALSE),
       0
     )),
  0)</f>
        <v/>
      </c>
      <c r="AE2229" s="21">
        <f>IFERROR(IF(OR(ISBLANK(P2229),ISBLANK(Q2229)),0,IF(AA2229&lt;&gt;"", AA2229 + IF(AB2229=1,AD2229, 0), "") * (R2229+1)),"")</f>
        <v>0</v>
      </c>
      <c r="AF2229" s="21">
        <f ca="1">SUMIFS(AE$2:AE2229,D$2:D2229,D2229)</f>
        <v>2893</v>
      </c>
    </row>
    <row r="2230" spans="1:32" hidden="1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1">
        <v>0</v>
      </c>
      <c r="S2230" s="20">
        <f>VLOOKUP($A2230,Database!$A:$Y,10,FALSE)</f>
        <v>52</v>
      </c>
      <c r="T2230" s="20">
        <f>VLOOKUP($A2230,Database!$A:$Y,11,FALSE)</f>
        <v>132</v>
      </c>
      <c r="U2230" s="20">
        <f>VLOOKUP($A2230,Database!$A:$Y,12,FALSE)</f>
        <v>157</v>
      </c>
      <c r="V2230" s="20" t="str">
        <f>VLOOKUP(A2230,Database!A:M,13,FALSE)</f>
        <v>À venir</v>
      </c>
      <c r="W2230" s="20" t="str">
        <f>VLOOKUP($A2230,Database!$A:$Y,20,FALSE)</f>
        <v/>
      </c>
      <c r="X2230" s="20" t="str">
        <f>VLOOKUP($A2230,Database!$A:$Y,21,FALSE)</f>
        <v/>
      </c>
      <c r="Y2230" s="20">
        <f>IF(A2230=0,0,IF(V2230="À venir",0,IF(AND(ISBLANK(P2230),ISBLANK(Q2230)),1,0)))</f>
        <v>0</v>
      </c>
      <c r="Z2230" s="20" t="str">
        <f>IF(OR(ISBLANK(P2230),ISBLANK(Q2230)),"",IF(OR(AND(P2230&gt;Q2230,W2230&gt;X2230),AND(P2230=Q2230,W2230=X2230),AND(P2230&lt;Q2230,W2230&lt;X2230)),1,0))</f>
        <v/>
      </c>
      <c r="AA2230" s="20" t="str">
        <f ca="1">IF(C2230&lt;NOW(),IF(AND(P2230&gt;Q2230,W2230&gt;X2230),S2230,IF(AND(P2230=Q2230,W2230=X2230),T2230,IF(AND(P2230&lt;Q2230,W2230&lt;X2230),U2230,0))),"")</f>
        <v/>
      </c>
      <c r="AB2230" s="20">
        <f ca="1">IF(AND(P2230=W2230,Q2230=X2230,NOT(ISBLANK(P2230)),NOT(ISBLANK(Q2230)),NOT(ISBLANK(W2230)),NOT(ISBLANK(AA2230))),1,0)</f>
        <v>0</v>
      </c>
      <c r="AC2230" s="20" t="str">
        <f ca="1">IF(AB2230=0,"",IF(OR(ISBLANK(P2230),ISBLANK(Q2230)),"",IF(ISBLANK(VLOOKUP(A2230,Database!A:AA,22,FALSE)),"",VLOOKUP(A2230,Database!A:AA,22,FALSE))))</f>
        <v/>
      </c>
      <c r="AD2230" s="20" t="str">
        <f>IFERROR(
   IF(
     OR(ISBLANK(P2230),ISBLANK(Q2230)),
     "",
     IF(
       AND(AA2230&lt;&gt;"",OR(V2230="Terminé",V2230="En cours")),
       VLOOKUP(AC2230,Setup_ScoreExactBonus!A:D,4,FALSE),
       0
     )),
  0)</f>
        <v/>
      </c>
      <c r="AE2230" s="21">
        <f>IFERROR(IF(OR(ISBLANK(P2230),ISBLANK(Q2230)),0,IF(AA2230&lt;&gt;"", AA2230 + IF(AB2230=1,AD2230, 0), "") * (R2230+1)),"")</f>
        <v>0</v>
      </c>
      <c r="AF2230" s="21">
        <f ca="1">SUMIFS(AE$2:AE2230,D$2:D2230,D2230)</f>
        <v>2823</v>
      </c>
    </row>
    <row r="2231" spans="1:32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1">
        <v>0</v>
      </c>
      <c r="S2231" s="20">
        <f>VLOOKUP($A2231,Database!$A:$Y,10,FALSE)</f>
        <v>52</v>
      </c>
      <c r="T2231" s="20">
        <f>VLOOKUP($A2231,Database!$A:$Y,11,FALSE)</f>
        <v>132</v>
      </c>
      <c r="U2231" s="20">
        <f>VLOOKUP($A2231,Database!$A:$Y,12,FALSE)</f>
        <v>157</v>
      </c>
      <c r="V2231" s="20" t="str">
        <f>VLOOKUP(A2231,Database!A:M,13,FALSE)</f>
        <v>À venir</v>
      </c>
      <c r="W2231" s="20" t="str">
        <f>VLOOKUP($A2231,Database!$A:$Y,20,FALSE)</f>
        <v/>
      </c>
      <c r="X2231" s="20" t="str">
        <f>VLOOKUP($A2231,Database!$A:$Y,21,FALSE)</f>
        <v/>
      </c>
      <c r="Y2231" s="20">
        <f>IF(A2231=0,0,IF(V2231="À venir",0,IF(AND(ISBLANK(P2231),ISBLANK(Q2231)),1,0)))</f>
        <v>0</v>
      </c>
      <c r="Z2231" s="20" t="str">
        <f>IF(OR(ISBLANK(P2231),ISBLANK(Q2231)),"",IF(OR(AND(P2231&gt;Q2231,W2231&gt;X2231),AND(P2231=Q2231,W2231=X2231),AND(P2231&lt;Q2231,W2231&lt;X2231)),1,0))</f>
        <v/>
      </c>
      <c r="AA2231" s="20" t="str">
        <f ca="1">IF(C2231&lt;NOW(),IF(AND(P2231&gt;Q2231,W2231&gt;X2231),S2231,IF(AND(P2231=Q2231,W2231=X2231),T2231,IF(AND(P2231&lt;Q2231,W2231&lt;X2231),U2231,0))),"")</f>
        <v/>
      </c>
      <c r="AB2231" s="20">
        <f ca="1">IF(AND(P2231=W2231,Q2231=X2231,NOT(ISBLANK(P2231)),NOT(ISBLANK(Q2231)),NOT(ISBLANK(W2231)),NOT(ISBLANK(AA2231))),1,0)</f>
        <v>0</v>
      </c>
      <c r="AC2231" s="20" t="str">
        <f ca="1">IF(AB2231=0,"",IF(OR(ISBLANK(P2231),ISBLANK(Q2231)),"",IF(ISBLANK(VLOOKUP(A2231,Database!A:AA,22,FALSE)),"",VLOOKUP(A2231,Database!A:AA,22,FALSE))))</f>
        <v/>
      </c>
      <c r="AD2231" s="20" t="str">
        <f>IFERROR(
   IF(
     OR(ISBLANK(P2231),ISBLANK(Q2231)),
     "",
     IF(
       AND(AA2231&lt;&gt;"",OR(V2231="Terminé",V2231="En cours")),
       VLOOKUP(AC2231,Setup_ScoreExactBonus!A:D,4,FALSE),
       0
     )),
  0)</f>
        <v/>
      </c>
      <c r="AE2231" s="21">
        <f>IFERROR(IF(OR(ISBLANK(P2231),ISBLANK(Q2231)),0,IF(AA2231&lt;&gt;"", AA2231 + IF(AB2231=1,AD2231, 0), "") * (R2231+1)),"")</f>
        <v>0</v>
      </c>
      <c r="AF2231" s="21">
        <f ca="1">SUMIFS(AE$2:AE2231,D$2:D2231,D2231)</f>
        <v>2420</v>
      </c>
    </row>
    <row r="2232" spans="1:32" hidden="1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1">
        <v>0</v>
      </c>
      <c r="S2232" s="20">
        <f>VLOOKUP($A2232,Database!$A:$Y,10,FALSE)</f>
        <v>52</v>
      </c>
      <c r="T2232" s="20">
        <f>VLOOKUP($A2232,Database!$A:$Y,11,FALSE)</f>
        <v>132</v>
      </c>
      <c r="U2232" s="20">
        <f>VLOOKUP($A2232,Database!$A:$Y,12,FALSE)</f>
        <v>157</v>
      </c>
      <c r="V2232" s="20" t="str">
        <f>VLOOKUP(A2232,Database!A:M,13,FALSE)</f>
        <v>À venir</v>
      </c>
      <c r="W2232" s="20" t="str">
        <f>VLOOKUP($A2232,Database!$A:$Y,20,FALSE)</f>
        <v/>
      </c>
      <c r="X2232" s="20" t="str">
        <f>VLOOKUP($A2232,Database!$A:$Y,21,FALSE)</f>
        <v/>
      </c>
      <c r="Y2232" s="20">
        <f>IF(A2232=0,0,IF(V2232="À venir",0,IF(AND(ISBLANK(P2232),ISBLANK(Q2232)),1,0)))</f>
        <v>0</v>
      </c>
      <c r="Z2232" s="20" t="str">
        <f>IF(OR(ISBLANK(P2232),ISBLANK(Q2232)),"",IF(OR(AND(P2232&gt;Q2232,W2232&gt;X2232),AND(P2232=Q2232,W2232=X2232),AND(P2232&lt;Q2232,W2232&lt;X2232)),1,0))</f>
        <v/>
      </c>
      <c r="AA2232" s="20" t="str">
        <f ca="1">IF(C2232&lt;NOW(),IF(AND(P2232&gt;Q2232,W2232&gt;X2232),S2232,IF(AND(P2232=Q2232,W2232=X2232),T2232,IF(AND(P2232&lt;Q2232,W2232&lt;X2232),U2232,0))),"")</f>
        <v/>
      </c>
      <c r="AB2232" s="20">
        <f ca="1">IF(AND(P2232=W2232,Q2232=X2232,NOT(ISBLANK(P2232)),NOT(ISBLANK(Q2232)),NOT(ISBLANK(W2232)),NOT(ISBLANK(AA2232))),1,0)</f>
        <v>0</v>
      </c>
      <c r="AC2232" s="20" t="str">
        <f ca="1">IF(AB2232=0,"",IF(OR(ISBLANK(P2232),ISBLANK(Q2232)),"",IF(ISBLANK(VLOOKUP(A2232,Database!A:AA,22,FALSE)),"",VLOOKUP(A2232,Database!A:AA,22,FALSE))))</f>
        <v/>
      </c>
      <c r="AD2232" s="20" t="str">
        <f>IFERROR(
   IF(
     OR(ISBLANK(P2232),ISBLANK(Q2232)),
     "",
     IF(
       AND(AA2232&lt;&gt;"",OR(V2232="Terminé",V2232="En cours")),
       VLOOKUP(AC2232,Setup_ScoreExactBonus!A:D,4,FALSE),
       0
     )),
  0)</f>
        <v/>
      </c>
      <c r="AE2232" s="21">
        <f>IFERROR(IF(OR(ISBLANK(P2232),ISBLANK(Q2232)),0,IF(AA2232&lt;&gt;"", AA2232 + IF(AB2232=1,AD2232, 0), "") * (R2232+1)),"")</f>
        <v>0</v>
      </c>
      <c r="AF2232" s="21">
        <f ca="1">SUMIFS(AE$2:AE2232,D$2:D2232,D2232)</f>
        <v>2637</v>
      </c>
    </row>
    <row r="2233" spans="1:32" hidden="1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1">
        <v>0</v>
      </c>
      <c r="S2233" s="20">
        <f>VLOOKUP($A2233,Database!$A:$Y,10,FALSE)</f>
        <v>52</v>
      </c>
      <c r="T2233" s="20">
        <f>VLOOKUP($A2233,Database!$A:$Y,11,FALSE)</f>
        <v>132</v>
      </c>
      <c r="U2233" s="20">
        <f>VLOOKUP($A2233,Database!$A:$Y,12,FALSE)</f>
        <v>157</v>
      </c>
      <c r="V2233" s="20" t="str">
        <f>VLOOKUP(A2233,Database!A:M,13,FALSE)</f>
        <v>À venir</v>
      </c>
      <c r="W2233" s="20" t="str">
        <f>VLOOKUP($A2233,Database!$A:$Y,20,FALSE)</f>
        <v/>
      </c>
      <c r="X2233" s="20" t="str">
        <f>VLOOKUP($A2233,Database!$A:$Y,21,FALSE)</f>
        <v/>
      </c>
      <c r="Y2233" s="20">
        <f>IF(A2233=0,0,IF(V2233="À venir",0,IF(AND(ISBLANK(P2233),ISBLANK(Q2233)),1,0)))</f>
        <v>0</v>
      </c>
      <c r="Z2233" s="20" t="str">
        <f>IF(OR(ISBLANK(P2233),ISBLANK(Q2233)),"",IF(OR(AND(P2233&gt;Q2233,W2233&gt;X2233),AND(P2233=Q2233,W2233=X2233),AND(P2233&lt;Q2233,W2233&lt;X2233)),1,0))</f>
        <v/>
      </c>
      <c r="AA2233" s="20" t="str">
        <f ca="1">IF(C2233&lt;NOW(),IF(AND(P2233&gt;Q2233,W2233&gt;X2233),S2233,IF(AND(P2233=Q2233,W2233=X2233),T2233,IF(AND(P2233&lt;Q2233,W2233&lt;X2233),U2233,0))),"")</f>
        <v/>
      </c>
      <c r="AB2233" s="20">
        <f ca="1">IF(AND(P2233=W2233,Q2233=X2233,NOT(ISBLANK(P2233)),NOT(ISBLANK(Q2233)),NOT(ISBLANK(W2233)),NOT(ISBLANK(AA2233))),1,0)</f>
        <v>0</v>
      </c>
      <c r="AC2233" s="20" t="str">
        <f ca="1">IF(AB2233=0,"",IF(OR(ISBLANK(P2233),ISBLANK(Q2233)),"",IF(ISBLANK(VLOOKUP(A2233,Database!A:AA,22,FALSE)),"",VLOOKUP(A2233,Database!A:AA,22,FALSE))))</f>
        <v/>
      </c>
      <c r="AD2233" s="20" t="str">
        <f>IFERROR(
   IF(
     OR(ISBLANK(P2233),ISBLANK(Q2233)),
     "",
     IF(
       AND(AA2233&lt;&gt;"",OR(V2233="Terminé",V2233="En cours")),
       VLOOKUP(AC2233,Setup_ScoreExactBonus!A:D,4,FALSE),
       0
     )),
  0)</f>
        <v/>
      </c>
      <c r="AE2233" s="21">
        <f>IFERROR(IF(OR(ISBLANK(P2233),ISBLANK(Q2233)),0,IF(AA2233&lt;&gt;"", AA2233 + IF(AB2233=1,AD2233, 0), "") * (R2233+1)),"")</f>
        <v>0</v>
      </c>
      <c r="AF2233" s="21">
        <f ca="1">SUMIFS(AE$2:AE2233,D$2:D2233,D2233)</f>
        <v>2628</v>
      </c>
    </row>
    <row r="2234" spans="1:32" hidden="1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1">
        <v>0</v>
      </c>
      <c r="S2234" s="20">
        <f>VLOOKUP($A2234,Database!$A:$Y,10,FALSE)</f>
        <v>52</v>
      </c>
      <c r="T2234" s="20">
        <f>VLOOKUP($A2234,Database!$A:$Y,11,FALSE)</f>
        <v>132</v>
      </c>
      <c r="U2234" s="20">
        <f>VLOOKUP($A2234,Database!$A:$Y,12,FALSE)</f>
        <v>157</v>
      </c>
      <c r="V2234" s="20" t="str">
        <f>VLOOKUP(A2234,Database!A:M,13,FALSE)</f>
        <v>À venir</v>
      </c>
      <c r="W2234" s="20" t="str">
        <f>VLOOKUP($A2234,Database!$A:$Y,20,FALSE)</f>
        <v/>
      </c>
      <c r="X2234" s="20" t="str">
        <f>VLOOKUP($A2234,Database!$A:$Y,21,FALSE)</f>
        <v/>
      </c>
      <c r="Y2234" s="20">
        <f>IF(A2234=0,0,IF(V2234="À venir",0,IF(AND(ISBLANK(P2234),ISBLANK(Q2234)),1,0)))</f>
        <v>0</v>
      </c>
      <c r="Z2234" s="20" t="str">
        <f>IF(OR(ISBLANK(P2234),ISBLANK(Q2234)),"",IF(OR(AND(P2234&gt;Q2234,W2234&gt;X2234),AND(P2234=Q2234,W2234=X2234),AND(P2234&lt;Q2234,W2234&lt;X2234)),1,0))</f>
        <v/>
      </c>
      <c r="AA2234" s="20" t="str">
        <f ca="1">IF(C2234&lt;NOW(),IF(AND(P2234&gt;Q2234,W2234&gt;X2234),S2234,IF(AND(P2234=Q2234,W2234=X2234),T2234,IF(AND(P2234&lt;Q2234,W2234&lt;X2234),U2234,0))),"")</f>
        <v/>
      </c>
      <c r="AB2234" s="20">
        <f ca="1">IF(AND(P2234=W2234,Q2234=X2234,NOT(ISBLANK(P2234)),NOT(ISBLANK(Q2234)),NOT(ISBLANK(W2234)),NOT(ISBLANK(AA2234))),1,0)</f>
        <v>0</v>
      </c>
      <c r="AC2234" s="20" t="str">
        <f ca="1">IF(AB2234=0,"",IF(OR(ISBLANK(P2234),ISBLANK(Q2234)),"",IF(ISBLANK(VLOOKUP(A2234,Database!A:AA,22,FALSE)),"",VLOOKUP(A2234,Database!A:AA,22,FALSE))))</f>
        <v/>
      </c>
      <c r="AD2234" s="20" t="str">
        <f>IFERROR(
   IF(
     OR(ISBLANK(P2234),ISBLANK(Q2234)),
     "",
     IF(
       AND(AA2234&lt;&gt;"",OR(V2234="Terminé",V2234="En cours")),
       VLOOKUP(AC2234,Setup_ScoreExactBonus!A:D,4,FALSE),
       0
     )),
  0)</f>
        <v/>
      </c>
      <c r="AE2234" s="21">
        <f>IFERROR(IF(OR(ISBLANK(P2234),ISBLANK(Q2234)),0,IF(AA2234&lt;&gt;"", AA2234 + IF(AB2234=1,AD2234, 0), "") * (R2234+1)),"")</f>
        <v>0</v>
      </c>
      <c r="AF2234" s="21">
        <f ca="1">SUMIFS(AE$2:AE2234,D$2:D2234,D2234)</f>
        <v>2516</v>
      </c>
    </row>
    <row r="2235" spans="1:32" hidden="1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1">
        <v>0</v>
      </c>
      <c r="S2235" s="20">
        <f>VLOOKUP($A2235,Database!$A:$Y,10,FALSE)</f>
        <v>52</v>
      </c>
      <c r="T2235" s="20">
        <f>VLOOKUP($A2235,Database!$A:$Y,11,FALSE)</f>
        <v>132</v>
      </c>
      <c r="U2235" s="20">
        <f>VLOOKUP($A2235,Database!$A:$Y,12,FALSE)</f>
        <v>157</v>
      </c>
      <c r="V2235" s="20" t="str">
        <f>VLOOKUP(A2235,Database!A:M,13,FALSE)</f>
        <v>À venir</v>
      </c>
      <c r="W2235" s="20" t="str">
        <f>VLOOKUP($A2235,Database!$A:$Y,20,FALSE)</f>
        <v/>
      </c>
      <c r="X2235" s="20" t="str">
        <f>VLOOKUP($A2235,Database!$A:$Y,21,FALSE)</f>
        <v/>
      </c>
      <c r="Y2235" s="20">
        <f>IF(A2235=0,0,IF(V2235="À venir",0,IF(AND(ISBLANK(P2235),ISBLANK(Q2235)),1,0)))</f>
        <v>0</v>
      </c>
      <c r="Z2235" s="20" t="str">
        <f>IF(OR(ISBLANK(P2235),ISBLANK(Q2235)),"",IF(OR(AND(P2235&gt;Q2235,W2235&gt;X2235),AND(P2235=Q2235,W2235=X2235),AND(P2235&lt;Q2235,W2235&lt;X2235)),1,0))</f>
        <v/>
      </c>
      <c r="AA2235" s="20" t="str">
        <f ca="1">IF(C2235&lt;NOW(),IF(AND(P2235&gt;Q2235,W2235&gt;X2235),S2235,IF(AND(P2235=Q2235,W2235=X2235),T2235,IF(AND(P2235&lt;Q2235,W2235&lt;X2235),U2235,0))),"")</f>
        <v/>
      </c>
      <c r="AB2235" s="20">
        <f ca="1">IF(AND(P2235=W2235,Q2235=X2235,NOT(ISBLANK(P2235)),NOT(ISBLANK(Q2235)),NOT(ISBLANK(W2235)),NOT(ISBLANK(AA2235))),1,0)</f>
        <v>0</v>
      </c>
      <c r="AC2235" s="20" t="str">
        <f ca="1">IF(AB2235=0,"",IF(OR(ISBLANK(P2235),ISBLANK(Q2235)),"",IF(ISBLANK(VLOOKUP(A2235,Database!A:AA,22,FALSE)),"",VLOOKUP(A2235,Database!A:AA,22,FALSE))))</f>
        <v/>
      </c>
      <c r="AD2235" s="20" t="str">
        <f>IFERROR(
   IF(
     OR(ISBLANK(P2235),ISBLANK(Q2235)),
     "",
     IF(
       AND(AA2235&lt;&gt;"",OR(V2235="Terminé",V2235="En cours")),
       VLOOKUP(AC2235,Setup_ScoreExactBonus!A:D,4,FALSE),
       0
     )),
  0)</f>
        <v/>
      </c>
      <c r="AE2235" s="21">
        <f>IFERROR(IF(OR(ISBLANK(P2235),ISBLANK(Q2235)),0,IF(AA2235&lt;&gt;"", AA2235 + IF(AB2235=1,AD2235, 0), "") * (R2235+1)),"")</f>
        <v>0</v>
      </c>
      <c r="AF2235" s="21">
        <f ca="1">SUMIFS(AE$2:AE2235,D$2:D2235,D2235)</f>
        <v>2656</v>
      </c>
    </row>
    <row r="2236" spans="1:32" hidden="1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1">
        <v>0</v>
      </c>
      <c r="S2236" s="20">
        <f>VLOOKUP($A2236,Database!$A:$Y,10,FALSE)</f>
        <v>52</v>
      </c>
      <c r="T2236" s="20">
        <f>VLOOKUP($A2236,Database!$A:$Y,11,FALSE)</f>
        <v>132</v>
      </c>
      <c r="U2236" s="20">
        <f>VLOOKUP($A2236,Database!$A:$Y,12,FALSE)</f>
        <v>157</v>
      </c>
      <c r="V2236" s="20" t="str">
        <f>VLOOKUP(A2236,Database!A:M,13,FALSE)</f>
        <v>À venir</v>
      </c>
      <c r="W2236" s="20" t="str">
        <f>VLOOKUP($A2236,Database!$A:$Y,20,FALSE)</f>
        <v/>
      </c>
      <c r="X2236" s="20" t="str">
        <f>VLOOKUP($A2236,Database!$A:$Y,21,FALSE)</f>
        <v/>
      </c>
      <c r="Y2236" s="20">
        <f>IF(A2236=0,0,IF(V2236="À venir",0,IF(AND(ISBLANK(P2236),ISBLANK(Q2236)),1,0)))</f>
        <v>0</v>
      </c>
      <c r="Z2236" s="20" t="str">
        <f>IF(OR(ISBLANK(P2236),ISBLANK(Q2236)),"",IF(OR(AND(P2236&gt;Q2236,W2236&gt;X2236),AND(P2236=Q2236,W2236=X2236),AND(P2236&lt;Q2236,W2236&lt;X2236)),1,0))</f>
        <v/>
      </c>
      <c r="AA2236" s="20" t="str">
        <f ca="1">IF(C2236&lt;NOW(),IF(AND(P2236&gt;Q2236,W2236&gt;X2236),S2236,IF(AND(P2236=Q2236,W2236=X2236),T2236,IF(AND(P2236&lt;Q2236,W2236&lt;X2236),U2236,0))),"")</f>
        <v/>
      </c>
      <c r="AB2236" s="20">
        <f ca="1">IF(AND(P2236=W2236,Q2236=X2236,NOT(ISBLANK(P2236)),NOT(ISBLANK(Q2236)),NOT(ISBLANK(W2236)),NOT(ISBLANK(AA2236))),1,0)</f>
        <v>0</v>
      </c>
      <c r="AC2236" s="20" t="str">
        <f ca="1">IF(AB2236=0,"",IF(OR(ISBLANK(P2236),ISBLANK(Q2236)),"",IF(ISBLANK(VLOOKUP(A2236,Database!A:AA,22,FALSE)),"",VLOOKUP(A2236,Database!A:AA,22,FALSE))))</f>
        <v/>
      </c>
      <c r="AD2236" s="20" t="str">
        <f>IFERROR(
   IF(
     OR(ISBLANK(P2236),ISBLANK(Q2236)),
     "",
     IF(
       AND(AA2236&lt;&gt;"",OR(V2236="Terminé",V2236="En cours")),
       VLOOKUP(AC2236,Setup_ScoreExactBonus!A:D,4,FALSE),
       0
     )),
  0)</f>
        <v/>
      </c>
      <c r="AE2236" s="21">
        <f>IFERROR(IF(OR(ISBLANK(P2236),ISBLANK(Q2236)),0,IF(AA2236&lt;&gt;"", AA2236 + IF(AB2236=1,AD2236, 0), "") * (R2236+1)),"")</f>
        <v>0</v>
      </c>
      <c r="AF2236" s="21">
        <f ca="1">SUMIFS(AE$2:AE2236,D$2:D2236,D2236)</f>
        <v>2468</v>
      </c>
    </row>
    <row r="2237" spans="1:32" hidden="1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1">
        <v>0</v>
      </c>
      <c r="S2237" s="20">
        <f>VLOOKUP($A2237,Database!$A:$Y,10,FALSE)</f>
        <v>52</v>
      </c>
      <c r="T2237" s="20">
        <f>VLOOKUP($A2237,Database!$A:$Y,11,FALSE)</f>
        <v>132</v>
      </c>
      <c r="U2237" s="20">
        <f>VLOOKUP($A2237,Database!$A:$Y,12,FALSE)</f>
        <v>157</v>
      </c>
      <c r="V2237" s="20" t="str">
        <f>VLOOKUP(A2237,Database!A:M,13,FALSE)</f>
        <v>À venir</v>
      </c>
      <c r="W2237" s="20" t="str">
        <f>VLOOKUP($A2237,Database!$A:$Y,20,FALSE)</f>
        <v/>
      </c>
      <c r="X2237" s="20" t="str">
        <f>VLOOKUP($A2237,Database!$A:$Y,21,FALSE)</f>
        <v/>
      </c>
      <c r="Y2237" s="20">
        <f>IF(A2237=0,0,IF(V2237="À venir",0,IF(AND(ISBLANK(P2237),ISBLANK(Q2237)),1,0)))</f>
        <v>0</v>
      </c>
      <c r="Z2237" s="20" t="str">
        <f>IF(OR(ISBLANK(P2237),ISBLANK(Q2237)),"",IF(OR(AND(P2237&gt;Q2237,W2237&gt;X2237),AND(P2237=Q2237,W2237=X2237),AND(P2237&lt;Q2237,W2237&lt;X2237)),1,0))</f>
        <v/>
      </c>
      <c r="AA2237" s="20" t="str">
        <f ca="1">IF(C2237&lt;NOW(),IF(AND(P2237&gt;Q2237,W2237&gt;X2237),S2237,IF(AND(P2237=Q2237,W2237=X2237),T2237,IF(AND(P2237&lt;Q2237,W2237&lt;X2237),U2237,0))),"")</f>
        <v/>
      </c>
      <c r="AB2237" s="20">
        <f ca="1">IF(AND(P2237=W2237,Q2237=X2237,NOT(ISBLANK(P2237)),NOT(ISBLANK(Q2237)),NOT(ISBLANK(W2237)),NOT(ISBLANK(AA2237))),1,0)</f>
        <v>0</v>
      </c>
      <c r="AC2237" s="20" t="str">
        <f ca="1">IF(AB2237=0,"",IF(OR(ISBLANK(P2237),ISBLANK(Q2237)),"",IF(ISBLANK(VLOOKUP(A2237,Database!A:AA,22,FALSE)),"",VLOOKUP(A2237,Database!A:AA,22,FALSE))))</f>
        <v/>
      </c>
      <c r="AD2237" s="20" t="str">
        <f>IFERROR(
   IF(
     OR(ISBLANK(P2237),ISBLANK(Q2237)),
     "",
     IF(
       AND(AA2237&lt;&gt;"",OR(V2237="Terminé",V2237="En cours")),
       VLOOKUP(AC2237,Setup_ScoreExactBonus!A:D,4,FALSE),
       0
     )),
  0)</f>
        <v/>
      </c>
      <c r="AE2237" s="21">
        <f>IFERROR(IF(OR(ISBLANK(P2237),ISBLANK(Q2237)),0,IF(AA2237&lt;&gt;"", AA2237 + IF(AB2237=1,AD2237, 0), "") * (R2237+1)),"")</f>
        <v>0</v>
      </c>
      <c r="AF2237" s="21">
        <f ca="1">SUMIFS(AE$2:AE2237,D$2:D2237,D2237)</f>
        <v>2298</v>
      </c>
    </row>
    <row r="2238" spans="1:32" hidden="1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1">
        <v>0</v>
      </c>
      <c r="S2238" s="20">
        <f>VLOOKUP($A2238,Database!$A:$Y,10,FALSE)</f>
        <v>52</v>
      </c>
      <c r="T2238" s="20">
        <f>VLOOKUP($A2238,Database!$A:$Y,11,FALSE)</f>
        <v>132</v>
      </c>
      <c r="U2238" s="20">
        <f>VLOOKUP($A2238,Database!$A:$Y,12,FALSE)</f>
        <v>157</v>
      </c>
      <c r="V2238" s="20" t="str">
        <f>VLOOKUP(A2238,Database!A:M,13,FALSE)</f>
        <v>À venir</v>
      </c>
      <c r="W2238" s="20" t="str">
        <f>VLOOKUP($A2238,Database!$A:$Y,20,FALSE)</f>
        <v/>
      </c>
      <c r="X2238" s="20" t="str">
        <f>VLOOKUP($A2238,Database!$A:$Y,21,FALSE)</f>
        <v/>
      </c>
      <c r="Y2238" s="20">
        <f>IF(A2238=0,0,IF(V2238="À venir",0,IF(AND(ISBLANK(P2238),ISBLANK(Q2238)),1,0)))</f>
        <v>0</v>
      </c>
      <c r="Z2238" s="20" t="str">
        <f>IF(OR(ISBLANK(P2238),ISBLANK(Q2238)),"",IF(OR(AND(P2238&gt;Q2238,W2238&gt;X2238),AND(P2238=Q2238,W2238=X2238),AND(P2238&lt;Q2238,W2238&lt;X2238)),1,0))</f>
        <v/>
      </c>
      <c r="AA2238" s="20" t="str">
        <f ca="1">IF(C2238&lt;NOW(),IF(AND(P2238&gt;Q2238,W2238&gt;X2238),S2238,IF(AND(P2238=Q2238,W2238=X2238),T2238,IF(AND(P2238&lt;Q2238,W2238&lt;X2238),U2238,0))),"")</f>
        <v/>
      </c>
      <c r="AB2238" s="20">
        <f ca="1">IF(AND(P2238=W2238,Q2238=X2238,NOT(ISBLANK(P2238)),NOT(ISBLANK(Q2238)),NOT(ISBLANK(W2238)),NOT(ISBLANK(AA2238))),1,0)</f>
        <v>0</v>
      </c>
      <c r="AC2238" s="20" t="str">
        <f ca="1">IF(AB2238=0,"",IF(OR(ISBLANK(P2238),ISBLANK(Q2238)),"",IF(ISBLANK(VLOOKUP(A2238,Database!A:AA,22,FALSE)),"",VLOOKUP(A2238,Database!A:AA,22,FALSE))))</f>
        <v/>
      </c>
      <c r="AD2238" s="20" t="str">
        <f>IFERROR(
   IF(
     OR(ISBLANK(P2238),ISBLANK(Q2238)),
     "",
     IF(
       AND(AA2238&lt;&gt;"",OR(V2238="Terminé",V2238="En cours")),
       VLOOKUP(AC2238,Setup_ScoreExactBonus!A:D,4,FALSE),
       0
     )),
  0)</f>
        <v/>
      </c>
      <c r="AE2238" s="21">
        <f>IFERROR(IF(OR(ISBLANK(P2238),ISBLANK(Q2238)),0,IF(AA2238&lt;&gt;"", AA2238 + IF(AB2238=1,AD2238, 0), "") * (R2238+1)),"")</f>
        <v>0</v>
      </c>
      <c r="AF2238" s="21">
        <f ca="1">SUMIFS(AE$2:AE2238,D$2:D2238,D2238)</f>
        <v>2034</v>
      </c>
    </row>
    <row r="2239" spans="1:32" hidden="1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1">
        <v>0</v>
      </c>
      <c r="S2239" s="20">
        <f>VLOOKUP($A2239,Database!$A:$Y,10,FALSE)</f>
        <v>52</v>
      </c>
      <c r="T2239" s="20">
        <f>VLOOKUP($A2239,Database!$A:$Y,11,FALSE)</f>
        <v>132</v>
      </c>
      <c r="U2239" s="20">
        <f>VLOOKUP($A2239,Database!$A:$Y,12,FALSE)</f>
        <v>157</v>
      </c>
      <c r="V2239" s="20" t="str">
        <f>VLOOKUP(A2239,Database!A:M,13,FALSE)</f>
        <v>À venir</v>
      </c>
      <c r="W2239" s="20" t="str">
        <f>VLOOKUP($A2239,Database!$A:$Y,20,FALSE)</f>
        <v/>
      </c>
      <c r="X2239" s="20" t="str">
        <f>VLOOKUP($A2239,Database!$A:$Y,21,FALSE)</f>
        <v/>
      </c>
      <c r="Y2239" s="20">
        <f>IF(A2239=0,0,IF(V2239="À venir",0,IF(AND(ISBLANK(P2239),ISBLANK(Q2239)),1,0)))</f>
        <v>0</v>
      </c>
      <c r="Z2239" s="20" t="str">
        <f>IF(OR(ISBLANK(P2239),ISBLANK(Q2239)),"",IF(OR(AND(P2239&gt;Q2239,W2239&gt;X2239),AND(P2239=Q2239,W2239=X2239),AND(P2239&lt;Q2239,W2239&lt;X2239)),1,0))</f>
        <v/>
      </c>
      <c r="AA2239" s="20" t="str">
        <f ca="1">IF(C2239&lt;NOW(),IF(AND(P2239&gt;Q2239,W2239&gt;X2239),S2239,IF(AND(P2239=Q2239,W2239=X2239),T2239,IF(AND(P2239&lt;Q2239,W2239&lt;X2239),U2239,0))),"")</f>
        <v/>
      </c>
      <c r="AB2239" s="20">
        <f ca="1">IF(AND(P2239=W2239,Q2239=X2239,NOT(ISBLANK(P2239)),NOT(ISBLANK(Q2239)),NOT(ISBLANK(W2239)),NOT(ISBLANK(AA2239))),1,0)</f>
        <v>0</v>
      </c>
      <c r="AC2239" s="20" t="str">
        <f ca="1">IF(AB2239=0,"",IF(OR(ISBLANK(P2239),ISBLANK(Q2239)),"",IF(ISBLANK(VLOOKUP(A2239,Database!A:AA,22,FALSE)),"",VLOOKUP(A2239,Database!A:AA,22,FALSE))))</f>
        <v/>
      </c>
      <c r="AD2239" s="20" t="str">
        <f>IFERROR(
   IF(
     OR(ISBLANK(P2239),ISBLANK(Q2239)),
     "",
     IF(
       AND(AA2239&lt;&gt;"",OR(V2239="Terminé",V2239="En cours")),
       VLOOKUP(AC2239,Setup_ScoreExactBonus!A:D,4,FALSE),
       0
     )),
  0)</f>
        <v/>
      </c>
      <c r="AE2239" s="21">
        <f>IFERROR(IF(OR(ISBLANK(P2239),ISBLANK(Q2239)),0,IF(AA2239&lt;&gt;"", AA2239 + IF(AB2239=1,AD2239, 0), "") * (R2239+1)),"")</f>
        <v>0</v>
      </c>
      <c r="AF2239" s="21">
        <f ca="1">SUMIFS(AE$2:AE2239,D$2:D2239,D2239)</f>
        <v>2761</v>
      </c>
    </row>
    <row r="2240" spans="1:32" hidden="1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1">
        <v>0</v>
      </c>
      <c r="S2240" s="20">
        <f>VLOOKUP($A2240,Database!$A:$Y,10,FALSE)</f>
        <v>52</v>
      </c>
      <c r="T2240" s="20">
        <f>VLOOKUP($A2240,Database!$A:$Y,11,FALSE)</f>
        <v>132</v>
      </c>
      <c r="U2240" s="20">
        <f>VLOOKUP($A2240,Database!$A:$Y,12,FALSE)</f>
        <v>157</v>
      </c>
      <c r="V2240" s="20" t="str">
        <f>VLOOKUP(A2240,Database!A:M,13,FALSE)</f>
        <v>À venir</v>
      </c>
      <c r="W2240" s="20" t="str">
        <f>VLOOKUP($A2240,Database!$A:$Y,20,FALSE)</f>
        <v/>
      </c>
      <c r="X2240" s="20" t="str">
        <f>VLOOKUP($A2240,Database!$A:$Y,21,FALSE)</f>
        <v/>
      </c>
      <c r="Y2240" s="20">
        <f>IF(A2240=0,0,IF(V2240="À venir",0,IF(AND(ISBLANK(P2240),ISBLANK(Q2240)),1,0)))</f>
        <v>0</v>
      </c>
      <c r="Z2240" s="20" t="str">
        <f>IF(OR(ISBLANK(P2240),ISBLANK(Q2240)),"",IF(OR(AND(P2240&gt;Q2240,W2240&gt;X2240),AND(P2240=Q2240,W2240=X2240),AND(P2240&lt;Q2240,W2240&lt;X2240)),1,0))</f>
        <v/>
      </c>
      <c r="AA2240" s="20" t="str">
        <f ca="1">IF(C2240&lt;NOW(),IF(AND(P2240&gt;Q2240,W2240&gt;X2240),S2240,IF(AND(P2240=Q2240,W2240=X2240),T2240,IF(AND(P2240&lt;Q2240,W2240&lt;X2240),U2240,0))),"")</f>
        <v/>
      </c>
      <c r="AB2240" s="20">
        <f ca="1">IF(AND(P2240=W2240,Q2240=X2240,NOT(ISBLANK(P2240)),NOT(ISBLANK(Q2240)),NOT(ISBLANK(W2240)),NOT(ISBLANK(AA2240))),1,0)</f>
        <v>0</v>
      </c>
      <c r="AC2240" s="20" t="str">
        <f ca="1">IF(AB2240=0,"",IF(OR(ISBLANK(P2240),ISBLANK(Q2240)),"",IF(ISBLANK(VLOOKUP(A2240,Database!A:AA,22,FALSE)),"",VLOOKUP(A2240,Database!A:AA,22,FALSE))))</f>
        <v/>
      </c>
      <c r="AD2240" s="20" t="str">
        <f>IFERROR(
   IF(
     OR(ISBLANK(P2240),ISBLANK(Q2240)),
     "",
     IF(
       AND(AA2240&lt;&gt;"",OR(V2240="Terminé",V2240="En cours")),
       VLOOKUP(AC2240,Setup_ScoreExactBonus!A:D,4,FALSE),
       0
     )),
  0)</f>
        <v/>
      </c>
      <c r="AE2240" s="21">
        <f>IFERROR(IF(OR(ISBLANK(P2240),ISBLANK(Q2240)),0,IF(AA2240&lt;&gt;"", AA2240 + IF(AB2240=1,AD2240, 0), "") * (R2240+1)),"")</f>
        <v>0</v>
      </c>
      <c r="AF2240" s="21">
        <f ca="1">SUMIFS(AE$2:AE2240,D$2:D2240,D2240)</f>
        <v>2809</v>
      </c>
    </row>
    <row r="2241" spans="1:32" hidden="1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1">
        <v>0</v>
      </c>
      <c r="S2241" s="20">
        <f>VLOOKUP($A2241,Database!$A:$Y,10,FALSE)</f>
        <v>52</v>
      </c>
      <c r="T2241" s="20">
        <f>VLOOKUP($A2241,Database!$A:$Y,11,FALSE)</f>
        <v>132</v>
      </c>
      <c r="U2241" s="20">
        <f>VLOOKUP($A2241,Database!$A:$Y,12,FALSE)</f>
        <v>157</v>
      </c>
      <c r="V2241" s="20" t="str">
        <f>VLOOKUP(A2241,Database!A:M,13,FALSE)</f>
        <v>À venir</v>
      </c>
      <c r="W2241" s="20" t="str">
        <f>VLOOKUP($A2241,Database!$A:$Y,20,FALSE)</f>
        <v/>
      </c>
      <c r="X2241" s="20" t="str">
        <f>VLOOKUP($A2241,Database!$A:$Y,21,FALSE)</f>
        <v/>
      </c>
      <c r="Y2241" s="20">
        <f>IF(A2241=0,0,IF(V2241="À venir",0,IF(AND(ISBLANK(P2241),ISBLANK(Q2241)),1,0)))</f>
        <v>0</v>
      </c>
      <c r="Z2241" s="20" t="str">
        <f>IF(OR(ISBLANK(P2241),ISBLANK(Q2241)),"",IF(OR(AND(P2241&gt;Q2241,W2241&gt;X2241),AND(P2241=Q2241,W2241=X2241),AND(P2241&lt;Q2241,W2241&lt;X2241)),1,0))</f>
        <v/>
      </c>
      <c r="AA2241" s="20">
        <f ca="1">IF(C2241&lt;NOW(),IF(AND(P2241&gt;Q2241,W2241&gt;X2241),S2241,IF(AND(P2241=Q2241,W2241=X2241),T2241,IF(AND(P2241&lt;Q2241,W2241&lt;X2241),U2241,0))),"")</f>
        <v>132</v>
      </c>
      <c r="AB2241" s="20">
        <f ca="1">IF(AND(P2241=W2241,Q2241=X2241,NOT(ISBLANK(P2241)),NOT(ISBLANK(Q2241)),NOT(ISBLANK(W2241)),NOT(ISBLANK(AA2241))),1,0)</f>
        <v>0</v>
      </c>
      <c r="AC2241" s="20" t="str">
        <f ca="1">IF(AB2241=0,"",IF(OR(ISBLANK(P2241),ISBLANK(Q2241)),"",IF(ISBLANK(VLOOKUP(A2241,Database!A:AA,22,FALSE)),"",VLOOKUP(A2241,Database!A:AA,22,FALSE))))</f>
        <v/>
      </c>
      <c r="AD2241" s="20" t="str">
        <f>IFERROR(
   IF(
     OR(ISBLANK(P2241),ISBLANK(Q2241)),
     "",
     IF(
       AND(AA2241&lt;&gt;"",OR(V2241="Terminé",V2241="En cours")),
       VLOOKUP(AC2241,Setup_ScoreExactBonus!A:D,4,FALSE),
       0
     )),
  0)</f>
        <v/>
      </c>
      <c r="AE2241" s="21">
        <f>IFERROR(IF(OR(ISBLANK(P2241),ISBLANK(Q2241)),0,IF(AA2241&lt;&gt;"", AA2241 + IF(AB2241=1,AD2241, 0), "") * (R2241+1)),"")</f>
        <v>0</v>
      </c>
      <c r="AF2241" s="21">
        <f ca="1">SUMIFS(AE$2:AE2241,D$2:D2241,D2241)</f>
        <v>2170</v>
      </c>
    </row>
    <row r="2242" spans="1:32" hidden="1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1">
        <v>0</v>
      </c>
      <c r="S2242" s="20">
        <f>VLOOKUP($A2242,Database!$A:$Y,10,FALSE)</f>
        <v>52</v>
      </c>
      <c r="T2242" s="20">
        <f>VLOOKUP($A2242,Database!$A:$Y,11,FALSE)</f>
        <v>132</v>
      </c>
      <c r="U2242" s="20">
        <f>VLOOKUP($A2242,Database!$A:$Y,12,FALSE)</f>
        <v>157</v>
      </c>
      <c r="V2242" s="20" t="str">
        <f>VLOOKUP(A2242,Database!A:M,13,FALSE)</f>
        <v>À venir</v>
      </c>
      <c r="W2242" s="20" t="str">
        <f>VLOOKUP($A2242,Database!$A:$Y,20,FALSE)</f>
        <v/>
      </c>
      <c r="X2242" s="20" t="str">
        <f>VLOOKUP($A2242,Database!$A:$Y,21,FALSE)</f>
        <v/>
      </c>
      <c r="Y2242" s="20">
        <f>IF(A2242=0,0,IF(V2242="À venir",0,IF(AND(ISBLANK(P2242),ISBLANK(Q2242)),1,0)))</f>
        <v>0</v>
      </c>
      <c r="Z2242" s="20" t="str">
        <f>IF(OR(ISBLANK(P2242),ISBLANK(Q2242)),"",IF(OR(AND(P2242&gt;Q2242,W2242&gt;X2242),AND(P2242=Q2242,W2242=X2242),AND(P2242&lt;Q2242,W2242&lt;X2242)),1,0))</f>
        <v/>
      </c>
      <c r="AA2242" s="20" t="str">
        <f ca="1">IF(C2242&lt;NOW(),IF(AND(P2242&gt;Q2242,W2242&gt;X2242),S2242,IF(AND(P2242=Q2242,W2242=X2242),T2242,IF(AND(P2242&lt;Q2242,W2242&lt;X2242),U2242,0))),"")</f>
        <v/>
      </c>
      <c r="AB2242" s="20">
        <f ca="1">IF(AND(P2242=W2242,Q2242=X2242,NOT(ISBLANK(P2242)),NOT(ISBLANK(Q2242)),NOT(ISBLANK(W2242)),NOT(ISBLANK(AA2242))),1,0)</f>
        <v>0</v>
      </c>
      <c r="AC2242" s="20" t="str">
        <f ca="1">IF(AB2242=0,"",IF(OR(ISBLANK(P2242),ISBLANK(Q2242)),"",IF(ISBLANK(VLOOKUP(A2242,Database!A:AA,22,FALSE)),"",VLOOKUP(A2242,Database!A:AA,22,FALSE))))</f>
        <v/>
      </c>
      <c r="AD2242" s="20" t="str">
        <f>IFERROR(
   IF(
     OR(ISBLANK(P2242),ISBLANK(Q2242)),
     "",
     IF(
       AND(AA2242&lt;&gt;"",OR(V2242="Terminé",V2242="En cours")),
       VLOOKUP(AC2242,Setup_ScoreExactBonus!A:D,4,FALSE),
       0
     )),
  0)</f>
        <v/>
      </c>
      <c r="AE2242" s="21">
        <f>IFERROR(IF(OR(ISBLANK(P2242),ISBLANK(Q2242)),0,IF(AA2242&lt;&gt;"", AA2242 + IF(AB2242=1,AD2242, 0), "") * (R2242+1)),"")</f>
        <v>0</v>
      </c>
      <c r="AF2242" s="21">
        <f ca="1">SUMIFS(AE$2:AE2242,D$2:D2242,D2242)</f>
        <v>2233</v>
      </c>
    </row>
    <row r="2243" spans="1:32" hidden="1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1">
        <v>0</v>
      </c>
      <c r="S2243" s="20">
        <f>VLOOKUP($A2243,Database!$A:$Y,10,FALSE)</f>
        <v>41</v>
      </c>
      <c r="T2243" s="20">
        <f>VLOOKUP($A2243,Database!$A:$Y,11,FALSE)</f>
        <v>140</v>
      </c>
      <c r="U2243" s="20">
        <f>VLOOKUP($A2243,Database!$A:$Y,12,FALSE)</f>
        <v>182</v>
      </c>
      <c r="V2243" s="20" t="str">
        <f>VLOOKUP(A2243,Database!A:M,13,FALSE)</f>
        <v>À venir</v>
      </c>
      <c r="W2243" s="20" t="str">
        <f>VLOOKUP($A2243,Database!$A:$Y,20,FALSE)</f>
        <v/>
      </c>
      <c r="X2243" s="20" t="str">
        <f>VLOOKUP($A2243,Database!$A:$Y,21,FALSE)</f>
        <v/>
      </c>
      <c r="Y2243" s="20">
        <f>IF(A2243=0,0,IF(V2243="À venir",0,IF(AND(ISBLANK(P2243),ISBLANK(Q2243)),1,0)))</f>
        <v>0</v>
      </c>
      <c r="Z2243" s="20" t="str">
        <f>IF(OR(ISBLANK(P2243),ISBLANK(Q2243)),"",IF(OR(AND(P2243&gt;Q2243,W2243&gt;X2243),AND(P2243=Q2243,W2243=X2243),AND(P2243&lt;Q2243,W2243&lt;X2243)),1,0))</f>
        <v/>
      </c>
      <c r="AA2243" s="20" t="str">
        <f ca="1">IF(C2243&lt;NOW(),IF(AND(P2243&gt;Q2243,W2243&gt;X2243),S2243,IF(AND(P2243=Q2243,W2243=X2243),T2243,IF(AND(P2243&lt;Q2243,W2243&lt;X2243),U2243,0))),"")</f>
        <v/>
      </c>
      <c r="AB2243" s="20">
        <f ca="1">IF(AND(P2243=W2243,Q2243=X2243,NOT(ISBLANK(P2243)),NOT(ISBLANK(Q2243)),NOT(ISBLANK(W2243)),NOT(ISBLANK(AA2243))),1,0)</f>
        <v>0</v>
      </c>
      <c r="AC2243" s="20" t="str">
        <f ca="1">IF(AB2243=0,"",IF(OR(ISBLANK(P2243),ISBLANK(Q2243)),"",IF(ISBLANK(VLOOKUP(A2243,Database!A:AA,22,FALSE)),"",VLOOKUP(A2243,Database!A:AA,22,FALSE))))</f>
        <v/>
      </c>
      <c r="AD2243" s="20" t="str">
        <f>IFERROR(
   IF(
     OR(ISBLANK(P2243),ISBLANK(Q2243)),
     "",
     IF(
       AND(AA2243&lt;&gt;"",OR(V2243="Terminé",V2243="En cours")),
       VLOOKUP(AC2243,Setup_ScoreExactBonus!A:D,4,FALSE),
       0
     )),
  0)</f>
        <v/>
      </c>
      <c r="AE2243" s="21">
        <f>IFERROR(IF(OR(ISBLANK(P2243),ISBLANK(Q2243)),0,IF(AA2243&lt;&gt;"", AA2243 + IF(AB2243=1,AD2243, 0), "") * (R2243+1)),"")</f>
        <v>0</v>
      </c>
      <c r="AF2243" s="21">
        <f ca="1">SUMIFS(AE$2:AE2243,D$2:D2243,D2243)</f>
        <v>2750</v>
      </c>
    </row>
    <row r="2244" spans="1:32" hidden="1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1">
        <v>0</v>
      </c>
      <c r="S2244" s="20">
        <f>VLOOKUP($A2244,Database!$A:$Y,10,FALSE)</f>
        <v>41</v>
      </c>
      <c r="T2244" s="20">
        <f>VLOOKUP($A2244,Database!$A:$Y,11,FALSE)</f>
        <v>140</v>
      </c>
      <c r="U2244" s="20">
        <f>VLOOKUP($A2244,Database!$A:$Y,12,FALSE)</f>
        <v>182</v>
      </c>
      <c r="V2244" s="20" t="str">
        <f>VLOOKUP(A2244,Database!A:M,13,FALSE)</f>
        <v>À venir</v>
      </c>
      <c r="W2244" s="20" t="str">
        <f>VLOOKUP($A2244,Database!$A:$Y,20,FALSE)</f>
        <v/>
      </c>
      <c r="X2244" s="20" t="str">
        <f>VLOOKUP($A2244,Database!$A:$Y,21,FALSE)</f>
        <v/>
      </c>
      <c r="Y2244" s="20">
        <f>IF(A2244=0,0,IF(V2244="À venir",0,IF(AND(ISBLANK(P2244),ISBLANK(Q2244)),1,0)))</f>
        <v>0</v>
      </c>
      <c r="Z2244" s="20" t="str">
        <f>IF(OR(ISBLANK(P2244),ISBLANK(Q2244)),"",IF(OR(AND(P2244&gt;Q2244,W2244&gt;X2244),AND(P2244=Q2244,W2244=X2244),AND(P2244&lt;Q2244,W2244&lt;X2244)),1,0))</f>
        <v/>
      </c>
      <c r="AA2244" s="20" t="str">
        <f ca="1">IF(C2244&lt;NOW(),IF(AND(P2244&gt;Q2244,W2244&gt;X2244),S2244,IF(AND(P2244=Q2244,W2244=X2244),T2244,IF(AND(P2244&lt;Q2244,W2244&lt;X2244),U2244,0))),"")</f>
        <v/>
      </c>
      <c r="AB2244" s="20">
        <f ca="1">IF(AND(P2244=W2244,Q2244=X2244,NOT(ISBLANK(P2244)),NOT(ISBLANK(Q2244)),NOT(ISBLANK(W2244)),NOT(ISBLANK(AA2244))),1,0)</f>
        <v>0</v>
      </c>
      <c r="AC2244" s="20" t="str">
        <f ca="1">IF(AB2244=0,"",IF(OR(ISBLANK(P2244),ISBLANK(Q2244)),"",IF(ISBLANK(VLOOKUP(A2244,Database!A:AA,22,FALSE)),"",VLOOKUP(A2244,Database!A:AA,22,FALSE))))</f>
        <v/>
      </c>
      <c r="AD2244" s="20" t="str">
        <f>IFERROR(
   IF(
     OR(ISBLANK(P2244),ISBLANK(Q2244)),
     "",
     IF(
       AND(AA2244&lt;&gt;"",OR(V2244="Terminé",V2244="En cours")),
       VLOOKUP(AC2244,Setup_ScoreExactBonus!A:D,4,FALSE),
       0
     )),
  0)</f>
        <v/>
      </c>
      <c r="AE2244" s="21">
        <f>IFERROR(IF(OR(ISBLANK(P2244),ISBLANK(Q2244)),0,IF(AA2244&lt;&gt;"", AA2244 + IF(AB2244=1,AD2244, 0), "") * (R2244+1)),"")</f>
        <v>0</v>
      </c>
      <c r="AF2244" s="21">
        <f ca="1">SUMIFS(AE$2:AE2244,D$2:D2244,D2244)</f>
        <v>3059</v>
      </c>
    </row>
    <row r="2245" spans="1:32" hidden="1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1">
        <v>0</v>
      </c>
      <c r="S2245" s="20">
        <f>VLOOKUP($A2245,Database!$A:$Y,10,FALSE)</f>
        <v>41</v>
      </c>
      <c r="T2245" s="20">
        <f>VLOOKUP($A2245,Database!$A:$Y,11,FALSE)</f>
        <v>140</v>
      </c>
      <c r="U2245" s="20">
        <f>VLOOKUP($A2245,Database!$A:$Y,12,FALSE)</f>
        <v>182</v>
      </c>
      <c r="V2245" s="20" t="str">
        <f>VLOOKUP(A2245,Database!A:M,13,FALSE)</f>
        <v>À venir</v>
      </c>
      <c r="W2245" s="20" t="str">
        <f>VLOOKUP($A2245,Database!$A:$Y,20,FALSE)</f>
        <v/>
      </c>
      <c r="X2245" s="20" t="str">
        <f>VLOOKUP($A2245,Database!$A:$Y,21,FALSE)</f>
        <v/>
      </c>
      <c r="Y2245" s="20">
        <f>IF(A2245=0,0,IF(V2245="À venir",0,IF(AND(ISBLANK(P2245),ISBLANK(Q2245)),1,0)))</f>
        <v>0</v>
      </c>
      <c r="Z2245" s="20" t="str">
        <f>IF(OR(ISBLANK(P2245),ISBLANK(Q2245)),"",IF(OR(AND(P2245&gt;Q2245,W2245&gt;X2245),AND(P2245=Q2245,W2245=X2245),AND(P2245&lt;Q2245,W2245&lt;X2245)),1,0))</f>
        <v/>
      </c>
      <c r="AA2245" s="20" t="str">
        <f ca="1">IF(C2245&lt;NOW(),IF(AND(P2245&gt;Q2245,W2245&gt;X2245),S2245,IF(AND(P2245=Q2245,W2245=X2245),T2245,IF(AND(P2245&lt;Q2245,W2245&lt;X2245),U2245,0))),"")</f>
        <v/>
      </c>
      <c r="AB2245" s="20">
        <f ca="1">IF(AND(P2245=W2245,Q2245=X2245,NOT(ISBLANK(P2245)),NOT(ISBLANK(Q2245)),NOT(ISBLANK(W2245)),NOT(ISBLANK(AA2245))),1,0)</f>
        <v>0</v>
      </c>
      <c r="AC2245" s="20" t="str">
        <f ca="1">IF(AB2245=0,"",IF(OR(ISBLANK(P2245),ISBLANK(Q2245)),"",IF(ISBLANK(VLOOKUP(A2245,Database!A:AA,22,FALSE)),"",VLOOKUP(A2245,Database!A:AA,22,FALSE))))</f>
        <v/>
      </c>
      <c r="AD2245" s="20" t="str">
        <f>IFERROR(
   IF(
     OR(ISBLANK(P2245),ISBLANK(Q2245)),
     "",
     IF(
       AND(AA2245&lt;&gt;"",OR(V2245="Terminé",V2245="En cours")),
       VLOOKUP(AC2245,Setup_ScoreExactBonus!A:D,4,FALSE),
       0
     )),
  0)</f>
        <v/>
      </c>
      <c r="AE2245" s="21">
        <f>IFERROR(IF(OR(ISBLANK(P2245),ISBLANK(Q2245)),0,IF(AA2245&lt;&gt;"", AA2245 + IF(AB2245=1,AD2245, 0), "") * (R2245+1)),"")</f>
        <v>0</v>
      </c>
      <c r="AF2245" s="21">
        <f ca="1">SUMIFS(AE$2:AE2245,D$2:D2245,D2245)</f>
        <v>2802</v>
      </c>
    </row>
    <row r="2246" spans="1:32" hidden="1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1">
        <v>0</v>
      </c>
      <c r="S2246" s="20">
        <f>VLOOKUP($A2246,Database!$A:$Y,10,FALSE)</f>
        <v>41</v>
      </c>
      <c r="T2246" s="20">
        <f>VLOOKUP($A2246,Database!$A:$Y,11,FALSE)</f>
        <v>140</v>
      </c>
      <c r="U2246" s="20">
        <f>VLOOKUP($A2246,Database!$A:$Y,12,FALSE)</f>
        <v>182</v>
      </c>
      <c r="V2246" s="20" t="str">
        <f>VLOOKUP(A2246,Database!A:M,13,FALSE)</f>
        <v>À venir</v>
      </c>
      <c r="W2246" s="20" t="str">
        <f>VLOOKUP($A2246,Database!$A:$Y,20,FALSE)</f>
        <v/>
      </c>
      <c r="X2246" s="20" t="str">
        <f>VLOOKUP($A2246,Database!$A:$Y,21,FALSE)</f>
        <v/>
      </c>
      <c r="Y2246" s="20">
        <f>IF(A2246=0,0,IF(V2246="À venir",0,IF(AND(ISBLANK(P2246),ISBLANK(Q2246)),1,0)))</f>
        <v>0</v>
      </c>
      <c r="Z2246" s="20" t="str">
        <f>IF(OR(ISBLANK(P2246),ISBLANK(Q2246)),"",IF(OR(AND(P2246&gt;Q2246,W2246&gt;X2246),AND(P2246=Q2246,W2246=X2246),AND(P2246&lt;Q2246,W2246&lt;X2246)),1,0))</f>
        <v/>
      </c>
      <c r="AA2246" s="20" t="str">
        <f ca="1">IF(C2246&lt;NOW(),IF(AND(P2246&gt;Q2246,W2246&gt;X2246),S2246,IF(AND(P2246=Q2246,W2246=X2246),T2246,IF(AND(P2246&lt;Q2246,W2246&lt;X2246),U2246,0))),"")</f>
        <v/>
      </c>
      <c r="AB2246" s="20">
        <f ca="1">IF(AND(P2246=W2246,Q2246=X2246,NOT(ISBLANK(P2246)),NOT(ISBLANK(Q2246)),NOT(ISBLANK(W2246)),NOT(ISBLANK(AA2246))),1,0)</f>
        <v>0</v>
      </c>
      <c r="AC2246" s="20" t="str">
        <f ca="1">IF(AB2246=0,"",IF(OR(ISBLANK(P2246),ISBLANK(Q2246)),"",IF(ISBLANK(VLOOKUP(A2246,Database!A:AA,22,FALSE)),"",VLOOKUP(A2246,Database!A:AA,22,FALSE))))</f>
        <v/>
      </c>
      <c r="AD2246" s="20" t="str">
        <f>IFERROR(
   IF(
     OR(ISBLANK(P2246),ISBLANK(Q2246)),
     "",
     IF(
       AND(AA2246&lt;&gt;"",OR(V2246="Terminé",V2246="En cours")),
       VLOOKUP(AC2246,Setup_ScoreExactBonus!A:D,4,FALSE),
       0
     )),
  0)</f>
        <v/>
      </c>
      <c r="AE2246" s="21">
        <f>IFERROR(IF(OR(ISBLANK(P2246),ISBLANK(Q2246)),0,IF(AA2246&lt;&gt;"", AA2246 + IF(AB2246=1,AD2246, 0), "") * (R2246+1)),"")</f>
        <v>0</v>
      </c>
      <c r="AF2246" s="21">
        <f ca="1">SUMIFS(AE$2:AE2246,D$2:D2246,D2246)</f>
        <v>2698</v>
      </c>
    </row>
    <row r="2247" spans="1:32" hidden="1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1">
        <v>0</v>
      </c>
      <c r="S2247" s="20">
        <f>VLOOKUP($A2247,Database!$A:$Y,10,FALSE)</f>
        <v>41</v>
      </c>
      <c r="T2247" s="20">
        <f>VLOOKUP($A2247,Database!$A:$Y,11,FALSE)</f>
        <v>140</v>
      </c>
      <c r="U2247" s="20">
        <f>VLOOKUP($A2247,Database!$A:$Y,12,FALSE)</f>
        <v>182</v>
      </c>
      <c r="V2247" s="20" t="str">
        <f>VLOOKUP(A2247,Database!A:M,13,FALSE)</f>
        <v>À venir</v>
      </c>
      <c r="W2247" s="20" t="str">
        <f>VLOOKUP($A2247,Database!$A:$Y,20,FALSE)</f>
        <v/>
      </c>
      <c r="X2247" s="20" t="str">
        <f>VLOOKUP($A2247,Database!$A:$Y,21,FALSE)</f>
        <v/>
      </c>
      <c r="Y2247" s="20">
        <f>IF(A2247=0,0,IF(V2247="À venir",0,IF(AND(ISBLANK(P2247),ISBLANK(Q2247)),1,0)))</f>
        <v>0</v>
      </c>
      <c r="Z2247" s="20" t="str">
        <f>IF(OR(ISBLANK(P2247),ISBLANK(Q2247)),"",IF(OR(AND(P2247&gt;Q2247,W2247&gt;X2247),AND(P2247=Q2247,W2247=X2247),AND(P2247&lt;Q2247,W2247&lt;X2247)),1,0))</f>
        <v/>
      </c>
      <c r="AA2247" s="20" t="str">
        <f ca="1">IF(C2247&lt;NOW(),IF(AND(P2247&gt;Q2247,W2247&gt;X2247),S2247,IF(AND(P2247=Q2247,W2247=X2247),T2247,IF(AND(P2247&lt;Q2247,W2247&lt;X2247),U2247,0))),"")</f>
        <v/>
      </c>
      <c r="AB2247" s="20">
        <f ca="1">IF(AND(P2247=W2247,Q2247=X2247,NOT(ISBLANK(P2247)),NOT(ISBLANK(Q2247)),NOT(ISBLANK(W2247)),NOT(ISBLANK(AA2247))),1,0)</f>
        <v>0</v>
      </c>
      <c r="AC2247" s="20" t="str">
        <f ca="1">IF(AB2247=0,"",IF(OR(ISBLANK(P2247),ISBLANK(Q2247)),"",IF(ISBLANK(VLOOKUP(A2247,Database!A:AA,22,FALSE)),"",VLOOKUP(A2247,Database!A:AA,22,FALSE))))</f>
        <v/>
      </c>
      <c r="AD2247" s="20" t="str">
        <f>IFERROR(
   IF(
     OR(ISBLANK(P2247),ISBLANK(Q2247)),
     "",
     IF(
       AND(AA2247&lt;&gt;"",OR(V2247="Terminé",V2247="En cours")),
       VLOOKUP(AC2247,Setup_ScoreExactBonus!A:D,4,FALSE),
       0
     )),
  0)</f>
        <v/>
      </c>
      <c r="AE2247" s="21">
        <f>IFERROR(IF(OR(ISBLANK(P2247),ISBLANK(Q2247)),0,IF(AA2247&lt;&gt;"", AA2247 + IF(AB2247=1,AD2247, 0), "") * (R2247+1)),"")</f>
        <v>0</v>
      </c>
      <c r="AF2247" s="21">
        <f ca="1">SUMIFS(AE$2:AE2247,D$2:D2247,D2247)</f>
        <v>2190</v>
      </c>
    </row>
    <row r="2248" spans="1:32" hidden="1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1">
        <v>0</v>
      </c>
      <c r="S2248" s="20">
        <f>VLOOKUP($A2248,Database!$A:$Y,10,FALSE)</f>
        <v>41</v>
      </c>
      <c r="T2248" s="20">
        <f>VLOOKUP($A2248,Database!$A:$Y,11,FALSE)</f>
        <v>140</v>
      </c>
      <c r="U2248" s="20">
        <f>VLOOKUP($A2248,Database!$A:$Y,12,FALSE)</f>
        <v>182</v>
      </c>
      <c r="V2248" s="20" t="str">
        <f>VLOOKUP(A2248,Database!A:M,13,FALSE)</f>
        <v>À venir</v>
      </c>
      <c r="W2248" s="20" t="str">
        <f>VLOOKUP($A2248,Database!$A:$Y,20,FALSE)</f>
        <v/>
      </c>
      <c r="X2248" s="20" t="str">
        <f>VLOOKUP($A2248,Database!$A:$Y,21,FALSE)</f>
        <v/>
      </c>
      <c r="Y2248" s="20">
        <f>IF(A2248=0,0,IF(V2248="À venir",0,IF(AND(ISBLANK(P2248),ISBLANK(Q2248)),1,0)))</f>
        <v>0</v>
      </c>
      <c r="Z2248" s="20" t="str">
        <f>IF(OR(ISBLANK(P2248),ISBLANK(Q2248)),"",IF(OR(AND(P2248&gt;Q2248,W2248&gt;X2248),AND(P2248=Q2248,W2248=X2248),AND(P2248&lt;Q2248,W2248&lt;X2248)),1,0))</f>
        <v/>
      </c>
      <c r="AA2248" s="20" t="str">
        <f ca="1">IF(C2248&lt;NOW(),IF(AND(P2248&gt;Q2248,W2248&gt;X2248),S2248,IF(AND(P2248=Q2248,W2248=X2248),T2248,IF(AND(P2248&lt;Q2248,W2248&lt;X2248),U2248,0))),"")</f>
        <v/>
      </c>
      <c r="AB2248" s="20">
        <f ca="1">IF(AND(P2248=W2248,Q2248=X2248,NOT(ISBLANK(P2248)),NOT(ISBLANK(Q2248)),NOT(ISBLANK(W2248)),NOT(ISBLANK(AA2248))),1,0)</f>
        <v>0</v>
      </c>
      <c r="AC2248" s="20" t="str">
        <f ca="1">IF(AB2248=0,"",IF(OR(ISBLANK(P2248),ISBLANK(Q2248)),"",IF(ISBLANK(VLOOKUP(A2248,Database!A:AA,22,FALSE)),"",VLOOKUP(A2248,Database!A:AA,22,FALSE))))</f>
        <v/>
      </c>
      <c r="AD2248" s="20" t="str">
        <f>IFERROR(
   IF(
     OR(ISBLANK(P2248),ISBLANK(Q2248)),
     "",
     IF(
       AND(AA2248&lt;&gt;"",OR(V2248="Terminé",V2248="En cours")),
       VLOOKUP(AC2248,Setup_ScoreExactBonus!A:D,4,FALSE),
       0
     )),
  0)</f>
        <v/>
      </c>
      <c r="AE2248" s="21">
        <f>IFERROR(IF(OR(ISBLANK(P2248),ISBLANK(Q2248)),0,IF(AA2248&lt;&gt;"", AA2248 + IF(AB2248=1,AD2248, 0), "") * (R2248+1)),"")</f>
        <v>0</v>
      </c>
      <c r="AF2248" s="21">
        <f ca="1">SUMIFS(AE$2:AE2248,D$2:D2248,D2248)</f>
        <v>2789</v>
      </c>
    </row>
    <row r="2249" spans="1:32" hidden="1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1">
        <v>0</v>
      </c>
      <c r="S2249" s="20">
        <f>VLOOKUP($A2249,Database!$A:$Y,10,FALSE)</f>
        <v>41</v>
      </c>
      <c r="T2249" s="20">
        <f>VLOOKUP($A2249,Database!$A:$Y,11,FALSE)</f>
        <v>140</v>
      </c>
      <c r="U2249" s="20">
        <f>VLOOKUP($A2249,Database!$A:$Y,12,FALSE)</f>
        <v>182</v>
      </c>
      <c r="V2249" s="20" t="str">
        <f>VLOOKUP(A2249,Database!A:M,13,FALSE)</f>
        <v>À venir</v>
      </c>
      <c r="W2249" s="20" t="str">
        <f>VLOOKUP($A2249,Database!$A:$Y,20,FALSE)</f>
        <v/>
      </c>
      <c r="X2249" s="20" t="str">
        <f>VLOOKUP($A2249,Database!$A:$Y,21,FALSE)</f>
        <v/>
      </c>
      <c r="Y2249" s="20">
        <f>IF(A2249=0,0,IF(V2249="À venir",0,IF(AND(ISBLANK(P2249),ISBLANK(Q2249)),1,0)))</f>
        <v>0</v>
      </c>
      <c r="Z2249" s="20" t="str">
        <f>IF(OR(ISBLANK(P2249),ISBLANK(Q2249)),"",IF(OR(AND(P2249&gt;Q2249,W2249&gt;X2249),AND(P2249=Q2249,W2249=X2249),AND(P2249&lt;Q2249,W2249&lt;X2249)),1,0))</f>
        <v/>
      </c>
      <c r="AA2249" s="20" t="str">
        <f ca="1">IF(C2249&lt;NOW(),IF(AND(P2249&gt;Q2249,W2249&gt;X2249),S2249,IF(AND(P2249=Q2249,W2249=X2249),T2249,IF(AND(P2249&lt;Q2249,W2249&lt;X2249),U2249,0))),"")</f>
        <v/>
      </c>
      <c r="AB2249" s="20">
        <f ca="1">IF(AND(P2249=W2249,Q2249=X2249,NOT(ISBLANK(P2249)),NOT(ISBLANK(Q2249)),NOT(ISBLANK(W2249)),NOT(ISBLANK(AA2249))),1,0)</f>
        <v>0</v>
      </c>
      <c r="AC2249" s="20" t="str">
        <f ca="1">IF(AB2249=0,"",IF(OR(ISBLANK(P2249),ISBLANK(Q2249)),"",IF(ISBLANK(VLOOKUP(A2249,Database!A:AA,22,FALSE)),"",VLOOKUP(A2249,Database!A:AA,22,FALSE))))</f>
        <v/>
      </c>
      <c r="AD2249" s="20" t="str">
        <f>IFERROR(
   IF(
     OR(ISBLANK(P2249),ISBLANK(Q2249)),
     "",
     IF(
       AND(AA2249&lt;&gt;"",OR(V2249="Terminé",V2249="En cours")),
       VLOOKUP(AC2249,Setup_ScoreExactBonus!A:D,4,FALSE),
       0
     )),
  0)</f>
        <v/>
      </c>
      <c r="AE2249" s="21">
        <f>IFERROR(IF(OR(ISBLANK(P2249),ISBLANK(Q2249)),0,IF(AA2249&lt;&gt;"", AA2249 + IF(AB2249=1,AD2249, 0), "") * (R2249+1)),"")</f>
        <v>0</v>
      </c>
      <c r="AF2249" s="21">
        <f ca="1">SUMIFS(AE$2:AE2249,D$2:D2249,D2249)</f>
        <v>1434</v>
      </c>
    </row>
    <row r="2250" spans="1:32" hidden="1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1">
        <v>0</v>
      </c>
      <c r="S2250" s="20">
        <f>VLOOKUP($A2250,Database!$A:$Y,10,FALSE)</f>
        <v>41</v>
      </c>
      <c r="T2250" s="20">
        <f>VLOOKUP($A2250,Database!$A:$Y,11,FALSE)</f>
        <v>140</v>
      </c>
      <c r="U2250" s="20">
        <f>VLOOKUP($A2250,Database!$A:$Y,12,FALSE)</f>
        <v>182</v>
      </c>
      <c r="V2250" s="20" t="str">
        <f>VLOOKUP(A2250,Database!A:M,13,FALSE)</f>
        <v>À venir</v>
      </c>
      <c r="W2250" s="20" t="str">
        <f>VLOOKUP($A2250,Database!$A:$Y,20,FALSE)</f>
        <v/>
      </c>
      <c r="X2250" s="20" t="str">
        <f>VLOOKUP($A2250,Database!$A:$Y,21,FALSE)</f>
        <v/>
      </c>
      <c r="Y2250" s="20">
        <f>IF(A2250=0,0,IF(V2250="À venir",0,IF(AND(ISBLANK(P2250),ISBLANK(Q2250)),1,0)))</f>
        <v>0</v>
      </c>
      <c r="Z2250" s="20" t="str">
        <f>IF(OR(ISBLANK(P2250),ISBLANK(Q2250)),"",IF(OR(AND(P2250&gt;Q2250,W2250&gt;X2250),AND(P2250=Q2250,W2250=X2250),AND(P2250&lt;Q2250,W2250&lt;X2250)),1,0))</f>
        <v/>
      </c>
      <c r="AA2250" s="20" t="str">
        <f ca="1">IF(C2250&lt;NOW(),IF(AND(P2250&gt;Q2250,W2250&gt;X2250),S2250,IF(AND(P2250=Q2250,W2250=X2250),T2250,IF(AND(P2250&lt;Q2250,W2250&lt;X2250),U2250,0))),"")</f>
        <v/>
      </c>
      <c r="AB2250" s="20">
        <f ca="1">IF(AND(P2250=W2250,Q2250=X2250,NOT(ISBLANK(P2250)),NOT(ISBLANK(Q2250)),NOT(ISBLANK(W2250)),NOT(ISBLANK(AA2250))),1,0)</f>
        <v>0</v>
      </c>
      <c r="AC2250" s="20" t="str">
        <f ca="1">IF(AB2250=0,"",IF(OR(ISBLANK(P2250),ISBLANK(Q2250)),"",IF(ISBLANK(VLOOKUP(A2250,Database!A:AA,22,FALSE)),"",VLOOKUP(A2250,Database!A:AA,22,FALSE))))</f>
        <v/>
      </c>
      <c r="AD2250" s="20" t="str">
        <f>IFERROR(
   IF(
     OR(ISBLANK(P2250),ISBLANK(Q2250)),
     "",
     IF(
       AND(AA2250&lt;&gt;"",OR(V2250="Terminé",V2250="En cours")),
       VLOOKUP(AC2250,Setup_ScoreExactBonus!A:D,4,FALSE),
       0
     )),
  0)</f>
        <v/>
      </c>
      <c r="AE2250" s="21">
        <f>IFERROR(IF(OR(ISBLANK(P2250),ISBLANK(Q2250)),0,IF(AA2250&lt;&gt;"", AA2250 + IF(AB2250=1,AD2250, 0), "") * (R2250+1)),"")</f>
        <v>0</v>
      </c>
      <c r="AF2250" s="21">
        <f ca="1">SUMIFS(AE$2:AE2250,D$2:D2250,D2250)</f>
        <v>2732</v>
      </c>
    </row>
    <row r="2251" spans="1:32" hidden="1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1">
        <v>0</v>
      </c>
      <c r="S2251" s="20">
        <f>VLOOKUP($A2251,Database!$A:$Y,10,FALSE)</f>
        <v>41</v>
      </c>
      <c r="T2251" s="20">
        <f>VLOOKUP($A2251,Database!$A:$Y,11,FALSE)</f>
        <v>140</v>
      </c>
      <c r="U2251" s="20">
        <f>VLOOKUP($A2251,Database!$A:$Y,12,FALSE)</f>
        <v>182</v>
      </c>
      <c r="V2251" s="20" t="str">
        <f>VLOOKUP(A2251,Database!A:M,13,FALSE)</f>
        <v>À venir</v>
      </c>
      <c r="W2251" s="20" t="str">
        <f>VLOOKUP($A2251,Database!$A:$Y,20,FALSE)</f>
        <v/>
      </c>
      <c r="X2251" s="20" t="str">
        <f>VLOOKUP($A2251,Database!$A:$Y,21,FALSE)</f>
        <v/>
      </c>
      <c r="Y2251" s="20">
        <f>IF(A2251=0,0,IF(V2251="À venir",0,IF(AND(ISBLANK(P2251),ISBLANK(Q2251)),1,0)))</f>
        <v>0</v>
      </c>
      <c r="Z2251" s="20" t="str">
        <f>IF(OR(ISBLANK(P2251),ISBLANK(Q2251)),"",IF(OR(AND(P2251&gt;Q2251,W2251&gt;X2251),AND(P2251=Q2251,W2251=X2251),AND(P2251&lt;Q2251,W2251&lt;X2251)),1,0))</f>
        <v/>
      </c>
      <c r="AA2251" s="20" t="str">
        <f ca="1">IF(C2251&lt;NOW(),IF(AND(P2251&gt;Q2251,W2251&gt;X2251),S2251,IF(AND(P2251=Q2251,W2251=X2251),T2251,IF(AND(P2251&lt;Q2251,W2251&lt;X2251),U2251,0))),"")</f>
        <v/>
      </c>
      <c r="AB2251" s="20">
        <f ca="1">IF(AND(P2251=W2251,Q2251=X2251,NOT(ISBLANK(P2251)),NOT(ISBLANK(Q2251)),NOT(ISBLANK(W2251)),NOT(ISBLANK(AA2251))),1,0)</f>
        <v>0</v>
      </c>
      <c r="AC2251" s="20" t="str">
        <f ca="1">IF(AB2251=0,"",IF(OR(ISBLANK(P2251),ISBLANK(Q2251)),"",IF(ISBLANK(VLOOKUP(A2251,Database!A:AA,22,FALSE)),"",VLOOKUP(A2251,Database!A:AA,22,FALSE))))</f>
        <v/>
      </c>
      <c r="AD2251" s="20" t="str">
        <f>IFERROR(
   IF(
     OR(ISBLANK(P2251),ISBLANK(Q2251)),
     "",
     IF(
       AND(AA2251&lt;&gt;"",OR(V2251="Terminé",V2251="En cours")),
       VLOOKUP(AC2251,Setup_ScoreExactBonus!A:D,4,FALSE),
       0
     )),
  0)</f>
        <v/>
      </c>
      <c r="AE2251" s="21">
        <f>IFERROR(IF(OR(ISBLANK(P2251),ISBLANK(Q2251)),0,IF(AA2251&lt;&gt;"", AA2251 + IF(AB2251=1,AD2251, 0), "") * (R2251+1)),"")</f>
        <v>0</v>
      </c>
      <c r="AF2251" s="21">
        <f ca="1">SUMIFS(AE$2:AE2251,D$2:D2251,D2251)</f>
        <v>2825</v>
      </c>
    </row>
    <row r="2252" spans="1:32" hidden="1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1">
        <v>0</v>
      </c>
      <c r="S2252" s="20">
        <f>VLOOKUP($A2252,Database!$A:$Y,10,FALSE)</f>
        <v>41</v>
      </c>
      <c r="T2252" s="20">
        <f>VLOOKUP($A2252,Database!$A:$Y,11,FALSE)</f>
        <v>140</v>
      </c>
      <c r="U2252" s="20">
        <f>VLOOKUP($A2252,Database!$A:$Y,12,FALSE)</f>
        <v>182</v>
      </c>
      <c r="V2252" s="20" t="str">
        <f>VLOOKUP(A2252,Database!A:M,13,FALSE)</f>
        <v>À venir</v>
      </c>
      <c r="W2252" s="20" t="str">
        <f>VLOOKUP($A2252,Database!$A:$Y,20,FALSE)</f>
        <v/>
      </c>
      <c r="X2252" s="20" t="str">
        <f>VLOOKUP($A2252,Database!$A:$Y,21,FALSE)</f>
        <v/>
      </c>
      <c r="Y2252" s="20">
        <f>IF(A2252=0,0,IF(V2252="À venir",0,IF(AND(ISBLANK(P2252),ISBLANK(Q2252)),1,0)))</f>
        <v>0</v>
      </c>
      <c r="Z2252" s="20" t="str">
        <f>IF(OR(ISBLANK(P2252),ISBLANK(Q2252)),"",IF(OR(AND(P2252&gt;Q2252,W2252&gt;X2252),AND(P2252=Q2252,W2252=X2252),AND(P2252&lt;Q2252,W2252&lt;X2252)),1,0))</f>
        <v/>
      </c>
      <c r="AA2252" s="20" t="str">
        <f ca="1">IF(C2252&lt;NOW(),IF(AND(P2252&gt;Q2252,W2252&gt;X2252),S2252,IF(AND(P2252=Q2252,W2252=X2252),T2252,IF(AND(P2252&lt;Q2252,W2252&lt;X2252),U2252,0))),"")</f>
        <v/>
      </c>
      <c r="AB2252" s="20">
        <f ca="1">IF(AND(P2252=W2252,Q2252=X2252,NOT(ISBLANK(P2252)),NOT(ISBLANK(Q2252)),NOT(ISBLANK(W2252)),NOT(ISBLANK(AA2252))),1,0)</f>
        <v>0</v>
      </c>
      <c r="AC2252" s="20" t="str">
        <f ca="1">IF(AB2252=0,"",IF(OR(ISBLANK(P2252),ISBLANK(Q2252)),"",IF(ISBLANK(VLOOKUP(A2252,Database!A:AA,22,FALSE)),"",VLOOKUP(A2252,Database!A:AA,22,FALSE))))</f>
        <v/>
      </c>
      <c r="AD2252" s="20" t="str">
        <f>IFERROR(
   IF(
     OR(ISBLANK(P2252),ISBLANK(Q2252)),
     "",
     IF(
       AND(AA2252&lt;&gt;"",OR(V2252="Terminé",V2252="En cours")),
       VLOOKUP(AC2252,Setup_ScoreExactBonus!A:D,4,FALSE),
       0
     )),
  0)</f>
        <v/>
      </c>
      <c r="AE2252" s="21">
        <f>IFERROR(IF(OR(ISBLANK(P2252),ISBLANK(Q2252)),0,IF(AA2252&lt;&gt;"", AA2252 + IF(AB2252=1,AD2252, 0), "") * (R2252+1)),"")</f>
        <v>0</v>
      </c>
      <c r="AF2252" s="21">
        <f ca="1">SUMIFS(AE$2:AE2252,D$2:D2252,D2252)</f>
        <v>2585</v>
      </c>
    </row>
    <row r="2253" spans="1:32" hidden="1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1">
        <v>0</v>
      </c>
      <c r="S2253" s="20">
        <f>VLOOKUP($A2253,Database!$A:$Y,10,FALSE)</f>
        <v>41</v>
      </c>
      <c r="T2253" s="20">
        <f>VLOOKUP($A2253,Database!$A:$Y,11,FALSE)</f>
        <v>140</v>
      </c>
      <c r="U2253" s="20">
        <f>VLOOKUP($A2253,Database!$A:$Y,12,FALSE)</f>
        <v>182</v>
      </c>
      <c r="V2253" s="20" t="str">
        <f>VLOOKUP(A2253,Database!A:M,13,FALSE)</f>
        <v>À venir</v>
      </c>
      <c r="W2253" s="20" t="str">
        <f>VLOOKUP($A2253,Database!$A:$Y,20,FALSE)</f>
        <v/>
      </c>
      <c r="X2253" s="20" t="str">
        <f>VLOOKUP($A2253,Database!$A:$Y,21,FALSE)</f>
        <v/>
      </c>
      <c r="Y2253" s="20">
        <f>IF(A2253=0,0,IF(V2253="À venir",0,IF(AND(ISBLANK(P2253),ISBLANK(Q2253)),1,0)))</f>
        <v>0</v>
      </c>
      <c r="Z2253" s="20" t="str">
        <f>IF(OR(ISBLANK(P2253),ISBLANK(Q2253)),"",IF(OR(AND(P2253&gt;Q2253,W2253&gt;X2253),AND(P2253=Q2253,W2253=X2253),AND(P2253&lt;Q2253,W2253&lt;X2253)),1,0))</f>
        <v/>
      </c>
      <c r="AA2253" s="20" t="str">
        <f ca="1">IF(C2253&lt;NOW(),IF(AND(P2253&gt;Q2253,W2253&gt;X2253),S2253,IF(AND(P2253=Q2253,W2253=X2253),T2253,IF(AND(P2253&lt;Q2253,W2253&lt;X2253),U2253,0))),"")</f>
        <v/>
      </c>
      <c r="AB2253" s="20">
        <f ca="1">IF(AND(P2253=W2253,Q2253=X2253,NOT(ISBLANK(P2253)),NOT(ISBLANK(Q2253)),NOT(ISBLANK(W2253)),NOT(ISBLANK(AA2253))),1,0)</f>
        <v>0</v>
      </c>
      <c r="AC2253" s="20" t="str">
        <f ca="1">IF(AB2253=0,"",IF(OR(ISBLANK(P2253),ISBLANK(Q2253)),"",IF(ISBLANK(VLOOKUP(A2253,Database!A:AA,22,FALSE)),"",VLOOKUP(A2253,Database!A:AA,22,FALSE))))</f>
        <v/>
      </c>
      <c r="AD2253" s="20" t="str">
        <f>IFERROR(
   IF(
     OR(ISBLANK(P2253),ISBLANK(Q2253)),
     "",
     IF(
       AND(AA2253&lt;&gt;"",OR(V2253="Terminé",V2253="En cours")),
       VLOOKUP(AC2253,Setup_ScoreExactBonus!A:D,4,FALSE),
       0
     )),
  0)</f>
        <v/>
      </c>
      <c r="AE2253" s="21">
        <f>IFERROR(IF(OR(ISBLANK(P2253),ISBLANK(Q2253)),0,IF(AA2253&lt;&gt;"", AA2253 + IF(AB2253=1,AD2253, 0), "") * (R2253+1)),"")</f>
        <v>0</v>
      </c>
      <c r="AF2253" s="21">
        <f ca="1">SUMIFS(AE$2:AE2253,D$2:D2253,D2253)</f>
        <v>2936</v>
      </c>
    </row>
    <row r="2254" spans="1:32" hidden="1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1">
        <v>0</v>
      </c>
      <c r="S2254" s="20">
        <f>VLOOKUP($A2254,Database!$A:$Y,10,FALSE)</f>
        <v>41</v>
      </c>
      <c r="T2254" s="20">
        <f>VLOOKUP($A2254,Database!$A:$Y,11,FALSE)</f>
        <v>140</v>
      </c>
      <c r="U2254" s="20">
        <f>VLOOKUP($A2254,Database!$A:$Y,12,FALSE)</f>
        <v>182</v>
      </c>
      <c r="V2254" s="20" t="str">
        <f>VLOOKUP(A2254,Database!A:M,13,FALSE)</f>
        <v>À venir</v>
      </c>
      <c r="W2254" s="20" t="str">
        <f>VLOOKUP($A2254,Database!$A:$Y,20,FALSE)</f>
        <v/>
      </c>
      <c r="X2254" s="20" t="str">
        <f>VLOOKUP($A2254,Database!$A:$Y,21,FALSE)</f>
        <v/>
      </c>
      <c r="Y2254" s="20">
        <f>IF(A2254=0,0,IF(V2254="À venir",0,IF(AND(ISBLANK(P2254),ISBLANK(Q2254)),1,0)))</f>
        <v>0</v>
      </c>
      <c r="Z2254" s="20" t="str">
        <f>IF(OR(ISBLANK(P2254),ISBLANK(Q2254)),"",IF(OR(AND(P2254&gt;Q2254,W2254&gt;X2254),AND(P2254=Q2254,W2254=X2254),AND(P2254&lt;Q2254,W2254&lt;X2254)),1,0))</f>
        <v/>
      </c>
      <c r="AA2254" s="20" t="str">
        <f ca="1">IF(C2254&lt;NOW(),IF(AND(P2254&gt;Q2254,W2254&gt;X2254),S2254,IF(AND(P2254=Q2254,W2254=X2254),T2254,IF(AND(P2254&lt;Q2254,W2254&lt;X2254),U2254,0))),"")</f>
        <v/>
      </c>
      <c r="AB2254" s="20">
        <f ca="1">IF(AND(P2254=W2254,Q2254=X2254,NOT(ISBLANK(P2254)),NOT(ISBLANK(Q2254)),NOT(ISBLANK(W2254)),NOT(ISBLANK(AA2254))),1,0)</f>
        <v>0</v>
      </c>
      <c r="AC2254" s="20" t="str">
        <f ca="1">IF(AB2254=0,"",IF(OR(ISBLANK(P2254),ISBLANK(Q2254)),"",IF(ISBLANK(VLOOKUP(A2254,Database!A:AA,22,FALSE)),"",VLOOKUP(A2254,Database!A:AA,22,FALSE))))</f>
        <v/>
      </c>
      <c r="AD2254" s="20" t="str">
        <f>IFERROR(
   IF(
     OR(ISBLANK(P2254),ISBLANK(Q2254)),
     "",
     IF(
       AND(AA2254&lt;&gt;"",OR(V2254="Terminé",V2254="En cours")),
       VLOOKUP(AC2254,Setup_ScoreExactBonus!A:D,4,FALSE),
       0
     )),
  0)</f>
        <v/>
      </c>
      <c r="AE2254" s="21">
        <f>IFERROR(IF(OR(ISBLANK(P2254),ISBLANK(Q2254)),0,IF(AA2254&lt;&gt;"", AA2254 + IF(AB2254=1,AD2254, 0), "") * (R2254+1)),"")</f>
        <v>0</v>
      </c>
      <c r="AF2254" s="21">
        <f ca="1">SUMIFS(AE$2:AE2254,D$2:D2254,D2254)</f>
        <v>2774</v>
      </c>
    </row>
    <row r="2255" spans="1:32" hidden="1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1">
        <v>0</v>
      </c>
      <c r="S2255" s="20">
        <f>VLOOKUP($A2255,Database!$A:$Y,10,FALSE)</f>
        <v>41</v>
      </c>
      <c r="T2255" s="20">
        <f>VLOOKUP($A2255,Database!$A:$Y,11,FALSE)</f>
        <v>140</v>
      </c>
      <c r="U2255" s="20">
        <f>VLOOKUP($A2255,Database!$A:$Y,12,FALSE)</f>
        <v>182</v>
      </c>
      <c r="V2255" s="20" t="str">
        <f>VLOOKUP(A2255,Database!A:M,13,FALSE)</f>
        <v>À venir</v>
      </c>
      <c r="W2255" s="20" t="str">
        <f>VLOOKUP($A2255,Database!$A:$Y,20,FALSE)</f>
        <v/>
      </c>
      <c r="X2255" s="20" t="str">
        <f>VLOOKUP($A2255,Database!$A:$Y,21,FALSE)</f>
        <v/>
      </c>
      <c r="Y2255" s="20">
        <f>IF(A2255=0,0,IF(V2255="À venir",0,IF(AND(ISBLANK(P2255),ISBLANK(Q2255)),1,0)))</f>
        <v>0</v>
      </c>
      <c r="Z2255" s="20" t="str">
        <f>IF(OR(ISBLANK(P2255),ISBLANK(Q2255)),"",IF(OR(AND(P2255&gt;Q2255,W2255&gt;X2255),AND(P2255=Q2255,W2255=X2255),AND(P2255&lt;Q2255,W2255&lt;X2255)),1,0))</f>
        <v/>
      </c>
      <c r="AA2255" s="20" t="str">
        <f ca="1">IF(C2255&lt;NOW(),IF(AND(P2255&gt;Q2255,W2255&gt;X2255),S2255,IF(AND(P2255=Q2255,W2255=X2255),T2255,IF(AND(P2255&lt;Q2255,W2255&lt;X2255),U2255,0))),"")</f>
        <v/>
      </c>
      <c r="AB2255" s="20">
        <f ca="1">IF(AND(P2255=W2255,Q2255=X2255,NOT(ISBLANK(P2255)),NOT(ISBLANK(Q2255)),NOT(ISBLANK(W2255)),NOT(ISBLANK(AA2255))),1,0)</f>
        <v>0</v>
      </c>
      <c r="AC2255" s="20" t="str">
        <f ca="1">IF(AB2255=0,"",IF(OR(ISBLANK(P2255),ISBLANK(Q2255)),"",IF(ISBLANK(VLOOKUP(A2255,Database!A:AA,22,FALSE)),"",VLOOKUP(A2255,Database!A:AA,22,FALSE))))</f>
        <v/>
      </c>
      <c r="AD2255" s="20" t="str">
        <f>IFERROR(
   IF(
     OR(ISBLANK(P2255),ISBLANK(Q2255)),
     "",
     IF(
       AND(AA2255&lt;&gt;"",OR(V2255="Terminé",V2255="En cours")),
       VLOOKUP(AC2255,Setup_ScoreExactBonus!A:D,4,FALSE),
       0
     )),
  0)</f>
        <v/>
      </c>
      <c r="AE2255" s="21">
        <f>IFERROR(IF(OR(ISBLANK(P2255),ISBLANK(Q2255)),0,IF(AA2255&lt;&gt;"", AA2255 + IF(AB2255=1,AD2255, 0), "") * (R2255+1)),"")</f>
        <v>0</v>
      </c>
      <c r="AF2255" s="21">
        <f ca="1">SUMIFS(AE$2:AE2255,D$2:D2255,D2255)</f>
        <v>2919</v>
      </c>
    </row>
    <row r="2256" spans="1:32" hidden="1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1">
        <v>0</v>
      </c>
      <c r="S2256" s="20">
        <f>VLOOKUP($A2256,Database!$A:$Y,10,FALSE)</f>
        <v>41</v>
      </c>
      <c r="T2256" s="20">
        <f>VLOOKUP($A2256,Database!$A:$Y,11,FALSE)</f>
        <v>140</v>
      </c>
      <c r="U2256" s="20">
        <f>VLOOKUP($A2256,Database!$A:$Y,12,FALSE)</f>
        <v>182</v>
      </c>
      <c r="V2256" s="20" t="str">
        <f>VLOOKUP(A2256,Database!A:M,13,FALSE)</f>
        <v>À venir</v>
      </c>
      <c r="W2256" s="20" t="str">
        <f>VLOOKUP($A2256,Database!$A:$Y,20,FALSE)</f>
        <v/>
      </c>
      <c r="X2256" s="20" t="str">
        <f>VLOOKUP($A2256,Database!$A:$Y,21,FALSE)</f>
        <v/>
      </c>
      <c r="Y2256" s="20">
        <f>IF(A2256=0,0,IF(V2256="À venir",0,IF(AND(ISBLANK(P2256),ISBLANK(Q2256)),1,0)))</f>
        <v>0</v>
      </c>
      <c r="Z2256" s="20" t="str">
        <f>IF(OR(ISBLANK(P2256),ISBLANK(Q2256)),"",IF(OR(AND(P2256&gt;Q2256,W2256&gt;X2256),AND(P2256=Q2256,W2256=X2256),AND(P2256&lt;Q2256,W2256&lt;X2256)),1,0))</f>
        <v/>
      </c>
      <c r="AA2256" s="20" t="str">
        <f ca="1">IF(C2256&lt;NOW(),IF(AND(P2256&gt;Q2256,W2256&gt;X2256),S2256,IF(AND(P2256=Q2256,W2256=X2256),T2256,IF(AND(P2256&lt;Q2256,W2256&lt;X2256),U2256,0))),"")</f>
        <v/>
      </c>
      <c r="AB2256" s="20">
        <f ca="1">IF(AND(P2256=W2256,Q2256=X2256,NOT(ISBLANK(P2256)),NOT(ISBLANK(Q2256)),NOT(ISBLANK(W2256)),NOT(ISBLANK(AA2256))),1,0)</f>
        <v>0</v>
      </c>
      <c r="AC2256" s="20" t="str">
        <f ca="1">IF(AB2256=0,"",IF(OR(ISBLANK(P2256),ISBLANK(Q2256)),"",IF(ISBLANK(VLOOKUP(A2256,Database!A:AA,22,FALSE)),"",VLOOKUP(A2256,Database!A:AA,22,FALSE))))</f>
        <v/>
      </c>
      <c r="AD2256" s="20" t="str">
        <f>IFERROR(
   IF(
     OR(ISBLANK(P2256),ISBLANK(Q2256)),
     "",
     IF(
       AND(AA2256&lt;&gt;"",OR(V2256="Terminé",V2256="En cours")),
       VLOOKUP(AC2256,Setup_ScoreExactBonus!A:D,4,FALSE),
       0
     )),
  0)</f>
        <v/>
      </c>
      <c r="AE2256" s="21">
        <f>IFERROR(IF(OR(ISBLANK(P2256),ISBLANK(Q2256)),0,IF(AA2256&lt;&gt;"", AA2256 + IF(AB2256=1,AD2256, 0), "") * (R2256+1)),"")</f>
        <v>0</v>
      </c>
      <c r="AF2256" s="21">
        <f ca="1">SUMIFS(AE$2:AE2256,D$2:D2256,D2256)</f>
        <v>2893</v>
      </c>
    </row>
    <row r="2257" spans="1:32" hidden="1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1">
        <v>0</v>
      </c>
      <c r="S2257" s="20">
        <f>VLOOKUP($A2257,Database!$A:$Y,10,FALSE)</f>
        <v>41</v>
      </c>
      <c r="T2257" s="20">
        <f>VLOOKUP($A2257,Database!$A:$Y,11,FALSE)</f>
        <v>140</v>
      </c>
      <c r="U2257" s="20">
        <f>VLOOKUP($A2257,Database!$A:$Y,12,FALSE)</f>
        <v>182</v>
      </c>
      <c r="V2257" s="20" t="str">
        <f>VLOOKUP(A2257,Database!A:M,13,FALSE)</f>
        <v>À venir</v>
      </c>
      <c r="W2257" s="20" t="str">
        <f>VLOOKUP($A2257,Database!$A:$Y,20,FALSE)</f>
        <v/>
      </c>
      <c r="X2257" s="20" t="str">
        <f>VLOOKUP($A2257,Database!$A:$Y,21,FALSE)</f>
        <v/>
      </c>
      <c r="Y2257" s="20">
        <f>IF(A2257=0,0,IF(V2257="À venir",0,IF(AND(ISBLANK(P2257),ISBLANK(Q2257)),1,0)))</f>
        <v>0</v>
      </c>
      <c r="Z2257" s="20" t="str">
        <f>IF(OR(ISBLANK(P2257),ISBLANK(Q2257)),"",IF(OR(AND(P2257&gt;Q2257,W2257&gt;X2257),AND(P2257=Q2257,W2257=X2257),AND(P2257&lt;Q2257,W2257&lt;X2257)),1,0))</f>
        <v/>
      </c>
      <c r="AA2257" s="20" t="str">
        <f ca="1">IF(C2257&lt;NOW(),IF(AND(P2257&gt;Q2257,W2257&gt;X2257),S2257,IF(AND(P2257=Q2257,W2257=X2257),T2257,IF(AND(P2257&lt;Q2257,W2257&lt;X2257),U2257,0))),"")</f>
        <v/>
      </c>
      <c r="AB2257" s="20">
        <f ca="1">IF(AND(P2257=W2257,Q2257=X2257,NOT(ISBLANK(P2257)),NOT(ISBLANK(Q2257)),NOT(ISBLANK(W2257)),NOT(ISBLANK(AA2257))),1,0)</f>
        <v>0</v>
      </c>
      <c r="AC2257" s="20" t="str">
        <f ca="1">IF(AB2257=0,"",IF(OR(ISBLANK(P2257),ISBLANK(Q2257)),"",IF(ISBLANK(VLOOKUP(A2257,Database!A:AA,22,FALSE)),"",VLOOKUP(A2257,Database!A:AA,22,FALSE))))</f>
        <v/>
      </c>
      <c r="AD2257" s="20" t="str">
        <f>IFERROR(
   IF(
     OR(ISBLANK(P2257),ISBLANK(Q2257)),
     "",
     IF(
       AND(AA2257&lt;&gt;"",OR(V2257="Terminé",V2257="En cours")),
       VLOOKUP(AC2257,Setup_ScoreExactBonus!A:D,4,FALSE),
       0
     )),
  0)</f>
        <v/>
      </c>
      <c r="AE2257" s="21">
        <f>IFERROR(IF(OR(ISBLANK(P2257),ISBLANK(Q2257)),0,IF(AA2257&lt;&gt;"", AA2257 + IF(AB2257=1,AD2257, 0), "") * (R2257+1)),"")</f>
        <v>0</v>
      </c>
      <c r="AF2257" s="21">
        <f ca="1">SUMIFS(AE$2:AE2257,D$2:D2257,D2257)</f>
        <v>2823</v>
      </c>
    </row>
    <row r="2258" spans="1:32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1">
        <v>0</v>
      </c>
      <c r="S2258" s="20">
        <f>VLOOKUP($A2258,Database!$A:$Y,10,FALSE)</f>
        <v>41</v>
      </c>
      <c r="T2258" s="20">
        <f>VLOOKUP($A2258,Database!$A:$Y,11,FALSE)</f>
        <v>140</v>
      </c>
      <c r="U2258" s="20">
        <f>VLOOKUP($A2258,Database!$A:$Y,12,FALSE)</f>
        <v>182</v>
      </c>
      <c r="V2258" s="20" t="str">
        <f>VLOOKUP(A2258,Database!A:M,13,FALSE)</f>
        <v>À venir</v>
      </c>
      <c r="W2258" s="20" t="str">
        <f>VLOOKUP($A2258,Database!$A:$Y,20,FALSE)</f>
        <v/>
      </c>
      <c r="X2258" s="20" t="str">
        <f>VLOOKUP($A2258,Database!$A:$Y,21,FALSE)</f>
        <v/>
      </c>
      <c r="Y2258" s="20">
        <f>IF(A2258=0,0,IF(V2258="À venir",0,IF(AND(ISBLANK(P2258),ISBLANK(Q2258)),1,0)))</f>
        <v>0</v>
      </c>
      <c r="Z2258" s="20" t="str">
        <f>IF(OR(ISBLANK(P2258),ISBLANK(Q2258)),"",IF(OR(AND(P2258&gt;Q2258,W2258&gt;X2258),AND(P2258=Q2258,W2258=X2258),AND(P2258&lt;Q2258,W2258&lt;X2258)),1,0))</f>
        <v/>
      </c>
      <c r="AA2258" s="20" t="str">
        <f ca="1">IF(C2258&lt;NOW(),IF(AND(P2258&gt;Q2258,W2258&gt;X2258),S2258,IF(AND(P2258=Q2258,W2258=X2258),T2258,IF(AND(P2258&lt;Q2258,W2258&lt;X2258),U2258,0))),"")</f>
        <v/>
      </c>
      <c r="AB2258" s="20">
        <f ca="1">IF(AND(P2258=W2258,Q2258=X2258,NOT(ISBLANK(P2258)),NOT(ISBLANK(Q2258)),NOT(ISBLANK(W2258)),NOT(ISBLANK(AA2258))),1,0)</f>
        <v>0</v>
      </c>
      <c r="AC2258" s="20" t="str">
        <f ca="1">IF(AB2258=0,"",IF(OR(ISBLANK(P2258),ISBLANK(Q2258)),"",IF(ISBLANK(VLOOKUP(A2258,Database!A:AA,22,FALSE)),"",VLOOKUP(A2258,Database!A:AA,22,FALSE))))</f>
        <v/>
      </c>
      <c r="AD2258" s="20" t="str">
        <f>IFERROR(
   IF(
     OR(ISBLANK(P2258),ISBLANK(Q2258)),
     "",
     IF(
       AND(AA2258&lt;&gt;"",OR(V2258="Terminé",V2258="En cours")),
       VLOOKUP(AC2258,Setup_ScoreExactBonus!A:D,4,FALSE),
       0
     )),
  0)</f>
        <v/>
      </c>
      <c r="AE2258" s="21">
        <f>IFERROR(IF(OR(ISBLANK(P2258),ISBLANK(Q2258)),0,IF(AA2258&lt;&gt;"", AA2258 + IF(AB2258=1,AD2258, 0), "") * (R2258+1)),"")</f>
        <v>0</v>
      </c>
      <c r="AF2258" s="21">
        <f ca="1">SUMIFS(AE$2:AE2258,D$2:D2258,D2258)</f>
        <v>2420</v>
      </c>
    </row>
    <row r="2259" spans="1:32" hidden="1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1">
        <v>0</v>
      </c>
      <c r="S2259" s="20">
        <f>VLOOKUP($A2259,Database!$A:$Y,10,FALSE)</f>
        <v>41</v>
      </c>
      <c r="T2259" s="20">
        <f>VLOOKUP($A2259,Database!$A:$Y,11,FALSE)</f>
        <v>140</v>
      </c>
      <c r="U2259" s="20">
        <f>VLOOKUP($A2259,Database!$A:$Y,12,FALSE)</f>
        <v>182</v>
      </c>
      <c r="V2259" s="20" t="str">
        <f>VLOOKUP(A2259,Database!A:M,13,FALSE)</f>
        <v>À venir</v>
      </c>
      <c r="W2259" s="20" t="str">
        <f>VLOOKUP($A2259,Database!$A:$Y,20,FALSE)</f>
        <v/>
      </c>
      <c r="X2259" s="20" t="str">
        <f>VLOOKUP($A2259,Database!$A:$Y,21,FALSE)</f>
        <v/>
      </c>
      <c r="Y2259" s="20">
        <f>IF(A2259=0,0,IF(V2259="À venir",0,IF(AND(ISBLANK(P2259),ISBLANK(Q2259)),1,0)))</f>
        <v>0</v>
      </c>
      <c r="Z2259" s="20" t="str">
        <f>IF(OR(ISBLANK(P2259),ISBLANK(Q2259)),"",IF(OR(AND(P2259&gt;Q2259,W2259&gt;X2259),AND(P2259=Q2259,W2259=X2259),AND(P2259&lt;Q2259,W2259&lt;X2259)),1,0))</f>
        <v/>
      </c>
      <c r="AA2259" s="20" t="str">
        <f ca="1">IF(C2259&lt;NOW(),IF(AND(P2259&gt;Q2259,W2259&gt;X2259),S2259,IF(AND(P2259=Q2259,W2259=X2259),T2259,IF(AND(P2259&lt;Q2259,W2259&lt;X2259),U2259,0))),"")</f>
        <v/>
      </c>
      <c r="AB2259" s="20">
        <f ca="1">IF(AND(P2259=W2259,Q2259=X2259,NOT(ISBLANK(P2259)),NOT(ISBLANK(Q2259)),NOT(ISBLANK(W2259)),NOT(ISBLANK(AA2259))),1,0)</f>
        <v>0</v>
      </c>
      <c r="AC2259" s="20" t="str">
        <f ca="1">IF(AB2259=0,"",IF(OR(ISBLANK(P2259),ISBLANK(Q2259)),"",IF(ISBLANK(VLOOKUP(A2259,Database!A:AA,22,FALSE)),"",VLOOKUP(A2259,Database!A:AA,22,FALSE))))</f>
        <v/>
      </c>
      <c r="AD2259" s="20" t="str">
        <f>IFERROR(
   IF(
     OR(ISBLANK(P2259),ISBLANK(Q2259)),
     "",
     IF(
       AND(AA2259&lt;&gt;"",OR(V2259="Terminé",V2259="En cours")),
       VLOOKUP(AC2259,Setup_ScoreExactBonus!A:D,4,FALSE),
       0
     )),
  0)</f>
        <v/>
      </c>
      <c r="AE2259" s="21">
        <f>IFERROR(IF(OR(ISBLANK(P2259),ISBLANK(Q2259)),0,IF(AA2259&lt;&gt;"", AA2259 + IF(AB2259=1,AD2259, 0), "") * (R2259+1)),"")</f>
        <v>0</v>
      </c>
      <c r="AF2259" s="21">
        <f ca="1">SUMIFS(AE$2:AE2259,D$2:D2259,D2259)</f>
        <v>2637</v>
      </c>
    </row>
    <row r="2260" spans="1:32" hidden="1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1">
        <v>0</v>
      </c>
      <c r="S2260" s="20">
        <f>VLOOKUP($A2260,Database!$A:$Y,10,FALSE)</f>
        <v>41</v>
      </c>
      <c r="T2260" s="20">
        <f>VLOOKUP($A2260,Database!$A:$Y,11,FALSE)</f>
        <v>140</v>
      </c>
      <c r="U2260" s="20">
        <f>VLOOKUP($A2260,Database!$A:$Y,12,FALSE)</f>
        <v>182</v>
      </c>
      <c r="V2260" s="20" t="str">
        <f>VLOOKUP(A2260,Database!A:M,13,FALSE)</f>
        <v>À venir</v>
      </c>
      <c r="W2260" s="20" t="str">
        <f>VLOOKUP($A2260,Database!$A:$Y,20,FALSE)</f>
        <v/>
      </c>
      <c r="X2260" s="20" t="str">
        <f>VLOOKUP($A2260,Database!$A:$Y,21,FALSE)</f>
        <v/>
      </c>
      <c r="Y2260" s="20">
        <f>IF(A2260=0,0,IF(V2260="À venir",0,IF(AND(ISBLANK(P2260),ISBLANK(Q2260)),1,0)))</f>
        <v>0</v>
      </c>
      <c r="Z2260" s="20" t="str">
        <f>IF(OR(ISBLANK(P2260),ISBLANK(Q2260)),"",IF(OR(AND(P2260&gt;Q2260,W2260&gt;X2260),AND(P2260=Q2260,W2260=X2260),AND(P2260&lt;Q2260,W2260&lt;X2260)),1,0))</f>
        <v/>
      </c>
      <c r="AA2260" s="20" t="str">
        <f ca="1">IF(C2260&lt;NOW(),IF(AND(P2260&gt;Q2260,W2260&gt;X2260),S2260,IF(AND(P2260=Q2260,W2260=X2260),T2260,IF(AND(P2260&lt;Q2260,W2260&lt;X2260),U2260,0))),"")</f>
        <v/>
      </c>
      <c r="AB2260" s="20">
        <f ca="1">IF(AND(P2260=W2260,Q2260=X2260,NOT(ISBLANK(P2260)),NOT(ISBLANK(Q2260)),NOT(ISBLANK(W2260)),NOT(ISBLANK(AA2260))),1,0)</f>
        <v>0</v>
      </c>
      <c r="AC2260" s="20" t="str">
        <f ca="1">IF(AB2260=0,"",IF(OR(ISBLANK(P2260),ISBLANK(Q2260)),"",IF(ISBLANK(VLOOKUP(A2260,Database!A:AA,22,FALSE)),"",VLOOKUP(A2260,Database!A:AA,22,FALSE))))</f>
        <v/>
      </c>
      <c r="AD2260" s="20" t="str">
        <f>IFERROR(
   IF(
     OR(ISBLANK(P2260),ISBLANK(Q2260)),
     "",
     IF(
       AND(AA2260&lt;&gt;"",OR(V2260="Terminé",V2260="En cours")),
       VLOOKUP(AC2260,Setup_ScoreExactBonus!A:D,4,FALSE),
       0
     )),
  0)</f>
        <v/>
      </c>
      <c r="AE2260" s="21">
        <f>IFERROR(IF(OR(ISBLANK(P2260),ISBLANK(Q2260)),0,IF(AA2260&lt;&gt;"", AA2260 + IF(AB2260=1,AD2260, 0), "") * (R2260+1)),"")</f>
        <v>0</v>
      </c>
      <c r="AF2260" s="21">
        <f ca="1">SUMIFS(AE$2:AE2260,D$2:D2260,D2260)</f>
        <v>2628</v>
      </c>
    </row>
    <row r="2261" spans="1:32" hidden="1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1">
        <v>0</v>
      </c>
      <c r="S2261" s="20">
        <f>VLOOKUP($A2261,Database!$A:$Y,10,FALSE)</f>
        <v>41</v>
      </c>
      <c r="T2261" s="20">
        <f>VLOOKUP($A2261,Database!$A:$Y,11,FALSE)</f>
        <v>140</v>
      </c>
      <c r="U2261" s="20">
        <f>VLOOKUP($A2261,Database!$A:$Y,12,FALSE)</f>
        <v>182</v>
      </c>
      <c r="V2261" s="20" t="str">
        <f>VLOOKUP(A2261,Database!A:M,13,FALSE)</f>
        <v>À venir</v>
      </c>
      <c r="W2261" s="20" t="str">
        <f>VLOOKUP($A2261,Database!$A:$Y,20,FALSE)</f>
        <v/>
      </c>
      <c r="X2261" s="20" t="str">
        <f>VLOOKUP($A2261,Database!$A:$Y,21,FALSE)</f>
        <v/>
      </c>
      <c r="Y2261" s="20">
        <f>IF(A2261=0,0,IF(V2261="À venir",0,IF(AND(ISBLANK(P2261),ISBLANK(Q2261)),1,0)))</f>
        <v>0</v>
      </c>
      <c r="Z2261" s="20" t="str">
        <f>IF(OR(ISBLANK(P2261),ISBLANK(Q2261)),"",IF(OR(AND(P2261&gt;Q2261,W2261&gt;X2261),AND(P2261=Q2261,W2261=X2261),AND(P2261&lt;Q2261,W2261&lt;X2261)),1,0))</f>
        <v/>
      </c>
      <c r="AA2261" s="20" t="str">
        <f ca="1">IF(C2261&lt;NOW(),IF(AND(P2261&gt;Q2261,W2261&gt;X2261),S2261,IF(AND(P2261=Q2261,W2261=X2261),T2261,IF(AND(P2261&lt;Q2261,W2261&lt;X2261),U2261,0))),"")</f>
        <v/>
      </c>
      <c r="AB2261" s="20">
        <f ca="1">IF(AND(P2261=W2261,Q2261=X2261,NOT(ISBLANK(P2261)),NOT(ISBLANK(Q2261)),NOT(ISBLANK(W2261)),NOT(ISBLANK(AA2261))),1,0)</f>
        <v>0</v>
      </c>
      <c r="AC2261" s="20" t="str">
        <f ca="1">IF(AB2261=0,"",IF(OR(ISBLANK(P2261),ISBLANK(Q2261)),"",IF(ISBLANK(VLOOKUP(A2261,Database!A:AA,22,FALSE)),"",VLOOKUP(A2261,Database!A:AA,22,FALSE))))</f>
        <v/>
      </c>
      <c r="AD2261" s="20" t="str">
        <f>IFERROR(
   IF(
     OR(ISBLANK(P2261),ISBLANK(Q2261)),
     "",
     IF(
       AND(AA2261&lt;&gt;"",OR(V2261="Terminé",V2261="En cours")),
       VLOOKUP(AC2261,Setup_ScoreExactBonus!A:D,4,FALSE),
       0
     )),
  0)</f>
        <v/>
      </c>
      <c r="AE2261" s="21">
        <f>IFERROR(IF(OR(ISBLANK(P2261),ISBLANK(Q2261)),0,IF(AA2261&lt;&gt;"", AA2261 + IF(AB2261=1,AD2261, 0), "") * (R2261+1)),"")</f>
        <v>0</v>
      </c>
      <c r="AF2261" s="21">
        <f ca="1">SUMIFS(AE$2:AE2261,D$2:D2261,D2261)</f>
        <v>2516</v>
      </c>
    </row>
    <row r="2262" spans="1:32" hidden="1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1">
        <v>0</v>
      </c>
      <c r="S2262" s="20">
        <f>VLOOKUP($A2262,Database!$A:$Y,10,FALSE)</f>
        <v>41</v>
      </c>
      <c r="T2262" s="20">
        <f>VLOOKUP($A2262,Database!$A:$Y,11,FALSE)</f>
        <v>140</v>
      </c>
      <c r="U2262" s="20">
        <f>VLOOKUP($A2262,Database!$A:$Y,12,FALSE)</f>
        <v>182</v>
      </c>
      <c r="V2262" s="20" t="str">
        <f>VLOOKUP(A2262,Database!A:M,13,FALSE)</f>
        <v>À venir</v>
      </c>
      <c r="W2262" s="20" t="str">
        <f>VLOOKUP($A2262,Database!$A:$Y,20,FALSE)</f>
        <v/>
      </c>
      <c r="X2262" s="20" t="str">
        <f>VLOOKUP($A2262,Database!$A:$Y,21,FALSE)</f>
        <v/>
      </c>
      <c r="Y2262" s="20">
        <f>IF(A2262=0,0,IF(V2262="À venir",0,IF(AND(ISBLANK(P2262),ISBLANK(Q2262)),1,0)))</f>
        <v>0</v>
      </c>
      <c r="Z2262" s="20" t="str">
        <f>IF(OR(ISBLANK(P2262),ISBLANK(Q2262)),"",IF(OR(AND(P2262&gt;Q2262,W2262&gt;X2262),AND(P2262=Q2262,W2262=X2262),AND(P2262&lt;Q2262,W2262&lt;X2262)),1,0))</f>
        <v/>
      </c>
      <c r="AA2262" s="20" t="str">
        <f ca="1">IF(C2262&lt;NOW(),IF(AND(P2262&gt;Q2262,W2262&gt;X2262),S2262,IF(AND(P2262=Q2262,W2262=X2262),T2262,IF(AND(P2262&lt;Q2262,W2262&lt;X2262),U2262,0))),"")</f>
        <v/>
      </c>
      <c r="AB2262" s="20">
        <f ca="1">IF(AND(P2262=W2262,Q2262=X2262,NOT(ISBLANK(P2262)),NOT(ISBLANK(Q2262)),NOT(ISBLANK(W2262)),NOT(ISBLANK(AA2262))),1,0)</f>
        <v>0</v>
      </c>
      <c r="AC2262" s="20" t="str">
        <f ca="1">IF(AB2262=0,"",IF(OR(ISBLANK(P2262),ISBLANK(Q2262)),"",IF(ISBLANK(VLOOKUP(A2262,Database!A:AA,22,FALSE)),"",VLOOKUP(A2262,Database!A:AA,22,FALSE))))</f>
        <v/>
      </c>
      <c r="AD2262" s="20" t="str">
        <f>IFERROR(
   IF(
     OR(ISBLANK(P2262),ISBLANK(Q2262)),
     "",
     IF(
       AND(AA2262&lt;&gt;"",OR(V2262="Terminé",V2262="En cours")),
       VLOOKUP(AC2262,Setup_ScoreExactBonus!A:D,4,FALSE),
       0
     )),
  0)</f>
        <v/>
      </c>
      <c r="AE2262" s="21">
        <f>IFERROR(IF(OR(ISBLANK(P2262),ISBLANK(Q2262)),0,IF(AA2262&lt;&gt;"", AA2262 + IF(AB2262=1,AD2262, 0), "") * (R2262+1)),"")</f>
        <v>0</v>
      </c>
      <c r="AF2262" s="21">
        <f ca="1">SUMIFS(AE$2:AE2262,D$2:D2262,D2262)</f>
        <v>2656</v>
      </c>
    </row>
    <row r="2263" spans="1:32" hidden="1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1">
        <v>0</v>
      </c>
      <c r="S2263" s="20">
        <f>VLOOKUP($A2263,Database!$A:$Y,10,FALSE)</f>
        <v>41</v>
      </c>
      <c r="T2263" s="20">
        <f>VLOOKUP($A2263,Database!$A:$Y,11,FALSE)</f>
        <v>140</v>
      </c>
      <c r="U2263" s="20">
        <f>VLOOKUP($A2263,Database!$A:$Y,12,FALSE)</f>
        <v>182</v>
      </c>
      <c r="V2263" s="20" t="str">
        <f>VLOOKUP(A2263,Database!A:M,13,FALSE)</f>
        <v>À venir</v>
      </c>
      <c r="W2263" s="20" t="str">
        <f>VLOOKUP($A2263,Database!$A:$Y,20,FALSE)</f>
        <v/>
      </c>
      <c r="X2263" s="20" t="str">
        <f>VLOOKUP($A2263,Database!$A:$Y,21,FALSE)</f>
        <v/>
      </c>
      <c r="Y2263" s="20">
        <f>IF(A2263=0,0,IF(V2263="À venir",0,IF(AND(ISBLANK(P2263),ISBLANK(Q2263)),1,0)))</f>
        <v>0</v>
      </c>
      <c r="Z2263" s="20" t="str">
        <f>IF(OR(ISBLANK(P2263),ISBLANK(Q2263)),"",IF(OR(AND(P2263&gt;Q2263,W2263&gt;X2263),AND(P2263=Q2263,W2263=X2263),AND(P2263&lt;Q2263,W2263&lt;X2263)),1,0))</f>
        <v/>
      </c>
      <c r="AA2263" s="20" t="str">
        <f ca="1">IF(C2263&lt;NOW(),IF(AND(P2263&gt;Q2263,W2263&gt;X2263),S2263,IF(AND(P2263=Q2263,W2263=X2263),T2263,IF(AND(P2263&lt;Q2263,W2263&lt;X2263),U2263,0))),"")</f>
        <v/>
      </c>
      <c r="AB2263" s="20">
        <f ca="1">IF(AND(P2263=W2263,Q2263=X2263,NOT(ISBLANK(P2263)),NOT(ISBLANK(Q2263)),NOT(ISBLANK(W2263)),NOT(ISBLANK(AA2263))),1,0)</f>
        <v>0</v>
      </c>
      <c r="AC2263" s="20" t="str">
        <f ca="1">IF(AB2263=0,"",IF(OR(ISBLANK(P2263),ISBLANK(Q2263)),"",IF(ISBLANK(VLOOKUP(A2263,Database!A:AA,22,FALSE)),"",VLOOKUP(A2263,Database!A:AA,22,FALSE))))</f>
        <v/>
      </c>
      <c r="AD2263" s="20" t="str">
        <f>IFERROR(
   IF(
     OR(ISBLANK(P2263),ISBLANK(Q2263)),
     "",
     IF(
       AND(AA2263&lt;&gt;"",OR(V2263="Terminé",V2263="En cours")),
       VLOOKUP(AC2263,Setup_ScoreExactBonus!A:D,4,FALSE),
       0
     )),
  0)</f>
        <v/>
      </c>
      <c r="AE2263" s="21">
        <f>IFERROR(IF(OR(ISBLANK(P2263),ISBLANK(Q2263)),0,IF(AA2263&lt;&gt;"", AA2263 + IF(AB2263=1,AD2263, 0), "") * (R2263+1)),"")</f>
        <v>0</v>
      </c>
      <c r="AF2263" s="21">
        <f ca="1">SUMIFS(AE$2:AE2263,D$2:D2263,D2263)</f>
        <v>2468</v>
      </c>
    </row>
    <row r="2264" spans="1:32" hidden="1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1">
        <v>0</v>
      </c>
      <c r="S2264" s="20">
        <f>VLOOKUP($A2264,Database!$A:$Y,10,FALSE)</f>
        <v>41</v>
      </c>
      <c r="T2264" s="20">
        <f>VLOOKUP($A2264,Database!$A:$Y,11,FALSE)</f>
        <v>140</v>
      </c>
      <c r="U2264" s="20">
        <f>VLOOKUP($A2264,Database!$A:$Y,12,FALSE)</f>
        <v>182</v>
      </c>
      <c r="V2264" s="20" t="str">
        <f>VLOOKUP(A2264,Database!A:M,13,FALSE)</f>
        <v>À venir</v>
      </c>
      <c r="W2264" s="20" t="str">
        <f>VLOOKUP($A2264,Database!$A:$Y,20,FALSE)</f>
        <v/>
      </c>
      <c r="X2264" s="20" t="str">
        <f>VLOOKUP($A2264,Database!$A:$Y,21,FALSE)</f>
        <v/>
      </c>
      <c r="Y2264" s="20">
        <f>IF(A2264=0,0,IF(V2264="À venir",0,IF(AND(ISBLANK(P2264),ISBLANK(Q2264)),1,0)))</f>
        <v>0</v>
      </c>
      <c r="Z2264" s="20" t="str">
        <f>IF(OR(ISBLANK(P2264),ISBLANK(Q2264)),"",IF(OR(AND(P2264&gt;Q2264,W2264&gt;X2264),AND(P2264=Q2264,W2264=X2264),AND(P2264&lt;Q2264,W2264&lt;X2264)),1,0))</f>
        <v/>
      </c>
      <c r="AA2264" s="20" t="str">
        <f ca="1">IF(C2264&lt;NOW(),IF(AND(P2264&gt;Q2264,W2264&gt;X2264),S2264,IF(AND(P2264=Q2264,W2264=X2264),T2264,IF(AND(P2264&lt;Q2264,W2264&lt;X2264),U2264,0))),"")</f>
        <v/>
      </c>
      <c r="AB2264" s="20">
        <f ca="1">IF(AND(P2264=W2264,Q2264=X2264,NOT(ISBLANK(P2264)),NOT(ISBLANK(Q2264)),NOT(ISBLANK(W2264)),NOT(ISBLANK(AA2264))),1,0)</f>
        <v>0</v>
      </c>
      <c r="AC2264" s="20" t="str">
        <f ca="1">IF(AB2264=0,"",IF(OR(ISBLANK(P2264),ISBLANK(Q2264)),"",IF(ISBLANK(VLOOKUP(A2264,Database!A:AA,22,FALSE)),"",VLOOKUP(A2264,Database!A:AA,22,FALSE))))</f>
        <v/>
      </c>
      <c r="AD2264" s="20" t="str">
        <f>IFERROR(
   IF(
     OR(ISBLANK(P2264),ISBLANK(Q2264)),
     "",
     IF(
       AND(AA2264&lt;&gt;"",OR(V2264="Terminé",V2264="En cours")),
       VLOOKUP(AC2264,Setup_ScoreExactBonus!A:D,4,FALSE),
       0
     )),
  0)</f>
        <v/>
      </c>
      <c r="AE2264" s="21">
        <f>IFERROR(IF(OR(ISBLANK(P2264),ISBLANK(Q2264)),0,IF(AA2264&lt;&gt;"", AA2264 + IF(AB2264=1,AD2264, 0), "") * (R2264+1)),"")</f>
        <v>0</v>
      </c>
      <c r="AF2264" s="21">
        <f ca="1">SUMIFS(AE$2:AE2264,D$2:D2264,D2264)</f>
        <v>2298</v>
      </c>
    </row>
    <row r="2265" spans="1:32" hidden="1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1">
        <v>0</v>
      </c>
      <c r="S2265" s="20">
        <f>VLOOKUP($A2265,Database!$A:$Y,10,FALSE)</f>
        <v>41</v>
      </c>
      <c r="T2265" s="20">
        <f>VLOOKUP($A2265,Database!$A:$Y,11,FALSE)</f>
        <v>140</v>
      </c>
      <c r="U2265" s="20">
        <f>VLOOKUP($A2265,Database!$A:$Y,12,FALSE)</f>
        <v>182</v>
      </c>
      <c r="V2265" s="20" t="str">
        <f>VLOOKUP(A2265,Database!A:M,13,FALSE)</f>
        <v>À venir</v>
      </c>
      <c r="W2265" s="20" t="str">
        <f>VLOOKUP($A2265,Database!$A:$Y,20,FALSE)</f>
        <v/>
      </c>
      <c r="X2265" s="20" t="str">
        <f>VLOOKUP($A2265,Database!$A:$Y,21,FALSE)</f>
        <v/>
      </c>
      <c r="Y2265" s="20">
        <f>IF(A2265=0,0,IF(V2265="À venir",0,IF(AND(ISBLANK(P2265),ISBLANK(Q2265)),1,0)))</f>
        <v>0</v>
      </c>
      <c r="Z2265" s="20" t="str">
        <f>IF(OR(ISBLANK(P2265),ISBLANK(Q2265)),"",IF(OR(AND(P2265&gt;Q2265,W2265&gt;X2265),AND(P2265=Q2265,W2265=X2265),AND(P2265&lt;Q2265,W2265&lt;X2265)),1,0))</f>
        <v/>
      </c>
      <c r="AA2265" s="20" t="str">
        <f ca="1">IF(C2265&lt;NOW(),IF(AND(P2265&gt;Q2265,W2265&gt;X2265),S2265,IF(AND(P2265=Q2265,W2265=X2265),T2265,IF(AND(P2265&lt;Q2265,W2265&lt;X2265),U2265,0))),"")</f>
        <v/>
      </c>
      <c r="AB2265" s="20">
        <f ca="1">IF(AND(P2265=W2265,Q2265=X2265,NOT(ISBLANK(P2265)),NOT(ISBLANK(Q2265)),NOT(ISBLANK(W2265)),NOT(ISBLANK(AA2265))),1,0)</f>
        <v>0</v>
      </c>
      <c r="AC2265" s="20" t="str">
        <f ca="1">IF(AB2265=0,"",IF(OR(ISBLANK(P2265),ISBLANK(Q2265)),"",IF(ISBLANK(VLOOKUP(A2265,Database!A:AA,22,FALSE)),"",VLOOKUP(A2265,Database!A:AA,22,FALSE))))</f>
        <v/>
      </c>
      <c r="AD2265" s="20" t="str">
        <f>IFERROR(
   IF(
     OR(ISBLANK(P2265),ISBLANK(Q2265)),
     "",
     IF(
       AND(AA2265&lt;&gt;"",OR(V2265="Terminé",V2265="En cours")),
       VLOOKUP(AC2265,Setup_ScoreExactBonus!A:D,4,FALSE),
       0
     )),
  0)</f>
        <v/>
      </c>
      <c r="AE2265" s="21">
        <f>IFERROR(IF(OR(ISBLANK(P2265),ISBLANK(Q2265)),0,IF(AA2265&lt;&gt;"", AA2265 + IF(AB2265=1,AD2265, 0), "") * (R2265+1)),"")</f>
        <v>0</v>
      </c>
      <c r="AF2265" s="21">
        <f ca="1">SUMIFS(AE$2:AE2265,D$2:D2265,D2265)</f>
        <v>2034</v>
      </c>
    </row>
    <row r="2266" spans="1:32" hidden="1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1">
        <v>0</v>
      </c>
      <c r="S2266" s="20">
        <f>VLOOKUP($A2266,Database!$A:$Y,10,FALSE)</f>
        <v>41</v>
      </c>
      <c r="T2266" s="20">
        <f>VLOOKUP($A2266,Database!$A:$Y,11,FALSE)</f>
        <v>140</v>
      </c>
      <c r="U2266" s="20">
        <f>VLOOKUP($A2266,Database!$A:$Y,12,FALSE)</f>
        <v>182</v>
      </c>
      <c r="V2266" s="20" t="str">
        <f>VLOOKUP(A2266,Database!A:M,13,FALSE)</f>
        <v>À venir</v>
      </c>
      <c r="W2266" s="20" t="str">
        <f>VLOOKUP($A2266,Database!$A:$Y,20,FALSE)</f>
        <v/>
      </c>
      <c r="X2266" s="20" t="str">
        <f>VLOOKUP($A2266,Database!$A:$Y,21,FALSE)</f>
        <v/>
      </c>
      <c r="Y2266" s="20">
        <f>IF(A2266=0,0,IF(V2266="À venir",0,IF(AND(ISBLANK(P2266),ISBLANK(Q2266)),1,0)))</f>
        <v>0</v>
      </c>
      <c r="Z2266" s="20" t="str">
        <f>IF(OR(ISBLANK(P2266),ISBLANK(Q2266)),"",IF(OR(AND(P2266&gt;Q2266,W2266&gt;X2266),AND(P2266=Q2266,W2266=X2266),AND(P2266&lt;Q2266,W2266&lt;X2266)),1,0))</f>
        <v/>
      </c>
      <c r="AA2266" s="20" t="str">
        <f ca="1">IF(C2266&lt;NOW(),IF(AND(P2266&gt;Q2266,W2266&gt;X2266),S2266,IF(AND(P2266=Q2266,W2266=X2266),T2266,IF(AND(P2266&lt;Q2266,W2266&lt;X2266),U2266,0))),"")</f>
        <v/>
      </c>
      <c r="AB2266" s="20">
        <f ca="1">IF(AND(P2266=W2266,Q2266=X2266,NOT(ISBLANK(P2266)),NOT(ISBLANK(Q2266)),NOT(ISBLANK(W2266)),NOT(ISBLANK(AA2266))),1,0)</f>
        <v>0</v>
      </c>
      <c r="AC2266" s="20" t="str">
        <f ca="1">IF(AB2266=0,"",IF(OR(ISBLANK(P2266),ISBLANK(Q2266)),"",IF(ISBLANK(VLOOKUP(A2266,Database!A:AA,22,FALSE)),"",VLOOKUP(A2266,Database!A:AA,22,FALSE))))</f>
        <v/>
      </c>
      <c r="AD2266" s="20" t="str">
        <f>IFERROR(
   IF(
     OR(ISBLANK(P2266),ISBLANK(Q2266)),
     "",
     IF(
       AND(AA2266&lt;&gt;"",OR(V2266="Terminé",V2266="En cours")),
       VLOOKUP(AC2266,Setup_ScoreExactBonus!A:D,4,FALSE),
       0
     )),
  0)</f>
        <v/>
      </c>
      <c r="AE2266" s="21">
        <f>IFERROR(IF(OR(ISBLANK(P2266),ISBLANK(Q2266)),0,IF(AA2266&lt;&gt;"", AA2266 + IF(AB2266=1,AD2266, 0), "") * (R2266+1)),"")</f>
        <v>0</v>
      </c>
      <c r="AF2266" s="21">
        <f ca="1">SUMIFS(AE$2:AE2266,D$2:D2266,D2266)</f>
        <v>2761</v>
      </c>
    </row>
    <row r="2267" spans="1:32" hidden="1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1">
        <v>0</v>
      </c>
      <c r="S2267" s="20">
        <f>VLOOKUP($A2267,Database!$A:$Y,10,FALSE)</f>
        <v>41</v>
      </c>
      <c r="T2267" s="20">
        <f>VLOOKUP($A2267,Database!$A:$Y,11,FALSE)</f>
        <v>140</v>
      </c>
      <c r="U2267" s="20">
        <f>VLOOKUP($A2267,Database!$A:$Y,12,FALSE)</f>
        <v>182</v>
      </c>
      <c r="V2267" s="20" t="str">
        <f>VLOOKUP(A2267,Database!A:M,13,FALSE)</f>
        <v>À venir</v>
      </c>
      <c r="W2267" s="20" t="str">
        <f>VLOOKUP($A2267,Database!$A:$Y,20,FALSE)</f>
        <v/>
      </c>
      <c r="X2267" s="20" t="str">
        <f>VLOOKUP($A2267,Database!$A:$Y,21,FALSE)</f>
        <v/>
      </c>
      <c r="Y2267" s="20">
        <f>IF(A2267=0,0,IF(V2267="À venir",0,IF(AND(ISBLANK(P2267),ISBLANK(Q2267)),1,0)))</f>
        <v>0</v>
      </c>
      <c r="Z2267" s="20" t="str">
        <f>IF(OR(ISBLANK(P2267),ISBLANK(Q2267)),"",IF(OR(AND(P2267&gt;Q2267,W2267&gt;X2267),AND(P2267=Q2267,W2267=X2267),AND(P2267&lt;Q2267,W2267&lt;X2267)),1,0))</f>
        <v/>
      </c>
      <c r="AA2267" s="20" t="str">
        <f ca="1">IF(C2267&lt;NOW(),IF(AND(P2267&gt;Q2267,W2267&gt;X2267),S2267,IF(AND(P2267=Q2267,W2267=X2267),T2267,IF(AND(P2267&lt;Q2267,W2267&lt;X2267),U2267,0))),"")</f>
        <v/>
      </c>
      <c r="AB2267" s="20">
        <f ca="1">IF(AND(P2267=W2267,Q2267=X2267,NOT(ISBLANK(P2267)),NOT(ISBLANK(Q2267)),NOT(ISBLANK(W2267)),NOT(ISBLANK(AA2267))),1,0)</f>
        <v>0</v>
      </c>
      <c r="AC2267" s="20" t="str">
        <f ca="1">IF(AB2267=0,"",IF(OR(ISBLANK(P2267),ISBLANK(Q2267)),"",IF(ISBLANK(VLOOKUP(A2267,Database!A:AA,22,FALSE)),"",VLOOKUP(A2267,Database!A:AA,22,FALSE))))</f>
        <v/>
      </c>
      <c r="AD2267" s="20" t="str">
        <f>IFERROR(
   IF(
     OR(ISBLANK(P2267),ISBLANK(Q2267)),
     "",
     IF(
       AND(AA2267&lt;&gt;"",OR(V2267="Terminé",V2267="En cours")),
       VLOOKUP(AC2267,Setup_ScoreExactBonus!A:D,4,FALSE),
       0
     )),
  0)</f>
        <v/>
      </c>
      <c r="AE2267" s="21">
        <f>IFERROR(IF(OR(ISBLANK(P2267),ISBLANK(Q2267)),0,IF(AA2267&lt;&gt;"", AA2267 + IF(AB2267=1,AD2267, 0), "") * (R2267+1)),"")</f>
        <v>0</v>
      </c>
      <c r="AF2267" s="21">
        <f ca="1">SUMIFS(AE$2:AE2267,D$2:D2267,D2267)</f>
        <v>2809</v>
      </c>
    </row>
    <row r="2268" spans="1:32" hidden="1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1">
        <v>0</v>
      </c>
      <c r="S2268" s="20">
        <f>VLOOKUP($A2268,Database!$A:$Y,10,FALSE)</f>
        <v>41</v>
      </c>
      <c r="T2268" s="20">
        <f>VLOOKUP($A2268,Database!$A:$Y,11,FALSE)</f>
        <v>140</v>
      </c>
      <c r="U2268" s="20">
        <f>VLOOKUP($A2268,Database!$A:$Y,12,FALSE)</f>
        <v>182</v>
      </c>
      <c r="V2268" s="20" t="str">
        <f>VLOOKUP(A2268,Database!A:M,13,FALSE)</f>
        <v>À venir</v>
      </c>
      <c r="W2268" s="20" t="str">
        <f>VLOOKUP($A2268,Database!$A:$Y,20,FALSE)</f>
        <v/>
      </c>
      <c r="X2268" s="20" t="str">
        <f>VLOOKUP($A2268,Database!$A:$Y,21,FALSE)</f>
        <v/>
      </c>
      <c r="Y2268" s="20">
        <f>IF(A2268=0,0,IF(V2268="À venir",0,IF(AND(ISBLANK(P2268),ISBLANK(Q2268)),1,0)))</f>
        <v>0</v>
      </c>
      <c r="Z2268" s="20" t="str">
        <f>IF(OR(ISBLANK(P2268),ISBLANK(Q2268)),"",IF(OR(AND(P2268&gt;Q2268,W2268&gt;X2268),AND(P2268=Q2268,W2268=X2268),AND(P2268&lt;Q2268,W2268&lt;X2268)),1,0))</f>
        <v/>
      </c>
      <c r="AA2268" s="20">
        <f ca="1">IF(C2268&lt;NOW(),IF(AND(P2268&gt;Q2268,W2268&gt;X2268),S2268,IF(AND(P2268=Q2268,W2268=X2268),T2268,IF(AND(P2268&lt;Q2268,W2268&lt;X2268),U2268,0))),"")</f>
        <v>140</v>
      </c>
      <c r="AB2268" s="20">
        <f ca="1">IF(AND(P2268=W2268,Q2268=X2268,NOT(ISBLANK(P2268)),NOT(ISBLANK(Q2268)),NOT(ISBLANK(W2268)),NOT(ISBLANK(AA2268))),1,0)</f>
        <v>0</v>
      </c>
      <c r="AC2268" s="20" t="str">
        <f ca="1">IF(AB2268=0,"",IF(OR(ISBLANK(P2268),ISBLANK(Q2268)),"",IF(ISBLANK(VLOOKUP(A2268,Database!A:AA,22,FALSE)),"",VLOOKUP(A2268,Database!A:AA,22,FALSE))))</f>
        <v/>
      </c>
      <c r="AD2268" s="20" t="str">
        <f>IFERROR(
   IF(
     OR(ISBLANK(P2268),ISBLANK(Q2268)),
     "",
     IF(
       AND(AA2268&lt;&gt;"",OR(V2268="Terminé",V2268="En cours")),
       VLOOKUP(AC2268,Setup_ScoreExactBonus!A:D,4,FALSE),
       0
     )),
  0)</f>
        <v/>
      </c>
      <c r="AE2268" s="21">
        <f>IFERROR(IF(OR(ISBLANK(P2268),ISBLANK(Q2268)),0,IF(AA2268&lt;&gt;"", AA2268 + IF(AB2268=1,AD2268, 0), "") * (R2268+1)),"")</f>
        <v>0</v>
      </c>
      <c r="AF2268" s="21">
        <f ca="1">SUMIFS(AE$2:AE2268,D$2:D2268,D2268)</f>
        <v>2170</v>
      </c>
    </row>
    <row r="2269" spans="1:32" hidden="1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1">
        <v>0</v>
      </c>
      <c r="S2269" s="20">
        <f>VLOOKUP($A2269,Database!$A:$Y,10,FALSE)</f>
        <v>41</v>
      </c>
      <c r="T2269" s="20">
        <f>VLOOKUP($A2269,Database!$A:$Y,11,FALSE)</f>
        <v>140</v>
      </c>
      <c r="U2269" s="20">
        <f>VLOOKUP($A2269,Database!$A:$Y,12,FALSE)</f>
        <v>182</v>
      </c>
      <c r="V2269" s="20" t="str">
        <f>VLOOKUP(A2269,Database!A:M,13,FALSE)</f>
        <v>À venir</v>
      </c>
      <c r="W2269" s="20" t="str">
        <f>VLOOKUP($A2269,Database!$A:$Y,20,FALSE)</f>
        <v/>
      </c>
      <c r="X2269" s="20" t="str">
        <f>VLOOKUP($A2269,Database!$A:$Y,21,FALSE)</f>
        <v/>
      </c>
      <c r="Y2269" s="20">
        <f>IF(A2269=0,0,IF(V2269="À venir",0,IF(AND(ISBLANK(P2269),ISBLANK(Q2269)),1,0)))</f>
        <v>0</v>
      </c>
      <c r="Z2269" s="20" t="str">
        <f>IF(OR(ISBLANK(P2269),ISBLANK(Q2269)),"",IF(OR(AND(P2269&gt;Q2269,W2269&gt;X2269),AND(P2269=Q2269,W2269=X2269),AND(P2269&lt;Q2269,W2269&lt;X2269)),1,0))</f>
        <v/>
      </c>
      <c r="AA2269" s="20" t="str">
        <f ca="1">IF(C2269&lt;NOW(),IF(AND(P2269&gt;Q2269,W2269&gt;X2269),S2269,IF(AND(P2269=Q2269,W2269=X2269),T2269,IF(AND(P2269&lt;Q2269,W2269&lt;X2269),U2269,0))),"")</f>
        <v/>
      </c>
      <c r="AB2269" s="20">
        <f ca="1">IF(AND(P2269=W2269,Q2269=X2269,NOT(ISBLANK(P2269)),NOT(ISBLANK(Q2269)),NOT(ISBLANK(W2269)),NOT(ISBLANK(AA2269))),1,0)</f>
        <v>0</v>
      </c>
      <c r="AC2269" s="20" t="str">
        <f ca="1">IF(AB2269=0,"",IF(OR(ISBLANK(P2269),ISBLANK(Q2269)),"",IF(ISBLANK(VLOOKUP(A2269,Database!A:AA,22,FALSE)),"",VLOOKUP(A2269,Database!A:AA,22,FALSE))))</f>
        <v/>
      </c>
      <c r="AD2269" s="20" t="str">
        <f>IFERROR(
   IF(
     OR(ISBLANK(P2269),ISBLANK(Q2269)),
     "",
     IF(
       AND(AA2269&lt;&gt;"",OR(V2269="Terminé",V2269="En cours")),
       VLOOKUP(AC2269,Setup_ScoreExactBonus!A:D,4,FALSE),
       0
     )),
  0)</f>
        <v/>
      </c>
      <c r="AE2269" s="21">
        <f>IFERROR(IF(OR(ISBLANK(P2269),ISBLANK(Q2269)),0,IF(AA2269&lt;&gt;"", AA2269 + IF(AB2269=1,AD2269, 0), "") * (R2269+1)),"")</f>
        <v>0</v>
      </c>
      <c r="AF2269" s="21">
        <f ca="1">SUMIFS(AE$2:AE2269,D$2:D2269,D2269)</f>
        <v>2233</v>
      </c>
    </row>
    <row r="2270" spans="1:32" hidden="1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1">
        <v>0</v>
      </c>
      <c r="S2270" s="20">
        <f>VLOOKUP($A2270,Database!$A:$Y,10,FALSE)</f>
        <v>73</v>
      </c>
      <c r="T2270" s="20">
        <f>VLOOKUP($A2270,Database!$A:$Y,11,FALSE)</f>
        <v>114</v>
      </c>
      <c r="U2270" s="20">
        <f>VLOOKUP($A2270,Database!$A:$Y,12,FALSE)</f>
        <v>133</v>
      </c>
      <c r="V2270" s="20" t="str">
        <f>VLOOKUP(A2270,Database!A:M,13,FALSE)</f>
        <v>À venir</v>
      </c>
      <c r="W2270" s="20" t="str">
        <f>VLOOKUP($A2270,Database!$A:$Y,20,FALSE)</f>
        <v/>
      </c>
      <c r="X2270" s="20" t="str">
        <f>VLOOKUP($A2270,Database!$A:$Y,21,FALSE)</f>
        <v/>
      </c>
      <c r="Y2270" s="20">
        <f>IF(A2270=0,0,IF(V2270="À venir",0,IF(AND(ISBLANK(P2270),ISBLANK(Q2270)),1,0)))</f>
        <v>0</v>
      </c>
      <c r="Z2270" s="20" t="str">
        <f>IF(OR(ISBLANK(P2270),ISBLANK(Q2270)),"",IF(OR(AND(P2270&gt;Q2270,W2270&gt;X2270),AND(P2270=Q2270,W2270=X2270),AND(P2270&lt;Q2270,W2270&lt;X2270)),1,0))</f>
        <v/>
      </c>
      <c r="AA2270" s="20" t="str">
        <f ca="1">IF(C2270&lt;NOW(),IF(AND(P2270&gt;Q2270,W2270&gt;X2270),S2270,IF(AND(P2270=Q2270,W2270=X2270),T2270,IF(AND(P2270&lt;Q2270,W2270&lt;X2270),U2270,0))),"")</f>
        <v/>
      </c>
      <c r="AB2270" s="20">
        <f ca="1">IF(AND(P2270=W2270,Q2270=X2270,NOT(ISBLANK(P2270)),NOT(ISBLANK(Q2270)),NOT(ISBLANK(W2270)),NOT(ISBLANK(AA2270))),1,0)</f>
        <v>0</v>
      </c>
      <c r="AC2270" s="20" t="str">
        <f ca="1">IF(AB2270=0,"",IF(OR(ISBLANK(P2270),ISBLANK(Q2270)),"",IF(ISBLANK(VLOOKUP(A2270,Database!A:AA,22,FALSE)),"",VLOOKUP(A2270,Database!A:AA,22,FALSE))))</f>
        <v/>
      </c>
      <c r="AD2270" s="20" t="str">
        <f>IFERROR(
   IF(
     OR(ISBLANK(P2270),ISBLANK(Q2270)),
     "",
     IF(
       AND(AA2270&lt;&gt;"",OR(V2270="Terminé",V2270="En cours")),
       VLOOKUP(AC2270,Setup_ScoreExactBonus!A:D,4,FALSE),
       0
     )),
  0)</f>
        <v/>
      </c>
      <c r="AE2270" s="21">
        <f>IFERROR(IF(OR(ISBLANK(P2270),ISBLANK(Q2270)),0,IF(AA2270&lt;&gt;"", AA2270 + IF(AB2270=1,AD2270, 0), "") * (R2270+1)),"")</f>
        <v>0</v>
      </c>
      <c r="AF2270" s="21">
        <f ca="1">SUMIFS(AE$2:AE2270,D$2:D2270,D2270)</f>
        <v>2750</v>
      </c>
    </row>
    <row r="2271" spans="1:32" hidden="1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1">
        <v>0</v>
      </c>
      <c r="S2271" s="20">
        <f>VLOOKUP($A2271,Database!$A:$Y,10,FALSE)</f>
        <v>73</v>
      </c>
      <c r="T2271" s="20">
        <f>VLOOKUP($A2271,Database!$A:$Y,11,FALSE)</f>
        <v>114</v>
      </c>
      <c r="U2271" s="20">
        <f>VLOOKUP($A2271,Database!$A:$Y,12,FALSE)</f>
        <v>133</v>
      </c>
      <c r="V2271" s="20" t="str">
        <f>VLOOKUP(A2271,Database!A:M,13,FALSE)</f>
        <v>À venir</v>
      </c>
      <c r="W2271" s="20" t="str">
        <f>VLOOKUP($A2271,Database!$A:$Y,20,FALSE)</f>
        <v/>
      </c>
      <c r="X2271" s="20" t="str">
        <f>VLOOKUP($A2271,Database!$A:$Y,21,FALSE)</f>
        <v/>
      </c>
      <c r="Y2271" s="20">
        <f>IF(A2271=0,0,IF(V2271="À venir",0,IF(AND(ISBLANK(P2271),ISBLANK(Q2271)),1,0)))</f>
        <v>0</v>
      </c>
      <c r="Z2271" s="20" t="str">
        <f>IF(OR(ISBLANK(P2271),ISBLANK(Q2271)),"",IF(OR(AND(P2271&gt;Q2271,W2271&gt;X2271),AND(P2271=Q2271,W2271=X2271),AND(P2271&lt;Q2271,W2271&lt;X2271)),1,0))</f>
        <v/>
      </c>
      <c r="AA2271" s="20" t="str">
        <f ca="1">IF(C2271&lt;NOW(),IF(AND(P2271&gt;Q2271,W2271&gt;X2271),S2271,IF(AND(P2271=Q2271,W2271=X2271),T2271,IF(AND(P2271&lt;Q2271,W2271&lt;X2271),U2271,0))),"")</f>
        <v/>
      </c>
      <c r="AB2271" s="20">
        <f ca="1">IF(AND(P2271=W2271,Q2271=X2271,NOT(ISBLANK(P2271)),NOT(ISBLANK(Q2271)),NOT(ISBLANK(W2271)),NOT(ISBLANK(AA2271))),1,0)</f>
        <v>0</v>
      </c>
      <c r="AC2271" s="20" t="str">
        <f ca="1">IF(AB2271=0,"",IF(OR(ISBLANK(P2271),ISBLANK(Q2271)),"",IF(ISBLANK(VLOOKUP(A2271,Database!A:AA,22,FALSE)),"",VLOOKUP(A2271,Database!A:AA,22,FALSE))))</f>
        <v/>
      </c>
      <c r="AD2271" s="20" t="str">
        <f>IFERROR(
   IF(
     OR(ISBLANK(P2271),ISBLANK(Q2271)),
     "",
     IF(
       AND(AA2271&lt;&gt;"",OR(V2271="Terminé",V2271="En cours")),
       VLOOKUP(AC2271,Setup_ScoreExactBonus!A:D,4,FALSE),
       0
     )),
  0)</f>
        <v/>
      </c>
      <c r="AE2271" s="21">
        <f>IFERROR(IF(OR(ISBLANK(P2271),ISBLANK(Q2271)),0,IF(AA2271&lt;&gt;"", AA2271 + IF(AB2271=1,AD2271, 0), "") * (R2271+1)),"")</f>
        <v>0</v>
      </c>
      <c r="AF2271" s="21">
        <f ca="1">SUMIFS(AE$2:AE2271,D$2:D2271,D2271)</f>
        <v>3059</v>
      </c>
    </row>
    <row r="2272" spans="1:32" hidden="1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1">
        <v>0</v>
      </c>
      <c r="S2272" s="20">
        <f>VLOOKUP($A2272,Database!$A:$Y,10,FALSE)</f>
        <v>73</v>
      </c>
      <c r="T2272" s="20">
        <f>VLOOKUP($A2272,Database!$A:$Y,11,FALSE)</f>
        <v>114</v>
      </c>
      <c r="U2272" s="20">
        <f>VLOOKUP($A2272,Database!$A:$Y,12,FALSE)</f>
        <v>133</v>
      </c>
      <c r="V2272" s="20" t="str">
        <f>VLOOKUP(A2272,Database!A:M,13,FALSE)</f>
        <v>À venir</v>
      </c>
      <c r="W2272" s="20" t="str">
        <f>VLOOKUP($A2272,Database!$A:$Y,20,FALSE)</f>
        <v/>
      </c>
      <c r="X2272" s="20" t="str">
        <f>VLOOKUP($A2272,Database!$A:$Y,21,FALSE)</f>
        <v/>
      </c>
      <c r="Y2272" s="20">
        <f>IF(A2272=0,0,IF(V2272="À venir",0,IF(AND(ISBLANK(P2272),ISBLANK(Q2272)),1,0)))</f>
        <v>0</v>
      </c>
      <c r="Z2272" s="20" t="str">
        <f>IF(OR(ISBLANK(P2272),ISBLANK(Q2272)),"",IF(OR(AND(P2272&gt;Q2272,W2272&gt;X2272),AND(P2272=Q2272,W2272=X2272),AND(P2272&lt;Q2272,W2272&lt;X2272)),1,0))</f>
        <v/>
      </c>
      <c r="AA2272" s="20" t="str">
        <f ca="1">IF(C2272&lt;NOW(),IF(AND(P2272&gt;Q2272,W2272&gt;X2272),S2272,IF(AND(P2272=Q2272,W2272=X2272),T2272,IF(AND(P2272&lt;Q2272,W2272&lt;X2272),U2272,0))),"")</f>
        <v/>
      </c>
      <c r="AB2272" s="20">
        <f ca="1">IF(AND(P2272=W2272,Q2272=X2272,NOT(ISBLANK(P2272)),NOT(ISBLANK(Q2272)),NOT(ISBLANK(W2272)),NOT(ISBLANK(AA2272))),1,0)</f>
        <v>0</v>
      </c>
      <c r="AC2272" s="20" t="str">
        <f ca="1">IF(AB2272=0,"",IF(OR(ISBLANK(P2272),ISBLANK(Q2272)),"",IF(ISBLANK(VLOOKUP(A2272,Database!A:AA,22,FALSE)),"",VLOOKUP(A2272,Database!A:AA,22,FALSE))))</f>
        <v/>
      </c>
      <c r="AD2272" s="20" t="str">
        <f>IFERROR(
   IF(
     OR(ISBLANK(P2272),ISBLANK(Q2272)),
     "",
     IF(
       AND(AA2272&lt;&gt;"",OR(V2272="Terminé",V2272="En cours")),
       VLOOKUP(AC2272,Setup_ScoreExactBonus!A:D,4,FALSE),
       0
     )),
  0)</f>
        <v/>
      </c>
      <c r="AE2272" s="21">
        <f>IFERROR(IF(OR(ISBLANK(P2272),ISBLANK(Q2272)),0,IF(AA2272&lt;&gt;"", AA2272 + IF(AB2272=1,AD2272, 0), "") * (R2272+1)),"")</f>
        <v>0</v>
      </c>
      <c r="AF2272" s="21">
        <f ca="1">SUMIFS(AE$2:AE2272,D$2:D2272,D2272)</f>
        <v>2802</v>
      </c>
    </row>
    <row r="2273" spans="1:32" hidden="1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1">
        <v>0</v>
      </c>
      <c r="S2273" s="20">
        <f>VLOOKUP($A2273,Database!$A:$Y,10,FALSE)</f>
        <v>73</v>
      </c>
      <c r="T2273" s="20">
        <f>VLOOKUP($A2273,Database!$A:$Y,11,FALSE)</f>
        <v>114</v>
      </c>
      <c r="U2273" s="20">
        <f>VLOOKUP($A2273,Database!$A:$Y,12,FALSE)</f>
        <v>133</v>
      </c>
      <c r="V2273" s="20" t="str">
        <f>VLOOKUP(A2273,Database!A:M,13,FALSE)</f>
        <v>À venir</v>
      </c>
      <c r="W2273" s="20" t="str">
        <f>VLOOKUP($A2273,Database!$A:$Y,20,FALSE)</f>
        <v/>
      </c>
      <c r="X2273" s="20" t="str">
        <f>VLOOKUP($A2273,Database!$A:$Y,21,FALSE)</f>
        <v/>
      </c>
      <c r="Y2273" s="20">
        <f>IF(A2273=0,0,IF(V2273="À venir",0,IF(AND(ISBLANK(P2273),ISBLANK(Q2273)),1,0)))</f>
        <v>0</v>
      </c>
      <c r="Z2273" s="20" t="str">
        <f>IF(OR(ISBLANK(P2273),ISBLANK(Q2273)),"",IF(OR(AND(P2273&gt;Q2273,W2273&gt;X2273),AND(P2273=Q2273,W2273=X2273),AND(P2273&lt;Q2273,W2273&lt;X2273)),1,0))</f>
        <v/>
      </c>
      <c r="AA2273" s="20" t="str">
        <f ca="1">IF(C2273&lt;NOW(),IF(AND(P2273&gt;Q2273,W2273&gt;X2273),S2273,IF(AND(P2273=Q2273,W2273=X2273),T2273,IF(AND(P2273&lt;Q2273,W2273&lt;X2273),U2273,0))),"")</f>
        <v/>
      </c>
      <c r="AB2273" s="20">
        <f ca="1">IF(AND(P2273=W2273,Q2273=X2273,NOT(ISBLANK(P2273)),NOT(ISBLANK(Q2273)),NOT(ISBLANK(W2273)),NOT(ISBLANK(AA2273))),1,0)</f>
        <v>0</v>
      </c>
      <c r="AC2273" s="20" t="str">
        <f ca="1">IF(AB2273=0,"",IF(OR(ISBLANK(P2273),ISBLANK(Q2273)),"",IF(ISBLANK(VLOOKUP(A2273,Database!A:AA,22,FALSE)),"",VLOOKUP(A2273,Database!A:AA,22,FALSE))))</f>
        <v/>
      </c>
      <c r="AD2273" s="20" t="str">
        <f>IFERROR(
   IF(
     OR(ISBLANK(P2273),ISBLANK(Q2273)),
     "",
     IF(
       AND(AA2273&lt;&gt;"",OR(V2273="Terminé",V2273="En cours")),
       VLOOKUP(AC2273,Setup_ScoreExactBonus!A:D,4,FALSE),
       0
     )),
  0)</f>
        <v/>
      </c>
      <c r="AE2273" s="21">
        <f>IFERROR(IF(OR(ISBLANK(P2273),ISBLANK(Q2273)),0,IF(AA2273&lt;&gt;"", AA2273 + IF(AB2273=1,AD2273, 0), "") * (R2273+1)),"")</f>
        <v>0</v>
      </c>
      <c r="AF2273" s="21">
        <f ca="1">SUMIFS(AE$2:AE2273,D$2:D2273,D2273)</f>
        <v>2698</v>
      </c>
    </row>
    <row r="2274" spans="1:32" hidden="1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1">
        <v>0</v>
      </c>
      <c r="S2274" s="20">
        <f>VLOOKUP($A2274,Database!$A:$Y,10,FALSE)</f>
        <v>73</v>
      </c>
      <c r="T2274" s="20">
        <f>VLOOKUP($A2274,Database!$A:$Y,11,FALSE)</f>
        <v>114</v>
      </c>
      <c r="U2274" s="20">
        <f>VLOOKUP($A2274,Database!$A:$Y,12,FALSE)</f>
        <v>133</v>
      </c>
      <c r="V2274" s="20" t="str">
        <f>VLOOKUP(A2274,Database!A:M,13,FALSE)</f>
        <v>À venir</v>
      </c>
      <c r="W2274" s="20" t="str">
        <f>VLOOKUP($A2274,Database!$A:$Y,20,FALSE)</f>
        <v/>
      </c>
      <c r="X2274" s="20" t="str">
        <f>VLOOKUP($A2274,Database!$A:$Y,21,FALSE)</f>
        <v/>
      </c>
      <c r="Y2274" s="20">
        <f>IF(A2274=0,0,IF(V2274="À venir",0,IF(AND(ISBLANK(P2274),ISBLANK(Q2274)),1,0)))</f>
        <v>0</v>
      </c>
      <c r="Z2274" s="20" t="str">
        <f>IF(OR(ISBLANK(P2274),ISBLANK(Q2274)),"",IF(OR(AND(P2274&gt;Q2274,W2274&gt;X2274),AND(P2274=Q2274,W2274=X2274),AND(P2274&lt;Q2274,W2274&lt;X2274)),1,0))</f>
        <v/>
      </c>
      <c r="AA2274" s="20" t="str">
        <f ca="1">IF(C2274&lt;NOW(),IF(AND(P2274&gt;Q2274,W2274&gt;X2274),S2274,IF(AND(P2274=Q2274,W2274=X2274),T2274,IF(AND(P2274&lt;Q2274,W2274&lt;X2274),U2274,0))),"")</f>
        <v/>
      </c>
      <c r="AB2274" s="20">
        <f ca="1">IF(AND(P2274=W2274,Q2274=X2274,NOT(ISBLANK(P2274)),NOT(ISBLANK(Q2274)),NOT(ISBLANK(W2274)),NOT(ISBLANK(AA2274))),1,0)</f>
        <v>0</v>
      </c>
      <c r="AC2274" s="20" t="str">
        <f ca="1">IF(AB2274=0,"",IF(OR(ISBLANK(P2274),ISBLANK(Q2274)),"",IF(ISBLANK(VLOOKUP(A2274,Database!A:AA,22,FALSE)),"",VLOOKUP(A2274,Database!A:AA,22,FALSE))))</f>
        <v/>
      </c>
      <c r="AD2274" s="20" t="str">
        <f>IFERROR(
   IF(
     OR(ISBLANK(P2274),ISBLANK(Q2274)),
     "",
     IF(
       AND(AA2274&lt;&gt;"",OR(V2274="Terminé",V2274="En cours")),
       VLOOKUP(AC2274,Setup_ScoreExactBonus!A:D,4,FALSE),
       0
     )),
  0)</f>
        <v/>
      </c>
      <c r="AE2274" s="21">
        <f>IFERROR(IF(OR(ISBLANK(P2274),ISBLANK(Q2274)),0,IF(AA2274&lt;&gt;"", AA2274 + IF(AB2274=1,AD2274, 0), "") * (R2274+1)),"")</f>
        <v>0</v>
      </c>
      <c r="AF2274" s="21">
        <f ca="1">SUMIFS(AE$2:AE2274,D$2:D2274,D2274)</f>
        <v>2190</v>
      </c>
    </row>
    <row r="2275" spans="1:32" hidden="1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1">
        <v>0</v>
      </c>
      <c r="S2275" s="20">
        <f>VLOOKUP($A2275,Database!$A:$Y,10,FALSE)</f>
        <v>73</v>
      </c>
      <c r="T2275" s="20">
        <f>VLOOKUP($A2275,Database!$A:$Y,11,FALSE)</f>
        <v>114</v>
      </c>
      <c r="U2275" s="20">
        <f>VLOOKUP($A2275,Database!$A:$Y,12,FALSE)</f>
        <v>133</v>
      </c>
      <c r="V2275" s="20" t="str">
        <f>VLOOKUP(A2275,Database!A:M,13,FALSE)</f>
        <v>À venir</v>
      </c>
      <c r="W2275" s="20" t="str">
        <f>VLOOKUP($A2275,Database!$A:$Y,20,FALSE)</f>
        <v/>
      </c>
      <c r="X2275" s="20" t="str">
        <f>VLOOKUP($A2275,Database!$A:$Y,21,FALSE)</f>
        <v/>
      </c>
      <c r="Y2275" s="20">
        <f>IF(A2275=0,0,IF(V2275="À venir",0,IF(AND(ISBLANK(P2275),ISBLANK(Q2275)),1,0)))</f>
        <v>0</v>
      </c>
      <c r="Z2275" s="20" t="str">
        <f>IF(OR(ISBLANK(P2275),ISBLANK(Q2275)),"",IF(OR(AND(P2275&gt;Q2275,W2275&gt;X2275),AND(P2275=Q2275,W2275=X2275),AND(P2275&lt;Q2275,W2275&lt;X2275)),1,0))</f>
        <v/>
      </c>
      <c r="AA2275" s="20" t="str">
        <f ca="1">IF(C2275&lt;NOW(),IF(AND(P2275&gt;Q2275,W2275&gt;X2275),S2275,IF(AND(P2275=Q2275,W2275=X2275),T2275,IF(AND(P2275&lt;Q2275,W2275&lt;X2275),U2275,0))),"")</f>
        <v/>
      </c>
      <c r="AB2275" s="20">
        <f ca="1">IF(AND(P2275=W2275,Q2275=X2275,NOT(ISBLANK(P2275)),NOT(ISBLANK(Q2275)),NOT(ISBLANK(W2275)),NOT(ISBLANK(AA2275))),1,0)</f>
        <v>0</v>
      </c>
      <c r="AC2275" s="20" t="str">
        <f ca="1">IF(AB2275=0,"",IF(OR(ISBLANK(P2275),ISBLANK(Q2275)),"",IF(ISBLANK(VLOOKUP(A2275,Database!A:AA,22,FALSE)),"",VLOOKUP(A2275,Database!A:AA,22,FALSE))))</f>
        <v/>
      </c>
      <c r="AD2275" s="20" t="str">
        <f>IFERROR(
   IF(
     OR(ISBLANK(P2275),ISBLANK(Q2275)),
     "",
     IF(
       AND(AA2275&lt;&gt;"",OR(V2275="Terminé",V2275="En cours")),
       VLOOKUP(AC2275,Setup_ScoreExactBonus!A:D,4,FALSE),
       0
     )),
  0)</f>
        <v/>
      </c>
      <c r="AE2275" s="21">
        <f>IFERROR(IF(OR(ISBLANK(P2275),ISBLANK(Q2275)),0,IF(AA2275&lt;&gt;"", AA2275 + IF(AB2275=1,AD2275, 0), "") * (R2275+1)),"")</f>
        <v>0</v>
      </c>
      <c r="AF2275" s="21">
        <f ca="1">SUMIFS(AE$2:AE2275,D$2:D2275,D2275)</f>
        <v>2789</v>
      </c>
    </row>
    <row r="2276" spans="1:32" hidden="1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1">
        <v>0</v>
      </c>
      <c r="S2276" s="20">
        <f>VLOOKUP($A2276,Database!$A:$Y,10,FALSE)</f>
        <v>73</v>
      </c>
      <c r="T2276" s="20">
        <f>VLOOKUP($A2276,Database!$A:$Y,11,FALSE)</f>
        <v>114</v>
      </c>
      <c r="U2276" s="20">
        <f>VLOOKUP($A2276,Database!$A:$Y,12,FALSE)</f>
        <v>133</v>
      </c>
      <c r="V2276" s="20" t="str">
        <f>VLOOKUP(A2276,Database!A:M,13,FALSE)</f>
        <v>À venir</v>
      </c>
      <c r="W2276" s="20" t="str">
        <f>VLOOKUP($A2276,Database!$A:$Y,20,FALSE)</f>
        <v/>
      </c>
      <c r="X2276" s="20" t="str">
        <f>VLOOKUP($A2276,Database!$A:$Y,21,FALSE)</f>
        <v/>
      </c>
      <c r="Y2276" s="20">
        <f>IF(A2276=0,0,IF(V2276="À venir",0,IF(AND(ISBLANK(P2276),ISBLANK(Q2276)),1,0)))</f>
        <v>0</v>
      </c>
      <c r="Z2276" s="20" t="str">
        <f>IF(OR(ISBLANK(P2276),ISBLANK(Q2276)),"",IF(OR(AND(P2276&gt;Q2276,W2276&gt;X2276),AND(P2276=Q2276,W2276=X2276),AND(P2276&lt;Q2276,W2276&lt;X2276)),1,0))</f>
        <v/>
      </c>
      <c r="AA2276" s="20" t="str">
        <f ca="1">IF(C2276&lt;NOW(),IF(AND(P2276&gt;Q2276,W2276&gt;X2276),S2276,IF(AND(P2276=Q2276,W2276=X2276),T2276,IF(AND(P2276&lt;Q2276,W2276&lt;X2276),U2276,0))),"")</f>
        <v/>
      </c>
      <c r="AB2276" s="20">
        <f ca="1">IF(AND(P2276=W2276,Q2276=X2276,NOT(ISBLANK(P2276)),NOT(ISBLANK(Q2276)),NOT(ISBLANK(W2276)),NOT(ISBLANK(AA2276))),1,0)</f>
        <v>0</v>
      </c>
      <c r="AC2276" s="20" t="str">
        <f ca="1">IF(AB2276=0,"",IF(OR(ISBLANK(P2276),ISBLANK(Q2276)),"",IF(ISBLANK(VLOOKUP(A2276,Database!A:AA,22,FALSE)),"",VLOOKUP(A2276,Database!A:AA,22,FALSE))))</f>
        <v/>
      </c>
      <c r="AD2276" s="20" t="str">
        <f>IFERROR(
   IF(
     OR(ISBLANK(P2276),ISBLANK(Q2276)),
     "",
     IF(
       AND(AA2276&lt;&gt;"",OR(V2276="Terminé",V2276="En cours")),
       VLOOKUP(AC2276,Setup_ScoreExactBonus!A:D,4,FALSE),
       0
     )),
  0)</f>
        <v/>
      </c>
      <c r="AE2276" s="21">
        <f>IFERROR(IF(OR(ISBLANK(P2276),ISBLANK(Q2276)),0,IF(AA2276&lt;&gt;"", AA2276 + IF(AB2276=1,AD2276, 0), "") * (R2276+1)),"")</f>
        <v>0</v>
      </c>
      <c r="AF2276" s="21">
        <f ca="1">SUMIFS(AE$2:AE2276,D$2:D2276,D2276)</f>
        <v>1434</v>
      </c>
    </row>
    <row r="2277" spans="1:32" hidden="1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1">
        <v>0</v>
      </c>
      <c r="S2277" s="20">
        <f>VLOOKUP($A2277,Database!$A:$Y,10,FALSE)</f>
        <v>73</v>
      </c>
      <c r="T2277" s="20">
        <f>VLOOKUP($A2277,Database!$A:$Y,11,FALSE)</f>
        <v>114</v>
      </c>
      <c r="U2277" s="20">
        <f>VLOOKUP($A2277,Database!$A:$Y,12,FALSE)</f>
        <v>133</v>
      </c>
      <c r="V2277" s="20" t="str">
        <f>VLOOKUP(A2277,Database!A:M,13,FALSE)</f>
        <v>À venir</v>
      </c>
      <c r="W2277" s="20" t="str">
        <f>VLOOKUP($A2277,Database!$A:$Y,20,FALSE)</f>
        <v/>
      </c>
      <c r="X2277" s="20" t="str">
        <f>VLOOKUP($A2277,Database!$A:$Y,21,FALSE)</f>
        <v/>
      </c>
      <c r="Y2277" s="20">
        <f>IF(A2277=0,0,IF(V2277="À venir",0,IF(AND(ISBLANK(P2277),ISBLANK(Q2277)),1,0)))</f>
        <v>0</v>
      </c>
      <c r="Z2277" s="20" t="str">
        <f>IF(OR(ISBLANK(P2277),ISBLANK(Q2277)),"",IF(OR(AND(P2277&gt;Q2277,W2277&gt;X2277),AND(P2277=Q2277,W2277=X2277),AND(P2277&lt;Q2277,W2277&lt;X2277)),1,0))</f>
        <v/>
      </c>
      <c r="AA2277" s="20" t="str">
        <f ca="1">IF(C2277&lt;NOW(),IF(AND(P2277&gt;Q2277,W2277&gt;X2277),S2277,IF(AND(P2277=Q2277,W2277=X2277),T2277,IF(AND(P2277&lt;Q2277,W2277&lt;X2277),U2277,0))),"")</f>
        <v/>
      </c>
      <c r="AB2277" s="20">
        <f ca="1">IF(AND(P2277=W2277,Q2277=X2277,NOT(ISBLANK(P2277)),NOT(ISBLANK(Q2277)),NOT(ISBLANK(W2277)),NOT(ISBLANK(AA2277))),1,0)</f>
        <v>0</v>
      </c>
      <c r="AC2277" s="20" t="str">
        <f ca="1">IF(AB2277=0,"",IF(OR(ISBLANK(P2277),ISBLANK(Q2277)),"",IF(ISBLANK(VLOOKUP(A2277,Database!A:AA,22,FALSE)),"",VLOOKUP(A2277,Database!A:AA,22,FALSE))))</f>
        <v/>
      </c>
      <c r="AD2277" s="20" t="str">
        <f>IFERROR(
   IF(
     OR(ISBLANK(P2277),ISBLANK(Q2277)),
     "",
     IF(
       AND(AA2277&lt;&gt;"",OR(V2277="Terminé",V2277="En cours")),
       VLOOKUP(AC2277,Setup_ScoreExactBonus!A:D,4,FALSE),
       0
     )),
  0)</f>
        <v/>
      </c>
      <c r="AE2277" s="21">
        <f>IFERROR(IF(OR(ISBLANK(P2277),ISBLANK(Q2277)),0,IF(AA2277&lt;&gt;"", AA2277 + IF(AB2277=1,AD2277, 0), "") * (R2277+1)),"")</f>
        <v>0</v>
      </c>
      <c r="AF2277" s="21">
        <f ca="1">SUMIFS(AE$2:AE2277,D$2:D2277,D2277)</f>
        <v>2732</v>
      </c>
    </row>
    <row r="2278" spans="1:32" hidden="1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1">
        <v>0</v>
      </c>
      <c r="S2278" s="20">
        <f>VLOOKUP($A2278,Database!$A:$Y,10,FALSE)</f>
        <v>73</v>
      </c>
      <c r="T2278" s="20">
        <f>VLOOKUP($A2278,Database!$A:$Y,11,FALSE)</f>
        <v>114</v>
      </c>
      <c r="U2278" s="20">
        <f>VLOOKUP($A2278,Database!$A:$Y,12,FALSE)</f>
        <v>133</v>
      </c>
      <c r="V2278" s="20" t="str">
        <f>VLOOKUP(A2278,Database!A:M,13,FALSE)</f>
        <v>À venir</v>
      </c>
      <c r="W2278" s="20" t="str">
        <f>VLOOKUP($A2278,Database!$A:$Y,20,FALSE)</f>
        <v/>
      </c>
      <c r="X2278" s="20" t="str">
        <f>VLOOKUP($A2278,Database!$A:$Y,21,FALSE)</f>
        <v/>
      </c>
      <c r="Y2278" s="20">
        <f>IF(A2278=0,0,IF(V2278="À venir",0,IF(AND(ISBLANK(P2278),ISBLANK(Q2278)),1,0)))</f>
        <v>0</v>
      </c>
      <c r="Z2278" s="20" t="str">
        <f>IF(OR(ISBLANK(P2278),ISBLANK(Q2278)),"",IF(OR(AND(P2278&gt;Q2278,W2278&gt;X2278),AND(P2278=Q2278,W2278=X2278),AND(P2278&lt;Q2278,W2278&lt;X2278)),1,0))</f>
        <v/>
      </c>
      <c r="AA2278" s="20" t="str">
        <f ca="1">IF(C2278&lt;NOW(),IF(AND(P2278&gt;Q2278,W2278&gt;X2278),S2278,IF(AND(P2278=Q2278,W2278=X2278),T2278,IF(AND(P2278&lt;Q2278,W2278&lt;X2278),U2278,0))),"")</f>
        <v/>
      </c>
      <c r="AB2278" s="20">
        <f ca="1">IF(AND(P2278=W2278,Q2278=X2278,NOT(ISBLANK(P2278)),NOT(ISBLANK(Q2278)),NOT(ISBLANK(W2278)),NOT(ISBLANK(AA2278))),1,0)</f>
        <v>0</v>
      </c>
      <c r="AC2278" s="20" t="str">
        <f ca="1">IF(AB2278=0,"",IF(OR(ISBLANK(P2278),ISBLANK(Q2278)),"",IF(ISBLANK(VLOOKUP(A2278,Database!A:AA,22,FALSE)),"",VLOOKUP(A2278,Database!A:AA,22,FALSE))))</f>
        <v/>
      </c>
      <c r="AD2278" s="20" t="str">
        <f>IFERROR(
   IF(
     OR(ISBLANK(P2278),ISBLANK(Q2278)),
     "",
     IF(
       AND(AA2278&lt;&gt;"",OR(V2278="Terminé",V2278="En cours")),
       VLOOKUP(AC2278,Setup_ScoreExactBonus!A:D,4,FALSE),
       0
     )),
  0)</f>
        <v/>
      </c>
      <c r="AE2278" s="21">
        <f>IFERROR(IF(OR(ISBLANK(P2278),ISBLANK(Q2278)),0,IF(AA2278&lt;&gt;"", AA2278 + IF(AB2278=1,AD2278, 0), "") * (R2278+1)),"")</f>
        <v>0</v>
      </c>
      <c r="AF2278" s="21">
        <f ca="1">SUMIFS(AE$2:AE2278,D$2:D2278,D2278)</f>
        <v>2825</v>
      </c>
    </row>
    <row r="2279" spans="1:32" hidden="1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1">
        <v>0</v>
      </c>
      <c r="S2279" s="20">
        <f>VLOOKUP($A2279,Database!$A:$Y,10,FALSE)</f>
        <v>73</v>
      </c>
      <c r="T2279" s="20">
        <f>VLOOKUP($A2279,Database!$A:$Y,11,FALSE)</f>
        <v>114</v>
      </c>
      <c r="U2279" s="20">
        <f>VLOOKUP($A2279,Database!$A:$Y,12,FALSE)</f>
        <v>133</v>
      </c>
      <c r="V2279" s="20" t="str">
        <f>VLOOKUP(A2279,Database!A:M,13,FALSE)</f>
        <v>À venir</v>
      </c>
      <c r="W2279" s="20" t="str">
        <f>VLOOKUP($A2279,Database!$A:$Y,20,FALSE)</f>
        <v/>
      </c>
      <c r="X2279" s="20" t="str">
        <f>VLOOKUP($A2279,Database!$A:$Y,21,FALSE)</f>
        <v/>
      </c>
      <c r="Y2279" s="20">
        <f>IF(A2279=0,0,IF(V2279="À venir",0,IF(AND(ISBLANK(P2279),ISBLANK(Q2279)),1,0)))</f>
        <v>0</v>
      </c>
      <c r="Z2279" s="20" t="str">
        <f>IF(OR(ISBLANK(P2279),ISBLANK(Q2279)),"",IF(OR(AND(P2279&gt;Q2279,W2279&gt;X2279),AND(P2279=Q2279,W2279=X2279),AND(P2279&lt;Q2279,W2279&lt;X2279)),1,0))</f>
        <v/>
      </c>
      <c r="AA2279" s="20" t="str">
        <f ca="1">IF(C2279&lt;NOW(),IF(AND(P2279&gt;Q2279,W2279&gt;X2279),S2279,IF(AND(P2279=Q2279,W2279=X2279),T2279,IF(AND(P2279&lt;Q2279,W2279&lt;X2279),U2279,0))),"")</f>
        <v/>
      </c>
      <c r="AB2279" s="20">
        <f ca="1">IF(AND(P2279=W2279,Q2279=X2279,NOT(ISBLANK(P2279)),NOT(ISBLANK(Q2279)),NOT(ISBLANK(W2279)),NOT(ISBLANK(AA2279))),1,0)</f>
        <v>0</v>
      </c>
      <c r="AC2279" s="20" t="str">
        <f ca="1">IF(AB2279=0,"",IF(OR(ISBLANK(P2279),ISBLANK(Q2279)),"",IF(ISBLANK(VLOOKUP(A2279,Database!A:AA,22,FALSE)),"",VLOOKUP(A2279,Database!A:AA,22,FALSE))))</f>
        <v/>
      </c>
      <c r="AD2279" s="20" t="str">
        <f>IFERROR(
   IF(
     OR(ISBLANK(P2279),ISBLANK(Q2279)),
     "",
     IF(
       AND(AA2279&lt;&gt;"",OR(V2279="Terminé",V2279="En cours")),
       VLOOKUP(AC2279,Setup_ScoreExactBonus!A:D,4,FALSE),
       0
     )),
  0)</f>
        <v/>
      </c>
      <c r="AE2279" s="21">
        <f>IFERROR(IF(OR(ISBLANK(P2279),ISBLANK(Q2279)),0,IF(AA2279&lt;&gt;"", AA2279 + IF(AB2279=1,AD2279, 0), "") * (R2279+1)),"")</f>
        <v>0</v>
      </c>
      <c r="AF2279" s="21">
        <f ca="1">SUMIFS(AE$2:AE2279,D$2:D2279,D2279)</f>
        <v>2585</v>
      </c>
    </row>
    <row r="2280" spans="1:32" hidden="1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1">
        <v>0</v>
      </c>
      <c r="S2280" s="20">
        <f>VLOOKUP($A2280,Database!$A:$Y,10,FALSE)</f>
        <v>73</v>
      </c>
      <c r="T2280" s="20">
        <f>VLOOKUP($A2280,Database!$A:$Y,11,FALSE)</f>
        <v>114</v>
      </c>
      <c r="U2280" s="20">
        <f>VLOOKUP($A2280,Database!$A:$Y,12,FALSE)</f>
        <v>133</v>
      </c>
      <c r="V2280" s="20" t="str">
        <f>VLOOKUP(A2280,Database!A:M,13,FALSE)</f>
        <v>À venir</v>
      </c>
      <c r="W2280" s="20" t="str">
        <f>VLOOKUP($A2280,Database!$A:$Y,20,FALSE)</f>
        <v/>
      </c>
      <c r="X2280" s="20" t="str">
        <f>VLOOKUP($A2280,Database!$A:$Y,21,FALSE)</f>
        <v/>
      </c>
      <c r="Y2280" s="20">
        <f>IF(A2280=0,0,IF(V2280="À venir",0,IF(AND(ISBLANK(P2280),ISBLANK(Q2280)),1,0)))</f>
        <v>0</v>
      </c>
      <c r="Z2280" s="20" t="str">
        <f>IF(OR(ISBLANK(P2280),ISBLANK(Q2280)),"",IF(OR(AND(P2280&gt;Q2280,W2280&gt;X2280),AND(P2280=Q2280,W2280=X2280),AND(P2280&lt;Q2280,W2280&lt;X2280)),1,0))</f>
        <v/>
      </c>
      <c r="AA2280" s="20" t="str">
        <f ca="1">IF(C2280&lt;NOW(),IF(AND(P2280&gt;Q2280,W2280&gt;X2280),S2280,IF(AND(P2280=Q2280,W2280=X2280),T2280,IF(AND(P2280&lt;Q2280,W2280&lt;X2280),U2280,0))),"")</f>
        <v/>
      </c>
      <c r="AB2280" s="20">
        <f ca="1">IF(AND(P2280=W2280,Q2280=X2280,NOT(ISBLANK(P2280)),NOT(ISBLANK(Q2280)),NOT(ISBLANK(W2280)),NOT(ISBLANK(AA2280))),1,0)</f>
        <v>0</v>
      </c>
      <c r="AC2280" s="20" t="str">
        <f ca="1">IF(AB2280=0,"",IF(OR(ISBLANK(P2280),ISBLANK(Q2280)),"",IF(ISBLANK(VLOOKUP(A2280,Database!A:AA,22,FALSE)),"",VLOOKUP(A2280,Database!A:AA,22,FALSE))))</f>
        <v/>
      </c>
      <c r="AD2280" s="20" t="str">
        <f>IFERROR(
   IF(
     OR(ISBLANK(P2280),ISBLANK(Q2280)),
     "",
     IF(
       AND(AA2280&lt;&gt;"",OR(V2280="Terminé",V2280="En cours")),
       VLOOKUP(AC2280,Setup_ScoreExactBonus!A:D,4,FALSE),
       0
     )),
  0)</f>
        <v/>
      </c>
      <c r="AE2280" s="21">
        <f>IFERROR(IF(OR(ISBLANK(P2280),ISBLANK(Q2280)),0,IF(AA2280&lt;&gt;"", AA2280 + IF(AB2280=1,AD2280, 0), "") * (R2280+1)),"")</f>
        <v>0</v>
      </c>
      <c r="AF2280" s="21">
        <f ca="1">SUMIFS(AE$2:AE2280,D$2:D2280,D2280)</f>
        <v>2936</v>
      </c>
    </row>
    <row r="2281" spans="1:32" hidden="1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1">
        <v>0</v>
      </c>
      <c r="S2281" s="20">
        <f>VLOOKUP($A2281,Database!$A:$Y,10,FALSE)</f>
        <v>73</v>
      </c>
      <c r="T2281" s="20">
        <f>VLOOKUP($A2281,Database!$A:$Y,11,FALSE)</f>
        <v>114</v>
      </c>
      <c r="U2281" s="20">
        <f>VLOOKUP($A2281,Database!$A:$Y,12,FALSE)</f>
        <v>133</v>
      </c>
      <c r="V2281" s="20" t="str">
        <f>VLOOKUP(A2281,Database!A:M,13,FALSE)</f>
        <v>À venir</v>
      </c>
      <c r="W2281" s="20" t="str">
        <f>VLOOKUP($A2281,Database!$A:$Y,20,FALSE)</f>
        <v/>
      </c>
      <c r="X2281" s="20" t="str">
        <f>VLOOKUP($A2281,Database!$A:$Y,21,FALSE)</f>
        <v/>
      </c>
      <c r="Y2281" s="20">
        <f>IF(A2281=0,0,IF(V2281="À venir",0,IF(AND(ISBLANK(P2281),ISBLANK(Q2281)),1,0)))</f>
        <v>0</v>
      </c>
      <c r="Z2281" s="20" t="str">
        <f>IF(OR(ISBLANK(P2281),ISBLANK(Q2281)),"",IF(OR(AND(P2281&gt;Q2281,W2281&gt;X2281),AND(P2281=Q2281,W2281=X2281),AND(P2281&lt;Q2281,W2281&lt;X2281)),1,0))</f>
        <v/>
      </c>
      <c r="AA2281" s="20" t="str">
        <f ca="1">IF(C2281&lt;NOW(),IF(AND(P2281&gt;Q2281,W2281&gt;X2281),S2281,IF(AND(P2281=Q2281,W2281=X2281),T2281,IF(AND(P2281&lt;Q2281,W2281&lt;X2281),U2281,0))),"")</f>
        <v/>
      </c>
      <c r="AB2281" s="20">
        <f ca="1">IF(AND(P2281=W2281,Q2281=X2281,NOT(ISBLANK(P2281)),NOT(ISBLANK(Q2281)),NOT(ISBLANK(W2281)),NOT(ISBLANK(AA2281))),1,0)</f>
        <v>0</v>
      </c>
      <c r="AC2281" s="20" t="str">
        <f ca="1">IF(AB2281=0,"",IF(OR(ISBLANK(P2281),ISBLANK(Q2281)),"",IF(ISBLANK(VLOOKUP(A2281,Database!A:AA,22,FALSE)),"",VLOOKUP(A2281,Database!A:AA,22,FALSE))))</f>
        <v/>
      </c>
      <c r="AD2281" s="20" t="str">
        <f>IFERROR(
   IF(
     OR(ISBLANK(P2281),ISBLANK(Q2281)),
     "",
     IF(
       AND(AA2281&lt;&gt;"",OR(V2281="Terminé",V2281="En cours")),
       VLOOKUP(AC2281,Setup_ScoreExactBonus!A:D,4,FALSE),
       0
     )),
  0)</f>
        <v/>
      </c>
      <c r="AE2281" s="21">
        <f>IFERROR(IF(OR(ISBLANK(P2281),ISBLANK(Q2281)),0,IF(AA2281&lt;&gt;"", AA2281 + IF(AB2281=1,AD2281, 0), "") * (R2281+1)),"")</f>
        <v>0</v>
      </c>
      <c r="AF2281" s="21">
        <f ca="1">SUMIFS(AE$2:AE2281,D$2:D2281,D2281)</f>
        <v>2774</v>
      </c>
    </row>
    <row r="2282" spans="1:32" hidden="1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1">
        <v>0</v>
      </c>
      <c r="S2282" s="20">
        <f>VLOOKUP($A2282,Database!$A:$Y,10,FALSE)</f>
        <v>73</v>
      </c>
      <c r="T2282" s="20">
        <f>VLOOKUP($A2282,Database!$A:$Y,11,FALSE)</f>
        <v>114</v>
      </c>
      <c r="U2282" s="20">
        <f>VLOOKUP($A2282,Database!$A:$Y,12,FALSE)</f>
        <v>133</v>
      </c>
      <c r="V2282" s="20" t="str">
        <f>VLOOKUP(A2282,Database!A:M,13,FALSE)</f>
        <v>À venir</v>
      </c>
      <c r="W2282" s="20" t="str">
        <f>VLOOKUP($A2282,Database!$A:$Y,20,FALSE)</f>
        <v/>
      </c>
      <c r="X2282" s="20" t="str">
        <f>VLOOKUP($A2282,Database!$A:$Y,21,FALSE)</f>
        <v/>
      </c>
      <c r="Y2282" s="20">
        <f>IF(A2282=0,0,IF(V2282="À venir",0,IF(AND(ISBLANK(P2282),ISBLANK(Q2282)),1,0)))</f>
        <v>0</v>
      </c>
      <c r="Z2282" s="20" t="str">
        <f>IF(OR(ISBLANK(P2282),ISBLANK(Q2282)),"",IF(OR(AND(P2282&gt;Q2282,W2282&gt;X2282),AND(P2282=Q2282,W2282=X2282),AND(P2282&lt;Q2282,W2282&lt;X2282)),1,0))</f>
        <v/>
      </c>
      <c r="AA2282" s="20" t="str">
        <f ca="1">IF(C2282&lt;NOW(),IF(AND(P2282&gt;Q2282,W2282&gt;X2282),S2282,IF(AND(P2282=Q2282,W2282=X2282),T2282,IF(AND(P2282&lt;Q2282,W2282&lt;X2282),U2282,0))),"")</f>
        <v/>
      </c>
      <c r="AB2282" s="20">
        <f ca="1">IF(AND(P2282=W2282,Q2282=X2282,NOT(ISBLANK(P2282)),NOT(ISBLANK(Q2282)),NOT(ISBLANK(W2282)),NOT(ISBLANK(AA2282))),1,0)</f>
        <v>0</v>
      </c>
      <c r="AC2282" s="20" t="str">
        <f ca="1">IF(AB2282=0,"",IF(OR(ISBLANK(P2282),ISBLANK(Q2282)),"",IF(ISBLANK(VLOOKUP(A2282,Database!A:AA,22,FALSE)),"",VLOOKUP(A2282,Database!A:AA,22,FALSE))))</f>
        <v/>
      </c>
      <c r="AD2282" s="20" t="str">
        <f>IFERROR(
   IF(
     OR(ISBLANK(P2282),ISBLANK(Q2282)),
     "",
     IF(
       AND(AA2282&lt;&gt;"",OR(V2282="Terminé",V2282="En cours")),
       VLOOKUP(AC2282,Setup_ScoreExactBonus!A:D,4,FALSE),
       0
     )),
  0)</f>
        <v/>
      </c>
      <c r="AE2282" s="21">
        <f>IFERROR(IF(OR(ISBLANK(P2282),ISBLANK(Q2282)),0,IF(AA2282&lt;&gt;"", AA2282 + IF(AB2282=1,AD2282, 0), "") * (R2282+1)),"")</f>
        <v>0</v>
      </c>
      <c r="AF2282" s="21">
        <f ca="1">SUMIFS(AE$2:AE2282,D$2:D2282,D2282)</f>
        <v>2919</v>
      </c>
    </row>
    <row r="2283" spans="1:32" hidden="1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1">
        <v>0</v>
      </c>
      <c r="S2283" s="20">
        <f>VLOOKUP($A2283,Database!$A:$Y,10,FALSE)</f>
        <v>73</v>
      </c>
      <c r="T2283" s="20">
        <f>VLOOKUP($A2283,Database!$A:$Y,11,FALSE)</f>
        <v>114</v>
      </c>
      <c r="U2283" s="20">
        <f>VLOOKUP($A2283,Database!$A:$Y,12,FALSE)</f>
        <v>133</v>
      </c>
      <c r="V2283" s="20" t="str">
        <f>VLOOKUP(A2283,Database!A:M,13,FALSE)</f>
        <v>À venir</v>
      </c>
      <c r="W2283" s="20" t="str">
        <f>VLOOKUP($A2283,Database!$A:$Y,20,FALSE)</f>
        <v/>
      </c>
      <c r="X2283" s="20" t="str">
        <f>VLOOKUP($A2283,Database!$A:$Y,21,FALSE)</f>
        <v/>
      </c>
      <c r="Y2283" s="20">
        <f>IF(A2283=0,0,IF(V2283="À venir",0,IF(AND(ISBLANK(P2283),ISBLANK(Q2283)),1,0)))</f>
        <v>0</v>
      </c>
      <c r="Z2283" s="20" t="str">
        <f>IF(OR(ISBLANK(P2283),ISBLANK(Q2283)),"",IF(OR(AND(P2283&gt;Q2283,W2283&gt;X2283),AND(P2283=Q2283,W2283=X2283),AND(P2283&lt;Q2283,W2283&lt;X2283)),1,0))</f>
        <v/>
      </c>
      <c r="AA2283" s="20" t="str">
        <f ca="1">IF(C2283&lt;NOW(),IF(AND(P2283&gt;Q2283,W2283&gt;X2283),S2283,IF(AND(P2283=Q2283,W2283=X2283),T2283,IF(AND(P2283&lt;Q2283,W2283&lt;X2283),U2283,0))),"")</f>
        <v/>
      </c>
      <c r="AB2283" s="20">
        <f ca="1">IF(AND(P2283=W2283,Q2283=X2283,NOT(ISBLANK(P2283)),NOT(ISBLANK(Q2283)),NOT(ISBLANK(W2283)),NOT(ISBLANK(AA2283))),1,0)</f>
        <v>0</v>
      </c>
      <c r="AC2283" s="20" t="str">
        <f ca="1">IF(AB2283=0,"",IF(OR(ISBLANK(P2283),ISBLANK(Q2283)),"",IF(ISBLANK(VLOOKUP(A2283,Database!A:AA,22,FALSE)),"",VLOOKUP(A2283,Database!A:AA,22,FALSE))))</f>
        <v/>
      </c>
      <c r="AD2283" s="20" t="str">
        <f>IFERROR(
   IF(
     OR(ISBLANK(P2283),ISBLANK(Q2283)),
     "",
     IF(
       AND(AA2283&lt;&gt;"",OR(V2283="Terminé",V2283="En cours")),
       VLOOKUP(AC2283,Setup_ScoreExactBonus!A:D,4,FALSE),
       0
     )),
  0)</f>
        <v/>
      </c>
      <c r="AE2283" s="21">
        <f>IFERROR(IF(OR(ISBLANK(P2283),ISBLANK(Q2283)),0,IF(AA2283&lt;&gt;"", AA2283 + IF(AB2283=1,AD2283, 0), "") * (R2283+1)),"")</f>
        <v>0</v>
      </c>
      <c r="AF2283" s="21">
        <f ca="1">SUMIFS(AE$2:AE2283,D$2:D2283,D2283)</f>
        <v>2893</v>
      </c>
    </row>
    <row r="2284" spans="1:32" hidden="1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1">
        <v>0</v>
      </c>
      <c r="S2284" s="20">
        <f>VLOOKUP($A2284,Database!$A:$Y,10,FALSE)</f>
        <v>73</v>
      </c>
      <c r="T2284" s="20">
        <f>VLOOKUP($A2284,Database!$A:$Y,11,FALSE)</f>
        <v>114</v>
      </c>
      <c r="U2284" s="20">
        <f>VLOOKUP($A2284,Database!$A:$Y,12,FALSE)</f>
        <v>133</v>
      </c>
      <c r="V2284" s="20" t="str">
        <f>VLOOKUP(A2284,Database!A:M,13,FALSE)</f>
        <v>À venir</v>
      </c>
      <c r="W2284" s="20" t="str">
        <f>VLOOKUP($A2284,Database!$A:$Y,20,FALSE)</f>
        <v/>
      </c>
      <c r="X2284" s="20" t="str">
        <f>VLOOKUP($A2284,Database!$A:$Y,21,FALSE)</f>
        <v/>
      </c>
      <c r="Y2284" s="20">
        <f>IF(A2284=0,0,IF(V2284="À venir",0,IF(AND(ISBLANK(P2284),ISBLANK(Q2284)),1,0)))</f>
        <v>0</v>
      </c>
      <c r="Z2284" s="20" t="str">
        <f>IF(OR(ISBLANK(P2284),ISBLANK(Q2284)),"",IF(OR(AND(P2284&gt;Q2284,W2284&gt;X2284),AND(P2284=Q2284,W2284=X2284),AND(P2284&lt;Q2284,W2284&lt;X2284)),1,0))</f>
        <v/>
      </c>
      <c r="AA2284" s="20" t="str">
        <f ca="1">IF(C2284&lt;NOW(),IF(AND(P2284&gt;Q2284,W2284&gt;X2284),S2284,IF(AND(P2284=Q2284,W2284=X2284),T2284,IF(AND(P2284&lt;Q2284,W2284&lt;X2284),U2284,0))),"")</f>
        <v/>
      </c>
      <c r="AB2284" s="20">
        <f ca="1">IF(AND(P2284=W2284,Q2284=X2284,NOT(ISBLANK(P2284)),NOT(ISBLANK(Q2284)),NOT(ISBLANK(W2284)),NOT(ISBLANK(AA2284))),1,0)</f>
        <v>0</v>
      </c>
      <c r="AC2284" s="20" t="str">
        <f ca="1">IF(AB2284=0,"",IF(OR(ISBLANK(P2284),ISBLANK(Q2284)),"",IF(ISBLANK(VLOOKUP(A2284,Database!A:AA,22,FALSE)),"",VLOOKUP(A2284,Database!A:AA,22,FALSE))))</f>
        <v/>
      </c>
      <c r="AD2284" s="20" t="str">
        <f>IFERROR(
   IF(
     OR(ISBLANK(P2284),ISBLANK(Q2284)),
     "",
     IF(
       AND(AA2284&lt;&gt;"",OR(V2284="Terminé",V2284="En cours")),
       VLOOKUP(AC2284,Setup_ScoreExactBonus!A:D,4,FALSE),
       0
     )),
  0)</f>
        <v/>
      </c>
      <c r="AE2284" s="21">
        <f>IFERROR(IF(OR(ISBLANK(P2284),ISBLANK(Q2284)),0,IF(AA2284&lt;&gt;"", AA2284 + IF(AB2284=1,AD2284, 0), "") * (R2284+1)),"")</f>
        <v>0</v>
      </c>
      <c r="AF2284" s="21">
        <f ca="1">SUMIFS(AE$2:AE2284,D$2:D2284,D2284)</f>
        <v>2823</v>
      </c>
    </row>
    <row r="2285" spans="1:32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1">
        <v>0</v>
      </c>
      <c r="S2285" s="20">
        <f>VLOOKUP($A2285,Database!$A:$Y,10,FALSE)</f>
        <v>73</v>
      </c>
      <c r="T2285" s="20">
        <f>VLOOKUP($A2285,Database!$A:$Y,11,FALSE)</f>
        <v>114</v>
      </c>
      <c r="U2285" s="20">
        <f>VLOOKUP($A2285,Database!$A:$Y,12,FALSE)</f>
        <v>133</v>
      </c>
      <c r="V2285" s="20" t="str">
        <f>VLOOKUP(A2285,Database!A:M,13,FALSE)</f>
        <v>À venir</v>
      </c>
      <c r="W2285" s="20" t="str">
        <f>VLOOKUP($A2285,Database!$A:$Y,20,FALSE)</f>
        <v/>
      </c>
      <c r="X2285" s="20" t="str">
        <f>VLOOKUP($A2285,Database!$A:$Y,21,FALSE)</f>
        <v/>
      </c>
      <c r="Y2285" s="20">
        <f>IF(A2285=0,0,IF(V2285="À venir",0,IF(AND(ISBLANK(P2285),ISBLANK(Q2285)),1,0)))</f>
        <v>0</v>
      </c>
      <c r="Z2285" s="20" t="str">
        <f>IF(OR(ISBLANK(P2285),ISBLANK(Q2285)),"",IF(OR(AND(P2285&gt;Q2285,W2285&gt;X2285),AND(P2285=Q2285,W2285=X2285),AND(P2285&lt;Q2285,W2285&lt;X2285)),1,0))</f>
        <v/>
      </c>
      <c r="AA2285" s="20" t="str">
        <f ca="1">IF(C2285&lt;NOW(),IF(AND(P2285&gt;Q2285,W2285&gt;X2285),S2285,IF(AND(P2285=Q2285,W2285=X2285),T2285,IF(AND(P2285&lt;Q2285,W2285&lt;X2285),U2285,0))),"")</f>
        <v/>
      </c>
      <c r="AB2285" s="20">
        <f ca="1">IF(AND(P2285=W2285,Q2285=X2285,NOT(ISBLANK(P2285)),NOT(ISBLANK(Q2285)),NOT(ISBLANK(W2285)),NOT(ISBLANK(AA2285))),1,0)</f>
        <v>0</v>
      </c>
      <c r="AC2285" s="20" t="str">
        <f ca="1">IF(AB2285=0,"",IF(OR(ISBLANK(P2285),ISBLANK(Q2285)),"",IF(ISBLANK(VLOOKUP(A2285,Database!A:AA,22,FALSE)),"",VLOOKUP(A2285,Database!A:AA,22,FALSE))))</f>
        <v/>
      </c>
      <c r="AD2285" s="20" t="str">
        <f>IFERROR(
   IF(
     OR(ISBLANK(P2285),ISBLANK(Q2285)),
     "",
     IF(
       AND(AA2285&lt;&gt;"",OR(V2285="Terminé",V2285="En cours")),
       VLOOKUP(AC2285,Setup_ScoreExactBonus!A:D,4,FALSE),
       0
     )),
  0)</f>
        <v/>
      </c>
      <c r="AE2285" s="21">
        <f>IFERROR(IF(OR(ISBLANK(P2285),ISBLANK(Q2285)),0,IF(AA2285&lt;&gt;"", AA2285 + IF(AB2285=1,AD2285, 0), "") * (R2285+1)),"")</f>
        <v>0</v>
      </c>
      <c r="AF2285" s="21">
        <f ca="1">SUMIFS(AE$2:AE2285,D$2:D2285,D2285)</f>
        <v>2420</v>
      </c>
    </row>
    <row r="2286" spans="1:32" hidden="1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1">
        <v>0</v>
      </c>
      <c r="S2286" s="20">
        <f>VLOOKUP($A2286,Database!$A:$Y,10,FALSE)</f>
        <v>73</v>
      </c>
      <c r="T2286" s="20">
        <f>VLOOKUP($A2286,Database!$A:$Y,11,FALSE)</f>
        <v>114</v>
      </c>
      <c r="U2286" s="20">
        <f>VLOOKUP($A2286,Database!$A:$Y,12,FALSE)</f>
        <v>133</v>
      </c>
      <c r="V2286" s="20" t="str">
        <f>VLOOKUP(A2286,Database!A:M,13,FALSE)</f>
        <v>À venir</v>
      </c>
      <c r="W2286" s="20" t="str">
        <f>VLOOKUP($A2286,Database!$A:$Y,20,FALSE)</f>
        <v/>
      </c>
      <c r="X2286" s="20" t="str">
        <f>VLOOKUP($A2286,Database!$A:$Y,21,FALSE)</f>
        <v/>
      </c>
      <c r="Y2286" s="20">
        <f>IF(A2286=0,0,IF(V2286="À venir",0,IF(AND(ISBLANK(P2286),ISBLANK(Q2286)),1,0)))</f>
        <v>0</v>
      </c>
      <c r="Z2286" s="20" t="str">
        <f>IF(OR(ISBLANK(P2286),ISBLANK(Q2286)),"",IF(OR(AND(P2286&gt;Q2286,W2286&gt;X2286),AND(P2286=Q2286,W2286=X2286),AND(P2286&lt;Q2286,W2286&lt;X2286)),1,0))</f>
        <v/>
      </c>
      <c r="AA2286" s="20" t="str">
        <f ca="1">IF(C2286&lt;NOW(),IF(AND(P2286&gt;Q2286,W2286&gt;X2286),S2286,IF(AND(P2286=Q2286,W2286=X2286),T2286,IF(AND(P2286&lt;Q2286,W2286&lt;X2286),U2286,0))),"")</f>
        <v/>
      </c>
      <c r="AB2286" s="20">
        <f ca="1">IF(AND(P2286=W2286,Q2286=X2286,NOT(ISBLANK(P2286)),NOT(ISBLANK(Q2286)),NOT(ISBLANK(W2286)),NOT(ISBLANK(AA2286))),1,0)</f>
        <v>0</v>
      </c>
      <c r="AC2286" s="20" t="str">
        <f ca="1">IF(AB2286=0,"",IF(OR(ISBLANK(P2286),ISBLANK(Q2286)),"",IF(ISBLANK(VLOOKUP(A2286,Database!A:AA,22,FALSE)),"",VLOOKUP(A2286,Database!A:AA,22,FALSE))))</f>
        <v/>
      </c>
      <c r="AD2286" s="20" t="str">
        <f>IFERROR(
   IF(
     OR(ISBLANK(P2286),ISBLANK(Q2286)),
     "",
     IF(
       AND(AA2286&lt;&gt;"",OR(V2286="Terminé",V2286="En cours")),
       VLOOKUP(AC2286,Setup_ScoreExactBonus!A:D,4,FALSE),
       0
     )),
  0)</f>
        <v/>
      </c>
      <c r="AE2286" s="21">
        <f>IFERROR(IF(OR(ISBLANK(P2286),ISBLANK(Q2286)),0,IF(AA2286&lt;&gt;"", AA2286 + IF(AB2286=1,AD2286, 0), "") * (R2286+1)),"")</f>
        <v>0</v>
      </c>
      <c r="AF2286" s="21">
        <f ca="1">SUMIFS(AE$2:AE2286,D$2:D2286,D2286)</f>
        <v>2637</v>
      </c>
    </row>
    <row r="2287" spans="1:32" hidden="1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1">
        <v>0</v>
      </c>
      <c r="S2287" s="20">
        <f>VLOOKUP($A2287,Database!$A:$Y,10,FALSE)</f>
        <v>73</v>
      </c>
      <c r="T2287" s="20">
        <f>VLOOKUP($A2287,Database!$A:$Y,11,FALSE)</f>
        <v>114</v>
      </c>
      <c r="U2287" s="20">
        <f>VLOOKUP($A2287,Database!$A:$Y,12,FALSE)</f>
        <v>133</v>
      </c>
      <c r="V2287" s="20" t="str">
        <f>VLOOKUP(A2287,Database!A:M,13,FALSE)</f>
        <v>À venir</v>
      </c>
      <c r="W2287" s="20" t="str">
        <f>VLOOKUP($A2287,Database!$A:$Y,20,FALSE)</f>
        <v/>
      </c>
      <c r="X2287" s="20" t="str">
        <f>VLOOKUP($A2287,Database!$A:$Y,21,FALSE)</f>
        <v/>
      </c>
      <c r="Y2287" s="20">
        <f>IF(A2287=0,0,IF(V2287="À venir",0,IF(AND(ISBLANK(P2287),ISBLANK(Q2287)),1,0)))</f>
        <v>0</v>
      </c>
      <c r="Z2287" s="20" t="str">
        <f>IF(OR(ISBLANK(P2287),ISBLANK(Q2287)),"",IF(OR(AND(P2287&gt;Q2287,W2287&gt;X2287),AND(P2287=Q2287,W2287=X2287),AND(P2287&lt;Q2287,W2287&lt;X2287)),1,0))</f>
        <v/>
      </c>
      <c r="AA2287" s="20" t="str">
        <f ca="1">IF(C2287&lt;NOW(),IF(AND(P2287&gt;Q2287,W2287&gt;X2287),S2287,IF(AND(P2287=Q2287,W2287=X2287),T2287,IF(AND(P2287&lt;Q2287,W2287&lt;X2287),U2287,0))),"")</f>
        <v/>
      </c>
      <c r="AB2287" s="20">
        <f ca="1">IF(AND(P2287=W2287,Q2287=X2287,NOT(ISBLANK(P2287)),NOT(ISBLANK(Q2287)),NOT(ISBLANK(W2287)),NOT(ISBLANK(AA2287))),1,0)</f>
        <v>0</v>
      </c>
      <c r="AC2287" s="20" t="str">
        <f ca="1">IF(AB2287=0,"",IF(OR(ISBLANK(P2287),ISBLANK(Q2287)),"",IF(ISBLANK(VLOOKUP(A2287,Database!A:AA,22,FALSE)),"",VLOOKUP(A2287,Database!A:AA,22,FALSE))))</f>
        <v/>
      </c>
      <c r="AD2287" s="20" t="str">
        <f>IFERROR(
   IF(
     OR(ISBLANK(P2287),ISBLANK(Q2287)),
     "",
     IF(
       AND(AA2287&lt;&gt;"",OR(V2287="Terminé",V2287="En cours")),
       VLOOKUP(AC2287,Setup_ScoreExactBonus!A:D,4,FALSE),
       0
     )),
  0)</f>
        <v/>
      </c>
      <c r="AE2287" s="21">
        <f>IFERROR(IF(OR(ISBLANK(P2287),ISBLANK(Q2287)),0,IF(AA2287&lt;&gt;"", AA2287 + IF(AB2287=1,AD2287, 0), "") * (R2287+1)),"")</f>
        <v>0</v>
      </c>
      <c r="AF2287" s="21">
        <f ca="1">SUMIFS(AE$2:AE2287,D$2:D2287,D2287)</f>
        <v>2628</v>
      </c>
    </row>
    <row r="2288" spans="1:32" hidden="1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1">
        <v>0</v>
      </c>
      <c r="S2288" s="20">
        <f>VLOOKUP($A2288,Database!$A:$Y,10,FALSE)</f>
        <v>73</v>
      </c>
      <c r="T2288" s="20">
        <f>VLOOKUP($A2288,Database!$A:$Y,11,FALSE)</f>
        <v>114</v>
      </c>
      <c r="U2288" s="20">
        <f>VLOOKUP($A2288,Database!$A:$Y,12,FALSE)</f>
        <v>133</v>
      </c>
      <c r="V2288" s="20" t="str">
        <f>VLOOKUP(A2288,Database!A:M,13,FALSE)</f>
        <v>À venir</v>
      </c>
      <c r="W2288" s="20" t="str">
        <f>VLOOKUP($A2288,Database!$A:$Y,20,FALSE)</f>
        <v/>
      </c>
      <c r="X2288" s="20" t="str">
        <f>VLOOKUP($A2288,Database!$A:$Y,21,FALSE)</f>
        <v/>
      </c>
      <c r="Y2288" s="20">
        <f>IF(A2288=0,0,IF(V2288="À venir",0,IF(AND(ISBLANK(P2288),ISBLANK(Q2288)),1,0)))</f>
        <v>0</v>
      </c>
      <c r="Z2288" s="20" t="str">
        <f>IF(OR(ISBLANK(P2288),ISBLANK(Q2288)),"",IF(OR(AND(P2288&gt;Q2288,W2288&gt;X2288),AND(P2288=Q2288,W2288=X2288),AND(P2288&lt;Q2288,W2288&lt;X2288)),1,0))</f>
        <v/>
      </c>
      <c r="AA2288" s="20" t="str">
        <f ca="1">IF(C2288&lt;NOW(),IF(AND(P2288&gt;Q2288,W2288&gt;X2288),S2288,IF(AND(P2288=Q2288,W2288=X2288),T2288,IF(AND(P2288&lt;Q2288,W2288&lt;X2288),U2288,0))),"")</f>
        <v/>
      </c>
      <c r="AB2288" s="20">
        <f ca="1">IF(AND(P2288=W2288,Q2288=X2288,NOT(ISBLANK(P2288)),NOT(ISBLANK(Q2288)),NOT(ISBLANK(W2288)),NOT(ISBLANK(AA2288))),1,0)</f>
        <v>0</v>
      </c>
      <c r="AC2288" s="20" t="str">
        <f ca="1">IF(AB2288=0,"",IF(OR(ISBLANK(P2288),ISBLANK(Q2288)),"",IF(ISBLANK(VLOOKUP(A2288,Database!A:AA,22,FALSE)),"",VLOOKUP(A2288,Database!A:AA,22,FALSE))))</f>
        <v/>
      </c>
      <c r="AD2288" s="20" t="str">
        <f>IFERROR(
   IF(
     OR(ISBLANK(P2288),ISBLANK(Q2288)),
     "",
     IF(
       AND(AA2288&lt;&gt;"",OR(V2288="Terminé",V2288="En cours")),
       VLOOKUP(AC2288,Setup_ScoreExactBonus!A:D,4,FALSE),
       0
     )),
  0)</f>
        <v/>
      </c>
      <c r="AE2288" s="21">
        <f>IFERROR(IF(OR(ISBLANK(P2288),ISBLANK(Q2288)),0,IF(AA2288&lt;&gt;"", AA2288 + IF(AB2288=1,AD2288, 0), "") * (R2288+1)),"")</f>
        <v>0</v>
      </c>
      <c r="AF2288" s="21">
        <f ca="1">SUMIFS(AE$2:AE2288,D$2:D2288,D2288)</f>
        <v>2516</v>
      </c>
    </row>
    <row r="2289" spans="1:32" hidden="1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1">
        <v>0</v>
      </c>
      <c r="S2289" s="20">
        <f>VLOOKUP($A2289,Database!$A:$Y,10,FALSE)</f>
        <v>73</v>
      </c>
      <c r="T2289" s="20">
        <f>VLOOKUP($A2289,Database!$A:$Y,11,FALSE)</f>
        <v>114</v>
      </c>
      <c r="U2289" s="20">
        <f>VLOOKUP($A2289,Database!$A:$Y,12,FALSE)</f>
        <v>133</v>
      </c>
      <c r="V2289" s="20" t="str">
        <f>VLOOKUP(A2289,Database!A:M,13,FALSE)</f>
        <v>À venir</v>
      </c>
      <c r="W2289" s="20" t="str">
        <f>VLOOKUP($A2289,Database!$A:$Y,20,FALSE)</f>
        <v/>
      </c>
      <c r="X2289" s="20" t="str">
        <f>VLOOKUP($A2289,Database!$A:$Y,21,FALSE)</f>
        <v/>
      </c>
      <c r="Y2289" s="20">
        <f>IF(A2289=0,0,IF(V2289="À venir",0,IF(AND(ISBLANK(P2289),ISBLANK(Q2289)),1,0)))</f>
        <v>0</v>
      </c>
      <c r="Z2289" s="20" t="str">
        <f>IF(OR(ISBLANK(P2289),ISBLANK(Q2289)),"",IF(OR(AND(P2289&gt;Q2289,W2289&gt;X2289),AND(P2289=Q2289,W2289=X2289),AND(P2289&lt;Q2289,W2289&lt;X2289)),1,0))</f>
        <v/>
      </c>
      <c r="AA2289" s="20" t="str">
        <f ca="1">IF(C2289&lt;NOW(),IF(AND(P2289&gt;Q2289,W2289&gt;X2289),S2289,IF(AND(P2289=Q2289,W2289=X2289),T2289,IF(AND(P2289&lt;Q2289,W2289&lt;X2289),U2289,0))),"")</f>
        <v/>
      </c>
      <c r="AB2289" s="20">
        <f ca="1">IF(AND(P2289=W2289,Q2289=X2289,NOT(ISBLANK(P2289)),NOT(ISBLANK(Q2289)),NOT(ISBLANK(W2289)),NOT(ISBLANK(AA2289))),1,0)</f>
        <v>0</v>
      </c>
      <c r="AC2289" s="20" t="str">
        <f ca="1">IF(AB2289=0,"",IF(OR(ISBLANK(P2289),ISBLANK(Q2289)),"",IF(ISBLANK(VLOOKUP(A2289,Database!A:AA,22,FALSE)),"",VLOOKUP(A2289,Database!A:AA,22,FALSE))))</f>
        <v/>
      </c>
      <c r="AD2289" s="20" t="str">
        <f>IFERROR(
   IF(
     OR(ISBLANK(P2289),ISBLANK(Q2289)),
     "",
     IF(
       AND(AA2289&lt;&gt;"",OR(V2289="Terminé",V2289="En cours")),
       VLOOKUP(AC2289,Setup_ScoreExactBonus!A:D,4,FALSE),
       0
     )),
  0)</f>
        <v/>
      </c>
      <c r="AE2289" s="21">
        <f>IFERROR(IF(OR(ISBLANK(P2289),ISBLANK(Q2289)),0,IF(AA2289&lt;&gt;"", AA2289 + IF(AB2289=1,AD2289, 0), "") * (R2289+1)),"")</f>
        <v>0</v>
      </c>
      <c r="AF2289" s="21">
        <f ca="1">SUMIFS(AE$2:AE2289,D$2:D2289,D2289)</f>
        <v>2656</v>
      </c>
    </row>
    <row r="2290" spans="1:32" hidden="1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1">
        <v>0</v>
      </c>
      <c r="S2290" s="20">
        <f>VLOOKUP($A2290,Database!$A:$Y,10,FALSE)</f>
        <v>73</v>
      </c>
      <c r="T2290" s="20">
        <f>VLOOKUP($A2290,Database!$A:$Y,11,FALSE)</f>
        <v>114</v>
      </c>
      <c r="U2290" s="20">
        <f>VLOOKUP($A2290,Database!$A:$Y,12,FALSE)</f>
        <v>133</v>
      </c>
      <c r="V2290" s="20" t="str">
        <f>VLOOKUP(A2290,Database!A:M,13,FALSE)</f>
        <v>À venir</v>
      </c>
      <c r="W2290" s="20" t="str">
        <f>VLOOKUP($A2290,Database!$A:$Y,20,FALSE)</f>
        <v/>
      </c>
      <c r="X2290" s="20" t="str">
        <f>VLOOKUP($A2290,Database!$A:$Y,21,FALSE)</f>
        <v/>
      </c>
      <c r="Y2290" s="20">
        <f>IF(A2290=0,0,IF(V2290="À venir",0,IF(AND(ISBLANK(P2290),ISBLANK(Q2290)),1,0)))</f>
        <v>0</v>
      </c>
      <c r="Z2290" s="20" t="str">
        <f>IF(OR(ISBLANK(P2290),ISBLANK(Q2290)),"",IF(OR(AND(P2290&gt;Q2290,W2290&gt;X2290),AND(P2290=Q2290,W2290=X2290),AND(P2290&lt;Q2290,W2290&lt;X2290)),1,0))</f>
        <v/>
      </c>
      <c r="AA2290" s="20" t="str">
        <f ca="1">IF(C2290&lt;NOW(),IF(AND(P2290&gt;Q2290,W2290&gt;X2290),S2290,IF(AND(P2290=Q2290,W2290=X2290),T2290,IF(AND(P2290&lt;Q2290,W2290&lt;X2290),U2290,0))),"")</f>
        <v/>
      </c>
      <c r="AB2290" s="20">
        <f ca="1">IF(AND(P2290=W2290,Q2290=X2290,NOT(ISBLANK(P2290)),NOT(ISBLANK(Q2290)),NOT(ISBLANK(W2290)),NOT(ISBLANK(AA2290))),1,0)</f>
        <v>0</v>
      </c>
      <c r="AC2290" s="20" t="str">
        <f ca="1">IF(AB2290=0,"",IF(OR(ISBLANK(P2290),ISBLANK(Q2290)),"",IF(ISBLANK(VLOOKUP(A2290,Database!A:AA,22,FALSE)),"",VLOOKUP(A2290,Database!A:AA,22,FALSE))))</f>
        <v/>
      </c>
      <c r="AD2290" s="20" t="str">
        <f>IFERROR(
   IF(
     OR(ISBLANK(P2290),ISBLANK(Q2290)),
     "",
     IF(
       AND(AA2290&lt;&gt;"",OR(V2290="Terminé",V2290="En cours")),
       VLOOKUP(AC2290,Setup_ScoreExactBonus!A:D,4,FALSE),
       0
     )),
  0)</f>
        <v/>
      </c>
      <c r="AE2290" s="21">
        <f>IFERROR(IF(OR(ISBLANK(P2290),ISBLANK(Q2290)),0,IF(AA2290&lt;&gt;"", AA2290 + IF(AB2290=1,AD2290, 0), "") * (R2290+1)),"")</f>
        <v>0</v>
      </c>
      <c r="AF2290" s="21">
        <f ca="1">SUMIFS(AE$2:AE2290,D$2:D2290,D2290)</f>
        <v>2468</v>
      </c>
    </row>
    <row r="2291" spans="1:32" hidden="1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1">
        <v>0</v>
      </c>
      <c r="S2291" s="20">
        <f>VLOOKUP($A2291,Database!$A:$Y,10,FALSE)</f>
        <v>73</v>
      </c>
      <c r="T2291" s="20">
        <f>VLOOKUP($A2291,Database!$A:$Y,11,FALSE)</f>
        <v>114</v>
      </c>
      <c r="U2291" s="20">
        <f>VLOOKUP($A2291,Database!$A:$Y,12,FALSE)</f>
        <v>133</v>
      </c>
      <c r="V2291" s="20" t="str">
        <f>VLOOKUP(A2291,Database!A:M,13,FALSE)</f>
        <v>À venir</v>
      </c>
      <c r="W2291" s="20" t="str">
        <f>VLOOKUP($A2291,Database!$A:$Y,20,FALSE)</f>
        <v/>
      </c>
      <c r="X2291" s="20" t="str">
        <f>VLOOKUP($A2291,Database!$A:$Y,21,FALSE)</f>
        <v/>
      </c>
      <c r="Y2291" s="20">
        <f>IF(A2291=0,0,IF(V2291="À venir",0,IF(AND(ISBLANK(P2291),ISBLANK(Q2291)),1,0)))</f>
        <v>0</v>
      </c>
      <c r="Z2291" s="20" t="str">
        <f>IF(OR(ISBLANK(P2291),ISBLANK(Q2291)),"",IF(OR(AND(P2291&gt;Q2291,W2291&gt;X2291),AND(P2291=Q2291,W2291=X2291),AND(P2291&lt;Q2291,W2291&lt;X2291)),1,0))</f>
        <v/>
      </c>
      <c r="AA2291" s="20" t="str">
        <f ca="1">IF(C2291&lt;NOW(),IF(AND(P2291&gt;Q2291,W2291&gt;X2291),S2291,IF(AND(P2291=Q2291,W2291=X2291),T2291,IF(AND(P2291&lt;Q2291,W2291&lt;X2291),U2291,0))),"")</f>
        <v/>
      </c>
      <c r="AB2291" s="20">
        <f ca="1">IF(AND(P2291=W2291,Q2291=X2291,NOT(ISBLANK(P2291)),NOT(ISBLANK(Q2291)),NOT(ISBLANK(W2291)),NOT(ISBLANK(AA2291))),1,0)</f>
        <v>0</v>
      </c>
      <c r="AC2291" s="20" t="str">
        <f ca="1">IF(AB2291=0,"",IF(OR(ISBLANK(P2291),ISBLANK(Q2291)),"",IF(ISBLANK(VLOOKUP(A2291,Database!A:AA,22,FALSE)),"",VLOOKUP(A2291,Database!A:AA,22,FALSE))))</f>
        <v/>
      </c>
      <c r="AD2291" s="20" t="str">
        <f>IFERROR(
   IF(
     OR(ISBLANK(P2291),ISBLANK(Q2291)),
     "",
     IF(
       AND(AA2291&lt;&gt;"",OR(V2291="Terminé",V2291="En cours")),
       VLOOKUP(AC2291,Setup_ScoreExactBonus!A:D,4,FALSE),
       0
     )),
  0)</f>
        <v/>
      </c>
      <c r="AE2291" s="21">
        <f>IFERROR(IF(OR(ISBLANK(P2291),ISBLANK(Q2291)),0,IF(AA2291&lt;&gt;"", AA2291 + IF(AB2291=1,AD2291, 0), "") * (R2291+1)),"")</f>
        <v>0</v>
      </c>
      <c r="AF2291" s="21">
        <f ca="1">SUMIFS(AE$2:AE2291,D$2:D2291,D2291)</f>
        <v>2298</v>
      </c>
    </row>
    <row r="2292" spans="1:32" hidden="1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1">
        <v>0</v>
      </c>
      <c r="S2292" s="20">
        <f>VLOOKUP($A2292,Database!$A:$Y,10,FALSE)</f>
        <v>73</v>
      </c>
      <c r="T2292" s="20">
        <f>VLOOKUP($A2292,Database!$A:$Y,11,FALSE)</f>
        <v>114</v>
      </c>
      <c r="U2292" s="20">
        <f>VLOOKUP($A2292,Database!$A:$Y,12,FALSE)</f>
        <v>133</v>
      </c>
      <c r="V2292" s="20" t="str">
        <f>VLOOKUP(A2292,Database!A:M,13,FALSE)</f>
        <v>À venir</v>
      </c>
      <c r="W2292" s="20" t="str">
        <f>VLOOKUP($A2292,Database!$A:$Y,20,FALSE)</f>
        <v/>
      </c>
      <c r="X2292" s="20" t="str">
        <f>VLOOKUP($A2292,Database!$A:$Y,21,FALSE)</f>
        <v/>
      </c>
      <c r="Y2292" s="20">
        <f>IF(A2292=0,0,IF(V2292="À venir",0,IF(AND(ISBLANK(P2292),ISBLANK(Q2292)),1,0)))</f>
        <v>0</v>
      </c>
      <c r="Z2292" s="20" t="str">
        <f>IF(OR(ISBLANK(P2292),ISBLANK(Q2292)),"",IF(OR(AND(P2292&gt;Q2292,W2292&gt;X2292),AND(P2292=Q2292,W2292=X2292),AND(P2292&lt;Q2292,W2292&lt;X2292)),1,0))</f>
        <v/>
      </c>
      <c r="AA2292" s="20" t="str">
        <f ca="1">IF(C2292&lt;NOW(),IF(AND(P2292&gt;Q2292,W2292&gt;X2292),S2292,IF(AND(P2292=Q2292,W2292=X2292),T2292,IF(AND(P2292&lt;Q2292,W2292&lt;X2292),U2292,0))),"")</f>
        <v/>
      </c>
      <c r="AB2292" s="20">
        <f ca="1">IF(AND(P2292=W2292,Q2292=X2292,NOT(ISBLANK(P2292)),NOT(ISBLANK(Q2292)),NOT(ISBLANK(W2292)),NOT(ISBLANK(AA2292))),1,0)</f>
        <v>0</v>
      </c>
      <c r="AC2292" s="20" t="str">
        <f ca="1">IF(AB2292=0,"",IF(OR(ISBLANK(P2292),ISBLANK(Q2292)),"",IF(ISBLANK(VLOOKUP(A2292,Database!A:AA,22,FALSE)),"",VLOOKUP(A2292,Database!A:AA,22,FALSE))))</f>
        <v/>
      </c>
      <c r="AD2292" s="20" t="str">
        <f>IFERROR(
   IF(
     OR(ISBLANK(P2292),ISBLANK(Q2292)),
     "",
     IF(
       AND(AA2292&lt;&gt;"",OR(V2292="Terminé",V2292="En cours")),
       VLOOKUP(AC2292,Setup_ScoreExactBonus!A:D,4,FALSE),
       0
     )),
  0)</f>
        <v/>
      </c>
      <c r="AE2292" s="21">
        <f>IFERROR(IF(OR(ISBLANK(P2292),ISBLANK(Q2292)),0,IF(AA2292&lt;&gt;"", AA2292 + IF(AB2292=1,AD2292, 0), "") * (R2292+1)),"")</f>
        <v>0</v>
      </c>
      <c r="AF2292" s="21">
        <f ca="1">SUMIFS(AE$2:AE2292,D$2:D2292,D2292)</f>
        <v>2034</v>
      </c>
    </row>
    <row r="2293" spans="1:32" hidden="1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1">
        <v>0</v>
      </c>
      <c r="S2293" s="20">
        <f>VLOOKUP($A2293,Database!$A:$Y,10,FALSE)</f>
        <v>73</v>
      </c>
      <c r="T2293" s="20">
        <f>VLOOKUP($A2293,Database!$A:$Y,11,FALSE)</f>
        <v>114</v>
      </c>
      <c r="U2293" s="20">
        <f>VLOOKUP($A2293,Database!$A:$Y,12,FALSE)</f>
        <v>133</v>
      </c>
      <c r="V2293" s="20" t="str">
        <f>VLOOKUP(A2293,Database!A:M,13,FALSE)</f>
        <v>À venir</v>
      </c>
      <c r="W2293" s="20" t="str">
        <f>VLOOKUP($A2293,Database!$A:$Y,20,FALSE)</f>
        <v/>
      </c>
      <c r="X2293" s="20" t="str">
        <f>VLOOKUP($A2293,Database!$A:$Y,21,FALSE)</f>
        <v/>
      </c>
      <c r="Y2293" s="20">
        <f>IF(A2293=0,0,IF(V2293="À venir",0,IF(AND(ISBLANK(P2293),ISBLANK(Q2293)),1,0)))</f>
        <v>0</v>
      </c>
      <c r="Z2293" s="20" t="str">
        <f>IF(OR(ISBLANK(P2293),ISBLANK(Q2293)),"",IF(OR(AND(P2293&gt;Q2293,W2293&gt;X2293),AND(P2293=Q2293,W2293=X2293),AND(P2293&lt;Q2293,W2293&lt;X2293)),1,0))</f>
        <v/>
      </c>
      <c r="AA2293" s="20" t="str">
        <f ca="1">IF(C2293&lt;NOW(),IF(AND(P2293&gt;Q2293,W2293&gt;X2293),S2293,IF(AND(P2293=Q2293,W2293=X2293),T2293,IF(AND(P2293&lt;Q2293,W2293&lt;X2293),U2293,0))),"")</f>
        <v/>
      </c>
      <c r="AB2293" s="20">
        <f ca="1">IF(AND(P2293=W2293,Q2293=X2293,NOT(ISBLANK(P2293)),NOT(ISBLANK(Q2293)),NOT(ISBLANK(W2293)),NOT(ISBLANK(AA2293))),1,0)</f>
        <v>0</v>
      </c>
      <c r="AC2293" s="20" t="str">
        <f ca="1">IF(AB2293=0,"",IF(OR(ISBLANK(P2293),ISBLANK(Q2293)),"",IF(ISBLANK(VLOOKUP(A2293,Database!A:AA,22,FALSE)),"",VLOOKUP(A2293,Database!A:AA,22,FALSE))))</f>
        <v/>
      </c>
      <c r="AD2293" s="20" t="str">
        <f>IFERROR(
   IF(
     OR(ISBLANK(P2293),ISBLANK(Q2293)),
     "",
     IF(
       AND(AA2293&lt;&gt;"",OR(V2293="Terminé",V2293="En cours")),
       VLOOKUP(AC2293,Setup_ScoreExactBonus!A:D,4,FALSE),
       0
     )),
  0)</f>
        <v/>
      </c>
      <c r="AE2293" s="21">
        <f>IFERROR(IF(OR(ISBLANK(P2293),ISBLANK(Q2293)),0,IF(AA2293&lt;&gt;"", AA2293 + IF(AB2293=1,AD2293, 0), "") * (R2293+1)),"")</f>
        <v>0</v>
      </c>
      <c r="AF2293" s="21">
        <f ca="1">SUMIFS(AE$2:AE2293,D$2:D2293,D2293)</f>
        <v>2761</v>
      </c>
    </row>
    <row r="2294" spans="1:32" hidden="1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1">
        <v>0</v>
      </c>
      <c r="S2294" s="20">
        <f>VLOOKUP($A2294,Database!$A:$Y,10,FALSE)</f>
        <v>73</v>
      </c>
      <c r="T2294" s="20">
        <f>VLOOKUP($A2294,Database!$A:$Y,11,FALSE)</f>
        <v>114</v>
      </c>
      <c r="U2294" s="20">
        <f>VLOOKUP($A2294,Database!$A:$Y,12,FALSE)</f>
        <v>133</v>
      </c>
      <c r="V2294" s="20" t="str">
        <f>VLOOKUP(A2294,Database!A:M,13,FALSE)</f>
        <v>À venir</v>
      </c>
      <c r="W2294" s="20" t="str">
        <f>VLOOKUP($A2294,Database!$A:$Y,20,FALSE)</f>
        <v/>
      </c>
      <c r="X2294" s="20" t="str">
        <f>VLOOKUP($A2294,Database!$A:$Y,21,FALSE)</f>
        <v/>
      </c>
      <c r="Y2294" s="20">
        <f>IF(A2294=0,0,IF(V2294="À venir",0,IF(AND(ISBLANK(P2294),ISBLANK(Q2294)),1,0)))</f>
        <v>0</v>
      </c>
      <c r="Z2294" s="20" t="str">
        <f>IF(OR(ISBLANK(P2294),ISBLANK(Q2294)),"",IF(OR(AND(P2294&gt;Q2294,W2294&gt;X2294),AND(P2294=Q2294,W2294=X2294),AND(P2294&lt;Q2294,W2294&lt;X2294)),1,0))</f>
        <v/>
      </c>
      <c r="AA2294" s="20" t="str">
        <f ca="1">IF(C2294&lt;NOW(),IF(AND(P2294&gt;Q2294,W2294&gt;X2294),S2294,IF(AND(P2294=Q2294,W2294=X2294),T2294,IF(AND(P2294&lt;Q2294,W2294&lt;X2294),U2294,0))),"")</f>
        <v/>
      </c>
      <c r="AB2294" s="20">
        <f ca="1">IF(AND(P2294=W2294,Q2294=X2294,NOT(ISBLANK(P2294)),NOT(ISBLANK(Q2294)),NOT(ISBLANK(W2294)),NOT(ISBLANK(AA2294))),1,0)</f>
        <v>0</v>
      </c>
      <c r="AC2294" s="20" t="str">
        <f ca="1">IF(AB2294=0,"",IF(OR(ISBLANK(P2294),ISBLANK(Q2294)),"",IF(ISBLANK(VLOOKUP(A2294,Database!A:AA,22,FALSE)),"",VLOOKUP(A2294,Database!A:AA,22,FALSE))))</f>
        <v/>
      </c>
      <c r="AD2294" s="20" t="str">
        <f>IFERROR(
   IF(
     OR(ISBLANK(P2294),ISBLANK(Q2294)),
     "",
     IF(
       AND(AA2294&lt;&gt;"",OR(V2294="Terminé",V2294="En cours")),
       VLOOKUP(AC2294,Setup_ScoreExactBonus!A:D,4,FALSE),
       0
     )),
  0)</f>
        <v/>
      </c>
      <c r="AE2294" s="21">
        <f>IFERROR(IF(OR(ISBLANK(P2294),ISBLANK(Q2294)),0,IF(AA2294&lt;&gt;"", AA2294 + IF(AB2294=1,AD2294, 0), "") * (R2294+1)),"")</f>
        <v>0</v>
      </c>
      <c r="AF2294" s="21">
        <f ca="1">SUMIFS(AE$2:AE2294,D$2:D2294,D2294)</f>
        <v>2809</v>
      </c>
    </row>
    <row r="2295" spans="1:32" hidden="1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1">
        <v>0</v>
      </c>
      <c r="S2295" s="20">
        <f>VLOOKUP($A2295,Database!$A:$Y,10,FALSE)</f>
        <v>73</v>
      </c>
      <c r="T2295" s="20">
        <f>VLOOKUP($A2295,Database!$A:$Y,11,FALSE)</f>
        <v>114</v>
      </c>
      <c r="U2295" s="20">
        <f>VLOOKUP($A2295,Database!$A:$Y,12,FALSE)</f>
        <v>133</v>
      </c>
      <c r="V2295" s="20" t="str">
        <f>VLOOKUP(A2295,Database!A:M,13,FALSE)</f>
        <v>À venir</v>
      </c>
      <c r="W2295" s="20" t="str">
        <f>VLOOKUP($A2295,Database!$A:$Y,20,FALSE)</f>
        <v/>
      </c>
      <c r="X2295" s="20" t="str">
        <f>VLOOKUP($A2295,Database!$A:$Y,21,FALSE)</f>
        <v/>
      </c>
      <c r="Y2295" s="20">
        <f>IF(A2295=0,0,IF(V2295="À venir",0,IF(AND(ISBLANK(P2295),ISBLANK(Q2295)),1,0)))</f>
        <v>0</v>
      </c>
      <c r="Z2295" s="20" t="str">
        <f>IF(OR(ISBLANK(P2295),ISBLANK(Q2295)),"",IF(OR(AND(P2295&gt;Q2295,W2295&gt;X2295),AND(P2295=Q2295,W2295=X2295),AND(P2295&lt;Q2295,W2295&lt;X2295)),1,0))</f>
        <v/>
      </c>
      <c r="AA2295" s="20">
        <f ca="1">IF(C2295&lt;NOW(),IF(AND(P2295&gt;Q2295,W2295&gt;X2295),S2295,IF(AND(P2295=Q2295,W2295=X2295),T2295,IF(AND(P2295&lt;Q2295,W2295&lt;X2295),U2295,0))),"")</f>
        <v>114</v>
      </c>
      <c r="AB2295" s="20">
        <f ca="1">IF(AND(P2295=W2295,Q2295=X2295,NOT(ISBLANK(P2295)),NOT(ISBLANK(Q2295)),NOT(ISBLANK(W2295)),NOT(ISBLANK(AA2295))),1,0)</f>
        <v>0</v>
      </c>
      <c r="AC2295" s="20" t="str">
        <f ca="1">IF(AB2295=0,"",IF(OR(ISBLANK(P2295),ISBLANK(Q2295)),"",IF(ISBLANK(VLOOKUP(A2295,Database!A:AA,22,FALSE)),"",VLOOKUP(A2295,Database!A:AA,22,FALSE))))</f>
        <v/>
      </c>
      <c r="AD2295" s="20" t="str">
        <f>IFERROR(
   IF(
     OR(ISBLANK(P2295),ISBLANK(Q2295)),
     "",
     IF(
       AND(AA2295&lt;&gt;"",OR(V2295="Terminé",V2295="En cours")),
       VLOOKUP(AC2295,Setup_ScoreExactBonus!A:D,4,FALSE),
       0
     )),
  0)</f>
        <v/>
      </c>
      <c r="AE2295" s="21">
        <f>IFERROR(IF(OR(ISBLANK(P2295),ISBLANK(Q2295)),0,IF(AA2295&lt;&gt;"", AA2295 + IF(AB2295=1,AD2295, 0), "") * (R2295+1)),"")</f>
        <v>0</v>
      </c>
      <c r="AF2295" s="21">
        <f ca="1">SUMIFS(AE$2:AE2295,D$2:D2295,D2295)</f>
        <v>2170</v>
      </c>
    </row>
    <row r="2296" spans="1:32" hidden="1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1">
        <v>0</v>
      </c>
      <c r="S2296" s="20">
        <f>VLOOKUP($A2296,Database!$A:$Y,10,FALSE)</f>
        <v>73</v>
      </c>
      <c r="T2296" s="20">
        <f>VLOOKUP($A2296,Database!$A:$Y,11,FALSE)</f>
        <v>114</v>
      </c>
      <c r="U2296" s="20">
        <f>VLOOKUP($A2296,Database!$A:$Y,12,FALSE)</f>
        <v>133</v>
      </c>
      <c r="V2296" s="20" t="str">
        <f>VLOOKUP(A2296,Database!A:M,13,FALSE)</f>
        <v>À venir</v>
      </c>
      <c r="W2296" s="20" t="str">
        <f>VLOOKUP($A2296,Database!$A:$Y,20,FALSE)</f>
        <v/>
      </c>
      <c r="X2296" s="20" t="str">
        <f>VLOOKUP($A2296,Database!$A:$Y,21,FALSE)</f>
        <v/>
      </c>
      <c r="Y2296" s="20">
        <f>IF(A2296=0,0,IF(V2296="À venir",0,IF(AND(ISBLANK(P2296),ISBLANK(Q2296)),1,0)))</f>
        <v>0</v>
      </c>
      <c r="Z2296" s="20" t="str">
        <f>IF(OR(ISBLANK(P2296),ISBLANK(Q2296)),"",IF(OR(AND(P2296&gt;Q2296,W2296&gt;X2296),AND(P2296=Q2296,W2296=X2296),AND(P2296&lt;Q2296,W2296&lt;X2296)),1,0))</f>
        <v/>
      </c>
      <c r="AA2296" s="20" t="str">
        <f ca="1">IF(C2296&lt;NOW(),IF(AND(P2296&gt;Q2296,W2296&gt;X2296),S2296,IF(AND(P2296=Q2296,W2296=X2296),T2296,IF(AND(P2296&lt;Q2296,W2296&lt;X2296),U2296,0))),"")</f>
        <v/>
      </c>
      <c r="AB2296" s="20">
        <f ca="1">IF(AND(P2296=W2296,Q2296=X2296,NOT(ISBLANK(P2296)),NOT(ISBLANK(Q2296)),NOT(ISBLANK(W2296)),NOT(ISBLANK(AA2296))),1,0)</f>
        <v>0</v>
      </c>
      <c r="AC2296" s="20" t="str">
        <f ca="1">IF(AB2296=0,"",IF(OR(ISBLANK(P2296),ISBLANK(Q2296)),"",IF(ISBLANK(VLOOKUP(A2296,Database!A:AA,22,FALSE)),"",VLOOKUP(A2296,Database!A:AA,22,FALSE))))</f>
        <v/>
      </c>
      <c r="AD2296" s="20" t="str">
        <f>IFERROR(
   IF(
     OR(ISBLANK(P2296),ISBLANK(Q2296)),
     "",
     IF(
       AND(AA2296&lt;&gt;"",OR(V2296="Terminé",V2296="En cours")),
       VLOOKUP(AC2296,Setup_ScoreExactBonus!A:D,4,FALSE),
       0
     )),
  0)</f>
        <v/>
      </c>
      <c r="AE2296" s="21">
        <f>IFERROR(IF(OR(ISBLANK(P2296),ISBLANK(Q2296)),0,IF(AA2296&lt;&gt;"", AA2296 + IF(AB2296=1,AD2296, 0), "") * (R2296+1)),"")</f>
        <v>0</v>
      </c>
      <c r="AF2296" s="21">
        <f ca="1">SUMIFS(AE$2:AE2296,D$2:D2296,D2296)</f>
        <v>2233</v>
      </c>
    </row>
    <row r="2297" spans="1:32" hidden="1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1">
        <v>0</v>
      </c>
      <c r="S2297" s="20">
        <f>VLOOKUP($A2297,Database!$A:$Y,10,FALSE)</f>
        <v>61</v>
      </c>
      <c r="T2297" s="20">
        <f>VLOOKUP($A2297,Database!$A:$Y,11,FALSE)</f>
        <v>122</v>
      </c>
      <c r="U2297" s="20">
        <f>VLOOKUP($A2297,Database!$A:$Y,12,FALSE)</f>
        <v>148</v>
      </c>
      <c r="V2297" s="20" t="str">
        <f>VLOOKUP(A2297,Database!A:M,13,FALSE)</f>
        <v>À venir</v>
      </c>
      <c r="W2297" s="20" t="str">
        <f>VLOOKUP($A2297,Database!$A:$Y,20,FALSE)</f>
        <v/>
      </c>
      <c r="X2297" s="20" t="str">
        <f>VLOOKUP($A2297,Database!$A:$Y,21,FALSE)</f>
        <v/>
      </c>
      <c r="Y2297" s="20">
        <f>IF(A2297=0,0,IF(V2297="À venir",0,IF(AND(ISBLANK(P2297),ISBLANK(Q2297)),1,0)))</f>
        <v>0</v>
      </c>
      <c r="Z2297" s="20" t="str">
        <f>IF(OR(ISBLANK(P2297),ISBLANK(Q2297)),"",IF(OR(AND(P2297&gt;Q2297,W2297&gt;X2297),AND(P2297=Q2297,W2297=X2297),AND(P2297&lt;Q2297,W2297&lt;X2297)),1,0))</f>
        <v/>
      </c>
      <c r="AA2297" s="20" t="str">
        <f ca="1">IF(C2297&lt;NOW(),IF(AND(P2297&gt;Q2297,W2297&gt;X2297),S2297,IF(AND(P2297=Q2297,W2297=X2297),T2297,IF(AND(P2297&lt;Q2297,W2297&lt;X2297),U2297,0))),"")</f>
        <v/>
      </c>
      <c r="AB2297" s="20">
        <f ca="1">IF(AND(P2297=W2297,Q2297=X2297,NOT(ISBLANK(P2297)),NOT(ISBLANK(Q2297)),NOT(ISBLANK(W2297)),NOT(ISBLANK(AA2297))),1,0)</f>
        <v>0</v>
      </c>
      <c r="AC2297" s="20" t="str">
        <f ca="1">IF(AB2297=0,"",IF(OR(ISBLANK(P2297),ISBLANK(Q2297)),"",IF(ISBLANK(VLOOKUP(A2297,Database!A:AA,22,FALSE)),"",VLOOKUP(A2297,Database!A:AA,22,FALSE))))</f>
        <v/>
      </c>
      <c r="AD2297" s="20" t="str">
        <f>IFERROR(
   IF(
     OR(ISBLANK(P2297),ISBLANK(Q2297)),
     "",
     IF(
       AND(AA2297&lt;&gt;"",OR(V2297="Terminé",V2297="En cours")),
       VLOOKUP(AC2297,Setup_ScoreExactBonus!A:D,4,FALSE),
       0
     )),
  0)</f>
        <v/>
      </c>
      <c r="AE2297" s="21">
        <f>IFERROR(IF(OR(ISBLANK(P2297),ISBLANK(Q2297)),0,IF(AA2297&lt;&gt;"", AA2297 + IF(AB2297=1,AD2297, 0), "") * (R2297+1)),"")</f>
        <v>0</v>
      </c>
      <c r="AF2297" s="21">
        <f ca="1">SUMIFS(AE$2:AE2297,D$2:D2297,D2297)</f>
        <v>2750</v>
      </c>
    </row>
    <row r="2298" spans="1:32" hidden="1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1">
        <v>0</v>
      </c>
      <c r="S2298" s="20">
        <f>VLOOKUP($A2298,Database!$A:$Y,10,FALSE)</f>
        <v>61</v>
      </c>
      <c r="T2298" s="20">
        <f>VLOOKUP($A2298,Database!$A:$Y,11,FALSE)</f>
        <v>122</v>
      </c>
      <c r="U2298" s="20">
        <f>VLOOKUP($A2298,Database!$A:$Y,12,FALSE)</f>
        <v>148</v>
      </c>
      <c r="V2298" s="20" t="str">
        <f>VLOOKUP(A2298,Database!A:M,13,FALSE)</f>
        <v>À venir</v>
      </c>
      <c r="W2298" s="20" t="str">
        <f>VLOOKUP($A2298,Database!$A:$Y,20,FALSE)</f>
        <v/>
      </c>
      <c r="X2298" s="20" t="str">
        <f>VLOOKUP($A2298,Database!$A:$Y,21,FALSE)</f>
        <v/>
      </c>
      <c r="Y2298" s="20">
        <f>IF(A2298=0,0,IF(V2298="À venir",0,IF(AND(ISBLANK(P2298),ISBLANK(Q2298)),1,0)))</f>
        <v>0</v>
      </c>
      <c r="Z2298" s="20" t="str">
        <f>IF(OR(ISBLANK(P2298),ISBLANK(Q2298)),"",IF(OR(AND(P2298&gt;Q2298,W2298&gt;X2298),AND(P2298=Q2298,W2298=X2298),AND(P2298&lt;Q2298,W2298&lt;X2298)),1,0))</f>
        <v/>
      </c>
      <c r="AA2298" s="20" t="str">
        <f ca="1">IF(C2298&lt;NOW(),IF(AND(P2298&gt;Q2298,W2298&gt;X2298),S2298,IF(AND(P2298=Q2298,W2298=X2298),T2298,IF(AND(P2298&lt;Q2298,W2298&lt;X2298),U2298,0))),"")</f>
        <v/>
      </c>
      <c r="AB2298" s="20">
        <f ca="1">IF(AND(P2298=W2298,Q2298=X2298,NOT(ISBLANK(P2298)),NOT(ISBLANK(Q2298)),NOT(ISBLANK(W2298)),NOT(ISBLANK(AA2298))),1,0)</f>
        <v>0</v>
      </c>
      <c r="AC2298" s="20" t="str">
        <f ca="1">IF(AB2298=0,"",IF(OR(ISBLANK(P2298),ISBLANK(Q2298)),"",IF(ISBLANK(VLOOKUP(A2298,Database!A:AA,22,FALSE)),"",VLOOKUP(A2298,Database!A:AA,22,FALSE))))</f>
        <v/>
      </c>
      <c r="AD2298" s="20" t="str">
        <f>IFERROR(
   IF(
     OR(ISBLANK(P2298),ISBLANK(Q2298)),
     "",
     IF(
       AND(AA2298&lt;&gt;"",OR(V2298="Terminé",V2298="En cours")),
       VLOOKUP(AC2298,Setup_ScoreExactBonus!A:D,4,FALSE),
       0
     )),
  0)</f>
        <v/>
      </c>
      <c r="AE2298" s="21">
        <f>IFERROR(IF(OR(ISBLANK(P2298),ISBLANK(Q2298)),0,IF(AA2298&lt;&gt;"", AA2298 + IF(AB2298=1,AD2298, 0), "") * (R2298+1)),"")</f>
        <v>0</v>
      </c>
      <c r="AF2298" s="21">
        <f ca="1">SUMIFS(AE$2:AE2298,D$2:D2298,D2298)</f>
        <v>3059</v>
      </c>
    </row>
    <row r="2299" spans="1:32" hidden="1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1">
        <v>0</v>
      </c>
      <c r="S2299" s="20">
        <f>VLOOKUP($A2299,Database!$A:$Y,10,FALSE)</f>
        <v>61</v>
      </c>
      <c r="T2299" s="20">
        <f>VLOOKUP($A2299,Database!$A:$Y,11,FALSE)</f>
        <v>122</v>
      </c>
      <c r="U2299" s="20">
        <f>VLOOKUP($A2299,Database!$A:$Y,12,FALSE)</f>
        <v>148</v>
      </c>
      <c r="V2299" s="20" t="str">
        <f>VLOOKUP(A2299,Database!A:M,13,FALSE)</f>
        <v>À venir</v>
      </c>
      <c r="W2299" s="20" t="str">
        <f>VLOOKUP($A2299,Database!$A:$Y,20,FALSE)</f>
        <v/>
      </c>
      <c r="X2299" s="20" t="str">
        <f>VLOOKUP($A2299,Database!$A:$Y,21,FALSE)</f>
        <v/>
      </c>
      <c r="Y2299" s="20">
        <f>IF(A2299=0,0,IF(V2299="À venir",0,IF(AND(ISBLANK(P2299),ISBLANK(Q2299)),1,0)))</f>
        <v>0</v>
      </c>
      <c r="Z2299" s="20" t="str">
        <f>IF(OR(ISBLANK(P2299),ISBLANK(Q2299)),"",IF(OR(AND(P2299&gt;Q2299,W2299&gt;X2299),AND(P2299=Q2299,W2299=X2299),AND(P2299&lt;Q2299,W2299&lt;X2299)),1,0))</f>
        <v/>
      </c>
      <c r="AA2299" s="20" t="str">
        <f ca="1">IF(C2299&lt;NOW(),IF(AND(P2299&gt;Q2299,W2299&gt;X2299),S2299,IF(AND(P2299=Q2299,W2299=X2299),T2299,IF(AND(P2299&lt;Q2299,W2299&lt;X2299),U2299,0))),"")</f>
        <v/>
      </c>
      <c r="AB2299" s="20">
        <f ca="1">IF(AND(P2299=W2299,Q2299=X2299,NOT(ISBLANK(P2299)),NOT(ISBLANK(Q2299)),NOT(ISBLANK(W2299)),NOT(ISBLANK(AA2299))),1,0)</f>
        <v>0</v>
      </c>
      <c r="AC2299" s="20" t="str">
        <f ca="1">IF(AB2299=0,"",IF(OR(ISBLANK(P2299),ISBLANK(Q2299)),"",IF(ISBLANK(VLOOKUP(A2299,Database!A:AA,22,FALSE)),"",VLOOKUP(A2299,Database!A:AA,22,FALSE))))</f>
        <v/>
      </c>
      <c r="AD2299" s="20" t="str">
        <f>IFERROR(
   IF(
     OR(ISBLANK(P2299),ISBLANK(Q2299)),
     "",
     IF(
       AND(AA2299&lt;&gt;"",OR(V2299="Terminé",V2299="En cours")),
       VLOOKUP(AC2299,Setup_ScoreExactBonus!A:D,4,FALSE),
       0
     )),
  0)</f>
        <v/>
      </c>
      <c r="AE2299" s="21">
        <f>IFERROR(IF(OR(ISBLANK(P2299),ISBLANK(Q2299)),0,IF(AA2299&lt;&gt;"", AA2299 + IF(AB2299=1,AD2299, 0), "") * (R2299+1)),"")</f>
        <v>0</v>
      </c>
      <c r="AF2299" s="21">
        <f ca="1">SUMIFS(AE$2:AE2299,D$2:D2299,D2299)</f>
        <v>2802</v>
      </c>
    </row>
    <row r="2300" spans="1:32" hidden="1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1">
        <v>0</v>
      </c>
      <c r="S2300" s="20">
        <f>VLOOKUP($A2300,Database!$A:$Y,10,FALSE)</f>
        <v>61</v>
      </c>
      <c r="T2300" s="20">
        <f>VLOOKUP($A2300,Database!$A:$Y,11,FALSE)</f>
        <v>122</v>
      </c>
      <c r="U2300" s="20">
        <f>VLOOKUP($A2300,Database!$A:$Y,12,FALSE)</f>
        <v>148</v>
      </c>
      <c r="V2300" s="20" t="str">
        <f>VLOOKUP(A2300,Database!A:M,13,FALSE)</f>
        <v>À venir</v>
      </c>
      <c r="W2300" s="20" t="str">
        <f>VLOOKUP($A2300,Database!$A:$Y,20,FALSE)</f>
        <v/>
      </c>
      <c r="X2300" s="20" t="str">
        <f>VLOOKUP($A2300,Database!$A:$Y,21,FALSE)</f>
        <v/>
      </c>
      <c r="Y2300" s="20">
        <f>IF(A2300=0,0,IF(V2300="À venir",0,IF(AND(ISBLANK(P2300),ISBLANK(Q2300)),1,0)))</f>
        <v>0</v>
      </c>
      <c r="Z2300" s="20" t="str">
        <f>IF(OR(ISBLANK(P2300),ISBLANK(Q2300)),"",IF(OR(AND(P2300&gt;Q2300,W2300&gt;X2300),AND(P2300=Q2300,W2300=X2300),AND(P2300&lt;Q2300,W2300&lt;X2300)),1,0))</f>
        <v/>
      </c>
      <c r="AA2300" s="20" t="str">
        <f ca="1">IF(C2300&lt;NOW(),IF(AND(P2300&gt;Q2300,W2300&gt;X2300),S2300,IF(AND(P2300=Q2300,W2300=X2300),T2300,IF(AND(P2300&lt;Q2300,W2300&lt;X2300),U2300,0))),"")</f>
        <v/>
      </c>
      <c r="AB2300" s="20">
        <f ca="1">IF(AND(P2300=W2300,Q2300=X2300,NOT(ISBLANK(P2300)),NOT(ISBLANK(Q2300)),NOT(ISBLANK(W2300)),NOT(ISBLANK(AA2300))),1,0)</f>
        <v>0</v>
      </c>
      <c r="AC2300" s="20" t="str">
        <f ca="1">IF(AB2300=0,"",IF(OR(ISBLANK(P2300),ISBLANK(Q2300)),"",IF(ISBLANK(VLOOKUP(A2300,Database!A:AA,22,FALSE)),"",VLOOKUP(A2300,Database!A:AA,22,FALSE))))</f>
        <v/>
      </c>
      <c r="AD2300" s="20" t="str">
        <f>IFERROR(
   IF(
     OR(ISBLANK(P2300),ISBLANK(Q2300)),
     "",
     IF(
       AND(AA2300&lt;&gt;"",OR(V2300="Terminé",V2300="En cours")),
       VLOOKUP(AC2300,Setup_ScoreExactBonus!A:D,4,FALSE),
       0
     )),
  0)</f>
        <v/>
      </c>
      <c r="AE2300" s="21">
        <f>IFERROR(IF(OR(ISBLANK(P2300),ISBLANK(Q2300)),0,IF(AA2300&lt;&gt;"", AA2300 + IF(AB2300=1,AD2300, 0), "") * (R2300+1)),"")</f>
        <v>0</v>
      </c>
      <c r="AF2300" s="21">
        <f ca="1">SUMIFS(AE$2:AE2300,D$2:D2300,D2300)</f>
        <v>2698</v>
      </c>
    </row>
    <row r="2301" spans="1:32" hidden="1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1">
        <v>0</v>
      </c>
      <c r="S2301" s="20">
        <f>VLOOKUP($A2301,Database!$A:$Y,10,FALSE)</f>
        <v>61</v>
      </c>
      <c r="T2301" s="20">
        <f>VLOOKUP($A2301,Database!$A:$Y,11,FALSE)</f>
        <v>122</v>
      </c>
      <c r="U2301" s="20">
        <f>VLOOKUP($A2301,Database!$A:$Y,12,FALSE)</f>
        <v>148</v>
      </c>
      <c r="V2301" s="20" t="str">
        <f>VLOOKUP(A2301,Database!A:M,13,FALSE)</f>
        <v>À venir</v>
      </c>
      <c r="W2301" s="20" t="str">
        <f>VLOOKUP($A2301,Database!$A:$Y,20,FALSE)</f>
        <v/>
      </c>
      <c r="X2301" s="20" t="str">
        <f>VLOOKUP($A2301,Database!$A:$Y,21,FALSE)</f>
        <v/>
      </c>
      <c r="Y2301" s="20">
        <f>IF(A2301=0,0,IF(V2301="À venir",0,IF(AND(ISBLANK(P2301),ISBLANK(Q2301)),1,0)))</f>
        <v>0</v>
      </c>
      <c r="Z2301" s="20" t="str">
        <f>IF(OR(ISBLANK(P2301),ISBLANK(Q2301)),"",IF(OR(AND(P2301&gt;Q2301,W2301&gt;X2301),AND(P2301=Q2301,W2301=X2301),AND(P2301&lt;Q2301,W2301&lt;X2301)),1,0))</f>
        <v/>
      </c>
      <c r="AA2301" s="20" t="str">
        <f ca="1">IF(C2301&lt;NOW(),IF(AND(P2301&gt;Q2301,W2301&gt;X2301),S2301,IF(AND(P2301=Q2301,W2301=X2301),T2301,IF(AND(P2301&lt;Q2301,W2301&lt;X2301),U2301,0))),"")</f>
        <v/>
      </c>
      <c r="AB2301" s="20">
        <f ca="1">IF(AND(P2301=W2301,Q2301=X2301,NOT(ISBLANK(P2301)),NOT(ISBLANK(Q2301)),NOT(ISBLANK(W2301)),NOT(ISBLANK(AA2301))),1,0)</f>
        <v>0</v>
      </c>
      <c r="AC2301" s="20" t="str">
        <f ca="1">IF(AB2301=0,"",IF(OR(ISBLANK(P2301),ISBLANK(Q2301)),"",IF(ISBLANK(VLOOKUP(A2301,Database!A:AA,22,FALSE)),"",VLOOKUP(A2301,Database!A:AA,22,FALSE))))</f>
        <v/>
      </c>
      <c r="AD2301" s="20" t="str">
        <f>IFERROR(
   IF(
     OR(ISBLANK(P2301),ISBLANK(Q2301)),
     "",
     IF(
       AND(AA2301&lt;&gt;"",OR(V2301="Terminé",V2301="En cours")),
       VLOOKUP(AC2301,Setup_ScoreExactBonus!A:D,4,FALSE),
       0
     )),
  0)</f>
        <v/>
      </c>
      <c r="AE2301" s="21">
        <f>IFERROR(IF(OR(ISBLANK(P2301),ISBLANK(Q2301)),0,IF(AA2301&lt;&gt;"", AA2301 + IF(AB2301=1,AD2301, 0), "") * (R2301+1)),"")</f>
        <v>0</v>
      </c>
      <c r="AF2301" s="21">
        <f ca="1">SUMIFS(AE$2:AE2301,D$2:D2301,D2301)</f>
        <v>2190</v>
      </c>
    </row>
    <row r="2302" spans="1:32" hidden="1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1">
        <v>0</v>
      </c>
      <c r="S2302" s="20">
        <f>VLOOKUP($A2302,Database!$A:$Y,10,FALSE)</f>
        <v>61</v>
      </c>
      <c r="T2302" s="20">
        <f>VLOOKUP($A2302,Database!$A:$Y,11,FALSE)</f>
        <v>122</v>
      </c>
      <c r="U2302" s="20">
        <f>VLOOKUP($A2302,Database!$A:$Y,12,FALSE)</f>
        <v>148</v>
      </c>
      <c r="V2302" s="20" t="str">
        <f>VLOOKUP(A2302,Database!A:M,13,FALSE)</f>
        <v>À venir</v>
      </c>
      <c r="W2302" s="20" t="str">
        <f>VLOOKUP($A2302,Database!$A:$Y,20,FALSE)</f>
        <v/>
      </c>
      <c r="X2302" s="20" t="str">
        <f>VLOOKUP($A2302,Database!$A:$Y,21,FALSE)</f>
        <v/>
      </c>
      <c r="Y2302" s="20">
        <f>IF(A2302=0,0,IF(V2302="À venir",0,IF(AND(ISBLANK(P2302),ISBLANK(Q2302)),1,0)))</f>
        <v>0</v>
      </c>
      <c r="Z2302" s="20" t="str">
        <f>IF(OR(ISBLANK(P2302),ISBLANK(Q2302)),"",IF(OR(AND(P2302&gt;Q2302,W2302&gt;X2302),AND(P2302=Q2302,W2302=X2302),AND(P2302&lt;Q2302,W2302&lt;X2302)),1,0))</f>
        <v/>
      </c>
      <c r="AA2302" s="20" t="str">
        <f ca="1">IF(C2302&lt;NOW(),IF(AND(P2302&gt;Q2302,W2302&gt;X2302),S2302,IF(AND(P2302=Q2302,W2302=X2302),T2302,IF(AND(P2302&lt;Q2302,W2302&lt;X2302),U2302,0))),"")</f>
        <v/>
      </c>
      <c r="AB2302" s="20">
        <f ca="1">IF(AND(P2302=W2302,Q2302=X2302,NOT(ISBLANK(P2302)),NOT(ISBLANK(Q2302)),NOT(ISBLANK(W2302)),NOT(ISBLANK(AA2302))),1,0)</f>
        <v>0</v>
      </c>
      <c r="AC2302" s="20" t="str">
        <f ca="1">IF(AB2302=0,"",IF(OR(ISBLANK(P2302),ISBLANK(Q2302)),"",IF(ISBLANK(VLOOKUP(A2302,Database!A:AA,22,FALSE)),"",VLOOKUP(A2302,Database!A:AA,22,FALSE))))</f>
        <v/>
      </c>
      <c r="AD2302" s="20" t="str">
        <f>IFERROR(
   IF(
     OR(ISBLANK(P2302),ISBLANK(Q2302)),
     "",
     IF(
       AND(AA2302&lt;&gt;"",OR(V2302="Terminé",V2302="En cours")),
       VLOOKUP(AC2302,Setup_ScoreExactBonus!A:D,4,FALSE),
       0
     )),
  0)</f>
        <v/>
      </c>
      <c r="AE2302" s="21">
        <f>IFERROR(IF(OR(ISBLANK(P2302),ISBLANK(Q2302)),0,IF(AA2302&lt;&gt;"", AA2302 + IF(AB2302=1,AD2302, 0), "") * (R2302+1)),"")</f>
        <v>0</v>
      </c>
      <c r="AF2302" s="21">
        <f ca="1">SUMIFS(AE$2:AE2302,D$2:D2302,D2302)</f>
        <v>2789</v>
      </c>
    </row>
    <row r="2303" spans="1:32" hidden="1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1">
        <v>0</v>
      </c>
      <c r="S2303" s="20">
        <f>VLOOKUP($A2303,Database!$A:$Y,10,FALSE)</f>
        <v>61</v>
      </c>
      <c r="T2303" s="20">
        <f>VLOOKUP($A2303,Database!$A:$Y,11,FALSE)</f>
        <v>122</v>
      </c>
      <c r="U2303" s="20">
        <f>VLOOKUP($A2303,Database!$A:$Y,12,FALSE)</f>
        <v>148</v>
      </c>
      <c r="V2303" s="20" t="str">
        <f>VLOOKUP(A2303,Database!A:M,13,FALSE)</f>
        <v>À venir</v>
      </c>
      <c r="W2303" s="20" t="str">
        <f>VLOOKUP($A2303,Database!$A:$Y,20,FALSE)</f>
        <v/>
      </c>
      <c r="X2303" s="20" t="str">
        <f>VLOOKUP($A2303,Database!$A:$Y,21,FALSE)</f>
        <v/>
      </c>
      <c r="Y2303" s="20">
        <f>IF(A2303=0,0,IF(V2303="À venir",0,IF(AND(ISBLANK(P2303),ISBLANK(Q2303)),1,0)))</f>
        <v>0</v>
      </c>
      <c r="Z2303" s="20" t="str">
        <f>IF(OR(ISBLANK(P2303),ISBLANK(Q2303)),"",IF(OR(AND(P2303&gt;Q2303,W2303&gt;X2303),AND(P2303=Q2303,W2303=X2303),AND(P2303&lt;Q2303,W2303&lt;X2303)),1,0))</f>
        <v/>
      </c>
      <c r="AA2303" s="20" t="str">
        <f ca="1">IF(C2303&lt;NOW(),IF(AND(P2303&gt;Q2303,W2303&gt;X2303),S2303,IF(AND(P2303=Q2303,W2303=X2303),T2303,IF(AND(P2303&lt;Q2303,W2303&lt;X2303),U2303,0))),"")</f>
        <v/>
      </c>
      <c r="AB2303" s="20">
        <f ca="1">IF(AND(P2303=W2303,Q2303=X2303,NOT(ISBLANK(P2303)),NOT(ISBLANK(Q2303)),NOT(ISBLANK(W2303)),NOT(ISBLANK(AA2303))),1,0)</f>
        <v>0</v>
      </c>
      <c r="AC2303" s="20" t="str">
        <f ca="1">IF(AB2303=0,"",IF(OR(ISBLANK(P2303),ISBLANK(Q2303)),"",IF(ISBLANK(VLOOKUP(A2303,Database!A:AA,22,FALSE)),"",VLOOKUP(A2303,Database!A:AA,22,FALSE))))</f>
        <v/>
      </c>
      <c r="AD2303" s="20" t="str">
        <f>IFERROR(
   IF(
     OR(ISBLANK(P2303),ISBLANK(Q2303)),
     "",
     IF(
       AND(AA2303&lt;&gt;"",OR(V2303="Terminé",V2303="En cours")),
       VLOOKUP(AC2303,Setup_ScoreExactBonus!A:D,4,FALSE),
       0
     )),
  0)</f>
        <v/>
      </c>
      <c r="AE2303" s="21">
        <f>IFERROR(IF(OR(ISBLANK(P2303),ISBLANK(Q2303)),0,IF(AA2303&lt;&gt;"", AA2303 + IF(AB2303=1,AD2303, 0), "") * (R2303+1)),"")</f>
        <v>0</v>
      </c>
      <c r="AF2303" s="21">
        <f ca="1">SUMIFS(AE$2:AE2303,D$2:D2303,D2303)</f>
        <v>1434</v>
      </c>
    </row>
    <row r="2304" spans="1:32" hidden="1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1">
        <v>0</v>
      </c>
      <c r="S2304" s="20">
        <f>VLOOKUP($A2304,Database!$A:$Y,10,FALSE)</f>
        <v>61</v>
      </c>
      <c r="T2304" s="20">
        <f>VLOOKUP($A2304,Database!$A:$Y,11,FALSE)</f>
        <v>122</v>
      </c>
      <c r="U2304" s="20">
        <f>VLOOKUP($A2304,Database!$A:$Y,12,FALSE)</f>
        <v>148</v>
      </c>
      <c r="V2304" s="20" t="str">
        <f>VLOOKUP(A2304,Database!A:M,13,FALSE)</f>
        <v>À venir</v>
      </c>
      <c r="W2304" s="20" t="str">
        <f>VLOOKUP($A2304,Database!$A:$Y,20,FALSE)</f>
        <v/>
      </c>
      <c r="X2304" s="20" t="str">
        <f>VLOOKUP($A2304,Database!$A:$Y,21,FALSE)</f>
        <v/>
      </c>
      <c r="Y2304" s="20">
        <f>IF(A2304=0,0,IF(V2304="À venir",0,IF(AND(ISBLANK(P2304),ISBLANK(Q2304)),1,0)))</f>
        <v>0</v>
      </c>
      <c r="Z2304" s="20" t="str">
        <f>IF(OR(ISBLANK(P2304),ISBLANK(Q2304)),"",IF(OR(AND(P2304&gt;Q2304,W2304&gt;X2304),AND(P2304=Q2304,W2304=X2304),AND(P2304&lt;Q2304,W2304&lt;X2304)),1,0))</f>
        <v/>
      </c>
      <c r="AA2304" s="20" t="str">
        <f ca="1">IF(C2304&lt;NOW(),IF(AND(P2304&gt;Q2304,W2304&gt;X2304),S2304,IF(AND(P2304=Q2304,W2304=X2304),T2304,IF(AND(P2304&lt;Q2304,W2304&lt;X2304),U2304,0))),"")</f>
        <v/>
      </c>
      <c r="AB2304" s="20">
        <f ca="1">IF(AND(P2304=W2304,Q2304=X2304,NOT(ISBLANK(P2304)),NOT(ISBLANK(Q2304)),NOT(ISBLANK(W2304)),NOT(ISBLANK(AA2304))),1,0)</f>
        <v>0</v>
      </c>
      <c r="AC2304" s="20" t="str">
        <f ca="1">IF(AB2304=0,"",IF(OR(ISBLANK(P2304),ISBLANK(Q2304)),"",IF(ISBLANK(VLOOKUP(A2304,Database!A:AA,22,FALSE)),"",VLOOKUP(A2304,Database!A:AA,22,FALSE))))</f>
        <v/>
      </c>
      <c r="AD2304" s="20" t="str">
        <f>IFERROR(
   IF(
     OR(ISBLANK(P2304),ISBLANK(Q2304)),
     "",
     IF(
       AND(AA2304&lt;&gt;"",OR(V2304="Terminé",V2304="En cours")),
       VLOOKUP(AC2304,Setup_ScoreExactBonus!A:D,4,FALSE),
       0
     )),
  0)</f>
        <v/>
      </c>
      <c r="AE2304" s="21">
        <f>IFERROR(IF(OR(ISBLANK(P2304),ISBLANK(Q2304)),0,IF(AA2304&lt;&gt;"", AA2304 + IF(AB2304=1,AD2304, 0), "") * (R2304+1)),"")</f>
        <v>0</v>
      </c>
      <c r="AF2304" s="21">
        <f ca="1">SUMIFS(AE$2:AE2304,D$2:D2304,D2304)</f>
        <v>2732</v>
      </c>
    </row>
    <row r="2305" spans="1:32" hidden="1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1">
        <v>0</v>
      </c>
      <c r="S2305" s="20">
        <f>VLOOKUP($A2305,Database!$A:$Y,10,FALSE)</f>
        <v>61</v>
      </c>
      <c r="T2305" s="20">
        <f>VLOOKUP($A2305,Database!$A:$Y,11,FALSE)</f>
        <v>122</v>
      </c>
      <c r="U2305" s="20">
        <f>VLOOKUP($A2305,Database!$A:$Y,12,FALSE)</f>
        <v>148</v>
      </c>
      <c r="V2305" s="20" t="str">
        <f>VLOOKUP(A2305,Database!A:M,13,FALSE)</f>
        <v>À venir</v>
      </c>
      <c r="W2305" s="20" t="str">
        <f>VLOOKUP($A2305,Database!$A:$Y,20,FALSE)</f>
        <v/>
      </c>
      <c r="X2305" s="20" t="str">
        <f>VLOOKUP($A2305,Database!$A:$Y,21,FALSE)</f>
        <v/>
      </c>
      <c r="Y2305" s="20">
        <f>IF(A2305=0,0,IF(V2305="À venir",0,IF(AND(ISBLANK(P2305),ISBLANK(Q2305)),1,0)))</f>
        <v>0</v>
      </c>
      <c r="Z2305" s="20" t="str">
        <f>IF(OR(ISBLANK(P2305),ISBLANK(Q2305)),"",IF(OR(AND(P2305&gt;Q2305,W2305&gt;X2305),AND(P2305=Q2305,W2305=X2305),AND(P2305&lt;Q2305,W2305&lt;X2305)),1,0))</f>
        <v/>
      </c>
      <c r="AA2305" s="20" t="str">
        <f ca="1">IF(C2305&lt;NOW(),IF(AND(P2305&gt;Q2305,W2305&gt;X2305),S2305,IF(AND(P2305=Q2305,W2305=X2305),T2305,IF(AND(P2305&lt;Q2305,W2305&lt;X2305),U2305,0))),"")</f>
        <v/>
      </c>
      <c r="AB2305" s="20">
        <f ca="1">IF(AND(P2305=W2305,Q2305=X2305,NOT(ISBLANK(P2305)),NOT(ISBLANK(Q2305)),NOT(ISBLANK(W2305)),NOT(ISBLANK(AA2305))),1,0)</f>
        <v>0</v>
      </c>
      <c r="AC2305" s="20" t="str">
        <f ca="1">IF(AB2305=0,"",IF(OR(ISBLANK(P2305),ISBLANK(Q2305)),"",IF(ISBLANK(VLOOKUP(A2305,Database!A:AA,22,FALSE)),"",VLOOKUP(A2305,Database!A:AA,22,FALSE))))</f>
        <v/>
      </c>
      <c r="AD2305" s="20" t="str">
        <f>IFERROR(
   IF(
     OR(ISBLANK(P2305),ISBLANK(Q2305)),
     "",
     IF(
       AND(AA2305&lt;&gt;"",OR(V2305="Terminé",V2305="En cours")),
       VLOOKUP(AC2305,Setup_ScoreExactBonus!A:D,4,FALSE),
       0
     )),
  0)</f>
        <v/>
      </c>
      <c r="AE2305" s="21">
        <f>IFERROR(IF(OR(ISBLANK(P2305),ISBLANK(Q2305)),0,IF(AA2305&lt;&gt;"", AA2305 + IF(AB2305=1,AD2305, 0), "") * (R2305+1)),"")</f>
        <v>0</v>
      </c>
      <c r="AF2305" s="21">
        <f ca="1">SUMIFS(AE$2:AE2305,D$2:D2305,D2305)</f>
        <v>2825</v>
      </c>
    </row>
    <row r="2306" spans="1:32" hidden="1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1">
        <v>0</v>
      </c>
      <c r="S2306" s="20">
        <f>VLOOKUP($A2306,Database!$A:$Y,10,FALSE)</f>
        <v>61</v>
      </c>
      <c r="T2306" s="20">
        <f>VLOOKUP($A2306,Database!$A:$Y,11,FALSE)</f>
        <v>122</v>
      </c>
      <c r="U2306" s="20">
        <f>VLOOKUP($A2306,Database!$A:$Y,12,FALSE)</f>
        <v>148</v>
      </c>
      <c r="V2306" s="20" t="str">
        <f>VLOOKUP(A2306,Database!A:M,13,FALSE)</f>
        <v>À venir</v>
      </c>
      <c r="W2306" s="20" t="str">
        <f>VLOOKUP($A2306,Database!$A:$Y,20,FALSE)</f>
        <v/>
      </c>
      <c r="X2306" s="20" t="str">
        <f>VLOOKUP($A2306,Database!$A:$Y,21,FALSE)</f>
        <v/>
      </c>
      <c r="Y2306" s="20">
        <f>IF(A2306=0,0,IF(V2306="À venir",0,IF(AND(ISBLANK(P2306),ISBLANK(Q2306)),1,0)))</f>
        <v>0</v>
      </c>
      <c r="Z2306" s="20" t="str">
        <f>IF(OR(ISBLANK(P2306),ISBLANK(Q2306)),"",IF(OR(AND(P2306&gt;Q2306,W2306&gt;X2306),AND(P2306=Q2306,W2306=X2306),AND(P2306&lt;Q2306,W2306&lt;X2306)),1,0))</f>
        <v/>
      </c>
      <c r="AA2306" s="20" t="str">
        <f ca="1">IF(C2306&lt;NOW(),IF(AND(P2306&gt;Q2306,W2306&gt;X2306),S2306,IF(AND(P2306=Q2306,W2306=X2306),T2306,IF(AND(P2306&lt;Q2306,W2306&lt;X2306),U2306,0))),"")</f>
        <v/>
      </c>
      <c r="AB2306" s="20">
        <f ca="1">IF(AND(P2306=W2306,Q2306=X2306,NOT(ISBLANK(P2306)),NOT(ISBLANK(Q2306)),NOT(ISBLANK(W2306)),NOT(ISBLANK(AA2306))),1,0)</f>
        <v>0</v>
      </c>
      <c r="AC2306" s="20" t="str">
        <f ca="1">IF(AB2306=0,"",IF(OR(ISBLANK(P2306),ISBLANK(Q2306)),"",IF(ISBLANK(VLOOKUP(A2306,Database!A:AA,22,FALSE)),"",VLOOKUP(A2306,Database!A:AA,22,FALSE))))</f>
        <v/>
      </c>
      <c r="AD2306" s="20" t="str">
        <f>IFERROR(
   IF(
     OR(ISBLANK(P2306),ISBLANK(Q2306)),
     "",
     IF(
       AND(AA2306&lt;&gt;"",OR(V2306="Terminé",V2306="En cours")),
       VLOOKUP(AC2306,Setup_ScoreExactBonus!A:D,4,FALSE),
       0
     )),
  0)</f>
        <v/>
      </c>
      <c r="AE2306" s="21">
        <f>IFERROR(IF(OR(ISBLANK(P2306),ISBLANK(Q2306)),0,IF(AA2306&lt;&gt;"", AA2306 + IF(AB2306=1,AD2306, 0), "") * (R2306+1)),"")</f>
        <v>0</v>
      </c>
      <c r="AF2306" s="21">
        <f ca="1">SUMIFS(AE$2:AE2306,D$2:D2306,D2306)</f>
        <v>2585</v>
      </c>
    </row>
    <row r="2307" spans="1:32" hidden="1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1">
        <v>0</v>
      </c>
      <c r="S2307" s="20">
        <f>VLOOKUP($A2307,Database!$A:$Y,10,FALSE)</f>
        <v>61</v>
      </c>
      <c r="T2307" s="20">
        <f>VLOOKUP($A2307,Database!$A:$Y,11,FALSE)</f>
        <v>122</v>
      </c>
      <c r="U2307" s="20">
        <f>VLOOKUP($A2307,Database!$A:$Y,12,FALSE)</f>
        <v>148</v>
      </c>
      <c r="V2307" s="20" t="str">
        <f>VLOOKUP(A2307,Database!A:M,13,FALSE)</f>
        <v>À venir</v>
      </c>
      <c r="W2307" s="20" t="str">
        <f>VLOOKUP($A2307,Database!$A:$Y,20,FALSE)</f>
        <v/>
      </c>
      <c r="X2307" s="20" t="str">
        <f>VLOOKUP($A2307,Database!$A:$Y,21,FALSE)</f>
        <v/>
      </c>
      <c r="Y2307" s="20">
        <f>IF(A2307=0,0,IF(V2307="À venir",0,IF(AND(ISBLANK(P2307),ISBLANK(Q2307)),1,0)))</f>
        <v>0</v>
      </c>
      <c r="Z2307" s="20" t="str">
        <f>IF(OR(ISBLANK(P2307),ISBLANK(Q2307)),"",IF(OR(AND(P2307&gt;Q2307,W2307&gt;X2307),AND(P2307=Q2307,W2307=X2307),AND(P2307&lt;Q2307,W2307&lt;X2307)),1,0))</f>
        <v/>
      </c>
      <c r="AA2307" s="20" t="str">
        <f ca="1">IF(C2307&lt;NOW(),IF(AND(P2307&gt;Q2307,W2307&gt;X2307),S2307,IF(AND(P2307=Q2307,W2307=X2307),T2307,IF(AND(P2307&lt;Q2307,W2307&lt;X2307),U2307,0))),"")</f>
        <v/>
      </c>
      <c r="AB2307" s="20">
        <f ca="1">IF(AND(P2307=W2307,Q2307=X2307,NOT(ISBLANK(P2307)),NOT(ISBLANK(Q2307)),NOT(ISBLANK(W2307)),NOT(ISBLANK(AA2307))),1,0)</f>
        <v>0</v>
      </c>
      <c r="AC2307" s="20" t="str">
        <f ca="1">IF(AB2307=0,"",IF(OR(ISBLANK(P2307),ISBLANK(Q2307)),"",IF(ISBLANK(VLOOKUP(A2307,Database!A:AA,22,FALSE)),"",VLOOKUP(A2307,Database!A:AA,22,FALSE))))</f>
        <v/>
      </c>
      <c r="AD2307" s="20" t="str">
        <f>IFERROR(
   IF(
     OR(ISBLANK(P2307),ISBLANK(Q2307)),
     "",
     IF(
       AND(AA2307&lt;&gt;"",OR(V2307="Terminé",V2307="En cours")),
       VLOOKUP(AC2307,Setup_ScoreExactBonus!A:D,4,FALSE),
       0
     )),
  0)</f>
        <v/>
      </c>
      <c r="AE2307" s="21">
        <f>IFERROR(IF(OR(ISBLANK(P2307),ISBLANK(Q2307)),0,IF(AA2307&lt;&gt;"", AA2307 + IF(AB2307=1,AD2307, 0), "") * (R2307+1)),"")</f>
        <v>0</v>
      </c>
      <c r="AF2307" s="21">
        <f ca="1">SUMIFS(AE$2:AE2307,D$2:D2307,D2307)</f>
        <v>2936</v>
      </c>
    </row>
    <row r="2308" spans="1:32" hidden="1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1">
        <v>0</v>
      </c>
      <c r="S2308" s="20">
        <f>VLOOKUP($A2308,Database!$A:$Y,10,FALSE)</f>
        <v>61</v>
      </c>
      <c r="T2308" s="20">
        <f>VLOOKUP($A2308,Database!$A:$Y,11,FALSE)</f>
        <v>122</v>
      </c>
      <c r="U2308" s="20">
        <f>VLOOKUP($A2308,Database!$A:$Y,12,FALSE)</f>
        <v>148</v>
      </c>
      <c r="V2308" s="20" t="str">
        <f>VLOOKUP(A2308,Database!A:M,13,FALSE)</f>
        <v>À venir</v>
      </c>
      <c r="W2308" s="20" t="str">
        <f>VLOOKUP($A2308,Database!$A:$Y,20,FALSE)</f>
        <v/>
      </c>
      <c r="X2308" s="20" t="str">
        <f>VLOOKUP($A2308,Database!$A:$Y,21,FALSE)</f>
        <v/>
      </c>
      <c r="Y2308" s="20">
        <f>IF(A2308=0,0,IF(V2308="À venir",0,IF(AND(ISBLANK(P2308),ISBLANK(Q2308)),1,0)))</f>
        <v>0</v>
      </c>
      <c r="Z2308" s="20" t="str">
        <f>IF(OR(ISBLANK(P2308),ISBLANK(Q2308)),"",IF(OR(AND(P2308&gt;Q2308,W2308&gt;X2308),AND(P2308=Q2308,W2308=X2308),AND(P2308&lt;Q2308,W2308&lt;X2308)),1,0))</f>
        <v/>
      </c>
      <c r="AA2308" s="20" t="str">
        <f ca="1">IF(C2308&lt;NOW(),IF(AND(P2308&gt;Q2308,W2308&gt;X2308),S2308,IF(AND(P2308=Q2308,W2308=X2308),T2308,IF(AND(P2308&lt;Q2308,W2308&lt;X2308),U2308,0))),"")</f>
        <v/>
      </c>
      <c r="AB2308" s="20">
        <f ca="1">IF(AND(P2308=W2308,Q2308=X2308,NOT(ISBLANK(P2308)),NOT(ISBLANK(Q2308)),NOT(ISBLANK(W2308)),NOT(ISBLANK(AA2308))),1,0)</f>
        <v>0</v>
      </c>
      <c r="AC2308" s="20" t="str">
        <f ca="1">IF(AB2308=0,"",IF(OR(ISBLANK(P2308),ISBLANK(Q2308)),"",IF(ISBLANK(VLOOKUP(A2308,Database!A:AA,22,FALSE)),"",VLOOKUP(A2308,Database!A:AA,22,FALSE))))</f>
        <v/>
      </c>
      <c r="AD2308" s="20" t="str">
        <f>IFERROR(
   IF(
     OR(ISBLANK(P2308),ISBLANK(Q2308)),
     "",
     IF(
       AND(AA2308&lt;&gt;"",OR(V2308="Terminé",V2308="En cours")),
       VLOOKUP(AC2308,Setup_ScoreExactBonus!A:D,4,FALSE),
       0
     )),
  0)</f>
        <v/>
      </c>
      <c r="AE2308" s="21">
        <f>IFERROR(IF(OR(ISBLANK(P2308),ISBLANK(Q2308)),0,IF(AA2308&lt;&gt;"", AA2308 + IF(AB2308=1,AD2308, 0), "") * (R2308+1)),"")</f>
        <v>0</v>
      </c>
      <c r="AF2308" s="21">
        <f ca="1">SUMIFS(AE$2:AE2308,D$2:D2308,D2308)</f>
        <v>2774</v>
      </c>
    </row>
    <row r="2309" spans="1:32" hidden="1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1">
        <v>0</v>
      </c>
      <c r="S2309" s="20">
        <f>VLOOKUP($A2309,Database!$A:$Y,10,FALSE)</f>
        <v>61</v>
      </c>
      <c r="T2309" s="20">
        <f>VLOOKUP($A2309,Database!$A:$Y,11,FALSE)</f>
        <v>122</v>
      </c>
      <c r="U2309" s="20">
        <f>VLOOKUP($A2309,Database!$A:$Y,12,FALSE)</f>
        <v>148</v>
      </c>
      <c r="V2309" s="20" t="str">
        <f>VLOOKUP(A2309,Database!A:M,13,FALSE)</f>
        <v>À venir</v>
      </c>
      <c r="W2309" s="20" t="str">
        <f>VLOOKUP($A2309,Database!$A:$Y,20,FALSE)</f>
        <v/>
      </c>
      <c r="X2309" s="20" t="str">
        <f>VLOOKUP($A2309,Database!$A:$Y,21,FALSE)</f>
        <v/>
      </c>
      <c r="Y2309" s="20">
        <f>IF(A2309=0,0,IF(V2309="À venir",0,IF(AND(ISBLANK(P2309),ISBLANK(Q2309)),1,0)))</f>
        <v>0</v>
      </c>
      <c r="Z2309" s="20" t="str">
        <f>IF(OR(ISBLANK(P2309),ISBLANK(Q2309)),"",IF(OR(AND(P2309&gt;Q2309,W2309&gt;X2309),AND(P2309=Q2309,W2309=X2309),AND(P2309&lt;Q2309,W2309&lt;X2309)),1,0))</f>
        <v/>
      </c>
      <c r="AA2309" s="20" t="str">
        <f ca="1">IF(C2309&lt;NOW(),IF(AND(P2309&gt;Q2309,W2309&gt;X2309),S2309,IF(AND(P2309=Q2309,W2309=X2309),T2309,IF(AND(P2309&lt;Q2309,W2309&lt;X2309),U2309,0))),"")</f>
        <v/>
      </c>
      <c r="AB2309" s="20">
        <f ca="1">IF(AND(P2309=W2309,Q2309=X2309,NOT(ISBLANK(P2309)),NOT(ISBLANK(Q2309)),NOT(ISBLANK(W2309)),NOT(ISBLANK(AA2309))),1,0)</f>
        <v>0</v>
      </c>
      <c r="AC2309" s="20" t="str">
        <f ca="1">IF(AB2309=0,"",IF(OR(ISBLANK(P2309),ISBLANK(Q2309)),"",IF(ISBLANK(VLOOKUP(A2309,Database!A:AA,22,FALSE)),"",VLOOKUP(A2309,Database!A:AA,22,FALSE))))</f>
        <v/>
      </c>
      <c r="AD2309" s="20" t="str">
        <f>IFERROR(
   IF(
     OR(ISBLANK(P2309),ISBLANK(Q2309)),
     "",
     IF(
       AND(AA2309&lt;&gt;"",OR(V2309="Terminé",V2309="En cours")),
       VLOOKUP(AC2309,Setup_ScoreExactBonus!A:D,4,FALSE),
       0
     )),
  0)</f>
        <v/>
      </c>
      <c r="AE2309" s="21">
        <f>IFERROR(IF(OR(ISBLANK(P2309),ISBLANK(Q2309)),0,IF(AA2309&lt;&gt;"", AA2309 + IF(AB2309=1,AD2309, 0), "") * (R2309+1)),"")</f>
        <v>0</v>
      </c>
      <c r="AF2309" s="21">
        <f ca="1">SUMIFS(AE$2:AE2309,D$2:D2309,D2309)</f>
        <v>2919</v>
      </c>
    </row>
    <row r="2310" spans="1:32" hidden="1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1">
        <v>0</v>
      </c>
      <c r="S2310" s="20">
        <f>VLOOKUP($A2310,Database!$A:$Y,10,FALSE)</f>
        <v>61</v>
      </c>
      <c r="T2310" s="20">
        <f>VLOOKUP($A2310,Database!$A:$Y,11,FALSE)</f>
        <v>122</v>
      </c>
      <c r="U2310" s="20">
        <f>VLOOKUP($A2310,Database!$A:$Y,12,FALSE)</f>
        <v>148</v>
      </c>
      <c r="V2310" s="20" t="str">
        <f>VLOOKUP(A2310,Database!A:M,13,FALSE)</f>
        <v>À venir</v>
      </c>
      <c r="W2310" s="20" t="str">
        <f>VLOOKUP($A2310,Database!$A:$Y,20,FALSE)</f>
        <v/>
      </c>
      <c r="X2310" s="20" t="str">
        <f>VLOOKUP($A2310,Database!$A:$Y,21,FALSE)</f>
        <v/>
      </c>
      <c r="Y2310" s="20">
        <f>IF(A2310=0,0,IF(V2310="À venir",0,IF(AND(ISBLANK(P2310),ISBLANK(Q2310)),1,0)))</f>
        <v>0</v>
      </c>
      <c r="Z2310" s="20" t="str">
        <f>IF(OR(ISBLANK(P2310),ISBLANK(Q2310)),"",IF(OR(AND(P2310&gt;Q2310,W2310&gt;X2310),AND(P2310=Q2310,W2310=X2310),AND(P2310&lt;Q2310,W2310&lt;X2310)),1,0))</f>
        <v/>
      </c>
      <c r="AA2310" s="20" t="str">
        <f ca="1">IF(C2310&lt;NOW(),IF(AND(P2310&gt;Q2310,W2310&gt;X2310),S2310,IF(AND(P2310=Q2310,W2310=X2310),T2310,IF(AND(P2310&lt;Q2310,W2310&lt;X2310),U2310,0))),"")</f>
        <v/>
      </c>
      <c r="AB2310" s="20">
        <f ca="1">IF(AND(P2310=W2310,Q2310=X2310,NOT(ISBLANK(P2310)),NOT(ISBLANK(Q2310)),NOT(ISBLANK(W2310)),NOT(ISBLANK(AA2310))),1,0)</f>
        <v>0</v>
      </c>
      <c r="AC2310" s="20" t="str">
        <f ca="1">IF(AB2310=0,"",IF(OR(ISBLANK(P2310),ISBLANK(Q2310)),"",IF(ISBLANK(VLOOKUP(A2310,Database!A:AA,22,FALSE)),"",VLOOKUP(A2310,Database!A:AA,22,FALSE))))</f>
        <v/>
      </c>
      <c r="AD2310" s="20" t="str">
        <f>IFERROR(
   IF(
     OR(ISBLANK(P2310),ISBLANK(Q2310)),
     "",
     IF(
       AND(AA2310&lt;&gt;"",OR(V2310="Terminé",V2310="En cours")),
       VLOOKUP(AC2310,Setup_ScoreExactBonus!A:D,4,FALSE),
       0
     )),
  0)</f>
        <v/>
      </c>
      <c r="AE2310" s="21">
        <f>IFERROR(IF(OR(ISBLANK(P2310),ISBLANK(Q2310)),0,IF(AA2310&lt;&gt;"", AA2310 + IF(AB2310=1,AD2310, 0), "") * (R2310+1)),"")</f>
        <v>0</v>
      </c>
      <c r="AF2310" s="21">
        <f ca="1">SUMIFS(AE$2:AE2310,D$2:D2310,D2310)</f>
        <v>2893</v>
      </c>
    </row>
    <row r="2311" spans="1:32" hidden="1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1">
        <v>0</v>
      </c>
      <c r="S2311" s="20">
        <f>VLOOKUP($A2311,Database!$A:$Y,10,FALSE)</f>
        <v>61</v>
      </c>
      <c r="T2311" s="20">
        <f>VLOOKUP($A2311,Database!$A:$Y,11,FALSE)</f>
        <v>122</v>
      </c>
      <c r="U2311" s="20">
        <f>VLOOKUP($A2311,Database!$A:$Y,12,FALSE)</f>
        <v>148</v>
      </c>
      <c r="V2311" s="20" t="str">
        <f>VLOOKUP(A2311,Database!A:M,13,FALSE)</f>
        <v>À venir</v>
      </c>
      <c r="W2311" s="20" t="str">
        <f>VLOOKUP($A2311,Database!$A:$Y,20,FALSE)</f>
        <v/>
      </c>
      <c r="X2311" s="20" t="str">
        <f>VLOOKUP($A2311,Database!$A:$Y,21,FALSE)</f>
        <v/>
      </c>
      <c r="Y2311" s="20">
        <f>IF(A2311=0,0,IF(V2311="À venir",0,IF(AND(ISBLANK(P2311),ISBLANK(Q2311)),1,0)))</f>
        <v>0</v>
      </c>
      <c r="Z2311" s="20" t="str">
        <f>IF(OR(ISBLANK(P2311),ISBLANK(Q2311)),"",IF(OR(AND(P2311&gt;Q2311,W2311&gt;X2311),AND(P2311=Q2311,W2311=X2311),AND(P2311&lt;Q2311,W2311&lt;X2311)),1,0))</f>
        <v/>
      </c>
      <c r="AA2311" s="20" t="str">
        <f ca="1">IF(C2311&lt;NOW(),IF(AND(P2311&gt;Q2311,W2311&gt;X2311),S2311,IF(AND(P2311=Q2311,W2311=X2311),T2311,IF(AND(P2311&lt;Q2311,W2311&lt;X2311),U2311,0))),"")</f>
        <v/>
      </c>
      <c r="AB2311" s="20">
        <f ca="1">IF(AND(P2311=W2311,Q2311=X2311,NOT(ISBLANK(P2311)),NOT(ISBLANK(Q2311)),NOT(ISBLANK(W2311)),NOT(ISBLANK(AA2311))),1,0)</f>
        <v>0</v>
      </c>
      <c r="AC2311" s="20" t="str">
        <f ca="1">IF(AB2311=0,"",IF(OR(ISBLANK(P2311),ISBLANK(Q2311)),"",IF(ISBLANK(VLOOKUP(A2311,Database!A:AA,22,FALSE)),"",VLOOKUP(A2311,Database!A:AA,22,FALSE))))</f>
        <v/>
      </c>
      <c r="AD2311" s="20" t="str">
        <f>IFERROR(
   IF(
     OR(ISBLANK(P2311),ISBLANK(Q2311)),
     "",
     IF(
       AND(AA2311&lt;&gt;"",OR(V2311="Terminé",V2311="En cours")),
       VLOOKUP(AC2311,Setup_ScoreExactBonus!A:D,4,FALSE),
       0
     )),
  0)</f>
        <v/>
      </c>
      <c r="AE2311" s="21">
        <f>IFERROR(IF(OR(ISBLANK(P2311),ISBLANK(Q2311)),0,IF(AA2311&lt;&gt;"", AA2311 + IF(AB2311=1,AD2311, 0), "") * (R2311+1)),"")</f>
        <v>0</v>
      </c>
      <c r="AF2311" s="21">
        <f ca="1">SUMIFS(AE$2:AE2311,D$2:D2311,D2311)</f>
        <v>2823</v>
      </c>
    </row>
    <row r="2312" spans="1:32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1">
        <v>0</v>
      </c>
      <c r="S2312" s="20">
        <f>VLOOKUP($A2312,Database!$A:$Y,10,FALSE)</f>
        <v>61</v>
      </c>
      <c r="T2312" s="20">
        <f>VLOOKUP($A2312,Database!$A:$Y,11,FALSE)</f>
        <v>122</v>
      </c>
      <c r="U2312" s="20">
        <f>VLOOKUP($A2312,Database!$A:$Y,12,FALSE)</f>
        <v>148</v>
      </c>
      <c r="V2312" s="20" t="str">
        <f>VLOOKUP(A2312,Database!A:M,13,FALSE)</f>
        <v>À venir</v>
      </c>
      <c r="W2312" s="20" t="str">
        <f>VLOOKUP($A2312,Database!$A:$Y,20,FALSE)</f>
        <v/>
      </c>
      <c r="X2312" s="20" t="str">
        <f>VLOOKUP($A2312,Database!$A:$Y,21,FALSE)</f>
        <v/>
      </c>
      <c r="Y2312" s="20">
        <f>IF(A2312=0,0,IF(V2312="À venir",0,IF(AND(ISBLANK(P2312),ISBLANK(Q2312)),1,0)))</f>
        <v>0</v>
      </c>
      <c r="Z2312" s="20" t="str">
        <f>IF(OR(ISBLANK(P2312),ISBLANK(Q2312)),"",IF(OR(AND(P2312&gt;Q2312,W2312&gt;X2312),AND(P2312=Q2312,W2312=X2312),AND(P2312&lt;Q2312,W2312&lt;X2312)),1,0))</f>
        <v/>
      </c>
      <c r="AA2312" s="20" t="str">
        <f ca="1">IF(C2312&lt;NOW(),IF(AND(P2312&gt;Q2312,W2312&gt;X2312),S2312,IF(AND(P2312=Q2312,W2312=X2312),T2312,IF(AND(P2312&lt;Q2312,W2312&lt;X2312),U2312,0))),"")</f>
        <v/>
      </c>
      <c r="AB2312" s="20">
        <f ca="1">IF(AND(P2312=W2312,Q2312=X2312,NOT(ISBLANK(P2312)),NOT(ISBLANK(Q2312)),NOT(ISBLANK(W2312)),NOT(ISBLANK(AA2312))),1,0)</f>
        <v>0</v>
      </c>
      <c r="AC2312" s="20" t="str">
        <f ca="1">IF(AB2312=0,"",IF(OR(ISBLANK(P2312),ISBLANK(Q2312)),"",IF(ISBLANK(VLOOKUP(A2312,Database!A:AA,22,FALSE)),"",VLOOKUP(A2312,Database!A:AA,22,FALSE))))</f>
        <v/>
      </c>
      <c r="AD2312" s="20" t="str">
        <f>IFERROR(
   IF(
     OR(ISBLANK(P2312),ISBLANK(Q2312)),
     "",
     IF(
       AND(AA2312&lt;&gt;"",OR(V2312="Terminé",V2312="En cours")),
       VLOOKUP(AC2312,Setup_ScoreExactBonus!A:D,4,FALSE),
       0
     )),
  0)</f>
        <v/>
      </c>
      <c r="AE2312" s="21">
        <f>IFERROR(IF(OR(ISBLANK(P2312),ISBLANK(Q2312)),0,IF(AA2312&lt;&gt;"", AA2312 + IF(AB2312=1,AD2312, 0), "") * (R2312+1)),"")</f>
        <v>0</v>
      </c>
      <c r="AF2312" s="21">
        <f ca="1">SUMIFS(AE$2:AE2312,D$2:D2312,D2312)</f>
        <v>2420</v>
      </c>
    </row>
    <row r="2313" spans="1:32" hidden="1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1">
        <v>0</v>
      </c>
      <c r="S2313" s="20">
        <f>VLOOKUP($A2313,Database!$A:$Y,10,FALSE)</f>
        <v>61</v>
      </c>
      <c r="T2313" s="20">
        <f>VLOOKUP($A2313,Database!$A:$Y,11,FALSE)</f>
        <v>122</v>
      </c>
      <c r="U2313" s="20">
        <f>VLOOKUP($A2313,Database!$A:$Y,12,FALSE)</f>
        <v>148</v>
      </c>
      <c r="V2313" s="20" t="str">
        <f>VLOOKUP(A2313,Database!A:M,13,FALSE)</f>
        <v>À venir</v>
      </c>
      <c r="W2313" s="20" t="str">
        <f>VLOOKUP($A2313,Database!$A:$Y,20,FALSE)</f>
        <v/>
      </c>
      <c r="X2313" s="20" t="str">
        <f>VLOOKUP($A2313,Database!$A:$Y,21,FALSE)</f>
        <v/>
      </c>
      <c r="Y2313" s="20">
        <f>IF(A2313=0,0,IF(V2313="À venir",0,IF(AND(ISBLANK(P2313),ISBLANK(Q2313)),1,0)))</f>
        <v>0</v>
      </c>
      <c r="Z2313" s="20" t="str">
        <f>IF(OR(ISBLANK(P2313),ISBLANK(Q2313)),"",IF(OR(AND(P2313&gt;Q2313,W2313&gt;X2313),AND(P2313=Q2313,W2313=X2313),AND(P2313&lt;Q2313,W2313&lt;X2313)),1,0))</f>
        <v/>
      </c>
      <c r="AA2313" s="20" t="str">
        <f ca="1">IF(C2313&lt;NOW(),IF(AND(P2313&gt;Q2313,W2313&gt;X2313),S2313,IF(AND(P2313=Q2313,W2313=X2313),T2313,IF(AND(P2313&lt;Q2313,W2313&lt;X2313),U2313,0))),"")</f>
        <v/>
      </c>
      <c r="AB2313" s="20">
        <f ca="1">IF(AND(P2313=W2313,Q2313=X2313,NOT(ISBLANK(P2313)),NOT(ISBLANK(Q2313)),NOT(ISBLANK(W2313)),NOT(ISBLANK(AA2313))),1,0)</f>
        <v>0</v>
      </c>
      <c r="AC2313" s="20" t="str">
        <f ca="1">IF(AB2313=0,"",IF(OR(ISBLANK(P2313),ISBLANK(Q2313)),"",IF(ISBLANK(VLOOKUP(A2313,Database!A:AA,22,FALSE)),"",VLOOKUP(A2313,Database!A:AA,22,FALSE))))</f>
        <v/>
      </c>
      <c r="AD2313" s="20" t="str">
        <f>IFERROR(
   IF(
     OR(ISBLANK(P2313),ISBLANK(Q2313)),
     "",
     IF(
       AND(AA2313&lt;&gt;"",OR(V2313="Terminé",V2313="En cours")),
       VLOOKUP(AC2313,Setup_ScoreExactBonus!A:D,4,FALSE),
       0
     )),
  0)</f>
        <v/>
      </c>
      <c r="AE2313" s="21">
        <f>IFERROR(IF(OR(ISBLANK(P2313),ISBLANK(Q2313)),0,IF(AA2313&lt;&gt;"", AA2313 + IF(AB2313=1,AD2313, 0), "") * (R2313+1)),"")</f>
        <v>0</v>
      </c>
      <c r="AF2313" s="21">
        <f ca="1">SUMIFS(AE$2:AE2313,D$2:D2313,D2313)</f>
        <v>2637</v>
      </c>
    </row>
    <row r="2314" spans="1:32" hidden="1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1">
        <v>0</v>
      </c>
      <c r="S2314" s="20">
        <f>VLOOKUP($A2314,Database!$A:$Y,10,FALSE)</f>
        <v>61</v>
      </c>
      <c r="T2314" s="20">
        <f>VLOOKUP($A2314,Database!$A:$Y,11,FALSE)</f>
        <v>122</v>
      </c>
      <c r="U2314" s="20">
        <f>VLOOKUP($A2314,Database!$A:$Y,12,FALSE)</f>
        <v>148</v>
      </c>
      <c r="V2314" s="20" t="str">
        <f>VLOOKUP(A2314,Database!A:M,13,FALSE)</f>
        <v>À venir</v>
      </c>
      <c r="W2314" s="20" t="str">
        <f>VLOOKUP($A2314,Database!$A:$Y,20,FALSE)</f>
        <v/>
      </c>
      <c r="X2314" s="20" t="str">
        <f>VLOOKUP($A2314,Database!$A:$Y,21,FALSE)</f>
        <v/>
      </c>
      <c r="Y2314" s="20">
        <f>IF(A2314=0,0,IF(V2314="À venir",0,IF(AND(ISBLANK(P2314),ISBLANK(Q2314)),1,0)))</f>
        <v>0</v>
      </c>
      <c r="Z2314" s="20" t="str">
        <f>IF(OR(ISBLANK(P2314),ISBLANK(Q2314)),"",IF(OR(AND(P2314&gt;Q2314,W2314&gt;X2314),AND(P2314=Q2314,W2314=X2314),AND(P2314&lt;Q2314,W2314&lt;X2314)),1,0))</f>
        <v/>
      </c>
      <c r="AA2314" s="20" t="str">
        <f ca="1">IF(C2314&lt;NOW(),IF(AND(P2314&gt;Q2314,W2314&gt;X2314),S2314,IF(AND(P2314=Q2314,W2314=X2314),T2314,IF(AND(P2314&lt;Q2314,W2314&lt;X2314),U2314,0))),"")</f>
        <v/>
      </c>
      <c r="AB2314" s="20">
        <f ca="1">IF(AND(P2314=W2314,Q2314=X2314,NOT(ISBLANK(P2314)),NOT(ISBLANK(Q2314)),NOT(ISBLANK(W2314)),NOT(ISBLANK(AA2314))),1,0)</f>
        <v>0</v>
      </c>
      <c r="AC2314" s="20" t="str">
        <f ca="1">IF(AB2314=0,"",IF(OR(ISBLANK(P2314),ISBLANK(Q2314)),"",IF(ISBLANK(VLOOKUP(A2314,Database!A:AA,22,FALSE)),"",VLOOKUP(A2314,Database!A:AA,22,FALSE))))</f>
        <v/>
      </c>
      <c r="AD2314" s="20" t="str">
        <f>IFERROR(
   IF(
     OR(ISBLANK(P2314),ISBLANK(Q2314)),
     "",
     IF(
       AND(AA2314&lt;&gt;"",OR(V2314="Terminé",V2314="En cours")),
       VLOOKUP(AC2314,Setup_ScoreExactBonus!A:D,4,FALSE),
       0
     )),
  0)</f>
        <v/>
      </c>
      <c r="AE2314" s="21">
        <f>IFERROR(IF(OR(ISBLANK(P2314),ISBLANK(Q2314)),0,IF(AA2314&lt;&gt;"", AA2314 + IF(AB2314=1,AD2314, 0), "") * (R2314+1)),"")</f>
        <v>0</v>
      </c>
      <c r="AF2314" s="21">
        <f ca="1">SUMIFS(AE$2:AE2314,D$2:D2314,D2314)</f>
        <v>2628</v>
      </c>
    </row>
    <row r="2315" spans="1:32" hidden="1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1">
        <v>0</v>
      </c>
      <c r="S2315" s="20">
        <f>VLOOKUP($A2315,Database!$A:$Y,10,FALSE)</f>
        <v>61</v>
      </c>
      <c r="T2315" s="20">
        <f>VLOOKUP($A2315,Database!$A:$Y,11,FALSE)</f>
        <v>122</v>
      </c>
      <c r="U2315" s="20">
        <f>VLOOKUP($A2315,Database!$A:$Y,12,FALSE)</f>
        <v>148</v>
      </c>
      <c r="V2315" s="20" t="str">
        <f>VLOOKUP(A2315,Database!A:M,13,FALSE)</f>
        <v>À venir</v>
      </c>
      <c r="W2315" s="20" t="str">
        <f>VLOOKUP($A2315,Database!$A:$Y,20,FALSE)</f>
        <v/>
      </c>
      <c r="X2315" s="20" t="str">
        <f>VLOOKUP($A2315,Database!$A:$Y,21,FALSE)</f>
        <v/>
      </c>
      <c r="Y2315" s="20">
        <f>IF(A2315=0,0,IF(V2315="À venir",0,IF(AND(ISBLANK(P2315),ISBLANK(Q2315)),1,0)))</f>
        <v>0</v>
      </c>
      <c r="Z2315" s="20" t="str">
        <f>IF(OR(ISBLANK(P2315),ISBLANK(Q2315)),"",IF(OR(AND(P2315&gt;Q2315,W2315&gt;X2315),AND(P2315=Q2315,W2315=X2315),AND(P2315&lt;Q2315,W2315&lt;X2315)),1,0))</f>
        <v/>
      </c>
      <c r="AA2315" s="20" t="str">
        <f ca="1">IF(C2315&lt;NOW(),IF(AND(P2315&gt;Q2315,W2315&gt;X2315),S2315,IF(AND(P2315=Q2315,W2315=X2315),T2315,IF(AND(P2315&lt;Q2315,W2315&lt;X2315),U2315,0))),"")</f>
        <v/>
      </c>
      <c r="AB2315" s="20">
        <f ca="1">IF(AND(P2315=W2315,Q2315=X2315,NOT(ISBLANK(P2315)),NOT(ISBLANK(Q2315)),NOT(ISBLANK(W2315)),NOT(ISBLANK(AA2315))),1,0)</f>
        <v>0</v>
      </c>
      <c r="AC2315" s="20" t="str">
        <f ca="1">IF(AB2315=0,"",IF(OR(ISBLANK(P2315),ISBLANK(Q2315)),"",IF(ISBLANK(VLOOKUP(A2315,Database!A:AA,22,FALSE)),"",VLOOKUP(A2315,Database!A:AA,22,FALSE))))</f>
        <v/>
      </c>
      <c r="AD2315" s="20" t="str">
        <f>IFERROR(
   IF(
     OR(ISBLANK(P2315),ISBLANK(Q2315)),
     "",
     IF(
       AND(AA2315&lt;&gt;"",OR(V2315="Terminé",V2315="En cours")),
       VLOOKUP(AC2315,Setup_ScoreExactBonus!A:D,4,FALSE),
       0
     )),
  0)</f>
        <v/>
      </c>
      <c r="AE2315" s="21">
        <f>IFERROR(IF(OR(ISBLANK(P2315),ISBLANK(Q2315)),0,IF(AA2315&lt;&gt;"", AA2315 + IF(AB2315=1,AD2315, 0), "") * (R2315+1)),"")</f>
        <v>0</v>
      </c>
      <c r="AF2315" s="21">
        <f ca="1">SUMIFS(AE$2:AE2315,D$2:D2315,D2315)</f>
        <v>2516</v>
      </c>
    </row>
    <row r="2316" spans="1:32" hidden="1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1">
        <v>0</v>
      </c>
      <c r="S2316" s="20">
        <f>VLOOKUP($A2316,Database!$A:$Y,10,FALSE)</f>
        <v>61</v>
      </c>
      <c r="T2316" s="20">
        <f>VLOOKUP($A2316,Database!$A:$Y,11,FALSE)</f>
        <v>122</v>
      </c>
      <c r="U2316" s="20">
        <f>VLOOKUP($A2316,Database!$A:$Y,12,FALSE)</f>
        <v>148</v>
      </c>
      <c r="V2316" s="20" t="str">
        <f>VLOOKUP(A2316,Database!A:M,13,FALSE)</f>
        <v>À venir</v>
      </c>
      <c r="W2316" s="20" t="str">
        <f>VLOOKUP($A2316,Database!$A:$Y,20,FALSE)</f>
        <v/>
      </c>
      <c r="X2316" s="20" t="str">
        <f>VLOOKUP($A2316,Database!$A:$Y,21,FALSE)</f>
        <v/>
      </c>
      <c r="Y2316" s="20">
        <f>IF(A2316=0,0,IF(V2316="À venir",0,IF(AND(ISBLANK(P2316),ISBLANK(Q2316)),1,0)))</f>
        <v>0</v>
      </c>
      <c r="Z2316" s="20" t="str">
        <f>IF(OR(ISBLANK(P2316),ISBLANK(Q2316)),"",IF(OR(AND(P2316&gt;Q2316,W2316&gt;X2316),AND(P2316=Q2316,W2316=X2316),AND(P2316&lt;Q2316,W2316&lt;X2316)),1,0))</f>
        <v/>
      </c>
      <c r="AA2316" s="20" t="str">
        <f ca="1">IF(C2316&lt;NOW(),IF(AND(P2316&gt;Q2316,W2316&gt;X2316),S2316,IF(AND(P2316=Q2316,W2316=X2316),T2316,IF(AND(P2316&lt;Q2316,W2316&lt;X2316),U2316,0))),"")</f>
        <v/>
      </c>
      <c r="AB2316" s="20">
        <f ca="1">IF(AND(P2316=W2316,Q2316=X2316,NOT(ISBLANK(P2316)),NOT(ISBLANK(Q2316)),NOT(ISBLANK(W2316)),NOT(ISBLANK(AA2316))),1,0)</f>
        <v>0</v>
      </c>
      <c r="AC2316" s="20" t="str">
        <f ca="1">IF(AB2316=0,"",IF(OR(ISBLANK(P2316),ISBLANK(Q2316)),"",IF(ISBLANK(VLOOKUP(A2316,Database!A:AA,22,FALSE)),"",VLOOKUP(A2316,Database!A:AA,22,FALSE))))</f>
        <v/>
      </c>
      <c r="AD2316" s="20" t="str">
        <f>IFERROR(
   IF(
     OR(ISBLANK(P2316),ISBLANK(Q2316)),
     "",
     IF(
       AND(AA2316&lt;&gt;"",OR(V2316="Terminé",V2316="En cours")),
       VLOOKUP(AC2316,Setup_ScoreExactBonus!A:D,4,FALSE),
       0
     )),
  0)</f>
        <v/>
      </c>
      <c r="AE2316" s="21">
        <f>IFERROR(IF(OR(ISBLANK(P2316),ISBLANK(Q2316)),0,IF(AA2316&lt;&gt;"", AA2316 + IF(AB2316=1,AD2316, 0), "") * (R2316+1)),"")</f>
        <v>0</v>
      </c>
      <c r="AF2316" s="21">
        <f ca="1">SUMIFS(AE$2:AE2316,D$2:D2316,D2316)</f>
        <v>2656</v>
      </c>
    </row>
    <row r="2317" spans="1:32" hidden="1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1">
        <v>0</v>
      </c>
      <c r="S2317" s="20">
        <f>VLOOKUP($A2317,Database!$A:$Y,10,FALSE)</f>
        <v>61</v>
      </c>
      <c r="T2317" s="20">
        <f>VLOOKUP($A2317,Database!$A:$Y,11,FALSE)</f>
        <v>122</v>
      </c>
      <c r="U2317" s="20">
        <f>VLOOKUP($A2317,Database!$A:$Y,12,FALSE)</f>
        <v>148</v>
      </c>
      <c r="V2317" s="20" t="str">
        <f>VLOOKUP(A2317,Database!A:M,13,FALSE)</f>
        <v>À venir</v>
      </c>
      <c r="W2317" s="20" t="str">
        <f>VLOOKUP($A2317,Database!$A:$Y,20,FALSE)</f>
        <v/>
      </c>
      <c r="X2317" s="20" t="str">
        <f>VLOOKUP($A2317,Database!$A:$Y,21,FALSE)</f>
        <v/>
      </c>
      <c r="Y2317" s="20">
        <f>IF(A2317=0,0,IF(V2317="À venir",0,IF(AND(ISBLANK(P2317),ISBLANK(Q2317)),1,0)))</f>
        <v>0</v>
      </c>
      <c r="Z2317" s="20" t="str">
        <f>IF(OR(ISBLANK(P2317),ISBLANK(Q2317)),"",IF(OR(AND(P2317&gt;Q2317,W2317&gt;X2317),AND(P2317=Q2317,W2317=X2317),AND(P2317&lt;Q2317,W2317&lt;X2317)),1,0))</f>
        <v/>
      </c>
      <c r="AA2317" s="20" t="str">
        <f ca="1">IF(C2317&lt;NOW(),IF(AND(P2317&gt;Q2317,W2317&gt;X2317),S2317,IF(AND(P2317=Q2317,W2317=X2317),T2317,IF(AND(P2317&lt;Q2317,W2317&lt;X2317),U2317,0))),"")</f>
        <v/>
      </c>
      <c r="AB2317" s="20">
        <f ca="1">IF(AND(P2317=W2317,Q2317=X2317,NOT(ISBLANK(P2317)),NOT(ISBLANK(Q2317)),NOT(ISBLANK(W2317)),NOT(ISBLANK(AA2317))),1,0)</f>
        <v>0</v>
      </c>
      <c r="AC2317" s="20" t="str">
        <f ca="1">IF(AB2317=0,"",IF(OR(ISBLANK(P2317),ISBLANK(Q2317)),"",IF(ISBLANK(VLOOKUP(A2317,Database!A:AA,22,FALSE)),"",VLOOKUP(A2317,Database!A:AA,22,FALSE))))</f>
        <v/>
      </c>
      <c r="AD2317" s="20" t="str">
        <f>IFERROR(
   IF(
     OR(ISBLANK(P2317),ISBLANK(Q2317)),
     "",
     IF(
       AND(AA2317&lt;&gt;"",OR(V2317="Terminé",V2317="En cours")),
       VLOOKUP(AC2317,Setup_ScoreExactBonus!A:D,4,FALSE),
       0
     )),
  0)</f>
        <v/>
      </c>
      <c r="AE2317" s="21">
        <f>IFERROR(IF(OR(ISBLANK(P2317),ISBLANK(Q2317)),0,IF(AA2317&lt;&gt;"", AA2317 + IF(AB2317=1,AD2317, 0), "") * (R2317+1)),"")</f>
        <v>0</v>
      </c>
      <c r="AF2317" s="21">
        <f ca="1">SUMIFS(AE$2:AE2317,D$2:D2317,D2317)</f>
        <v>2468</v>
      </c>
    </row>
    <row r="2318" spans="1:32" hidden="1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1">
        <v>0</v>
      </c>
      <c r="S2318" s="20">
        <f>VLOOKUP($A2318,Database!$A:$Y,10,FALSE)</f>
        <v>61</v>
      </c>
      <c r="T2318" s="20">
        <f>VLOOKUP($A2318,Database!$A:$Y,11,FALSE)</f>
        <v>122</v>
      </c>
      <c r="U2318" s="20">
        <f>VLOOKUP($A2318,Database!$A:$Y,12,FALSE)</f>
        <v>148</v>
      </c>
      <c r="V2318" s="20" t="str">
        <f>VLOOKUP(A2318,Database!A:M,13,FALSE)</f>
        <v>À venir</v>
      </c>
      <c r="W2318" s="20" t="str">
        <f>VLOOKUP($A2318,Database!$A:$Y,20,FALSE)</f>
        <v/>
      </c>
      <c r="X2318" s="20" t="str">
        <f>VLOOKUP($A2318,Database!$A:$Y,21,FALSE)</f>
        <v/>
      </c>
      <c r="Y2318" s="20">
        <f>IF(A2318=0,0,IF(V2318="À venir",0,IF(AND(ISBLANK(P2318),ISBLANK(Q2318)),1,0)))</f>
        <v>0</v>
      </c>
      <c r="Z2318" s="20" t="str">
        <f>IF(OR(ISBLANK(P2318),ISBLANK(Q2318)),"",IF(OR(AND(P2318&gt;Q2318,W2318&gt;X2318),AND(P2318=Q2318,W2318=X2318),AND(P2318&lt;Q2318,W2318&lt;X2318)),1,0))</f>
        <v/>
      </c>
      <c r="AA2318" s="20" t="str">
        <f ca="1">IF(C2318&lt;NOW(),IF(AND(P2318&gt;Q2318,W2318&gt;X2318),S2318,IF(AND(P2318=Q2318,W2318=X2318),T2318,IF(AND(P2318&lt;Q2318,W2318&lt;X2318),U2318,0))),"")</f>
        <v/>
      </c>
      <c r="AB2318" s="20">
        <f ca="1">IF(AND(P2318=W2318,Q2318=X2318,NOT(ISBLANK(P2318)),NOT(ISBLANK(Q2318)),NOT(ISBLANK(W2318)),NOT(ISBLANK(AA2318))),1,0)</f>
        <v>0</v>
      </c>
      <c r="AC2318" s="20" t="str">
        <f ca="1">IF(AB2318=0,"",IF(OR(ISBLANK(P2318),ISBLANK(Q2318)),"",IF(ISBLANK(VLOOKUP(A2318,Database!A:AA,22,FALSE)),"",VLOOKUP(A2318,Database!A:AA,22,FALSE))))</f>
        <v/>
      </c>
      <c r="AD2318" s="20" t="str">
        <f>IFERROR(
   IF(
     OR(ISBLANK(P2318),ISBLANK(Q2318)),
     "",
     IF(
       AND(AA2318&lt;&gt;"",OR(V2318="Terminé",V2318="En cours")),
       VLOOKUP(AC2318,Setup_ScoreExactBonus!A:D,4,FALSE),
       0
     )),
  0)</f>
        <v/>
      </c>
      <c r="AE2318" s="21">
        <f>IFERROR(IF(OR(ISBLANK(P2318),ISBLANK(Q2318)),0,IF(AA2318&lt;&gt;"", AA2318 + IF(AB2318=1,AD2318, 0), "") * (R2318+1)),"")</f>
        <v>0</v>
      </c>
      <c r="AF2318" s="21">
        <f ca="1">SUMIFS(AE$2:AE2318,D$2:D2318,D2318)</f>
        <v>2298</v>
      </c>
    </row>
    <row r="2319" spans="1:32" hidden="1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1">
        <v>0</v>
      </c>
      <c r="S2319" s="20">
        <f>VLOOKUP($A2319,Database!$A:$Y,10,FALSE)</f>
        <v>61</v>
      </c>
      <c r="T2319" s="20">
        <f>VLOOKUP($A2319,Database!$A:$Y,11,FALSE)</f>
        <v>122</v>
      </c>
      <c r="U2319" s="20">
        <f>VLOOKUP($A2319,Database!$A:$Y,12,FALSE)</f>
        <v>148</v>
      </c>
      <c r="V2319" s="20" t="str">
        <f>VLOOKUP(A2319,Database!A:M,13,FALSE)</f>
        <v>À venir</v>
      </c>
      <c r="W2319" s="20" t="str">
        <f>VLOOKUP($A2319,Database!$A:$Y,20,FALSE)</f>
        <v/>
      </c>
      <c r="X2319" s="20" t="str">
        <f>VLOOKUP($A2319,Database!$A:$Y,21,FALSE)</f>
        <v/>
      </c>
      <c r="Y2319" s="20">
        <f>IF(A2319=0,0,IF(V2319="À venir",0,IF(AND(ISBLANK(P2319),ISBLANK(Q2319)),1,0)))</f>
        <v>0</v>
      </c>
      <c r="Z2319" s="20" t="str">
        <f>IF(OR(ISBLANK(P2319),ISBLANK(Q2319)),"",IF(OR(AND(P2319&gt;Q2319,W2319&gt;X2319),AND(P2319=Q2319,W2319=X2319),AND(P2319&lt;Q2319,W2319&lt;X2319)),1,0))</f>
        <v/>
      </c>
      <c r="AA2319" s="20" t="str">
        <f ca="1">IF(C2319&lt;NOW(),IF(AND(P2319&gt;Q2319,W2319&gt;X2319),S2319,IF(AND(P2319=Q2319,W2319=X2319),T2319,IF(AND(P2319&lt;Q2319,W2319&lt;X2319),U2319,0))),"")</f>
        <v/>
      </c>
      <c r="AB2319" s="20">
        <f ca="1">IF(AND(P2319=W2319,Q2319=X2319,NOT(ISBLANK(P2319)),NOT(ISBLANK(Q2319)),NOT(ISBLANK(W2319)),NOT(ISBLANK(AA2319))),1,0)</f>
        <v>0</v>
      </c>
      <c r="AC2319" s="20" t="str">
        <f ca="1">IF(AB2319=0,"",IF(OR(ISBLANK(P2319),ISBLANK(Q2319)),"",IF(ISBLANK(VLOOKUP(A2319,Database!A:AA,22,FALSE)),"",VLOOKUP(A2319,Database!A:AA,22,FALSE))))</f>
        <v/>
      </c>
      <c r="AD2319" s="20" t="str">
        <f>IFERROR(
   IF(
     OR(ISBLANK(P2319),ISBLANK(Q2319)),
     "",
     IF(
       AND(AA2319&lt;&gt;"",OR(V2319="Terminé",V2319="En cours")),
       VLOOKUP(AC2319,Setup_ScoreExactBonus!A:D,4,FALSE),
       0
     )),
  0)</f>
        <v/>
      </c>
      <c r="AE2319" s="21">
        <f>IFERROR(IF(OR(ISBLANK(P2319),ISBLANK(Q2319)),0,IF(AA2319&lt;&gt;"", AA2319 + IF(AB2319=1,AD2319, 0), "") * (R2319+1)),"")</f>
        <v>0</v>
      </c>
      <c r="AF2319" s="21">
        <f ca="1">SUMIFS(AE$2:AE2319,D$2:D2319,D2319)</f>
        <v>2034</v>
      </c>
    </row>
    <row r="2320" spans="1:32" hidden="1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1">
        <v>0</v>
      </c>
      <c r="S2320" s="20">
        <f>VLOOKUP($A2320,Database!$A:$Y,10,FALSE)</f>
        <v>61</v>
      </c>
      <c r="T2320" s="20">
        <f>VLOOKUP($A2320,Database!$A:$Y,11,FALSE)</f>
        <v>122</v>
      </c>
      <c r="U2320" s="20">
        <f>VLOOKUP($A2320,Database!$A:$Y,12,FALSE)</f>
        <v>148</v>
      </c>
      <c r="V2320" s="20" t="str">
        <f>VLOOKUP(A2320,Database!A:M,13,FALSE)</f>
        <v>À venir</v>
      </c>
      <c r="W2320" s="20" t="str">
        <f>VLOOKUP($A2320,Database!$A:$Y,20,FALSE)</f>
        <v/>
      </c>
      <c r="X2320" s="20" t="str">
        <f>VLOOKUP($A2320,Database!$A:$Y,21,FALSE)</f>
        <v/>
      </c>
      <c r="Y2320" s="20">
        <f>IF(A2320=0,0,IF(V2320="À venir",0,IF(AND(ISBLANK(P2320),ISBLANK(Q2320)),1,0)))</f>
        <v>0</v>
      </c>
      <c r="Z2320" s="20" t="str">
        <f>IF(OR(ISBLANK(P2320),ISBLANK(Q2320)),"",IF(OR(AND(P2320&gt;Q2320,W2320&gt;X2320),AND(P2320=Q2320,W2320=X2320),AND(P2320&lt;Q2320,W2320&lt;X2320)),1,0))</f>
        <v/>
      </c>
      <c r="AA2320" s="20" t="str">
        <f ca="1">IF(C2320&lt;NOW(),IF(AND(P2320&gt;Q2320,W2320&gt;X2320),S2320,IF(AND(P2320=Q2320,W2320=X2320),T2320,IF(AND(P2320&lt;Q2320,W2320&lt;X2320),U2320,0))),"")</f>
        <v/>
      </c>
      <c r="AB2320" s="20">
        <f ca="1">IF(AND(P2320=W2320,Q2320=X2320,NOT(ISBLANK(P2320)),NOT(ISBLANK(Q2320)),NOT(ISBLANK(W2320)),NOT(ISBLANK(AA2320))),1,0)</f>
        <v>0</v>
      </c>
      <c r="AC2320" s="20" t="str">
        <f ca="1">IF(AB2320=0,"",IF(OR(ISBLANK(P2320),ISBLANK(Q2320)),"",IF(ISBLANK(VLOOKUP(A2320,Database!A:AA,22,FALSE)),"",VLOOKUP(A2320,Database!A:AA,22,FALSE))))</f>
        <v/>
      </c>
      <c r="AD2320" s="20" t="str">
        <f>IFERROR(
   IF(
     OR(ISBLANK(P2320),ISBLANK(Q2320)),
     "",
     IF(
       AND(AA2320&lt;&gt;"",OR(V2320="Terminé",V2320="En cours")),
       VLOOKUP(AC2320,Setup_ScoreExactBonus!A:D,4,FALSE),
       0
     )),
  0)</f>
        <v/>
      </c>
      <c r="AE2320" s="21">
        <f>IFERROR(IF(OR(ISBLANK(P2320),ISBLANK(Q2320)),0,IF(AA2320&lt;&gt;"", AA2320 + IF(AB2320=1,AD2320, 0), "") * (R2320+1)),"")</f>
        <v>0</v>
      </c>
      <c r="AF2320" s="21">
        <f ca="1">SUMIFS(AE$2:AE2320,D$2:D2320,D2320)</f>
        <v>2761</v>
      </c>
    </row>
    <row r="2321" spans="1:32" hidden="1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1">
        <v>0</v>
      </c>
      <c r="S2321" s="20">
        <f>VLOOKUP($A2321,Database!$A:$Y,10,FALSE)</f>
        <v>61</v>
      </c>
      <c r="T2321" s="20">
        <f>VLOOKUP($A2321,Database!$A:$Y,11,FALSE)</f>
        <v>122</v>
      </c>
      <c r="U2321" s="20">
        <f>VLOOKUP($A2321,Database!$A:$Y,12,FALSE)</f>
        <v>148</v>
      </c>
      <c r="V2321" s="20" t="str">
        <f>VLOOKUP(A2321,Database!A:M,13,FALSE)</f>
        <v>À venir</v>
      </c>
      <c r="W2321" s="20" t="str">
        <f>VLOOKUP($A2321,Database!$A:$Y,20,FALSE)</f>
        <v/>
      </c>
      <c r="X2321" s="20" t="str">
        <f>VLOOKUP($A2321,Database!$A:$Y,21,FALSE)</f>
        <v/>
      </c>
      <c r="Y2321" s="20">
        <f>IF(A2321=0,0,IF(V2321="À venir",0,IF(AND(ISBLANK(P2321),ISBLANK(Q2321)),1,0)))</f>
        <v>0</v>
      </c>
      <c r="Z2321" s="20" t="str">
        <f>IF(OR(ISBLANK(P2321),ISBLANK(Q2321)),"",IF(OR(AND(P2321&gt;Q2321,W2321&gt;X2321),AND(P2321=Q2321,W2321=X2321),AND(P2321&lt;Q2321,W2321&lt;X2321)),1,0))</f>
        <v/>
      </c>
      <c r="AA2321" s="20" t="str">
        <f ca="1">IF(C2321&lt;NOW(),IF(AND(P2321&gt;Q2321,W2321&gt;X2321),S2321,IF(AND(P2321=Q2321,W2321=X2321),T2321,IF(AND(P2321&lt;Q2321,W2321&lt;X2321),U2321,0))),"")</f>
        <v/>
      </c>
      <c r="AB2321" s="20">
        <f ca="1">IF(AND(P2321=W2321,Q2321=X2321,NOT(ISBLANK(P2321)),NOT(ISBLANK(Q2321)),NOT(ISBLANK(W2321)),NOT(ISBLANK(AA2321))),1,0)</f>
        <v>0</v>
      </c>
      <c r="AC2321" s="20" t="str">
        <f ca="1">IF(AB2321=0,"",IF(OR(ISBLANK(P2321),ISBLANK(Q2321)),"",IF(ISBLANK(VLOOKUP(A2321,Database!A:AA,22,FALSE)),"",VLOOKUP(A2321,Database!A:AA,22,FALSE))))</f>
        <v/>
      </c>
      <c r="AD2321" s="20" t="str">
        <f>IFERROR(
   IF(
     OR(ISBLANK(P2321),ISBLANK(Q2321)),
     "",
     IF(
       AND(AA2321&lt;&gt;"",OR(V2321="Terminé",V2321="En cours")),
       VLOOKUP(AC2321,Setup_ScoreExactBonus!A:D,4,FALSE),
       0
     )),
  0)</f>
        <v/>
      </c>
      <c r="AE2321" s="21">
        <f>IFERROR(IF(OR(ISBLANK(P2321),ISBLANK(Q2321)),0,IF(AA2321&lt;&gt;"", AA2321 + IF(AB2321=1,AD2321, 0), "") * (R2321+1)),"")</f>
        <v>0</v>
      </c>
      <c r="AF2321" s="21">
        <f ca="1">SUMIFS(AE$2:AE2321,D$2:D2321,D2321)</f>
        <v>2809</v>
      </c>
    </row>
    <row r="2322" spans="1:32" hidden="1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1">
        <v>0</v>
      </c>
      <c r="S2322" s="20">
        <f>VLOOKUP($A2322,Database!$A:$Y,10,FALSE)</f>
        <v>61</v>
      </c>
      <c r="T2322" s="20">
        <f>VLOOKUP($A2322,Database!$A:$Y,11,FALSE)</f>
        <v>122</v>
      </c>
      <c r="U2322" s="20">
        <f>VLOOKUP($A2322,Database!$A:$Y,12,FALSE)</f>
        <v>148</v>
      </c>
      <c r="V2322" s="20" t="str">
        <f>VLOOKUP(A2322,Database!A:M,13,FALSE)</f>
        <v>À venir</v>
      </c>
      <c r="W2322" s="20" t="str">
        <f>VLOOKUP($A2322,Database!$A:$Y,20,FALSE)</f>
        <v/>
      </c>
      <c r="X2322" s="20" t="str">
        <f>VLOOKUP($A2322,Database!$A:$Y,21,FALSE)</f>
        <v/>
      </c>
      <c r="Y2322" s="20">
        <f>IF(A2322=0,0,IF(V2322="À venir",0,IF(AND(ISBLANK(P2322),ISBLANK(Q2322)),1,0)))</f>
        <v>0</v>
      </c>
      <c r="Z2322" s="20" t="str">
        <f>IF(OR(ISBLANK(P2322),ISBLANK(Q2322)),"",IF(OR(AND(P2322&gt;Q2322,W2322&gt;X2322),AND(P2322=Q2322,W2322=X2322),AND(P2322&lt;Q2322,W2322&lt;X2322)),1,0))</f>
        <v/>
      </c>
      <c r="AA2322" s="20">
        <f ca="1">IF(C2322&lt;NOW(),IF(AND(P2322&gt;Q2322,W2322&gt;X2322),S2322,IF(AND(P2322=Q2322,W2322=X2322),T2322,IF(AND(P2322&lt;Q2322,W2322&lt;X2322),U2322,0))),"")</f>
        <v>122</v>
      </c>
      <c r="AB2322" s="20">
        <f ca="1">IF(AND(P2322=W2322,Q2322=X2322,NOT(ISBLANK(P2322)),NOT(ISBLANK(Q2322)),NOT(ISBLANK(W2322)),NOT(ISBLANK(AA2322))),1,0)</f>
        <v>0</v>
      </c>
      <c r="AC2322" s="20" t="str">
        <f ca="1">IF(AB2322=0,"",IF(OR(ISBLANK(P2322),ISBLANK(Q2322)),"",IF(ISBLANK(VLOOKUP(A2322,Database!A:AA,22,FALSE)),"",VLOOKUP(A2322,Database!A:AA,22,FALSE))))</f>
        <v/>
      </c>
      <c r="AD2322" s="20" t="str">
        <f>IFERROR(
   IF(
     OR(ISBLANK(P2322),ISBLANK(Q2322)),
     "",
     IF(
       AND(AA2322&lt;&gt;"",OR(V2322="Terminé",V2322="En cours")),
       VLOOKUP(AC2322,Setup_ScoreExactBonus!A:D,4,FALSE),
       0
     )),
  0)</f>
        <v/>
      </c>
      <c r="AE2322" s="21">
        <f>IFERROR(IF(OR(ISBLANK(P2322),ISBLANK(Q2322)),0,IF(AA2322&lt;&gt;"", AA2322 + IF(AB2322=1,AD2322, 0), "") * (R2322+1)),"")</f>
        <v>0</v>
      </c>
      <c r="AF2322" s="21">
        <f ca="1">SUMIFS(AE$2:AE2322,D$2:D2322,D2322)</f>
        <v>2170</v>
      </c>
    </row>
    <row r="2323" spans="1:32" hidden="1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1">
        <v>0</v>
      </c>
      <c r="S2323" s="20">
        <f>VLOOKUP($A2323,Database!$A:$Y,10,FALSE)</f>
        <v>61</v>
      </c>
      <c r="T2323" s="20">
        <f>VLOOKUP($A2323,Database!$A:$Y,11,FALSE)</f>
        <v>122</v>
      </c>
      <c r="U2323" s="20">
        <f>VLOOKUP($A2323,Database!$A:$Y,12,FALSE)</f>
        <v>148</v>
      </c>
      <c r="V2323" s="20" t="str">
        <f>VLOOKUP(A2323,Database!A:M,13,FALSE)</f>
        <v>À venir</v>
      </c>
      <c r="W2323" s="20" t="str">
        <f>VLOOKUP($A2323,Database!$A:$Y,20,FALSE)</f>
        <v/>
      </c>
      <c r="X2323" s="20" t="str">
        <f>VLOOKUP($A2323,Database!$A:$Y,21,FALSE)</f>
        <v/>
      </c>
      <c r="Y2323" s="20">
        <f>IF(A2323=0,0,IF(V2323="À venir",0,IF(AND(ISBLANK(P2323),ISBLANK(Q2323)),1,0)))</f>
        <v>0</v>
      </c>
      <c r="Z2323" s="20" t="str">
        <f>IF(OR(ISBLANK(P2323),ISBLANK(Q2323)),"",IF(OR(AND(P2323&gt;Q2323,W2323&gt;X2323),AND(P2323=Q2323,W2323=X2323),AND(P2323&lt;Q2323,W2323&lt;X2323)),1,0))</f>
        <v/>
      </c>
      <c r="AA2323" s="20" t="str">
        <f ca="1">IF(C2323&lt;NOW(),IF(AND(P2323&gt;Q2323,W2323&gt;X2323),S2323,IF(AND(P2323=Q2323,W2323=X2323),T2323,IF(AND(P2323&lt;Q2323,W2323&lt;X2323),U2323,0))),"")</f>
        <v/>
      </c>
      <c r="AB2323" s="20">
        <f ca="1">IF(AND(P2323=W2323,Q2323=X2323,NOT(ISBLANK(P2323)),NOT(ISBLANK(Q2323)),NOT(ISBLANK(W2323)),NOT(ISBLANK(AA2323))),1,0)</f>
        <v>0</v>
      </c>
      <c r="AC2323" s="20" t="str">
        <f ca="1">IF(AB2323=0,"",IF(OR(ISBLANK(P2323),ISBLANK(Q2323)),"",IF(ISBLANK(VLOOKUP(A2323,Database!A:AA,22,FALSE)),"",VLOOKUP(A2323,Database!A:AA,22,FALSE))))</f>
        <v/>
      </c>
      <c r="AD2323" s="20" t="str">
        <f>IFERROR(
   IF(
     OR(ISBLANK(P2323),ISBLANK(Q2323)),
     "",
     IF(
       AND(AA2323&lt;&gt;"",OR(V2323="Terminé",V2323="En cours")),
       VLOOKUP(AC2323,Setup_ScoreExactBonus!A:D,4,FALSE),
       0
     )),
  0)</f>
        <v/>
      </c>
      <c r="AE2323" s="21">
        <f>IFERROR(IF(OR(ISBLANK(P2323),ISBLANK(Q2323)),0,IF(AA2323&lt;&gt;"", AA2323 + IF(AB2323=1,AD2323, 0), "") * (R2323+1)),"")</f>
        <v>0</v>
      </c>
      <c r="AF2323" s="21">
        <f ca="1">SUMIFS(AE$2:AE2323,D$2:D2323,D2323)</f>
        <v>2233</v>
      </c>
    </row>
    <row r="2324" spans="1:32" hidden="1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1">
        <v>0</v>
      </c>
      <c r="S2324" s="20">
        <f>VLOOKUP($A2324,Database!$A:$Y,10,FALSE)</f>
        <v>113</v>
      </c>
      <c r="T2324" s="20">
        <f>VLOOKUP($A2324,Database!$A:$Y,11,FALSE)</f>
        <v>106</v>
      </c>
      <c r="U2324" s="20">
        <f>VLOOKUP($A2324,Database!$A:$Y,12,FALSE)</f>
        <v>92</v>
      </c>
      <c r="V2324" s="20" t="str">
        <f>VLOOKUP(A2324,Database!A:M,13,FALSE)</f>
        <v>À venir</v>
      </c>
      <c r="W2324" s="20" t="str">
        <f>VLOOKUP($A2324,Database!$A:$Y,20,FALSE)</f>
        <v/>
      </c>
      <c r="X2324" s="20" t="str">
        <f>VLOOKUP($A2324,Database!$A:$Y,21,FALSE)</f>
        <v/>
      </c>
      <c r="Y2324" s="20">
        <f>IF(A2324=0,0,IF(V2324="À venir",0,IF(AND(ISBLANK(P2324),ISBLANK(Q2324)),1,0)))</f>
        <v>0</v>
      </c>
      <c r="Z2324" s="20" t="str">
        <f>IF(OR(ISBLANK(P2324),ISBLANK(Q2324)),"",IF(OR(AND(P2324&gt;Q2324,W2324&gt;X2324),AND(P2324=Q2324,W2324=X2324),AND(P2324&lt;Q2324,W2324&lt;X2324)),1,0))</f>
        <v/>
      </c>
      <c r="AA2324" s="20" t="str">
        <f ca="1">IF(C2324&lt;NOW(),IF(AND(P2324&gt;Q2324,W2324&gt;X2324),S2324,IF(AND(P2324=Q2324,W2324=X2324),T2324,IF(AND(P2324&lt;Q2324,W2324&lt;X2324),U2324,0))),"")</f>
        <v/>
      </c>
      <c r="AB2324" s="20">
        <f ca="1">IF(AND(P2324=W2324,Q2324=X2324,NOT(ISBLANK(P2324)),NOT(ISBLANK(Q2324)),NOT(ISBLANK(W2324)),NOT(ISBLANK(AA2324))),1,0)</f>
        <v>0</v>
      </c>
      <c r="AC2324" s="20" t="str">
        <f ca="1">IF(AB2324=0,"",IF(OR(ISBLANK(P2324),ISBLANK(Q2324)),"",IF(ISBLANK(VLOOKUP(A2324,Database!A:AA,22,FALSE)),"",VLOOKUP(A2324,Database!A:AA,22,FALSE))))</f>
        <v/>
      </c>
      <c r="AD2324" s="20" t="str">
        <f>IFERROR(
   IF(
     OR(ISBLANK(P2324),ISBLANK(Q2324)),
     "",
     IF(
       AND(AA2324&lt;&gt;"",OR(V2324="Terminé",V2324="En cours")),
       VLOOKUP(AC2324,Setup_ScoreExactBonus!A:D,4,FALSE),
       0
     )),
  0)</f>
        <v/>
      </c>
      <c r="AE2324" s="21">
        <f>IFERROR(IF(OR(ISBLANK(P2324),ISBLANK(Q2324)),0,IF(AA2324&lt;&gt;"", AA2324 + IF(AB2324=1,AD2324, 0), "") * (R2324+1)),"")</f>
        <v>0</v>
      </c>
      <c r="AF2324" s="21">
        <f ca="1">SUMIFS(AE$2:AE2324,D$2:D2324,D2324)</f>
        <v>2750</v>
      </c>
    </row>
    <row r="2325" spans="1:32" hidden="1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1">
        <v>0</v>
      </c>
      <c r="S2325" s="20">
        <f>VLOOKUP($A2325,Database!$A:$Y,10,FALSE)</f>
        <v>113</v>
      </c>
      <c r="T2325" s="20">
        <f>VLOOKUP($A2325,Database!$A:$Y,11,FALSE)</f>
        <v>106</v>
      </c>
      <c r="U2325" s="20">
        <f>VLOOKUP($A2325,Database!$A:$Y,12,FALSE)</f>
        <v>92</v>
      </c>
      <c r="V2325" s="20" t="str">
        <f>VLOOKUP(A2325,Database!A:M,13,FALSE)</f>
        <v>À venir</v>
      </c>
      <c r="W2325" s="20" t="str">
        <f>VLOOKUP($A2325,Database!$A:$Y,20,FALSE)</f>
        <v/>
      </c>
      <c r="X2325" s="20" t="str">
        <f>VLOOKUP($A2325,Database!$A:$Y,21,FALSE)</f>
        <v/>
      </c>
      <c r="Y2325" s="20">
        <f>IF(A2325=0,0,IF(V2325="À venir",0,IF(AND(ISBLANK(P2325),ISBLANK(Q2325)),1,0)))</f>
        <v>0</v>
      </c>
      <c r="Z2325" s="20" t="str">
        <f>IF(OR(ISBLANK(P2325),ISBLANK(Q2325)),"",IF(OR(AND(P2325&gt;Q2325,W2325&gt;X2325),AND(P2325=Q2325,W2325=X2325),AND(P2325&lt;Q2325,W2325&lt;X2325)),1,0))</f>
        <v/>
      </c>
      <c r="AA2325" s="20" t="str">
        <f ca="1">IF(C2325&lt;NOW(),IF(AND(P2325&gt;Q2325,W2325&gt;X2325),S2325,IF(AND(P2325=Q2325,W2325=X2325),T2325,IF(AND(P2325&lt;Q2325,W2325&lt;X2325),U2325,0))),"")</f>
        <v/>
      </c>
      <c r="AB2325" s="20">
        <f ca="1">IF(AND(P2325=W2325,Q2325=X2325,NOT(ISBLANK(P2325)),NOT(ISBLANK(Q2325)),NOT(ISBLANK(W2325)),NOT(ISBLANK(AA2325))),1,0)</f>
        <v>0</v>
      </c>
      <c r="AC2325" s="20" t="str">
        <f ca="1">IF(AB2325=0,"",IF(OR(ISBLANK(P2325),ISBLANK(Q2325)),"",IF(ISBLANK(VLOOKUP(A2325,Database!A:AA,22,FALSE)),"",VLOOKUP(A2325,Database!A:AA,22,FALSE))))</f>
        <v/>
      </c>
      <c r="AD2325" s="20" t="str">
        <f>IFERROR(
   IF(
     OR(ISBLANK(P2325),ISBLANK(Q2325)),
     "",
     IF(
       AND(AA2325&lt;&gt;"",OR(V2325="Terminé",V2325="En cours")),
       VLOOKUP(AC2325,Setup_ScoreExactBonus!A:D,4,FALSE),
       0
     )),
  0)</f>
        <v/>
      </c>
      <c r="AE2325" s="21">
        <f>IFERROR(IF(OR(ISBLANK(P2325),ISBLANK(Q2325)),0,IF(AA2325&lt;&gt;"", AA2325 + IF(AB2325=1,AD2325, 0), "") * (R2325+1)),"")</f>
        <v>0</v>
      </c>
      <c r="AF2325" s="21">
        <f ca="1">SUMIFS(AE$2:AE2325,D$2:D2325,D2325)</f>
        <v>3059</v>
      </c>
    </row>
    <row r="2326" spans="1:32" hidden="1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1">
        <v>0</v>
      </c>
      <c r="S2326" s="20">
        <f>VLOOKUP($A2326,Database!$A:$Y,10,FALSE)</f>
        <v>113</v>
      </c>
      <c r="T2326" s="20">
        <f>VLOOKUP($A2326,Database!$A:$Y,11,FALSE)</f>
        <v>106</v>
      </c>
      <c r="U2326" s="20">
        <f>VLOOKUP($A2326,Database!$A:$Y,12,FALSE)</f>
        <v>92</v>
      </c>
      <c r="V2326" s="20" t="str">
        <f>VLOOKUP(A2326,Database!A:M,13,FALSE)</f>
        <v>À venir</v>
      </c>
      <c r="W2326" s="20" t="str">
        <f>VLOOKUP($A2326,Database!$A:$Y,20,FALSE)</f>
        <v/>
      </c>
      <c r="X2326" s="20" t="str">
        <f>VLOOKUP($A2326,Database!$A:$Y,21,FALSE)</f>
        <v/>
      </c>
      <c r="Y2326" s="20">
        <f>IF(A2326=0,0,IF(V2326="À venir",0,IF(AND(ISBLANK(P2326),ISBLANK(Q2326)),1,0)))</f>
        <v>0</v>
      </c>
      <c r="Z2326" s="20" t="str">
        <f>IF(OR(ISBLANK(P2326),ISBLANK(Q2326)),"",IF(OR(AND(P2326&gt;Q2326,W2326&gt;X2326),AND(P2326=Q2326,W2326=X2326),AND(P2326&lt;Q2326,W2326&lt;X2326)),1,0))</f>
        <v/>
      </c>
      <c r="AA2326" s="20" t="str">
        <f ca="1">IF(C2326&lt;NOW(),IF(AND(P2326&gt;Q2326,W2326&gt;X2326),S2326,IF(AND(P2326=Q2326,W2326=X2326),T2326,IF(AND(P2326&lt;Q2326,W2326&lt;X2326),U2326,0))),"")</f>
        <v/>
      </c>
      <c r="AB2326" s="20">
        <f ca="1">IF(AND(P2326=W2326,Q2326=X2326,NOT(ISBLANK(P2326)),NOT(ISBLANK(Q2326)),NOT(ISBLANK(W2326)),NOT(ISBLANK(AA2326))),1,0)</f>
        <v>0</v>
      </c>
      <c r="AC2326" s="20" t="str">
        <f ca="1">IF(AB2326=0,"",IF(OR(ISBLANK(P2326),ISBLANK(Q2326)),"",IF(ISBLANK(VLOOKUP(A2326,Database!A:AA,22,FALSE)),"",VLOOKUP(A2326,Database!A:AA,22,FALSE))))</f>
        <v/>
      </c>
      <c r="AD2326" s="20" t="str">
        <f>IFERROR(
   IF(
     OR(ISBLANK(P2326),ISBLANK(Q2326)),
     "",
     IF(
       AND(AA2326&lt;&gt;"",OR(V2326="Terminé",V2326="En cours")),
       VLOOKUP(AC2326,Setup_ScoreExactBonus!A:D,4,FALSE),
       0
     )),
  0)</f>
        <v/>
      </c>
      <c r="AE2326" s="21">
        <f>IFERROR(IF(OR(ISBLANK(P2326),ISBLANK(Q2326)),0,IF(AA2326&lt;&gt;"", AA2326 + IF(AB2326=1,AD2326, 0), "") * (R2326+1)),"")</f>
        <v>0</v>
      </c>
      <c r="AF2326" s="21">
        <f ca="1">SUMIFS(AE$2:AE2326,D$2:D2326,D2326)</f>
        <v>2802</v>
      </c>
    </row>
    <row r="2327" spans="1:32" hidden="1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1">
        <v>0</v>
      </c>
      <c r="S2327" s="20">
        <f>VLOOKUP($A2327,Database!$A:$Y,10,FALSE)</f>
        <v>113</v>
      </c>
      <c r="T2327" s="20">
        <f>VLOOKUP($A2327,Database!$A:$Y,11,FALSE)</f>
        <v>106</v>
      </c>
      <c r="U2327" s="20">
        <f>VLOOKUP($A2327,Database!$A:$Y,12,FALSE)</f>
        <v>92</v>
      </c>
      <c r="V2327" s="20" t="str">
        <f>VLOOKUP(A2327,Database!A:M,13,FALSE)</f>
        <v>À venir</v>
      </c>
      <c r="W2327" s="20" t="str">
        <f>VLOOKUP($A2327,Database!$A:$Y,20,FALSE)</f>
        <v/>
      </c>
      <c r="X2327" s="20" t="str">
        <f>VLOOKUP($A2327,Database!$A:$Y,21,FALSE)</f>
        <v/>
      </c>
      <c r="Y2327" s="20">
        <f>IF(A2327=0,0,IF(V2327="À venir",0,IF(AND(ISBLANK(P2327),ISBLANK(Q2327)),1,0)))</f>
        <v>0</v>
      </c>
      <c r="Z2327" s="20" t="str">
        <f>IF(OR(ISBLANK(P2327),ISBLANK(Q2327)),"",IF(OR(AND(P2327&gt;Q2327,W2327&gt;X2327),AND(P2327=Q2327,W2327=X2327),AND(P2327&lt;Q2327,W2327&lt;X2327)),1,0))</f>
        <v/>
      </c>
      <c r="AA2327" s="20" t="str">
        <f ca="1">IF(C2327&lt;NOW(),IF(AND(P2327&gt;Q2327,W2327&gt;X2327),S2327,IF(AND(P2327=Q2327,W2327=X2327),T2327,IF(AND(P2327&lt;Q2327,W2327&lt;X2327),U2327,0))),"")</f>
        <v/>
      </c>
      <c r="AB2327" s="20">
        <f ca="1">IF(AND(P2327=W2327,Q2327=X2327,NOT(ISBLANK(P2327)),NOT(ISBLANK(Q2327)),NOT(ISBLANK(W2327)),NOT(ISBLANK(AA2327))),1,0)</f>
        <v>0</v>
      </c>
      <c r="AC2327" s="20" t="str">
        <f ca="1">IF(AB2327=0,"",IF(OR(ISBLANK(P2327),ISBLANK(Q2327)),"",IF(ISBLANK(VLOOKUP(A2327,Database!A:AA,22,FALSE)),"",VLOOKUP(A2327,Database!A:AA,22,FALSE))))</f>
        <v/>
      </c>
      <c r="AD2327" s="20" t="str">
        <f>IFERROR(
   IF(
     OR(ISBLANK(P2327),ISBLANK(Q2327)),
     "",
     IF(
       AND(AA2327&lt;&gt;"",OR(V2327="Terminé",V2327="En cours")),
       VLOOKUP(AC2327,Setup_ScoreExactBonus!A:D,4,FALSE),
       0
     )),
  0)</f>
        <v/>
      </c>
      <c r="AE2327" s="21">
        <f>IFERROR(IF(OR(ISBLANK(P2327),ISBLANK(Q2327)),0,IF(AA2327&lt;&gt;"", AA2327 + IF(AB2327=1,AD2327, 0), "") * (R2327+1)),"")</f>
        <v>0</v>
      </c>
      <c r="AF2327" s="21">
        <f ca="1">SUMIFS(AE$2:AE2327,D$2:D2327,D2327)</f>
        <v>2698</v>
      </c>
    </row>
    <row r="2328" spans="1:32" hidden="1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1">
        <v>0</v>
      </c>
      <c r="S2328" s="20">
        <f>VLOOKUP($A2328,Database!$A:$Y,10,FALSE)</f>
        <v>113</v>
      </c>
      <c r="T2328" s="20">
        <f>VLOOKUP($A2328,Database!$A:$Y,11,FALSE)</f>
        <v>106</v>
      </c>
      <c r="U2328" s="20">
        <f>VLOOKUP($A2328,Database!$A:$Y,12,FALSE)</f>
        <v>92</v>
      </c>
      <c r="V2328" s="20" t="str">
        <f>VLOOKUP(A2328,Database!A:M,13,FALSE)</f>
        <v>À venir</v>
      </c>
      <c r="W2328" s="20" t="str">
        <f>VLOOKUP($A2328,Database!$A:$Y,20,FALSE)</f>
        <v/>
      </c>
      <c r="X2328" s="20" t="str">
        <f>VLOOKUP($A2328,Database!$A:$Y,21,FALSE)</f>
        <v/>
      </c>
      <c r="Y2328" s="20">
        <f>IF(A2328=0,0,IF(V2328="À venir",0,IF(AND(ISBLANK(P2328),ISBLANK(Q2328)),1,0)))</f>
        <v>0</v>
      </c>
      <c r="Z2328" s="20" t="str">
        <f>IF(OR(ISBLANK(P2328),ISBLANK(Q2328)),"",IF(OR(AND(P2328&gt;Q2328,W2328&gt;X2328),AND(P2328=Q2328,W2328=X2328),AND(P2328&lt;Q2328,W2328&lt;X2328)),1,0))</f>
        <v/>
      </c>
      <c r="AA2328" s="20" t="str">
        <f ca="1">IF(C2328&lt;NOW(),IF(AND(P2328&gt;Q2328,W2328&gt;X2328),S2328,IF(AND(P2328=Q2328,W2328=X2328),T2328,IF(AND(P2328&lt;Q2328,W2328&lt;X2328),U2328,0))),"")</f>
        <v/>
      </c>
      <c r="AB2328" s="20">
        <f ca="1">IF(AND(P2328=W2328,Q2328=X2328,NOT(ISBLANK(P2328)),NOT(ISBLANK(Q2328)),NOT(ISBLANK(W2328)),NOT(ISBLANK(AA2328))),1,0)</f>
        <v>0</v>
      </c>
      <c r="AC2328" s="20" t="str">
        <f ca="1">IF(AB2328=0,"",IF(OR(ISBLANK(P2328),ISBLANK(Q2328)),"",IF(ISBLANK(VLOOKUP(A2328,Database!A:AA,22,FALSE)),"",VLOOKUP(A2328,Database!A:AA,22,FALSE))))</f>
        <v/>
      </c>
      <c r="AD2328" s="20" t="str">
        <f>IFERROR(
   IF(
     OR(ISBLANK(P2328),ISBLANK(Q2328)),
     "",
     IF(
       AND(AA2328&lt;&gt;"",OR(V2328="Terminé",V2328="En cours")),
       VLOOKUP(AC2328,Setup_ScoreExactBonus!A:D,4,FALSE),
       0
     )),
  0)</f>
        <v/>
      </c>
      <c r="AE2328" s="21">
        <f>IFERROR(IF(OR(ISBLANK(P2328),ISBLANK(Q2328)),0,IF(AA2328&lt;&gt;"", AA2328 + IF(AB2328=1,AD2328, 0), "") * (R2328+1)),"")</f>
        <v>0</v>
      </c>
      <c r="AF2328" s="21">
        <f ca="1">SUMIFS(AE$2:AE2328,D$2:D2328,D2328)</f>
        <v>2190</v>
      </c>
    </row>
    <row r="2329" spans="1:32" hidden="1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1">
        <v>0</v>
      </c>
      <c r="S2329" s="20">
        <f>VLOOKUP($A2329,Database!$A:$Y,10,FALSE)</f>
        <v>113</v>
      </c>
      <c r="T2329" s="20">
        <f>VLOOKUP($A2329,Database!$A:$Y,11,FALSE)</f>
        <v>106</v>
      </c>
      <c r="U2329" s="20">
        <f>VLOOKUP($A2329,Database!$A:$Y,12,FALSE)</f>
        <v>92</v>
      </c>
      <c r="V2329" s="20" t="str">
        <f>VLOOKUP(A2329,Database!A:M,13,FALSE)</f>
        <v>À venir</v>
      </c>
      <c r="W2329" s="20" t="str">
        <f>VLOOKUP($A2329,Database!$A:$Y,20,FALSE)</f>
        <v/>
      </c>
      <c r="X2329" s="20" t="str">
        <f>VLOOKUP($A2329,Database!$A:$Y,21,FALSE)</f>
        <v/>
      </c>
      <c r="Y2329" s="20">
        <f>IF(A2329=0,0,IF(V2329="À venir",0,IF(AND(ISBLANK(P2329),ISBLANK(Q2329)),1,0)))</f>
        <v>0</v>
      </c>
      <c r="Z2329" s="20" t="str">
        <f>IF(OR(ISBLANK(P2329),ISBLANK(Q2329)),"",IF(OR(AND(P2329&gt;Q2329,W2329&gt;X2329),AND(P2329=Q2329,W2329=X2329),AND(P2329&lt;Q2329,W2329&lt;X2329)),1,0))</f>
        <v/>
      </c>
      <c r="AA2329" s="20" t="str">
        <f ca="1">IF(C2329&lt;NOW(),IF(AND(P2329&gt;Q2329,W2329&gt;X2329),S2329,IF(AND(P2329=Q2329,W2329=X2329),T2329,IF(AND(P2329&lt;Q2329,W2329&lt;X2329),U2329,0))),"")</f>
        <v/>
      </c>
      <c r="AB2329" s="20">
        <f ca="1">IF(AND(P2329=W2329,Q2329=X2329,NOT(ISBLANK(P2329)),NOT(ISBLANK(Q2329)),NOT(ISBLANK(W2329)),NOT(ISBLANK(AA2329))),1,0)</f>
        <v>0</v>
      </c>
      <c r="AC2329" s="20" t="str">
        <f ca="1">IF(AB2329=0,"",IF(OR(ISBLANK(P2329),ISBLANK(Q2329)),"",IF(ISBLANK(VLOOKUP(A2329,Database!A:AA,22,FALSE)),"",VLOOKUP(A2329,Database!A:AA,22,FALSE))))</f>
        <v/>
      </c>
      <c r="AD2329" s="20" t="str">
        <f>IFERROR(
   IF(
     OR(ISBLANK(P2329),ISBLANK(Q2329)),
     "",
     IF(
       AND(AA2329&lt;&gt;"",OR(V2329="Terminé",V2329="En cours")),
       VLOOKUP(AC2329,Setup_ScoreExactBonus!A:D,4,FALSE),
       0
     )),
  0)</f>
        <v/>
      </c>
      <c r="AE2329" s="21">
        <f>IFERROR(IF(OR(ISBLANK(P2329),ISBLANK(Q2329)),0,IF(AA2329&lt;&gt;"", AA2329 + IF(AB2329=1,AD2329, 0), "") * (R2329+1)),"")</f>
        <v>0</v>
      </c>
      <c r="AF2329" s="21">
        <f ca="1">SUMIFS(AE$2:AE2329,D$2:D2329,D2329)</f>
        <v>2789</v>
      </c>
    </row>
    <row r="2330" spans="1:32" hidden="1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1">
        <v>0</v>
      </c>
      <c r="S2330" s="20">
        <f>VLOOKUP($A2330,Database!$A:$Y,10,FALSE)</f>
        <v>113</v>
      </c>
      <c r="T2330" s="20">
        <f>VLOOKUP($A2330,Database!$A:$Y,11,FALSE)</f>
        <v>106</v>
      </c>
      <c r="U2330" s="20">
        <f>VLOOKUP($A2330,Database!$A:$Y,12,FALSE)</f>
        <v>92</v>
      </c>
      <c r="V2330" s="20" t="str">
        <f>VLOOKUP(A2330,Database!A:M,13,FALSE)</f>
        <v>À venir</v>
      </c>
      <c r="W2330" s="20" t="str">
        <f>VLOOKUP($A2330,Database!$A:$Y,20,FALSE)</f>
        <v/>
      </c>
      <c r="X2330" s="20" t="str">
        <f>VLOOKUP($A2330,Database!$A:$Y,21,FALSE)</f>
        <v/>
      </c>
      <c r="Y2330" s="20">
        <f>IF(A2330=0,0,IF(V2330="À venir",0,IF(AND(ISBLANK(P2330),ISBLANK(Q2330)),1,0)))</f>
        <v>0</v>
      </c>
      <c r="Z2330" s="20" t="str">
        <f>IF(OR(ISBLANK(P2330),ISBLANK(Q2330)),"",IF(OR(AND(P2330&gt;Q2330,W2330&gt;X2330),AND(P2330=Q2330,W2330=X2330),AND(P2330&lt;Q2330,W2330&lt;X2330)),1,0))</f>
        <v/>
      </c>
      <c r="AA2330" s="20" t="str">
        <f ca="1">IF(C2330&lt;NOW(),IF(AND(P2330&gt;Q2330,W2330&gt;X2330),S2330,IF(AND(P2330=Q2330,W2330=X2330),T2330,IF(AND(P2330&lt;Q2330,W2330&lt;X2330),U2330,0))),"")</f>
        <v/>
      </c>
      <c r="AB2330" s="20">
        <f ca="1">IF(AND(P2330=W2330,Q2330=X2330,NOT(ISBLANK(P2330)),NOT(ISBLANK(Q2330)),NOT(ISBLANK(W2330)),NOT(ISBLANK(AA2330))),1,0)</f>
        <v>0</v>
      </c>
      <c r="AC2330" s="20" t="str">
        <f ca="1">IF(AB2330=0,"",IF(OR(ISBLANK(P2330),ISBLANK(Q2330)),"",IF(ISBLANK(VLOOKUP(A2330,Database!A:AA,22,FALSE)),"",VLOOKUP(A2330,Database!A:AA,22,FALSE))))</f>
        <v/>
      </c>
      <c r="AD2330" s="20" t="str">
        <f>IFERROR(
   IF(
     OR(ISBLANK(P2330),ISBLANK(Q2330)),
     "",
     IF(
       AND(AA2330&lt;&gt;"",OR(V2330="Terminé",V2330="En cours")),
       VLOOKUP(AC2330,Setup_ScoreExactBonus!A:D,4,FALSE),
       0
     )),
  0)</f>
        <v/>
      </c>
      <c r="AE2330" s="21">
        <f>IFERROR(IF(OR(ISBLANK(P2330),ISBLANK(Q2330)),0,IF(AA2330&lt;&gt;"", AA2330 + IF(AB2330=1,AD2330, 0), "") * (R2330+1)),"")</f>
        <v>0</v>
      </c>
      <c r="AF2330" s="21">
        <f ca="1">SUMIFS(AE$2:AE2330,D$2:D2330,D2330)</f>
        <v>1434</v>
      </c>
    </row>
    <row r="2331" spans="1:32" hidden="1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1">
        <v>0</v>
      </c>
      <c r="S2331" s="20">
        <f>VLOOKUP($A2331,Database!$A:$Y,10,FALSE)</f>
        <v>113</v>
      </c>
      <c r="T2331" s="20">
        <f>VLOOKUP($A2331,Database!$A:$Y,11,FALSE)</f>
        <v>106</v>
      </c>
      <c r="U2331" s="20">
        <f>VLOOKUP($A2331,Database!$A:$Y,12,FALSE)</f>
        <v>92</v>
      </c>
      <c r="V2331" s="20" t="str">
        <f>VLOOKUP(A2331,Database!A:M,13,FALSE)</f>
        <v>À venir</v>
      </c>
      <c r="W2331" s="20" t="str">
        <f>VLOOKUP($A2331,Database!$A:$Y,20,FALSE)</f>
        <v/>
      </c>
      <c r="X2331" s="20" t="str">
        <f>VLOOKUP($A2331,Database!$A:$Y,21,FALSE)</f>
        <v/>
      </c>
      <c r="Y2331" s="20">
        <f>IF(A2331=0,0,IF(V2331="À venir",0,IF(AND(ISBLANK(P2331),ISBLANK(Q2331)),1,0)))</f>
        <v>0</v>
      </c>
      <c r="Z2331" s="20" t="str">
        <f>IF(OR(ISBLANK(P2331),ISBLANK(Q2331)),"",IF(OR(AND(P2331&gt;Q2331,W2331&gt;X2331),AND(P2331=Q2331,W2331=X2331),AND(P2331&lt;Q2331,W2331&lt;X2331)),1,0))</f>
        <v/>
      </c>
      <c r="AA2331" s="20" t="str">
        <f ca="1">IF(C2331&lt;NOW(),IF(AND(P2331&gt;Q2331,W2331&gt;X2331),S2331,IF(AND(P2331=Q2331,W2331=X2331),T2331,IF(AND(P2331&lt;Q2331,W2331&lt;X2331),U2331,0))),"")</f>
        <v/>
      </c>
      <c r="AB2331" s="20">
        <f ca="1">IF(AND(P2331=W2331,Q2331=X2331,NOT(ISBLANK(P2331)),NOT(ISBLANK(Q2331)),NOT(ISBLANK(W2331)),NOT(ISBLANK(AA2331))),1,0)</f>
        <v>0</v>
      </c>
      <c r="AC2331" s="20" t="str">
        <f ca="1">IF(AB2331=0,"",IF(OR(ISBLANK(P2331),ISBLANK(Q2331)),"",IF(ISBLANK(VLOOKUP(A2331,Database!A:AA,22,FALSE)),"",VLOOKUP(A2331,Database!A:AA,22,FALSE))))</f>
        <v/>
      </c>
      <c r="AD2331" s="20" t="str">
        <f>IFERROR(
   IF(
     OR(ISBLANK(P2331),ISBLANK(Q2331)),
     "",
     IF(
       AND(AA2331&lt;&gt;"",OR(V2331="Terminé",V2331="En cours")),
       VLOOKUP(AC2331,Setup_ScoreExactBonus!A:D,4,FALSE),
       0
     )),
  0)</f>
        <v/>
      </c>
      <c r="AE2331" s="21">
        <f>IFERROR(IF(OR(ISBLANK(P2331),ISBLANK(Q2331)),0,IF(AA2331&lt;&gt;"", AA2331 + IF(AB2331=1,AD2331, 0), "") * (R2331+1)),"")</f>
        <v>0</v>
      </c>
      <c r="AF2331" s="21">
        <f ca="1">SUMIFS(AE$2:AE2331,D$2:D2331,D2331)</f>
        <v>2732</v>
      </c>
    </row>
    <row r="2332" spans="1:32" hidden="1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1">
        <v>0</v>
      </c>
      <c r="S2332" s="20">
        <f>VLOOKUP($A2332,Database!$A:$Y,10,FALSE)</f>
        <v>113</v>
      </c>
      <c r="T2332" s="20">
        <f>VLOOKUP($A2332,Database!$A:$Y,11,FALSE)</f>
        <v>106</v>
      </c>
      <c r="U2332" s="20">
        <f>VLOOKUP($A2332,Database!$A:$Y,12,FALSE)</f>
        <v>92</v>
      </c>
      <c r="V2332" s="20" t="str">
        <f>VLOOKUP(A2332,Database!A:M,13,FALSE)</f>
        <v>À venir</v>
      </c>
      <c r="W2332" s="20" t="str">
        <f>VLOOKUP($A2332,Database!$A:$Y,20,FALSE)</f>
        <v/>
      </c>
      <c r="X2332" s="20" t="str">
        <f>VLOOKUP($A2332,Database!$A:$Y,21,FALSE)</f>
        <v/>
      </c>
      <c r="Y2332" s="20">
        <f>IF(A2332=0,0,IF(V2332="À venir",0,IF(AND(ISBLANK(P2332),ISBLANK(Q2332)),1,0)))</f>
        <v>0</v>
      </c>
      <c r="Z2332" s="20" t="str">
        <f>IF(OR(ISBLANK(P2332),ISBLANK(Q2332)),"",IF(OR(AND(P2332&gt;Q2332,W2332&gt;X2332),AND(P2332=Q2332,W2332=X2332),AND(P2332&lt;Q2332,W2332&lt;X2332)),1,0))</f>
        <v/>
      </c>
      <c r="AA2332" s="20" t="str">
        <f ca="1">IF(C2332&lt;NOW(),IF(AND(P2332&gt;Q2332,W2332&gt;X2332),S2332,IF(AND(P2332=Q2332,W2332=X2332),T2332,IF(AND(P2332&lt;Q2332,W2332&lt;X2332),U2332,0))),"")</f>
        <v/>
      </c>
      <c r="AB2332" s="20">
        <f ca="1">IF(AND(P2332=W2332,Q2332=X2332,NOT(ISBLANK(P2332)),NOT(ISBLANK(Q2332)),NOT(ISBLANK(W2332)),NOT(ISBLANK(AA2332))),1,0)</f>
        <v>0</v>
      </c>
      <c r="AC2332" s="20" t="str">
        <f ca="1">IF(AB2332=0,"",IF(OR(ISBLANK(P2332),ISBLANK(Q2332)),"",IF(ISBLANK(VLOOKUP(A2332,Database!A:AA,22,FALSE)),"",VLOOKUP(A2332,Database!A:AA,22,FALSE))))</f>
        <v/>
      </c>
      <c r="AD2332" s="20" t="str">
        <f>IFERROR(
   IF(
     OR(ISBLANK(P2332),ISBLANK(Q2332)),
     "",
     IF(
       AND(AA2332&lt;&gt;"",OR(V2332="Terminé",V2332="En cours")),
       VLOOKUP(AC2332,Setup_ScoreExactBonus!A:D,4,FALSE),
       0
     )),
  0)</f>
        <v/>
      </c>
      <c r="AE2332" s="21">
        <f>IFERROR(IF(OR(ISBLANK(P2332),ISBLANK(Q2332)),0,IF(AA2332&lt;&gt;"", AA2332 + IF(AB2332=1,AD2332, 0), "") * (R2332+1)),"")</f>
        <v>0</v>
      </c>
      <c r="AF2332" s="21">
        <f ca="1">SUMIFS(AE$2:AE2332,D$2:D2332,D2332)</f>
        <v>2825</v>
      </c>
    </row>
    <row r="2333" spans="1:32" hidden="1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1">
        <v>0</v>
      </c>
      <c r="S2333" s="20">
        <f>VLOOKUP($A2333,Database!$A:$Y,10,FALSE)</f>
        <v>113</v>
      </c>
      <c r="T2333" s="20">
        <f>VLOOKUP($A2333,Database!$A:$Y,11,FALSE)</f>
        <v>106</v>
      </c>
      <c r="U2333" s="20">
        <f>VLOOKUP($A2333,Database!$A:$Y,12,FALSE)</f>
        <v>92</v>
      </c>
      <c r="V2333" s="20" t="str">
        <f>VLOOKUP(A2333,Database!A:M,13,FALSE)</f>
        <v>À venir</v>
      </c>
      <c r="W2333" s="20" t="str">
        <f>VLOOKUP($A2333,Database!$A:$Y,20,FALSE)</f>
        <v/>
      </c>
      <c r="X2333" s="20" t="str">
        <f>VLOOKUP($A2333,Database!$A:$Y,21,FALSE)</f>
        <v/>
      </c>
      <c r="Y2333" s="20">
        <f>IF(A2333=0,0,IF(V2333="À venir",0,IF(AND(ISBLANK(P2333),ISBLANK(Q2333)),1,0)))</f>
        <v>0</v>
      </c>
      <c r="Z2333" s="20" t="str">
        <f>IF(OR(ISBLANK(P2333),ISBLANK(Q2333)),"",IF(OR(AND(P2333&gt;Q2333,W2333&gt;X2333),AND(P2333=Q2333,W2333=X2333),AND(P2333&lt;Q2333,W2333&lt;X2333)),1,0))</f>
        <v/>
      </c>
      <c r="AA2333" s="20" t="str">
        <f ca="1">IF(C2333&lt;NOW(),IF(AND(P2333&gt;Q2333,W2333&gt;X2333),S2333,IF(AND(P2333=Q2333,W2333=X2333),T2333,IF(AND(P2333&lt;Q2333,W2333&lt;X2333),U2333,0))),"")</f>
        <v/>
      </c>
      <c r="AB2333" s="20">
        <f ca="1">IF(AND(P2333=W2333,Q2333=X2333,NOT(ISBLANK(P2333)),NOT(ISBLANK(Q2333)),NOT(ISBLANK(W2333)),NOT(ISBLANK(AA2333))),1,0)</f>
        <v>0</v>
      </c>
      <c r="AC2333" s="20" t="str">
        <f ca="1">IF(AB2333=0,"",IF(OR(ISBLANK(P2333),ISBLANK(Q2333)),"",IF(ISBLANK(VLOOKUP(A2333,Database!A:AA,22,FALSE)),"",VLOOKUP(A2333,Database!A:AA,22,FALSE))))</f>
        <v/>
      </c>
      <c r="AD2333" s="20" t="str">
        <f>IFERROR(
   IF(
     OR(ISBLANK(P2333),ISBLANK(Q2333)),
     "",
     IF(
       AND(AA2333&lt;&gt;"",OR(V2333="Terminé",V2333="En cours")),
       VLOOKUP(AC2333,Setup_ScoreExactBonus!A:D,4,FALSE),
       0
     )),
  0)</f>
        <v/>
      </c>
      <c r="AE2333" s="21">
        <f>IFERROR(IF(OR(ISBLANK(P2333),ISBLANK(Q2333)),0,IF(AA2333&lt;&gt;"", AA2333 + IF(AB2333=1,AD2333, 0), "") * (R2333+1)),"")</f>
        <v>0</v>
      </c>
      <c r="AF2333" s="21">
        <f ca="1">SUMIFS(AE$2:AE2333,D$2:D2333,D2333)</f>
        <v>2585</v>
      </c>
    </row>
    <row r="2334" spans="1:32" hidden="1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1">
        <v>0</v>
      </c>
      <c r="S2334" s="20">
        <f>VLOOKUP($A2334,Database!$A:$Y,10,FALSE)</f>
        <v>113</v>
      </c>
      <c r="T2334" s="20">
        <f>VLOOKUP($A2334,Database!$A:$Y,11,FALSE)</f>
        <v>106</v>
      </c>
      <c r="U2334" s="20">
        <f>VLOOKUP($A2334,Database!$A:$Y,12,FALSE)</f>
        <v>92</v>
      </c>
      <c r="V2334" s="20" t="str">
        <f>VLOOKUP(A2334,Database!A:M,13,FALSE)</f>
        <v>À venir</v>
      </c>
      <c r="W2334" s="20" t="str">
        <f>VLOOKUP($A2334,Database!$A:$Y,20,FALSE)</f>
        <v/>
      </c>
      <c r="X2334" s="20" t="str">
        <f>VLOOKUP($A2334,Database!$A:$Y,21,FALSE)</f>
        <v/>
      </c>
      <c r="Y2334" s="20">
        <f>IF(A2334=0,0,IF(V2334="À venir",0,IF(AND(ISBLANK(P2334),ISBLANK(Q2334)),1,0)))</f>
        <v>0</v>
      </c>
      <c r="Z2334" s="20" t="str">
        <f>IF(OR(ISBLANK(P2334),ISBLANK(Q2334)),"",IF(OR(AND(P2334&gt;Q2334,W2334&gt;X2334),AND(P2334=Q2334,W2334=X2334),AND(P2334&lt;Q2334,W2334&lt;X2334)),1,0))</f>
        <v/>
      </c>
      <c r="AA2334" s="20" t="str">
        <f ca="1">IF(C2334&lt;NOW(),IF(AND(P2334&gt;Q2334,W2334&gt;X2334),S2334,IF(AND(P2334=Q2334,W2334=X2334),T2334,IF(AND(P2334&lt;Q2334,W2334&lt;X2334),U2334,0))),"")</f>
        <v/>
      </c>
      <c r="AB2334" s="20">
        <f ca="1">IF(AND(P2334=W2334,Q2334=X2334,NOT(ISBLANK(P2334)),NOT(ISBLANK(Q2334)),NOT(ISBLANK(W2334)),NOT(ISBLANK(AA2334))),1,0)</f>
        <v>0</v>
      </c>
      <c r="AC2334" s="20" t="str">
        <f ca="1">IF(AB2334=0,"",IF(OR(ISBLANK(P2334),ISBLANK(Q2334)),"",IF(ISBLANK(VLOOKUP(A2334,Database!A:AA,22,FALSE)),"",VLOOKUP(A2334,Database!A:AA,22,FALSE))))</f>
        <v/>
      </c>
      <c r="AD2334" s="20" t="str">
        <f>IFERROR(
   IF(
     OR(ISBLANK(P2334),ISBLANK(Q2334)),
     "",
     IF(
       AND(AA2334&lt;&gt;"",OR(V2334="Terminé",V2334="En cours")),
       VLOOKUP(AC2334,Setup_ScoreExactBonus!A:D,4,FALSE),
       0
     )),
  0)</f>
        <v/>
      </c>
      <c r="AE2334" s="21">
        <f>IFERROR(IF(OR(ISBLANK(P2334),ISBLANK(Q2334)),0,IF(AA2334&lt;&gt;"", AA2334 + IF(AB2334=1,AD2334, 0), "") * (R2334+1)),"")</f>
        <v>0</v>
      </c>
      <c r="AF2334" s="21">
        <f ca="1">SUMIFS(AE$2:AE2334,D$2:D2334,D2334)</f>
        <v>2936</v>
      </c>
    </row>
    <row r="2335" spans="1:32" hidden="1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1">
        <v>0</v>
      </c>
      <c r="S2335" s="20">
        <f>VLOOKUP($A2335,Database!$A:$Y,10,FALSE)</f>
        <v>113</v>
      </c>
      <c r="T2335" s="20">
        <f>VLOOKUP($A2335,Database!$A:$Y,11,FALSE)</f>
        <v>106</v>
      </c>
      <c r="U2335" s="20">
        <f>VLOOKUP($A2335,Database!$A:$Y,12,FALSE)</f>
        <v>92</v>
      </c>
      <c r="V2335" s="20" t="str">
        <f>VLOOKUP(A2335,Database!A:M,13,FALSE)</f>
        <v>À venir</v>
      </c>
      <c r="W2335" s="20" t="str">
        <f>VLOOKUP($A2335,Database!$A:$Y,20,FALSE)</f>
        <v/>
      </c>
      <c r="X2335" s="20" t="str">
        <f>VLOOKUP($A2335,Database!$A:$Y,21,FALSE)</f>
        <v/>
      </c>
      <c r="Y2335" s="20">
        <f>IF(A2335=0,0,IF(V2335="À venir",0,IF(AND(ISBLANK(P2335),ISBLANK(Q2335)),1,0)))</f>
        <v>0</v>
      </c>
      <c r="Z2335" s="20" t="str">
        <f>IF(OR(ISBLANK(P2335),ISBLANK(Q2335)),"",IF(OR(AND(P2335&gt;Q2335,W2335&gt;X2335),AND(P2335=Q2335,W2335=X2335),AND(P2335&lt;Q2335,W2335&lt;X2335)),1,0))</f>
        <v/>
      </c>
      <c r="AA2335" s="20" t="str">
        <f ca="1">IF(C2335&lt;NOW(),IF(AND(P2335&gt;Q2335,W2335&gt;X2335),S2335,IF(AND(P2335=Q2335,W2335=X2335),T2335,IF(AND(P2335&lt;Q2335,W2335&lt;X2335),U2335,0))),"")</f>
        <v/>
      </c>
      <c r="AB2335" s="20">
        <f ca="1">IF(AND(P2335=W2335,Q2335=X2335,NOT(ISBLANK(P2335)),NOT(ISBLANK(Q2335)),NOT(ISBLANK(W2335)),NOT(ISBLANK(AA2335))),1,0)</f>
        <v>0</v>
      </c>
      <c r="AC2335" s="20" t="str">
        <f ca="1">IF(AB2335=0,"",IF(OR(ISBLANK(P2335),ISBLANK(Q2335)),"",IF(ISBLANK(VLOOKUP(A2335,Database!A:AA,22,FALSE)),"",VLOOKUP(A2335,Database!A:AA,22,FALSE))))</f>
        <v/>
      </c>
      <c r="AD2335" s="20" t="str">
        <f>IFERROR(
   IF(
     OR(ISBLANK(P2335),ISBLANK(Q2335)),
     "",
     IF(
       AND(AA2335&lt;&gt;"",OR(V2335="Terminé",V2335="En cours")),
       VLOOKUP(AC2335,Setup_ScoreExactBonus!A:D,4,FALSE),
       0
     )),
  0)</f>
        <v/>
      </c>
      <c r="AE2335" s="21">
        <f>IFERROR(IF(OR(ISBLANK(P2335),ISBLANK(Q2335)),0,IF(AA2335&lt;&gt;"", AA2335 + IF(AB2335=1,AD2335, 0), "") * (R2335+1)),"")</f>
        <v>0</v>
      </c>
      <c r="AF2335" s="21">
        <f ca="1">SUMIFS(AE$2:AE2335,D$2:D2335,D2335)</f>
        <v>2774</v>
      </c>
    </row>
    <row r="2336" spans="1:32" hidden="1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1">
        <v>0</v>
      </c>
      <c r="S2336" s="20">
        <f>VLOOKUP($A2336,Database!$A:$Y,10,FALSE)</f>
        <v>113</v>
      </c>
      <c r="T2336" s="20">
        <f>VLOOKUP($A2336,Database!$A:$Y,11,FALSE)</f>
        <v>106</v>
      </c>
      <c r="U2336" s="20">
        <f>VLOOKUP($A2336,Database!$A:$Y,12,FALSE)</f>
        <v>92</v>
      </c>
      <c r="V2336" s="20" t="str">
        <f>VLOOKUP(A2336,Database!A:M,13,FALSE)</f>
        <v>À venir</v>
      </c>
      <c r="W2336" s="20" t="str">
        <f>VLOOKUP($A2336,Database!$A:$Y,20,FALSE)</f>
        <v/>
      </c>
      <c r="X2336" s="20" t="str">
        <f>VLOOKUP($A2336,Database!$A:$Y,21,FALSE)</f>
        <v/>
      </c>
      <c r="Y2336" s="20">
        <f>IF(A2336=0,0,IF(V2336="À venir",0,IF(AND(ISBLANK(P2336),ISBLANK(Q2336)),1,0)))</f>
        <v>0</v>
      </c>
      <c r="Z2336" s="20" t="str">
        <f>IF(OR(ISBLANK(P2336),ISBLANK(Q2336)),"",IF(OR(AND(P2336&gt;Q2336,W2336&gt;X2336),AND(P2336=Q2336,W2336=X2336),AND(P2336&lt;Q2336,W2336&lt;X2336)),1,0))</f>
        <v/>
      </c>
      <c r="AA2336" s="20" t="str">
        <f ca="1">IF(C2336&lt;NOW(),IF(AND(P2336&gt;Q2336,W2336&gt;X2336),S2336,IF(AND(P2336=Q2336,W2336=X2336),T2336,IF(AND(P2336&lt;Q2336,W2336&lt;X2336),U2336,0))),"")</f>
        <v/>
      </c>
      <c r="AB2336" s="20">
        <f ca="1">IF(AND(P2336=W2336,Q2336=X2336,NOT(ISBLANK(P2336)),NOT(ISBLANK(Q2336)),NOT(ISBLANK(W2336)),NOT(ISBLANK(AA2336))),1,0)</f>
        <v>0</v>
      </c>
      <c r="AC2336" s="20" t="str">
        <f ca="1">IF(AB2336=0,"",IF(OR(ISBLANK(P2336),ISBLANK(Q2336)),"",IF(ISBLANK(VLOOKUP(A2336,Database!A:AA,22,FALSE)),"",VLOOKUP(A2336,Database!A:AA,22,FALSE))))</f>
        <v/>
      </c>
      <c r="AD2336" s="20" t="str">
        <f>IFERROR(
   IF(
     OR(ISBLANK(P2336),ISBLANK(Q2336)),
     "",
     IF(
       AND(AA2336&lt;&gt;"",OR(V2336="Terminé",V2336="En cours")),
       VLOOKUP(AC2336,Setup_ScoreExactBonus!A:D,4,FALSE),
       0
     )),
  0)</f>
        <v/>
      </c>
      <c r="AE2336" s="21">
        <f>IFERROR(IF(OR(ISBLANK(P2336),ISBLANK(Q2336)),0,IF(AA2336&lt;&gt;"", AA2336 + IF(AB2336=1,AD2336, 0), "") * (R2336+1)),"")</f>
        <v>0</v>
      </c>
      <c r="AF2336" s="21">
        <f ca="1">SUMIFS(AE$2:AE2336,D$2:D2336,D2336)</f>
        <v>2919</v>
      </c>
    </row>
    <row r="2337" spans="1:32" hidden="1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1">
        <v>0</v>
      </c>
      <c r="S2337" s="20">
        <f>VLOOKUP($A2337,Database!$A:$Y,10,FALSE)</f>
        <v>113</v>
      </c>
      <c r="T2337" s="20">
        <f>VLOOKUP($A2337,Database!$A:$Y,11,FALSE)</f>
        <v>106</v>
      </c>
      <c r="U2337" s="20">
        <f>VLOOKUP($A2337,Database!$A:$Y,12,FALSE)</f>
        <v>92</v>
      </c>
      <c r="V2337" s="20" t="str">
        <f>VLOOKUP(A2337,Database!A:M,13,FALSE)</f>
        <v>À venir</v>
      </c>
      <c r="W2337" s="20" t="str">
        <f>VLOOKUP($A2337,Database!$A:$Y,20,FALSE)</f>
        <v/>
      </c>
      <c r="X2337" s="20" t="str">
        <f>VLOOKUP($A2337,Database!$A:$Y,21,FALSE)</f>
        <v/>
      </c>
      <c r="Y2337" s="20">
        <f>IF(A2337=0,0,IF(V2337="À venir",0,IF(AND(ISBLANK(P2337),ISBLANK(Q2337)),1,0)))</f>
        <v>0</v>
      </c>
      <c r="Z2337" s="20" t="str">
        <f>IF(OR(ISBLANK(P2337),ISBLANK(Q2337)),"",IF(OR(AND(P2337&gt;Q2337,W2337&gt;X2337),AND(P2337=Q2337,W2337=X2337),AND(P2337&lt;Q2337,W2337&lt;X2337)),1,0))</f>
        <v/>
      </c>
      <c r="AA2337" s="20" t="str">
        <f ca="1">IF(C2337&lt;NOW(),IF(AND(P2337&gt;Q2337,W2337&gt;X2337),S2337,IF(AND(P2337=Q2337,W2337=X2337),T2337,IF(AND(P2337&lt;Q2337,W2337&lt;X2337),U2337,0))),"")</f>
        <v/>
      </c>
      <c r="AB2337" s="20">
        <f ca="1">IF(AND(P2337=W2337,Q2337=X2337,NOT(ISBLANK(P2337)),NOT(ISBLANK(Q2337)),NOT(ISBLANK(W2337)),NOT(ISBLANK(AA2337))),1,0)</f>
        <v>0</v>
      </c>
      <c r="AC2337" s="20" t="str">
        <f ca="1">IF(AB2337=0,"",IF(OR(ISBLANK(P2337),ISBLANK(Q2337)),"",IF(ISBLANK(VLOOKUP(A2337,Database!A:AA,22,FALSE)),"",VLOOKUP(A2337,Database!A:AA,22,FALSE))))</f>
        <v/>
      </c>
      <c r="AD2337" s="20" t="str">
        <f>IFERROR(
   IF(
     OR(ISBLANK(P2337),ISBLANK(Q2337)),
     "",
     IF(
       AND(AA2337&lt;&gt;"",OR(V2337="Terminé",V2337="En cours")),
       VLOOKUP(AC2337,Setup_ScoreExactBonus!A:D,4,FALSE),
       0
     )),
  0)</f>
        <v/>
      </c>
      <c r="AE2337" s="21">
        <f>IFERROR(IF(OR(ISBLANK(P2337),ISBLANK(Q2337)),0,IF(AA2337&lt;&gt;"", AA2337 + IF(AB2337=1,AD2337, 0), "") * (R2337+1)),"")</f>
        <v>0</v>
      </c>
      <c r="AF2337" s="21">
        <f ca="1">SUMIFS(AE$2:AE2337,D$2:D2337,D2337)</f>
        <v>2893</v>
      </c>
    </row>
    <row r="2338" spans="1:32" hidden="1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1">
        <v>0</v>
      </c>
      <c r="S2338" s="20">
        <f>VLOOKUP($A2338,Database!$A:$Y,10,FALSE)</f>
        <v>113</v>
      </c>
      <c r="T2338" s="20">
        <f>VLOOKUP($A2338,Database!$A:$Y,11,FALSE)</f>
        <v>106</v>
      </c>
      <c r="U2338" s="20">
        <f>VLOOKUP($A2338,Database!$A:$Y,12,FALSE)</f>
        <v>92</v>
      </c>
      <c r="V2338" s="20" t="str">
        <f>VLOOKUP(A2338,Database!A:M,13,FALSE)</f>
        <v>À venir</v>
      </c>
      <c r="W2338" s="20" t="str">
        <f>VLOOKUP($A2338,Database!$A:$Y,20,FALSE)</f>
        <v/>
      </c>
      <c r="X2338" s="20" t="str">
        <f>VLOOKUP($A2338,Database!$A:$Y,21,FALSE)</f>
        <v/>
      </c>
      <c r="Y2338" s="20">
        <f>IF(A2338=0,0,IF(V2338="À venir",0,IF(AND(ISBLANK(P2338),ISBLANK(Q2338)),1,0)))</f>
        <v>0</v>
      </c>
      <c r="Z2338" s="20" t="str">
        <f>IF(OR(ISBLANK(P2338),ISBLANK(Q2338)),"",IF(OR(AND(P2338&gt;Q2338,W2338&gt;X2338),AND(P2338=Q2338,W2338=X2338),AND(P2338&lt;Q2338,W2338&lt;X2338)),1,0))</f>
        <v/>
      </c>
      <c r="AA2338" s="20" t="str">
        <f ca="1">IF(C2338&lt;NOW(),IF(AND(P2338&gt;Q2338,W2338&gt;X2338),S2338,IF(AND(P2338=Q2338,W2338=X2338),T2338,IF(AND(P2338&lt;Q2338,W2338&lt;X2338),U2338,0))),"")</f>
        <v/>
      </c>
      <c r="AB2338" s="20">
        <f ca="1">IF(AND(P2338=W2338,Q2338=X2338,NOT(ISBLANK(P2338)),NOT(ISBLANK(Q2338)),NOT(ISBLANK(W2338)),NOT(ISBLANK(AA2338))),1,0)</f>
        <v>0</v>
      </c>
      <c r="AC2338" s="20" t="str">
        <f ca="1">IF(AB2338=0,"",IF(OR(ISBLANK(P2338),ISBLANK(Q2338)),"",IF(ISBLANK(VLOOKUP(A2338,Database!A:AA,22,FALSE)),"",VLOOKUP(A2338,Database!A:AA,22,FALSE))))</f>
        <v/>
      </c>
      <c r="AD2338" s="20" t="str">
        <f>IFERROR(
   IF(
     OR(ISBLANK(P2338),ISBLANK(Q2338)),
     "",
     IF(
       AND(AA2338&lt;&gt;"",OR(V2338="Terminé",V2338="En cours")),
       VLOOKUP(AC2338,Setup_ScoreExactBonus!A:D,4,FALSE),
       0
     )),
  0)</f>
        <v/>
      </c>
      <c r="AE2338" s="21">
        <f>IFERROR(IF(OR(ISBLANK(P2338),ISBLANK(Q2338)),0,IF(AA2338&lt;&gt;"", AA2338 + IF(AB2338=1,AD2338, 0), "") * (R2338+1)),"")</f>
        <v>0</v>
      </c>
      <c r="AF2338" s="21">
        <f ca="1">SUMIFS(AE$2:AE2338,D$2:D2338,D2338)</f>
        <v>2823</v>
      </c>
    </row>
    <row r="2339" spans="1:32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1">
        <v>0</v>
      </c>
      <c r="S2339" s="20">
        <f>VLOOKUP($A2339,Database!$A:$Y,10,FALSE)</f>
        <v>113</v>
      </c>
      <c r="T2339" s="20">
        <f>VLOOKUP($A2339,Database!$A:$Y,11,FALSE)</f>
        <v>106</v>
      </c>
      <c r="U2339" s="20">
        <f>VLOOKUP($A2339,Database!$A:$Y,12,FALSE)</f>
        <v>92</v>
      </c>
      <c r="V2339" s="20" t="str">
        <f>VLOOKUP(A2339,Database!A:M,13,FALSE)</f>
        <v>À venir</v>
      </c>
      <c r="W2339" s="20" t="str">
        <f>VLOOKUP($A2339,Database!$A:$Y,20,FALSE)</f>
        <v/>
      </c>
      <c r="X2339" s="20" t="str">
        <f>VLOOKUP($A2339,Database!$A:$Y,21,FALSE)</f>
        <v/>
      </c>
      <c r="Y2339" s="20">
        <f>IF(A2339=0,0,IF(V2339="À venir",0,IF(AND(ISBLANK(P2339),ISBLANK(Q2339)),1,0)))</f>
        <v>0</v>
      </c>
      <c r="Z2339" s="20" t="str">
        <f>IF(OR(ISBLANK(P2339),ISBLANK(Q2339)),"",IF(OR(AND(P2339&gt;Q2339,W2339&gt;X2339),AND(P2339=Q2339,W2339=X2339),AND(P2339&lt;Q2339,W2339&lt;X2339)),1,0))</f>
        <v/>
      </c>
      <c r="AA2339" s="20" t="str">
        <f ca="1">IF(C2339&lt;NOW(),IF(AND(P2339&gt;Q2339,W2339&gt;X2339),S2339,IF(AND(P2339=Q2339,W2339=X2339),T2339,IF(AND(P2339&lt;Q2339,W2339&lt;X2339),U2339,0))),"")</f>
        <v/>
      </c>
      <c r="AB2339" s="20">
        <f ca="1">IF(AND(P2339=W2339,Q2339=X2339,NOT(ISBLANK(P2339)),NOT(ISBLANK(Q2339)),NOT(ISBLANK(W2339)),NOT(ISBLANK(AA2339))),1,0)</f>
        <v>0</v>
      </c>
      <c r="AC2339" s="20" t="str">
        <f ca="1">IF(AB2339=0,"",IF(OR(ISBLANK(P2339),ISBLANK(Q2339)),"",IF(ISBLANK(VLOOKUP(A2339,Database!A:AA,22,FALSE)),"",VLOOKUP(A2339,Database!A:AA,22,FALSE))))</f>
        <v/>
      </c>
      <c r="AD2339" s="20" t="str">
        <f>IFERROR(
   IF(
     OR(ISBLANK(P2339),ISBLANK(Q2339)),
     "",
     IF(
       AND(AA2339&lt;&gt;"",OR(V2339="Terminé",V2339="En cours")),
       VLOOKUP(AC2339,Setup_ScoreExactBonus!A:D,4,FALSE),
       0
     )),
  0)</f>
        <v/>
      </c>
      <c r="AE2339" s="21">
        <f>IFERROR(IF(OR(ISBLANK(P2339),ISBLANK(Q2339)),0,IF(AA2339&lt;&gt;"", AA2339 + IF(AB2339=1,AD2339, 0), "") * (R2339+1)),"")</f>
        <v>0</v>
      </c>
      <c r="AF2339" s="21">
        <f ca="1">SUMIFS(AE$2:AE2339,D$2:D2339,D2339)</f>
        <v>2420</v>
      </c>
    </row>
    <row r="2340" spans="1:32" hidden="1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1">
        <v>0</v>
      </c>
      <c r="S2340" s="20">
        <f>VLOOKUP($A2340,Database!$A:$Y,10,FALSE)</f>
        <v>113</v>
      </c>
      <c r="T2340" s="20">
        <f>VLOOKUP($A2340,Database!$A:$Y,11,FALSE)</f>
        <v>106</v>
      </c>
      <c r="U2340" s="20">
        <f>VLOOKUP($A2340,Database!$A:$Y,12,FALSE)</f>
        <v>92</v>
      </c>
      <c r="V2340" s="20" t="str">
        <f>VLOOKUP(A2340,Database!A:M,13,FALSE)</f>
        <v>À venir</v>
      </c>
      <c r="W2340" s="20" t="str">
        <f>VLOOKUP($A2340,Database!$A:$Y,20,FALSE)</f>
        <v/>
      </c>
      <c r="X2340" s="20" t="str">
        <f>VLOOKUP($A2340,Database!$A:$Y,21,FALSE)</f>
        <v/>
      </c>
      <c r="Y2340" s="20">
        <f>IF(A2340=0,0,IF(V2340="À venir",0,IF(AND(ISBLANK(P2340),ISBLANK(Q2340)),1,0)))</f>
        <v>0</v>
      </c>
      <c r="Z2340" s="20" t="str">
        <f>IF(OR(ISBLANK(P2340),ISBLANK(Q2340)),"",IF(OR(AND(P2340&gt;Q2340,W2340&gt;X2340),AND(P2340=Q2340,W2340=X2340),AND(P2340&lt;Q2340,W2340&lt;X2340)),1,0))</f>
        <v/>
      </c>
      <c r="AA2340" s="20" t="str">
        <f ca="1">IF(C2340&lt;NOW(),IF(AND(P2340&gt;Q2340,W2340&gt;X2340),S2340,IF(AND(P2340=Q2340,W2340=X2340),T2340,IF(AND(P2340&lt;Q2340,W2340&lt;X2340),U2340,0))),"")</f>
        <v/>
      </c>
      <c r="AB2340" s="20">
        <f ca="1">IF(AND(P2340=W2340,Q2340=X2340,NOT(ISBLANK(P2340)),NOT(ISBLANK(Q2340)),NOT(ISBLANK(W2340)),NOT(ISBLANK(AA2340))),1,0)</f>
        <v>0</v>
      </c>
      <c r="AC2340" s="20" t="str">
        <f ca="1">IF(AB2340=0,"",IF(OR(ISBLANK(P2340),ISBLANK(Q2340)),"",IF(ISBLANK(VLOOKUP(A2340,Database!A:AA,22,FALSE)),"",VLOOKUP(A2340,Database!A:AA,22,FALSE))))</f>
        <v/>
      </c>
      <c r="AD2340" s="20" t="str">
        <f>IFERROR(
   IF(
     OR(ISBLANK(P2340),ISBLANK(Q2340)),
     "",
     IF(
       AND(AA2340&lt;&gt;"",OR(V2340="Terminé",V2340="En cours")),
       VLOOKUP(AC2340,Setup_ScoreExactBonus!A:D,4,FALSE),
       0
     )),
  0)</f>
        <v/>
      </c>
      <c r="AE2340" s="21">
        <f>IFERROR(IF(OR(ISBLANK(P2340),ISBLANK(Q2340)),0,IF(AA2340&lt;&gt;"", AA2340 + IF(AB2340=1,AD2340, 0), "") * (R2340+1)),"")</f>
        <v>0</v>
      </c>
      <c r="AF2340" s="21">
        <f ca="1">SUMIFS(AE$2:AE2340,D$2:D2340,D2340)</f>
        <v>2637</v>
      </c>
    </row>
    <row r="2341" spans="1:32" hidden="1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1">
        <v>0</v>
      </c>
      <c r="S2341" s="20">
        <f>VLOOKUP($A2341,Database!$A:$Y,10,FALSE)</f>
        <v>113</v>
      </c>
      <c r="T2341" s="20">
        <f>VLOOKUP($A2341,Database!$A:$Y,11,FALSE)</f>
        <v>106</v>
      </c>
      <c r="U2341" s="20">
        <f>VLOOKUP($A2341,Database!$A:$Y,12,FALSE)</f>
        <v>92</v>
      </c>
      <c r="V2341" s="20" t="str">
        <f>VLOOKUP(A2341,Database!A:M,13,FALSE)</f>
        <v>À venir</v>
      </c>
      <c r="W2341" s="20" t="str">
        <f>VLOOKUP($A2341,Database!$A:$Y,20,FALSE)</f>
        <v/>
      </c>
      <c r="X2341" s="20" t="str">
        <f>VLOOKUP($A2341,Database!$A:$Y,21,FALSE)</f>
        <v/>
      </c>
      <c r="Y2341" s="20">
        <f>IF(A2341=0,0,IF(V2341="À venir",0,IF(AND(ISBLANK(P2341),ISBLANK(Q2341)),1,0)))</f>
        <v>0</v>
      </c>
      <c r="Z2341" s="20" t="str">
        <f>IF(OR(ISBLANK(P2341),ISBLANK(Q2341)),"",IF(OR(AND(P2341&gt;Q2341,W2341&gt;X2341),AND(P2341=Q2341,W2341=X2341),AND(P2341&lt;Q2341,W2341&lt;X2341)),1,0))</f>
        <v/>
      </c>
      <c r="AA2341" s="20" t="str">
        <f ca="1">IF(C2341&lt;NOW(),IF(AND(P2341&gt;Q2341,W2341&gt;X2341),S2341,IF(AND(P2341=Q2341,W2341=X2341),T2341,IF(AND(P2341&lt;Q2341,W2341&lt;X2341),U2341,0))),"")</f>
        <v/>
      </c>
      <c r="AB2341" s="20">
        <f ca="1">IF(AND(P2341=W2341,Q2341=X2341,NOT(ISBLANK(P2341)),NOT(ISBLANK(Q2341)),NOT(ISBLANK(W2341)),NOT(ISBLANK(AA2341))),1,0)</f>
        <v>0</v>
      </c>
      <c r="AC2341" s="20" t="str">
        <f ca="1">IF(AB2341=0,"",IF(OR(ISBLANK(P2341),ISBLANK(Q2341)),"",IF(ISBLANK(VLOOKUP(A2341,Database!A:AA,22,FALSE)),"",VLOOKUP(A2341,Database!A:AA,22,FALSE))))</f>
        <v/>
      </c>
      <c r="AD2341" s="20" t="str">
        <f>IFERROR(
   IF(
     OR(ISBLANK(P2341),ISBLANK(Q2341)),
     "",
     IF(
       AND(AA2341&lt;&gt;"",OR(V2341="Terminé",V2341="En cours")),
       VLOOKUP(AC2341,Setup_ScoreExactBonus!A:D,4,FALSE),
       0
     )),
  0)</f>
        <v/>
      </c>
      <c r="AE2341" s="21">
        <f>IFERROR(IF(OR(ISBLANK(P2341),ISBLANK(Q2341)),0,IF(AA2341&lt;&gt;"", AA2341 + IF(AB2341=1,AD2341, 0), "") * (R2341+1)),"")</f>
        <v>0</v>
      </c>
      <c r="AF2341" s="21">
        <f ca="1">SUMIFS(AE$2:AE2341,D$2:D2341,D2341)</f>
        <v>2628</v>
      </c>
    </row>
    <row r="2342" spans="1:32" hidden="1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1">
        <v>0</v>
      </c>
      <c r="S2342" s="20">
        <f>VLOOKUP($A2342,Database!$A:$Y,10,FALSE)</f>
        <v>113</v>
      </c>
      <c r="T2342" s="20">
        <f>VLOOKUP($A2342,Database!$A:$Y,11,FALSE)</f>
        <v>106</v>
      </c>
      <c r="U2342" s="20">
        <f>VLOOKUP($A2342,Database!$A:$Y,12,FALSE)</f>
        <v>92</v>
      </c>
      <c r="V2342" s="20" t="str">
        <f>VLOOKUP(A2342,Database!A:M,13,FALSE)</f>
        <v>À venir</v>
      </c>
      <c r="W2342" s="20" t="str">
        <f>VLOOKUP($A2342,Database!$A:$Y,20,FALSE)</f>
        <v/>
      </c>
      <c r="X2342" s="20" t="str">
        <f>VLOOKUP($A2342,Database!$A:$Y,21,FALSE)</f>
        <v/>
      </c>
      <c r="Y2342" s="20">
        <f>IF(A2342=0,0,IF(V2342="À venir",0,IF(AND(ISBLANK(P2342),ISBLANK(Q2342)),1,0)))</f>
        <v>0</v>
      </c>
      <c r="Z2342" s="20" t="str">
        <f>IF(OR(ISBLANK(P2342),ISBLANK(Q2342)),"",IF(OR(AND(P2342&gt;Q2342,W2342&gt;X2342),AND(P2342=Q2342,W2342=X2342),AND(P2342&lt;Q2342,W2342&lt;X2342)),1,0))</f>
        <v/>
      </c>
      <c r="AA2342" s="20" t="str">
        <f ca="1">IF(C2342&lt;NOW(),IF(AND(P2342&gt;Q2342,W2342&gt;X2342),S2342,IF(AND(P2342=Q2342,W2342=X2342),T2342,IF(AND(P2342&lt;Q2342,W2342&lt;X2342),U2342,0))),"")</f>
        <v/>
      </c>
      <c r="AB2342" s="20">
        <f ca="1">IF(AND(P2342=W2342,Q2342=X2342,NOT(ISBLANK(P2342)),NOT(ISBLANK(Q2342)),NOT(ISBLANK(W2342)),NOT(ISBLANK(AA2342))),1,0)</f>
        <v>0</v>
      </c>
      <c r="AC2342" s="20" t="str">
        <f ca="1">IF(AB2342=0,"",IF(OR(ISBLANK(P2342),ISBLANK(Q2342)),"",IF(ISBLANK(VLOOKUP(A2342,Database!A:AA,22,FALSE)),"",VLOOKUP(A2342,Database!A:AA,22,FALSE))))</f>
        <v/>
      </c>
      <c r="AD2342" s="20" t="str">
        <f>IFERROR(
   IF(
     OR(ISBLANK(P2342),ISBLANK(Q2342)),
     "",
     IF(
       AND(AA2342&lt;&gt;"",OR(V2342="Terminé",V2342="En cours")),
       VLOOKUP(AC2342,Setup_ScoreExactBonus!A:D,4,FALSE),
       0
     )),
  0)</f>
        <v/>
      </c>
      <c r="AE2342" s="21">
        <f>IFERROR(IF(OR(ISBLANK(P2342),ISBLANK(Q2342)),0,IF(AA2342&lt;&gt;"", AA2342 + IF(AB2342=1,AD2342, 0), "") * (R2342+1)),"")</f>
        <v>0</v>
      </c>
      <c r="AF2342" s="21">
        <f ca="1">SUMIFS(AE$2:AE2342,D$2:D2342,D2342)</f>
        <v>2516</v>
      </c>
    </row>
    <row r="2343" spans="1:32" hidden="1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1">
        <v>0</v>
      </c>
      <c r="S2343" s="20">
        <f>VLOOKUP($A2343,Database!$A:$Y,10,FALSE)</f>
        <v>113</v>
      </c>
      <c r="T2343" s="20">
        <f>VLOOKUP($A2343,Database!$A:$Y,11,FALSE)</f>
        <v>106</v>
      </c>
      <c r="U2343" s="20">
        <f>VLOOKUP($A2343,Database!$A:$Y,12,FALSE)</f>
        <v>92</v>
      </c>
      <c r="V2343" s="20" t="str">
        <f>VLOOKUP(A2343,Database!A:M,13,FALSE)</f>
        <v>À venir</v>
      </c>
      <c r="W2343" s="20" t="str">
        <f>VLOOKUP($A2343,Database!$A:$Y,20,FALSE)</f>
        <v/>
      </c>
      <c r="X2343" s="20" t="str">
        <f>VLOOKUP($A2343,Database!$A:$Y,21,FALSE)</f>
        <v/>
      </c>
      <c r="Y2343" s="20">
        <f>IF(A2343=0,0,IF(V2343="À venir",0,IF(AND(ISBLANK(P2343),ISBLANK(Q2343)),1,0)))</f>
        <v>0</v>
      </c>
      <c r="Z2343" s="20" t="str">
        <f>IF(OR(ISBLANK(P2343),ISBLANK(Q2343)),"",IF(OR(AND(P2343&gt;Q2343,W2343&gt;X2343),AND(P2343=Q2343,W2343=X2343),AND(P2343&lt;Q2343,W2343&lt;X2343)),1,0))</f>
        <v/>
      </c>
      <c r="AA2343" s="20" t="str">
        <f ca="1">IF(C2343&lt;NOW(),IF(AND(P2343&gt;Q2343,W2343&gt;X2343),S2343,IF(AND(P2343=Q2343,W2343=X2343),T2343,IF(AND(P2343&lt;Q2343,W2343&lt;X2343),U2343,0))),"")</f>
        <v/>
      </c>
      <c r="AB2343" s="20">
        <f ca="1">IF(AND(P2343=W2343,Q2343=X2343,NOT(ISBLANK(P2343)),NOT(ISBLANK(Q2343)),NOT(ISBLANK(W2343)),NOT(ISBLANK(AA2343))),1,0)</f>
        <v>0</v>
      </c>
      <c r="AC2343" s="20" t="str">
        <f ca="1">IF(AB2343=0,"",IF(OR(ISBLANK(P2343),ISBLANK(Q2343)),"",IF(ISBLANK(VLOOKUP(A2343,Database!A:AA,22,FALSE)),"",VLOOKUP(A2343,Database!A:AA,22,FALSE))))</f>
        <v/>
      </c>
      <c r="AD2343" s="20" t="str">
        <f>IFERROR(
   IF(
     OR(ISBLANK(P2343),ISBLANK(Q2343)),
     "",
     IF(
       AND(AA2343&lt;&gt;"",OR(V2343="Terminé",V2343="En cours")),
       VLOOKUP(AC2343,Setup_ScoreExactBonus!A:D,4,FALSE),
       0
     )),
  0)</f>
        <v/>
      </c>
      <c r="AE2343" s="21">
        <f>IFERROR(IF(OR(ISBLANK(P2343),ISBLANK(Q2343)),0,IF(AA2343&lt;&gt;"", AA2343 + IF(AB2343=1,AD2343, 0), "") * (R2343+1)),"")</f>
        <v>0</v>
      </c>
      <c r="AF2343" s="21">
        <f ca="1">SUMIFS(AE$2:AE2343,D$2:D2343,D2343)</f>
        <v>2656</v>
      </c>
    </row>
    <row r="2344" spans="1:32" hidden="1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1">
        <v>0</v>
      </c>
      <c r="S2344" s="20">
        <f>VLOOKUP($A2344,Database!$A:$Y,10,FALSE)</f>
        <v>113</v>
      </c>
      <c r="T2344" s="20">
        <f>VLOOKUP($A2344,Database!$A:$Y,11,FALSE)</f>
        <v>106</v>
      </c>
      <c r="U2344" s="20">
        <f>VLOOKUP($A2344,Database!$A:$Y,12,FALSE)</f>
        <v>92</v>
      </c>
      <c r="V2344" s="20" t="str">
        <f>VLOOKUP(A2344,Database!A:M,13,FALSE)</f>
        <v>À venir</v>
      </c>
      <c r="W2344" s="20" t="str">
        <f>VLOOKUP($A2344,Database!$A:$Y,20,FALSE)</f>
        <v/>
      </c>
      <c r="X2344" s="20" t="str">
        <f>VLOOKUP($A2344,Database!$A:$Y,21,FALSE)</f>
        <v/>
      </c>
      <c r="Y2344" s="20">
        <f>IF(A2344=0,0,IF(V2344="À venir",0,IF(AND(ISBLANK(P2344),ISBLANK(Q2344)),1,0)))</f>
        <v>0</v>
      </c>
      <c r="Z2344" s="20" t="str">
        <f>IF(OR(ISBLANK(P2344),ISBLANK(Q2344)),"",IF(OR(AND(P2344&gt;Q2344,W2344&gt;X2344),AND(P2344=Q2344,W2344=X2344),AND(P2344&lt;Q2344,W2344&lt;X2344)),1,0))</f>
        <v/>
      </c>
      <c r="AA2344" s="20" t="str">
        <f ca="1">IF(C2344&lt;NOW(),IF(AND(P2344&gt;Q2344,W2344&gt;X2344),S2344,IF(AND(P2344=Q2344,W2344=X2344),T2344,IF(AND(P2344&lt;Q2344,W2344&lt;X2344),U2344,0))),"")</f>
        <v/>
      </c>
      <c r="AB2344" s="20">
        <f ca="1">IF(AND(P2344=W2344,Q2344=X2344,NOT(ISBLANK(P2344)),NOT(ISBLANK(Q2344)),NOT(ISBLANK(W2344)),NOT(ISBLANK(AA2344))),1,0)</f>
        <v>0</v>
      </c>
      <c r="AC2344" s="20" t="str">
        <f ca="1">IF(AB2344=0,"",IF(OR(ISBLANK(P2344),ISBLANK(Q2344)),"",IF(ISBLANK(VLOOKUP(A2344,Database!A:AA,22,FALSE)),"",VLOOKUP(A2344,Database!A:AA,22,FALSE))))</f>
        <v/>
      </c>
      <c r="AD2344" s="20" t="str">
        <f>IFERROR(
   IF(
     OR(ISBLANK(P2344),ISBLANK(Q2344)),
     "",
     IF(
       AND(AA2344&lt;&gt;"",OR(V2344="Terminé",V2344="En cours")),
       VLOOKUP(AC2344,Setup_ScoreExactBonus!A:D,4,FALSE),
       0
     )),
  0)</f>
        <v/>
      </c>
      <c r="AE2344" s="21">
        <f>IFERROR(IF(OR(ISBLANK(P2344),ISBLANK(Q2344)),0,IF(AA2344&lt;&gt;"", AA2344 + IF(AB2344=1,AD2344, 0), "") * (R2344+1)),"")</f>
        <v>0</v>
      </c>
      <c r="AF2344" s="21">
        <f ca="1">SUMIFS(AE$2:AE2344,D$2:D2344,D2344)</f>
        <v>2468</v>
      </c>
    </row>
    <row r="2345" spans="1:32" hidden="1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1">
        <v>0</v>
      </c>
      <c r="S2345" s="20">
        <f>VLOOKUP($A2345,Database!$A:$Y,10,FALSE)</f>
        <v>113</v>
      </c>
      <c r="T2345" s="20">
        <f>VLOOKUP($A2345,Database!$A:$Y,11,FALSE)</f>
        <v>106</v>
      </c>
      <c r="U2345" s="20">
        <f>VLOOKUP($A2345,Database!$A:$Y,12,FALSE)</f>
        <v>92</v>
      </c>
      <c r="V2345" s="20" t="str">
        <f>VLOOKUP(A2345,Database!A:M,13,FALSE)</f>
        <v>À venir</v>
      </c>
      <c r="W2345" s="20" t="str">
        <f>VLOOKUP($A2345,Database!$A:$Y,20,FALSE)</f>
        <v/>
      </c>
      <c r="X2345" s="20" t="str">
        <f>VLOOKUP($A2345,Database!$A:$Y,21,FALSE)</f>
        <v/>
      </c>
      <c r="Y2345" s="20">
        <f>IF(A2345=0,0,IF(V2345="À venir",0,IF(AND(ISBLANK(P2345),ISBLANK(Q2345)),1,0)))</f>
        <v>0</v>
      </c>
      <c r="Z2345" s="20" t="str">
        <f>IF(OR(ISBLANK(P2345),ISBLANK(Q2345)),"",IF(OR(AND(P2345&gt;Q2345,W2345&gt;X2345),AND(P2345=Q2345,W2345=X2345),AND(P2345&lt;Q2345,W2345&lt;X2345)),1,0))</f>
        <v/>
      </c>
      <c r="AA2345" s="20" t="str">
        <f ca="1">IF(C2345&lt;NOW(),IF(AND(P2345&gt;Q2345,W2345&gt;X2345),S2345,IF(AND(P2345=Q2345,W2345=X2345),T2345,IF(AND(P2345&lt;Q2345,W2345&lt;X2345),U2345,0))),"")</f>
        <v/>
      </c>
      <c r="AB2345" s="20">
        <f ca="1">IF(AND(P2345=W2345,Q2345=X2345,NOT(ISBLANK(P2345)),NOT(ISBLANK(Q2345)),NOT(ISBLANK(W2345)),NOT(ISBLANK(AA2345))),1,0)</f>
        <v>0</v>
      </c>
      <c r="AC2345" s="20" t="str">
        <f ca="1">IF(AB2345=0,"",IF(OR(ISBLANK(P2345),ISBLANK(Q2345)),"",IF(ISBLANK(VLOOKUP(A2345,Database!A:AA,22,FALSE)),"",VLOOKUP(A2345,Database!A:AA,22,FALSE))))</f>
        <v/>
      </c>
      <c r="AD2345" s="20" t="str">
        <f>IFERROR(
   IF(
     OR(ISBLANK(P2345),ISBLANK(Q2345)),
     "",
     IF(
       AND(AA2345&lt;&gt;"",OR(V2345="Terminé",V2345="En cours")),
       VLOOKUP(AC2345,Setup_ScoreExactBonus!A:D,4,FALSE),
       0
     )),
  0)</f>
        <v/>
      </c>
      <c r="AE2345" s="21">
        <f>IFERROR(IF(OR(ISBLANK(P2345),ISBLANK(Q2345)),0,IF(AA2345&lt;&gt;"", AA2345 + IF(AB2345=1,AD2345, 0), "") * (R2345+1)),"")</f>
        <v>0</v>
      </c>
      <c r="AF2345" s="21">
        <f ca="1">SUMIFS(AE$2:AE2345,D$2:D2345,D2345)</f>
        <v>2298</v>
      </c>
    </row>
    <row r="2346" spans="1:32" hidden="1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1">
        <v>0</v>
      </c>
      <c r="S2346" s="20">
        <f>VLOOKUP($A2346,Database!$A:$Y,10,FALSE)</f>
        <v>113</v>
      </c>
      <c r="T2346" s="20">
        <f>VLOOKUP($A2346,Database!$A:$Y,11,FALSE)</f>
        <v>106</v>
      </c>
      <c r="U2346" s="20">
        <f>VLOOKUP($A2346,Database!$A:$Y,12,FALSE)</f>
        <v>92</v>
      </c>
      <c r="V2346" s="20" t="str">
        <f>VLOOKUP(A2346,Database!A:M,13,FALSE)</f>
        <v>À venir</v>
      </c>
      <c r="W2346" s="20" t="str">
        <f>VLOOKUP($A2346,Database!$A:$Y,20,FALSE)</f>
        <v/>
      </c>
      <c r="X2346" s="20" t="str">
        <f>VLOOKUP($A2346,Database!$A:$Y,21,FALSE)</f>
        <v/>
      </c>
      <c r="Y2346" s="20">
        <f>IF(A2346=0,0,IF(V2346="À venir",0,IF(AND(ISBLANK(P2346),ISBLANK(Q2346)),1,0)))</f>
        <v>0</v>
      </c>
      <c r="Z2346" s="20" t="str">
        <f>IF(OR(ISBLANK(P2346),ISBLANK(Q2346)),"",IF(OR(AND(P2346&gt;Q2346,W2346&gt;X2346),AND(P2346=Q2346,W2346=X2346),AND(P2346&lt;Q2346,W2346&lt;X2346)),1,0))</f>
        <v/>
      </c>
      <c r="AA2346" s="20" t="str">
        <f ca="1">IF(C2346&lt;NOW(),IF(AND(P2346&gt;Q2346,W2346&gt;X2346),S2346,IF(AND(P2346=Q2346,W2346=X2346),T2346,IF(AND(P2346&lt;Q2346,W2346&lt;X2346),U2346,0))),"")</f>
        <v/>
      </c>
      <c r="AB2346" s="20">
        <f ca="1">IF(AND(P2346=W2346,Q2346=X2346,NOT(ISBLANK(P2346)),NOT(ISBLANK(Q2346)),NOT(ISBLANK(W2346)),NOT(ISBLANK(AA2346))),1,0)</f>
        <v>0</v>
      </c>
      <c r="AC2346" s="20" t="str">
        <f ca="1">IF(AB2346=0,"",IF(OR(ISBLANK(P2346),ISBLANK(Q2346)),"",IF(ISBLANK(VLOOKUP(A2346,Database!A:AA,22,FALSE)),"",VLOOKUP(A2346,Database!A:AA,22,FALSE))))</f>
        <v/>
      </c>
      <c r="AD2346" s="20" t="str">
        <f>IFERROR(
   IF(
     OR(ISBLANK(P2346),ISBLANK(Q2346)),
     "",
     IF(
       AND(AA2346&lt;&gt;"",OR(V2346="Terminé",V2346="En cours")),
       VLOOKUP(AC2346,Setup_ScoreExactBonus!A:D,4,FALSE),
       0
     )),
  0)</f>
        <v/>
      </c>
      <c r="AE2346" s="21">
        <f>IFERROR(IF(OR(ISBLANK(P2346),ISBLANK(Q2346)),0,IF(AA2346&lt;&gt;"", AA2346 + IF(AB2346=1,AD2346, 0), "") * (R2346+1)),"")</f>
        <v>0</v>
      </c>
      <c r="AF2346" s="21">
        <f ca="1">SUMIFS(AE$2:AE2346,D$2:D2346,D2346)</f>
        <v>2034</v>
      </c>
    </row>
    <row r="2347" spans="1:32" hidden="1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1">
        <v>0</v>
      </c>
      <c r="S2347" s="20">
        <f>VLOOKUP($A2347,Database!$A:$Y,10,FALSE)</f>
        <v>113</v>
      </c>
      <c r="T2347" s="20">
        <f>VLOOKUP($A2347,Database!$A:$Y,11,FALSE)</f>
        <v>106</v>
      </c>
      <c r="U2347" s="20">
        <f>VLOOKUP($A2347,Database!$A:$Y,12,FALSE)</f>
        <v>92</v>
      </c>
      <c r="V2347" s="20" t="str">
        <f>VLOOKUP(A2347,Database!A:M,13,FALSE)</f>
        <v>À venir</v>
      </c>
      <c r="W2347" s="20" t="str">
        <f>VLOOKUP($A2347,Database!$A:$Y,20,FALSE)</f>
        <v/>
      </c>
      <c r="X2347" s="20" t="str">
        <f>VLOOKUP($A2347,Database!$A:$Y,21,FALSE)</f>
        <v/>
      </c>
      <c r="Y2347" s="20">
        <f>IF(A2347=0,0,IF(V2347="À venir",0,IF(AND(ISBLANK(P2347),ISBLANK(Q2347)),1,0)))</f>
        <v>0</v>
      </c>
      <c r="Z2347" s="20" t="str">
        <f>IF(OR(ISBLANK(P2347),ISBLANK(Q2347)),"",IF(OR(AND(P2347&gt;Q2347,W2347&gt;X2347),AND(P2347=Q2347,W2347=X2347),AND(P2347&lt;Q2347,W2347&lt;X2347)),1,0))</f>
        <v/>
      </c>
      <c r="AA2347" s="20" t="str">
        <f ca="1">IF(C2347&lt;NOW(),IF(AND(P2347&gt;Q2347,W2347&gt;X2347),S2347,IF(AND(P2347=Q2347,W2347=X2347),T2347,IF(AND(P2347&lt;Q2347,W2347&lt;X2347),U2347,0))),"")</f>
        <v/>
      </c>
      <c r="AB2347" s="20">
        <f ca="1">IF(AND(P2347=W2347,Q2347=X2347,NOT(ISBLANK(P2347)),NOT(ISBLANK(Q2347)),NOT(ISBLANK(W2347)),NOT(ISBLANK(AA2347))),1,0)</f>
        <v>0</v>
      </c>
      <c r="AC2347" s="20" t="str">
        <f ca="1">IF(AB2347=0,"",IF(OR(ISBLANK(P2347),ISBLANK(Q2347)),"",IF(ISBLANK(VLOOKUP(A2347,Database!A:AA,22,FALSE)),"",VLOOKUP(A2347,Database!A:AA,22,FALSE))))</f>
        <v/>
      </c>
      <c r="AD2347" s="20" t="str">
        <f>IFERROR(
   IF(
     OR(ISBLANK(P2347),ISBLANK(Q2347)),
     "",
     IF(
       AND(AA2347&lt;&gt;"",OR(V2347="Terminé",V2347="En cours")),
       VLOOKUP(AC2347,Setup_ScoreExactBonus!A:D,4,FALSE),
       0
     )),
  0)</f>
        <v/>
      </c>
      <c r="AE2347" s="21">
        <f>IFERROR(IF(OR(ISBLANK(P2347),ISBLANK(Q2347)),0,IF(AA2347&lt;&gt;"", AA2347 + IF(AB2347=1,AD2347, 0), "") * (R2347+1)),"")</f>
        <v>0</v>
      </c>
      <c r="AF2347" s="21">
        <f ca="1">SUMIFS(AE$2:AE2347,D$2:D2347,D2347)</f>
        <v>2761</v>
      </c>
    </row>
    <row r="2348" spans="1:32" hidden="1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1">
        <v>0</v>
      </c>
      <c r="S2348" s="20">
        <f>VLOOKUP($A2348,Database!$A:$Y,10,FALSE)</f>
        <v>113</v>
      </c>
      <c r="T2348" s="20">
        <f>VLOOKUP($A2348,Database!$A:$Y,11,FALSE)</f>
        <v>106</v>
      </c>
      <c r="U2348" s="20">
        <f>VLOOKUP($A2348,Database!$A:$Y,12,FALSE)</f>
        <v>92</v>
      </c>
      <c r="V2348" s="20" t="str">
        <f>VLOOKUP(A2348,Database!A:M,13,FALSE)</f>
        <v>À venir</v>
      </c>
      <c r="W2348" s="20" t="str">
        <f>VLOOKUP($A2348,Database!$A:$Y,20,FALSE)</f>
        <v/>
      </c>
      <c r="X2348" s="20" t="str">
        <f>VLOOKUP($A2348,Database!$A:$Y,21,FALSE)</f>
        <v/>
      </c>
      <c r="Y2348" s="20">
        <f>IF(A2348=0,0,IF(V2348="À venir",0,IF(AND(ISBLANK(P2348),ISBLANK(Q2348)),1,0)))</f>
        <v>0</v>
      </c>
      <c r="Z2348" s="20" t="str">
        <f>IF(OR(ISBLANK(P2348),ISBLANK(Q2348)),"",IF(OR(AND(P2348&gt;Q2348,W2348&gt;X2348),AND(P2348=Q2348,W2348=X2348),AND(P2348&lt;Q2348,W2348&lt;X2348)),1,0))</f>
        <v/>
      </c>
      <c r="AA2348" s="20" t="str">
        <f ca="1">IF(C2348&lt;NOW(),IF(AND(P2348&gt;Q2348,W2348&gt;X2348),S2348,IF(AND(P2348=Q2348,W2348=X2348),T2348,IF(AND(P2348&lt;Q2348,W2348&lt;X2348),U2348,0))),"")</f>
        <v/>
      </c>
      <c r="AB2348" s="20">
        <f ca="1">IF(AND(P2348=W2348,Q2348=X2348,NOT(ISBLANK(P2348)),NOT(ISBLANK(Q2348)),NOT(ISBLANK(W2348)),NOT(ISBLANK(AA2348))),1,0)</f>
        <v>0</v>
      </c>
      <c r="AC2348" s="20" t="str">
        <f ca="1">IF(AB2348=0,"",IF(OR(ISBLANK(P2348),ISBLANK(Q2348)),"",IF(ISBLANK(VLOOKUP(A2348,Database!A:AA,22,FALSE)),"",VLOOKUP(A2348,Database!A:AA,22,FALSE))))</f>
        <v/>
      </c>
      <c r="AD2348" s="20" t="str">
        <f>IFERROR(
   IF(
     OR(ISBLANK(P2348),ISBLANK(Q2348)),
     "",
     IF(
       AND(AA2348&lt;&gt;"",OR(V2348="Terminé",V2348="En cours")),
       VLOOKUP(AC2348,Setup_ScoreExactBonus!A:D,4,FALSE),
       0
     )),
  0)</f>
        <v/>
      </c>
      <c r="AE2348" s="21">
        <f>IFERROR(IF(OR(ISBLANK(P2348),ISBLANK(Q2348)),0,IF(AA2348&lt;&gt;"", AA2348 + IF(AB2348=1,AD2348, 0), "") * (R2348+1)),"")</f>
        <v>0</v>
      </c>
      <c r="AF2348" s="21">
        <f ca="1">SUMIFS(AE$2:AE2348,D$2:D2348,D2348)</f>
        <v>2809</v>
      </c>
    </row>
    <row r="2349" spans="1:32" hidden="1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1">
        <v>0</v>
      </c>
      <c r="S2349" s="20">
        <f>VLOOKUP($A2349,Database!$A:$Y,10,FALSE)</f>
        <v>113</v>
      </c>
      <c r="T2349" s="20">
        <f>VLOOKUP($A2349,Database!$A:$Y,11,FALSE)</f>
        <v>106</v>
      </c>
      <c r="U2349" s="20">
        <f>VLOOKUP($A2349,Database!$A:$Y,12,FALSE)</f>
        <v>92</v>
      </c>
      <c r="V2349" s="20" t="str">
        <f>VLOOKUP(A2349,Database!A:M,13,FALSE)</f>
        <v>À venir</v>
      </c>
      <c r="W2349" s="20" t="str">
        <f>VLOOKUP($A2349,Database!$A:$Y,20,FALSE)</f>
        <v/>
      </c>
      <c r="X2349" s="20" t="str">
        <f>VLOOKUP($A2349,Database!$A:$Y,21,FALSE)</f>
        <v/>
      </c>
      <c r="Y2349" s="20">
        <f>IF(A2349=0,0,IF(V2349="À venir",0,IF(AND(ISBLANK(P2349),ISBLANK(Q2349)),1,0)))</f>
        <v>0</v>
      </c>
      <c r="Z2349" s="20" t="str">
        <f>IF(OR(ISBLANK(P2349),ISBLANK(Q2349)),"",IF(OR(AND(P2349&gt;Q2349,W2349&gt;X2349),AND(P2349=Q2349,W2349=X2349),AND(P2349&lt;Q2349,W2349&lt;X2349)),1,0))</f>
        <v/>
      </c>
      <c r="AA2349" s="20">
        <f ca="1">IF(C2349&lt;NOW(),IF(AND(P2349&gt;Q2349,W2349&gt;X2349),S2349,IF(AND(P2349=Q2349,W2349=X2349),T2349,IF(AND(P2349&lt;Q2349,W2349&lt;X2349),U2349,0))),"")</f>
        <v>106</v>
      </c>
      <c r="AB2349" s="20">
        <f ca="1">IF(AND(P2349=W2349,Q2349=X2349,NOT(ISBLANK(P2349)),NOT(ISBLANK(Q2349)),NOT(ISBLANK(W2349)),NOT(ISBLANK(AA2349))),1,0)</f>
        <v>0</v>
      </c>
      <c r="AC2349" s="20" t="str">
        <f ca="1">IF(AB2349=0,"",IF(OR(ISBLANK(P2349),ISBLANK(Q2349)),"",IF(ISBLANK(VLOOKUP(A2349,Database!A:AA,22,FALSE)),"",VLOOKUP(A2349,Database!A:AA,22,FALSE))))</f>
        <v/>
      </c>
      <c r="AD2349" s="20" t="str">
        <f>IFERROR(
   IF(
     OR(ISBLANK(P2349),ISBLANK(Q2349)),
     "",
     IF(
       AND(AA2349&lt;&gt;"",OR(V2349="Terminé",V2349="En cours")),
       VLOOKUP(AC2349,Setup_ScoreExactBonus!A:D,4,FALSE),
       0
     )),
  0)</f>
        <v/>
      </c>
      <c r="AE2349" s="21">
        <f>IFERROR(IF(OR(ISBLANK(P2349),ISBLANK(Q2349)),0,IF(AA2349&lt;&gt;"", AA2349 + IF(AB2349=1,AD2349, 0), "") * (R2349+1)),"")</f>
        <v>0</v>
      </c>
      <c r="AF2349" s="21">
        <f ca="1">SUMIFS(AE$2:AE2349,D$2:D2349,D2349)</f>
        <v>2170</v>
      </c>
    </row>
    <row r="2350" spans="1:32" hidden="1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1">
        <v>0</v>
      </c>
      <c r="S2350" s="20">
        <f>VLOOKUP($A2350,Database!$A:$Y,10,FALSE)</f>
        <v>113</v>
      </c>
      <c r="T2350" s="20">
        <f>VLOOKUP($A2350,Database!$A:$Y,11,FALSE)</f>
        <v>106</v>
      </c>
      <c r="U2350" s="20">
        <f>VLOOKUP($A2350,Database!$A:$Y,12,FALSE)</f>
        <v>92</v>
      </c>
      <c r="V2350" s="20" t="str">
        <f>VLOOKUP(A2350,Database!A:M,13,FALSE)</f>
        <v>À venir</v>
      </c>
      <c r="W2350" s="20" t="str">
        <f>VLOOKUP($A2350,Database!$A:$Y,20,FALSE)</f>
        <v/>
      </c>
      <c r="X2350" s="20" t="str">
        <f>VLOOKUP($A2350,Database!$A:$Y,21,FALSE)</f>
        <v/>
      </c>
      <c r="Y2350" s="20">
        <f>IF(A2350=0,0,IF(V2350="À venir",0,IF(AND(ISBLANK(P2350),ISBLANK(Q2350)),1,0)))</f>
        <v>0</v>
      </c>
      <c r="Z2350" s="20" t="str">
        <f>IF(OR(ISBLANK(P2350),ISBLANK(Q2350)),"",IF(OR(AND(P2350&gt;Q2350,W2350&gt;X2350),AND(P2350=Q2350,W2350=X2350),AND(P2350&lt;Q2350,W2350&lt;X2350)),1,0))</f>
        <v/>
      </c>
      <c r="AA2350" s="20" t="str">
        <f ca="1">IF(C2350&lt;NOW(),IF(AND(P2350&gt;Q2350,W2350&gt;X2350),S2350,IF(AND(P2350=Q2350,W2350=X2350),T2350,IF(AND(P2350&lt;Q2350,W2350&lt;X2350),U2350,0))),"")</f>
        <v/>
      </c>
      <c r="AB2350" s="20">
        <f ca="1">IF(AND(P2350=W2350,Q2350=X2350,NOT(ISBLANK(P2350)),NOT(ISBLANK(Q2350)),NOT(ISBLANK(W2350)),NOT(ISBLANK(AA2350))),1,0)</f>
        <v>0</v>
      </c>
      <c r="AC2350" s="20" t="str">
        <f ca="1">IF(AB2350=0,"",IF(OR(ISBLANK(P2350),ISBLANK(Q2350)),"",IF(ISBLANK(VLOOKUP(A2350,Database!A:AA,22,FALSE)),"",VLOOKUP(A2350,Database!A:AA,22,FALSE))))</f>
        <v/>
      </c>
      <c r="AD2350" s="20" t="str">
        <f>IFERROR(
   IF(
     OR(ISBLANK(P2350),ISBLANK(Q2350)),
     "",
     IF(
       AND(AA2350&lt;&gt;"",OR(V2350="Terminé",V2350="En cours")),
       VLOOKUP(AC2350,Setup_ScoreExactBonus!A:D,4,FALSE),
       0
     )),
  0)</f>
        <v/>
      </c>
      <c r="AE2350" s="21">
        <f>IFERROR(IF(OR(ISBLANK(P2350),ISBLANK(Q2350)),0,IF(AA2350&lt;&gt;"", AA2350 + IF(AB2350=1,AD2350, 0), "") * (R2350+1)),"")</f>
        <v>0</v>
      </c>
      <c r="AF2350" s="21">
        <f ca="1">SUMIFS(AE$2:AE2350,D$2:D2350,D2350)</f>
        <v>2233</v>
      </c>
    </row>
    <row r="2351" spans="1:32" hidden="1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1">
        <v>0</v>
      </c>
      <c r="S2351" s="20">
        <f>VLOOKUP($A2351,Database!$A:$Y,10,FALSE)</f>
        <v>25</v>
      </c>
      <c r="T2351" s="20">
        <f>VLOOKUP($A2351,Database!$A:$Y,11,FALSE)</f>
        <v>165</v>
      </c>
      <c r="U2351" s="20">
        <f>VLOOKUP($A2351,Database!$A:$Y,12,FALSE)</f>
        <v>213</v>
      </c>
      <c r="V2351" s="20" t="str">
        <f>VLOOKUP(A2351,Database!A:M,13,FALSE)</f>
        <v>À venir</v>
      </c>
      <c r="W2351" s="20" t="str">
        <f>VLOOKUP($A2351,Database!$A:$Y,20,FALSE)</f>
        <v/>
      </c>
      <c r="X2351" s="20" t="str">
        <f>VLOOKUP($A2351,Database!$A:$Y,21,FALSE)</f>
        <v/>
      </c>
      <c r="Y2351" s="20">
        <f>IF(A2351=0,0,IF(V2351="À venir",0,IF(AND(ISBLANK(P2351),ISBLANK(Q2351)),1,0)))</f>
        <v>0</v>
      </c>
      <c r="Z2351" s="20" t="str">
        <f>IF(OR(ISBLANK(P2351),ISBLANK(Q2351)),"",IF(OR(AND(P2351&gt;Q2351,W2351&gt;X2351),AND(P2351=Q2351,W2351=X2351),AND(P2351&lt;Q2351,W2351&lt;X2351)),1,0))</f>
        <v/>
      </c>
      <c r="AA2351" s="20" t="str">
        <f ca="1">IF(C2351&lt;NOW(),IF(AND(P2351&gt;Q2351,W2351&gt;X2351),S2351,IF(AND(P2351=Q2351,W2351=X2351),T2351,IF(AND(P2351&lt;Q2351,W2351&lt;X2351),U2351,0))),"")</f>
        <v/>
      </c>
      <c r="AB2351" s="20">
        <f ca="1">IF(AND(P2351=W2351,Q2351=X2351,NOT(ISBLANK(P2351)),NOT(ISBLANK(Q2351)),NOT(ISBLANK(W2351)),NOT(ISBLANK(AA2351))),1,0)</f>
        <v>0</v>
      </c>
      <c r="AC2351" s="20" t="str">
        <f ca="1">IF(AB2351=0,"",IF(OR(ISBLANK(P2351),ISBLANK(Q2351)),"",IF(ISBLANK(VLOOKUP(A2351,Database!A:AA,22,FALSE)),"",VLOOKUP(A2351,Database!A:AA,22,FALSE))))</f>
        <v/>
      </c>
      <c r="AD2351" s="20" t="str">
        <f>IFERROR(
   IF(
     OR(ISBLANK(P2351),ISBLANK(Q2351)),
     "",
     IF(
       AND(AA2351&lt;&gt;"",OR(V2351="Terminé",V2351="En cours")),
       VLOOKUP(AC2351,Setup_ScoreExactBonus!A:D,4,FALSE),
       0
     )),
  0)</f>
        <v/>
      </c>
      <c r="AE2351" s="21">
        <f>IFERROR(IF(OR(ISBLANK(P2351),ISBLANK(Q2351)),0,IF(AA2351&lt;&gt;"", AA2351 + IF(AB2351=1,AD2351, 0), "") * (R2351+1)),"")</f>
        <v>0</v>
      </c>
      <c r="AF2351" s="21">
        <f ca="1">SUMIFS(AE$2:AE2351,D$2:D2351,D2351)</f>
        <v>2750</v>
      </c>
    </row>
    <row r="2352" spans="1:32" hidden="1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1">
        <v>0</v>
      </c>
      <c r="S2352" s="20">
        <f>VLOOKUP($A2352,Database!$A:$Y,10,FALSE)</f>
        <v>25</v>
      </c>
      <c r="T2352" s="20">
        <f>VLOOKUP($A2352,Database!$A:$Y,11,FALSE)</f>
        <v>165</v>
      </c>
      <c r="U2352" s="20">
        <f>VLOOKUP($A2352,Database!$A:$Y,12,FALSE)</f>
        <v>213</v>
      </c>
      <c r="V2352" s="20" t="str">
        <f>VLOOKUP(A2352,Database!A:M,13,FALSE)</f>
        <v>À venir</v>
      </c>
      <c r="W2352" s="20" t="str">
        <f>VLOOKUP($A2352,Database!$A:$Y,20,FALSE)</f>
        <v/>
      </c>
      <c r="X2352" s="20" t="str">
        <f>VLOOKUP($A2352,Database!$A:$Y,21,FALSE)</f>
        <v/>
      </c>
      <c r="Y2352" s="20">
        <f>IF(A2352=0,0,IF(V2352="À venir",0,IF(AND(ISBLANK(P2352),ISBLANK(Q2352)),1,0)))</f>
        <v>0</v>
      </c>
      <c r="Z2352" s="20" t="str">
        <f>IF(OR(ISBLANK(P2352),ISBLANK(Q2352)),"",IF(OR(AND(P2352&gt;Q2352,W2352&gt;X2352),AND(P2352=Q2352,W2352=X2352),AND(P2352&lt;Q2352,W2352&lt;X2352)),1,0))</f>
        <v/>
      </c>
      <c r="AA2352" s="20" t="str">
        <f ca="1">IF(C2352&lt;NOW(),IF(AND(P2352&gt;Q2352,W2352&gt;X2352),S2352,IF(AND(P2352=Q2352,W2352=X2352),T2352,IF(AND(P2352&lt;Q2352,W2352&lt;X2352),U2352,0))),"")</f>
        <v/>
      </c>
      <c r="AB2352" s="20">
        <f ca="1">IF(AND(P2352=W2352,Q2352=X2352,NOT(ISBLANK(P2352)),NOT(ISBLANK(Q2352)),NOT(ISBLANK(W2352)),NOT(ISBLANK(AA2352))),1,0)</f>
        <v>0</v>
      </c>
      <c r="AC2352" s="20" t="str">
        <f ca="1">IF(AB2352=0,"",IF(OR(ISBLANK(P2352),ISBLANK(Q2352)),"",IF(ISBLANK(VLOOKUP(A2352,Database!A:AA,22,FALSE)),"",VLOOKUP(A2352,Database!A:AA,22,FALSE))))</f>
        <v/>
      </c>
      <c r="AD2352" s="20" t="str">
        <f>IFERROR(
   IF(
     OR(ISBLANK(P2352),ISBLANK(Q2352)),
     "",
     IF(
       AND(AA2352&lt;&gt;"",OR(V2352="Terminé",V2352="En cours")),
       VLOOKUP(AC2352,Setup_ScoreExactBonus!A:D,4,FALSE),
       0
     )),
  0)</f>
        <v/>
      </c>
      <c r="AE2352" s="21">
        <f>IFERROR(IF(OR(ISBLANK(P2352),ISBLANK(Q2352)),0,IF(AA2352&lt;&gt;"", AA2352 + IF(AB2352=1,AD2352, 0), "") * (R2352+1)),"")</f>
        <v>0</v>
      </c>
      <c r="AF2352" s="21">
        <f ca="1">SUMIFS(AE$2:AE2352,D$2:D2352,D2352)</f>
        <v>3059</v>
      </c>
    </row>
    <row r="2353" spans="1:32" hidden="1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1">
        <v>0</v>
      </c>
      <c r="S2353" s="20">
        <f>VLOOKUP($A2353,Database!$A:$Y,10,FALSE)</f>
        <v>25</v>
      </c>
      <c r="T2353" s="20">
        <f>VLOOKUP($A2353,Database!$A:$Y,11,FALSE)</f>
        <v>165</v>
      </c>
      <c r="U2353" s="20">
        <f>VLOOKUP($A2353,Database!$A:$Y,12,FALSE)</f>
        <v>213</v>
      </c>
      <c r="V2353" s="20" t="str">
        <f>VLOOKUP(A2353,Database!A:M,13,FALSE)</f>
        <v>À venir</v>
      </c>
      <c r="W2353" s="20" t="str">
        <f>VLOOKUP($A2353,Database!$A:$Y,20,FALSE)</f>
        <v/>
      </c>
      <c r="X2353" s="20" t="str">
        <f>VLOOKUP($A2353,Database!$A:$Y,21,FALSE)</f>
        <v/>
      </c>
      <c r="Y2353" s="20">
        <f>IF(A2353=0,0,IF(V2353="À venir",0,IF(AND(ISBLANK(P2353),ISBLANK(Q2353)),1,0)))</f>
        <v>0</v>
      </c>
      <c r="Z2353" s="20" t="str">
        <f>IF(OR(ISBLANK(P2353),ISBLANK(Q2353)),"",IF(OR(AND(P2353&gt;Q2353,W2353&gt;X2353),AND(P2353=Q2353,W2353=X2353),AND(P2353&lt;Q2353,W2353&lt;X2353)),1,0))</f>
        <v/>
      </c>
      <c r="AA2353" s="20" t="str">
        <f ca="1">IF(C2353&lt;NOW(),IF(AND(P2353&gt;Q2353,W2353&gt;X2353),S2353,IF(AND(P2353=Q2353,W2353=X2353),T2353,IF(AND(P2353&lt;Q2353,W2353&lt;X2353),U2353,0))),"")</f>
        <v/>
      </c>
      <c r="AB2353" s="20">
        <f ca="1">IF(AND(P2353=W2353,Q2353=X2353,NOT(ISBLANK(P2353)),NOT(ISBLANK(Q2353)),NOT(ISBLANK(W2353)),NOT(ISBLANK(AA2353))),1,0)</f>
        <v>0</v>
      </c>
      <c r="AC2353" s="20" t="str">
        <f ca="1">IF(AB2353=0,"",IF(OR(ISBLANK(P2353),ISBLANK(Q2353)),"",IF(ISBLANK(VLOOKUP(A2353,Database!A:AA,22,FALSE)),"",VLOOKUP(A2353,Database!A:AA,22,FALSE))))</f>
        <v/>
      </c>
      <c r="AD2353" s="20" t="str">
        <f>IFERROR(
   IF(
     OR(ISBLANK(P2353),ISBLANK(Q2353)),
     "",
     IF(
       AND(AA2353&lt;&gt;"",OR(V2353="Terminé",V2353="En cours")),
       VLOOKUP(AC2353,Setup_ScoreExactBonus!A:D,4,FALSE),
       0
     )),
  0)</f>
        <v/>
      </c>
      <c r="AE2353" s="21">
        <f>IFERROR(IF(OR(ISBLANK(P2353),ISBLANK(Q2353)),0,IF(AA2353&lt;&gt;"", AA2353 + IF(AB2353=1,AD2353, 0), "") * (R2353+1)),"")</f>
        <v>0</v>
      </c>
      <c r="AF2353" s="21">
        <f ca="1">SUMIFS(AE$2:AE2353,D$2:D2353,D2353)</f>
        <v>2802</v>
      </c>
    </row>
    <row r="2354" spans="1:32" hidden="1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1">
        <v>0</v>
      </c>
      <c r="S2354" s="20">
        <f>VLOOKUP($A2354,Database!$A:$Y,10,FALSE)</f>
        <v>25</v>
      </c>
      <c r="T2354" s="20">
        <f>VLOOKUP($A2354,Database!$A:$Y,11,FALSE)</f>
        <v>165</v>
      </c>
      <c r="U2354" s="20">
        <f>VLOOKUP($A2354,Database!$A:$Y,12,FALSE)</f>
        <v>213</v>
      </c>
      <c r="V2354" s="20" t="str">
        <f>VLOOKUP(A2354,Database!A:M,13,FALSE)</f>
        <v>À venir</v>
      </c>
      <c r="W2354" s="20" t="str">
        <f>VLOOKUP($A2354,Database!$A:$Y,20,FALSE)</f>
        <v/>
      </c>
      <c r="X2354" s="20" t="str">
        <f>VLOOKUP($A2354,Database!$A:$Y,21,FALSE)</f>
        <v/>
      </c>
      <c r="Y2354" s="20">
        <f>IF(A2354=0,0,IF(V2354="À venir",0,IF(AND(ISBLANK(P2354),ISBLANK(Q2354)),1,0)))</f>
        <v>0</v>
      </c>
      <c r="Z2354" s="20" t="str">
        <f>IF(OR(ISBLANK(P2354),ISBLANK(Q2354)),"",IF(OR(AND(P2354&gt;Q2354,W2354&gt;X2354),AND(P2354=Q2354,W2354=X2354),AND(P2354&lt;Q2354,W2354&lt;X2354)),1,0))</f>
        <v/>
      </c>
      <c r="AA2354" s="20" t="str">
        <f ca="1">IF(C2354&lt;NOW(),IF(AND(P2354&gt;Q2354,W2354&gt;X2354),S2354,IF(AND(P2354=Q2354,W2354=X2354),T2354,IF(AND(P2354&lt;Q2354,W2354&lt;X2354),U2354,0))),"")</f>
        <v/>
      </c>
      <c r="AB2354" s="20">
        <f ca="1">IF(AND(P2354=W2354,Q2354=X2354,NOT(ISBLANK(P2354)),NOT(ISBLANK(Q2354)),NOT(ISBLANK(W2354)),NOT(ISBLANK(AA2354))),1,0)</f>
        <v>0</v>
      </c>
      <c r="AC2354" s="20" t="str">
        <f ca="1">IF(AB2354=0,"",IF(OR(ISBLANK(P2354),ISBLANK(Q2354)),"",IF(ISBLANK(VLOOKUP(A2354,Database!A:AA,22,FALSE)),"",VLOOKUP(A2354,Database!A:AA,22,FALSE))))</f>
        <v/>
      </c>
      <c r="AD2354" s="20" t="str">
        <f>IFERROR(
   IF(
     OR(ISBLANK(P2354),ISBLANK(Q2354)),
     "",
     IF(
       AND(AA2354&lt;&gt;"",OR(V2354="Terminé",V2354="En cours")),
       VLOOKUP(AC2354,Setup_ScoreExactBonus!A:D,4,FALSE),
       0
     )),
  0)</f>
        <v/>
      </c>
      <c r="AE2354" s="21">
        <f>IFERROR(IF(OR(ISBLANK(P2354),ISBLANK(Q2354)),0,IF(AA2354&lt;&gt;"", AA2354 + IF(AB2354=1,AD2354, 0), "") * (R2354+1)),"")</f>
        <v>0</v>
      </c>
      <c r="AF2354" s="21">
        <f ca="1">SUMIFS(AE$2:AE2354,D$2:D2354,D2354)</f>
        <v>2698</v>
      </c>
    </row>
    <row r="2355" spans="1:32" hidden="1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1">
        <v>0</v>
      </c>
      <c r="S2355" s="20">
        <f>VLOOKUP($A2355,Database!$A:$Y,10,FALSE)</f>
        <v>25</v>
      </c>
      <c r="T2355" s="20">
        <f>VLOOKUP($A2355,Database!$A:$Y,11,FALSE)</f>
        <v>165</v>
      </c>
      <c r="U2355" s="20">
        <f>VLOOKUP($A2355,Database!$A:$Y,12,FALSE)</f>
        <v>213</v>
      </c>
      <c r="V2355" s="20" t="str">
        <f>VLOOKUP(A2355,Database!A:M,13,FALSE)</f>
        <v>À venir</v>
      </c>
      <c r="W2355" s="20" t="str">
        <f>VLOOKUP($A2355,Database!$A:$Y,20,FALSE)</f>
        <v/>
      </c>
      <c r="X2355" s="20" t="str">
        <f>VLOOKUP($A2355,Database!$A:$Y,21,FALSE)</f>
        <v/>
      </c>
      <c r="Y2355" s="20">
        <f>IF(A2355=0,0,IF(V2355="À venir",0,IF(AND(ISBLANK(P2355),ISBLANK(Q2355)),1,0)))</f>
        <v>0</v>
      </c>
      <c r="Z2355" s="20" t="str">
        <f>IF(OR(ISBLANK(P2355),ISBLANK(Q2355)),"",IF(OR(AND(P2355&gt;Q2355,W2355&gt;X2355),AND(P2355=Q2355,W2355=X2355),AND(P2355&lt;Q2355,W2355&lt;X2355)),1,0))</f>
        <v/>
      </c>
      <c r="AA2355" s="20" t="str">
        <f ca="1">IF(C2355&lt;NOW(),IF(AND(P2355&gt;Q2355,W2355&gt;X2355),S2355,IF(AND(P2355=Q2355,W2355=X2355),T2355,IF(AND(P2355&lt;Q2355,W2355&lt;X2355),U2355,0))),"")</f>
        <v/>
      </c>
      <c r="AB2355" s="20">
        <f ca="1">IF(AND(P2355=W2355,Q2355=X2355,NOT(ISBLANK(P2355)),NOT(ISBLANK(Q2355)),NOT(ISBLANK(W2355)),NOT(ISBLANK(AA2355))),1,0)</f>
        <v>0</v>
      </c>
      <c r="AC2355" s="20" t="str">
        <f ca="1">IF(AB2355=0,"",IF(OR(ISBLANK(P2355),ISBLANK(Q2355)),"",IF(ISBLANK(VLOOKUP(A2355,Database!A:AA,22,FALSE)),"",VLOOKUP(A2355,Database!A:AA,22,FALSE))))</f>
        <v/>
      </c>
      <c r="AD2355" s="20" t="str">
        <f>IFERROR(
   IF(
     OR(ISBLANK(P2355),ISBLANK(Q2355)),
     "",
     IF(
       AND(AA2355&lt;&gt;"",OR(V2355="Terminé",V2355="En cours")),
       VLOOKUP(AC2355,Setup_ScoreExactBonus!A:D,4,FALSE),
       0
     )),
  0)</f>
        <v/>
      </c>
      <c r="AE2355" s="21">
        <f>IFERROR(IF(OR(ISBLANK(P2355),ISBLANK(Q2355)),0,IF(AA2355&lt;&gt;"", AA2355 + IF(AB2355=1,AD2355, 0), "") * (R2355+1)),"")</f>
        <v>0</v>
      </c>
      <c r="AF2355" s="21">
        <f ca="1">SUMIFS(AE$2:AE2355,D$2:D2355,D2355)</f>
        <v>2190</v>
      </c>
    </row>
    <row r="2356" spans="1:32" hidden="1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1">
        <v>0</v>
      </c>
      <c r="S2356" s="20">
        <f>VLOOKUP($A2356,Database!$A:$Y,10,FALSE)</f>
        <v>25</v>
      </c>
      <c r="T2356" s="20">
        <f>VLOOKUP($A2356,Database!$A:$Y,11,FALSE)</f>
        <v>165</v>
      </c>
      <c r="U2356" s="20">
        <f>VLOOKUP($A2356,Database!$A:$Y,12,FALSE)</f>
        <v>213</v>
      </c>
      <c r="V2356" s="20" t="str">
        <f>VLOOKUP(A2356,Database!A:M,13,FALSE)</f>
        <v>À venir</v>
      </c>
      <c r="W2356" s="20" t="str">
        <f>VLOOKUP($A2356,Database!$A:$Y,20,FALSE)</f>
        <v/>
      </c>
      <c r="X2356" s="20" t="str">
        <f>VLOOKUP($A2356,Database!$A:$Y,21,FALSE)</f>
        <v/>
      </c>
      <c r="Y2356" s="20">
        <f>IF(A2356=0,0,IF(V2356="À venir",0,IF(AND(ISBLANK(P2356),ISBLANK(Q2356)),1,0)))</f>
        <v>0</v>
      </c>
      <c r="Z2356" s="20" t="str">
        <f>IF(OR(ISBLANK(P2356),ISBLANK(Q2356)),"",IF(OR(AND(P2356&gt;Q2356,W2356&gt;X2356),AND(P2356=Q2356,W2356=X2356),AND(P2356&lt;Q2356,W2356&lt;X2356)),1,0))</f>
        <v/>
      </c>
      <c r="AA2356" s="20" t="str">
        <f ca="1">IF(C2356&lt;NOW(),IF(AND(P2356&gt;Q2356,W2356&gt;X2356),S2356,IF(AND(P2356=Q2356,W2356=X2356),T2356,IF(AND(P2356&lt;Q2356,W2356&lt;X2356),U2356,0))),"")</f>
        <v/>
      </c>
      <c r="AB2356" s="20">
        <f ca="1">IF(AND(P2356=W2356,Q2356=X2356,NOT(ISBLANK(P2356)),NOT(ISBLANK(Q2356)),NOT(ISBLANK(W2356)),NOT(ISBLANK(AA2356))),1,0)</f>
        <v>0</v>
      </c>
      <c r="AC2356" s="20" t="str">
        <f ca="1">IF(AB2356=0,"",IF(OR(ISBLANK(P2356),ISBLANK(Q2356)),"",IF(ISBLANK(VLOOKUP(A2356,Database!A:AA,22,FALSE)),"",VLOOKUP(A2356,Database!A:AA,22,FALSE))))</f>
        <v/>
      </c>
      <c r="AD2356" s="20" t="str">
        <f>IFERROR(
   IF(
     OR(ISBLANK(P2356),ISBLANK(Q2356)),
     "",
     IF(
       AND(AA2356&lt;&gt;"",OR(V2356="Terminé",V2356="En cours")),
       VLOOKUP(AC2356,Setup_ScoreExactBonus!A:D,4,FALSE),
       0
     )),
  0)</f>
        <v/>
      </c>
      <c r="AE2356" s="21">
        <f>IFERROR(IF(OR(ISBLANK(P2356),ISBLANK(Q2356)),0,IF(AA2356&lt;&gt;"", AA2356 + IF(AB2356=1,AD2356, 0), "") * (R2356+1)),"")</f>
        <v>0</v>
      </c>
      <c r="AF2356" s="21">
        <f ca="1">SUMIFS(AE$2:AE2356,D$2:D2356,D2356)</f>
        <v>2789</v>
      </c>
    </row>
    <row r="2357" spans="1:32" hidden="1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1">
        <v>0</v>
      </c>
      <c r="S2357" s="20">
        <f>VLOOKUP($A2357,Database!$A:$Y,10,FALSE)</f>
        <v>25</v>
      </c>
      <c r="T2357" s="20">
        <f>VLOOKUP($A2357,Database!$A:$Y,11,FALSE)</f>
        <v>165</v>
      </c>
      <c r="U2357" s="20">
        <f>VLOOKUP($A2357,Database!$A:$Y,12,FALSE)</f>
        <v>213</v>
      </c>
      <c r="V2357" s="20" t="str">
        <f>VLOOKUP(A2357,Database!A:M,13,FALSE)</f>
        <v>À venir</v>
      </c>
      <c r="W2357" s="20" t="str">
        <f>VLOOKUP($A2357,Database!$A:$Y,20,FALSE)</f>
        <v/>
      </c>
      <c r="X2357" s="20" t="str">
        <f>VLOOKUP($A2357,Database!$A:$Y,21,FALSE)</f>
        <v/>
      </c>
      <c r="Y2357" s="20">
        <f>IF(A2357=0,0,IF(V2357="À venir",0,IF(AND(ISBLANK(P2357),ISBLANK(Q2357)),1,0)))</f>
        <v>0</v>
      </c>
      <c r="Z2357" s="20" t="str">
        <f>IF(OR(ISBLANK(P2357),ISBLANK(Q2357)),"",IF(OR(AND(P2357&gt;Q2357,W2357&gt;X2357),AND(P2357=Q2357,W2357=X2357),AND(P2357&lt;Q2357,W2357&lt;X2357)),1,0))</f>
        <v/>
      </c>
      <c r="AA2357" s="20" t="str">
        <f ca="1">IF(C2357&lt;NOW(),IF(AND(P2357&gt;Q2357,W2357&gt;X2357),S2357,IF(AND(P2357=Q2357,W2357=X2357),T2357,IF(AND(P2357&lt;Q2357,W2357&lt;X2357),U2357,0))),"")</f>
        <v/>
      </c>
      <c r="AB2357" s="20">
        <f ca="1">IF(AND(P2357=W2357,Q2357=X2357,NOT(ISBLANK(P2357)),NOT(ISBLANK(Q2357)),NOT(ISBLANK(W2357)),NOT(ISBLANK(AA2357))),1,0)</f>
        <v>0</v>
      </c>
      <c r="AC2357" s="20" t="str">
        <f ca="1">IF(AB2357=0,"",IF(OR(ISBLANK(P2357),ISBLANK(Q2357)),"",IF(ISBLANK(VLOOKUP(A2357,Database!A:AA,22,FALSE)),"",VLOOKUP(A2357,Database!A:AA,22,FALSE))))</f>
        <v/>
      </c>
      <c r="AD2357" s="20" t="str">
        <f>IFERROR(
   IF(
     OR(ISBLANK(P2357),ISBLANK(Q2357)),
     "",
     IF(
       AND(AA2357&lt;&gt;"",OR(V2357="Terminé",V2357="En cours")),
       VLOOKUP(AC2357,Setup_ScoreExactBonus!A:D,4,FALSE),
       0
     )),
  0)</f>
        <v/>
      </c>
      <c r="AE2357" s="21">
        <f>IFERROR(IF(OR(ISBLANK(P2357),ISBLANK(Q2357)),0,IF(AA2357&lt;&gt;"", AA2357 + IF(AB2357=1,AD2357, 0), "") * (R2357+1)),"")</f>
        <v>0</v>
      </c>
      <c r="AF2357" s="21">
        <f ca="1">SUMIFS(AE$2:AE2357,D$2:D2357,D2357)</f>
        <v>1434</v>
      </c>
    </row>
    <row r="2358" spans="1:32" hidden="1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1">
        <v>0</v>
      </c>
      <c r="S2358" s="20">
        <f>VLOOKUP($A2358,Database!$A:$Y,10,FALSE)</f>
        <v>25</v>
      </c>
      <c r="T2358" s="20">
        <f>VLOOKUP($A2358,Database!$A:$Y,11,FALSE)</f>
        <v>165</v>
      </c>
      <c r="U2358" s="20">
        <f>VLOOKUP($A2358,Database!$A:$Y,12,FALSE)</f>
        <v>213</v>
      </c>
      <c r="V2358" s="20" t="str">
        <f>VLOOKUP(A2358,Database!A:M,13,FALSE)</f>
        <v>À venir</v>
      </c>
      <c r="W2358" s="20" t="str">
        <f>VLOOKUP($A2358,Database!$A:$Y,20,FALSE)</f>
        <v/>
      </c>
      <c r="X2358" s="20" t="str">
        <f>VLOOKUP($A2358,Database!$A:$Y,21,FALSE)</f>
        <v/>
      </c>
      <c r="Y2358" s="20">
        <f>IF(A2358=0,0,IF(V2358="À venir",0,IF(AND(ISBLANK(P2358),ISBLANK(Q2358)),1,0)))</f>
        <v>0</v>
      </c>
      <c r="Z2358" s="20" t="str">
        <f>IF(OR(ISBLANK(P2358),ISBLANK(Q2358)),"",IF(OR(AND(P2358&gt;Q2358,W2358&gt;X2358),AND(P2358=Q2358,W2358=X2358),AND(P2358&lt;Q2358,W2358&lt;X2358)),1,0))</f>
        <v/>
      </c>
      <c r="AA2358" s="20" t="str">
        <f ca="1">IF(C2358&lt;NOW(),IF(AND(P2358&gt;Q2358,W2358&gt;X2358),S2358,IF(AND(P2358=Q2358,W2358=X2358),T2358,IF(AND(P2358&lt;Q2358,W2358&lt;X2358),U2358,0))),"")</f>
        <v/>
      </c>
      <c r="AB2358" s="20">
        <f ca="1">IF(AND(P2358=W2358,Q2358=X2358,NOT(ISBLANK(P2358)),NOT(ISBLANK(Q2358)),NOT(ISBLANK(W2358)),NOT(ISBLANK(AA2358))),1,0)</f>
        <v>0</v>
      </c>
      <c r="AC2358" s="20" t="str">
        <f ca="1">IF(AB2358=0,"",IF(OR(ISBLANK(P2358),ISBLANK(Q2358)),"",IF(ISBLANK(VLOOKUP(A2358,Database!A:AA,22,FALSE)),"",VLOOKUP(A2358,Database!A:AA,22,FALSE))))</f>
        <v/>
      </c>
      <c r="AD2358" s="20" t="str">
        <f>IFERROR(
   IF(
     OR(ISBLANK(P2358),ISBLANK(Q2358)),
     "",
     IF(
       AND(AA2358&lt;&gt;"",OR(V2358="Terminé",V2358="En cours")),
       VLOOKUP(AC2358,Setup_ScoreExactBonus!A:D,4,FALSE),
       0
     )),
  0)</f>
        <v/>
      </c>
      <c r="AE2358" s="21">
        <f>IFERROR(IF(OR(ISBLANK(P2358),ISBLANK(Q2358)),0,IF(AA2358&lt;&gt;"", AA2358 + IF(AB2358=1,AD2358, 0), "") * (R2358+1)),"")</f>
        <v>0</v>
      </c>
      <c r="AF2358" s="21">
        <f ca="1">SUMIFS(AE$2:AE2358,D$2:D2358,D2358)</f>
        <v>2732</v>
      </c>
    </row>
    <row r="2359" spans="1:32" hidden="1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1">
        <v>0</v>
      </c>
      <c r="S2359" s="20">
        <f>VLOOKUP($A2359,Database!$A:$Y,10,FALSE)</f>
        <v>25</v>
      </c>
      <c r="T2359" s="20">
        <f>VLOOKUP($A2359,Database!$A:$Y,11,FALSE)</f>
        <v>165</v>
      </c>
      <c r="U2359" s="20">
        <f>VLOOKUP($A2359,Database!$A:$Y,12,FALSE)</f>
        <v>213</v>
      </c>
      <c r="V2359" s="20" t="str">
        <f>VLOOKUP(A2359,Database!A:M,13,FALSE)</f>
        <v>À venir</v>
      </c>
      <c r="W2359" s="20" t="str">
        <f>VLOOKUP($A2359,Database!$A:$Y,20,FALSE)</f>
        <v/>
      </c>
      <c r="X2359" s="20" t="str">
        <f>VLOOKUP($A2359,Database!$A:$Y,21,FALSE)</f>
        <v/>
      </c>
      <c r="Y2359" s="20">
        <f>IF(A2359=0,0,IF(V2359="À venir",0,IF(AND(ISBLANK(P2359),ISBLANK(Q2359)),1,0)))</f>
        <v>0</v>
      </c>
      <c r="Z2359" s="20" t="str">
        <f>IF(OR(ISBLANK(P2359),ISBLANK(Q2359)),"",IF(OR(AND(P2359&gt;Q2359,W2359&gt;X2359),AND(P2359=Q2359,W2359=X2359),AND(P2359&lt;Q2359,W2359&lt;X2359)),1,0))</f>
        <v/>
      </c>
      <c r="AA2359" s="20" t="str">
        <f ca="1">IF(C2359&lt;NOW(),IF(AND(P2359&gt;Q2359,W2359&gt;X2359),S2359,IF(AND(P2359=Q2359,W2359=X2359),T2359,IF(AND(P2359&lt;Q2359,W2359&lt;X2359),U2359,0))),"")</f>
        <v/>
      </c>
      <c r="AB2359" s="20">
        <f ca="1">IF(AND(P2359=W2359,Q2359=X2359,NOT(ISBLANK(P2359)),NOT(ISBLANK(Q2359)),NOT(ISBLANK(W2359)),NOT(ISBLANK(AA2359))),1,0)</f>
        <v>0</v>
      </c>
      <c r="AC2359" s="20" t="str">
        <f ca="1">IF(AB2359=0,"",IF(OR(ISBLANK(P2359),ISBLANK(Q2359)),"",IF(ISBLANK(VLOOKUP(A2359,Database!A:AA,22,FALSE)),"",VLOOKUP(A2359,Database!A:AA,22,FALSE))))</f>
        <v/>
      </c>
      <c r="AD2359" s="20" t="str">
        <f>IFERROR(
   IF(
     OR(ISBLANK(P2359),ISBLANK(Q2359)),
     "",
     IF(
       AND(AA2359&lt;&gt;"",OR(V2359="Terminé",V2359="En cours")),
       VLOOKUP(AC2359,Setup_ScoreExactBonus!A:D,4,FALSE),
       0
     )),
  0)</f>
        <v/>
      </c>
      <c r="AE2359" s="21">
        <f>IFERROR(IF(OR(ISBLANK(P2359),ISBLANK(Q2359)),0,IF(AA2359&lt;&gt;"", AA2359 + IF(AB2359=1,AD2359, 0), "") * (R2359+1)),"")</f>
        <v>0</v>
      </c>
      <c r="AF2359" s="21">
        <f ca="1">SUMIFS(AE$2:AE2359,D$2:D2359,D2359)</f>
        <v>2825</v>
      </c>
    </row>
    <row r="2360" spans="1:32" hidden="1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1">
        <v>0</v>
      </c>
      <c r="S2360" s="20">
        <f>VLOOKUP($A2360,Database!$A:$Y,10,FALSE)</f>
        <v>25</v>
      </c>
      <c r="T2360" s="20">
        <f>VLOOKUP($A2360,Database!$A:$Y,11,FALSE)</f>
        <v>165</v>
      </c>
      <c r="U2360" s="20">
        <f>VLOOKUP($A2360,Database!$A:$Y,12,FALSE)</f>
        <v>213</v>
      </c>
      <c r="V2360" s="20" t="str">
        <f>VLOOKUP(A2360,Database!A:M,13,FALSE)</f>
        <v>À venir</v>
      </c>
      <c r="W2360" s="20" t="str">
        <f>VLOOKUP($A2360,Database!$A:$Y,20,FALSE)</f>
        <v/>
      </c>
      <c r="X2360" s="20" t="str">
        <f>VLOOKUP($A2360,Database!$A:$Y,21,FALSE)</f>
        <v/>
      </c>
      <c r="Y2360" s="20">
        <f>IF(A2360=0,0,IF(V2360="À venir",0,IF(AND(ISBLANK(P2360),ISBLANK(Q2360)),1,0)))</f>
        <v>0</v>
      </c>
      <c r="Z2360" s="20" t="str">
        <f>IF(OR(ISBLANK(P2360),ISBLANK(Q2360)),"",IF(OR(AND(P2360&gt;Q2360,W2360&gt;X2360),AND(P2360=Q2360,W2360=X2360),AND(P2360&lt;Q2360,W2360&lt;X2360)),1,0))</f>
        <v/>
      </c>
      <c r="AA2360" s="20" t="str">
        <f ca="1">IF(C2360&lt;NOW(),IF(AND(P2360&gt;Q2360,W2360&gt;X2360),S2360,IF(AND(P2360=Q2360,W2360=X2360),T2360,IF(AND(P2360&lt;Q2360,W2360&lt;X2360),U2360,0))),"")</f>
        <v/>
      </c>
      <c r="AB2360" s="20">
        <f ca="1">IF(AND(P2360=W2360,Q2360=X2360,NOT(ISBLANK(P2360)),NOT(ISBLANK(Q2360)),NOT(ISBLANK(W2360)),NOT(ISBLANK(AA2360))),1,0)</f>
        <v>0</v>
      </c>
      <c r="AC2360" s="20" t="str">
        <f ca="1">IF(AB2360=0,"",IF(OR(ISBLANK(P2360),ISBLANK(Q2360)),"",IF(ISBLANK(VLOOKUP(A2360,Database!A:AA,22,FALSE)),"",VLOOKUP(A2360,Database!A:AA,22,FALSE))))</f>
        <v/>
      </c>
      <c r="AD2360" s="20" t="str">
        <f>IFERROR(
   IF(
     OR(ISBLANK(P2360),ISBLANK(Q2360)),
     "",
     IF(
       AND(AA2360&lt;&gt;"",OR(V2360="Terminé",V2360="En cours")),
       VLOOKUP(AC2360,Setup_ScoreExactBonus!A:D,4,FALSE),
       0
     )),
  0)</f>
        <v/>
      </c>
      <c r="AE2360" s="21">
        <f>IFERROR(IF(OR(ISBLANK(P2360),ISBLANK(Q2360)),0,IF(AA2360&lt;&gt;"", AA2360 + IF(AB2360=1,AD2360, 0), "") * (R2360+1)),"")</f>
        <v>0</v>
      </c>
      <c r="AF2360" s="21">
        <f ca="1">SUMIFS(AE$2:AE2360,D$2:D2360,D2360)</f>
        <v>2585</v>
      </c>
    </row>
    <row r="2361" spans="1:32" hidden="1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1">
        <v>0</v>
      </c>
      <c r="S2361" s="20">
        <f>VLOOKUP($A2361,Database!$A:$Y,10,FALSE)</f>
        <v>25</v>
      </c>
      <c r="T2361" s="20">
        <f>VLOOKUP($A2361,Database!$A:$Y,11,FALSE)</f>
        <v>165</v>
      </c>
      <c r="U2361" s="20">
        <f>VLOOKUP($A2361,Database!$A:$Y,12,FALSE)</f>
        <v>213</v>
      </c>
      <c r="V2361" s="20" t="str">
        <f>VLOOKUP(A2361,Database!A:M,13,FALSE)</f>
        <v>À venir</v>
      </c>
      <c r="W2361" s="20" t="str">
        <f>VLOOKUP($A2361,Database!$A:$Y,20,FALSE)</f>
        <v/>
      </c>
      <c r="X2361" s="20" t="str">
        <f>VLOOKUP($A2361,Database!$A:$Y,21,FALSE)</f>
        <v/>
      </c>
      <c r="Y2361" s="20">
        <f>IF(A2361=0,0,IF(V2361="À venir",0,IF(AND(ISBLANK(P2361),ISBLANK(Q2361)),1,0)))</f>
        <v>0</v>
      </c>
      <c r="Z2361" s="20" t="str">
        <f>IF(OR(ISBLANK(P2361),ISBLANK(Q2361)),"",IF(OR(AND(P2361&gt;Q2361,W2361&gt;X2361),AND(P2361=Q2361,W2361=X2361),AND(P2361&lt;Q2361,W2361&lt;X2361)),1,0))</f>
        <v/>
      </c>
      <c r="AA2361" s="20" t="str">
        <f ca="1">IF(C2361&lt;NOW(),IF(AND(P2361&gt;Q2361,W2361&gt;X2361),S2361,IF(AND(P2361=Q2361,W2361=X2361),T2361,IF(AND(P2361&lt;Q2361,W2361&lt;X2361),U2361,0))),"")</f>
        <v/>
      </c>
      <c r="AB2361" s="20">
        <f ca="1">IF(AND(P2361=W2361,Q2361=X2361,NOT(ISBLANK(P2361)),NOT(ISBLANK(Q2361)),NOT(ISBLANK(W2361)),NOT(ISBLANK(AA2361))),1,0)</f>
        <v>0</v>
      </c>
      <c r="AC2361" s="20" t="str">
        <f ca="1">IF(AB2361=0,"",IF(OR(ISBLANK(P2361),ISBLANK(Q2361)),"",IF(ISBLANK(VLOOKUP(A2361,Database!A:AA,22,FALSE)),"",VLOOKUP(A2361,Database!A:AA,22,FALSE))))</f>
        <v/>
      </c>
      <c r="AD2361" s="20" t="str">
        <f>IFERROR(
   IF(
     OR(ISBLANK(P2361),ISBLANK(Q2361)),
     "",
     IF(
       AND(AA2361&lt;&gt;"",OR(V2361="Terminé",V2361="En cours")),
       VLOOKUP(AC2361,Setup_ScoreExactBonus!A:D,4,FALSE),
       0
     )),
  0)</f>
        <v/>
      </c>
      <c r="AE2361" s="21">
        <f>IFERROR(IF(OR(ISBLANK(P2361),ISBLANK(Q2361)),0,IF(AA2361&lt;&gt;"", AA2361 + IF(AB2361=1,AD2361, 0), "") * (R2361+1)),"")</f>
        <v>0</v>
      </c>
      <c r="AF2361" s="21">
        <f ca="1">SUMIFS(AE$2:AE2361,D$2:D2361,D2361)</f>
        <v>2936</v>
      </c>
    </row>
    <row r="2362" spans="1:32" hidden="1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1">
        <v>0</v>
      </c>
      <c r="S2362" s="20">
        <f>VLOOKUP($A2362,Database!$A:$Y,10,FALSE)</f>
        <v>25</v>
      </c>
      <c r="T2362" s="20">
        <f>VLOOKUP($A2362,Database!$A:$Y,11,FALSE)</f>
        <v>165</v>
      </c>
      <c r="U2362" s="20">
        <f>VLOOKUP($A2362,Database!$A:$Y,12,FALSE)</f>
        <v>213</v>
      </c>
      <c r="V2362" s="20" t="str">
        <f>VLOOKUP(A2362,Database!A:M,13,FALSE)</f>
        <v>À venir</v>
      </c>
      <c r="W2362" s="20" t="str">
        <f>VLOOKUP($A2362,Database!$A:$Y,20,FALSE)</f>
        <v/>
      </c>
      <c r="X2362" s="20" t="str">
        <f>VLOOKUP($A2362,Database!$A:$Y,21,FALSE)</f>
        <v/>
      </c>
      <c r="Y2362" s="20">
        <f>IF(A2362=0,0,IF(V2362="À venir",0,IF(AND(ISBLANK(P2362),ISBLANK(Q2362)),1,0)))</f>
        <v>0</v>
      </c>
      <c r="Z2362" s="20" t="str">
        <f>IF(OR(ISBLANK(P2362),ISBLANK(Q2362)),"",IF(OR(AND(P2362&gt;Q2362,W2362&gt;X2362),AND(P2362=Q2362,W2362=X2362),AND(P2362&lt;Q2362,W2362&lt;X2362)),1,0))</f>
        <v/>
      </c>
      <c r="AA2362" s="20" t="str">
        <f ca="1">IF(C2362&lt;NOW(),IF(AND(P2362&gt;Q2362,W2362&gt;X2362),S2362,IF(AND(P2362=Q2362,W2362=X2362),T2362,IF(AND(P2362&lt;Q2362,W2362&lt;X2362),U2362,0))),"")</f>
        <v/>
      </c>
      <c r="AB2362" s="20">
        <f ca="1">IF(AND(P2362=W2362,Q2362=X2362,NOT(ISBLANK(P2362)),NOT(ISBLANK(Q2362)),NOT(ISBLANK(W2362)),NOT(ISBLANK(AA2362))),1,0)</f>
        <v>0</v>
      </c>
      <c r="AC2362" s="20" t="str">
        <f ca="1">IF(AB2362=0,"",IF(OR(ISBLANK(P2362),ISBLANK(Q2362)),"",IF(ISBLANK(VLOOKUP(A2362,Database!A:AA,22,FALSE)),"",VLOOKUP(A2362,Database!A:AA,22,FALSE))))</f>
        <v/>
      </c>
      <c r="AD2362" s="20" t="str">
        <f>IFERROR(
   IF(
     OR(ISBLANK(P2362),ISBLANK(Q2362)),
     "",
     IF(
       AND(AA2362&lt;&gt;"",OR(V2362="Terminé",V2362="En cours")),
       VLOOKUP(AC2362,Setup_ScoreExactBonus!A:D,4,FALSE),
       0
     )),
  0)</f>
        <v/>
      </c>
      <c r="AE2362" s="21">
        <f>IFERROR(IF(OR(ISBLANK(P2362),ISBLANK(Q2362)),0,IF(AA2362&lt;&gt;"", AA2362 + IF(AB2362=1,AD2362, 0), "") * (R2362+1)),"")</f>
        <v>0</v>
      </c>
      <c r="AF2362" s="21">
        <f ca="1">SUMIFS(AE$2:AE2362,D$2:D2362,D2362)</f>
        <v>2774</v>
      </c>
    </row>
    <row r="2363" spans="1:32" hidden="1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1">
        <v>0</v>
      </c>
      <c r="S2363" s="20">
        <f>VLOOKUP($A2363,Database!$A:$Y,10,FALSE)</f>
        <v>25</v>
      </c>
      <c r="T2363" s="20">
        <f>VLOOKUP($A2363,Database!$A:$Y,11,FALSE)</f>
        <v>165</v>
      </c>
      <c r="U2363" s="20">
        <f>VLOOKUP($A2363,Database!$A:$Y,12,FALSE)</f>
        <v>213</v>
      </c>
      <c r="V2363" s="20" t="str">
        <f>VLOOKUP(A2363,Database!A:M,13,FALSE)</f>
        <v>À venir</v>
      </c>
      <c r="W2363" s="20" t="str">
        <f>VLOOKUP($A2363,Database!$A:$Y,20,FALSE)</f>
        <v/>
      </c>
      <c r="X2363" s="20" t="str">
        <f>VLOOKUP($A2363,Database!$A:$Y,21,FALSE)</f>
        <v/>
      </c>
      <c r="Y2363" s="20">
        <f>IF(A2363=0,0,IF(V2363="À venir",0,IF(AND(ISBLANK(P2363),ISBLANK(Q2363)),1,0)))</f>
        <v>0</v>
      </c>
      <c r="Z2363" s="20" t="str">
        <f>IF(OR(ISBLANK(P2363),ISBLANK(Q2363)),"",IF(OR(AND(P2363&gt;Q2363,W2363&gt;X2363),AND(P2363=Q2363,W2363=X2363),AND(P2363&lt;Q2363,W2363&lt;X2363)),1,0))</f>
        <v/>
      </c>
      <c r="AA2363" s="20" t="str">
        <f ca="1">IF(C2363&lt;NOW(),IF(AND(P2363&gt;Q2363,W2363&gt;X2363),S2363,IF(AND(P2363=Q2363,W2363=X2363),T2363,IF(AND(P2363&lt;Q2363,W2363&lt;X2363),U2363,0))),"")</f>
        <v/>
      </c>
      <c r="AB2363" s="20">
        <f ca="1">IF(AND(P2363=W2363,Q2363=X2363,NOT(ISBLANK(P2363)),NOT(ISBLANK(Q2363)),NOT(ISBLANK(W2363)),NOT(ISBLANK(AA2363))),1,0)</f>
        <v>0</v>
      </c>
      <c r="AC2363" s="20" t="str">
        <f ca="1">IF(AB2363=0,"",IF(OR(ISBLANK(P2363),ISBLANK(Q2363)),"",IF(ISBLANK(VLOOKUP(A2363,Database!A:AA,22,FALSE)),"",VLOOKUP(A2363,Database!A:AA,22,FALSE))))</f>
        <v/>
      </c>
      <c r="AD2363" s="20" t="str">
        <f>IFERROR(
   IF(
     OR(ISBLANK(P2363),ISBLANK(Q2363)),
     "",
     IF(
       AND(AA2363&lt;&gt;"",OR(V2363="Terminé",V2363="En cours")),
       VLOOKUP(AC2363,Setup_ScoreExactBonus!A:D,4,FALSE),
       0
     )),
  0)</f>
        <v/>
      </c>
      <c r="AE2363" s="21">
        <f>IFERROR(IF(OR(ISBLANK(P2363),ISBLANK(Q2363)),0,IF(AA2363&lt;&gt;"", AA2363 + IF(AB2363=1,AD2363, 0), "") * (R2363+1)),"")</f>
        <v>0</v>
      </c>
      <c r="AF2363" s="21">
        <f ca="1">SUMIFS(AE$2:AE2363,D$2:D2363,D2363)</f>
        <v>2919</v>
      </c>
    </row>
    <row r="2364" spans="1:32" hidden="1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1">
        <v>0</v>
      </c>
      <c r="S2364" s="20">
        <f>VLOOKUP($A2364,Database!$A:$Y,10,FALSE)</f>
        <v>25</v>
      </c>
      <c r="T2364" s="20">
        <f>VLOOKUP($A2364,Database!$A:$Y,11,FALSE)</f>
        <v>165</v>
      </c>
      <c r="U2364" s="20">
        <f>VLOOKUP($A2364,Database!$A:$Y,12,FALSE)</f>
        <v>213</v>
      </c>
      <c r="V2364" s="20" t="str">
        <f>VLOOKUP(A2364,Database!A:M,13,FALSE)</f>
        <v>À venir</v>
      </c>
      <c r="W2364" s="20" t="str">
        <f>VLOOKUP($A2364,Database!$A:$Y,20,FALSE)</f>
        <v/>
      </c>
      <c r="X2364" s="20" t="str">
        <f>VLOOKUP($A2364,Database!$A:$Y,21,FALSE)</f>
        <v/>
      </c>
      <c r="Y2364" s="20">
        <f>IF(A2364=0,0,IF(V2364="À venir",0,IF(AND(ISBLANK(P2364),ISBLANK(Q2364)),1,0)))</f>
        <v>0</v>
      </c>
      <c r="Z2364" s="20" t="str">
        <f>IF(OR(ISBLANK(P2364),ISBLANK(Q2364)),"",IF(OR(AND(P2364&gt;Q2364,W2364&gt;X2364),AND(P2364=Q2364,W2364=X2364),AND(P2364&lt;Q2364,W2364&lt;X2364)),1,0))</f>
        <v/>
      </c>
      <c r="AA2364" s="20" t="str">
        <f ca="1">IF(C2364&lt;NOW(),IF(AND(P2364&gt;Q2364,W2364&gt;X2364),S2364,IF(AND(P2364=Q2364,W2364=X2364),T2364,IF(AND(P2364&lt;Q2364,W2364&lt;X2364),U2364,0))),"")</f>
        <v/>
      </c>
      <c r="AB2364" s="20">
        <f ca="1">IF(AND(P2364=W2364,Q2364=X2364,NOT(ISBLANK(P2364)),NOT(ISBLANK(Q2364)),NOT(ISBLANK(W2364)),NOT(ISBLANK(AA2364))),1,0)</f>
        <v>0</v>
      </c>
      <c r="AC2364" s="20" t="str">
        <f ca="1">IF(AB2364=0,"",IF(OR(ISBLANK(P2364),ISBLANK(Q2364)),"",IF(ISBLANK(VLOOKUP(A2364,Database!A:AA,22,FALSE)),"",VLOOKUP(A2364,Database!A:AA,22,FALSE))))</f>
        <v/>
      </c>
      <c r="AD2364" s="20" t="str">
        <f>IFERROR(
   IF(
     OR(ISBLANK(P2364),ISBLANK(Q2364)),
     "",
     IF(
       AND(AA2364&lt;&gt;"",OR(V2364="Terminé",V2364="En cours")),
       VLOOKUP(AC2364,Setup_ScoreExactBonus!A:D,4,FALSE),
       0
     )),
  0)</f>
        <v/>
      </c>
      <c r="AE2364" s="21">
        <f>IFERROR(IF(OR(ISBLANK(P2364),ISBLANK(Q2364)),0,IF(AA2364&lt;&gt;"", AA2364 + IF(AB2364=1,AD2364, 0), "") * (R2364+1)),"")</f>
        <v>0</v>
      </c>
      <c r="AF2364" s="21">
        <f ca="1">SUMIFS(AE$2:AE2364,D$2:D2364,D2364)</f>
        <v>2893</v>
      </c>
    </row>
    <row r="2365" spans="1:32" hidden="1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1">
        <v>0</v>
      </c>
      <c r="S2365" s="20">
        <f>VLOOKUP($A2365,Database!$A:$Y,10,FALSE)</f>
        <v>25</v>
      </c>
      <c r="T2365" s="20">
        <f>VLOOKUP($A2365,Database!$A:$Y,11,FALSE)</f>
        <v>165</v>
      </c>
      <c r="U2365" s="20">
        <f>VLOOKUP($A2365,Database!$A:$Y,12,FALSE)</f>
        <v>213</v>
      </c>
      <c r="V2365" s="20" t="str">
        <f>VLOOKUP(A2365,Database!A:M,13,FALSE)</f>
        <v>À venir</v>
      </c>
      <c r="W2365" s="20" t="str">
        <f>VLOOKUP($A2365,Database!$A:$Y,20,FALSE)</f>
        <v/>
      </c>
      <c r="X2365" s="20" t="str">
        <f>VLOOKUP($A2365,Database!$A:$Y,21,FALSE)</f>
        <v/>
      </c>
      <c r="Y2365" s="20">
        <f>IF(A2365=0,0,IF(V2365="À venir",0,IF(AND(ISBLANK(P2365),ISBLANK(Q2365)),1,0)))</f>
        <v>0</v>
      </c>
      <c r="Z2365" s="20" t="str">
        <f>IF(OR(ISBLANK(P2365),ISBLANK(Q2365)),"",IF(OR(AND(P2365&gt;Q2365,W2365&gt;X2365),AND(P2365=Q2365,W2365=X2365),AND(P2365&lt;Q2365,W2365&lt;X2365)),1,0))</f>
        <v/>
      </c>
      <c r="AA2365" s="20" t="str">
        <f ca="1">IF(C2365&lt;NOW(),IF(AND(P2365&gt;Q2365,W2365&gt;X2365),S2365,IF(AND(P2365=Q2365,W2365=X2365),T2365,IF(AND(P2365&lt;Q2365,W2365&lt;X2365),U2365,0))),"")</f>
        <v/>
      </c>
      <c r="AB2365" s="20">
        <f ca="1">IF(AND(P2365=W2365,Q2365=X2365,NOT(ISBLANK(P2365)),NOT(ISBLANK(Q2365)),NOT(ISBLANK(W2365)),NOT(ISBLANK(AA2365))),1,0)</f>
        <v>0</v>
      </c>
      <c r="AC2365" s="20" t="str">
        <f ca="1">IF(AB2365=0,"",IF(OR(ISBLANK(P2365),ISBLANK(Q2365)),"",IF(ISBLANK(VLOOKUP(A2365,Database!A:AA,22,FALSE)),"",VLOOKUP(A2365,Database!A:AA,22,FALSE))))</f>
        <v/>
      </c>
      <c r="AD2365" s="20" t="str">
        <f>IFERROR(
   IF(
     OR(ISBLANK(P2365),ISBLANK(Q2365)),
     "",
     IF(
       AND(AA2365&lt;&gt;"",OR(V2365="Terminé",V2365="En cours")),
       VLOOKUP(AC2365,Setup_ScoreExactBonus!A:D,4,FALSE),
       0
     )),
  0)</f>
        <v/>
      </c>
      <c r="AE2365" s="21">
        <f>IFERROR(IF(OR(ISBLANK(P2365),ISBLANK(Q2365)),0,IF(AA2365&lt;&gt;"", AA2365 + IF(AB2365=1,AD2365, 0), "") * (R2365+1)),"")</f>
        <v>0</v>
      </c>
      <c r="AF2365" s="21">
        <f ca="1">SUMIFS(AE$2:AE2365,D$2:D2365,D2365)</f>
        <v>2823</v>
      </c>
    </row>
    <row r="2366" spans="1:32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1">
        <v>0</v>
      </c>
      <c r="S2366" s="20">
        <f>VLOOKUP($A2366,Database!$A:$Y,10,FALSE)</f>
        <v>25</v>
      </c>
      <c r="T2366" s="20">
        <f>VLOOKUP($A2366,Database!$A:$Y,11,FALSE)</f>
        <v>165</v>
      </c>
      <c r="U2366" s="20">
        <f>VLOOKUP($A2366,Database!$A:$Y,12,FALSE)</f>
        <v>213</v>
      </c>
      <c r="V2366" s="20" t="str">
        <f>VLOOKUP(A2366,Database!A:M,13,FALSE)</f>
        <v>À venir</v>
      </c>
      <c r="W2366" s="20" t="str">
        <f>VLOOKUP($A2366,Database!$A:$Y,20,FALSE)</f>
        <v/>
      </c>
      <c r="X2366" s="20" t="str">
        <f>VLOOKUP($A2366,Database!$A:$Y,21,FALSE)</f>
        <v/>
      </c>
      <c r="Y2366" s="20">
        <f>IF(A2366=0,0,IF(V2366="À venir",0,IF(AND(ISBLANK(P2366),ISBLANK(Q2366)),1,0)))</f>
        <v>0</v>
      </c>
      <c r="Z2366" s="20" t="str">
        <f>IF(OR(ISBLANK(P2366),ISBLANK(Q2366)),"",IF(OR(AND(P2366&gt;Q2366,W2366&gt;X2366),AND(P2366=Q2366,W2366=X2366),AND(P2366&lt;Q2366,W2366&lt;X2366)),1,0))</f>
        <v/>
      </c>
      <c r="AA2366" s="20" t="str">
        <f ca="1">IF(C2366&lt;NOW(),IF(AND(P2366&gt;Q2366,W2366&gt;X2366),S2366,IF(AND(P2366=Q2366,W2366=X2366),T2366,IF(AND(P2366&lt;Q2366,W2366&lt;X2366),U2366,0))),"")</f>
        <v/>
      </c>
      <c r="AB2366" s="20">
        <f ca="1">IF(AND(P2366=W2366,Q2366=X2366,NOT(ISBLANK(P2366)),NOT(ISBLANK(Q2366)),NOT(ISBLANK(W2366)),NOT(ISBLANK(AA2366))),1,0)</f>
        <v>0</v>
      </c>
      <c r="AC2366" s="20" t="str">
        <f ca="1">IF(AB2366=0,"",IF(OR(ISBLANK(P2366),ISBLANK(Q2366)),"",IF(ISBLANK(VLOOKUP(A2366,Database!A:AA,22,FALSE)),"",VLOOKUP(A2366,Database!A:AA,22,FALSE))))</f>
        <v/>
      </c>
      <c r="AD2366" s="20" t="str">
        <f>IFERROR(
   IF(
     OR(ISBLANK(P2366),ISBLANK(Q2366)),
     "",
     IF(
       AND(AA2366&lt;&gt;"",OR(V2366="Terminé",V2366="En cours")),
       VLOOKUP(AC2366,Setup_ScoreExactBonus!A:D,4,FALSE),
       0
     )),
  0)</f>
        <v/>
      </c>
      <c r="AE2366" s="21">
        <f>IFERROR(IF(OR(ISBLANK(P2366),ISBLANK(Q2366)),0,IF(AA2366&lt;&gt;"", AA2366 + IF(AB2366=1,AD2366, 0), "") * (R2366+1)),"")</f>
        <v>0</v>
      </c>
      <c r="AF2366" s="21">
        <f ca="1">SUMIFS(AE$2:AE2366,D$2:D2366,D2366)</f>
        <v>2420</v>
      </c>
    </row>
    <row r="2367" spans="1:32" hidden="1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1">
        <v>0</v>
      </c>
      <c r="S2367" s="20">
        <f>VLOOKUP($A2367,Database!$A:$Y,10,FALSE)</f>
        <v>25</v>
      </c>
      <c r="T2367" s="20">
        <f>VLOOKUP($A2367,Database!$A:$Y,11,FALSE)</f>
        <v>165</v>
      </c>
      <c r="U2367" s="20">
        <f>VLOOKUP($A2367,Database!$A:$Y,12,FALSE)</f>
        <v>213</v>
      </c>
      <c r="V2367" s="20" t="str">
        <f>VLOOKUP(A2367,Database!A:M,13,FALSE)</f>
        <v>À venir</v>
      </c>
      <c r="W2367" s="20" t="str">
        <f>VLOOKUP($A2367,Database!$A:$Y,20,FALSE)</f>
        <v/>
      </c>
      <c r="X2367" s="20" t="str">
        <f>VLOOKUP($A2367,Database!$A:$Y,21,FALSE)</f>
        <v/>
      </c>
      <c r="Y2367" s="20">
        <f>IF(A2367=0,0,IF(V2367="À venir",0,IF(AND(ISBLANK(P2367),ISBLANK(Q2367)),1,0)))</f>
        <v>0</v>
      </c>
      <c r="Z2367" s="20" t="str">
        <f>IF(OR(ISBLANK(P2367),ISBLANK(Q2367)),"",IF(OR(AND(P2367&gt;Q2367,W2367&gt;X2367),AND(P2367=Q2367,W2367=X2367),AND(P2367&lt;Q2367,W2367&lt;X2367)),1,0))</f>
        <v/>
      </c>
      <c r="AA2367" s="20" t="str">
        <f ca="1">IF(C2367&lt;NOW(),IF(AND(P2367&gt;Q2367,W2367&gt;X2367),S2367,IF(AND(P2367=Q2367,W2367=X2367),T2367,IF(AND(P2367&lt;Q2367,W2367&lt;X2367),U2367,0))),"")</f>
        <v/>
      </c>
      <c r="AB2367" s="20">
        <f ca="1">IF(AND(P2367=W2367,Q2367=X2367,NOT(ISBLANK(P2367)),NOT(ISBLANK(Q2367)),NOT(ISBLANK(W2367)),NOT(ISBLANK(AA2367))),1,0)</f>
        <v>0</v>
      </c>
      <c r="AC2367" s="20" t="str">
        <f ca="1">IF(AB2367=0,"",IF(OR(ISBLANK(P2367),ISBLANK(Q2367)),"",IF(ISBLANK(VLOOKUP(A2367,Database!A:AA,22,FALSE)),"",VLOOKUP(A2367,Database!A:AA,22,FALSE))))</f>
        <v/>
      </c>
      <c r="AD2367" s="20" t="str">
        <f>IFERROR(
   IF(
     OR(ISBLANK(P2367),ISBLANK(Q2367)),
     "",
     IF(
       AND(AA2367&lt;&gt;"",OR(V2367="Terminé",V2367="En cours")),
       VLOOKUP(AC2367,Setup_ScoreExactBonus!A:D,4,FALSE),
       0
     )),
  0)</f>
        <v/>
      </c>
      <c r="AE2367" s="21">
        <f>IFERROR(IF(OR(ISBLANK(P2367),ISBLANK(Q2367)),0,IF(AA2367&lt;&gt;"", AA2367 + IF(AB2367=1,AD2367, 0), "") * (R2367+1)),"")</f>
        <v>0</v>
      </c>
      <c r="AF2367" s="21">
        <f ca="1">SUMIFS(AE$2:AE2367,D$2:D2367,D2367)</f>
        <v>2637</v>
      </c>
    </row>
    <row r="2368" spans="1:32" hidden="1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1">
        <v>0</v>
      </c>
      <c r="S2368" s="20">
        <f>VLOOKUP($A2368,Database!$A:$Y,10,FALSE)</f>
        <v>25</v>
      </c>
      <c r="T2368" s="20">
        <f>VLOOKUP($A2368,Database!$A:$Y,11,FALSE)</f>
        <v>165</v>
      </c>
      <c r="U2368" s="20">
        <f>VLOOKUP($A2368,Database!$A:$Y,12,FALSE)</f>
        <v>213</v>
      </c>
      <c r="V2368" s="20" t="str">
        <f>VLOOKUP(A2368,Database!A:M,13,FALSE)</f>
        <v>À venir</v>
      </c>
      <c r="W2368" s="20" t="str">
        <f>VLOOKUP($A2368,Database!$A:$Y,20,FALSE)</f>
        <v/>
      </c>
      <c r="X2368" s="20" t="str">
        <f>VLOOKUP($A2368,Database!$A:$Y,21,FALSE)</f>
        <v/>
      </c>
      <c r="Y2368" s="20">
        <f>IF(A2368=0,0,IF(V2368="À venir",0,IF(AND(ISBLANK(P2368),ISBLANK(Q2368)),1,0)))</f>
        <v>0</v>
      </c>
      <c r="Z2368" s="20" t="str">
        <f>IF(OR(ISBLANK(P2368),ISBLANK(Q2368)),"",IF(OR(AND(P2368&gt;Q2368,W2368&gt;X2368),AND(P2368=Q2368,W2368=X2368),AND(P2368&lt;Q2368,W2368&lt;X2368)),1,0))</f>
        <v/>
      </c>
      <c r="AA2368" s="20" t="str">
        <f ca="1">IF(C2368&lt;NOW(),IF(AND(P2368&gt;Q2368,W2368&gt;X2368),S2368,IF(AND(P2368=Q2368,W2368=X2368),T2368,IF(AND(P2368&lt;Q2368,W2368&lt;X2368),U2368,0))),"")</f>
        <v/>
      </c>
      <c r="AB2368" s="20">
        <f ca="1">IF(AND(P2368=W2368,Q2368=X2368,NOT(ISBLANK(P2368)),NOT(ISBLANK(Q2368)),NOT(ISBLANK(W2368)),NOT(ISBLANK(AA2368))),1,0)</f>
        <v>0</v>
      </c>
      <c r="AC2368" s="20" t="str">
        <f ca="1">IF(AB2368=0,"",IF(OR(ISBLANK(P2368),ISBLANK(Q2368)),"",IF(ISBLANK(VLOOKUP(A2368,Database!A:AA,22,FALSE)),"",VLOOKUP(A2368,Database!A:AA,22,FALSE))))</f>
        <v/>
      </c>
      <c r="AD2368" s="20" t="str">
        <f>IFERROR(
   IF(
     OR(ISBLANK(P2368),ISBLANK(Q2368)),
     "",
     IF(
       AND(AA2368&lt;&gt;"",OR(V2368="Terminé",V2368="En cours")),
       VLOOKUP(AC2368,Setup_ScoreExactBonus!A:D,4,FALSE),
       0
     )),
  0)</f>
        <v/>
      </c>
      <c r="AE2368" s="21">
        <f>IFERROR(IF(OR(ISBLANK(P2368),ISBLANK(Q2368)),0,IF(AA2368&lt;&gt;"", AA2368 + IF(AB2368=1,AD2368, 0), "") * (R2368+1)),"")</f>
        <v>0</v>
      </c>
      <c r="AF2368" s="21">
        <f ca="1">SUMIFS(AE$2:AE2368,D$2:D2368,D2368)</f>
        <v>2628</v>
      </c>
    </row>
    <row r="2369" spans="1:32" hidden="1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1">
        <v>0</v>
      </c>
      <c r="S2369" s="20">
        <f>VLOOKUP($A2369,Database!$A:$Y,10,FALSE)</f>
        <v>25</v>
      </c>
      <c r="T2369" s="20">
        <f>VLOOKUP($A2369,Database!$A:$Y,11,FALSE)</f>
        <v>165</v>
      </c>
      <c r="U2369" s="20">
        <f>VLOOKUP($A2369,Database!$A:$Y,12,FALSE)</f>
        <v>213</v>
      </c>
      <c r="V2369" s="20" t="str">
        <f>VLOOKUP(A2369,Database!A:M,13,FALSE)</f>
        <v>À venir</v>
      </c>
      <c r="W2369" s="20" t="str">
        <f>VLOOKUP($A2369,Database!$A:$Y,20,FALSE)</f>
        <v/>
      </c>
      <c r="X2369" s="20" t="str">
        <f>VLOOKUP($A2369,Database!$A:$Y,21,FALSE)</f>
        <v/>
      </c>
      <c r="Y2369" s="20">
        <f>IF(A2369=0,0,IF(V2369="À venir",0,IF(AND(ISBLANK(P2369),ISBLANK(Q2369)),1,0)))</f>
        <v>0</v>
      </c>
      <c r="Z2369" s="20" t="str">
        <f>IF(OR(ISBLANK(P2369),ISBLANK(Q2369)),"",IF(OR(AND(P2369&gt;Q2369,W2369&gt;X2369),AND(P2369=Q2369,W2369=X2369),AND(P2369&lt;Q2369,W2369&lt;X2369)),1,0))</f>
        <v/>
      </c>
      <c r="AA2369" s="20" t="str">
        <f ca="1">IF(C2369&lt;NOW(),IF(AND(P2369&gt;Q2369,W2369&gt;X2369),S2369,IF(AND(P2369=Q2369,W2369=X2369),T2369,IF(AND(P2369&lt;Q2369,W2369&lt;X2369),U2369,0))),"")</f>
        <v/>
      </c>
      <c r="AB2369" s="20">
        <f ca="1">IF(AND(P2369=W2369,Q2369=X2369,NOT(ISBLANK(P2369)),NOT(ISBLANK(Q2369)),NOT(ISBLANK(W2369)),NOT(ISBLANK(AA2369))),1,0)</f>
        <v>0</v>
      </c>
      <c r="AC2369" s="20" t="str">
        <f ca="1">IF(AB2369=0,"",IF(OR(ISBLANK(P2369),ISBLANK(Q2369)),"",IF(ISBLANK(VLOOKUP(A2369,Database!A:AA,22,FALSE)),"",VLOOKUP(A2369,Database!A:AA,22,FALSE))))</f>
        <v/>
      </c>
      <c r="AD2369" s="20" t="str">
        <f>IFERROR(
   IF(
     OR(ISBLANK(P2369),ISBLANK(Q2369)),
     "",
     IF(
       AND(AA2369&lt;&gt;"",OR(V2369="Terminé",V2369="En cours")),
       VLOOKUP(AC2369,Setup_ScoreExactBonus!A:D,4,FALSE),
       0
     )),
  0)</f>
        <v/>
      </c>
      <c r="AE2369" s="21">
        <f>IFERROR(IF(OR(ISBLANK(P2369),ISBLANK(Q2369)),0,IF(AA2369&lt;&gt;"", AA2369 + IF(AB2369=1,AD2369, 0), "") * (R2369+1)),"")</f>
        <v>0</v>
      </c>
      <c r="AF2369" s="21">
        <f ca="1">SUMIFS(AE$2:AE2369,D$2:D2369,D2369)</f>
        <v>2516</v>
      </c>
    </row>
    <row r="2370" spans="1:32" hidden="1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1">
        <v>0</v>
      </c>
      <c r="S2370" s="20">
        <f>VLOOKUP($A2370,Database!$A:$Y,10,FALSE)</f>
        <v>25</v>
      </c>
      <c r="T2370" s="20">
        <f>VLOOKUP($A2370,Database!$A:$Y,11,FALSE)</f>
        <v>165</v>
      </c>
      <c r="U2370" s="20">
        <f>VLOOKUP($A2370,Database!$A:$Y,12,FALSE)</f>
        <v>213</v>
      </c>
      <c r="V2370" s="20" t="str">
        <f>VLOOKUP(A2370,Database!A:M,13,FALSE)</f>
        <v>À venir</v>
      </c>
      <c r="W2370" s="20" t="str">
        <f>VLOOKUP($A2370,Database!$A:$Y,20,FALSE)</f>
        <v/>
      </c>
      <c r="X2370" s="20" t="str">
        <f>VLOOKUP($A2370,Database!$A:$Y,21,FALSE)</f>
        <v/>
      </c>
      <c r="Y2370" s="20">
        <f>IF(A2370=0,0,IF(V2370="À venir",0,IF(AND(ISBLANK(P2370),ISBLANK(Q2370)),1,0)))</f>
        <v>0</v>
      </c>
      <c r="Z2370" s="20" t="str">
        <f>IF(OR(ISBLANK(P2370),ISBLANK(Q2370)),"",IF(OR(AND(P2370&gt;Q2370,W2370&gt;X2370),AND(P2370=Q2370,W2370=X2370),AND(P2370&lt;Q2370,W2370&lt;X2370)),1,0))</f>
        <v/>
      </c>
      <c r="AA2370" s="20" t="str">
        <f ca="1">IF(C2370&lt;NOW(),IF(AND(P2370&gt;Q2370,W2370&gt;X2370),S2370,IF(AND(P2370=Q2370,W2370=X2370),T2370,IF(AND(P2370&lt;Q2370,W2370&lt;X2370),U2370,0))),"")</f>
        <v/>
      </c>
      <c r="AB2370" s="20">
        <f ca="1">IF(AND(P2370=W2370,Q2370=X2370,NOT(ISBLANK(P2370)),NOT(ISBLANK(Q2370)),NOT(ISBLANK(W2370)),NOT(ISBLANK(AA2370))),1,0)</f>
        <v>0</v>
      </c>
      <c r="AC2370" s="20" t="str">
        <f ca="1">IF(AB2370=0,"",IF(OR(ISBLANK(P2370),ISBLANK(Q2370)),"",IF(ISBLANK(VLOOKUP(A2370,Database!A:AA,22,FALSE)),"",VLOOKUP(A2370,Database!A:AA,22,FALSE))))</f>
        <v/>
      </c>
      <c r="AD2370" s="20" t="str">
        <f>IFERROR(
   IF(
     OR(ISBLANK(P2370),ISBLANK(Q2370)),
     "",
     IF(
       AND(AA2370&lt;&gt;"",OR(V2370="Terminé",V2370="En cours")),
       VLOOKUP(AC2370,Setup_ScoreExactBonus!A:D,4,FALSE),
       0
     )),
  0)</f>
        <v/>
      </c>
      <c r="AE2370" s="21">
        <f>IFERROR(IF(OR(ISBLANK(P2370),ISBLANK(Q2370)),0,IF(AA2370&lt;&gt;"", AA2370 + IF(AB2370=1,AD2370, 0), "") * (R2370+1)),"")</f>
        <v>0</v>
      </c>
      <c r="AF2370" s="21">
        <f ca="1">SUMIFS(AE$2:AE2370,D$2:D2370,D2370)</f>
        <v>2656</v>
      </c>
    </row>
    <row r="2371" spans="1:32" hidden="1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1">
        <v>0</v>
      </c>
      <c r="S2371" s="20">
        <f>VLOOKUP($A2371,Database!$A:$Y,10,FALSE)</f>
        <v>25</v>
      </c>
      <c r="T2371" s="20">
        <f>VLOOKUP($A2371,Database!$A:$Y,11,FALSE)</f>
        <v>165</v>
      </c>
      <c r="U2371" s="20">
        <f>VLOOKUP($A2371,Database!$A:$Y,12,FALSE)</f>
        <v>213</v>
      </c>
      <c r="V2371" s="20" t="str">
        <f>VLOOKUP(A2371,Database!A:M,13,FALSE)</f>
        <v>À venir</v>
      </c>
      <c r="W2371" s="20" t="str">
        <f>VLOOKUP($A2371,Database!$A:$Y,20,FALSE)</f>
        <v/>
      </c>
      <c r="X2371" s="20" t="str">
        <f>VLOOKUP($A2371,Database!$A:$Y,21,FALSE)</f>
        <v/>
      </c>
      <c r="Y2371" s="20">
        <f>IF(A2371=0,0,IF(V2371="À venir",0,IF(AND(ISBLANK(P2371),ISBLANK(Q2371)),1,0)))</f>
        <v>0</v>
      </c>
      <c r="Z2371" s="20" t="str">
        <f>IF(OR(ISBLANK(P2371),ISBLANK(Q2371)),"",IF(OR(AND(P2371&gt;Q2371,W2371&gt;X2371),AND(P2371=Q2371,W2371=X2371),AND(P2371&lt;Q2371,W2371&lt;X2371)),1,0))</f>
        <v/>
      </c>
      <c r="AA2371" s="20" t="str">
        <f ca="1">IF(C2371&lt;NOW(),IF(AND(P2371&gt;Q2371,W2371&gt;X2371),S2371,IF(AND(P2371=Q2371,W2371=X2371),T2371,IF(AND(P2371&lt;Q2371,W2371&lt;X2371),U2371,0))),"")</f>
        <v/>
      </c>
      <c r="AB2371" s="20">
        <f ca="1">IF(AND(P2371=W2371,Q2371=X2371,NOT(ISBLANK(P2371)),NOT(ISBLANK(Q2371)),NOT(ISBLANK(W2371)),NOT(ISBLANK(AA2371))),1,0)</f>
        <v>0</v>
      </c>
      <c r="AC2371" s="20" t="str">
        <f ca="1">IF(AB2371=0,"",IF(OR(ISBLANK(P2371),ISBLANK(Q2371)),"",IF(ISBLANK(VLOOKUP(A2371,Database!A:AA,22,FALSE)),"",VLOOKUP(A2371,Database!A:AA,22,FALSE))))</f>
        <v/>
      </c>
      <c r="AD2371" s="20" t="str">
        <f>IFERROR(
   IF(
     OR(ISBLANK(P2371),ISBLANK(Q2371)),
     "",
     IF(
       AND(AA2371&lt;&gt;"",OR(V2371="Terminé",V2371="En cours")),
       VLOOKUP(AC2371,Setup_ScoreExactBonus!A:D,4,FALSE),
       0
     )),
  0)</f>
        <v/>
      </c>
      <c r="AE2371" s="21">
        <f>IFERROR(IF(OR(ISBLANK(P2371),ISBLANK(Q2371)),0,IF(AA2371&lt;&gt;"", AA2371 + IF(AB2371=1,AD2371, 0), "") * (R2371+1)),"")</f>
        <v>0</v>
      </c>
      <c r="AF2371" s="21">
        <f ca="1">SUMIFS(AE$2:AE2371,D$2:D2371,D2371)</f>
        <v>2468</v>
      </c>
    </row>
    <row r="2372" spans="1:32" hidden="1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1">
        <v>0</v>
      </c>
      <c r="S2372" s="20">
        <f>VLOOKUP($A2372,Database!$A:$Y,10,FALSE)</f>
        <v>25</v>
      </c>
      <c r="T2372" s="20">
        <f>VLOOKUP($A2372,Database!$A:$Y,11,FALSE)</f>
        <v>165</v>
      </c>
      <c r="U2372" s="20">
        <f>VLOOKUP($A2372,Database!$A:$Y,12,FALSE)</f>
        <v>213</v>
      </c>
      <c r="V2372" s="20" t="str">
        <f>VLOOKUP(A2372,Database!A:M,13,FALSE)</f>
        <v>À venir</v>
      </c>
      <c r="W2372" s="20" t="str">
        <f>VLOOKUP($A2372,Database!$A:$Y,20,FALSE)</f>
        <v/>
      </c>
      <c r="X2372" s="20" t="str">
        <f>VLOOKUP($A2372,Database!$A:$Y,21,FALSE)</f>
        <v/>
      </c>
      <c r="Y2372" s="20">
        <f>IF(A2372=0,0,IF(V2372="À venir",0,IF(AND(ISBLANK(P2372),ISBLANK(Q2372)),1,0)))</f>
        <v>0</v>
      </c>
      <c r="Z2372" s="20" t="str">
        <f>IF(OR(ISBLANK(P2372),ISBLANK(Q2372)),"",IF(OR(AND(P2372&gt;Q2372,W2372&gt;X2372),AND(P2372=Q2372,W2372=X2372),AND(P2372&lt;Q2372,W2372&lt;X2372)),1,0))</f>
        <v/>
      </c>
      <c r="AA2372" s="20" t="str">
        <f ca="1">IF(C2372&lt;NOW(),IF(AND(P2372&gt;Q2372,W2372&gt;X2372),S2372,IF(AND(P2372=Q2372,W2372=X2372),T2372,IF(AND(P2372&lt;Q2372,W2372&lt;X2372),U2372,0))),"")</f>
        <v/>
      </c>
      <c r="AB2372" s="20">
        <f ca="1">IF(AND(P2372=W2372,Q2372=X2372,NOT(ISBLANK(P2372)),NOT(ISBLANK(Q2372)),NOT(ISBLANK(W2372)),NOT(ISBLANK(AA2372))),1,0)</f>
        <v>0</v>
      </c>
      <c r="AC2372" s="20" t="str">
        <f ca="1">IF(AB2372=0,"",IF(OR(ISBLANK(P2372),ISBLANK(Q2372)),"",IF(ISBLANK(VLOOKUP(A2372,Database!A:AA,22,FALSE)),"",VLOOKUP(A2372,Database!A:AA,22,FALSE))))</f>
        <v/>
      </c>
      <c r="AD2372" s="20" t="str">
        <f>IFERROR(
   IF(
     OR(ISBLANK(P2372),ISBLANK(Q2372)),
     "",
     IF(
       AND(AA2372&lt;&gt;"",OR(V2372="Terminé",V2372="En cours")),
       VLOOKUP(AC2372,Setup_ScoreExactBonus!A:D,4,FALSE),
       0
     )),
  0)</f>
        <v/>
      </c>
      <c r="AE2372" s="21">
        <f>IFERROR(IF(OR(ISBLANK(P2372),ISBLANK(Q2372)),0,IF(AA2372&lt;&gt;"", AA2372 + IF(AB2372=1,AD2372, 0), "") * (R2372+1)),"")</f>
        <v>0</v>
      </c>
      <c r="AF2372" s="21">
        <f ca="1">SUMIFS(AE$2:AE2372,D$2:D2372,D2372)</f>
        <v>2298</v>
      </c>
    </row>
    <row r="2373" spans="1:32" hidden="1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1">
        <v>0</v>
      </c>
      <c r="S2373" s="20">
        <f>VLOOKUP($A2373,Database!$A:$Y,10,FALSE)</f>
        <v>25</v>
      </c>
      <c r="T2373" s="20">
        <f>VLOOKUP($A2373,Database!$A:$Y,11,FALSE)</f>
        <v>165</v>
      </c>
      <c r="U2373" s="20">
        <f>VLOOKUP($A2373,Database!$A:$Y,12,FALSE)</f>
        <v>213</v>
      </c>
      <c r="V2373" s="20" t="str">
        <f>VLOOKUP(A2373,Database!A:M,13,FALSE)</f>
        <v>À venir</v>
      </c>
      <c r="W2373" s="20" t="str">
        <f>VLOOKUP($A2373,Database!$A:$Y,20,FALSE)</f>
        <v/>
      </c>
      <c r="X2373" s="20" t="str">
        <f>VLOOKUP($A2373,Database!$A:$Y,21,FALSE)</f>
        <v/>
      </c>
      <c r="Y2373" s="20">
        <f>IF(A2373=0,0,IF(V2373="À venir",0,IF(AND(ISBLANK(P2373),ISBLANK(Q2373)),1,0)))</f>
        <v>0</v>
      </c>
      <c r="Z2373" s="20" t="str">
        <f>IF(OR(ISBLANK(P2373),ISBLANK(Q2373)),"",IF(OR(AND(P2373&gt;Q2373,W2373&gt;X2373),AND(P2373=Q2373,W2373=X2373),AND(P2373&lt;Q2373,W2373&lt;X2373)),1,0))</f>
        <v/>
      </c>
      <c r="AA2373" s="20" t="str">
        <f ca="1">IF(C2373&lt;NOW(),IF(AND(P2373&gt;Q2373,W2373&gt;X2373),S2373,IF(AND(P2373=Q2373,W2373=X2373),T2373,IF(AND(P2373&lt;Q2373,W2373&lt;X2373),U2373,0))),"")</f>
        <v/>
      </c>
      <c r="AB2373" s="20">
        <f ca="1">IF(AND(P2373=W2373,Q2373=X2373,NOT(ISBLANK(P2373)),NOT(ISBLANK(Q2373)),NOT(ISBLANK(W2373)),NOT(ISBLANK(AA2373))),1,0)</f>
        <v>0</v>
      </c>
      <c r="AC2373" s="20" t="str">
        <f ca="1">IF(AB2373=0,"",IF(OR(ISBLANK(P2373),ISBLANK(Q2373)),"",IF(ISBLANK(VLOOKUP(A2373,Database!A:AA,22,FALSE)),"",VLOOKUP(A2373,Database!A:AA,22,FALSE))))</f>
        <v/>
      </c>
      <c r="AD2373" s="20" t="str">
        <f>IFERROR(
   IF(
     OR(ISBLANK(P2373),ISBLANK(Q2373)),
     "",
     IF(
       AND(AA2373&lt;&gt;"",OR(V2373="Terminé",V2373="En cours")),
       VLOOKUP(AC2373,Setup_ScoreExactBonus!A:D,4,FALSE),
       0
     )),
  0)</f>
        <v/>
      </c>
      <c r="AE2373" s="21">
        <f>IFERROR(IF(OR(ISBLANK(P2373),ISBLANK(Q2373)),0,IF(AA2373&lt;&gt;"", AA2373 + IF(AB2373=1,AD2373, 0), "") * (R2373+1)),"")</f>
        <v>0</v>
      </c>
      <c r="AF2373" s="21">
        <f ca="1">SUMIFS(AE$2:AE2373,D$2:D2373,D2373)</f>
        <v>2034</v>
      </c>
    </row>
    <row r="2374" spans="1:32" hidden="1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1">
        <v>0</v>
      </c>
      <c r="S2374" s="20">
        <f>VLOOKUP($A2374,Database!$A:$Y,10,FALSE)</f>
        <v>25</v>
      </c>
      <c r="T2374" s="20">
        <f>VLOOKUP($A2374,Database!$A:$Y,11,FALSE)</f>
        <v>165</v>
      </c>
      <c r="U2374" s="20">
        <f>VLOOKUP($A2374,Database!$A:$Y,12,FALSE)</f>
        <v>213</v>
      </c>
      <c r="V2374" s="20" t="str">
        <f>VLOOKUP(A2374,Database!A:M,13,FALSE)</f>
        <v>À venir</v>
      </c>
      <c r="W2374" s="20" t="str">
        <f>VLOOKUP($A2374,Database!$A:$Y,20,FALSE)</f>
        <v/>
      </c>
      <c r="X2374" s="20" t="str">
        <f>VLOOKUP($A2374,Database!$A:$Y,21,FALSE)</f>
        <v/>
      </c>
      <c r="Y2374" s="20">
        <f>IF(A2374=0,0,IF(V2374="À venir",0,IF(AND(ISBLANK(P2374),ISBLANK(Q2374)),1,0)))</f>
        <v>0</v>
      </c>
      <c r="Z2374" s="20" t="str">
        <f>IF(OR(ISBLANK(P2374),ISBLANK(Q2374)),"",IF(OR(AND(P2374&gt;Q2374,W2374&gt;X2374),AND(P2374=Q2374,W2374=X2374),AND(P2374&lt;Q2374,W2374&lt;X2374)),1,0))</f>
        <v/>
      </c>
      <c r="AA2374" s="20" t="str">
        <f ca="1">IF(C2374&lt;NOW(),IF(AND(P2374&gt;Q2374,W2374&gt;X2374),S2374,IF(AND(P2374=Q2374,W2374=X2374),T2374,IF(AND(P2374&lt;Q2374,W2374&lt;X2374),U2374,0))),"")</f>
        <v/>
      </c>
      <c r="AB2374" s="20">
        <f ca="1">IF(AND(P2374=W2374,Q2374=X2374,NOT(ISBLANK(P2374)),NOT(ISBLANK(Q2374)),NOT(ISBLANK(W2374)),NOT(ISBLANK(AA2374))),1,0)</f>
        <v>0</v>
      </c>
      <c r="AC2374" s="20" t="str">
        <f ca="1">IF(AB2374=0,"",IF(OR(ISBLANK(P2374),ISBLANK(Q2374)),"",IF(ISBLANK(VLOOKUP(A2374,Database!A:AA,22,FALSE)),"",VLOOKUP(A2374,Database!A:AA,22,FALSE))))</f>
        <v/>
      </c>
      <c r="AD2374" s="20" t="str">
        <f>IFERROR(
   IF(
     OR(ISBLANK(P2374),ISBLANK(Q2374)),
     "",
     IF(
       AND(AA2374&lt;&gt;"",OR(V2374="Terminé",V2374="En cours")),
       VLOOKUP(AC2374,Setup_ScoreExactBonus!A:D,4,FALSE),
       0
     )),
  0)</f>
        <v/>
      </c>
      <c r="AE2374" s="21">
        <f>IFERROR(IF(OR(ISBLANK(P2374),ISBLANK(Q2374)),0,IF(AA2374&lt;&gt;"", AA2374 + IF(AB2374=1,AD2374, 0), "") * (R2374+1)),"")</f>
        <v>0</v>
      </c>
      <c r="AF2374" s="21">
        <f ca="1">SUMIFS(AE$2:AE2374,D$2:D2374,D2374)</f>
        <v>2761</v>
      </c>
    </row>
    <row r="2375" spans="1:32" hidden="1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1">
        <v>0</v>
      </c>
      <c r="S2375" s="20">
        <f>VLOOKUP($A2375,Database!$A:$Y,10,FALSE)</f>
        <v>25</v>
      </c>
      <c r="T2375" s="20">
        <f>VLOOKUP($A2375,Database!$A:$Y,11,FALSE)</f>
        <v>165</v>
      </c>
      <c r="U2375" s="20">
        <f>VLOOKUP($A2375,Database!$A:$Y,12,FALSE)</f>
        <v>213</v>
      </c>
      <c r="V2375" s="20" t="str">
        <f>VLOOKUP(A2375,Database!A:M,13,FALSE)</f>
        <v>À venir</v>
      </c>
      <c r="W2375" s="20" t="str">
        <f>VLOOKUP($A2375,Database!$A:$Y,20,FALSE)</f>
        <v/>
      </c>
      <c r="X2375" s="20" t="str">
        <f>VLOOKUP($A2375,Database!$A:$Y,21,FALSE)</f>
        <v/>
      </c>
      <c r="Y2375" s="20">
        <f>IF(A2375=0,0,IF(V2375="À venir",0,IF(AND(ISBLANK(P2375),ISBLANK(Q2375)),1,0)))</f>
        <v>0</v>
      </c>
      <c r="Z2375" s="20" t="str">
        <f>IF(OR(ISBLANK(P2375),ISBLANK(Q2375)),"",IF(OR(AND(P2375&gt;Q2375,W2375&gt;X2375),AND(P2375=Q2375,W2375=X2375),AND(P2375&lt;Q2375,W2375&lt;X2375)),1,0))</f>
        <v/>
      </c>
      <c r="AA2375" s="20" t="str">
        <f ca="1">IF(C2375&lt;NOW(),IF(AND(P2375&gt;Q2375,W2375&gt;X2375),S2375,IF(AND(P2375=Q2375,W2375=X2375),T2375,IF(AND(P2375&lt;Q2375,W2375&lt;X2375),U2375,0))),"")</f>
        <v/>
      </c>
      <c r="AB2375" s="20">
        <f ca="1">IF(AND(P2375=W2375,Q2375=X2375,NOT(ISBLANK(P2375)),NOT(ISBLANK(Q2375)),NOT(ISBLANK(W2375)),NOT(ISBLANK(AA2375))),1,0)</f>
        <v>0</v>
      </c>
      <c r="AC2375" s="20" t="str">
        <f ca="1">IF(AB2375=0,"",IF(OR(ISBLANK(P2375),ISBLANK(Q2375)),"",IF(ISBLANK(VLOOKUP(A2375,Database!A:AA,22,FALSE)),"",VLOOKUP(A2375,Database!A:AA,22,FALSE))))</f>
        <v/>
      </c>
      <c r="AD2375" s="20" t="str">
        <f>IFERROR(
   IF(
     OR(ISBLANK(P2375),ISBLANK(Q2375)),
     "",
     IF(
       AND(AA2375&lt;&gt;"",OR(V2375="Terminé",V2375="En cours")),
       VLOOKUP(AC2375,Setup_ScoreExactBonus!A:D,4,FALSE),
       0
     )),
  0)</f>
        <v/>
      </c>
      <c r="AE2375" s="21">
        <f>IFERROR(IF(OR(ISBLANK(P2375),ISBLANK(Q2375)),0,IF(AA2375&lt;&gt;"", AA2375 + IF(AB2375=1,AD2375, 0), "") * (R2375+1)),"")</f>
        <v>0</v>
      </c>
      <c r="AF2375" s="21">
        <f ca="1">SUMIFS(AE$2:AE2375,D$2:D2375,D2375)</f>
        <v>2809</v>
      </c>
    </row>
    <row r="2376" spans="1:32" hidden="1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1">
        <v>0</v>
      </c>
      <c r="S2376" s="20">
        <f>VLOOKUP($A2376,Database!$A:$Y,10,FALSE)</f>
        <v>25</v>
      </c>
      <c r="T2376" s="20">
        <f>VLOOKUP($A2376,Database!$A:$Y,11,FALSE)</f>
        <v>165</v>
      </c>
      <c r="U2376" s="20">
        <f>VLOOKUP($A2376,Database!$A:$Y,12,FALSE)</f>
        <v>213</v>
      </c>
      <c r="V2376" s="20" t="str">
        <f>VLOOKUP(A2376,Database!A:M,13,FALSE)</f>
        <v>À venir</v>
      </c>
      <c r="W2376" s="20" t="str">
        <f>VLOOKUP($A2376,Database!$A:$Y,20,FALSE)</f>
        <v/>
      </c>
      <c r="X2376" s="20" t="str">
        <f>VLOOKUP($A2376,Database!$A:$Y,21,FALSE)</f>
        <v/>
      </c>
      <c r="Y2376" s="20">
        <f>IF(A2376=0,0,IF(V2376="À venir",0,IF(AND(ISBLANK(P2376),ISBLANK(Q2376)),1,0)))</f>
        <v>0</v>
      </c>
      <c r="Z2376" s="20" t="str">
        <f>IF(OR(ISBLANK(P2376),ISBLANK(Q2376)),"",IF(OR(AND(P2376&gt;Q2376,W2376&gt;X2376),AND(P2376=Q2376,W2376=X2376),AND(P2376&lt;Q2376,W2376&lt;X2376)),1,0))</f>
        <v/>
      </c>
      <c r="AA2376" s="20">
        <f ca="1">IF(C2376&lt;NOW(),IF(AND(P2376&gt;Q2376,W2376&gt;X2376),S2376,IF(AND(P2376=Q2376,W2376=X2376),T2376,IF(AND(P2376&lt;Q2376,W2376&lt;X2376),U2376,0))),"")</f>
        <v>165</v>
      </c>
      <c r="AB2376" s="20">
        <f ca="1">IF(AND(P2376=W2376,Q2376=X2376,NOT(ISBLANK(P2376)),NOT(ISBLANK(Q2376)),NOT(ISBLANK(W2376)),NOT(ISBLANK(AA2376))),1,0)</f>
        <v>0</v>
      </c>
      <c r="AC2376" s="20" t="str">
        <f ca="1">IF(AB2376=0,"",IF(OR(ISBLANK(P2376),ISBLANK(Q2376)),"",IF(ISBLANK(VLOOKUP(A2376,Database!A:AA,22,FALSE)),"",VLOOKUP(A2376,Database!A:AA,22,FALSE))))</f>
        <v/>
      </c>
      <c r="AD2376" s="20" t="str">
        <f>IFERROR(
   IF(
     OR(ISBLANK(P2376),ISBLANK(Q2376)),
     "",
     IF(
       AND(AA2376&lt;&gt;"",OR(V2376="Terminé",V2376="En cours")),
       VLOOKUP(AC2376,Setup_ScoreExactBonus!A:D,4,FALSE),
       0
     )),
  0)</f>
        <v/>
      </c>
      <c r="AE2376" s="21">
        <f>IFERROR(IF(OR(ISBLANK(P2376),ISBLANK(Q2376)),0,IF(AA2376&lt;&gt;"", AA2376 + IF(AB2376=1,AD2376, 0), "") * (R2376+1)),"")</f>
        <v>0</v>
      </c>
      <c r="AF2376" s="21">
        <f ca="1">SUMIFS(AE$2:AE2376,D$2:D2376,D2376)</f>
        <v>2170</v>
      </c>
    </row>
    <row r="2377" spans="1:32" hidden="1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1">
        <v>0</v>
      </c>
      <c r="S2377" s="20">
        <f>VLOOKUP($A2377,Database!$A:$Y,10,FALSE)</f>
        <v>25</v>
      </c>
      <c r="T2377" s="20">
        <f>VLOOKUP($A2377,Database!$A:$Y,11,FALSE)</f>
        <v>165</v>
      </c>
      <c r="U2377" s="20">
        <f>VLOOKUP($A2377,Database!$A:$Y,12,FALSE)</f>
        <v>213</v>
      </c>
      <c r="V2377" s="20" t="str">
        <f>VLOOKUP(A2377,Database!A:M,13,FALSE)</f>
        <v>À venir</v>
      </c>
      <c r="W2377" s="20" t="str">
        <f>VLOOKUP($A2377,Database!$A:$Y,20,FALSE)</f>
        <v/>
      </c>
      <c r="X2377" s="20" t="str">
        <f>VLOOKUP($A2377,Database!$A:$Y,21,FALSE)</f>
        <v/>
      </c>
      <c r="Y2377" s="20">
        <f>IF(A2377=0,0,IF(V2377="À venir",0,IF(AND(ISBLANK(P2377),ISBLANK(Q2377)),1,0)))</f>
        <v>0</v>
      </c>
      <c r="Z2377" s="20" t="str">
        <f>IF(OR(ISBLANK(P2377),ISBLANK(Q2377)),"",IF(OR(AND(P2377&gt;Q2377,W2377&gt;X2377),AND(P2377=Q2377,W2377=X2377),AND(P2377&lt;Q2377,W2377&lt;X2377)),1,0))</f>
        <v/>
      </c>
      <c r="AA2377" s="20" t="str">
        <f ca="1">IF(C2377&lt;NOW(),IF(AND(P2377&gt;Q2377,W2377&gt;X2377),S2377,IF(AND(P2377=Q2377,W2377=X2377),T2377,IF(AND(P2377&lt;Q2377,W2377&lt;X2377),U2377,0))),"")</f>
        <v/>
      </c>
      <c r="AB2377" s="20">
        <f ca="1">IF(AND(P2377=W2377,Q2377=X2377,NOT(ISBLANK(P2377)),NOT(ISBLANK(Q2377)),NOT(ISBLANK(W2377)),NOT(ISBLANK(AA2377))),1,0)</f>
        <v>0</v>
      </c>
      <c r="AC2377" s="20" t="str">
        <f ca="1">IF(AB2377=0,"",IF(OR(ISBLANK(P2377),ISBLANK(Q2377)),"",IF(ISBLANK(VLOOKUP(A2377,Database!A:AA,22,FALSE)),"",VLOOKUP(A2377,Database!A:AA,22,FALSE))))</f>
        <v/>
      </c>
      <c r="AD2377" s="20" t="str">
        <f>IFERROR(
   IF(
     OR(ISBLANK(P2377),ISBLANK(Q2377)),
     "",
     IF(
       AND(AA2377&lt;&gt;"",OR(V2377="Terminé",V2377="En cours")),
       VLOOKUP(AC2377,Setup_ScoreExactBonus!A:D,4,FALSE),
       0
     )),
  0)</f>
        <v/>
      </c>
      <c r="AE2377" s="21">
        <f>IFERROR(IF(OR(ISBLANK(P2377),ISBLANK(Q2377)),0,IF(AA2377&lt;&gt;"", AA2377 + IF(AB2377=1,AD2377, 0), "") * (R2377+1)),"")</f>
        <v>0</v>
      </c>
      <c r="AF2377" s="21">
        <f ca="1">SUMIFS(AE$2:AE2377,D$2:D2377,D2377)</f>
        <v>2233</v>
      </c>
    </row>
    <row r="2378" spans="1:32" hidden="1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1">
        <v>0</v>
      </c>
      <c r="S2378" s="20">
        <f>VLOOKUP($A2378,Database!$A:$Y,10,FALSE)</f>
        <v>66</v>
      </c>
      <c r="T2378" s="20">
        <f>VLOOKUP($A2378,Database!$A:$Y,11,FALSE)</f>
        <v>114</v>
      </c>
      <c r="U2378" s="20">
        <f>VLOOKUP($A2378,Database!$A:$Y,12,FALSE)</f>
        <v>139</v>
      </c>
      <c r="V2378" s="20" t="str">
        <f>VLOOKUP(A2378,Database!A:M,13,FALSE)</f>
        <v>À venir</v>
      </c>
      <c r="W2378" s="20" t="str">
        <f>VLOOKUP($A2378,Database!$A:$Y,20,FALSE)</f>
        <v/>
      </c>
      <c r="X2378" s="20" t="str">
        <f>VLOOKUP($A2378,Database!$A:$Y,21,FALSE)</f>
        <v/>
      </c>
      <c r="Y2378" s="20">
        <f>IF(A2378=0,0,IF(V2378="À venir",0,IF(AND(ISBLANK(P2378),ISBLANK(Q2378)),1,0)))</f>
        <v>0</v>
      </c>
      <c r="Z2378" s="20" t="str">
        <f>IF(OR(ISBLANK(P2378),ISBLANK(Q2378)),"",IF(OR(AND(P2378&gt;Q2378,W2378&gt;X2378),AND(P2378=Q2378,W2378=X2378),AND(P2378&lt;Q2378,W2378&lt;X2378)),1,0))</f>
        <v/>
      </c>
      <c r="AA2378" s="20" t="str">
        <f ca="1">IF(C2378&lt;NOW(),IF(AND(P2378&gt;Q2378,W2378&gt;X2378),S2378,IF(AND(P2378=Q2378,W2378=X2378),T2378,IF(AND(P2378&lt;Q2378,W2378&lt;X2378),U2378,0))),"")</f>
        <v/>
      </c>
      <c r="AB2378" s="20">
        <f ca="1">IF(AND(P2378=W2378,Q2378=X2378,NOT(ISBLANK(P2378)),NOT(ISBLANK(Q2378)),NOT(ISBLANK(W2378)),NOT(ISBLANK(AA2378))),1,0)</f>
        <v>0</v>
      </c>
      <c r="AC2378" s="20" t="str">
        <f ca="1">IF(AB2378=0,"",IF(OR(ISBLANK(P2378),ISBLANK(Q2378)),"",IF(ISBLANK(VLOOKUP(A2378,Database!A:AA,22,FALSE)),"",VLOOKUP(A2378,Database!A:AA,22,FALSE))))</f>
        <v/>
      </c>
      <c r="AD2378" s="20" t="str">
        <f>IFERROR(
   IF(
     OR(ISBLANK(P2378),ISBLANK(Q2378)),
     "",
     IF(
       AND(AA2378&lt;&gt;"",OR(V2378="Terminé",V2378="En cours")),
       VLOOKUP(AC2378,Setup_ScoreExactBonus!A:D,4,FALSE),
       0
     )),
  0)</f>
        <v/>
      </c>
      <c r="AE2378" s="21">
        <f>IFERROR(IF(OR(ISBLANK(P2378),ISBLANK(Q2378)),0,IF(AA2378&lt;&gt;"", AA2378 + IF(AB2378=1,AD2378, 0), "") * (R2378+1)),"")</f>
        <v>0</v>
      </c>
      <c r="AF2378" s="21">
        <f ca="1">SUMIFS(AE$2:AE2378,D$2:D2378,D2378)</f>
        <v>2750</v>
      </c>
    </row>
    <row r="2379" spans="1:32" hidden="1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1">
        <v>0</v>
      </c>
      <c r="S2379" s="20">
        <f>VLOOKUP($A2379,Database!$A:$Y,10,FALSE)</f>
        <v>66</v>
      </c>
      <c r="T2379" s="20">
        <f>VLOOKUP($A2379,Database!$A:$Y,11,FALSE)</f>
        <v>114</v>
      </c>
      <c r="U2379" s="20">
        <f>VLOOKUP($A2379,Database!$A:$Y,12,FALSE)</f>
        <v>139</v>
      </c>
      <c r="V2379" s="20" t="str">
        <f>VLOOKUP(A2379,Database!A:M,13,FALSE)</f>
        <v>À venir</v>
      </c>
      <c r="W2379" s="20" t="str">
        <f>VLOOKUP($A2379,Database!$A:$Y,20,FALSE)</f>
        <v/>
      </c>
      <c r="X2379" s="20" t="str">
        <f>VLOOKUP($A2379,Database!$A:$Y,21,FALSE)</f>
        <v/>
      </c>
      <c r="Y2379" s="20">
        <f>IF(A2379=0,0,IF(V2379="À venir",0,IF(AND(ISBLANK(P2379),ISBLANK(Q2379)),1,0)))</f>
        <v>0</v>
      </c>
      <c r="Z2379" s="20" t="str">
        <f>IF(OR(ISBLANK(P2379),ISBLANK(Q2379)),"",IF(OR(AND(P2379&gt;Q2379,W2379&gt;X2379),AND(P2379=Q2379,W2379=X2379),AND(P2379&lt;Q2379,W2379&lt;X2379)),1,0))</f>
        <v/>
      </c>
      <c r="AA2379" s="20" t="str">
        <f ca="1">IF(C2379&lt;NOW(),IF(AND(P2379&gt;Q2379,W2379&gt;X2379),S2379,IF(AND(P2379=Q2379,W2379=X2379),T2379,IF(AND(P2379&lt;Q2379,W2379&lt;X2379),U2379,0))),"")</f>
        <v/>
      </c>
      <c r="AB2379" s="20">
        <f ca="1">IF(AND(P2379=W2379,Q2379=X2379,NOT(ISBLANK(P2379)),NOT(ISBLANK(Q2379)),NOT(ISBLANK(W2379)),NOT(ISBLANK(AA2379))),1,0)</f>
        <v>0</v>
      </c>
      <c r="AC2379" s="20" t="str">
        <f ca="1">IF(AB2379=0,"",IF(OR(ISBLANK(P2379),ISBLANK(Q2379)),"",IF(ISBLANK(VLOOKUP(A2379,Database!A:AA,22,FALSE)),"",VLOOKUP(A2379,Database!A:AA,22,FALSE))))</f>
        <v/>
      </c>
      <c r="AD2379" s="20" t="str">
        <f>IFERROR(
   IF(
     OR(ISBLANK(P2379),ISBLANK(Q2379)),
     "",
     IF(
       AND(AA2379&lt;&gt;"",OR(V2379="Terminé",V2379="En cours")),
       VLOOKUP(AC2379,Setup_ScoreExactBonus!A:D,4,FALSE),
       0
     )),
  0)</f>
        <v/>
      </c>
      <c r="AE2379" s="21">
        <f>IFERROR(IF(OR(ISBLANK(P2379),ISBLANK(Q2379)),0,IF(AA2379&lt;&gt;"", AA2379 + IF(AB2379=1,AD2379, 0), "") * (R2379+1)),"")</f>
        <v>0</v>
      </c>
      <c r="AF2379" s="21">
        <f ca="1">SUMIFS(AE$2:AE2379,D$2:D2379,D2379)</f>
        <v>3059</v>
      </c>
    </row>
    <row r="2380" spans="1:32" hidden="1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1">
        <v>0</v>
      </c>
      <c r="S2380" s="20">
        <f>VLOOKUP($A2380,Database!$A:$Y,10,FALSE)</f>
        <v>66</v>
      </c>
      <c r="T2380" s="20">
        <f>VLOOKUP($A2380,Database!$A:$Y,11,FALSE)</f>
        <v>114</v>
      </c>
      <c r="U2380" s="20">
        <f>VLOOKUP($A2380,Database!$A:$Y,12,FALSE)</f>
        <v>139</v>
      </c>
      <c r="V2380" s="20" t="str">
        <f>VLOOKUP(A2380,Database!A:M,13,FALSE)</f>
        <v>À venir</v>
      </c>
      <c r="W2380" s="20" t="str">
        <f>VLOOKUP($A2380,Database!$A:$Y,20,FALSE)</f>
        <v/>
      </c>
      <c r="X2380" s="20" t="str">
        <f>VLOOKUP($A2380,Database!$A:$Y,21,FALSE)</f>
        <v/>
      </c>
      <c r="Y2380" s="20">
        <f>IF(A2380=0,0,IF(V2380="À venir",0,IF(AND(ISBLANK(P2380),ISBLANK(Q2380)),1,0)))</f>
        <v>0</v>
      </c>
      <c r="Z2380" s="20" t="str">
        <f>IF(OR(ISBLANK(P2380),ISBLANK(Q2380)),"",IF(OR(AND(P2380&gt;Q2380,W2380&gt;X2380),AND(P2380=Q2380,W2380=X2380),AND(P2380&lt;Q2380,W2380&lt;X2380)),1,0))</f>
        <v/>
      </c>
      <c r="AA2380" s="20" t="str">
        <f ca="1">IF(C2380&lt;NOW(),IF(AND(P2380&gt;Q2380,W2380&gt;X2380),S2380,IF(AND(P2380=Q2380,W2380=X2380),T2380,IF(AND(P2380&lt;Q2380,W2380&lt;X2380),U2380,0))),"")</f>
        <v/>
      </c>
      <c r="AB2380" s="20">
        <f ca="1">IF(AND(P2380=W2380,Q2380=X2380,NOT(ISBLANK(P2380)),NOT(ISBLANK(Q2380)),NOT(ISBLANK(W2380)),NOT(ISBLANK(AA2380))),1,0)</f>
        <v>0</v>
      </c>
      <c r="AC2380" s="20" t="str">
        <f ca="1">IF(AB2380=0,"",IF(OR(ISBLANK(P2380),ISBLANK(Q2380)),"",IF(ISBLANK(VLOOKUP(A2380,Database!A:AA,22,FALSE)),"",VLOOKUP(A2380,Database!A:AA,22,FALSE))))</f>
        <v/>
      </c>
      <c r="AD2380" s="20" t="str">
        <f>IFERROR(
   IF(
     OR(ISBLANK(P2380),ISBLANK(Q2380)),
     "",
     IF(
       AND(AA2380&lt;&gt;"",OR(V2380="Terminé",V2380="En cours")),
       VLOOKUP(AC2380,Setup_ScoreExactBonus!A:D,4,FALSE),
       0
     )),
  0)</f>
        <v/>
      </c>
      <c r="AE2380" s="21">
        <f>IFERROR(IF(OR(ISBLANK(P2380),ISBLANK(Q2380)),0,IF(AA2380&lt;&gt;"", AA2380 + IF(AB2380=1,AD2380, 0), "") * (R2380+1)),"")</f>
        <v>0</v>
      </c>
      <c r="AF2380" s="21">
        <f ca="1">SUMIFS(AE$2:AE2380,D$2:D2380,D2380)</f>
        <v>2802</v>
      </c>
    </row>
    <row r="2381" spans="1:32" hidden="1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1">
        <v>0</v>
      </c>
      <c r="S2381" s="20">
        <f>VLOOKUP($A2381,Database!$A:$Y,10,FALSE)</f>
        <v>66</v>
      </c>
      <c r="T2381" s="20">
        <f>VLOOKUP($A2381,Database!$A:$Y,11,FALSE)</f>
        <v>114</v>
      </c>
      <c r="U2381" s="20">
        <f>VLOOKUP($A2381,Database!$A:$Y,12,FALSE)</f>
        <v>139</v>
      </c>
      <c r="V2381" s="20" t="str">
        <f>VLOOKUP(A2381,Database!A:M,13,FALSE)</f>
        <v>À venir</v>
      </c>
      <c r="W2381" s="20" t="str">
        <f>VLOOKUP($A2381,Database!$A:$Y,20,FALSE)</f>
        <v/>
      </c>
      <c r="X2381" s="20" t="str">
        <f>VLOOKUP($A2381,Database!$A:$Y,21,FALSE)</f>
        <v/>
      </c>
      <c r="Y2381" s="20">
        <f>IF(A2381=0,0,IF(V2381="À venir",0,IF(AND(ISBLANK(P2381),ISBLANK(Q2381)),1,0)))</f>
        <v>0</v>
      </c>
      <c r="Z2381" s="20" t="str">
        <f>IF(OR(ISBLANK(P2381),ISBLANK(Q2381)),"",IF(OR(AND(P2381&gt;Q2381,W2381&gt;X2381),AND(P2381=Q2381,W2381=X2381),AND(P2381&lt;Q2381,W2381&lt;X2381)),1,0))</f>
        <v/>
      </c>
      <c r="AA2381" s="20" t="str">
        <f ca="1">IF(C2381&lt;NOW(),IF(AND(P2381&gt;Q2381,W2381&gt;X2381),S2381,IF(AND(P2381=Q2381,W2381=X2381),T2381,IF(AND(P2381&lt;Q2381,W2381&lt;X2381),U2381,0))),"")</f>
        <v/>
      </c>
      <c r="AB2381" s="20">
        <f ca="1">IF(AND(P2381=W2381,Q2381=X2381,NOT(ISBLANK(P2381)),NOT(ISBLANK(Q2381)),NOT(ISBLANK(W2381)),NOT(ISBLANK(AA2381))),1,0)</f>
        <v>0</v>
      </c>
      <c r="AC2381" s="20" t="str">
        <f ca="1">IF(AB2381=0,"",IF(OR(ISBLANK(P2381),ISBLANK(Q2381)),"",IF(ISBLANK(VLOOKUP(A2381,Database!A:AA,22,FALSE)),"",VLOOKUP(A2381,Database!A:AA,22,FALSE))))</f>
        <v/>
      </c>
      <c r="AD2381" s="20" t="str">
        <f>IFERROR(
   IF(
     OR(ISBLANK(P2381),ISBLANK(Q2381)),
     "",
     IF(
       AND(AA2381&lt;&gt;"",OR(V2381="Terminé",V2381="En cours")),
       VLOOKUP(AC2381,Setup_ScoreExactBonus!A:D,4,FALSE),
       0
     )),
  0)</f>
        <v/>
      </c>
      <c r="AE2381" s="21">
        <f>IFERROR(IF(OR(ISBLANK(P2381),ISBLANK(Q2381)),0,IF(AA2381&lt;&gt;"", AA2381 + IF(AB2381=1,AD2381, 0), "") * (R2381+1)),"")</f>
        <v>0</v>
      </c>
      <c r="AF2381" s="21">
        <f ca="1">SUMIFS(AE$2:AE2381,D$2:D2381,D2381)</f>
        <v>2698</v>
      </c>
    </row>
    <row r="2382" spans="1:32" hidden="1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1">
        <v>0</v>
      </c>
      <c r="S2382" s="20">
        <f>VLOOKUP($A2382,Database!$A:$Y,10,FALSE)</f>
        <v>66</v>
      </c>
      <c r="T2382" s="20">
        <f>VLOOKUP($A2382,Database!$A:$Y,11,FALSE)</f>
        <v>114</v>
      </c>
      <c r="U2382" s="20">
        <f>VLOOKUP($A2382,Database!$A:$Y,12,FALSE)</f>
        <v>139</v>
      </c>
      <c r="V2382" s="20" t="str">
        <f>VLOOKUP(A2382,Database!A:M,13,FALSE)</f>
        <v>À venir</v>
      </c>
      <c r="W2382" s="20" t="str">
        <f>VLOOKUP($A2382,Database!$A:$Y,20,FALSE)</f>
        <v/>
      </c>
      <c r="X2382" s="20" t="str">
        <f>VLOOKUP($A2382,Database!$A:$Y,21,FALSE)</f>
        <v/>
      </c>
      <c r="Y2382" s="20">
        <f>IF(A2382=0,0,IF(V2382="À venir",0,IF(AND(ISBLANK(P2382),ISBLANK(Q2382)),1,0)))</f>
        <v>0</v>
      </c>
      <c r="Z2382" s="20" t="str">
        <f>IF(OR(ISBLANK(P2382),ISBLANK(Q2382)),"",IF(OR(AND(P2382&gt;Q2382,W2382&gt;X2382),AND(P2382=Q2382,W2382=X2382),AND(P2382&lt;Q2382,W2382&lt;X2382)),1,0))</f>
        <v/>
      </c>
      <c r="AA2382" s="20" t="str">
        <f ca="1">IF(C2382&lt;NOW(),IF(AND(P2382&gt;Q2382,W2382&gt;X2382),S2382,IF(AND(P2382=Q2382,W2382=X2382),T2382,IF(AND(P2382&lt;Q2382,W2382&lt;X2382),U2382,0))),"")</f>
        <v/>
      </c>
      <c r="AB2382" s="20">
        <f ca="1">IF(AND(P2382=W2382,Q2382=X2382,NOT(ISBLANK(P2382)),NOT(ISBLANK(Q2382)),NOT(ISBLANK(W2382)),NOT(ISBLANK(AA2382))),1,0)</f>
        <v>0</v>
      </c>
      <c r="AC2382" s="20" t="str">
        <f ca="1">IF(AB2382=0,"",IF(OR(ISBLANK(P2382),ISBLANK(Q2382)),"",IF(ISBLANK(VLOOKUP(A2382,Database!A:AA,22,FALSE)),"",VLOOKUP(A2382,Database!A:AA,22,FALSE))))</f>
        <v/>
      </c>
      <c r="AD2382" s="20" t="str">
        <f>IFERROR(
   IF(
     OR(ISBLANK(P2382),ISBLANK(Q2382)),
     "",
     IF(
       AND(AA2382&lt;&gt;"",OR(V2382="Terminé",V2382="En cours")),
       VLOOKUP(AC2382,Setup_ScoreExactBonus!A:D,4,FALSE),
       0
     )),
  0)</f>
        <v/>
      </c>
      <c r="AE2382" s="21">
        <f>IFERROR(IF(OR(ISBLANK(P2382),ISBLANK(Q2382)),0,IF(AA2382&lt;&gt;"", AA2382 + IF(AB2382=1,AD2382, 0), "") * (R2382+1)),"")</f>
        <v>0</v>
      </c>
      <c r="AF2382" s="21">
        <f ca="1">SUMIFS(AE$2:AE2382,D$2:D2382,D2382)</f>
        <v>2190</v>
      </c>
    </row>
    <row r="2383" spans="1:32" hidden="1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1">
        <v>0</v>
      </c>
      <c r="S2383" s="20">
        <f>VLOOKUP($A2383,Database!$A:$Y,10,FALSE)</f>
        <v>66</v>
      </c>
      <c r="T2383" s="20">
        <f>VLOOKUP($A2383,Database!$A:$Y,11,FALSE)</f>
        <v>114</v>
      </c>
      <c r="U2383" s="20">
        <f>VLOOKUP($A2383,Database!$A:$Y,12,FALSE)</f>
        <v>139</v>
      </c>
      <c r="V2383" s="20" t="str">
        <f>VLOOKUP(A2383,Database!A:M,13,FALSE)</f>
        <v>À venir</v>
      </c>
      <c r="W2383" s="20" t="str">
        <f>VLOOKUP($A2383,Database!$A:$Y,20,FALSE)</f>
        <v/>
      </c>
      <c r="X2383" s="20" t="str">
        <f>VLOOKUP($A2383,Database!$A:$Y,21,FALSE)</f>
        <v/>
      </c>
      <c r="Y2383" s="20">
        <f>IF(A2383=0,0,IF(V2383="À venir",0,IF(AND(ISBLANK(P2383),ISBLANK(Q2383)),1,0)))</f>
        <v>0</v>
      </c>
      <c r="Z2383" s="20" t="str">
        <f>IF(OR(ISBLANK(P2383),ISBLANK(Q2383)),"",IF(OR(AND(P2383&gt;Q2383,W2383&gt;X2383),AND(P2383=Q2383,W2383=X2383),AND(P2383&lt;Q2383,W2383&lt;X2383)),1,0))</f>
        <v/>
      </c>
      <c r="AA2383" s="20" t="str">
        <f ca="1">IF(C2383&lt;NOW(),IF(AND(P2383&gt;Q2383,W2383&gt;X2383),S2383,IF(AND(P2383=Q2383,W2383=X2383),T2383,IF(AND(P2383&lt;Q2383,W2383&lt;X2383),U2383,0))),"")</f>
        <v/>
      </c>
      <c r="AB2383" s="20">
        <f ca="1">IF(AND(P2383=W2383,Q2383=X2383,NOT(ISBLANK(P2383)),NOT(ISBLANK(Q2383)),NOT(ISBLANK(W2383)),NOT(ISBLANK(AA2383))),1,0)</f>
        <v>0</v>
      </c>
      <c r="AC2383" s="20" t="str">
        <f ca="1">IF(AB2383=0,"",IF(OR(ISBLANK(P2383),ISBLANK(Q2383)),"",IF(ISBLANK(VLOOKUP(A2383,Database!A:AA,22,FALSE)),"",VLOOKUP(A2383,Database!A:AA,22,FALSE))))</f>
        <v/>
      </c>
      <c r="AD2383" s="20" t="str">
        <f>IFERROR(
   IF(
     OR(ISBLANK(P2383),ISBLANK(Q2383)),
     "",
     IF(
       AND(AA2383&lt;&gt;"",OR(V2383="Terminé",V2383="En cours")),
       VLOOKUP(AC2383,Setup_ScoreExactBonus!A:D,4,FALSE),
       0
     )),
  0)</f>
        <v/>
      </c>
      <c r="AE2383" s="21">
        <f>IFERROR(IF(OR(ISBLANK(P2383),ISBLANK(Q2383)),0,IF(AA2383&lt;&gt;"", AA2383 + IF(AB2383=1,AD2383, 0), "") * (R2383+1)),"")</f>
        <v>0</v>
      </c>
      <c r="AF2383" s="21">
        <f ca="1">SUMIFS(AE$2:AE2383,D$2:D2383,D2383)</f>
        <v>2789</v>
      </c>
    </row>
    <row r="2384" spans="1:32" hidden="1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1">
        <v>0</v>
      </c>
      <c r="S2384" s="20">
        <f>VLOOKUP($A2384,Database!$A:$Y,10,FALSE)</f>
        <v>66</v>
      </c>
      <c r="T2384" s="20">
        <f>VLOOKUP($A2384,Database!$A:$Y,11,FALSE)</f>
        <v>114</v>
      </c>
      <c r="U2384" s="20">
        <f>VLOOKUP($A2384,Database!$A:$Y,12,FALSE)</f>
        <v>139</v>
      </c>
      <c r="V2384" s="20" t="str">
        <f>VLOOKUP(A2384,Database!A:M,13,FALSE)</f>
        <v>À venir</v>
      </c>
      <c r="W2384" s="20" t="str">
        <f>VLOOKUP($A2384,Database!$A:$Y,20,FALSE)</f>
        <v/>
      </c>
      <c r="X2384" s="20" t="str">
        <f>VLOOKUP($A2384,Database!$A:$Y,21,FALSE)</f>
        <v/>
      </c>
      <c r="Y2384" s="20">
        <f>IF(A2384=0,0,IF(V2384="À venir",0,IF(AND(ISBLANK(P2384),ISBLANK(Q2384)),1,0)))</f>
        <v>0</v>
      </c>
      <c r="Z2384" s="20" t="str">
        <f>IF(OR(ISBLANK(P2384),ISBLANK(Q2384)),"",IF(OR(AND(P2384&gt;Q2384,W2384&gt;X2384),AND(P2384=Q2384,W2384=X2384),AND(P2384&lt;Q2384,W2384&lt;X2384)),1,0))</f>
        <v/>
      </c>
      <c r="AA2384" s="20" t="str">
        <f ca="1">IF(C2384&lt;NOW(),IF(AND(P2384&gt;Q2384,W2384&gt;X2384),S2384,IF(AND(P2384=Q2384,W2384=X2384),T2384,IF(AND(P2384&lt;Q2384,W2384&lt;X2384),U2384,0))),"")</f>
        <v/>
      </c>
      <c r="AB2384" s="20">
        <f ca="1">IF(AND(P2384=W2384,Q2384=X2384,NOT(ISBLANK(P2384)),NOT(ISBLANK(Q2384)),NOT(ISBLANK(W2384)),NOT(ISBLANK(AA2384))),1,0)</f>
        <v>0</v>
      </c>
      <c r="AC2384" s="20" t="str">
        <f ca="1">IF(AB2384=0,"",IF(OR(ISBLANK(P2384),ISBLANK(Q2384)),"",IF(ISBLANK(VLOOKUP(A2384,Database!A:AA,22,FALSE)),"",VLOOKUP(A2384,Database!A:AA,22,FALSE))))</f>
        <v/>
      </c>
      <c r="AD2384" s="20" t="str">
        <f>IFERROR(
   IF(
     OR(ISBLANK(P2384),ISBLANK(Q2384)),
     "",
     IF(
       AND(AA2384&lt;&gt;"",OR(V2384="Terminé",V2384="En cours")),
       VLOOKUP(AC2384,Setup_ScoreExactBonus!A:D,4,FALSE),
       0
     )),
  0)</f>
        <v/>
      </c>
      <c r="AE2384" s="21">
        <f>IFERROR(IF(OR(ISBLANK(P2384),ISBLANK(Q2384)),0,IF(AA2384&lt;&gt;"", AA2384 + IF(AB2384=1,AD2384, 0), "") * (R2384+1)),"")</f>
        <v>0</v>
      </c>
      <c r="AF2384" s="21">
        <f ca="1">SUMIFS(AE$2:AE2384,D$2:D2384,D2384)</f>
        <v>1434</v>
      </c>
    </row>
    <row r="2385" spans="1:32" hidden="1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1">
        <v>0</v>
      </c>
      <c r="S2385" s="20">
        <f>VLOOKUP($A2385,Database!$A:$Y,10,FALSE)</f>
        <v>66</v>
      </c>
      <c r="T2385" s="20">
        <f>VLOOKUP($A2385,Database!$A:$Y,11,FALSE)</f>
        <v>114</v>
      </c>
      <c r="U2385" s="20">
        <f>VLOOKUP($A2385,Database!$A:$Y,12,FALSE)</f>
        <v>139</v>
      </c>
      <c r="V2385" s="20" t="str">
        <f>VLOOKUP(A2385,Database!A:M,13,FALSE)</f>
        <v>À venir</v>
      </c>
      <c r="W2385" s="20" t="str">
        <f>VLOOKUP($A2385,Database!$A:$Y,20,FALSE)</f>
        <v/>
      </c>
      <c r="X2385" s="20" t="str">
        <f>VLOOKUP($A2385,Database!$A:$Y,21,FALSE)</f>
        <v/>
      </c>
      <c r="Y2385" s="20">
        <f>IF(A2385=0,0,IF(V2385="À venir",0,IF(AND(ISBLANK(P2385),ISBLANK(Q2385)),1,0)))</f>
        <v>0</v>
      </c>
      <c r="Z2385" s="20" t="str">
        <f>IF(OR(ISBLANK(P2385),ISBLANK(Q2385)),"",IF(OR(AND(P2385&gt;Q2385,W2385&gt;X2385),AND(P2385=Q2385,W2385=X2385),AND(P2385&lt;Q2385,W2385&lt;X2385)),1,0))</f>
        <v/>
      </c>
      <c r="AA2385" s="20" t="str">
        <f ca="1">IF(C2385&lt;NOW(),IF(AND(P2385&gt;Q2385,W2385&gt;X2385),S2385,IF(AND(P2385=Q2385,W2385=X2385),T2385,IF(AND(P2385&lt;Q2385,W2385&lt;X2385),U2385,0))),"")</f>
        <v/>
      </c>
      <c r="AB2385" s="20">
        <f ca="1">IF(AND(P2385=W2385,Q2385=X2385,NOT(ISBLANK(P2385)),NOT(ISBLANK(Q2385)),NOT(ISBLANK(W2385)),NOT(ISBLANK(AA2385))),1,0)</f>
        <v>0</v>
      </c>
      <c r="AC2385" s="20" t="str">
        <f ca="1">IF(AB2385=0,"",IF(OR(ISBLANK(P2385),ISBLANK(Q2385)),"",IF(ISBLANK(VLOOKUP(A2385,Database!A:AA,22,FALSE)),"",VLOOKUP(A2385,Database!A:AA,22,FALSE))))</f>
        <v/>
      </c>
      <c r="AD2385" s="20" t="str">
        <f>IFERROR(
   IF(
     OR(ISBLANK(P2385),ISBLANK(Q2385)),
     "",
     IF(
       AND(AA2385&lt;&gt;"",OR(V2385="Terminé",V2385="En cours")),
       VLOOKUP(AC2385,Setup_ScoreExactBonus!A:D,4,FALSE),
       0
     )),
  0)</f>
        <v/>
      </c>
      <c r="AE2385" s="21">
        <f>IFERROR(IF(OR(ISBLANK(P2385),ISBLANK(Q2385)),0,IF(AA2385&lt;&gt;"", AA2385 + IF(AB2385=1,AD2385, 0), "") * (R2385+1)),"")</f>
        <v>0</v>
      </c>
      <c r="AF2385" s="21">
        <f ca="1">SUMIFS(AE$2:AE2385,D$2:D2385,D2385)</f>
        <v>2732</v>
      </c>
    </row>
    <row r="2386" spans="1:32" hidden="1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1">
        <v>0</v>
      </c>
      <c r="S2386" s="20">
        <f>VLOOKUP($A2386,Database!$A:$Y,10,FALSE)</f>
        <v>66</v>
      </c>
      <c r="T2386" s="20">
        <f>VLOOKUP($A2386,Database!$A:$Y,11,FALSE)</f>
        <v>114</v>
      </c>
      <c r="U2386" s="20">
        <f>VLOOKUP($A2386,Database!$A:$Y,12,FALSE)</f>
        <v>139</v>
      </c>
      <c r="V2386" s="20" t="str">
        <f>VLOOKUP(A2386,Database!A:M,13,FALSE)</f>
        <v>À venir</v>
      </c>
      <c r="W2386" s="20" t="str">
        <f>VLOOKUP($A2386,Database!$A:$Y,20,FALSE)</f>
        <v/>
      </c>
      <c r="X2386" s="20" t="str">
        <f>VLOOKUP($A2386,Database!$A:$Y,21,FALSE)</f>
        <v/>
      </c>
      <c r="Y2386" s="20">
        <f>IF(A2386=0,0,IF(V2386="À venir",0,IF(AND(ISBLANK(P2386),ISBLANK(Q2386)),1,0)))</f>
        <v>0</v>
      </c>
      <c r="Z2386" s="20" t="str">
        <f>IF(OR(ISBLANK(P2386),ISBLANK(Q2386)),"",IF(OR(AND(P2386&gt;Q2386,W2386&gt;X2386),AND(P2386=Q2386,W2386=X2386),AND(P2386&lt;Q2386,W2386&lt;X2386)),1,0))</f>
        <v/>
      </c>
      <c r="AA2386" s="20" t="str">
        <f ca="1">IF(C2386&lt;NOW(),IF(AND(P2386&gt;Q2386,W2386&gt;X2386),S2386,IF(AND(P2386=Q2386,W2386=X2386),T2386,IF(AND(P2386&lt;Q2386,W2386&lt;X2386),U2386,0))),"")</f>
        <v/>
      </c>
      <c r="AB2386" s="20">
        <f ca="1">IF(AND(P2386=W2386,Q2386=X2386,NOT(ISBLANK(P2386)),NOT(ISBLANK(Q2386)),NOT(ISBLANK(W2386)),NOT(ISBLANK(AA2386))),1,0)</f>
        <v>0</v>
      </c>
      <c r="AC2386" s="20" t="str">
        <f ca="1">IF(AB2386=0,"",IF(OR(ISBLANK(P2386),ISBLANK(Q2386)),"",IF(ISBLANK(VLOOKUP(A2386,Database!A:AA,22,FALSE)),"",VLOOKUP(A2386,Database!A:AA,22,FALSE))))</f>
        <v/>
      </c>
      <c r="AD2386" s="20" t="str">
        <f>IFERROR(
   IF(
     OR(ISBLANK(P2386),ISBLANK(Q2386)),
     "",
     IF(
       AND(AA2386&lt;&gt;"",OR(V2386="Terminé",V2386="En cours")),
       VLOOKUP(AC2386,Setup_ScoreExactBonus!A:D,4,FALSE),
       0
     )),
  0)</f>
        <v/>
      </c>
      <c r="AE2386" s="21">
        <f>IFERROR(IF(OR(ISBLANK(P2386),ISBLANK(Q2386)),0,IF(AA2386&lt;&gt;"", AA2386 + IF(AB2386=1,AD2386, 0), "") * (R2386+1)),"")</f>
        <v>0</v>
      </c>
      <c r="AF2386" s="21">
        <f ca="1">SUMIFS(AE$2:AE2386,D$2:D2386,D2386)</f>
        <v>2825</v>
      </c>
    </row>
    <row r="2387" spans="1:32" hidden="1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1">
        <v>0</v>
      </c>
      <c r="S2387" s="20">
        <f>VLOOKUP($A2387,Database!$A:$Y,10,FALSE)</f>
        <v>66</v>
      </c>
      <c r="T2387" s="20">
        <f>VLOOKUP($A2387,Database!$A:$Y,11,FALSE)</f>
        <v>114</v>
      </c>
      <c r="U2387" s="20">
        <f>VLOOKUP($A2387,Database!$A:$Y,12,FALSE)</f>
        <v>139</v>
      </c>
      <c r="V2387" s="20" t="str">
        <f>VLOOKUP(A2387,Database!A:M,13,FALSE)</f>
        <v>À venir</v>
      </c>
      <c r="W2387" s="20" t="str">
        <f>VLOOKUP($A2387,Database!$A:$Y,20,FALSE)</f>
        <v/>
      </c>
      <c r="X2387" s="20" t="str">
        <f>VLOOKUP($A2387,Database!$A:$Y,21,FALSE)</f>
        <v/>
      </c>
      <c r="Y2387" s="20">
        <f>IF(A2387=0,0,IF(V2387="À venir",0,IF(AND(ISBLANK(P2387),ISBLANK(Q2387)),1,0)))</f>
        <v>0</v>
      </c>
      <c r="Z2387" s="20" t="str">
        <f>IF(OR(ISBLANK(P2387),ISBLANK(Q2387)),"",IF(OR(AND(P2387&gt;Q2387,W2387&gt;X2387),AND(P2387=Q2387,W2387=X2387),AND(P2387&lt;Q2387,W2387&lt;X2387)),1,0))</f>
        <v/>
      </c>
      <c r="AA2387" s="20" t="str">
        <f ca="1">IF(C2387&lt;NOW(),IF(AND(P2387&gt;Q2387,W2387&gt;X2387),S2387,IF(AND(P2387=Q2387,W2387=X2387),T2387,IF(AND(P2387&lt;Q2387,W2387&lt;X2387),U2387,0))),"")</f>
        <v/>
      </c>
      <c r="AB2387" s="20">
        <f ca="1">IF(AND(P2387=W2387,Q2387=X2387,NOT(ISBLANK(P2387)),NOT(ISBLANK(Q2387)),NOT(ISBLANK(W2387)),NOT(ISBLANK(AA2387))),1,0)</f>
        <v>0</v>
      </c>
      <c r="AC2387" s="20" t="str">
        <f ca="1">IF(AB2387=0,"",IF(OR(ISBLANK(P2387),ISBLANK(Q2387)),"",IF(ISBLANK(VLOOKUP(A2387,Database!A:AA,22,FALSE)),"",VLOOKUP(A2387,Database!A:AA,22,FALSE))))</f>
        <v/>
      </c>
      <c r="AD2387" s="20" t="str">
        <f>IFERROR(
   IF(
     OR(ISBLANK(P2387),ISBLANK(Q2387)),
     "",
     IF(
       AND(AA2387&lt;&gt;"",OR(V2387="Terminé",V2387="En cours")),
       VLOOKUP(AC2387,Setup_ScoreExactBonus!A:D,4,FALSE),
       0
     )),
  0)</f>
        <v/>
      </c>
      <c r="AE2387" s="21">
        <f>IFERROR(IF(OR(ISBLANK(P2387),ISBLANK(Q2387)),0,IF(AA2387&lt;&gt;"", AA2387 + IF(AB2387=1,AD2387, 0), "") * (R2387+1)),"")</f>
        <v>0</v>
      </c>
      <c r="AF2387" s="21">
        <f ca="1">SUMIFS(AE$2:AE2387,D$2:D2387,D2387)</f>
        <v>2585</v>
      </c>
    </row>
    <row r="2388" spans="1:32" hidden="1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1">
        <v>0</v>
      </c>
      <c r="S2388" s="20">
        <f>VLOOKUP($A2388,Database!$A:$Y,10,FALSE)</f>
        <v>66</v>
      </c>
      <c r="T2388" s="20">
        <f>VLOOKUP($A2388,Database!$A:$Y,11,FALSE)</f>
        <v>114</v>
      </c>
      <c r="U2388" s="20">
        <f>VLOOKUP($A2388,Database!$A:$Y,12,FALSE)</f>
        <v>139</v>
      </c>
      <c r="V2388" s="20" t="str">
        <f>VLOOKUP(A2388,Database!A:M,13,FALSE)</f>
        <v>À venir</v>
      </c>
      <c r="W2388" s="20" t="str">
        <f>VLOOKUP($A2388,Database!$A:$Y,20,FALSE)</f>
        <v/>
      </c>
      <c r="X2388" s="20" t="str">
        <f>VLOOKUP($A2388,Database!$A:$Y,21,FALSE)</f>
        <v/>
      </c>
      <c r="Y2388" s="20">
        <f>IF(A2388=0,0,IF(V2388="À venir",0,IF(AND(ISBLANK(P2388),ISBLANK(Q2388)),1,0)))</f>
        <v>0</v>
      </c>
      <c r="Z2388" s="20" t="str">
        <f>IF(OR(ISBLANK(P2388),ISBLANK(Q2388)),"",IF(OR(AND(P2388&gt;Q2388,W2388&gt;X2388),AND(P2388=Q2388,W2388=X2388),AND(P2388&lt;Q2388,W2388&lt;X2388)),1,0))</f>
        <v/>
      </c>
      <c r="AA2388" s="20" t="str">
        <f ca="1">IF(C2388&lt;NOW(),IF(AND(P2388&gt;Q2388,W2388&gt;X2388),S2388,IF(AND(P2388=Q2388,W2388=X2388),T2388,IF(AND(P2388&lt;Q2388,W2388&lt;X2388),U2388,0))),"")</f>
        <v/>
      </c>
      <c r="AB2388" s="20">
        <f ca="1">IF(AND(P2388=W2388,Q2388=X2388,NOT(ISBLANK(P2388)),NOT(ISBLANK(Q2388)),NOT(ISBLANK(W2388)),NOT(ISBLANK(AA2388))),1,0)</f>
        <v>0</v>
      </c>
      <c r="AC2388" s="20" t="str">
        <f ca="1">IF(AB2388=0,"",IF(OR(ISBLANK(P2388),ISBLANK(Q2388)),"",IF(ISBLANK(VLOOKUP(A2388,Database!A:AA,22,FALSE)),"",VLOOKUP(A2388,Database!A:AA,22,FALSE))))</f>
        <v/>
      </c>
      <c r="AD2388" s="20" t="str">
        <f>IFERROR(
   IF(
     OR(ISBLANK(P2388),ISBLANK(Q2388)),
     "",
     IF(
       AND(AA2388&lt;&gt;"",OR(V2388="Terminé",V2388="En cours")),
       VLOOKUP(AC2388,Setup_ScoreExactBonus!A:D,4,FALSE),
       0
     )),
  0)</f>
        <v/>
      </c>
      <c r="AE2388" s="21">
        <f>IFERROR(IF(OR(ISBLANK(P2388),ISBLANK(Q2388)),0,IF(AA2388&lt;&gt;"", AA2388 + IF(AB2388=1,AD2388, 0), "") * (R2388+1)),"")</f>
        <v>0</v>
      </c>
      <c r="AF2388" s="21">
        <f ca="1">SUMIFS(AE$2:AE2388,D$2:D2388,D2388)</f>
        <v>2936</v>
      </c>
    </row>
    <row r="2389" spans="1:32" hidden="1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1">
        <v>0</v>
      </c>
      <c r="S2389" s="20">
        <f>VLOOKUP($A2389,Database!$A:$Y,10,FALSE)</f>
        <v>66</v>
      </c>
      <c r="T2389" s="20">
        <f>VLOOKUP($A2389,Database!$A:$Y,11,FALSE)</f>
        <v>114</v>
      </c>
      <c r="U2389" s="20">
        <f>VLOOKUP($A2389,Database!$A:$Y,12,FALSE)</f>
        <v>139</v>
      </c>
      <c r="V2389" s="20" t="str">
        <f>VLOOKUP(A2389,Database!A:M,13,FALSE)</f>
        <v>À venir</v>
      </c>
      <c r="W2389" s="20" t="str">
        <f>VLOOKUP($A2389,Database!$A:$Y,20,FALSE)</f>
        <v/>
      </c>
      <c r="X2389" s="20" t="str">
        <f>VLOOKUP($A2389,Database!$A:$Y,21,FALSE)</f>
        <v/>
      </c>
      <c r="Y2389" s="20">
        <f>IF(A2389=0,0,IF(V2389="À venir",0,IF(AND(ISBLANK(P2389),ISBLANK(Q2389)),1,0)))</f>
        <v>0</v>
      </c>
      <c r="Z2389" s="20" t="str">
        <f>IF(OR(ISBLANK(P2389),ISBLANK(Q2389)),"",IF(OR(AND(P2389&gt;Q2389,W2389&gt;X2389),AND(P2389=Q2389,W2389=X2389),AND(P2389&lt;Q2389,W2389&lt;X2389)),1,0))</f>
        <v/>
      </c>
      <c r="AA2389" s="20" t="str">
        <f ca="1">IF(C2389&lt;NOW(),IF(AND(P2389&gt;Q2389,W2389&gt;X2389),S2389,IF(AND(P2389=Q2389,W2389=X2389),T2389,IF(AND(P2389&lt;Q2389,W2389&lt;X2389),U2389,0))),"")</f>
        <v/>
      </c>
      <c r="AB2389" s="20">
        <f ca="1">IF(AND(P2389=W2389,Q2389=X2389,NOT(ISBLANK(P2389)),NOT(ISBLANK(Q2389)),NOT(ISBLANK(W2389)),NOT(ISBLANK(AA2389))),1,0)</f>
        <v>0</v>
      </c>
      <c r="AC2389" s="20" t="str">
        <f ca="1">IF(AB2389=0,"",IF(OR(ISBLANK(P2389),ISBLANK(Q2389)),"",IF(ISBLANK(VLOOKUP(A2389,Database!A:AA,22,FALSE)),"",VLOOKUP(A2389,Database!A:AA,22,FALSE))))</f>
        <v/>
      </c>
      <c r="AD2389" s="20" t="str">
        <f>IFERROR(
   IF(
     OR(ISBLANK(P2389),ISBLANK(Q2389)),
     "",
     IF(
       AND(AA2389&lt;&gt;"",OR(V2389="Terminé",V2389="En cours")),
       VLOOKUP(AC2389,Setup_ScoreExactBonus!A:D,4,FALSE),
       0
     )),
  0)</f>
        <v/>
      </c>
      <c r="AE2389" s="21">
        <f>IFERROR(IF(OR(ISBLANK(P2389),ISBLANK(Q2389)),0,IF(AA2389&lt;&gt;"", AA2389 + IF(AB2389=1,AD2389, 0), "") * (R2389+1)),"")</f>
        <v>0</v>
      </c>
      <c r="AF2389" s="21">
        <f ca="1">SUMIFS(AE$2:AE2389,D$2:D2389,D2389)</f>
        <v>2774</v>
      </c>
    </row>
    <row r="2390" spans="1:32" hidden="1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1">
        <v>0</v>
      </c>
      <c r="S2390" s="20">
        <f>VLOOKUP($A2390,Database!$A:$Y,10,FALSE)</f>
        <v>66</v>
      </c>
      <c r="T2390" s="20">
        <f>VLOOKUP($A2390,Database!$A:$Y,11,FALSE)</f>
        <v>114</v>
      </c>
      <c r="U2390" s="20">
        <f>VLOOKUP($A2390,Database!$A:$Y,12,FALSE)</f>
        <v>139</v>
      </c>
      <c r="V2390" s="20" t="str">
        <f>VLOOKUP(A2390,Database!A:M,13,FALSE)</f>
        <v>À venir</v>
      </c>
      <c r="W2390" s="20" t="str">
        <f>VLOOKUP($A2390,Database!$A:$Y,20,FALSE)</f>
        <v/>
      </c>
      <c r="X2390" s="20" t="str">
        <f>VLOOKUP($A2390,Database!$A:$Y,21,FALSE)</f>
        <v/>
      </c>
      <c r="Y2390" s="20">
        <f>IF(A2390=0,0,IF(V2390="À venir",0,IF(AND(ISBLANK(P2390),ISBLANK(Q2390)),1,0)))</f>
        <v>0</v>
      </c>
      <c r="Z2390" s="20" t="str">
        <f>IF(OR(ISBLANK(P2390),ISBLANK(Q2390)),"",IF(OR(AND(P2390&gt;Q2390,W2390&gt;X2390),AND(P2390=Q2390,W2390=X2390),AND(P2390&lt;Q2390,W2390&lt;X2390)),1,0))</f>
        <v/>
      </c>
      <c r="AA2390" s="20" t="str">
        <f ca="1">IF(C2390&lt;NOW(),IF(AND(P2390&gt;Q2390,W2390&gt;X2390),S2390,IF(AND(P2390=Q2390,W2390=X2390),T2390,IF(AND(P2390&lt;Q2390,W2390&lt;X2390),U2390,0))),"")</f>
        <v/>
      </c>
      <c r="AB2390" s="20">
        <f ca="1">IF(AND(P2390=W2390,Q2390=X2390,NOT(ISBLANK(P2390)),NOT(ISBLANK(Q2390)),NOT(ISBLANK(W2390)),NOT(ISBLANK(AA2390))),1,0)</f>
        <v>0</v>
      </c>
      <c r="AC2390" s="20" t="str">
        <f ca="1">IF(AB2390=0,"",IF(OR(ISBLANK(P2390),ISBLANK(Q2390)),"",IF(ISBLANK(VLOOKUP(A2390,Database!A:AA,22,FALSE)),"",VLOOKUP(A2390,Database!A:AA,22,FALSE))))</f>
        <v/>
      </c>
      <c r="AD2390" s="20" t="str">
        <f>IFERROR(
   IF(
     OR(ISBLANK(P2390),ISBLANK(Q2390)),
     "",
     IF(
       AND(AA2390&lt;&gt;"",OR(V2390="Terminé",V2390="En cours")),
       VLOOKUP(AC2390,Setup_ScoreExactBonus!A:D,4,FALSE),
       0
     )),
  0)</f>
        <v/>
      </c>
      <c r="AE2390" s="21">
        <f>IFERROR(IF(OR(ISBLANK(P2390),ISBLANK(Q2390)),0,IF(AA2390&lt;&gt;"", AA2390 + IF(AB2390=1,AD2390, 0), "") * (R2390+1)),"")</f>
        <v>0</v>
      </c>
      <c r="AF2390" s="21">
        <f ca="1">SUMIFS(AE$2:AE2390,D$2:D2390,D2390)</f>
        <v>2919</v>
      </c>
    </row>
    <row r="2391" spans="1:32" hidden="1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1">
        <v>0</v>
      </c>
      <c r="S2391" s="20">
        <f>VLOOKUP($A2391,Database!$A:$Y,10,FALSE)</f>
        <v>66</v>
      </c>
      <c r="T2391" s="20">
        <f>VLOOKUP($A2391,Database!$A:$Y,11,FALSE)</f>
        <v>114</v>
      </c>
      <c r="U2391" s="20">
        <f>VLOOKUP($A2391,Database!$A:$Y,12,FALSE)</f>
        <v>139</v>
      </c>
      <c r="V2391" s="20" t="str">
        <f>VLOOKUP(A2391,Database!A:M,13,FALSE)</f>
        <v>À venir</v>
      </c>
      <c r="W2391" s="20" t="str">
        <f>VLOOKUP($A2391,Database!$A:$Y,20,FALSE)</f>
        <v/>
      </c>
      <c r="X2391" s="20" t="str">
        <f>VLOOKUP($A2391,Database!$A:$Y,21,FALSE)</f>
        <v/>
      </c>
      <c r="Y2391" s="20">
        <f>IF(A2391=0,0,IF(V2391="À venir",0,IF(AND(ISBLANK(P2391),ISBLANK(Q2391)),1,0)))</f>
        <v>0</v>
      </c>
      <c r="Z2391" s="20" t="str">
        <f>IF(OR(ISBLANK(P2391),ISBLANK(Q2391)),"",IF(OR(AND(P2391&gt;Q2391,W2391&gt;X2391),AND(P2391=Q2391,W2391=X2391),AND(P2391&lt;Q2391,W2391&lt;X2391)),1,0))</f>
        <v/>
      </c>
      <c r="AA2391" s="20" t="str">
        <f ca="1">IF(C2391&lt;NOW(),IF(AND(P2391&gt;Q2391,W2391&gt;X2391),S2391,IF(AND(P2391=Q2391,W2391=X2391),T2391,IF(AND(P2391&lt;Q2391,W2391&lt;X2391),U2391,0))),"")</f>
        <v/>
      </c>
      <c r="AB2391" s="20">
        <f ca="1">IF(AND(P2391=W2391,Q2391=X2391,NOT(ISBLANK(P2391)),NOT(ISBLANK(Q2391)),NOT(ISBLANK(W2391)),NOT(ISBLANK(AA2391))),1,0)</f>
        <v>0</v>
      </c>
      <c r="AC2391" s="20" t="str">
        <f ca="1">IF(AB2391=0,"",IF(OR(ISBLANK(P2391),ISBLANK(Q2391)),"",IF(ISBLANK(VLOOKUP(A2391,Database!A:AA,22,FALSE)),"",VLOOKUP(A2391,Database!A:AA,22,FALSE))))</f>
        <v/>
      </c>
      <c r="AD2391" s="20" t="str">
        <f>IFERROR(
   IF(
     OR(ISBLANK(P2391),ISBLANK(Q2391)),
     "",
     IF(
       AND(AA2391&lt;&gt;"",OR(V2391="Terminé",V2391="En cours")),
       VLOOKUP(AC2391,Setup_ScoreExactBonus!A:D,4,FALSE),
       0
     )),
  0)</f>
        <v/>
      </c>
      <c r="AE2391" s="21">
        <f>IFERROR(IF(OR(ISBLANK(P2391),ISBLANK(Q2391)),0,IF(AA2391&lt;&gt;"", AA2391 + IF(AB2391=1,AD2391, 0), "") * (R2391+1)),"")</f>
        <v>0</v>
      </c>
      <c r="AF2391" s="21">
        <f ca="1">SUMIFS(AE$2:AE2391,D$2:D2391,D2391)</f>
        <v>2893</v>
      </c>
    </row>
    <row r="2392" spans="1:32" hidden="1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1">
        <v>0</v>
      </c>
      <c r="S2392" s="20">
        <f>VLOOKUP($A2392,Database!$A:$Y,10,FALSE)</f>
        <v>66</v>
      </c>
      <c r="T2392" s="20">
        <f>VLOOKUP($A2392,Database!$A:$Y,11,FALSE)</f>
        <v>114</v>
      </c>
      <c r="U2392" s="20">
        <f>VLOOKUP($A2392,Database!$A:$Y,12,FALSE)</f>
        <v>139</v>
      </c>
      <c r="V2392" s="20" t="str">
        <f>VLOOKUP(A2392,Database!A:M,13,FALSE)</f>
        <v>À venir</v>
      </c>
      <c r="W2392" s="20" t="str">
        <f>VLOOKUP($A2392,Database!$A:$Y,20,FALSE)</f>
        <v/>
      </c>
      <c r="X2392" s="20" t="str">
        <f>VLOOKUP($A2392,Database!$A:$Y,21,FALSE)</f>
        <v/>
      </c>
      <c r="Y2392" s="20">
        <f>IF(A2392=0,0,IF(V2392="À venir",0,IF(AND(ISBLANK(P2392),ISBLANK(Q2392)),1,0)))</f>
        <v>0</v>
      </c>
      <c r="Z2392" s="20" t="str">
        <f>IF(OR(ISBLANK(P2392),ISBLANK(Q2392)),"",IF(OR(AND(P2392&gt;Q2392,W2392&gt;X2392),AND(P2392=Q2392,W2392=X2392),AND(P2392&lt;Q2392,W2392&lt;X2392)),1,0))</f>
        <v/>
      </c>
      <c r="AA2392" s="20" t="str">
        <f ca="1">IF(C2392&lt;NOW(),IF(AND(P2392&gt;Q2392,W2392&gt;X2392),S2392,IF(AND(P2392=Q2392,W2392=X2392),T2392,IF(AND(P2392&lt;Q2392,W2392&lt;X2392),U2392,0))),"")</f>
        <v/>
      </c>
      <c r="AB2392" s="20">
        <f ca="1">IF(AND(P2392=W2392,Q2392=X2392,NOT(ISBLANK(P2392)),NOT(ISBLANK(Q2392)),NOT(ISBLANK(W2392)),NOT(ISBLANK(AA2392))),1,0)</f>
        <v>0</v>
      </c>
      <c r="AC2392" s="20" t="str">
        <f ca="1">IF(AB2392=0,"",IF(OR(ISBLANK(P2392),ISBLANK(Q2392)),"",IF(ISBLANK(VLOOKUP(A2392,Database!A:AA,22,FALSE)),"",VLOOKUP(A2392,Database!A:AA,22,FALSE))))</f>
        <v/>
      </c>
      <c r="AD2392" s="20" t="str">
        <f>IFERROR(
   IF(
     OR(ISBLANK(P2392),ISBLANK(Q2392)),
     "",
     IF(
       AND(AA2392&lt;&gt;"",OR(V2392="Terminé",V2392="En cours")),
       VLOOKUP(AC2392,Setup_ScoreExactBonus!A:D,4,FALSE),
       0
     )),
  0)</f>
        <v/>
      </c>
      <c r="AE2392" s="21">
        <f>IFERROR(IF(OR(ISBLANK(P2392),ISBLANK(Q2392)),0,IF(AA2392&lt;&gt;"", AA2392 + IF(AB2392=1,AD2392, 0), "") * (R2392+1)),"")</f>
        <v>0</v>
      </c>
      <c r="AF2392" s="21">
        <f ca="1">SUMIFS(AE$2:AE2392,D$2:D2392,D2392)</f>
        <v>2823</v>
      </c>
    </row>
    <row r="2393" spans="1:32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1">
        <v>0</v>
      </c>
      <c r="S2393" s="20">
        <f>VLOOKUP($A2393,Database!$A:$Y,10,FALSE)</f>
        <v>66</v>
      </c>
      <c r="T2393" s="20">
        <f>VLOOKUP($A2393,Database!$A:$Y,11,FALSE)</f>
        <v>114</v>
      </c>
      <c r="U2393" s="20">
        <f>VLOOKUP($A2393,Database!$A:$Y,12,FALSE)</f>
        <v>139</v>
      </c>
      <c r="V2393" s="20" t="str">
        <f>VLOOKUP(A2393,Database!A:M,13,FALSE)</f>
        <v>À venir</v>
      </c>
      <c r="W2393" s="20" t="str">
        <f>VLOOKUP($A2393,Database!$A:$Y,20,FALSE)</f>
        <v/>
      </c>
      <c r="X2393" s="20" t="str">
        <f>VLOOKUP($A2393,Database!$A:$Y,21,FALSE)</f>
        <v/>
      </c>
      <c r="Y2393" s="20">
        <f>IF(A2393=0,0,IF(V2393="À venir",0,IF(AND(ISBLANK(P2393),ISBLANK(Q2393)),1,0)))</f>
        <v>0</v>
      </c>
      <c r="Z2393" s="20" t="str">
        <f>IF(OR(ISBLANK(P2393),ISBLANK(Q2393)),"",IF(OR(AND(P2393&gt;Q2393,W2393&gt;X2393),AND(P2393=Q2393,W2393=X2393),AND(P2393&lt;Q2393,W2393&lt;X2393)),1,0))</f>
        <v/>
      </c>
      <c r="AA2393" s="20" t="str">
        <f ca="1">IF(C2393&lt;NOW(),IF(AND(P2393&gt;Q2393,W2393&gt;X2393),S2393,IF(AND(P2393=Q2393,W2393=X2393),T2393,IF(AND(P2393&lt;Q2393,W2393&lt;X2393),U2393,0))),"")</f>
        <v/>
      </c>
      <c r="AB2393" s="20">
        <f ca="1">IF(AND(P2393=W2393,Q2393=X2393,NOT(ISBLANK(P2393)),NOT(ISBLANK(Q2393)),NOT(ISBLANK(W2393)),NOT(ISBLANK(AA2393))),1,0)</f>
        <v>0</v>
      </c>
      <c r="AC2393" s="20" t="str">
        <f ca="1">IF(AB2393=0,"",IF(OR(ISBLANK(P2393),ISBLANK(Q2393)),"",IF(ISBLANK(VLOOKUP(A2393,Database!A:AA,22,FALSE)),"",VLOOKUP(A2393,Database!A:AA,22,FALSE))))</f>
        <v/>
      </c>
      <c r="AD2393" s="20" t="str">
        <f>IFERROR(
   IF(
     OR(ISBLANK(P2393),ISBLANK(Q2393)),
     "",
     IF(
       AND(AA2393&lt;&gt;"",OR(V2393="Terminé",V2393="En cours")),
       VLOOKUP(AC2393,Setup_ScoreExactBonus!A:D,4,FALSE),
       0
     )),
  0)</f>
        <v/>
      </c>
      <c r="AE2393" s="21">
        <f>IFERROR(IF(OR(ISBLANK(P2393),ISBLANK(Q2393)),0,IF(AA2393&lt;&gt;"", AA2393 + IF(AB2393=1,AD2393, 0), "") * (R2393+1)),"")</f>
        <v>0</v>
      </c>
      <c r="AF2393" s="21">
        <f ca="1">SUMIFS(AE$2:AE2393,D$2:D2393,D2393)</f>
        <v>2420</v>
      </c>
    </row>
    <row r="2394" spans="1:32" hidden="1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1">
        <v>0</v>
      </c>
      <c r="S2394" s="20">
        <f>VLOOKUP($A2394,Database!$A:$Y,10,FALSE)</f>
        <v>66</v>
      </c>
      <c r="T2394" s="20">
        <f>VLOOKUP($A2394,Database!$A:$Y,11,FALSE)</f>
        <v>114</v>
      </c>
      <c r="U2394" s="20">
        <f>VLOOKUP($A2394,Database!$A:$Y,12,FALSE)</f>
        <v>139</v>
      </c>
      <c r="V2394" s="20" t="str">
        <f>VLOOKUP(A2394,Database!A:M,13,FALSE)</f>
        <v>À venir</v>
      </c>
      <c r="W2394" s="20" t="str">
        <f>VLOOKUP($A2394,Database!$A:$Y,20,FALSE)</f>
        <v/>
      </c>
      <c r="X2394" s="20" t="str">
        <f>VLOOKUP($A2394,Database!$A:$Y,21,FALSE)</f>
        <v/>
      </c>
      <c r="Y2394" s="20">
        <f>IF(A2394=0,0,IF(V2394="À venir",0,IF(AND(ISBLANK(P2394),ISBLANK(Q2394)),1,0)))</f>
        <v>0</v>
      </c>
      <c r="Z2394" s="20" t="str">
        <f>IF(OR(ISBLANK(P2394),ISBLANK(Q2394)),"",IF(OR(AND(P2394&gt;Q2394,W2394&gt;X2394),AND(P2394=Q2394,W2394=X2394),AND(P2394&lt;Q2394,W2394&lt;X2394)),1,0))</f>
        <v/>
      </c>
      <c r="AA2394" s="20" t="str">
        <f ca="1">IF(C2394&lt;NOW(),IF(AND(P2394&gt;Q2394,W2394&gt;X2394),S2394,IF(AND(P2394=Q2394,W2394=X2394),T2394,IF(AND(P2394&lt;Q2394,W2394&lt;X2394),U2394,0))),"")</f>
        <v/>
      </c>
      <c r="AB2394" s="20">
        <f ca="1">IF(AND(P2394=W2394,Q2394=X2394,NOT(ISBLANK(P2394)),NOT(ISBLANK(Q2394)),NOT(ISBLANK(W2394)),NOT(ISBLANK(AA2394))),1,0)</f>
        <v>0</v>
      </c>
      <c r="AC2394" s="20" t="str">
        <f ca="1">IF(AB2394=0,"",IF(OR(ISBLANK(P2394),ISBLANK(Q2394)),"",IF(ISBLANK(VLOOKUP(A2394,Database!A:AA,22,FALSE)),"",VLOOKUP(A2394,Database!A:AA,22,FALSE))))</f>
        <v/>
      </c>
      <c r="AD2394" s="20" t="str">
        <f>IFERROR(
   IF(
     OR(ISBLANK(P2394),ISBLANK(Q2394)),
     "",
     IF(
       AND(AA2394&lt;&gt;"",OR(V2394="Terminé",V2394="En cours")),
       VLOOKUP(AC2394,Setup_ScoreExactBonus!A:D,4,FALSE),
       0
     )),
  0)</f>
        <v/>
      </c>
      <c r="AE2394" s="21">
        <f>IFERROR(IF(OR(ISBLANK(P2394),ISBLANK(Q2394)),0,IF(AA2394&lt;&gt;"", AA2394 + IF(AB2394=1,AD2394, 0), "") * (R2394+1)),"")</f>
        <v>0</v>
      </c>
      <c r="AF2394" s="21">
        <f ca="1">SUMIFS(AE$2:AE2394,D$2:D2394,D2394)</f>
        <v>2637</v>
      </c>
    </row>
    <row r="2395" spans="1:32" hidden="1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1">
        <v>0</v>
      </c>
      <c r="S2395" s="20">
        <f>VLOOKUP($A2395,Database!$A:$Y,10,FALSE)</f>
        <v>66</v>
      </c>
      <c r="T2395" s="20">
        <f>VLOOKUP($A2395,Database!$A:$Y,11,FALSE)</f>
        <v>114</v>
      </c>
      <c r="U2395" s="20">
        <f>VLOOKUP($A2395,Database!$A:$Y,12,FALSE)</f>
        <v>139</v>
      </c>
      <c r="V2395" s="20" t="str">
        <f>VLOOKUP(A2395,Database!A:M,13,FALSE)</f>
        <v>À venir</v>
      </c>
      <c r="W2395" s="20" t="str">
        <f>VLOOKUP($A2395,Database!$A:$Y,20,FALSE)</f>
        <v/>
      </c>
      <c r="X2395" s="20" t="str">
        <f>VLOOKUP($A2395,Database!$A:$Y,21,FALSE)</f>
        <v/>
      </c>
      <c r="Y2395" s="20">
        <f>IF(A2395=0,0,IF(V2395="À venir",0,IF(AND(ISBLANK(P2395),ISBLANK(Q2395)),1,0)))</f>
        <v>0</v>
      </c>
      <c r="Z2395" s="20" t="str">
        <f>IF(OR(ISBLANK(P2395),ISBLANK(Q2395)),"",IF(OR(AND(P2395&gt;Q2395,W2395&gt;X2395),AND(P2395=Q2395,W2395=X2395),AND(P2395&lt;Q2395,W2395&lt;X2395)),1,0))</f>
        <v/>
      </c>
      <c r="AA2395" s="20" t="str">
        <f ca="1">IF(C2395&lt;NOW(),IF(AND(P2395&gt;Q2395,W2395&gt;X2395),S2395,IF(AND(P2395=Q2395,W2395=X2395),T2395,IF(AND(P2395&lt;Q2395,W2395&lt;X2395),U2395,0))),"")</f>
        <v/>
      </c>
      <c r="AB2395" s="20">
        <f ca="1">IF(AND(P2395=W2395,Q2395=X2395,NOT(ISBLANK(P2395)),NOT(ISBLANK(Q2395)),NOT(ISBLANK(W2395)),NOT(ISBLANK(AA2395))),1,0)</f>
        <v>0</v>
      </c>
      <c r="AC2395" s="20" t="str">
        <f ca="1">IF(AB2395=0,"",IF(OR(ISBLANK(P2395),ISBLANK(Q2395)),"",IF(ISBLANK(VLOOKUP(A2395,Database!A:AA,22,FALSE)),"",VLOOKUP(A2395,Database!A:AA,22,FALSE))))</f>
        <v/>
      </c>
      <c r="AD2395" s="20" t="str">
        <f>IFERROR(
   IF(
     OR(ISBLANK(P2395),ISBLANK(Q2395)),
     "",
     IF(
       AND(AA2395&lt;&gt;"",OR(V2395="Terminé",V2395="En cours")),
       VLOOKUP(AC2395,Setup_ScoreExactBonus!A:D,4,FALSE),
       0
     )),
  0)</f>
        <v/>
      </c>
      <c r="AE2395" s="21">
        <f>IFERROR(IF(OR(ISBLANK(P2395),ISBLANK(Q2395)),0,IF(AA2395&lt;&gt;"", AA2395 + IF(AB2395=1,AD2395, 0), "") * (R2395+1)),"")</f>
        <v>0</v>
      </c>
      <c r="AF2395" s="21">
        <f ca="1">SUMIFS(AE$2:AE2395,D$2:D2395,D2395)</f>
        <v>2628</v>
      </c>
    </row>
    <row r="2396" spans="1:32" hidden="1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1">
        <v>0</v>
      </c>
      <c r="S2396" s="20">
        <f>VLOOKUP($A2396,Database!$A:$Y,10,FALSE)</f>
        <v>66</v>
      </c>
      <c r="T2396" s="20">
        <f>VLOOKUP($A2396,Database!$A:$Y,11,FALSE)</f>
        <v>114</v>
      </c>
      <c r="U2396" s="20">
        <f>VLOOKUP($A2396,Database!$A:$Y,12,FALSE)</f>
        <v>139</v>
      </c>
      <c r="V2396" s="20" t="str">
        <f>VLOOKUP(A2396,Database!A:M,13,FALSE)</f>
        <v>À venir</v>
      </c>
      <c r="W2396" s="20" t="str">
        <f>VLOOKUP($A2396,Database!$A:$Y,20,FALSE)</f>
        <v/>
      </c>
      <c r="X2396" s="20" t="str">
        <f>VLOOKUP($A2396,Database!$A:$Y,21,FALSE)</f>
        <v/>
      </c>
      <c r="Y2396" s="20">
        <f>IF(A2396=0,0,IF(V2396="À venir",0,IF(AND(ISBLANK(P2396),ISBLANK(Q2396)),1,0)))</f>
        <v>0</v>
      </c>
      <c r="Z2396" s="20" t="str">
        <f>IF(OR(ISBLANK(P2396),ISBLANK(Q2396)),"",IF(OR(AND(P2396&gt;Q2396,W2396&gt;X2396),AND(P2396=Q2396,W2396=X2396),AND(P2396&lt;Q2396,W2396&lt;X2396)),1,0))</f>
        <v/>
      </c>
      <c r="AA2396" s="20" t="str">
        <f ca="1">IF(C2396&lt;NOW(),IF(AND(P2396&gt;Q2396,W2396&gt;X2396),S2396,IF(AND(P2396=Q2396,W2396=X2396),T2396,IF(AND(P2396&lt;Q2396,W2396&lt;X2396),U2396,0))),"")</f>
        <v/>
      </c>
      <c r="AB2396" s="20">
        <f ca="1">IF(AND(P2396=W2396,Q2396=X2396,NOT(ISBLANK(P2396)),NOT(ISBLANK(Q2396)),NOT(ISBLANK(W2396)),NOT(ISBLANK(AA2396))),1,0)</f>
        <v>0</v>
      </c>
      <c r="AC2396" s="20" t="str">
        <f ca="1">IF(AB2396=0,"",IF(OR(ISBLANK(P2396),ISBLANK(Q2396)),"",IF(ISBLANK(VLOOKUP(A2396,Database!A:AA,22,FALSE)),"",VLOOKUP(A2396,Database!A:AA,22,FALSE))))</f>
        <v/>
      </c>
      <c r="AD2396" s="20" t="str">
        <f>IFERROR(
   IF(
     OR(ISBLANK(P2396),ISBLANK(Q2396)),
     "",
     IF(
       AND(AA2396&lt;&gt;"",OR(V2396="Terminé",V2396="En cours")),
       VLOOKUP(AC2396,Setup_ScoreExactBonus!A:D,4,FALSE),
       0
     )),
  0)</f>
        <v/>
      </c>
      <c r="AE2396" s="21">
        <f>IFERROR(IF(OR(ISBLANK(P2396),ISBLANK(Q2396)),0,IF(AA2396&lt;&gt;"", AA2396 + IF(AB2396=1,AD2396, 0), "") * (R2396+1)),"")</f>
        <v>0</v>
      </c>
      <c r="AF2396" s="21">
        <f ca="1">SUMIFS(AE$2:AE2396,D$2:D2396,D2396)</f>
        <v>2516</v>
      </c>
    </row>
    <row r="2397" spans="1:32" hidden="1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1">
        <v>0</v>
      </c>
      <c r="S2397" s="20">
        <f>VLOOKUP($A2397,Database!$A:$Y,10,FALSE)</f>
        <v>66</v>
      </c>
      <c r="T2397" s="20">
        <f>VLOOKUP($A2397,Database!$A:$Y,11,FALSE)</f>
        <v>114</v>
      </c>
      <c r="U2397" s="20">
        <f>VLOOKUP($A2397,Database!$A:$Y,12,FALSE)</f>
        <v>139</v>
      </c>
      <c r="V2397" s="20" t="str">
        <f>VLOOKUP(A2397,Database!A:M,13,FALSE)</f>
        <v>À venir</v>
      </c>
      <c r="W2397" s="20" t="str">
        <f>VLOOKUP($A2397,Database!$A:$Y,20,FALSE)</f>
        <v/>
      </c>
      <c r="X2397" s="20" t="str">
        <f>VLOOKUP($A2397,Database!$A:$Y,21,FALSE)</f>
        <v/>
      </c>
      <c r="Y2397" s="20">
        <f>IF(A2397=0,0,IF(V2397="À venir",0,IF(AND(ISBLANK(P2397),ISBLANK(Q2397)),1,0)))</f>
        <v>0</v>
      </c>
      <c r="Z2397" s="20" t="str">
        <f>IF(OR(ISBLANK(P2397),ISBLANK(Q2397)),"",IF(OR(AND(P2397&gt;Q2397,W2397&gt;X2397),AND(P2397=Q2397,W2397=X2397),AND(P2397&lt;Q2397,W2397&lt;X2397)),1,0))</f>
        <v/>
      </c>
      <c r="AA2397" s="20" t="str">
        <f ca="1">IF(C2397&lt;NOW(),IF(AND(P2397&gt;Q2397,W2397&gt;X2397),S2397,IF(AND(P2397=Q2397,W2397=X2397),T2397,IF(AND(P2397&lt;Q2397,W2397&lt;X2397),U2397,0))),"")</f>
        <v/>
      </c>
      <c r="AB2397" s="20">
        <f ca="1">IF(AND(P2397=W2397,Q2397=X2397,NOT(ISBLANK(P2397)),NOT(ISBLANK(Q2397)),NOT(ISBLANK(W2397)),NOT(ISBLANK(AA2397))),1,0)</f>
        <v>0</v>
      </c>
      <c r="AC2397" s="20" t="str">
        <f ca="1">IF(AB2397=0,"",IF(OR(ISBLANK(P2397),ISBLANK(Q2397)),"",IF(ISBLANK(VLOOKUP(A2397,Database!A:AA,22,FALSE)),"",VLOOKUP(A2397,Database!A:AA,22,FALSE))))</f>
        <v/>
      </c>
      <c r="AD2397" s="20" t="str">
        <f>IFERROR(
   IF(
     OR(ISBLANK(P2397),ISBLANK(Q2397)),
     "",
     IF(
       AND(AA2397&lt;&gt;"",OR(V2397="Terminé",V2397="En cours")),
       VLOOKUP(AC2397,Setup_ScoreExactBonus!A:D,4,FALSE),
       0
     )),
  0)</f>
        <v/>
      </c>
      <c r="AE2397" s="21">
        <f>IFERROR(IF(OR(ISBLANK(P2397),ISBLANK(Q2397)),0,IF(AA2397&lt;&gt;"", AA2397 + IF(AB2397=1,AD2397, 0), "") * (R2397+1)),"")</f>
        <v>0</v>
      </c>
      <c r="AF2397" s="21">
        <f ca="1">SUMIFS(AE$2:AE2397,D$2:D2397,D2397)</f>
        <v>2656</v>
      </c>
    </row>
    <row r="2398" spans="1:32" hidden="1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1">
        <v>0</v>
      </c>
      <c r="S2398" s="20">
        <f>VLOOKUP($A2398,Database!$A:$Y,10,FALSE)</f>
        <v>66</v>
      </c>
      <c r="T2398" s="20">
        <f>VLOOKUP($A2398,Database!$A:$Y,11,FALSE)</f>
        <v>114</v>
      </c>
      <c r="U2398" s="20">
        <f>VLOOKUP($A2398,Database!$A:$Y,12,FALSE)</f>
        <v>139</v>
      </c>
      <c r="V2398" s="20" t="str">
        <f>VLOOKUP(A2398,Database!A:M,13,FALSE)</f>
        <v>À venir</v>
      </c>
      <c r="W2398" s="20" t="str">
        <f>VLOOKUP($A2398,Database!$A:$Y,20,FALSE)</f>
        <v/>
      </c>
      <c r="X2398" s="20" t="str">
        <f>VLOOKUP($A2398,Database!$A:$Y,21,FALSE)</f>
        <v/>
      </c>
      <c r="Y2398" s="20">
        <f>IF(A2398=0,0,IF(V2398="À venir",0,IF(AND(ISBLANK(P2398),ISBLANK(Q2398)),1,0)))</f>
        <v>0</v>
      </c>
      <c r="Z2398" s="20" t="str">
        <f>IF(OR(ISBLANK(P2398),ISBLANK(Q2398)),"",IF(OR(AND(P2398&gt;Q2398,W2398&gt;X2398),AND(P2398=Q2398,W2398=X2398),AND(P2398&lt;Q2398,W2398&lt;X2398)),1,0))</f>
        <v/>
      </c>
      <c r="AA2398" s="20" t="str">
        <f ca="1">IF(C2398&lt;NOW(),IF(AND(P2398&gt;Q2398,W2398&gt;X2398),S2398,IF(AND(P2398=Q2398,W2398=X2398),T2398,IF(AND(P2398&lt;Q2398,W2398&lt;X2398),U2398,0))),"")</f>
        <v/>
      </c>
      <c r="AB2398" s="20">
        <f ca="1">IF(AND(P2398=W2398,Q2398=X2398,NOT(ISBLANK(P2398)),NOT(ISBLANK(Q2398)),NOT(ISBLANK(W2398)),NOT(ISBLANK(AA2398))),1,0)</f>
        <v>0</v>
      </c>
      <c r="AC2398" s="20" t="str">
        <f ca="1">IF(AB2398=0,"",IF(OR(ISBLANK(P2398),ISBLANK(Q2398)),"",IF(ISBLANK(VLOOKUP(A2398,Database!A:AA,22,FALSE)),"",VLOOKUP(A2398,Database!A:AA,22,FALSE))))</f>
        <v/>
      </c>
      <c r="AD2398" s="20" t="str">
        <f>IFERROR(
   IF(
     OR(ISBLANK(P2398),ISBLANK(Q2398)),
     "",
     IF(
       AND(AA2398&lt;&gt;"",OR(V2398="Terminé",V2398="En cours")),
       VLOOKUP(AC2398,Setup_ScoreExactBonus!A:D,4,FALSE),
       0
     )),
  0)</f>
        <v/>
      </c>
      <c r="AE2398" s="21">
        <f>IFERROR(IF(OR(ISBLANK(P2398),ISBLANK(Q2398)),0,IF(AA2398&lt;&gt;"", AA2398 + IF(AB2398=1,AD2398, 0), "") * (R2398+1)),"")</f>
        <v>0</v>
      </c>
      <c r="AF2398" s="21">
        <f ca="1">SUMIFS(AE$2:AE2398,D$2:D2398,D2398)</f>
        <v>2468</v>
      </c>
    </row>
    <row r="2399" spans="1:32" hidden="1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1">
        <v>0</v>
      </c>
      <c r="S2399" s="20">
        <f>VLOOKUP($A2399,Database!$A:$Y,10,FALSE)</f>
        <v>66</v>
      </c>
      <c r="T2399" s="20">
        <f>VLOOKUP($A2399,Database!$A:$Y,11,FALSE)</f>
        <v>114</v>
      </c>
      <c r="U2399" s="20">
        <f>VLOOKUP($A2399,Database!$A:$Y,12,FALSE)</f>
        <v>139</v>
      </c>
      <c r="V2399" s="20" t="str">
        <f>VLOOKUP(A2399,Database!A:M,13,FALSE)</f>
        <v>À venir</v>
      </c>
      <c r="W2399" s="20" t="str">
        <f>VLOOKUP($A2399,Database!$A:$Y,20,FALSE)</f>
        <v/>
      </c>
      <c r="X2399" s="20" t="str">
        <f>VLOOKUP($A2399,Database!$A:$Y,21,FALSE)</f>
        <v/>
      </c>
      <c r="Y2399" s="20">
        <f>IF(A2399=0,0,IF(V2399="À venir",0,IF(AND(ISBLANK(P2399),ISBLANK(Q2399)),1,0)))</f>
        <v>0</v>
      </c>
      <c r="Z2399" s="20" t="str">
        <f>IF(OR(ISBLANK(P2399),ISBLANK(Q2399)),"",IF(OR(AND(P2399&gt;Q2399,W2399&gt;X2399),AND(P2399=Q2399,W2399=X2399),AND(P2399&lt;Q2399,W2399&lt;X2399)),1,0))</f>
        <v/>
      </c>
      <c r="AA2399" s="20" t="str">
        <f ca="1">IF(C2399&lt;NOW(),IF(AND(P2399&gt;Q2399,W2399&gt;X2399),S2399,IF(AND(P2399=Q2399,W2399=X2399),T2399,IF(AND(P2399&lt;Q2399,W2399&lt;X2399),U2399,0))),"")</f>
        <v/>
      </c>
      <c r="AB2399" s="20">
        <f ca="1">IF(AND(P2399=W2399,Q2399=X2399,NOT(ISBLANK(P2399)),NOT(ISBLANK(Q2399)),NOT(ISBLANK(W2399)),NOT(ISBLANK(AA2399))),1,0)</f>
        <v>0</v>
      </c>
      <c r="AC2399" s="20" t="str">
        <f ca="1">IF(AB2399=0,"",IF(OR(ISBLANK(P2399),ISBLANK(Q2399)),"",IF(ISBLANK(VLOOKUP(A2399,Database!A:AA,22,FALSE)),"",VLOOKUP(A2399,Database!A:AA,22,FALSE))))</f>
        <v/>
      </c>
      <c r="AD2399" s="20" t="str">
        <f>IFERROR(
   IF(
     OR(ISBLANK(P2399),ISBLANK(Q2399)),
     "",
     IF(
       AND(AA2399&lt;&gt;"",OR(V2399="Terminé",V2399="En cours")),
       VLOOKUP(AC2399,Setup_ScoreExactBonus!A:D,4,FALSE),
       0
     )),
  0)</f>
        <v/>
      </c>
      <c r="AE2399" s="21">
        <f>IFERROR(IF(OR(ISBLANK(P2399),ISBLANK(Q2399)),0,IF(AA2399&lt;&gt;"", AA2399 + IF(AB2399=1,AD2399, 0), "") * (R2399+1)),"")</f>
        <v>0</v>
      </c>
      <c r="AF2399" s="21">
        <f ca="1">SUMIFS(AE$2:AE2399,D$2:D2399,D2399)</f>
        <v>2298</v>
      </c>
    </row>
    <row r="2400" spans="1:32" hidden="1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1">
        <v>0</v>
      </c>
      <c r="S2400" s="20">
        <f>VLOOKUP($A2400,Database!$A:$Y,10,FALSE)</f>
        <v>66</v>
      </c>
      <c r="T2400" s="20">
        <f>VLOOKUP($A2400,Database!$A:$Y,11,FALSE)</f>
        <v>114</v>
      </c>
      <c r="U2400" s="20">
        <f>VLOOKUP($A2400,Database!$A:$Y,12,FALSE)</f>
        <v>139</v>
      </c>
      <c r="V2400" s="20" t="str">
        <f>VLOOKUP(A2400,Database!A:M,13,FALSE)</f>
        <v>À venir</v>
      </c>
      <c r="W2400" s="20" t="str">
        <f>VLOOKUP($A2400,Database!$A:$Y,20,FALSE)</f>
        <v/>
      </c>
      <c r="X2400" s="20" t="str">
        <f>VLOOKUP($A2400,Database!$A:$Y,21,FALSE)</f>
        <v/>
      </c>
      <c r="Y2400" s="20">
        <f>IF(A2400=0,0,IF(V2400="À venir",0,IF(AND(ISBLANK(P2400),ISBLANK(Q2400)),1,0)))</f>
        <v>0</v>
      </c>
      <c r="Z2400" s="20" t="str">
        <f>IF(OR(ISBLANK(P2400),ISBLANK(Q2400)),"",IF(OR(AND(P2400&gt;Q2400,W2400&gt;X2400),AND(P2400=Q2400,W2400=X2400),AND(P2400&lt;Q2400,W2400&lt;X2400)),1,0))</f>
        <v/>
      </c>
      <c r="AA2400" s="20" t="str">
        <f ca="1">IF(C2400&lt;NOW(),IF(AND(P2400&gt;Q2400,W2400&gt;X2400),S2400,IF(AND(P2400=Q2400,W2400=X2400),T2400,IF(AND(P2400&lt;Q2400,W2400&lt;X2400),U2400,0))),"")</f>
        <v/>
      </c>
      <c r="AB2400" s="20">
        <f ca="1">IF(AND(P2400=W2400,Q2400=X2400,NOT(ISBLANK(P2400)),NOT(ISBLANK(Q2400)),NOT(ISBLANK(W2400)),NOT(ISBLANK(AA2400))),1,0)</f>
        <v>0</v>
      </c>
      <c r="AC2400" s="20" t="str">
        <f ca="1">IF(AB2400=0,"",IF(OR(ISBLANK(P2400),ISBLANK(Q2400)),"",IF(ISBLANK(VLOOKUP(A2400,Database!A:AA,22,FALSE)),"",VLOOKUP(A2400,Database!A:AA,22,FALSE))))</f>
        <v/>
      </c>
      <c r="AD2400" s="20" t="str">
        <f>IFERROR(
   IF(
     OR(ISBLANK(P2400),ISBLANK(Q2400)),
     "",
     IF(
       AND(AA2400&lt;&gt;"",OR(V2400="Terminé",V2400="En cours")),
       VLOOKUP(AC2400,Setup_ScoreExactBonus!A:D,4,FALSE),
       0
     )),
  0)</f>
        <v/>
      </c>
      <c r="AE2400" s="21">
        <f>IFERROR(IF(OR(ISBLANK(P2400),ISBLANK(Q2400)),0,IF(AA2400&lt;&gt;"", AA2400 + IF(AB2400=1,AD2400, 0), "") * (R2400+1)),"")</f>
        <v>0</v>
      </c>
      <c r="AF2400" s="21">
        <f ca="1">SUMIFS(AE$2:AE2400,D$2:D2400,D2400)</f>
        <v>2034</v>
      </c>
    </row>
    <row r="2401" spans="1:32" hidden="1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1">
        <v>0</v>
      </c>
      <c r="S2401" s="20">
        <f>VLOOKUP($A2401,Database!$A:$Y,10,FALSE)</f>
        <v>66</v>
      </c>
      <c r="T2401" s="20">
        <f>VLOOKUP($A2401,Database!$A:$Y,11,FALSE)</f>
        <v>114</v>
      </c>
      <c r="U2401" s="20">
        <f>VLOOKUP($A2401,Database!$A:$Y,12,FALSE)</f>
        <v>139</v>
      </c>
      <c r="V2401" s="20" t="str">
        <f>VLOOKUP(A2401,Database!A:M,13,FALSE)</f>
        <v>À venir</v>
      </c>
      <c r="W2401" s="20" t="str">
        <f>VLOOKUP($A2401,Database!$A:$Y,20,FALSE)</f>
        <v/>
      </c>
      <c r="X2401" s="20" t="str">
        <f>VLOOKUP($A2401,Database!$A:$Y,21,FALSE)</f>
        <v/>
      </c>
      <c r="Y2401" s="20">
        <f>IF(A2401=0,0,IF(V2401="À venir",0,IF(AND(ISBLANK(P2401),ISBLANK(Q2401)),1,0)))</f>
        <v>0</v>
      </c>
      <c r="Z2401" s="20" t="str">
        <f>IF(OR(ISBLANK(P2401),ISBLANK(Q2401)),"",IF(OR(AND(P2401&gt;Q2401,W2401&gt;X2401),AND(P2401=Q2401,W2401=X2401),AND(P2401&lt;Q2401,W2401&lt;X2401)),1,0))</f>
        <v/>
      </c>
      <c r="AA2401" s="20" t="str">
        <f ca="1">IF(C2401&lt;NOW(),IF(AND(P2401&gt;Q2401,W2401&gt;X2401),S2401,IF(AND(P2401=Q2401,W2401=X2401),T2401,IF(AND(P2401&lt;Q2401,W2401&lt;X2401),U2401,0))),"")</f>
        <v/>
      </c>
      <c r="AB2401" s="20">
        <f ca="1">IF(AND(P2401=W2401,Q2401=X2401,NOT(ISBLANK(P2401)),NOT(ISBLANK(Q2401)),NOT(ISBLANK(W2401)),NOT(ISBLANK(AA2401))),1,0)</f>
        <v>0</v>
      </c>
      <c r="AC2401" s="20" t="str">
        <f ca="1">IF(AB2401=0,"",IF(OR(ISBLANK(P2401),ISBLANK(Q2401)),"",IF(ISBLANK(VLOOKUP(A2401,Database!A:AA,22,FALSE)),"",VLOOKUP(A2401,Database!A:AA,22,FALSE))))</f>
        <v/>
      </c>
      <c r="AD2401" s="20" t="str">
        <f>IFERROR(
   IF(
     OR(ISBLANK(P2401),ISBLANK(Q2401)),
     "",
     IF(
       AND(AA2401&lt;&gt;"",OR(V2401="Terminé",V2401="En cours")),
       VLOOKUP(AC2401,Setup_ScoreExactBonus!A:D,4,FALSE),
       0
     )),
  0)</f>
        <v/>
      </c>
      <c r="AE2401" s="21">
        <f>IFERROR(IF(OR(ISBLANK(P2401),ISBLANK(Q2401)),0,IF(AA2401&lt;&gt;"", AA2401 + IF(AB2401=1,AD2401, 0), "") * (R2401+1)),"")</f>
        <v>0</v>
      </c>
      <c r="AF2401" s="21">
        <f ca="1">SUMIFS(AE$2:AE2401,D$2:D2401,D2401)</f>
        <v>2761</v>
      </c>
    </row>
    <row r="2402" spans="1:32" hidden="1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1">
        <v>0</v>
      </c>
      <c r="S2402" s="20">
        <f>VLOOKUP($A2402,Database!$A:$Y,10,FALSE)</f>
        <v>66</v>
      </c>
      <c r="T2402" s="20">
        <f>VLOOKUP($A2402,Database!$A:$Y,11,FALSE)</f>
        <v>114</v>
      </c>
      <c r="U2402" s="20">
        <f>VLOOKUP($A2402,Database!$A:$Y,12,FALSE)</f>
        <v>139</v>
      </c>
      <c r="V2402" s="20" t="str">
        <f>VLOOKUP(A2402,Database!A:M,13,FALSE)</f>
        <v>À venir</v>
      </c>
      <c r="W2402" s="20" t="str">
        <f>VLOOKUP($A2402,Database!$A:$Y,20,FALSE)</f>
        <v/>
      </c>
      <c r="X2402" s="20" t="str">
        <f>VLOOKUP($A2402,Database!$A:$Y,21,FALSE)</f>
        <v/>
      </c>
      <c r="Y2402" s="20">
        <f>IF(A2402=0,0,IF(V2402="À venir",0,IF(AND(ISBLANK(P2402),ISBLANK(Q2402)),1,0)))</f>
        <v>0</v>
      </c>
      <c r="Z2402" s="20" t="str">
        <f>IF(OR(ISBLANK(P2402),ISBLANK(Q2402)),"",IF(OR(AND(P2402&gt;Q2402,W2402&gt;X2402),AND(P2402=Q2402,W2402=X2402),AND(P2402&lt;Q2402,W2402&lt;X2402)),1,0))</f>
        <v/>
      </c>
      <c r="AA2402" s="20" t="str">
        <f ca="1">IF(C2402&lt;NOW(),IF(AND(P2402&gt;Q2402,W2402&gt;X2402),S2402,IF(AND(P2402=Q2402,W2402=X2402),T2402,IF(AND(P2402&lt;Q2402,W2402&lt;X2402),U2402,0))),"")</f>
        <v/>
      </c>
      <c r="AB2402" s="20">
        <f ca="1">IF(AND(P2402=W2402,Q2402=X2402,NOT(ISBLANK(P2402)),NOT(ISBLANK(Q2402)),NOT(ISBLANK(W2402)),NOT(ISBLANK(AA2402))),1,0)</f>
        <v>0</v>
      </c>
      <c r="AC2402" s="20" t="str">
        <f ca="1">IF(AB2402=0,"",IF(OR(ISBLANK(P2402),ISBLANK(Q2402)),"",IF(ISBLANK(VLOOKUP(A2402,Database!A:AA,22,FALSE)),"",VLOOKUP(A2402,Database!A:AA,22,FALSE))))</f>
        <v/>
      </c>
      <c r="AD2402" s="20" t="str">
        <f>IFERROR(
   IF(
     OR(ISBLANK(P2402),ISBLANK(Q2402)),
     "",
     IF(
       AND(AA2402&lt;&gt;"",OR(V2402="Terminé",V2402="En cours")),
       VLOOKUP(AC2402,Setup_ScoreExactBonus!A:D,4,FALSE),
       0
     )),
  0)</f>
        <v/>
      </c>
      <c r="AE2402" s="21">
        <f>IFERROR(IF(OR(ISBLANK(P2402),ISBLANK(Q2402)),0,IF(AA2402&lt;&gt;"", AA2402 + IF(AB2402=1,AD2402, 0), "") * (R2402+1)),"")</f>
        <v>0</v>
      </c>
      <c r="AF2402" s="21">
        <f ca="1">SUMIFS(AE$2:AE2402,D$2:D2402,D2402)</f>
        <v>2809</v>
      </c>
    </row>
    <row r="2403" spans="1:32" hidden="1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1">
        <v>0</v>
      </c>
      <c r="S2403" s="20">
        <f>VLOOKUP($A2403,Database!$A:$Y,10,FALSE)</f>
        <v>66</v>
      </c>
      <c r="T2403" s="20">
        <f>VLOOKUP($A2403,Database!$A:$Y,11,FALSE)</f>
        <v>114</v>
      </c>
      <c r="U2403" s="20">
        <f>VLOOKUP($A2403,Database!$A:$Y,12,FALSE)</f>
        <v>139</v>
      </c>
      <c r="V2403" s="20" t="str">
        <f>VLOOKUP(A2403,Database!A:M,13,FALSE)</f>
        <v>À venir</v>
      </c>
      <c r="W2403" s="20" t="str">
        <f>VLOOKUP($A2403,Database!$A:$Y,20,FALSE)</f>
        <v/>
      </c>
      <c r="X2403" s="20" t="str">
        <f>VLOOKUP($A2403,Database!$A:$Y,21,FALSE)</f>
        <v/>
      </c>
      <c r="Y2403" s="20">
        <f>IF(A2403=0,0,IF(V2403="À venir",0,IF(AND(ISBLANK(P2403),ISBLANK(Q2403)),1,0)))</f>
        <v>0</v>
      </c>
      <c r="Z2403" s="20" t="str">
        <f>IF(OR(ISBLANK(P2403),ISBLANK(Q2403)),"",IF(OR(AND(P2403&gt;Q2403,W2403&gt;X2403),AND(P2403=Q2403,W2403=X2403),AND(P2403&lt;Q2403,W2403&lt;X2403)),1,0))</f>
        <v/>
      </c>
      <c r="AA2403" s="20">
        <f ca="1">IF(C2403&lt;NOW(),IF(AND(P2403&gt;Q2403,W2403&gt;X2403),S2403,IF(AND(P2403=Q2403,W2403=X2403),T2403,IF(AND(P2403&lt;Q2403,W2403&lt;X2403),U2403,0))),"")</f>
        <v>114</v>
      </c>
      <c r="AB2403" s="20">
        <f ca="1">IF(AND(P2403=W2403,Q2403=X2403,NOT(ISBLANK(P2403)),NOT(ISBLANK(Q2403)),NOT(ISBLANK(W2403)),NOT(ISBLANK(AA2403))),1,0)</f>
        <v>0</v>
      </c>
      <c r="AC2403" s="20" t="str">
        <f ca="1">IF(AB2403=0,"",IF(OR(ISBLANK(P2403),ISBLANK(Q2403)),"",IF(ISBLANK(VLOOKUP(A2403,Database!A:AA,22,FALSE)),"",VLOOKUP(A2403,Database!A:AA,22,FALSE))))</f>
        <v/>
      </c>
      <c r="AD2403" s="20" t="str">
        <f>IFERROR(
   IF(
     OR(ISBLANK(P2403),ISBLANK(Q2403)),
     "",
     IF(
       AND(AA2403&lt;&gt;"",OR(V2403="Terminé",V2403="En cours")),
       VLOOKUP(AC2403,Setup_ScoreExactBonus!A:D,4,FALSE),
       0
     )),
  0)</f>
        <v/>
      </c>
      <c r="AE2403" s="21">
        <f>IFERROR(IF(OR(ISBLANK(P2403),ISBLANK(Q2403)),0,IF(AA2403&lt;&gt;"", AA2403 + IF(AB2403=1,AD2403, 0), "") * (R2403+1)),"")</f>
        <v>0</v>
      </c>
      <c r="AF2403" s="21">
        <f ca="1">SUMIFS(AE$2:AE2403,D$2:D2403,D2403)</f>
        <v>2170</v>
      </c>
    </row>
    <row r="2404" spans="1:32" hidden="1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1">
        <v>0</v>
      </c>
      <c r="S2404" s="20">
        <f>VLOOKUP($A2404,Database!$A:$Y,10,FALSE)</f>
        <v>66</v>
      </c>
      <c r="T2404" s="20">
        <f>VLOOKUP($A2404,Database!$A:$Y,11,FALSE)</f>
        <v>114</v>
      </c>
      <c r="U2404" s="20">
        <f>VLOOKUP($A2404,Database!$A:$Y,12,FALSE)</f>
        <v>139</v>
      </c>
      <c r="V2404" s="20" t="str">
        <f>VLOOKUP(A2404,Database!A:M,13,FALSE)</f>
        <v>À venir</v>
      </c>
      <c r="W2404" s="20" t="str">
        <f>VLOOKUP($A2404,Database!$A:$Y,20,FALSE)</f>
        <v/>
      </c>
      <c r="X2404" s="20" t="str">
        <f>VLOOKUP($A2404,Database!$A:$Y,21,FALSE)</f>
        <v/>
      </c>
      <c r="Y2404" s="20">
        <f>IF(A2404=0,0,IF(V2404="À venir",0,IF(AND(ISBLANK(P2404),ISBLANK(Q2404)),1,0)))</f>
        <v>0</v>
      </c>
      <c r="Z2404" s="20" t="str">
        <f>IF(OR(ISBLANK(P2404),ISBLANK(Q2404)),"",IF(OR(AND(P2404&gt;Q2404,W2404&gt;X2404),AND(P2404=Q2404,W2404=X2404),AND(P2404&lt;Q2404,W2404&lt;X2404)),1,0))</f>
        <v/>
      </c>
      <c r="AA2404" s="20" t="str">
        <f ca="1">IF(C2404&lt;NOW(),IF(AND(P2404&gt;Q2404,W2404&gt;X2404),S2404,IF(AND(P2404=Q2404,W2404=X2404),T2404,IF(AND(P2404&lt;Q2404,W2404&lt;X2404),U2404,0))),"")</f>
        <v/>
      </c>
      <c r="AB2404" s="20">
        <f ca="1">IF(AND(P2404=W2404,Q2404=X2404,NOT(ISBLANK(P2404)),NOT(ISBLANK(Q2404)),NOT(ISBLANK(W2404)),NOT(ISBLANK(AA2404))),1,0)</f>
        <v>0</v>
      </c>
      <c r="AC2404" s="20" t="str">
        <f ca="1">IF(AB2404=0,"",IF(OR(ISBLANK(P2404),ISBLANK(Q2404)),"",IF(ISBLANK(VLOOKUP(A2404,Database!A:AA,22,FALSE)),"",VLOOKUP(A2404,Database!A:AA,22,FALSE))))</f>
        <v/>
      </c>
      <c r="AD2404" s="20" t="str">
        <f>IFERROR(
   IF(
     OR(ISBLANK(P2404),ISBLANK(Q2404)),
     "",
     IF(
       AND(AA2404&lt;&gt;"",OR(V2404="Terminé",V2404="En cours")),
       VLOOKUP(AC2404,Setup_ScoreExactBonus!A:D,4,FALSE),
       0
     )),
  0)</f>
        <v/>
      </c>
      <c r="AE2404" s="21">
        <f>IFERROR(IF(OR(ISBLANK(P2404),ISBLANK(Q2404)),0,IF(AA2404&lt;&gt;"", AA2404 + IF(AB2404=1,AD2404, 0), "") * (R2404+1)),"")</f>
        <v>0</v>
      </c>
      <c r="AF2404" s="21">
        <f ca="1">SUMIFS(AE$2:AE2404,D$2:D2404,D2404)</f>
        <v>2233</v>
      </c>
    </row>
    <row r="2405" spans="1:32" hidden="1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TBD</v>
      </c>
      <c r="K2405" s="21" t="str">
        <f>IFERROR(VLOOKUP(J2405,Setup_Team!$B:$C,2,FALSE), "TDB")</f>
        <v>TDB</v>
      </c>
      <c r="L2405" s="21" t="str">
        <f>VLOOKUP($A2405,Location!$A:$J,8,FALSE)</f>
        <v>TBD</v>
      </c>
      <c r="M2405" s="21" t="str">
        <f>IFERROR(VLOOKUP(L2405,Setup_Team!$B:$C,2,FALSE), "TDB")</f>
        <v>TDB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1">
        <v>0</v>
      </c>
      <c r="S2405" s="20">
        <f>VLOOKUP($A2405,Database!$A:$Y,10,FALSE)</f>
        <v>0</v>
      </c>
      <c r="T2405" s="20">
        <f>VLOOKUP($A2405,Database!$A:$Y,11,FALSE)</f>
        <v>0</v>
      </c>
      <c r="U2405" s="20">
        <f>VLOOKUP($A2405,Database!$A:$Y,12,FALSE)</f>
        <v>0</v>
      </c>
      <c r="V2405" s="20" t="str">
        <f>VLOOKUP(A2405,Database!A:M,13,FALSE)</f>
        <v>À venir</v>
      </c>
      <c r="W2405" s="20" t="str">
        <f>VLOOKUP($A2405,Database!$A:$Y,20,FALSE)</f>
        <v/>
      </c>
      <c r="X2405" s="20" t="str">
        <f>VLOOKUP($A2405,Database!$A:$Y,21,FALSE)</f>
        <v/>
      </c>
      <c r="Y2405" s="20">
        <f>IF(A2405=0,0,IF(V2405="À venir",0,IF(AND(ISBLANK(P2405),ISBLANK(Q2405)),1,0)))</f>
        <v>0</v>
      </c>
      <c r="Z2405" s="20" t="str">
        <f>IF(OR(ISBLANK(P2405),ISBLANK(Q2405)),"",IF(OR(AND(P2405&gt;Q2405,W2405&gt;X2405),AND(P2405=Q2405,W2405=X2405),AND(P2405&lt;Q2405,W2405&lt;X2405)),1,0))</f>
        <v/>
      </c>
      <c r="AA2405" s="20" t="str">
        <f ca="1">IF(C2405&lt;NOW(),IF(AND(P2405&gt;Q2405,W2405&gt;X2405),S2405,IF(AND(P2405=Q2405,W2405=X2405),T2405,IF(AND(P2405&lt;Q2405,W2405&lt;X2405),U2405,0))),"")</f>
        <v/>
      </c>
      <c r="AB2405" s="20">
        <f ca="1">IF(AND(P2405=W2405,Q2405=X2405,NOT(ISBLANK(P2405)),NOT(ISBLANK(Q2405)),NOT(ISBLANK(W2405)),NOT(ISBLANK(AA2405))),1,0)</f>
        <v>0</v>
      </c>
      <c r="AC2405" s="20" t="str">
        <f ca="1">IF(AB2405=0,"",IF(OR(ISBLANK(P2405),ISBLANK(Q2405)),"",IF(ISBLANK(VLOOKUP(A2405,Database!A:AA,22,FALSE)),"",VLOOKUP(A2405,Database!A:AA,22,FALSE))))</f>
        <v/>
      </c>
      <c r="AD2405" s="20" t="str">
        <f>IFERROR(
   IF(
     OR(ISBLANK(P2405),ISBLANK(Q2405)),
     "",
     IF(
       AND(AA2405&lt;&gt;"",OR(V2405="Terminé",V2405="En cours")),
       VLOOKUP(AC2405,Setup_ScoreExactBonus!A:D,4,FALSE),
       0
     )),
  0)</f>
        <v/>
      </c>
      <c r="AE2405" s="21">
        <f>IFERROR(IF(OR(ISBLANK(P2405),ISBLANK(Q2405)),0,IF(AA2405&lt;&gt;"", AA2405 + IF(AB2405=1,AD2405, 0), "") * (R2405+1)),"")</f>
        <v>0</v>
      </c>
      <c r="AF2405" s="21">
        <f ca="1">SUMIFS(AE$2:AE2405,D$2:D2405,D2405)</f>
        <v>2750</v>
      </c>
    </row>
    <row r="2406" spans="1:32" hidden="1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TBD</v>
      </c>
      <c r="K2406" s="21" t="str">
        <f>IFERROR(VLOOKUP(J2406,Setup_Team!$B:$C,2,FALSE), "TDB")</f>
        <v>TDB</v>
      </c>
      <c r="L2406" s="21" t="str">
        <f>VLOOKUP($A2406,Location!$A:$J,8,FALSE)</f>
        <v>TBD</v>
      </c>
      <c r="M2406" s="21" t="str">
        <f>IFERROR(VLOOKUP(L2406,Setup_Team!$B:$C,2,FALSE), "TDB")</f>
        <v>TDB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1">
        <v>0</v>
      </c>
      <c r="S2406" s="20">
        <f>VLOOKUP($A2406,Database!$A:$Y,10,FALSE)</f>
        <v>0</v>
      </c>
      <c r="T2406" s="20">
        <f>VLOOKUP($A2406,Database!$A:$Y,11,FALSE)</f>
        <v>0</v>
      </c>
      <c r="U2406" s="20">
        <f>VLOOKUP($A2406,Database!$A:$Y,12,FALSE)</f>
        <v>0</v>
      </c>
      <c r="V2406" s="20" t="str">
        <f>VLOOKUP(A2406,Database!A:M,13,FALSE)</f>
        <v>À venir</v>
      </c>
      <c r="W2406" s="20" t="str">
        <f>VLOOKUP($A2406,Database!$A:$Y,20,FALSE)</f>
        <v/>
      </c>
      <c r="X2406" s="20" t="str">
        <f>VLOOKUP($A2406,Database!$A:$Y,21,FALSE)</f>
        <v/>
      </c>
      <c r="Y2406" s="20">
        <f>IF(A2406=0,0,IF(V2406="À venir",0,IF(AND(ISBLANK(P2406),ISBLANK(Q2406)),1,0)))</f>
        <v>0</v>
      </c>
      <c r="Z2406" s="20" t="str">
        <f>IF(OR(ISBLANK(P2406),ISBLANK(Q2406)),"",IF(OR(AND(P2406&gt;Q2406,W2406&gt;X2406),AND(P2406=Q2406,W2406=X2406),AND(P2406&lt;Q2406,W2406&lt;X2406)),1,0))</f>
        <v/>
      </c>
      <c r="AA2406" s="20" t="str">
        <f ca="1">IF(C2406&lt;NOW(),IF(AND(P2406&gt;Q2406,W2406&gt;X2406),S2406,IF(AND(P2406=Q2406,W2406=X2406),T2406,IF(AND(P2406&lt;Q2406,W2406&lt;X2406),U2406,0))),"")</f>
        <v/>
      </c>
      <c r="AB2406" s="20">
        <f ca="1">IF(AND(P2406=W2406,Q2406=X2406,NOT(ISBLANK(P2406)),NOT(ISBLANK(Q2406)),NOT(ISBLANK(W2406)),NOT(ISBLANK(AA2406))),1,0)</f>
        <v>0</v>
      </c>
      <c r="AC2406" s="20" t="str">
        <f ca="1">IF(AB2406=0,"",IF(OR(ISBLANK(P2406),ISBLANK(Q2406)),"",IF(ISBLANK(VLOOKUP(A2406,Database!A:AA,22,FALSE)),"",VLOOKUP(A2406,Database!A:AA,22,FALSE))))</f>
        <v/>
      </c>
      <c r="AD2406" s="20" t="str">
        <f>IFERROR(
   IF(
     OR(ISBLANK(P2406),ISBLANK(Q2406)),
     "",
     IF(
       AND(AA2406&lt;&gt;"",OR(V2406="Terminé",V2406="En cours")),
       VLOOKUP(AC2406,Setup_ScoreExactBonus!A:D,4,FALSE),
       0
     )),
  0)</f>
        <v/>
      </c>
      <c r="AE2406" s="21">
        <f>IFERROR(IF(OR(ISBLANK(P2406),ISBLANK(Q2406)),0,IF(AA2406&lt;&gt;"", AA2406 + IF(AB2406=1,AD2406, 0), "") * (R2406+1)),"")</f>
        <v>0</v>
      </c>
      <c r="AF2406" s="21">
        <f ca="1">SUMIFS(AE$2:AE2406,D$2:D2406,D2406)</f>
        <v>3059</v>
      </c>
    </row>
    <row r="2407" spans="1:32" hidden="1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TBD</v>
      </c>
      <c r="K2407" s="21" t="str">
        <f>IFERROR(VLOOKUP(J2407,Setup_Team!$B:$C,2,FALSE), "TDB")</f>
        <v>TDB</v>
      </c>
      <c r="L2407" s="21" t="str">
        <f>VLOOKUP($A2407,Location!$A:$J,8,FALSE)</f>
        <v>TBD</v>
      </c>
      <c r="M2407" s="21" t="str">
        <f>IFERROR(VLOOKUP(L2407,Setup_Team!$B:$C,2,FALSE), "TDB")</f>
        <v>TDB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1">
        <v>0</v>
      </c>
      <c r="S2407" s="20">
        <f>VLOOKUP($A2407,Database!$A:$Y,10,FALSE)</f>
        <v>0</v>
      </c>
      <c r="T2407" s="20">
        <f>VLOOKUP($A2407,Database!$A:$Y,11,FALSE)</f>
        <v>0</v>
      </c>
      <c r="U2407" s="20">
        <f>VLOOKUP($A2407,Database!$A:$Y,12,FALSE)</f>
        <v>0</v>
      </c>
      <c r="V2407" s="20" t="str">
        <f>VLOOKUP(A2407,Database!A:M,13,FALSE)</f>
        <v>À venir</v>
      </c>
      <c r="W2407" s="20" t="str">
        <f>VLOOKUP($A2407,Database!$A:$Y,20,FALSE)</f>
        <v/>
      </c>
      <c r="X2407" s="20" t="str">
        <f>VLOOKUP($A2407,Database!$A:$Y,21,FALSE)</f>
        <v/>
      </c>
      <c r="Y2407" s="20">
        <f>IF(A2407=0,0,IF(V2407="À venir",0,IF(AND(ISBLANK(P2407),ISBLANK(Q2407)),1,0)))</f>
        <v>0</v>
      </c>
      <c r="Z2407" s="20" t="str">
        <f>IF(OR(ISBLANK(P2407),ISBLANK(Q2407)),"",IF(OR(AND(P2407&gt;Q2407,W2407&gt;X2407),AND(P2407=Q2407,W2407=X2407),AND(P2407&lt;Q2407,W2407&lt;X2407)),1,0))</f>
        <v/>
      </c>
      <c r="AA2407" s="20" t="str">
        <f ca="1">IF(C2407&lt;NOW(),IF(AND(P2407&gt;Q2407,W2407&gt;X2407),S2407,IF(AND(P2407=Q2407,W2407=X2407),T2407,IF(AND(P2407&lt;Q2407,W2407&lt;X2407),U2407,0))),"")</f>
        <v/>
      </c>
      <c r="AB2407" s="20">
        <f ca="1">IF(AND(P2407=W2407,Q2407=X2407,NOT(ISBLANK(P2407)),NOT(ISBLANK(Q2407)),NOT(ISBLANK(W2407)),NOT(ISBLANK(AA2407))),1,0)</f>
        <v>0</v>
      </c>
      <c r="AC2407" s="20" t="str">
        <f ca="1">IF(AB2407=0,"",IF(OR(ISBLANK(P2407),ISBLANK(Q2407)),"",IF(ISBLANK(VLOOKUP(A2407,Database!A:AA,22,FALSE)),"",VLOOKUP(A2407,Database!A:AA,22,FALSE))))</f>
        <v/>
      </c>
      <c r="AD2407" s="20" t="str">
        <f>IFERROR(
   IF(
     OR(ISBLANK(P2407),ISBLANK(Q2407)),
     "",
     IF(
       AND(AA2407&lt;&gt;"",OR(V2407="Terminé",V2407="En cours")),
       VLOOKUP(AC2407,Setup_ScoreExactBonus!A:D,4,FALSE),
       0
     )),
  0)</f>
        <v/>
      </c>
      <c r="AE2407" s="21">
        <f>IFERROR(IF(OR(ISBLANK(P2407),ISBLANK(Q2407)),0,IF(AA2407&lt;&gt;"", AA2407 + IF(AB2407=1,AD2407, 0), "") * (R2407+1)),"")</f>
        <v>0</v>
      </c>
      <c r="AF2407" s="21">
        <f ca="1">SUMIFS(AE$2:AE2407,D$2:D2407,D2407)</f>
        <v>2802</v>
      </c>
    </row>
    <row r="2408" spans="1:32" hidden="1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TBD</v>
      </c>
      <c r="K2408" s="21" t="str">
        <f>IFERROR(VLOOKUP(J2408,Setup_Team!$B:$C,2,FALSE), "TDB")</f>
        <v>TDB</v>
      </c>
      <c r="L2408" s="21" t="str">
        <f>VLOOKUP($A2408,Location!$A:$J,8,FALSE)</f>
        <v>TBD</v>
      </c>
      <c r="M2408" s="21" t="str">
        <f>IFERROR(VLOOKUP(L2408,Setup_Team!$B:$C,2,FALSE), "TDB")</f>
        <v>TDB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1">
        <v>0</v>
      </c>
      <c r="S2408" s="20">
        <f>VLOOKUP($A2408,Database!$A:$Y,10,FALSE)</f>
        <v>0</v>
      </c>
      <c r="T2408" s="20">
        <f>VLOOKUP($A2408,Database!$A:$Y,11,FALSE)</f>
        <v>0</v>
      </c>
      <c r="U2408" s="20">
        <f>VLOOKUP($A2408,Database!$A:$Y,12,FALSE)</f>
        <v>0</v>
      </c>
      <c r="V2408" s="20" t="str">
        <f>VLOOKUP(A2408,Database!A:M,13,FALSE)</f>
        <v>À venir</v>
      </c>
      <c r="W2408" s="20" t="str">
        <f>VLOOKUP($A2408,Database!$A:$Y,20,FALSE)</f>
        <v/>
      </c>
      <c r="X2408" s="20" t="str">
        <f>VLOOKUP($A2408,Database!$A:$Y,21,FALSE)</f>
        <v/>
      </c>
      <c r="Y2408" s="20">
        <f>IF(A2408=0,0,IF(V2408="À venir",0,IF(AND(ISBLANK(P2408),ISBLANK(Q2408)),1,0)))</f>
        <v>0</v>
      </c>
      <c r="Z2408" s="20" t="str">
        <f>IF(OR(ISBLANK(P2408),ISBLANK(Q2408)),"",IF(OR(AND(P2408&gt;Q2408,W2408&gt;X2408),AND(P2408=Q2408,W2408=X2408),AND(P2408&lt;Q2408,W2408&lt;X2408)),1,0))</f>
        <v/>
      </c>
      <c r="AA2408" s="20" t="str">
        <f ca="1">IF(C2408&lt;NOW(),IF(AND(P2408&gt;Q2408,W2408&gt;X2408),S2408,IF(AND(P2408=Q2408,W2408=X2408),T2408,IF(AND(P2408&lt;Q2408,W2408&lt;X2408),U2408,0))),"")</f>
        <v/>
      </c>
      <c r="AB2408" s="20">
        <f ca="1">IF(AND(P2408=W2408,Q2408=X2408,NOT(ISBLANK(P2408)),NOT(ISBLANK(Q2408)),NOT(ISBLANK(W2408)),NOT(ISBLANK(AA2408))),1,0)</f>
        <v>0</v>
      </c>
      <c r="AC2408" s="20" t="str">
        <f ca="1">IF(AB2408=0,"",IF(OR(ISBLANK(P2408),ISBLANK(Q2408)),"",IF(ISBLANK(VLOOKUP(A2408,Database!A:AA,22,FALSE)),"",VLOOKUP(A2408,Database!A:AA,22,FALSE))))</f>
        <v/>
      </c>
      <c r="AD2408" s="20" t="str">
        <f>IFERROR(
   IF(
     OR(ISBLANK(P2408),ISBLANK(Q2408)),
     "",
     IF(
       AND(AA2408&lt;&gt;"",OR(V2408="Terminé",V2408="En cours")),
       VLOOKUP(AC2408,Setup_ScoreExactBonus!A:D,4,FALSE),
       0
     )),
  0)</f>
        <v/>
      </c>
      <c r="AE2408" s="21">
        <f>IFERROR(IF(OR(ISBLANK(P2408),ISBLANK(Q2408)),0,IF(AA2408&lt;&gt;"", AA2408 + IF(AB2408=1,AD2408, 0), "") * (R2408+1)),"")</f>
        <v>0</v>
      </c>
      <c r="AF2408" s="21">
        <f ca="1">SUMIFS(AE$2:AE2408,D$2:D2408,D2408)</f>
        <v>2698</v>
      </c>
    </row>
    <row r="2409" spans="1:32" hidden="1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TBD</v>
      </c>
      <c r="K2409" s="21" t="str">
        <f>IFERROR(VLOOKUP(J2409,Setup_Team!$B:$C,2,FALSE), "TDB")</f>
        <v>TDB</v>
      </c>
      <c r="L2409" s="21" t="str">
        <f>VLOOKUP($A2409,Location!$A:$J,8,FALSE)</f>
        <v>TBD</v>
      </c>
      <c r="M2409" s="21" t="str">
        <f>IFERROR(VLOOKUP(L2409,Setup_Team!$B:$C,2,FALSE), "TDB")</f>
        <v>TDB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1">
        <v>0</v>
      </c>
      <c r="S2409" s="20">
        <f>VLOOKUP($A2409,Database!$A:$Y,10,FALSE)</f>
        <v>0</v>
      </c>
      <c r="T2409" s="20">
        <f>VLOOKUP($A2409,Database!$A:$Y,11,FALSE)</f>
        <v>0</v>
      </c>
      <c r="U2409" s="20">
        <f>VLOOKUP($A2409,Database!$A:$Y,12,FALSE)</f>
        <v>0</v>
      </c>
      <c r="V2409" s="20" t="str">
        <f>VLOOKUP(A2409,Database!A:M,13,FALSE)</f>
        <v>À venir</v>
      </c>
      <c r="W2409" s="20" t="str">
        <f>VLOOKUP($A2409,Database!$A:$Y,20,FALSE)</f>
        <v/>
      </c>
      <c r="X2409" s="20" t="str">
        <f>VLOOKUP($A2409,Database!$A:$Y,21,FALSE)</f>
        <v/>
      </c>
      <c r="Y2409" s="20">
        <f>IF(A2409=0,0,IF(V2409="À venir",0,IF(AND(ISBLANK(P2409),ISBLANK(Q2409)),1,0)))</f>
        <v>0</v>
      </c>
      <c r="Z2409" s="20" t="str">
        <f>IF(OR(ISBLANK(P2409),ISBLANK(Q2409)),"",IF(OR(AND(P2409&gt;Q2409,W2409&gt;X2409),AND(P2409=Q2409,W2409=X2409),AND(P2409&lt;Q2409,W2409&lt;X2409)),1,0))</f>
        <v/>
      </c>
      <c r="AA2409" s="20" t="str">
        <f ca="1">IF(C2409&lt;NOW(),IF(AND(P2409&gt;Q2409,W2409&gt;X2409),S2409,IF(AND(P2409=Q2409,W2409=X2409),T2409,IF(AND(P2409&lt;Q2409,W2409&lt;X2409),U2409,0))),"")</f>
        <v/>
      </c>
      <c r="AB2409" s="20">
        <f ca="1">IF(AND(P2409=W2409,Q2409=X2409,NOT(ISBLANK(P2409)),NOT(ISBLANK(Q2409)),NOT(ISBLANK(W2409)),NOT(ISBLANK(AA2409))),1,0)</f>
        <v>0</v>
      </c>
      <c r="AC2409" s="20" t="str">
        <f ca="1">IF(AB2409=0,"",IF(OR(ISBLANK(P2409),ISBLANK(Q2409)),"",IF(ISBLANK(VLOOKUP(A2409,Database!A:AA,22,FALSE)),"",VLOOKUP(A2409,Database!A:AA,22,FALSE))))</f>
        <v/>
      </c>
      <c r="AD2409" s="20" t="str">
        <f>IFERROR(
   IF(
     OR(ISBLANK(P2409),ISBLANK(Q2409)),
     "",
     IF(
       AND(AA2409&lt;&gt;"",OR(V2409="Terminé",V2409="En cours")),
       VLOOKUP(AC2409,Setup_ScoreExactBonus!A:D,4,FALSE),
       0
     )),
  0)</f>
        <v/>
      </c>
      <c r="AE2409" s="21">
        <f>IFERROR(IF(OR(ISBLANK(P2409),ISBLANK(Q2409)),0,IF(AA2409&lt;&gt;"", AA2409 + IF(AB2409=1,AD2409, 0), "") * (R2409+1)),"")</f>
        <v>0</v>
      </c>
      <c r="AF2409" s="21">
        <f ca="1">SUMIFS(AE$2:AE2409,D$2:D2409,D2409)</f>
        <v>2190</v>
      </c>
    </row>
    <row r="2410" spans="1:32" hidden="1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TBD</v>
      </c>
      <c r="K2410" s="21" t="str">
        <f>IFERROR(VLOOKUP(J2410,Setup_Team!$B:$C,2,FALSE), "TDB")</f>
        <v>TDB</v>
      </c>
      <c r="L2410" s="21" t="str">
        <f>VLOOKUP($A2410,Location!$A:$J,8,FALSE)</f>
        <v>TBD</v>
      </c>
      <c r="M2410" s="21" t="str">
        <f>IFERROR(VLOOKUP(L2410,Setup_Team!$B:$C,2,FALSE), "TDB")</f>
        <v>TDB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1">
        <v>0</v>
      </c>
      <c r="S2410" s="20">
        <f>VLOOKUP($A2410,Database!$A:$Y,10,FALSE)</f>
        <v>0</v>
      </c>
      <c r="T2410" s="20">
        <f>VLOOKUP($A2410,Database!$A:$Y,11,FALSE)</f>
        <v>0</v>
      </c>
      <c r="U2410" s="20">
        <f>VLOOKUP($A2410,Database!$A:$Y,12,FALSE)</f>
        <v>0</v>
      </c>
      <c r="V2410" s="20" t="str">
        <f>VLOOKUP(A2410,Database!A:M,13,FALSE)</f>
        <v>À venir</v>
      </c>
      <c r="W2410" s="20" t="str">
        <f>VLOOKUP($A2410,Database!$A:$Y,20,FALSE)</f>
        <v/>
      </c>
      <c r="X2410" s="20" t="str">
        <f>VLOOKUP($A2410,Database!$A:$Y,21,FALSE)</f>
        <v/>
      </c>
      <c r="Y2410" s="20">
        <f>IF(A2410=0,0,IF(V2410="À venir",0,IF(AND(ISBLANK(P2410),ISBLANK(Q2410)),1,0)))</f>
        <v>0</v>
      </c>
      <c r="Z2410" s="20" t="str">
        <f>IF(OR(ISBLANK(P2410),ISBLANK(Q2410)),"",IF(OR(AND(P2410&gt;Q2410,W2410&gt;X2410),AND(P2410=Q2410,W2410=X2410),AND(P2410&lt;Q2410,W2410&lt;X2410)),1,0))</f>
        <v/>
      </c>
      <c r="AA2410" s="20" t="str">
        <f ca="1">IF(C2410&lt;NOW(),IF(AND(P2410&gt;Q2410,W2410&gt;X2410),S2410,IF(AND(P2410=Q2410,W2410=X2410),T2410,IF(AND(P2410&lt;Q2410,W2410&lt;X2410),U2410,0))),"")</f>
        <v/>
      </c>
      <c r="AB2410" s="20">
        <f ca="1">IF(AND(P2410=W2410,Q2410=X2410,NOT(ISBLANK(P2410)),NOT(ISBLANK(Q2410)),NOT(ISBLANK(W2410)),NOT(ISBLANK(AA2410))),1,0)</f>
        <v>0</v>
      </c>
      <c r="AC2410" s="20" t="str">
        <f ca="1">IF(AB2410=0,"",IF(OR(ISBLANK(P2410),ISBLANK(Q2410)),"",IF(ISBLANK(VLOOKUP(A2410,Database!A:AA,22,FALSE)),"",VLOOKUP(A2410,Database!A:AA,22,FALSE))))</f>
        <v/>
      </c>
      <c r="AD2410" s="20" t="str">
        <f>IFERROR(
   IF(
     OR(ISBLANK(P2410),ISBLANK(Q2410)),
     "",
     IF(
       AND(AA2410&lt;&gt;"",OR(V2410="Terminé",V2410="En cours")),
       VLOOKUP(AC2410,Setup_ScoreExactBonus!A:D,4,FALSE),
       0
     )),
  0)</f>
        <v/>
      </c>
      <c r="AE2410" s="21">
        <f>IFERROR(IF(OR(ISBLANK(P2410),ISBLANK(Q2410)),0,IF(AA2410&lt;&gt;"", AA2410 + IF(AB2410=1,AD2410, 0), "") * (R2410+1)),"")</f>
        <v>0</v>
      </c>
      <c r="AF2410" s="21">
        <f ca="1">SUMIFS(AE$2:AE2410,D$2:D2410,D2410)</f>
        <v>2789</v>
      </c>
    </row>
    <row r="2411" spans="1:32" hidden="1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TBD</v>
      </c>
      <c r="K2411" s="21" t="str">
        <f>IFERROR(VLOOKUP(J2411,Setup_Team!$B:$C,2,FALSE), "TDB")</f>
        <v>TDB</v>
      </c>
      <c r="L2411" s="21" t="str">
        <f>VLOOKUP($A2411,Location!$A:$J,8,FALSE)</f>
        <v>TBD</v>
      </c>
      <c r="M2411" s="21" t="str">
        <f>IFERROR(VLOOKUP(L2411,Setup_Team!$B:$C,2,FALSE), "TDB")</f>
        <v>TDB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1">
        <v>0</v>
      </c>
      <c r="S2411" s="20">
        <f>VLOOKUP($A2411,Database!$A:$Y,10,FALSE)</f>
        <v>0</v>
      </c>
      <c r="T2411" s="20">
        <f>VLOOKUP($A2411,Database!$A:$Y,11,FALSE)</f>
        <v>0</v>
      </c>
      <c r="U2411" s="20">
        <f>VLOOKUP($A2411,Database!$A:$Y,12,FALSE)</f>
        <v>0</v>
      </c>
      <c r="V2411" s="20" t="str">
        <f>VLOOKUP(A2411,Database!A:M,13,FALSE)</f>
        <v>À venir</v>
      </c>
      <c r="W2411" s="20" t="str">
        <f>VLOOKUP($A2411,Database!$A:$Y,20,FALSE)</f>
        <v/>
      </c>
      <c r="X2411" s="20" t="str">
        <f>VLOOKUP($A2411,Database!$A:$Y,21,FALSE)</f>
        <v/>
      </c>
      <c r="Y2411" s="20">
        <f>IF(A2411=0,0,IF(V2411="À venir",0,IF(AND(ISBLANK(P2411),ISBLANK(Q2411)),1,0)))</f>
        <v>0</v>
      </c>
      <c r="Z2411" s="20" t="str">
        <f>IF(OR(ISBLANK(P2411),ISBLANK(Q2411)),"",IF(OR(AND(P2411&gt;Q2411,W2411&gt;X2411),AND(P2411=Q2411,W2411=X2411),AND(P2411&lt;Q2411,W2411&lt;X2411)),1,0))</f>
        <v/>
      </c>
      <c r="AA2411" s="20" t="str">
        <f ca="1">IF(C2411&lt;NOW(),IF(AND(P2411&gt;Q2411,W2411&gt;X2411),S2411,IF(AND(P2411=Q2411,W2411=X2411),T2411,IF(AND(P2411&lt;Q2411,W2411&lt;X2411),U2411,0))),"")</f>
        <v/>
      </c>
      <c r="AB2411" s="20">
        <f ca="1">IF(AND(P2411=W2411,Q2411=X2411,NOT(ISBLANK(P2411)),NOT(ISBLANK(Q2411)),NOT(ISBLANK(W2411)),NOT(ISBLANK(AA2411))),1,0)</f>
        <v>0</v>
      </c>
      <c r="AC2411" s="20" t="str">
        <f ca="1">IF(AB2411=0,"",IF(OR(ISBLANK(P2411),ISBLANK(Q2411)),"",IF(ISBLANK(VLOOKUP(A2411,Database!A:AA,22,FALSE)),"",VLOOKUP(A2411,Database!A:AA,22,FALSE))))</f>
        <v/>
      </c>
      <c r="AD2411" s="20" t="str">
        <f>IFERROR(
   IF(
     OR(ISBLANK(P2411),ISBLANK(Q2411)),
     "",
     IF(
       AND(AA2411&lt;&gt;"",OR(V2411="Terminé",V2411="En cours")),
       VLOOKUP(AC2411,Setup_ScoreExactBonus!A:D,4,FALSE),
       0
     )),
  0)</f>
        <v/>
      </c>
      <c r="AE2411" s="21">
        <f>IFERROR(IF(OR(ISBLANK(P2411),ISBLANK(Q2411)),0,IF(AA2411&lt;&gt;"", AA2411 + IF(AB2411=1,AD2411, 0), "") * (R2411+1)),"")</f>
        <v>0</v>
      </c>
      <c r="AF2411" s="21">
        <f ca="1">SUMIFS(AE$2:AE2411,D$2:D2411,D2411)</f>
        <v>1434</v>
      </c>
    </row>
    <row r="2412" spans="1:32" hidden="1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TBD</v>
      </c>
      <c r="K2412" s="21" t="str">
        <f>IFERROR(VLOOKUP(J2412,Setup_Team!$B:$C,2,FALSE), "TDB")</f>
        <v>TDB</v>
      </c>
      <c r="L2412" s="21" t="str">
        <f>VLOOKUP($A2412,Location!$A:$J,8,FALSE)</f>
        <v>TBD</v>
      </c>
      <c r="M2412" s="21" t="str">
        <f>IFERROR(VLOOKUP(L2412,Setup_Team!$B:$C,2,FALSE), "TDB")</f>
        <v>TDB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1">
        <v>0</v>
      </c>
      <c r="S2412" s="20">
        <f>VLOOKUP($A2412,Database!$A:$Y,10,FALSE)</f>
        <v>0</v>
      </c>
      <c r="T2412" s="20">
        <f>VLOOKUP($A2412,Database!$A:$Y,11,FALSE)</f>
        <v>0</v>
      </c>
      <c r="U2412" s="20">
        <f>VLOOKUP($A2412,Database!$A:$Y,12,FALSE)</f>
        <v>0</v>
      </c>
      <c r="V2412" s="20" t="str">
        <f>VLOOKUP(A2412,Database!A:M,13,FALSE)</f>
        <v>À venir</v>
      </c>
      <c r="W2412" s="20" t="str">
        <f>VLOOKUP($A2412,Database!$A:$Y,20,FALSE)</f>
        <v/>
      </c>
      <c r="X2412" s="20" t="str">
        <f>VLOOKUP($A2412,Database!$A:$Y,21,FALSE)</f>
        <v/>
      </c>
      <c r="Y2412" s="20">
        <f>IF(A2412=0,0,IF(V2412="À venir",0,IF(AND(ISBLANK(P2412),ISBLANK(Q2412)),1,0)))</f>
        <v>0</v>
      </c>
      <c r="Z2412" s="20" t="str">
        <f>IF(OR(ISBLANK(P2412),ISBLANK(Q2412)),"",IF(OR(AND(P2412&gt;Q2412,W2412&gt;X2412),AND(P2412=Q2412,W2412=X2412),AND(P2412&lt;Q2412,W2412&lt;X2412)),1,0))</f>
        <v/>
      </c>
      <c r="AA2412" s="20" t="str">
        <f ca="1">IF(C2412&lt;NOW(),IF(AND(P2412&gt;Q2412,W2412&gt;X2412),S2412,IF(AND(P2412=Q2412,W2412=X2412),T2412,IF(AND(P2412&lt;Q2412,W2412&lt;X2412),U2412,0))),"")</f>
        <v/>
      </c>
      <c r="AB2412" s="20">
        <f ca="1">IF(AND(P2412=W2412,Q2412=X2412,NOT(ISBLANK(P2412)),NOT(ISBLANK(Q2412)),NOT(ISBLANK(W2412)),NOT(ISBLANK(AA2412))),1,0)</f>
        <v>0</v>
      </c>
      <c r="AC2412" s="20" t="str">
        <f ca="1">IF(AB2412=0,"",IF(OR(ISBLANK(P2412),ISBLANK(Q2412)),"",IF(ISBLANK(VLOOKUP(A2412,Database!A:AA,22,FALSE)),"",VLOOKUP(A2412,Database!A:AA,22,FALSE))))</f>
        <v/>
      </c>
      <c r="AD2412" s="20" t="str">
        <f>IFERROR(
   IF(
     OR(ISBLANK(P2412),ISBLANK(Q2412)),
     "",
     IF(
       AND(AA2412&lt;&gt;"",OR(V2412="Terminé",V2412="En cours")),
       VLOOKUP(AC2412,Setup_ScoreExactBonus!A:D,4,FALSE),
       0
     )),
  0)</f>
        <v/>
      </c>
      <c r="AE2412" s="21">
        <f>IFERROR(IF(OR(ISBLANK(P2412),ISBLANK(Q2412)),0,IF(AA2412&lt;&gt;"", AA2412 + IF(AB2412=1,AD2412, 0), "") * (R2412+1)),"")</f>
        <v>0</v>
      </c>
      <c r="AF2412" s="21">
        <f ca="1">SUMIFS(AE$2:AE2412,D$2:D2412,D2412)</f>
        <v>2732</v>
      </c>
    </row>
    <row r="2413" spans="1:32" hidden="1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TBD</v>
      </c>
      <c r="K2413" s="21" t="str">
        <f>IFERROR(VLOOKUP(J2413,Setup_Team!$B:$C,2,FALSE), "TDB")</f>
        <v>TDB</v>
      </c>
      <c r="L2413" s="21" t="str">
        <f>VLOOKUP($A2413,Location!$A:$J,8,FALSE)</f>
        <v>TBD</v>
      </c>
      <c r="M2413" s="21" t="str">
        <f>IFERROR(VLOOKUP(L2413,Setup_Team!$B:$C,2,FALSE), "TDB")</f>
        <v>TDB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1">
        <v>0</v>
      </c>
      <c r="S2413" s="20">
        <f>VLOOKUP($A2413,Database!$A:$Y,10,FALSE)</f>
        <v>0</v>
      </c>
      <c r="T2413" s="20">
        <f>VLOOKUP($A2413,Database!$A:$Y,11,FALSE)</f>
        <v>0</v>
      </c>
      <c r="U2413" s="20">
        <f>VLOOKUP($A2413,Database!$A:$Y,12,FALSE)</f>
        <v>0</v>
      </c>
      <c r="V2413" s="20" t="str">
        <f>VLOOKUP(A2413,Database!A:M,13,FALSE)</f>
        <v>À venir</v>
      </c>
      <c r="W2413" s="20" t="str">
        <f>VLOOKUP($A2413,Database!$A:$Y,20,FALSE)</f>
        <v/>
      </c>
      <c r="X2413" s="20" t="str">
        <f>VLOOKUP($A2413,Database!$A:$Y,21,FALSE)</f>
        <v/>
      </c>
      <c r="Y2413" s="20">
        <f>IF(A2413=0,0,IF(V2413="À venir",0,IF(AND(ISBLANK(P2413),ISBLANK(Q2413)),1,0)))</f>
        <v>0</v>
      </c>
      <c r="Z2413" s="20" t="str">
        <f>IF(OR(ISBLANK(P2413),ISBLANK(Q2413)),"",IF(OR(AND(P2413&gt;Q2413,W2413&gt;X2413),AND(P2413=Q2413,W2413=X2413),AND(P2413&lt;Q2413,W2413&lt;X2413)),1,0))</f>
        <v/>
      </c>
      <c r="AA2413" s="20" t="str">
        <f ca="1">IF(C2413&lt;NOW(),IF(AND(P2413&gt;Q2413,W2413&gt;X2413),S2413,IF(AND(P2413=Q2413,W2413=X2413),T2413,IF(AND(P2413&lt;Q2413,W2413&lt;X2413),U2413,0))),"")</f>
        <v/>
      </c>
      <c r="AB2413" s="20">
        <f ca="1">IF(AND(P2413=W2413,Q2413=X2413,NOT(ISBLANK(P2413)),NOT(ISBLANK(Q2413)),NOT(ISBLANK(W2413)),NOT(ISBLANK(AA2413))),1,0)</f>
        <v>0</v>
      </c>
      <c r="AC2413" s="20" t="str">
        <f ca="1">IF(AB2413=0,"",IF(OR(ISBLANK(P2413),ISBLANK(Q2413)),"",IF(ISBLANK(VLOOKUP(A2413,Database!A:AA,22,FALSE)),"",VLOOKUP(A2413,Database!A:AA,22,FALSE))))</f>
        <v/>
      </c>
      <c r="AD2413" s="20" t="str">
        <f>IFERROR(
   IF(
     OR(ISBLANK(P2413),ISBLANK(Q2413)),
     "",
     IF(
       AND(AA2413&lt;&gt;"",OR(V2413="Terminé",V2413="En cours")),
       VLOOKUP(AC2413,Setup_ScoreExactBonus!A:D,4,FALSE),
       0
     )),
  0)</f>
        <v/>
      </c>
      <c r="AE2413" s="21">
        <f>IFERROR(IF(OR(ISBLANK(P2413),ISBLANK(Q2413)),0,IF(AA2413&lt;&gt;"", AA2413 + IF(AB2413=1,AD2413, 0), "") * (R2413+1)),"")</f>
        <v>0</v>
      </c>
      <c r="AF2413" s="21">
        <f ca="1">SUMIFS(AE$2:AE2413,D$2:D2413,D2413)</f>
        <v>2825</v>
      </c>
    </row>
    <row r="2414" spans="1:32" hidden="1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TBD</v>
      </c>
      <c r="K2414" s="21" t="str">
        <f>IFERROR(VLOOKUP(J2414,Setup_Team!$B:$C,2,FALSE), "TDB")</f>
        <v>TDB</v>
      </c>
      <c r="L2414" s="21" t="str">
        <f>VLOOKUP($A2414,Location!$A:$J,8,FALSE)</f>
        <v>TBD</v>
      </c>
      <c r="M2414" s="21" t="str">
        <f>IFERROR(VLOOKUP(L2414,Setup_Team!$B:$C,2,FALSE), "TDB")</f>
        <v>TDB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1">
        <v>0</v>
      </c>
      <c r="S2414" s="20">
        <f>VLOOKUP($A2414,Database!$A:$Y,10,FALSE)</f>
        <v>0</v>
      </c>
      <c r="T2414" s="20">
        <f>VLOOKUP($A2414,Database!$A:$Y,11,FALSE)</f>
        <v>0</v>
      </c>
      <c r="U2414" s="20">
        <f>VLOOKUP($A2414,Database!$A:$Y,12,FALSE)</f>
        <v>0</v>
      </c>
      <c r="V2414" s="20" t="str">
        <f>VLOOKUP(A2414,Database!A:M,13,FALSE)</f>
        <v>À venir</v>
      </c>
      <c r="W2414" s="20" t="str">
        <f>VLOOKUP($A2414,Database!$A:$Y,20,FALSE)</f>
        <v/>
      </c>
      <c r="X2414" s="20" t="str">
        <f>VLOOKUP($A2414,Database!$A:$Y,21,FALSE)</f>
        <v/>
      </c>
      <c r="Y2414" s="20">
        <f>IF(A2414=0,0,IF(V2414="À venir",0,IF(AND(ISBLANK(P2414),ISBLANK(Q2414)),1,0)))</f>
        <v>0</v>
      </c>
      <c r="Z2414" s="20" t="str">
        <f>IF(OR(ISBLANK(P2414),ISBLANK(Q2414)),"",IF(OR(AND(P2414&gt;Q2414,W2414&gt;X2414),AND(P2414=Q2414,W2414=X2414),AND(P2414&lt;Q2414,W2414&lt;X2414)),1,0))</f>
        <v/>
      </c>
      <c r="AA2414" s="20" t="str">
        <f ca="1">IF(C2414&lt;NOW(),IF(AND(P2414&gt;Q2414,W2414&gt;X2414),S2414,IF(AND(P2414=Q2414,W2414=X2414),T2414,IF(AND(P2414&lt;Q2414,W2414&lt;X2414),U2414,0))),"")</f>
        <v/>
      </c>
      <c r="AB2414" s="20">
        <f ca="1">IF(AND(P2414=W2414,Q2414=X2414,NOT(ISBLANK(P2414)),NOT(ISBLANK(Q2414)),NOT(ISBLANK(W2414)),NOT(ISBLANK(AA2414))),1,0)</f>
        <v>0</v>
      </c>
      <c r="AC2414" s="20" t="str">
        <f ca="1">IF(AB2414=0,"",IF(OR(ISBLANK(P2414),ISBLANK(Q2414)),"",IF(ISBLANK(VLOOKUP(A2414,Database!A:AA,22,FALSE)),"",VLOOKUP(A2414,Database!A:AA,22,FALSE))))</f>
        <v/>
      </c>
      <c r="AD2414" s="20" t="str">
        <f>IFERROR(
   IF(
     OR(ISBLANK(P2414),ISBLANK(Q2414)),
     "",
     IF(
       AND(AA2414&lt;&gt;"",OR(V2414="Terminé",V2414="En cours")),
       VLOOKUP(AC2414,Setup_ScoreExactBonus!A:D,4,FALSE),
       0
     )),
  0)</f>
        <v/>
      </c>
      <c r="AE2414" s="21">
        <f>IFERROR(IF(OR(ISBLANK(P2414),ISBLANK(Q2414)),0,IF(AA2414&lt;&gt;"", AA2414 + IF(AB2414=1,AD2414, 0), "") * (R2414+1)),"")</f>
        <v>0</v>
      </c>
      <c r="AF2414" s="21">
        <f ca="1">SUMIFS(AE$2:AE2414,D$2:D2414,D2414)</f>
        <v>2585</v>
      </c>
    </row>
    <row r="2415" spans="1:32" hidden="1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TBD</v>
      </c>
      <c r="K2415" s="21" t="str">
        <f>IFERROR(VLOOKUP(J2415,Setup_Team!$B:$C,2,FALSE), "TDB")</f>
        <v>TDB</v>
      </c>
      <c r="L2415" s="21" t="str">
        <f>VLOOKUP($A2415,Location!$A:$J,8,FALSE)</f>
        <v>TBD</v>
      </c>
      <c r="M2415" s="21" t="str">
        <f>IFERROR(VLOOKUP(L2415,Setup_Team!$B:$C,2,FALSE), "TDB")</f>
        <v>TDB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1">
        <v>0</v>
      </c>
      <c r="S2415" s="20">
        <f>VLOOKUP($A2415,Database!$A:$Y,10,FALSE)</f>
        <v>0</v>
      </c>
      <c r="T2415" s="20">
        <f>VLOOKUP($A2415,Database!$A:$Y,11,FALSE)</f>
        <v>0</v>
      </c>
      <c r="U2415" s="20">
        <f>VLOOKUP($A2415,Database!$A:$Y,12,FALSE)</f>
        <v>0</v>
      </c>
      <c r="V2415" s="20" t="str">
        <f>VLOOKUP(A2415,Database!A:M,13,FALSE)</f>
        <v>À venir</v>
      </c>
      <c r="W2415" s="20" t="str">
        <f>VLOOKUP($A2415,Database!$A:$Y,20,FALSE)</f>
        <v/>
      </c>
      <c r="X2415" s="20" t="str">
        <f>VLOOKUP($A2415,Database!$A:$Y,21,FALSE)</f>
        <v/>
      </c>
      <c r="Y2415" s="20">
        <f>IF(A2415=0,0,IF(V2415="À venir",0,IF(AND(ISBLANK(P2415),ISBLANK(Q2415)),1,0)))</f>
        <v>0</v>
      </c>
      <c r="Z2415" s="20" t="str">
        <f>IF(OR(ISBLANK(P2415),ISBLANK(Q2415)),"",IF(OR(AND(P2415&gt;Q2415,W2415&gt;X2415),AND(P2415=Q2415,W2415=X2415),AND(P2415&lt;Q2415,W2415&lt;X2415)),1,0))</f>
        <v/>
      </c>
      <c r="AA2415" s="20" t="str">
        <f ca="1">IF(C2415&lt;NOW(),IF(AND(P2415&gt;Q2415,W2415&gt;X2415),S2415,IF(AND(P2415=Q2415,W2415=X2415),T2415,IF(AND(P2415&lt;Q2415,W2415&lt;X2415),U2415,0))),"")</f>
        <v/>
      </c>
      <c r="AB2415" s="20">
        <f ca="1">IF(AND(P2415=W2415,Q2415=X2415,NOT(ISBLANK(P2415)),NOT(ISBLANK(Q2415)),NOT(ISBLANK(W2415)),NOT(ISBLANK(AA2415))),1,0)</f>
        <v>0</v>
      </c>
      <c r="AC2415" s="20" t="str">
        <f ca="1">IF(AB2415=0,"",IF(OR(ISBLANK(P2415),ISBLANK(Q2415)),"",IF(ISBLANK(VLOOKUP(A2415,Database!A:AA,22,FALSE)),"",VLOOKUP(A2415,Database!A:AA,22,FALSE))))</f>
        <v/>
      </c>
      <c r="AD2415" s="20" t="str">
        <f>IFERROR(
   IF(
     OR(ISBLANK(P2415),ISBLANK(Q2415)),
     "",
     IF(
       AND(AA2415&lt;&gt;"",OR(V2415="Terminé",V2415="En cours")),
       VLOOKUP(AC2415,Setup_ScoreExactBonus!A:D,4,FALSE),
       0
     )),
  0)</f>
        <v/>
      </c>
      <c r="AE2415" s="21">
        <f>IFERROR(IF(OR(ISBLANK(P2415),ISBLANK(Q2415)),0,IF(AA2415&lt;&gt;"", AA2415 + IF(AB2415=1,AD2415, 0), "") * (R2415+1)),"")</f>
        <v>0</v>
      </c>
      <c r="AF2415" s="21">
        <f ca="1">SUMIFS(AE$2:AE2415,D$2:D2415,D2415)</f>
        <v>2936</v>
      </c>
    </row>
    <row r="2416" spans="1:32" hidden="1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TBD</v>
      </c>
      <c r="K2416" s="21" t="str">
        <f>IFERROR(VLOOKUP(J2416,Setup_Team!$B:$C,2,FALSE), "TDB")</f>
        <v>TDB</v>
      </c>
      <c r="L2416" s="21" t="str">
        <f>VLOOKUP($A2416,Location!$A:$J,8,FALSE)</f>
        <v>TBD</v>
      </c>
      <c r="M2416" s="21" t="str">
        <f>IFERROR(VLOOKUP(L2416,Setup_Team!$B:$C,2,FALSE), "TDB")</f>
        <v>TDB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1">
        <v>0</v>
      </c>
      <c r="S2416" s="20">
        <f>VLOOKUP($A2416,Database!$A:$Y,10,FALSE)</f>
        <v>0</v>
      </c>
      <c r="T2416" s="20">
        <f>VLOOKUP($A2416,Database!$A:$Y,11,FALSE)</f>
        <v>0</v>
      </c>
      <c r="U2416" s="20">
        <f>VLOOKUP($A2416,Database!$A:$Y,12,FALSE)</f>
        <v>0</v>
      </c>
      <c r="V2416" s="20" t="str">
        <f>VLOOKUP(A2416,Database!A:M,13,FALSE)</f>
        <v>À venir</v>
      </c>
      <c r="W2416" s="20" t="str">
        <f>VLOOKUP($A2416,Database!$A:$Y,20,FALSE)</f>
        <v/>
      </c>
      <c r="X2416" s="20" t="str">
        <f>VLOOKUP($A2416,Database!$A:$Y,21,FALSE)</f>
        <v/>
      </c>
      <c r="Y2416" s="20">
        <f>IF(A2416=0,0,IF(V2416="À venir",0,IF(AND(ISBLANK(P2416),ISBLANK(Q2416)),1,0)))</f>
        <v>0</v>
      </c>
      <c r="Z2416" s="20" t="str">
        <f>IF(OR(ISBLANK(P2416),ISBLANK(Q2416)),"",IF(OR(AND(P2416&gt;Q2416,W2416&gt;X2416),AND(P2416=Q2416,W2416=X2416),AND(P2416&lt;Q2416,W2416&lt;X2416)),1,0))</f>
        <v/>
      </c>
      <c r="AA2416" s="20" t="str">
        <f ca="1">IF(C2416&lt;NOW(),IF(AND(P2416&gt;Q2416,W2416&gt;X2416),S2416,IF(AND(P2416=Q2416,W2416=X2416),T2416,IF(AND(P2416&lt;Q2416,W2416&lt;X2416),U2416,0))),"")</f>
        <v/>
      </c>
      <c r="AB2416" s="20">
        <f ca="1">IF(AND(P2416=W2416,Q2416=X2416,NOT(ISBLANK(P2416)),NOT(ISBLANK(Q2416)),NOT(ISBLANK(W2416)),NOT(ISBLANK(AA2416))),1,0)</f>
        <v>0</v>
      </c>
      <c r="AC2416" s="20" t="str">
        <f ca="1">IF(AB2416=0,"",IF(OR(ISBLANK(P2416),ISBLANK(Q2416)),"",IF(ISBLANK(VLOOKUP(A2416,Database!A:AA,22,FALSE)),"",VLOOKUP(A2416,Database!A:AA,22,FALSE))))</f>
        <v/>
      </c>
      <c r="AD2416" s="20" t="str">
        <f>IFERROR(
   IF(
     OR(ISBLANK(P2416),ISBLANK(Q2416)),
     "",
     IF(
       AND(AA2416&lt;&gt;"",OR(V2416="Terminé",V2416="En cours")),
       VLOOKUP(AC2416,Setup_ScoreExactBonus!A:D,4,FALSE),
       0
     )),
  0)</f>
        <v/>
      </c>
      <c r="AE2416" s="21">
        <f>IFERROR(IF(OR(ISBLANK(P2416),ISBLANK(Q2416)),0,IF(AA2416&lt;&gt;"", AA2416 + IF(AB2416=1,AD2416, 0), "") * (R2416+1)),"")</f>
        <v>0</v>
      </c>
      <c r="AF2416" s="21">
        <f ca="1">SUMIFS(AE$2:AE2416,D$2:D2416,D2416)</f>
        <v>2774</v>
      </c>
    </row>
    <row r="2417" spans="1:32" hidden="1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TBD</v>
      </c>
      <c r="K2417" s="21" t="str">
        <f>IFERROR(VLOOKUP(J2417,Setup_Team!$B:$C,2,FALSE), "TDB")</f>
        <v>TDB</v>
      </c>
      <c r="L2417" s="21" t="str">
        <f>VLOOKUP($A2417,Location!$A:$J,8,FALSE)</f>
        <v>TBD</v>
      </c>
      <c r="M2417" s="21" t="str">
        <f>IFERROR(VLOOKUP(L2417,Setup_Team!$B:$C,2,FALSE), "TDB")</f>
        <v>TDB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1">
        <v>0</v>
      </c>
      <c r="S2417" s="20">
        <f>VLOOKUP($A2417,Database!$A:$Y,10,FALSE)</f>
        <v>0</v>
      </c>
      <c r="T2417" s="20">
        <f>VLOOKUP($A2417,Database!$A:$Y,11,FALSE)</f>
        <v>0</v>
      </c>
      <c r="U2417" s="20">
        <f>VLOOKUP($A2417,Database!$A:$Y,12,FALSE)</f>
        <v>0</v>
      </c>
      <c r="V2417" s="20" t="str">
        <f>VLOOKUP(A2417,Database!A:M,13,FALSE)</f>
        <v>À venir</v>
      </c>
      <c r="W2417" s="20" t="str">
        <f>VLOOKUP($A2417,Database!$A:$Y,20,FALSE)</f>
        <v/>
      </c>
      <c r="X2417" s="20" t="str">
        <f>VLOOKUP($A2417,Database!$A:$Y,21,FALSE)</f>
        <v/>
      </c>
      <c r="Y2417" s="20">
        <f>IF(A2417=0,0,IF(V2417="À venir",0,IF(AND(ISBLANK(P2417),ISBLANK(Q2417)),1,0)))</f>
        <v>0</v>
      </c>
      <c r="Z2417" s="20" t="str">
        <f>IF(OR(ISBLANK(P2417),ISBLANK(Q2417)),"",IF(OR(AND(P2417&gt;Q2417,W2417&gt;X2417),AND(P2417=Q2417,W2417=X2417),AND(P2417&lt;Q2417,W2417&lt;X2417)),1,0))</f>
        <v/>
      </c>
      <c r="AA2417" s="20" t="str">
        <f ca="1">IF(C2417&lt;NOW(),IF(AND(P2417&gt;Q2417,W2417&gt;X2417),S2417,IF(AND(P2417=Q2417,W2417=X2417),T2417,IF(AND(P2417&lt;Q2417,W2417&lt;X2417),U2417,0))),"")</f>
        <v/>
      </c>
      <c r="AB2417" s="20">
        <f ca="1">IF(AND(P2417=W2417,Q2417=X2417,NOT(ISBLANK(P2417)),NOT(ISBLANK(Q2417)),NOT(ISBLANK(W2417)),NOT(ISBLANK(AA2417))),1,0)</f>
        <v>0</v>
      </c>
      <c r="AC2417" s="20" t="str">
        <f ca="1">IF(AB2417=0,"",IF(OR(ISBLANK(P2417),ISBLANK(Q2417)),"",IF(ISBLANK(VLOOKUP(A2417,Database!A:AA,22,FALSE)),"",VLOOKUP(A2417,Database!A:AA,22,FALSE))))</f>
        <v/>
      </c>
      <c r="AD2417" s="20" t="str">
        <f>IFERROR(
   IF(
     OR(ISBLANK(P2417),ISBLANK(Q2417)),
     "",
     IF(
       AND(AA2417&lt;&gt;"",OR(V2417="Terminé",V2417="En cours")),
       VLOOKUP(AC2417,Setup_ScoreExactBonus!A:D,4,FALSE),
       0
     )),
  0)</f>
        <v/>
      </c>
      <c r="AE2417" s="21">
        <f>IFERROR(IF(OR(ISBLANK(P2417),ISBLANK(Q2417)),0,IF(AA2417&lt;&gt;"", AA2417 + IF(AB2417=1,AD2417, 0), "") * (R2417+1)),"")</f>
        <v>0</v>
      </c>
      <c r="AF2417" s="21">
        <f ca="1">SUMIFS(AE$2:AE2417,D$2:D2417,D2417)</f>
        <v>2919</v>
      </c>
    </row>
    <row r="2418" spans="1:32" hidden="1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TBD</v>
      </c>
      <c r="K2418" s="21" t="str">
        <f>IFERROR(VLOOKUP(J2418,Setup_Team!$B:$C,2,FALSE), "TDB")</f>
        <v>TDB</v>
      </c>
      <c r="L2418" s="21" t="str">
        <f>VLOOKUP($A2418,Location!$A:$J,8,FALSE)</f>
        <v>TBD</v>
      </c>
      <c r="M2418" s="21" t="str">
        <f>IFERROR(VLOOKUP(L2418,Setup_Team!$B:$C,2,FALSE), "TDB")</f>
        <v>TDB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1">
        <v>0</v>
      </c>
      <c r="S2418" s="20">
        <f>VLOOKUP($A2418,Database!$A:$Y,10,FALSE)</f>
        <v>0</v>
      </c>
      <c r="T2418" s="20">
        <f>VLOOKUP($A2418,Database!$A:$Y,11,FALSE)</f>
        <v>0</v>
      </c>
      <c r="U2418" s="20">
        <f>VLOOKUP($A2418,Database!$A:$Y,12,FALSE)</f>
        <v>0</v>
      </c>
      <c r="V2418" s="20" t="str">
        <f>VLOOKUP(A2418,Database!A:M,13,FALSE)</f>
        <v>À venir</v>
      </c>
      <c r="W2418" s="20" t="str">
        <f>VLOOKUP($A2418,Database!$A:$Y,20,FALSE)</f>
        <v/>
      </c>
      <c r="X2418" s="20" t="str">
        <f>VLOOKUP($A2418,Database!$A:$Y,21,FALSE)</f>
        <v/>
      </c>
      <c r="Y2418" s="20">
        <f>IF(A2418=0,0,IF(V2418="À venir",0,IF(AND(ISBLANK(P2418),ISBLANK(Q2418)),1,0)))</f>
        <v>0</v>
      </c>
      <c r="Z2418" s="20" t="str">
        <f>IF(OR(ISBLANK(P2418),ISBLANK(Q2418)),"",IF(OR(AND(P2418&gt;Q2418,W2418&gt;X2418),AND(P2418=Q2418,W2418=X2418),AND(P2418&lt;Q2418,W2418&lt;X2418)),1,0))</f>
        <v/>
      </c>
      <c r="AA2418" s="20" t="str">
        <f ca="1">IF(C2418&lt;NOW(),IF(AND(P2418&gt;Q2418,W2418&gt;X2418),S2418,IF(AND(P2418=Q2418,W2418=X2418),T2418,IF(AND(P2418&lt;Q2418,W2418&lt;X2418),U2418,0))),"")</f>
        <v/>
      </c>
      <c r="AB2418" s="20">
        <f ca="1">IF(AND(P2418=W2418,Q2418=X2418,NOT(ISBLANK(P2418)),NOT(ISBLANK(Q2418)),NOT(ISBLANK(W2418)),NOT(ISBLANK(AA2418))),1,0)</f>
        <v>0</v>
      </c>
      <c r="AC2418" s="20" t="str">
        <f ca="1">IF(AB2418=0,"",IF(OR(ISBLANK(P2418),ISBLANK(Q2418)),"",IF(ISBLANK(VLOOKUP(A2418,Database!A:AA,22,FALSE)),"",VLOOKUP(A2418,Database!A:AA,22,FALSE))))</f>
        <v/>
      </c>
      <c r="AD2418" s="20" t="str">
        <f>IFERROR(
   IF(
     OR(ISBLANK(P2418),ISBLANK(Q2418)),
     "",
     IF(
       AND(AA2418&lt;&gt;"",OR(V2418="Terminé",V2418="En cours")),
       VLOOKUP(AC2418,Setup_ScoreExactBonus!A:D,4,FALSE),
       0
     )),
  0)</f>
        <v/>
      </c>
      <c r="AE2418" s="21">
        <f>IFERROR(IF(OR(ISBLANK(P2418),ISBLANK(Q2418)),0,IF(AA2418&lt;&gt;"", AA2418 + IF(AB2418=1,AD2418, 0), "") * (R2418+1)),"")</f>
        <v>0</v>
      </c>
      <c r="AF2418" s="21">
        <f ca="1">SUMIFS(AE$2:AE2418,D$2:D2418,D2418)</f>
        <v>2893</v>
      </c>
    </row>
    <row r="2419" spans="1:32" hidden="1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TBD</v>
      </c>
      <c r="K2419" s="21" t="str">
        <f>IFERROR(VLOOKUP(J2419,Setup_Team!$B:$C,2,FALSE), "TDB")</f>
        <v>TDB</v>
      </c>
      <c r="L2419" s="21" t="str">
        <f>VLOOKUP($A2419,Location!$A:$J,8,FALSE)</f>
        <v>TBD</v>
      </c>
      <c r="M2419" s="21" t="str">
        <f>IFERROR(VLOOKUP(L2419,Setup_Team!$B:$C,2,FALSE), "TDB")</f>
        <v>TDB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1">
        <v>0</v>
      </c>
      <c r="S2419" s="20">
        <f>VLOOKUP($A2419,Database!$A:$Y,10,FALSE)</f>
        <v>0</v>
      </c>
      <c r="T2419" s="20">
        <f>VLOOKUP($A2419,Database!$A:$Y,11,FALSE)</f>
        <v>0</v>
      </c>
      <c r="U2419" s="20">
        <f>VLOOKUP($A2419,Database!$A:$Y,12,FALSE)</f>
        <v>0</v>
      </c>
      <c r="V2419" s="20" t="str">
        <f>VLOOKUP(A2419,Database!A:M,13,FALSE)</f>
        <v>À venir</v>
      </c>
      <c r="W2419" s="20" t="str">
        <f>VLOOKUP($A2419,Database!$A:$Y,20,FALSE)</f>
        <v/>
      </c>
      <c r="X2419" s="20" t="str">
        <f>VLOOKUP($A2419,Database!$A:$Y,21,FALSE)</f>
        <v/>
      </c>
      <c r="Y2419" s="20">
        <f>IF(A2419=0,0,IF(V2419="À venir",0,IF(AND(ISBLANK(P2419),ISBLANK(Q2419)),1,0)))</f>
        <v>0</v>
      </c>
      <c r="Z2419" s="20" t="str">
        <f>IF(OR(ISBLANK(P2419),ISBLANK(Q2419)),"",IF(OR(AND(P2419&gt;Q2419,W2419&gt;X2419),AND(P2419=Q2419,W2419=X2419),AND(P2419&lt;Q2419,W2419&lt;X2419)),1,0))</f>
        <v/>
      </c>
      <c r="AA2419" s="20" t="str">
        <f ca="1">IF(C2419&lt;NOW(),IF(AND(P2419&gt;Q2419,W2419&gt;X2419),S2419,IF(AND(P2419=Q2419,W2419=X2419),T2419,IF(AND(P2419&lt;Q2419,W2419&lt;X2419),U2419,0))),"")</f>
        <v/>
      </c>
      <c r="AB2419" s="20">
        <f ca="1">IF(AND(P2419=W2419,Q2419=X2419,NOT(ISBLANK(P2419)),NOT(ISBLANK(Q2419)),NOT(ISBLANK(W2419)),NOT(ISBLANK(AA2419))),1,0)</f>
        <v>0</v>
      </c>
      <c r="AC2419" s="20" t="str">
        <f ca="1">IF(AB2419=0,"",IF(OR(ISBLANK(P2419),ISBLANK(Q2419)),"",IF(ISBLANK(VLOOKUP(A2419,Database!A:AA,22,FALSE)),"",VLOOKUP(A2419,Database!A:AA,22,FALSE))))</f>
        <v/>
      </c>
      <c r="AD2419" s="20" t="str">
        <f>IFERROR(
   IF(
     OR(ISBLANK(P2419),ISBLANK(Q2419)),
     "",
     IF(
       AND(AA2419&lt;&gt;"",OR(V2419="Terminé",V2419="En cours")),
       VLOOKUP(AC2419,Setup_ScoreExactBonus!A:D,4,FALSE),
       0
     )),
  0)</f>
        <v/>
      </c>
      <c r="AE2419" s="21">
        <f>IFERROR(IF(OR(ISBLANK(P2419),ISBLANK(Q2419)),0,IF(AA2419&lt;&gt;"", AA2419 + IF(AB2419=1,AD2419, 0), "") * (R2419+1)),"")</f>
        <v>0</v>
      </c>
      <c r="AF2419" s="21">
        <f ca="1">SUMIFS(AE$2:AE2419,D$2:D2419,D2419)</f>
        <v>2823</v>
      </c>
    </row>
    <row r="2420" spans="1:32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TBD</v>
      </c>
      <c r="K2420" s="21" t="str">
        <f>IFERROR(VLOOKUP(J2420,Setup_Team!$B:$C,2,FALSE), "TDB")</f>
        <v>TDB</v>
      </c>
      <c r="L2420" s="21" t="str">
        <f>VLOOKUP($A2420,Location!$A:$J,8,FALSE)</f>
        <v>TBD</v>
      </c>
      <c r="M2420" s="21" t="str">
        <f>IFERROR(VLOOKUP(L2420,Setup_Team!$B:$C,2,FALSE), "TDB")</f>
        <v>TDB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1">
        <v>0</v>
      </c>
      <c r="S2420" s="20">
        <f>VLOOKUP($A2420,Database!$A:$Y,10,FALSE)</f>
        <v>0</v>
      </c>
      <c r="T2420" s="20">
        <f>VLOOKUP($A2420,Database!$A:$Y,11,FALSE)</f>
        <v>0</v>
      </c>
      <c r="U2420" s="20">
        <f>VLOOKUP($A2420,Database!$A:$Y,12,FALSE)</f>
        <v>0</v>
      </c>
      <c r="V2420" s="20" t="str">
        <f>VLOOKUP(A2420,Database!A:M,13,FALSE)</f>
        <v>À venir</v>
      </c>
      <c r="W2420" s="20" t="str">
        <f>VLOOKUP($A2420,Database!$A:$Y,20,FALSE)</f>
        <v/>
      </c>
      <c r="X2420" s="20" t="str">
        <f>VLOOKUP($A2420,Database!$A:$Y,21,FALSE)</f>
        <v/>
      </c>
      <c r="Y2420" s="20">
        <f>IF(A2420=0,0,IF(V2420="À venir",0,IF(AND(ISBLANK(P2420),ISBLANK(Q2420)),1,0)))</f>
        <v>0</v>
      </c>
      <c r="Z2420" s="20" t="str">
        <f>IF(OR(ISBLANK(P2420),ISBLANK(Q2420)),"",IF(OR(AND(P2420&gt;Q2420,W2420&gt;X2420),AND(P2420=Q2420,W2420=X2420),AND(P2420&lt;Q2420,W2420&lt;X2420)),1,0))</f>
        <v/>
      </c>
      <c r="AA2420" s="20" t="str">
        <f ca="1">IF(C2420&lt;NOW(),IF(AND(P2420&gt;Q2420,W2420&gt;X2420),S2420,IF(AND(P2420=Q2420,W2420=X2420),T2420,IF(AND(P2420&lt;Q2420,W2420&lt;X2420),U2420,0))),"")</f>
        <v/>
      </c>
      <c r="AB2420" s="20">
        <f ca="1">IF(AND(P2420=W2420,Q2420=X2420,NOT(ISBLANK(P2420)),NOT(ISBLANK(Q2420)),NOT(ISBLANK(W2420)),NOT(ISBLANK(AA2420))),1,0)</f>
        <v>0</v>
      </c>
      <c r="AC2420" s="20" t="str">
        <f ca="1">IF(AB2420=0,"",IF(OR(ISBLANK(P2420),ISBLANK(Q2420)),"",IF(ISBLANK(VLOOKUP(A2420,Database!A:AA,22,FALSE)),"",VLOOKUP(A2420,Database!A:AA,22,FALSE))))</f>
        <v/>
      </c>
      <c r="AD2420" s="20" t="str">
        <f>IFERROR(
   IF(
     OR(ISBLANK(P2420),ISBLANK(Q2420)),
     "",
     IF(
       AND(AA2420&lt;&gt;"",OR(V2420="Terminé",V2420="En cours")),
       VLOOKUP(AC2420,Setup_ScoreExactBonus!A:D,4,FALSE),
       0
     )),
  0)</f>
        <v/>
      </c>
      <c r="AE2420" s="21">
        <f>IFERROR(IF(OR(ISBLANK(P2420),ISBLANK(Q2420)),0,IF(AA2420&lt;&gt;"", AA2420 + IF(AB2420=1,AD2420, 0), "") * (R2420+1)),"")</f>
        <v>0</v>
      </c>
      <c r="AF2420" s="21">
        <f ca="1">SUMIFS(AE$2:AE2420,D$2:D2420,D2420)</f>
        <v>2420</v>
      </c>
    </row>
    <row r="2421" spans="1:32" hidden="1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TBD</v>
      </c>
      <c r="K2421" s="21" t="str">
        <f>IFERROR(VLOOKUP(J2421,Setup_Team!$B:$C,2,FALSE), "TDB")</f>
        <v>TDB</v>
      </c>
      <c r="L2421" s="21" t="str">
        <f>VLOOKUP($A2421,Location!$A:$J,8,FALSE)</f>
        <v>TBD</v>
      </c>
      <c r="M2421" s="21" t="str">
        <f>IFERROR(VLOOKUP(L2421,Setup_Team!$B:$C,2,FALSE), "TDB")</f>
        <v>TDB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1">
        <v>0</v>
      </c>
      <c r="S2421" s="20">
        <f>VLOOKUP($A2421,Database!$A:$Y,10,FALSE)</f>
        <v>0</v>
      </c>
      <c r="T2421" s="20">
        <f>VLOOKUP($A2421,Database!$A:$Y,11,FALSE)</f>
        <v>0</v>
      </c>
      <c r="U2421" s="20">
        <f>VLOOKUP($A2421,Database!$A:$Y,12,FALSE)</f>
        <v>0</v>
      </c>
      <c r="V2421" s="20" t="str">
        <f>VLOOKUP(A2421,Database!A:M,13,FALSE)</f>
        <v>À venir</v>
      </c>
      <c r="W2421" s="20" t="str">
        <f>VLOOKUP($A2421,Database!$A:$Y,20,FALSE)</f>
        <v/>
      </c>
      <c r="X2421" s="20" t="str">
        <f>VLOOKUP($A2421,Database!$A:$Y,21,FALSE)</f>
        <v/>
      </c>
      <c r="Y2421" s="20">
        <f>IF(A2421=0,0,IF(V2421="À venir",0,IF(AND(ISBLANK(P2421),ISBLANK(Q2421)),1,0)))</f>
        <v>0</v>
      </c>
      <c r="Z2421" s="20" t="str">
        <f>IF(OR(ISBLANK(P2421),ISBLANK(Q2421)),"",IF(OR(AND(P2421&gt;Q2421,W2421&gt;X2421),AND(P2421=Q2421,W2421=X2421),AND(P2421&lt;Q2421,W2421&lt;X2421)),1,0))</f>
        <v/>
      </c>
      <c r="AA2421" s="20" t="str">
        <f ca="1">IF(C2421&lt;NOW(),IF(AND(P2421&gt;Q2421,W2421&gt;X2421),S2421,IF(AND(P2421=Q2421,W2421=X2421),T2421,IF(AND(P2421&lt;Q2421,W2421&lt;X2421),U2421,0))),"")</f>
        <v/>
      </c>
      <c r="AB2421" s="20">
        <f ca="1">IF(AND(P2421=W2421,Q2421=X2421,NOT(ISBLANK(P2421)),NOT(ISBLANK(Q2421)),NOT(ISBLANK(W2421)),NOT(ISBLANK(AA2421))),1,0)</f>
        <v>0</v>
      </c>
      <c r="AC2421" s="20" t="str">
        <f ca="1">IF(AB2421=0,"",IF(OR(ISBLANK(P2421),ISBLANK(Q2421)),"",IF(ISBLANK(VLOOKUP(A2421,Database!A:AA,22,FALSE)),"",VLOOKUP(A2421,Database!A:AA,22,FALSE))))</f>
        <v/>
      </c>
      <c r="AD2421" s="20" t="str">
        <f>IFERROR(
   IF(
     OR(ISBLANK(P2421),ISBLANK(Q2421)),
     "",
     IF(
       AND(AA2421&lt;&gt;"",OR(V2421="Terminé",V2421="En cours")),
       VLOOKUP(AC2421,Setup_ScoreExactBonus!A:D,4,FALSE),
       0
     )),
  0)</f>
        <v/>
      </c>
      <c r="AE2421" s="21">
        <f>IFERROR(IF(OR(ISBLANK(P2421),ISBLANK(Q2421)),0,IF(AA2421&lt;&gt;"", AA2421 + IF(AB2421=1,AD2421, 0), "") * (R2421+1)),"")</f>
        <v>0</v>
      </c>
      <c r="AF2421" s="21">
        <f ca="1">SUMIFS(AE$2:AE2421,D$2:D2421,D2421)</f>
        <v>2637</v>
      </c>
    </row>
    <row r="2422" spans="1:32" hidden="1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TBD</v>
      </c>
      <c r="K2422" s="21" t="str">
        <f>IFERROR(VLOOKUP(J2422,Setup_Team!$B:$C,2,FALSE), "TDB")</f>
        <v>TDB</v>
      </c>
      <c r="L2422" s="21" t="str">
        <f>VLOOKUP($A2422,Location!$A:$J,8,FALSE)</f>
        <v>TBD</v>
      </c>
      <c r="M2422" s="21" t="str">
        <f>IFERROR(VLOOKUP(L2422,Setup_Team!$B:$C,2,FALSE), "TDB")</f>
        <v>TDB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1">
        <v>0</v>
      </c>
      <c r="S2422" s="20">
        <f>VLOOKUP($A2422,Database!$A:$Y,10,FALSE)</f>
        <v>0</v>
      </c>
      <c r="T2422" s="20">
        <f>VLOOKUP($A2422,Database!$A:$Y,11,FALSE)</f>
        <v>0</v>
      </c>
      <c r="U2422" s="20">
        <f>VLOOKUP($A2422,Database!$A:$Y,12,FALSE)</f>
        <v>0</v>
      </c>
      <c r="V2422" s="20" t="str">
        <f>VLOOKUP(A2422,Database!A:M,13,FALSE)</f>
        <v>À venir</v>
      </c>
      <c r="W2422" s="20" t="str">
        <f>VLOOKUP($A2422,Database!$A:$Y,20,FALSE)</f>
        <v/>
      </c>
      <c r="X2422" s="20" t="str">
        <f>VLOOKUP($A2422,Database!$A:$Y,21,FALSE)</f>
        <v/>
      </c>
      <c r="Y2422" s="20">
        <f>IF(A2422=0,0,IF(V2422="À venir",0,IF(AND(ISBLANK(P2422),ISBLANK(Q2422)),1,0)))</f>
        <v>0</v>
      </c>
      <c r="Z2422" s="20" t="str">
        <f>IF(OR(ISBLANK(P2422),ISBLANK(Q2422)),"",IF(OR(AND(P2422&gt;Q2422,W2422&gt;X2422),AND(P2422=Q2422,W2422=X2422),AND(P2422&lt;Q2422,W2422&lt;X2422)),1,0))</f>
        <v/>
      </c>
      <c r="AA2422" s="20" t="str">
        <f ca="1">IF(C2422&lt;NOW(),IF(AND(P2422&gt;Q2422,W2422&gt;X2422),S2422,IF(AND(P2422=Q2422,W2422=X2422),T2422,IF(AND(P2422&lt;Q2422,W2422&lt;X2422),U2422,0))),"")</f>
        <v/>
      </c>
      <c r="AB2422" s="20">
        <f ca="1">IF(AND(P2422=W2422,Q2422=X2422,NOT(ISBLANK(P2422)),NOT(ISBLANK(Q2422)),NOT(ISBLANK(W2422)),NOT(ISBLANK(AA2422))),1,0)</f>
        <v>0</v>
      </c>
      <c r="AC2422" s="20" t="str">
        <f ca="1">IF(AB2422=0,"",IF(OR(ISBLANK(P2422),ISBLANK(Q2422)),"",IF(ISBLANK(VLOOKUP(A2422,Database!A:AA,22,FALSE)),"",VLOOKUP(A2422,Database!A:AA,22,FALSE))))</f>
        <v/>
      </c>
      <c r="AD2422" s="20" t="str">
        <f>IFERROR(
   IF(
     OR(ISBLANK(P2422),ISBLANK(Q2422)),
     "",
     IF(
       AND(AA2422&lt;&gt;"",OR(V2422="Terminé",V2422="En cours")),
       VLOOKUP(AC2422,Setup_ScoreExactBonus!A:D,4,FALSE),
       0
     )),
  0)</f>
        <v/>
      </c>
      <c r="AE2422" s="21">
        <f>IFERROR(IF(OR(ISBLANK(P2422),ISBLANK(Q2422)),0,IF(AA2422&lt;&gt;"", AA2422 + IF(AB2422=1,AD2422, 0), "") * (R2422+1)),"")</f>
        <v>0</v>
      </c>
      <c r="AF2422" s="21">
        <f ca="1">SUMIFS(AE$2:AE2422,D$2:D2422,D2422)</f>
        <v>2628</v>
      </c>
    </row>
    <row r="2423" spans="1:32" hidden="1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TBD</v>
      </c>
      <c r="K2423" s="21" t="str">
        <f>IFERROR(VLOOKUP(J2423,Setup_Team!$B:$C,2,FALSE), "TDB")</f>
        <v>TDB</v>
      </c>
      <c r="L2423" s="21" t="str">
        <f>VLOOKUP($A2423,Location!$A:$J,8,FALSE)</f>
        <v>TBD</v>
      </c>
      <c r="M2423" s="21" t="str">
        <f>IFERROR(VLOOKUP(L2423,Setup_Team!$B:$C,2,FALSE), "TDB")</f>
        <v>TDB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1">
        <v>0</v>
      </c>
      <c r="S2423" s="20">
        <f>VLOOKUP($A2423,Database!$A:$Y,10,FALSE)</f>
        <v>0</v>
      </c>
      <c r="T2423" s="20">
        <f>VLOOKUP($A2423,Database!$A:$Y,11,FALSE)</f>
        <v>0</v>
      </c>
      <c r="U2423" s="20">
        <f>VLOOKUP($A2423,Database!$A:$Y,12,FALSE)</f>
        <v>0</v>
      </c>
      <c r="V2423" s="20" t="str">
        <f>VLOOKUP(A2423,Database!A:M,13,FALSE)</f>
        <v>À venir</v>
      </c>
      <c r="W2423" s="20" t="str">
        <f>VLOOKUP($A2423,Database!$A:$Y,20,FALSE)</f>
        <v/>
      </c>
      <c r="X2423" s="20" t="str">
        <f>VLOOKUP($A2423,Database!$A:$Y,21,FALSE)</f>
        <v/>
      </c>
      <c r="Y2423" s="20">
        <f>IF(A2423=0,0,IF(V2423="À venir",0,IF(AND(ISBLANK(P2423),ISBLANK(Q2423)),1,0)))</f>
        <v>0</v>
      </c>
      <c r="Z2423" s="20" t="str">
        <f>IF(OR(ISBLANK(P2423),ISBLANK(Q2423)),"",IF(OR(AND(P2423&gt;Q2423,W2423&gt;X2423),AND(P2423=Q2423,W2423=X2423),AND(P2423&lt;Q2423,W2423&lt;X2423)),1,0))</f>
        <v/>
      </c>
      <c r="AA2423" s="20" t="str">
        <f ca="1">IF(C2423&lt;NOW(),IF(AND(P2423&gt;Q2423,W2423&gt;X2423),S2423,IF(AND(P2423=Q2423,W2423=X2423),T2423,IF(AND(P2423&lt;Q2423,W2423&lt;X2423),U2423,0))),"")</f>
        <v/>
      </c>
      <c r="AB2423" s="20">
        <f ca="1">IF(AND(P2423=W2423,Q2423=X2423,NOT(ISBLANK(P2423)),NOT(ISBLANK(Q2423)),NOT(ISBLANK(W2423)),NOT(ISBLANK(AA2423))),1,0)</f>
        <v>0</v>
      </c>
      <c r="AC2423" s="20" t="str">
        <f ca="1">IF(AB2423=0,"",IF(OR(ISBLANK(P2423),ISBLANK(Q2423)),"",IF(ISBLANK(VLOOKUP(A2423,Database!A:AA,22,FALSE)),"",VLOOKUP(A2423,Database!A:AA,22,FALSE))))</f>
        <v/>
      </c>
      <c r="AD2423" s="20" t="str">
        <f>IFERROR(
   IF(
     OR(ISBLANK(P2423),ISBLANK(Q2423)),
     "",
     IF(
       AND(AA2423&lt;&gt;"",OR(V2423="Terminé",V2423="En cours")),
       VLOOKUP(AC2423,Setup_ScoreExactBonus!A:D,4,FALSE),
       0
     )),
  0)</f>
        <v/>
      </c>
      <c r="AE2423" s="21">
        <f>IFERROR(IF(OR(ISBLANK(P2423),ISBLANK(Q2423)),0,IF(AA2423&lt;&gt;"", AA2423 + IF(AB2423=1,AD2423, 0), "") * (R2423+1)),"")</f>
        <v>0</v>
      </c>
      <c r="AF2423" s="21">
        <f ca="1">SUMIFS(AE$2:AE2423,D$2:D2423,D2423)</f>
        <v>2516</v>
      </c>
    </row>
    <row r="2424" spans="1:32" hidden="1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TBD</v>
      </c>
      <c r="K2424" s="21" t="str">
        <f>IFERROR(VLOOKUP(J2424,Setup_Team!$B:$C,2,FALSE), "TDB")</f>
        <v>TDB</v>
      </c>
      <c r="L2424" s="21" t="str">
        <f>VLOOKUP($A2424,Location!$A:$J,8,FALSE)</f>
        <v>TBD</v>
      </c>
      <c r="M2424" s="21" t="str">
        <f>IFERROR(VLOOKUP(L2424,Setup_Team!$B:$C,2,FALSE), "TDB")</f>
        <v>TDB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1">
        <v>0</v>
      </c>
      <c r="S2424" s="20">
        <f>VLOOKUP($A2424,Database!$A:$Y,10,FALSE)</f>
        <v>0</v>
      </c>
      <c r="T2424" s="20">
        <f>VLOOKUP($A2424,Database!$A:$Y,11,FALSE)</f>
        <v>0</v>
      </c>
      <c r="U2424" s="20">
        <f>VLOOKUP($A2424,Database!$A:$Y,12,FALSE)</f>
        <v>0</v>
      </c>
      <c r="V2424" s="20" t="str">
        <f>VLOOKUP(A2424,Database!A:M,13,FALSE)</f>
        <v>À venir</v>
      </c>
      <c r="W2424" s="20" t="str">
        <f>VLOOKUP($A2424,Database!$A:$Y,20,FALSE)</f>
        <v/>
      </c>
      <c r="X2424" s="20" t="str">
        <f>VLOOKUP($A2424,Database!$A:$Y,21,FALSE)</f>
        <v/>
      </c>
      <c r="Y2424" s="20">
        <f>IF(A2424=0,0,IF(V2424="À venir",0,IF(AND(ISBLANK(P2424),ISBLANK(Q2424)),1,0)))</f>
        <v>0</v>
      </c>
      <c r="Z2424" s="20" t="str">
        <f>IF(OR(ISBLANK(P2424),ISBLANK(Q2424)),"",IF(OR(AND(P2424&gt;Q2424,W2424&gt;X2424),AND(P2424=Q2424,W2424=X2424),AND(P2424&lt;Q2424,W2424&lt;X2424)),1,0))</f>
        <v/>
      </c>
      <c r="AA2424" s="20" t="str">
        <f ca="1">IF(C2424&lt;NOW(),IF(AND(P2424&gt;Q2424,W2424&gt;X2424),S2424,IF(AND(P2424=Q2424,W2424=X2424),T2424,IF(AND(P2424&lt;Q2424,W2424&lt;X2424),U2424,0))),"")</f>
        <v/>
      </c>
      <c r="AB2424" s="20">
        <f ca="1">IF(AND(P2424=W2424,Q2424=X2424,NOT(ISBLANK(P2424)),NOT(ISBLANK(Q2424)),NOT(ISBLANK(W2424)),NOT(ISBLANK(AA2424))),1,0)</f>
        <v>0</v>
      </c>
      <c r="AC2424" s="20" t="str">
        <f ca="1">IF(AB2424=0,"",IF(OR(ISBLANK(P2424),ISBLANK(Q2424)),"",IF(ISBLANK(VLOOKUP(A2424,Database!A:AA,22,FALSE)),"",VLOOKUP(A2424,Database!A:AA,22,FALSE))))</f>
        <v/>
      </c>
      <c r="AD2424" s="20" t="str">
        <f>IFERROR(
   IF(
     OR(ISBLANK(P2424),ISBLANK(Q2424)),
     "",
     IF(
       AND(AA2424&lt;&gt;"",OR(V2424="Terminé",V2424="En cours")),
       VLOOKUP(AC2424,Setup_ScoreExactBonus!A:D,4,FALSE),
       0
     )),
  0)</f>
        <v/>
      </c>
      <c r="AE2424" s="21">
        <f>IFERROR(IF(OR(ISBLANK(P2424),ISBLANK(Q2424)),0,IF(AA2424&lt;&gt;"", AA2424 + IF(AB2424=1,AD2424, 0), "") * (R2424+1)),"")</f>
        <v>0</v>
      </c>
      <c r="AF2424" s="21">
        <f ca="1">SUMIFS(AE$2:AE2424,D$2:D2424,D2424)</f>
        <v>2656</v>
      </c>
    </row>
    <row r="2425" spans="1:32" hidden="1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TBD</v>
      </c>
      <c r="K2425" s="21" t="str">
        <f>IFERROR(VLOOKUP(J2425,Setup_Team!$B:$C,2,FALSE), "TDB")</f>
        <v>TDB</v>
      </c>
      <c r="L2425" s="21" t="str">
        <f>VLOOKUP($A2425,Location!$A:$J,8,FALSE)</f>
        <v>TBD</v>
      </c>
      <c r="M2425" s="21" t="str">
        <f>IFERROR(VLOOKUP(L2425,Setup_Team!$B:$C,2,FALSE), "TDB")</f>
        <v>TDB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1">
        <v>0</v>
      </c>
      <c r="S2425" s="20">
        <f>VLOOKUP($A2425,Database!$A:$Y,10,FALSE)</f>
        <v>0</v>
      </c>
      <c r="T2425" s="20">
        <f>VLOOKUP($A2425,Database!$A:$Y,11,FALSE)</f>
        <v>0</v>
      </c>
      <c r="U2425" s="20">
        <f>VLOOKUP($A2425,Database!$A:$Y,12,FALSE)</f>
        <v>0</v>
      </c>
      <c r="V2425" s="20" t="str">
        <f>VLOOKUP(A2425,Database!A:M,13,FALSE)</f>
        <v>À venir</v>
      </c>
      <c r="W2425" s="20" t="str">
        <f>VLOOKUP($A2425,Database!$A:$Y,20,FALSE)</f>
        <v/>
      </c>
      <c r="X2425" s="20" t="str">
        <f>VLOOKUP($A2425,Database!$A:$Y,21,FALSE)</f>
        <v/>
      </c>
      <c r="Y2425" s="20">
        <f>IF(A2425=0,0,IF(V2425="À venir",0,IF(AND(ISBLANK(P2425),ISBLANK(Q2425)),1,0)))</f>
        <v>0</v>
      </c>
      <c r="Z2425" s="20" t="str">
        <f>IF(OR(ISBLANK(P2425),ISBLANK(Q2425)),"",IF(OR(AND(P2425&gt;Q2425,W2425&gt;X2425),AND(P2425=Q2425,W2425=X2425),AND(P2425&lt;Q2425,W2425&lt;X2425)),1,0))</f>
        <v/>
      </c>
      <c r="AA2425" s="20" t="str">
        <f ca="1">IF(C2425&lt;NOW(),IF(AND(P2425&gt;Q2425,W2425&gt;X2425),S2425,IF(AND(P2425=Q2425,W2425=X2425),T2425,IF(AND(P2425&lt;Q2425,W2425&lt;X2425),U2425,0))),"")</f>
        <v/>
      </c>
      <c r="AB2425" s="20">
        <f ca="1">IF(AND(P2425=W2425,Q2425=X2425,NOT(ISBLANK(P2425)),NOT(ISBLANK(Q2425)),NOT(ISBLANK(W2425)),NOT(ISBLANK(AA2425))),1,0)</f>
        <v>0</v>
      </c>
      <c r="AC2425" s="20" t="str">
        <f ca="1">IF(AB2425=0,"",IF(OR(ISBLANK(P2425),ISBLANK(Q2425)),"",IF(ISBLANK(VLOOKUP(A2425,Database!A:AA,22,FALSE)),"",VLOOKUP(A2425,Database!A:AA,22,FALSE))))</f>
        <v/>
      </c>
      <c r="AD2425" s="20" t="str">
        <f>IFERROR(
   IF(
     OR(ISBLANK(P2425),ISBLANK(Q2425)),
     "",
     IF(
       AND(AA2425&lt;&gt;"",OR(V2425="Terminé",V2425="En cours")),
       VLOOKUP(AC2425,Setup_ScoreExactBonus!A:D,4,FALSE),
       0
     )),
  0)</f>
        <v/>
      </c>
      <c r="AE2425" s="21">
        <f>IFERROR(IF(OR(ISBLANK(P2425),ISBLANK(Q2425)),0,IF(AA2425&lt;&gt;"", AA2425 + IF(AB2425=1,AD2425, 0), "") * (R2425+1)),"")</f>
        <v>0</v>
      </c>
      <c r="AF2425" s="21">
        <f ca="1">SUMIFS(AE$2:AE2425,D$2:D2425,D2425)</f>
        <v>2468</v>
      </c>
    </row>
    <row r="2426" spans="1:32" hidden="1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TBD</v>
      </c>
      <c r="K2426" s="21" t="str">
        <f>IFERROR(VLOOKUP(J2426,Setup_Team!$B:$C,2,FALSE), "TDB")</f>
        <v>TDB</v>
      </c>
      <c r="L2426" s="21" t="str">
        <f>VLOOKUP($A2426,Location!$A:$J,8,FALSE)</f>
        <v>TBD</v>
      </c>
      <c r="M2426" s="21" t="str">
        <f>IFERROR(VLOOKUP(L2426,Setup_Team!$B:$C,2,FALSE), "TDB")</f>
        <v>TDB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1">
        <v>0</v>
      </c>
      <c r="S2426" s="20">
        <f>VLOOKUP($A2426,Database!$A:$Y,10,FALSE)</f>
        <v>0</v>
      </c>
      <c r="T2426" s="20">
        <f>VLOOKUP($A2426,Database!$A:$Y,11,FALSE)</f>
        <v>0</v>
      </c>
      <c r="U2426" s="20">
        <f>VLOOKUP($A2426,Database!$A:$Y,12,FALSE)</f>
        <v>0</v>
      </c>
      <c r="V2426" s="20" t="str">
        <f>VLOOKUP(A2426,Database!A:M,13,FALSE)</f>
        <v>À venir</v>
      </c>
      <c r="W2426" s="20" t="str">
        <f>VLOOKUP($A2426,Database!$A:$Y,20,FALSE)</f>
        <v/>
      </c>
      <c r="X2426" s="20" t="str">
        <f>VLOOKUP($A2426,Database!$A:$Y,21,FALSE)</f>
        <v/>
      </c>
      <c r="Y2426" s="20">
        <f>IF(A2426=0,0,IF(V2426="À venir",0,IF(AND(ISBLANK(P2426),ISBLANK(Q2426)),1,0)))</f>
        <v>0</v>
      </c>
      <c r="Z2426" s="20" t="str">
        <f>IF(OR(ISBLANK(P2426),ISBLANK(Q2426)),"",IF(OR(AND(P2426&gt;Q2426,W2426&gt;X2426),AND(P2426=Q2426,W2426=X2426),AND(P2426&lt;Q2426,W2426&lt;X2426)),1,0))</f>
        <v/>
      </c>
      <c r="AA2426" s="20" t="str">
        <f ca="1">IF(C2426&lt;NOW(),IF(AND(P2426&gt;Q2426,W2426&gt;X2426),S2426,IF(AND(P2426=Q2426,W2426=X2426),T2426,IF(AND(P2426&lt;Q2426,W2426&lt;X2426),U2426,0))),"")</f>
        <v/>
      </c>
      <c r="AB2426" s="20">
        <f ca="1">IF(AND(P2426=W2426,Q2426=X2426,NOT(ISBLANK(P2426)),NOT(ISBLANK(Q2426)),NOT(ISBLANK(W2426)),NOT(ISBLANK(AA2426))),1,0)</f>
        <v>0</v>
      </c>
      <c r="AC2426" s="20" t="str">
        <f ca="1">IF(AB2426=0,"",IF(OR(ISBLANK(P2426),ISBLANK(Q2426)),"",IF(ISBLANK(VLOOKUP(A2426,Database!A:AA,22,FALSE)),"",VLOOKUP(A2426,Database!A:AA,22,FALSE))))</f>
        <v/>
      </c>
      <c r="AD2426" s="20" t="str">
        <f>IFERROR(
   IF(
     OR(ISBLANK(P2426),ISBLANK(Q2426)),
     "",
     IF(
       AND(AA2426&lt;&gt;"",OR(V2426="Terminé",V2426="En cours")),
       VLOOKUP(AC2426,Setup_ScoreExactBonus!A:D,4,FALSE),
       0
     )),
  0)</f>
        <v/>
      </c>
      <c r="AE2426" s="21">
        <f>IFERROR(IF(OR(ISBLANK(P2426),ISBLANK(Q2426)),0,IF(AA2426&lt;&gt;"", AA2426 + IF(AB2426=1,AD2426, 0), "") * (R2426+1)),"")</f>
        <v>0</v>
      </c>
      <c r="AF2426" s="21">
        <f ca="1">SUMIFS(AE$2:AE2426,D$2:D2426,D2426)</f>
        <v>2298</v>
      </c>
    </row>
    <row r="2427" spans="1:32" hidden="1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TBD</v>
      </c>
      <c r="K2427" s="21" t="str">
        <f>IFERROR(VLOOKUP(J2427,Setup_Team!$B:$C,2,FALSE), "TDB")</f>
        <v>TDB</v>
      </c>
      <c r="L2427" s="21" t="str">
        <f>VLOOKUP($A2427,Location!$A:$J,8,FALSE)</f>
        <v>TBD</v>
      </c>
      <c r="M2427" s="21" t="str">
        <f>IFERROR(VLOOKUP(L2427,Setup_Team!$B:$C,2,FALSE), "TDB")</f>
        <v>TDB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1">
        <v>0</v>
      </c>
      <c r="S2427" s="20">
        <f>VLOOKUP($A2427,Database!$A:$Y,10,FALSE)</f>
        <v>0</v>
      </c>
      <c r="T2427" s="20">
        <f>VLOOKUP($A2427,Database!$A:$Y,11,FALSE)</f>
        <v>0</v>
      </c>
      <c r="U2427" s="20">
        <f>VLOOKUP($A2427,Database!$A:$Y,12,FALSE)</f>
        <v>0</v>
      </c>
      <c r="V2427" s="20" t="str">
        <f>VLOOKUP(A2427,Database!A:M,13,FALSE)</f>
        <v>À venir</v>
      </c>
      <c r="W2427" s="20" t="str">
        <f>VLOOKUP($A2427,Database!$A:$Y,20,FALSE)</f>
        <v/>
      </c>
      <c r="X2427" s="20" t="str">
        <f>VLOOKUP($A2427,Database!$A:$Y,21,FALSE)</f>
        <v/>
      </c>
      <c r="Y2427" s="20">
        <f>IF(A2427=0,0,IF(V2427="À venir",0,IF(AND(ISBLANK(P2427),ISBLANK(Q2427)),1,0)))</f>
        <v>0</v>
      </c>
      <c r="Z2427" s="20" t="str">
        <f>IF(OR(ISBLANK(P2427),ISBLANK(Q2427)),"",IF(OR(AND(P2427&gt;Q2427,W2427&gt;X2427),AND(P2427=Q2427,W2427=X2427),AND(P2427&lt;Q2427,W2427&lt;X2427)),1,0))</f>
        <v/>
      </c>
      <c r="AA2427" s="20" t="str">
        <f ca="1">IF(C2427&lt;NOW(),IF(AND(P2427&gt;Q2427,W2427&gt;X2427),S2427,IF(AND(P2427=Q2427,W2427=X2427),T2427,IF(AND(P2427&lt;Q2427,W2427&lt;X2427),U2427,0))),"")</f>
        <v/>
      </c>
      <c r="AB2427" s="20">
        <f ca="1">IF(AND(P2427=W2427,Q2427=X2427,NOT(ISBLANK(P2427)),NOT(ISBLANK(Q2427)),NOT(ISBLANK(W2427)),NOT(ISBLANK(AA2427))),1,0)</f>
        <v>0</v>
      </c>
      <c r="AC2427" s="20" t="str">
        <f ca="1">IF(AB2427=0,"",IF(OR(ISBLANK(P2427),ISBLANK(Q2427)),"",IF(ISBLANK(VLOOKUP(A2427,Database!A:AA,22,FALSE)),"",VLOOKUP(A2427,Database!A:AA,22,FALSE))))</f>
        <v/>
      </c>
      <c r="AD2427" s="20" t="str">
        <f>IFERROR(
   IF(
     OR(ISBLANK(P2427),ISBLANK(Q2427)),
     "",
     IF(
       AND(AA2427&lt;&gt;"",OR(V2427="Terminé",V2427="En cours")),
       VLOOKUP(AC2427,Setup_ScoreExactBonus!A:D,4,FALSE),
       0
     )),
  0)</f>
        <v/>
      </c>
      <c r="AE2427" s="21">
        <f>IFERROR(IF(OR(ISBLANK(P2427),ISBLANK(Q2427)),0,IF(AA2427&lt;&gt;"", AA2427 + IF(AB2427=1,AD2427, 0), "") * (R2427+1)),"")</f>
        <v>0</v>
      </c>
      <c r="AF2427" s="21">
        <f ca="1">SUMIFS(AE$2:AE2427,D$2:D2427,D2427)</f>
        <v>2034</v>
      </c>
    </row>
    <row r="2428" spans="1:32" hidden="1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TBD</v>
      </c>
      <c r="K2428" s="21" t="str">
        <f>IFERROR(VLOOKUP(J2428,Setup_Team!$B:$C,2,FALSE), "TDB")</f>
        <v>TDB</v>
      </c>
      <c r="L2428" s="21" t="str">
        <f>VLOOKUP($A2428,Location!$A:$J,8,FALSE)</f>
        <v>TBD</v>
      </c>
      <c r="M2428" s="21" t="str">
        <f>IFERROR(VLOOKUP(L2428,Setup_Team!$B:$C,2,FALSE), "TDB")</f>
        <v>TDB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1">
        <v>0</v>
      </c>
      <c r="S2428" s="20">
        <f>VLOOKUP($A2428,Database!$A:$Y,10,FALSE)</f>
        <v>0</v>
      </c>
      <c r="T2428" s="20">
        <f>VLOOKUP($A2428,Database!$A:$Y,11,FALSE)</f>
        <v>0</v>
      </c>
      <c r="U2428" s="20">
        <f>VLOOKUP($A2428,Database!$A:$Y,12,FALSE)</f>
        <v>0</v>
      </c>
      <c r="V2428" s="20" t="str">
        <f>VLOOKUP(A2428,Database!A:M,13,FALSE)</f>
        <v>À venir</v>
      </c>
      <c r="W2428" s="20" t="str">
        <f>VLOOKUP($A2428,Database!$A:$Y,20,FALSE)</f>
        <v/>
      </c>
      <c r="X2428" s="20" t="str">
        <f>VLOOKUP($A2428,Database!$A:$Y,21,FALSE)</f>
        <v/>
      </c>
      <c r="Y2428" s="20">
        <f>IF(A2428=0,0,IF(V2428="À venir",0,IF(AND(ISBLANK(P2428),ISBLANK(Q2428)),1,0)))</f>
        <v>0</v>
      </c>
      <c r="Z2428" s="20" t="str">
        <f>IF(OR(ISBLANK(P2428),ISBLANK(Q2428)),"",IF(OR(AND(P2428&gt;Q2428,W2428&gt;X2428),AND(P2428=Q2428,W2428=X2428),AND(P2428&lt;Q2428,W2428&lt;X2428)),1,0))</f>
        <v/>
      </c>
      <c r="AA2428" s="20" t="str">
        <f ca="1">IF(C2428&lt;NOW(),IF(AND(P2428&gt;Q2428,W2428&gt;X2428),S2428,IF(AND(P2428=Q2428,W2428=X2428),T2428,IF(AND(P2428&lt;Q2428,W2428&lt;X2428),U2428,0))),"")</f>
        <v/>
      </c>
      <c r="AB2428" s="20">
        <f ca="1">IF(AND(P2428=W2428,Q2428=X2428,NOT(ISBLANK(P2428)),NOT(ISBLANK(Q2428)),NOT(ISBLANK(W2428)),NOT(ISBLANK(AA2428))),1,0)</f>
        <v>0</v>
      </c>
      <c r="AC2428" s="20" t="str">
        <f ca="1">IF(AB2428=0,"",IF(OR(ISBLANK(P2428),ISBLANK(Q2428)),"",IF(ISBLANK(VLOOKUP(A2428,Database!A:AA,22,FALSE)),"",VLOOKUP(A2428,Database!A:AA,22,FALSE))))</f>
        <v/>
      </c>
      <c r="AD2428" s="20" t="str">
        <f>IFERROR(
   IF(
     OR(ISBLANK(P2428),ISBLANK(Q2428)),
     "",
     IF(
       AND(AA2428&lt;&gt;"",OR(V2428="Terminé",V2428="En cours")),
       VLOOKUP(AC2428,Setup_ScoreExactBonus!A:D,4,FALSE),
       0
     )),
  0)</f>
        <v/>
      </c>
      <c r="AE2428" s="21">
        <f>IFERROR(IF(OR(ISBLANK(P2428),ISBLANK(Q2428)),0,IF(AA2428&lt;&gt;"", AA2428 + IF(AB2428=1,AD2428, 0), "") * (R2428+1)),"")</f>
        <v>0</v>
      </c>
      <c r="AF2428" s="21">
        <f ca="1">SUMIFS(AE$2:AE2428,D$2:D2428,D2428)</f>
        <v>2761</v>
      </c>
    </row>
    <row r="2429" spans="1:32" hidden="1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TBD</v>
      </c>
      <c r="K2429" s="21" t="str">
        <f>IFERROR(VLOOKUP(J2429,Setup_Team!$B:$C,2,FALSE), "TDB")</f>
        <v>TDB</v>
      </c>
      <c r="L2429" s="21" t="str">
        <f>VLOOKUP($A2429,Location!$A:$J,8,FALSE)</f>
        <v>TBD</v>
      </c>
      <c r="M2429" s="21" t="str">
        <f>IFERROR(VLOOKUP(L2429,Setup_Team!$B:$C,2,FALSE), "TDB")</f>
        <v>TDB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1">
        <v>0</v>
      </c>
      <c r="S2429" s="20">
        <f>VLOOKUP($A2429,Database!$A:$Y,10,FALSE)</f>
        <v>0</v>
      </c>
      <c r="T2429" s="20">
        <f>VLOOKUP($A2429,Database!$A:$Y,11,FALSE)</f>
        <v>0</v>
      </c>
      <c r="U2429" s="20">
        <f>VLOOKUP($A2429,Database!$A:$Y,12,FALSE)</f>
        <v>0</v>
      </c>
      <c r="V2429" s="20" t="str">
        <f>VLOOKUP(A2429,Database!A:M,13,FALSE)</f>
        <v>À venir</v>
      </c>
      <c r="W2429" s="20" t="str">
        <f>VLOOKUP($A2429,Database!$A:$Y,20,FALSE)</f>
        <v/>
      </c>
      <c r="X2429" s="20" t="str">
        <f>VLOOKUP($A2429,Database!$A:$Y,21,FALSE)</f>
        <v/>
      </c>
      <c r="Y2429" s="20">
        <f>IF(A2429=0,0,IF(V2429="À venir",0,IF(AND(ISBLANK(P2429),ISBLANK(Q2429)),1,0)))</f>
        <v>0</v>
      </c>
      <c r="Z2429" s="20" t="str">
        <f>IF(OR(ISBLANK(P2429),ISBLANK(Q2429)),"",IF(OR(AND(P2429&gt;Q2429,W2429&gt;X2429),AND(P2429=Q2429,W2429=X2429),AND(P2429&lt;Q2429,W2429&lt;X2429)),1,0))</f>
        <v/>
      </c>
      <c r="AA2429" s="20" t="str">
        <f ca="1">IF(C2429&lt;NOW(),IF(AND(P2429&gt;Q2429,W2429&gt;X2429),S2429,IF(AND(P2429=Q2429,W2429=X2429),T2429,IF(AND(P2429&lt;Q2429,W2429&lt;X2429),U2429,0))),"")</f>
        <v/>
      </c>
      <c r="AB2429" s="20">
        <f ca="1">IF(AND(P2429=W2429,Q2429=X2429,NOT(ISBLANK(P2429)),NOT(ISBLANK(Q2429)),NOT(ISBLANK(W2429)),NOT(ISBLANK(AA2429))),1,0)</f>
        <v>0</v>
      </c>
      <c r="AC2429" s="20" t="str">
        <f ca="1">IF(AB2429=0,"",IF(OR(ISBLANK(P2429),ISBLANK(Q2429)),"",IF(ISBLANK(VLOOKUP(A2429,Database!A:AA,22,FALSE)),"",VLOOKUP(A2429,Database!A:AA,22,FALSE))))</f>
        <v/>
      </c>
      <c r="AD2429" s="20" t="str">
        <f>IFERROR(
   IF(
     OR(ISBLANK(P2429),ISBLANK(Q2429)),
     "",
     IF(
       AND(AA2429&lt;&gt;"",OR(V2429="Terminé",V2429="En cours")),
       VLOOKUP(AC2429,Setup_ScoreExactBonus!A:D,4,FALSE),
       0
     )),
  0)</f>
        <v/>
      </c>
      <c r="AE2429" s="21">
        <f>IFERROR(IF(OR(ISBLANK(P2429),ISBLANK(Q2429)),0,IF(AA2429&lt;&gt;"", AA2429 + IF(AB2429=1,AD2429, 0), "") * (R2429+1)),"")</f>
        <v>0</v>
      </c>
      <c r="AF2429" s="21">
        <f ca="1">SUMIFS(AE$2:AE2429,D$2:D2429,D2429)</f>
        <v>2809</v>
      </c>
    </row>
    <row r="2430" spans="1:32" hidden="1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TBD</v>
      </c>
      <c r="K2430" s="21" t="str">
        <f>IFERROR(VLOOKUP(J2430,Setup_Team!$B:$C,2,FALSE), "TDB")</f>
        <v>TDB</v>
      </c>
      <c r="L2430" s="21" t="str">
        <f>VLOOKUP($A2430,Location!$A:$J,8,FALSE)</f>
        <v>TBD</v>
      </c>
      <c r="M2430" s="21" t="str">
        <f>IFERROR(VLOOKUP(L2430,Setup_Team!$B:$C,2,FALSE), "TDB")</f>
        <v>TDB</v>
      </c>
      <c r="R2430" s="21">
        <v>0</v>
      </c>
      <c r="S2430" s="20">
        <f>VLOOKUP($A2430,Database!$A:$Y,10,FALSE)</f>
        <v>0</v>
      </c>
      <c r="T2430" s="20">
        <f>VLOOKUP($A2430,Database!$A:$Y,11,FALSE)</f>
        <v>0</v>
      </c>
      <c r="U2430" s="20">
        <f>VLOOKUP($A2430,Database!$A:$Y,12,FALSE)</f>
        <v>0</v>
      </c>
      <c r="V2430" s="20" t="str">
        <f>VLOOKUP(A2430,Database!A:M,13,FALSE)</f>
        <v>À venir</v>
      </c>
      <c r="W2430" s="20" t="str">
        <f>VLOOKUP($A2430,Database!$A:$Y,20,FALSE)</f>
        <v/>
      </c>
      <c r="X2430" s="20" t="str">
        <f>VLOOKUP($A2430,Database!$A:$Y,21,FALSE)</f>
        <v/>
      </c>
      <c r="Y2430" s="20">
        <f>IF(A2430=0,0,IF(V2430="À venir",0,IF(AND(ISBLANK(P2430),ISBLANK(Q2430)),1,0)))</f>
        <v>0</v>
      </c>
      <c r="Z2430" s="20" t="str">
        <f>IF(OR(ISBLANK(P2430),ISBLANK(Q2430)),"",IF(OR(AND(P2430&gt;Q2430,W2430&gt;X2430),AND(P2430=Q2430,W2430=X2430),AND(P2430&lt;Q2430,W2430&lt;X2430)),1,0))</f>
        <v/>
      </c>
      <c r="AA2430" s="20">
        <f ca="1">IF(C2430&lt;NOW(),IF(AND(P2430&gt;Q2430,W2430&gt;X2430),S2430,IF(AND(P2430=Q2430,W2430=X2430),T2430,IF(AND(P2430&lt;Q2430,W2430&lt;X2430),U2430,0))),"")</f>
        <v>0</v>
      </c>
      <c r="AB2430" s="20">
        <f ca="1">IF(AND(P2430=W2430,Q2430=X2430,NOT(ISBLANK(P2430)),NOT(ISBLANK(Q2430)),NOT(ISBLANK(W2430)),NOT(ISBLANK(AA2430))),1,0)</f>
        <v>0</v>
      </c>
      <c r="AC2430" s="20" t="str">
        <f ca="1">IF(AB2430=0,"",IF(OR(ISBLANK(P2430),ISBLANK(Q2430)),"",IF(ISBLANK(VLOOKUP(A2430,Database!A:AA,22,FALSE)),"",VLOOKUP(A2430,Database!A:AA,22,FALSE))))</f>
        <v/>
      </c>
      <c r="AD2430" s="20" t="str">
        <f>IFERROR(
   IF(
     OR(ISBLANK(P2430),ISBLANK(Q2430)),
     "",
     IF(
       AND(AA2430&lt;&gt;"",OR(V2430="Terminé",V2430="En cours")),
       VLOOKUP(AC2430,Setup_ScoreExactBonus!A:D,4,FALSE),
       0
     )),
  0)</f>
        <v/>
      </c>
      <c r="AE2430" s="21">
        <f>IFERROR(IF(OR(ISBLANK(P2430),ISBLANK(Q2430)),0,IF(AA2430&lt;&gt;"", AA2430 + IF(AB2430=1,AD2430, 0), "") * (R2430+1)),"")</f>
        <v>0</v>
      </c>
      <c r="AF2430" s="21">
        <f ca="1">SUMIFS(AE$2:AE2430,D$2:D2430,D2430)</f>
        <v>2170</v>
      </c>
    </row>
    <row r="2431" spans="1:32" hidden="1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TBD</v>
      </c>
      <c r="K2431" s="21" t="str">
        <f>IFERROR(VLOOKUP(J2431,Setup_Team!$B:$C,2,FALSE), "TDB")</f>
        <v>TDB</v>
      </c>
      <c r="L2431" s="21" t="str">
        <f>VLOOKUP($A2431,Location!$A:$J,8,FALSE)</f>
        <v>TBD</v>
      </c>
      <c r="M2431" s="21" t="str">
        <f>IFERROR(VLOOKUP(L2431,Setup_Team!$B:$C,2,FALSE), "TDB")</f>
        <v>TDB</v>
      </c>
      <c r="R2431" s="21">
        <v>0</v>
      </c>
      <c r="S2431" s="20">
        <f>VLOOKUP($A2431,Database!$A:$Y,10,FALSE)</f>
        <v>0</v>
      </c>
      <c r="T2431" s="20">
        <f>VLOOKUP($A2431,Database!$A:$Y,11,FALSE)</f>
        <v>0</v>
      </c>
      <c r="U2431" s="20">
        <f>VLOOKUP($A2431,Database!$A:$Y,12,FALSE)</f>
        <v>0</v>
      </c>
      <c r="V2431" s="20" t="str">
        <f>VLOOKUP(A2431,Database!A:M,13,FALSE)</f>
        <v>À venir</v>
      </c>
      <c r="W2431" s="20" t="str">
        <f>VLOOKUP($A2431,Database!$A:$Y,20,FALSE)</f>
        <v/>
      </c>
      <c r="X2431" s="20" t="str">
        <f>VLOOKUP($A2431,Database!$A:$Y,21,FALSE)</f>
        <v/>
      </c>
      <c r="Y2431" s="20">
        <f>IF(A2431=0,0,IF(V2431="À venir",0,IF(AND(ISBLANK(P2431),ISBLANK(Q2431)),1,0)))</f>
        <v>0</v>
      </c>
      <c r="Z2431" s="20" t="str">
        <f>IF(OR(ISBLANK(P2431),ISBLANK(Q2431)),"",IF(OR(AND(P2431&gt;Q2431,W2431&gt;X2431),AND(P2431=Q2431,W2431=X2431),AND(P2431&lt;Q2431,W2431&lt;X2431)),1,0))</f>
        <v/>
      </c>
      <c r="AA2431" s="20" t="str">
        <f ca="1">IF(C2431&lt;NOW(),IF(AND(P2431&gt;Q2431,W2431&gt;X2431),S2431,IF(AND(P2431=Q2431,W2431=X2431),T2431,IF(AND(P2431&lt;Q2431,W2431&lt;X2431),U2431,0))),"")</f>
        <v/>
      </c>
      <c r="AB2431" s="20">
        <f ca="1">IF(AND(P2431=W2431,Q2431=X2431,NOT(ISBLANK(P2431)),NOT(ISBLANK(Q2431)),NOT(ISBLANK(W2431)),NOT(ISBLANK(AA2431))),1,0)</f>
        <v>0</v>
      </c>
      <c r="AC2431" s="20" t="str">
        <f ca="1">IF(AB2431=0,"",IF(OR(ISBLANK(P2431),ISBLANK(Q2431)),"",IF(ISBLANK(VLOOKUP(A2431,Database!A:AA,22,FALSE)),"",VLOOKUP(A2431,Database!A:AA,22,FALSE))))</f>
        <v/>
      </c>
      <c r="AD2431" s="20" t="str">
        <f>IFERROR(
   IF(
     OR(ISBLANK(P2431),ISBLANK(Q2431)),
     "",
     IF(
       AND(AA2431&lt;&gt;"",OR(V2431="Terminé",V2431="En cours")),
       VLOOKUP(AC2431,Setup_ScoreExactBonus!A:D,4,FALSE),
       0
     )),
  0)</f>
        <v/>
      </c>
      <c r="AE2431" s="21">
        <f>IFERROR(IF(OR(ISBLANK(P2431),ISBLANK(Q2431)),0,IF(AA2431&lt;&gt;"", AA2431 + IF(AB2431=1,AD2431, 0), "") * (R2431+1)),"")</f>
        <v>0</v>
      </c>
      <c r="AF2431" s="21">
        <f ca="1">SUMIFS(AE$2:AE2431,D$2:D2431,D2431)</f>
        <v>2233</v>
      </c>
    </row>
    <row r="2432" spans="1:32" hidden="1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TBD</v>
      </c>
      <c r="K2432" s="21" t="str">
        <f>IFERROR(VLOOKUP(J2432,Setup_Team!$B:$C,2,FALSE), "TDB")</f>
        <v>TDB</v>
      </c>
      <c r="L2432" s="21" t="str">
        <f>VLOOKUP($A2432,Location!$A:$J,8,FALSE)</f>
        <v>TBD</v>
      </c>
      <c r="M2432" s="21" t="str">
        <f>IFERROR(VLOOKUP(L2432,Setup_Team!$B:$C,2,FALSE), "TDB")</f>
        <v>TDB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1">
        <v>0</v>
      </c>
      <c r="S2432" s="20">
        <f>VLOOKUP($A2432,Database!$A:$Y,10,FALSE)</f>
        <v>0</v>
      </c>
      <c r="T2432" s="20">
        <f>VLOOKUP($A2432,Database!$A:$Y,11,FALSE)</f>
        <v>0</v>
      </c>
      <c r="U2432" s="20">
        <f>VLOOKUP($A2432,Database!$A:$Y,12,FALSE)</f>
        <v>0</v>
      </c>
      <c r="V2432" s="20" t="str">
        <f>VLOOKUP(A2432,Database!A:M,13,FALSE)</f>
        <v>À venir</v>
      </c>
      <c r="W2432" s="20" t="str">
        <f>VLOOKUP($A2432,Database!$A:$Y,20,FALSE)</f>
        <v/>
      </c>
      <c r="X2432" s="20" t="str">
        <f>VLOOKUP($A2432,Database!$A:$Y,21,FALSE)</f>
        <v/>
      </c>
      <c r="Y2432" s="20">
        <f>IF(A2432=0,0,IF(V2432="À venir",0,IF(AND(ISBLANK(P2432),ISBLANK(Q2432)),1,0)))</f>
        <v>0</v>
      </c>
      <c r="Z2432" s="20" t="str">
        <f>IF(OR(ISBLANK(P2432),ISBLANK(Q2432)),"",IF(OR(AND(P2432&gt;Q2432,W2432&gt;X2432),AND(P2432=Q2432,W2432=X2432),AND(P2432&lt;Q2432,W2432&lt;X2432)),1,0))</f>
        <v/>
      </c>
      <c r="AA2432" s="20" t="str">
        <f ca="1">IF(C2432&lt;NOW(),IF(AND(P2432&gt;Q2432,W2432&gt;X2432),S2432,IF(AND(P2432=Q2432,W2432=X2432),T2432,IF(AND(P2432&lt;Q2432,W2432&lt;X2432),U2432,0))),"")</f>
        <v/>
      </c>
      <c r="AB2432" s="20">
        <f ca="1">IF(AND(P2432=W2432,Q2432=X2432,NOT(ISBLANK(P2432)),NOT(ISBLANK(Q2432)),NOT(ISBLANK(W2432)),NOT(ISBLANK(AA2432))),1,0)</f>
        <v>0</v>
      </c>
      <c r="AC2432" s="20" t="str">
        <f ca="1">IF(AB2432=0,"",IF(OR(ISBLANK(P2432),ISBLANK(Q2432)),"",IF(ISBLANK(VLOOKUP(A2432,Database!A:AA,22,FALSE)),"",VLOOKUP(A2432,Database!A:AA,22,FALSE))))</f>
        <v/>
      </c>
      <c r="AD2432" s="20" t="str">
        <f>IFERROR(
   IF(
     OR(ISBLANK(P2432),ISBLANK(Q2432)),
     "",
     IF(
       AND(AA2432&lt;&gt;"",OR(V2432="Terminé",V2432="En cours")),
       VLOOKUP(AC2432,Setup_ScoreExactBonus!A:D,4,FALSE),
       0
     )),
  0)</f>
        <v/>
      </c>
      <c r="AE2432" s="21">
        <f>IFERROR(IF(OR(ISBLANK(P2432),ISBLANK(Q2432)),0,IF(AA2432&lt;&gt;"", AA2432 + IF(AB2432=1,AD2432, 0), "") * (R2432+1)),"")</f>
        <v>0</v>
      </c>
      <c r="AF2432" s="21">
        <f ca="1">SUMIFS(AE$2:AE2432,D$2:D2432,D2432)</f>
        <v>2750</v>
      </c>
    </row>
    <row r="2433" spans="1:32" hidden="1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TBD</v>
      </c>
      <c r="K2433" s="21" t="str">
        <f>IFERROR(VLOOKUP(J2433,Setup_Team!$B:$C,2,FALSE), "TDB")</f>
        <v>TDB</v>
      </c>
      <c r="L2433" s="21" t="str">
        <f>VLOOKUP($A2433,Location!$A:$J,8,FALSE)</f>
        <v>TBD</v>
      </c>
      <c r="M2433" s="21" t="str">
        <f>IFERROR(VLOOKUP(L2433,Setup_Team!$B:$C,2,FALSE), "TDB")</f>
        <v>TDB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1">
        <v>0</v>
      </c>
      <c r="S2433" s="20">
        <f>VLOOKUP($A2433,Database!$A:$Y,10,FALSE)</f>
        <v>0</v>
      </c>
      <c r="T2433" s="20">
        <f>VLOOKUP($A2433,Database!$A:$Y,11,FALSE)</f>
        <v>0</v>
      </c>
      <c r="U2433" s="20">
        <f>VLOOKUP($A2433,Database!$A:$Y,12,FALSE)</f>
        <v>0</v>
      </c>
      <c r="V2433" s="20" t="str">
        <f>VLOOKUP(A2433,Database!A:M,13,FALSE)</f>
        <v>À venir</v>
      </c>
      <c r="W2433" s="20" t="str">
        <f>VLOOKUP($A2433,Database!$A:$Y,20,FALSE)</f>
        <v/>
      </c>
      <c r="X2433" s="20" t="str">
        <f>VLOOKUP($A2433,Database!$A:$Y,21,FALSE)</f>
        <v/>
      </c>
      <c r="Y2433" s="20">
        <f>IF(A2433=0,0,IF(V2433="À venir",0,IF(AND(ISBLANK(P2433),ISBLANK(Q2433)),1,0)))</f>
        <v>0</v>
      </c>
      <c r="Z2433" s="20" t="str">
        <f>IF(OR(ISBLANK(P2433),ISBLANK(Q2433)),"",IF(OR(AND(P2433&gt;Q2433,W2433&gt;X2433),AND(P2433=Q2433,W2433=X2433),AND(P2433&lt;Q2433,W2433&lt;X2433)),1,0))</f>
        <v/>
      </c>
      <c r="AA2433" s="20" t="str">
        <f ca="1">IF(C2433&lt;NOW(),IF(AND(P2433&gt;Q2433,W2433&gt;X2433),S2433,IF(AND(P2433=Q2433,W2433=X2433),T2433,IF(AND(P2433&lt;Q2433,W2433&lt;X2433),U2433,0))),"")</f>
        <v/>
      </c>
      <c r="AB2433" s="20">
        <f ca="1">IF(AND(P2433=W2433,Q2433=X2433,NOT(ISBLANK(P2433)),NOT(ISBLANK(Q2433)),NOT(ISBLANK(W2433)),NOT(ISBLANK(AA2433))),1,0)</f>
        <v>0</v>
      </c>
      <c r="AC2433" s="20" t="str">
        <f ca="1">IF(AB2433=0,"",IF(OR(ISBLANK(P2433),ISBLANK(Q2433)),"",IF(ISBLANK(VLOOKUP(A2433,Database!A:AA,22,FALSE)),"",VLOOKUP(A2433,Database!A:AA,22,FALSE))))</f>
        <v/>
      </c>
      <c r="AD2433" s="20" t="str">
        <f>IFERROR(
   IF(
     OR(ISBLANK(P2433),ISBLANK(Q2433)),
     "",
     IF(
       AND(AA2433&lt;&gt;"",OR(V2433="Terminé",V2433="En cours")),
       VLOOKUP(AC2433,Setup_ScoreExactBonus!A:D,4,FALSE),
       0
     )),
  0)</f>
        <v/>
      </c>
      <c r="AE2433" s="21">
        <f>IFERROR(IF(OR(ISBLANK(P2433),ISBLANK(Q2433)),0,IF(AA2433&lt;&gt;"", AA2433 + IF(AB2433=1,AD2433, 0), "") * (R2433+1)),"")</f>
        <v>0</v>
      </c>
      <c r="AF2433" s="21">
        <f ca="1">SUMIFS(AE$2:AE2433,D$2:D2433,D2433)</f>
        <v>3059</v>
      </c>
    </row>
    <row r="2434" spans="1:32" hidden="1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TBD</v>
      </c>
      <c r="K2434" s="21" t="str">
        <f>IFERROR(VLOOKUP(J2434,Setup_Team!$B:$C,2,FALSE), "TDB")</f>
        <v>TDB</v>
      </c>
      <c r="L2434" s="21" t="str">
        <f>VLOOKUP($A2434,Location!$A:$J,8,FALSE)</f>
        <v>TBD</v>
      </c>
      <c r="M2434" s="21" t="str">
        <f>IFERROR(VLOOKUP(L2434,Setup_Team!$B:$C,2,FALSE), "TDB")</f>
        <v>TDB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1">
        <v>0</v>
      </c>
      <c r="S2434" s="20">
        <f>VLOOKUP($A2434,Database!$A:$Y,10,FALSE)</f>
        <v>0</v>
      </c>
      <c r="T2434" s="20">
        <f>VLOOKUP($A2434,Database!$A:$Y,11,FALSE)</f>
        <v>0</v>
      </c>
      <c r="U2434" s="20">
        <f>VLOOKUP($A2434,Database!$A:$Y,12,FALSE)</f>
        <v>0</v>
      </c>
      <c r="V2434" s="20" t="str">
        <f>VLOOKUP(A2434,Database!A:M,13,FALSE)</f>
        <v>À venir</v>
      </c>
      <c r="W2434" s="20" t="str">
        <f>VLOOKUP($A2434,Database!$A:$Y,20,FALSE)</f>
        <v/>
      </c>
      <c r="X2434" s="20" t="str">
        <f>VLOOKUP($A2434,Database!$A:$Y,21,FALSE)</f>
        <v/>
      </c>
      <c r="Y2434" s="20">
        <f>IF(A2434=0,0,IF(V2434="À venir",0,IF(AND(ISBLANK(P2434),ISBLANK(Q2434)),1,0)))</f>
        <v>0</v>
      </c>
      <c r="Z2434" s="20" t="str">
        <f>IF(OR(ISBLANK(P2434),ISBLANK(Q2434)),"",IF(OR(AND(P2434&gt;Q2434,W2434&gt;X2434),AND(P2434=Q2434,W2434=X2434),AND(P2434&lt;Q2434,W2434&lt;X2434)),1,0))</f>
        <v/>
      </c>
      <c r="AA2434" s="20" t="str">
        <f ca="1">IF(C2434&lt;NOW(),IF(AND(P2434&gt;Q2434,W2434&gt;X2434),S2434,IF(AND(P2434=Q2434,W2434=X2434),T2434,IF(AND(P2434&lt;Q2434,W2434&lt;X2434),U2434,0))),"")</f>
        <v/>
      </c>
      <c r="AB2434" s="20">
        <f ca="1">IF(AND(P2434=W2434,Q2434=X2434,NOT(ISBLANK(P2434)),NOT(ISBLANK(Q2434)),NOT(ISBLANK(W2434)),NOT(ISBLANK(AA2434))),1,0)</f>
        <v>0</v>
      </c>
      <c r="AC2434" s="20" t="str">
        <f ca="1">IF(AB2434=0,"",IF(OR(ISBLANK(P2434),ISBLANK(Q2434)),"",IF(ISBLANK(VLOOKUP(A2434,Database!A:AA,22,FALSE)),"",VLOOKUP(A2434,Database!A:AA,22,FALSE))))</f>
        <v/>
      </c>
      <c r="AD2434" s="20" t="str">
        <f>IFERROR(
   IF(
     OR(ISBLANK(P2434),ISBLANK(Q2434)),
     "",
     IF(
       AND(AA2434&lt;&gt;"",OR(V2434="Terminé",V2434="En cours")),
       VLOOKUP(AC2434,Setup_ScoreExactBonus!A:D,4,FALSE),
       0
     )),
  0)</f>
        <v/>
      </c>
      <c r="AE2434" s="21">
        <f>IFERROR(IF(OR(ISBLANK(P2434),ISBLANK(Q2434)),0,IF(AA2434&lt;&gt;"", AA2434 + IF(AB2434=1,AD2434, 0), "") * (R2434+1)),"")</f>
        <v>0</v>
      </c>
      <c r="AF2434" s="21">
        <f ca="1">SUMIFS(AE$2:AE2434,D$2:D2434,D2434)</f>
        <v>2802</v>
      </c>
    </row>
    <row r="2435" spans="1:32" hidden="1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TBD</v>
      </c>
      <c r="K2435" s="21" t="str">
        <f>IFERROR(VLOOKUP(J2435,Setup_Team!$B:$C,2,FALSE), "TDB")</f>
        <v>TDB</v>
      </c>
      <c r="L2435" s="21" t="str">
        <f>VLOOKUP($A2435,Location!$A:$J,8,FALSE)</f>
        <v>TBD</v>
      </c>
      <c r="M2435" s="21" t="str">
        <f>IFERROR(VLOOKUP(L2435,Setup_Team!$B:$C,2,FALSE), "TDB")</f>
        <v>TDB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1">
        <v>0</v>
      </c>
      <c r="S2435" s="20">
        <f>VLOOKUP($A2435,Database!$A:$Y,10,FALSE)</f>
        <v>0</v>
      </c>
      <c r="T2435" s="20">
        <f>VLOOKUP($A2435,Database!$A:$Y,11,FALSE)</f>
        <v>0</v>
      </c>
      <c r="U2435" s="20">
        <f>VLOOKUP($A2435,Database!$A:$Y,12,FALSE)</f>
        <v>0</v>
      </c>
      <c r="V2435" s="20" t="str">
        <f>VLOOKUP(A2435,Database!A:M,13,FALSE)</f>
        <v>À venir</v>
      </c>
      <c r="W2435" s="20" t="str">
        <f>VLOOKUP($A2435,Database!$A:$Y,20,FALSE)</f>
        <v/>
      </c>
      <c r="X2435" s="20" t="str">
        <f>VLOOKUP($A2435,Database!$A:$Y,21,FALSE)</f>
        <v/>
      </c>
      <c r="Y2435" s="20">
        <f>IF(A2435=0,0,IF(V2435="À venir",0,IF(AND(ISBLANK(P2435),ISBLANK(Q2435)),1,0)))</f>
        <v>0</v>
      </c>
      <c r="Z2435" s="20" t="str">
        <f>IF(OR(ISBLANK(P2435),ISBLANK(Q2435)),"",IF(OR(AND(P2435&gt;Q2435,W2435&gt;X2435),AND(P2435=Q2435,W2435=X2435),AND(P2435&lt;Q2435,W2435&lt;X2435)),1,0))</f>
        <v/>
      </c>
      <c r="AA2435" s="20" t="str">
        <f ca="1">IF(C2435&lt;NOW(),IF(AND(P2435&gt;Q2435,W2435&gt;X2435),S2435,IF(AND(P2435=Q2435,W2435=X2435),T2435,IF(AND(P2435&lt;Q2435,W2435&lt;X2435),U2435,0))),"")</f>
        <v/>
      </c>
      <c r="AB2435" s="20">
        <f ca="1">IF(AND(P2435=W2435,Q2435=X2435,NOT(ISBLANK(P2435)),NOT(ISBLANK(Q2435)),NOT(ISBLANK(W2435)),NOT(ISBLANK(AA2435))),1,0)</f>
        <v>0</v>
      </c>
      <c r="AC2435" s="20" t="str">
        <f ca="1">IF(AB2435=0,"",IF(OR(ISBLANK(P2435),ISBLANK(Q2435)),"",IF(ISBLANK(VLOOKUP(A2435,Database!A:AA,22,FALSE)),"",VLOOKUP(A2435,Database!A:AA,22,FALSE))))</f>
        <v/>
      </c>
      <c r="AD2435" s="20" t="str">
        <f>IFERROR(
   IF(
     OR(ISBLANK(P2435),ISBLANK(Q2435)),
     "",
     IF(
       AND(AA2435&lt;&gt;"",OR(V2435="Terminé",V2435="En cours")),
       VLOOKUP(AC2435,Setup_ScoreExactBonus!A:D,4,FALSE),
       0
     )),
  0)</f>
        <v/>
      </c>
      <c r="AE2435" s="21">
        <f>IFERROR(IF(OR(ISBLANK(P2435),ISBLANK(Q2435)),0,IF(AA2435&lt;&gt;"", AA2435 + IF(AB2435=1,AD2435, 0), "") * (R2435+1)),"")</f>
        <v>0</v>
      </c>
      <c r="AF2435" s="21">
        <f ca="1">SUMIFS(AE$2:AE2435,D$2:D2435,D2435)</f>
        <v>2698</v>
      </c>
    </row>
    <row r="2436" spans="1:32" hidden="1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TBD</v>
      </c>
      <c r="K2436" s="21" t="str">
        <f>IFERROR(VLOOKUP(J2436,Setup_Team!$B:$C,2,FALSE), "TDB")</f>
        <v>TDB</v>
      </c>
      <c r="L2436" s="21" t="str">
        <f>VLOOKUP($A2436,Location!$A:$J,8,FALSE)</f>
        <v>TBD</v>
      </c>
      <c r="M2436" s="21" t="str">
        <f>IFERROR(VLOOKUP(L2436,Setup_Team!$B:$C,2,FALSE), "TDB")</f>
        <v>TDB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1">
        <v>0</v>
      </c>
      <c r="S2436" s="20">
        <f>VLOOKUP($A2436,Database!$A:$Y,10,FALSE)</f>
        <v>0</v>
      </c>
      <c r="T2436" s="20">
        <f>VLOOKUP($A2436,Database!$A:$Y,11,FALSE)</f>
        <v>0</v>
      </c>
      <c r="U2436" s="20">
        <f>VLOOKUP($A2436,Database!$A:$Y,12,FALSE)</f>
        <v>0</v>
      </c>
      <c r="V2436" s="20" t="str">
        <f>VLOOKUP(A2436,Database!A:M,13,FALSE)</f>
        <v>À venir</v>
      </c>
      <c r="W2436" s="20" t="str">
        <f>VLOOKUP($A2436,Database!$A:$Y,20,FALSE)</f>
        <v/>
      </c>
      <c r="X2436" s="20" t="str">
        <f>VLOOKUP($A2436,Database!$A:$Y,21,FALSE)</f>
        <v/>
      </c>
      <c r="Y2436" s="20">
        <f>IF(A2436=0,0,IF(V2436="À venir",0,IF(AND(ISBLANK(P2436),ISBLANK(Q2436)),1,0)))</f>
        <v>0</v>
      </c>
      <c r="Z2436" s="20" t="str">
        <f>IF(OR(ISBLANK(P2436),ISBLANK(Q2436)),"",IF(OR(AND(P2436&gt;Q2436,W2436&gt;X2436),AND(P2436=Q2436,W2436=X2436),AND(P2436&lt;Q2436,W2436&lt;X2436)),1,0))</f>
        <v/>
      </c>
      <c r="AA2436" s="20" t="str">
        <f ca="1">IF(C2436&lt;NOW(),IF(AND(P2436&gt;Q2436,W2436&gt;X2436),S2436,IF(AND(P2436=Q2436,W2436=X2436),T2436,IF(AND(P2436&lt;Q2436,W2436&lt;X2436),U2436,0))),"")</f>
        <v/>
      </c>
      <c r="AB2436" s="20">
        <f ca="1">IF(AND(P2436=W2436,Q2436=X2436,NOT(ISBLANK(P2436)),NOT(ISBLANK(Q2436)),NOT(ISBLANK(W2436)),NOT(ISBLANK(AA2436))),1,0)</f>
        <v>0</v>
      </c>
      <c r="AC2436" s="20" t="str">
        <f ca="1">IF(AB2436=0,"",IF(OR(ISBLANK(P2436),ISBLANK(Q2436)),"",IF(ISBLANK(VLOOKUP(A2436,Database!A:AA,22,FALSE)),"",VLOOKUP(A2436,Database!A:AA,22,FALSE))))</f>
        <v/>
      </c>
      <c r="AD2436" s="20" t="str">
        <f>IFERROR(
   IF(
     OR(ISBLANK(P2436),ISBLANK(Q2436)),
     "",
     IF(
       AND(AA2436&lt;&gt;"",OR(V2436="Terminé",V2436="En cours")),
       VLOOKUP(AC2436,Setup_ScoreExactBonus!A:D,4,FALSE),
       0
     )),
  0)</f>
        <v/>
      </c>
      <c r="AE2436" s="21">
        <f>IFERROR(IF(OR(ISBLANK(P2436),ISBLANK(Q2436)),0,IF(AA2436&lt;&gt;"", AA2436 + IF(AB2436=1,AD2436, 0), "") * (R2436+1)),"")</f>
        <v>0</v>
      </c>
      <c r="AF2436" s="21">
        <f ca="1">SUMIFS(AE$2:AE2436,D$2:D2436,D2436)</f>
        <v>2190</v>
      </c>
    </row>
    <row r="2437" spans="1:32" hidden="1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TBD</v>
      </c>
      <c r="K2437" s="21" t="str">
        <f>IFERROR(VLOOKUP(J2437,Setup_Team!$B:$C,2,FALSE), "TDB")</f>
        <v>TDB</v>
      </c>
      <c r="L2437" s="21" t="str">
        <f>VLOOKUP($A2437,Location!$A:$J,8,FALSE)</f>
        <v>TBD</v>
      </c>
      <c r="M2437" s="21" t="str">
        <f>IFERROR(VLOOKUP(L2437,Setup_Team!$B:$C,2,FALSE), "TDB")</f>
        <v>TDB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1">
        <v>0</v>
      </c>
      <c r="S2437" s="20">
        <f>VLOOKUP($A2437,Database!$A:$Y,10,FALSE)</f>
        <v>0</v>
      </c>
      <c r="T2437" s="20">
        <f>VLOOKUP($A2437,Database!$A:$Y,11,FALSE)</f>
        <v>0</v>
      </c>
      <c r="U2437" s="20">
        <f>VLOOKUP($A2437,Database!$A:$Y,12,FALSE)</f>
        <v>0</v>
      </c>
      <c r="V2437" s="20" t="str">
        <f>VLOOKUP(A2437,Database!A:M,13,FALSE)</f>
        <v>À venir</v>
      </c>
      <c r="W2437" s="20" t="str">
        <f>VLOOKUP($A2437,Database!$A:$Y,20,FALSE)</f>
        <v/>
      </c>
      <c r="X2437" s="20" t="str">
        <f>VLOOKUP($A2437,Database!$A:$Y,21,FALSE)</f>
        <v/>
      </c>
      <c r="Y2437" s="20">
        <f>IF(A2437=0,0,IF(V2437="À venir",0,IF(AND(ISBLANK(P2437),ISBLANK(Q2437)),1,0)))</f>
        <v>0</v>
      </c>
      <c r="Z2437" s="20" t="str">
        <f>IF(OR(ISBLANK(P2437),ISBLANK(Q2437)),"",IF(OR(AND(P2437&gt;Q2437,W2437&gt;X2437),AND(P2437=Q2437,W2437=X2437),AND(P2437&lt;Q2437,W2437&lt;X2437)),1,0))</f>
        <v/>
      </c>
      <c r="AA2437" s="20" t="str">
        <f ca="1">IF(C2437&lt;NOW(),IF(AND(P2437&gt;Q2437,W2437&gt;X2437),S2437,IF(AND(P2437=Q2437,W2437=X2437),T2437,IF(AND(P2437&lt;Q2437,W2437&lt;X2437),U2437,0))),"")</f>
        <v/>
      </c>
      <c r="AB2437" s="20">
        <f ca="1">IF(AND(P2437=W2437,Q2437=X2437,NOT(ISBLANK(P2437)),NOT(ISBLANK(Q2437)),NOT(ISBLANK(W2437)),NOT(ISBLANK(AA2437))),1,0)</f>
        <v>0</v>
      </c>
      <c r="AC2437" s="20" t="str">
        <f ca="1">IF(AB2437=0,"",IF(OR(ISBLANK(P2437),ISBLANK(Q2437)),"",IF(ISBLANK(VLOOKUP(A2437,Database!A:AA,22,FALSE)),"",VLOOKUP(A2437,Database!A:AA,22,FALSE))))</f>
        <v/>
      </c>
      <c r="AD2437" s="20" t="str">
        <f>IFERROR(
   IF(
     OR(ISBLANK(P2437),ISBLANK(Q2437)),
     "",
     IF(
       AND(AA2437&lt;&gt;"",OR(V2437="Terminé",V2437="En cours")),
       VLOOKUP(AC2437,Setup_ScoreExactBonus!A:D,4,FALSE),
       0
     )),
  0)</f>
        <v/>
      </c>
      <c r="AE2437" s="21">
        <f>IFERROR(IF(OR(ISBLANK(P2437),ISBLANK(Q2437)),0,IF(AA2437&lt;&gt;"", AA2437 + IF(AB2437=1,AD2437, 0), "") * (R2437+1)),"")</f>
        <v>0</v>
      </c>
      <c r="AF2437" s="21">
        <f ca="1">SUMIFS(AE$2:AE2437,D$2:D2437,D2437)</f>
        <v>2789</v>
      </c>
    </row>
    <row r="2438" spans="1:32" hidden="1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TBD</v>
      </c>
      <c r="K2438" s="21" t="str">
        <f>IFERROR(VLOOKUP(J2438,Setup_Team!$B:$C,2,FALSE), "TDB")</f>
        <v>TDB</v>
      </c>
      <c r="L2438" s="21" t="str">
        <f>VLOOKUP($A2438,Location!$A:$J,8,FALSE)</f>
        <v>TBD</v>
      </c>
      <c r="M2438" s="21" t="str">
        <f>IFERROR(VLOOKUP(L2438,Setup_Team!$B:$C,2,FALSE), "TDB")</f>
        <v>TDB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1">
        <v>0</v>
      </c>
      <c r="S2438" s="20">
        <f>VLOOKUP($A2438,Database!$A:$Y,10,FALSE)</f>
        <v>0</v>
      </c>
      <c r="T2438" s="20">
        <f>VLOOKUP($A2438,Database!$A:$Y,11,FALSE)</f>
        <v>0</v>
      </c>
      <c r="U2438" s="20">
        <f>VLOOKUP($A2438,Database!$A:$Y,12,FALSE)</f>
        <v>0</v>
      </c>
      <c r="V2438" s="20" t="str">
        <f>VLOOKUP(A2438,Database!A:M,13,FALSE)</f>
        <v>À venir</v>
      </c>
      <c r="W2438" s="20" t="str">
        <f>VLOOKUP($A2438,Database!$A:$Y,20,FALSE)</f>
        <v/>
      </c>
      <c r="X2438" s="20" t="str">
        <f>VLOOKUP($A2438,Database!$A:$Y,21,FALSE)</f>
        <v/>
      </c>
      <c r="Y2438" s="20">
        <f>IF(A2438=0,0,IF(V2438="À venir",0,IF(AND(ISBLANK(P2438),ISBLANK(Q2438)),1,0)))</f>
        <v>0</v>
      </c>
      <c r="Z2438" s="20" t="str">
        <f>IF(OR(ISBLANK(P2438),ISBLANK(Q2438)),"",IF(OR(AND(P2438&gt;Q2438,W2438&gt;X2438),AND(P2438=Q2438,W2438=X2438),AND(P2438&lt;Q2438,W2438&lt;X2438)),1,0))</f>
        <v/>
      </c>
      <c r="AA2438" s="20" t="str">
        <f ca="1">IF(C2438&lt;NOW(),IF(AND(P2438&gt;Q2438,W2438&gt;X2438),S2438,IF(AND(P2438=Q2438,W2438=X2438),T2438,IF(AND(P2438&lt;Q2438,W2438&lt;X2438),U2438,0))),"")</f>
        <v/>
      </c>
      <c r="AB2438" s="20">
        <f ca="1">IF(AND(P2438=W2438,Q2438=X2438,NOT(ISBLANK(P2438)),NOT(ISBLANK(Q2438)),NOT(ISBLANK(W2438)),NOT(ISBLANK(AA2438))),1,0)</f>
        <v>0</v>
      </c>
      <c r="AC2438" s="20" t="str">
        <f ca="1">IF(AB2438=0,"",IF(OR(ISBLANK(P2438),ISBLANK(Q2438)),"",IF(ISBLANK(VLOOKUP(A2438,Database!A:AA,22,FALSE)),"",VLOOKUP(A2438,Database!A:AA,22,FALSE))))</f>
        <v/>
      </c>
      <c r="AD2438" s="20" t="str">
        <f>IFERROR(
   IF(
     OR(ISBLANK(P2438),ISBLANK(Q2438)),
     "",
     IF(
       AND(AA2438&lt;&gt;"",OR(V2438="Terminé",V2438="En cours")),
       VLOOKUP(AC2438,Setup_ScoreExactBonus!A:D,4,FALSE),
       0
     )),
  0)</f>
        <v/>
      </c>
      <c r="AE2438" s="21">
        <f>IFERROR(IF(OR(ISBLANK(P2438),ISBLANK(Q2438)),0,IF(AA2438&lt;&gt;"", AA2438 + IF(AB2438=1,AD2438, 0), "") * (R2438+1)),"")</f>
        <v>0</v>
      </c>
      <c r="AF2438" s="21">
        <f ca="1">SUMIFS(AE$2:AE2438,D$2:D2438,D2438)</f>
        <v>1434</v>
      </c>
    </row>
    <row r="2439" spans="1:32" hidden="1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TBD</v>
      </c>
      <c r="K2439" s="21" t="str">
        <f>IFERROR(VLOOKUP(J2439,Setup_Team!$B:$C,2,FALSE), "TDB")</f>
        <v>TDB</v>
      </c>
      <c r="L2439" s="21" t="str">
        <f>VLOOKUP($A2439,Location!$A:$J,8,FALSE)</f>
        <v>TBD</v>
      </c>
      <c r="M2439" s="21" t="str">
        <f>IFERROR(VLOOKUP(L2439,Setup_Team!$B:$C,2,FALSE), "TDB")</f>
        <v>TDB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1">
        <v>0</v>
      </c>
      <c r="S2439" s="20">
        <f>VLOOKUP($A2439,Database!$A:$Y,10,FALSE)</f>
        <v>0</v>
      </c>
      <c r="T2439" s="20">
        <f>VLOOKUP($A2439,Database!$A:$Y,11,FALSE)</f>
        <v>0</v>
      </c>
      <c r="U2439" s="20">
        <f>VLOOKUP($A2439,Database!$A:$Y,12,FALSE)</f>
        <v>0</v>
      </c>
      <c r="V2439" s="20" t="str">
        <f>VLOOKUP(A2439,Database!A:M,13,FALSE)</f>
        <v>À venir</v>
      </c>
      <c r="W2439" s="20" t="str">
        <f>VLOOKUP($A2439,Database!$A:$Y,20,FALSE)</f>
        <v/>
      </c>
      <c r="X2439" s="20" t="str">
        <f>VLOOKUP($A2439,Database!$A:$Y,21,FALSE)</f>
        <v/>
      </c>
      <c r="Y2439" s="20">
        <f>IF(A2439=0,0,IF(V2439="À venir",0,IF(AND(ISBLANK(P2439),ISBLANK(Q2439)),1,0)))</f>
        <v>0</v>
      </c>
      <c r="Z2439" s="20" t="str">
        <f>IF(OR(ISBLANK(P2439),ISBLANK(Q2439)),"",IF(OR(AND(P2439&gt;Q2439,W2439&gt;X2439),AND(P2439=Q2439,W2439=X2439),AND(P2439&lt;Q2439,W2439&lt;X2439)),1,0))</f>
        <v/>
      </c>
      <c r="AA2439" s="20" t="str">
        <f ca="1">IF(C2439&lt;NOW(),IF(AND(P2439&gt;Q2439,W2439&gt;X2439),S2439,IF(AND(P2439=Q2439,W2439=X2439),T2439,IF(AND(P2439&lt;Q2439,W2439&lt;X2439),U2439,0))),"")</f>
        <v/>
      </c>
      <c r="AB2439" s="20">
        <f ca="1">IF(AND(P2439=W2439,Q2439=X2439,NOT(ISBLANK(P2439)),NOT(ISBLANK(Q2439)),NOT(ISBLANK(W2439)),NOT(ISBLANK(AA2439))),1,0)</f>
        <v>0</v>
      </c>
      <c r="AC2439" s="20" t="str">
        <f ca="1">IF(AB2439=0,"",IF(OR(ISBLANK(P2439),ISBLANK(Q2439)),"",IF(ISBLANK(VLOOKUP(A2439,Database!A:AA,22,FALSE)),"",VLOOKUP(A2439,Database!A:AA,22,FALSE))))</f>
        <v/>
      </c>
      <c r="AD2439" s="20" t="str">
        <f>IFERROR(
   IF(
     OR(ISBLANK(P2439),ISBLANK(Q2439)),
     "",
     IF(
       AND(AA2439&lt;&gt;"",OR(V2439="Terminé",V2439="En cours")),
       VLOOKUP(AC2439,Setup_ScoreExactBonus!A:D,4,FALSE),
       0
     )),
  0)</f>
        <v/>
      </c>
      <c r="AE2439" s="21">
        <f>IFERROR(IF(OR(ISBLANK(P2439),ISBLANK(Q2439)),0,IF(AA2439&lt;&gt;"", AA2439 + IF(AB2439=1,AD2439, 0), "") * (R2439+1)),"")</f>
        <v>0</v>
      </c>
      <c r="AF2439" s="21">
        <f ca="1">SUMIFS(AE$2:AE2439,D$2:D2439,D2439)</f>
        <v>2732</v>
      </c>
    </row>
    <row r="2440" spans="1:32" hidden="1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TBD</v>
      </c>
      <c r="K2440" s="21" t="str">
        <f>IFERROR(VLOOKUP(J2440,Setup_Team!$B:$C,2,FALSE), "TDB")</f>
        <v>TDB</v>
      </c>
      <c r="L2440" s="21" t="str">
        <f>VLOOKUP($A2440,Location!$A:$J,8,FALSE)</f>
        <v>TBD</v>
      </c>
      <c r="M2440" s="21" t="str">
        <f>IFERROR(VLOOKUP(L2440,Setup_Team!$B:$C,2,FALSE), "TDB")</f>
        <v>TDB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1">
        <v>0</v>
      </c>
      <c r="S2440" s="20">
        <f>VLOOKUP($A2440,Database!$A:$Y,10,FALSE)</f>
        <v>0</v>
      </c>
      <c r="T2440" s="20">
        <f>VLOOKUP($A2440,Database!$A:$Y,11,FALSE)</f>
        <v>0</v>
      </c>
      <c r="U2440" s="20">
        <f>VLOOKUP($A2440,Database!$A:$Y,12,FALSE)</f>
        <v>0</v>
      </c>
      <c r="V2440" s="20" t="str">
        <f>VLOOKUP(A2440,Database!A:M,13,FALSE)</f>
        <v>À venir</v>
      </c>
      <c r="W2440" s="20" t="str">
        <f>VLOOKUP($A2440,Database!$A:$Y,20,FALSE)</f>
        <v/>
      </c>
      <c r="X2440" s="20" t="str">
        <f>VLOOKUP($A2440,Database!$A:$Y,21,FALSE)</f>
        <v/>
      </c>
      <c r="Y2440" s="20">
        <f>IF(A2440=0,0,IF(V2440="À venir",0,IF(AND(ISBLANK(P2440),ISBLANK(Q2440)),1,0)))</f>
        <v>0</v>
      </c>
      <c r="Z2440" s="20" t="str">
        <f>IF(OR(ISBLANK(P2440),ISBLANK(Q2440)),"",IF(OR(AND(P2440&gt;Q2440,W2440&gt;X2440),AND(P2440=Q2440,W2440=X2440),AND(P2440&lt;Q2440,W2440&lt;X2440)),1,0))</f>
        <v/>
      </c>
      <c r="AA2440" s="20" t="str">
        <f ca="1">IF(C2440&lt;NOW(),IF(AND(P2440&gt;Q2440,W2440&gt;X2440),S2440,IF(AND(P2440=Q2440,W2440=X2440),T2440,IF(AND(P2440&lt;Q2440,W2440&lt;X2440),U2440,0))),"")</f>
        <v/>
      </c>
      <c r="AB2440" s="20">
        <f ca="1">IF(AND(P2440=W2440,Q2440=X2440,NOT(ISBLANK(P2440)),NOT(ISBLANK(Q2440)),NOT(ISBLANK(W2440)),NOT(ISBLANK(AA2440))),1,0)</f>
        <v>0</v>
      </c>
      <c r="AC2440" s="20" t="str">
        <f ca="1">IF(AB2440=0,"",IF(OR(ISBLANK(P2440),ISBLANK(Q2440)),"",IF(ISBLANK(VLOOKUP(A2440,Database!A:AA,22,FALSE)),"",VLOOKUP(A2440,Database!A:AA,22,FALSE))))</f>
        <v/>
      </c>
      <c r="AD2440" s="20" t="str">
        <f>IFERROR(
   IF(
     OR(ISBLANK(P2440),ISBLANK(Q2440)),
     "",
     IF(
       AND(AA2440&lt;&gt;"",OR(V2440="Terminé",V2440="En cours")),
       VLOOKUP(AC2440,Setup_ScoreExactBonus!A:D,4,FALSE),
       0
     )),
  0)</f>
        <v/>
      </c>
      <c r="AE2440" s="21">
        <f>IFERROR(IF(OR(ISBLANK(P2440),ISBLANK(Q2440)),0,IF(AA2440&lt;&gt;"", AA2440 + IF(AB2440=1,AD2440, 0), "") * (R2440+1)),"")</f>
        <v>0</v>
      </c>
      <c r="AF2440" s="21">
        <f ca="1">SUMIFS(AE$2:AE2440,D$2:D2440,D2440)</f>
        <v>2825</v>
      </c>
    </row>
    <row r="2441" spans="1:32" hidden="1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TBD</v>
      </c>
      <c r="K2441" s="21" t="str">
        <f>IFERROR(VLOOKUP(J2441,Setup_Team!$B:$C,2,FALSE), "TDB")</f>
        <v>TDB</v>
      </c>
      <c r="L2441" s="21" t="str">
        <f>VLOOKUP($A2441,Location!$A:$J,8,FALSE)</f>
        <v>TBD</v>
      </c>
      <c r="M2441" s="21" t="str">
        <f>IFERROR(VLOOKUP(L2441,Setup_Team!$B:$C,2,FALSE), "TDB")</f>
        <v>TDB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1">
        <v>0</v>
      </c>
      <c r="S2441" s="20">
        <f>VLOOKUP($A2441,Database!$A:$Y,10,FALSE)</f>
        <v>0</v>
      </c>
      <c r="T2441" s="20">
        <f>VLOOKUP($A2441,Database!$A:$Y,11,FALSE)</f>
        <v>0</v>
      </c>
      <c r="U2441" s="20">
        <f>VLOOKUP($A2441,Database!$A:$Y,12,FALSE)</f>
        <v>0</v>
      </c>
      <c r="V2441" s="20" t="str">
        <f>VLOOKUP(A2441,Database!A:M,13,FALSE)</f>
        <v>À venir</v>
      </c>
      <c r="W2441" s="20" t="str">
        <f>VLOOKUP($A2441,Database!$A:$Y,20,FALSE)</f>
        <v/>
      </c>
      <c r="X2441" s="20" t="str">
        <f>VLOOKUP($A2441,Database!$A:$Y,21,FALSE)</f>
        <v/>
      </c>
      <c r="Y2441" s="20">
        <f>IF(A2441=0,0,IF(V2441="À venir",0,IF(AND(ISBLANK(P2441),ISBLANK(Q2441)),1,0)))</f>
        <v>0</v>
      </c>
      <c r="Z2441" s="20" t="str">
        <f>IF(OR(ISBLANK(P2441),ISBLANK(Q2441)),"",IF(OR(AND(P2441&gt;Q2441,W2441&gt;X2441),AND(P2441=Q2441,W2441=X2441),AND(P2441&lt;Q2441,W2441&lt;X2441)),1,0))</f>
        <v/>
      </c>
      <c r="AA2441" s="20" t="str">
        <f ca="1">IF(C2441&lt;NOW(),IF(AND(P2441&gt;Q2441,W2441&gt;X2441),S2441,IF(AND(P2441=Q2441,W2441=X2441),T2441,IF(AND(P2441&lt;Q2441,W2441&lt;X2441),U2441,0))),"")</f>
        <v/>
      </c>
      <c r="AB2441" s="20">
        <f ca="1">IF(AND(P2441=W2441,Q2441=X2441,NOT(ISBLANK(P2441)),NOT(ISBLANK(Q2441)),NOT(ISBLANK(W2441)),NOT(ISBLANK(AA2441))),1,0)</f>
        <v>0</v>
      </c>
      <c r="AC2441" s="20" t="str">
        <f ca="1">IF(AB2441=0,"",IF(OR(ISBLANK(P2441),ISBLANK(Q2441)),"",IF(ISBLANK(VLOOKUP(A2441,Database!A:AA,22,FALSE)),"",VLOOKUP(A2441,Database!A:AA,22,FALSE))))</f>
        <v/>
      </c>
      <c r="AD2441" s="20" t="str">
        <f>IFERROR(
   IF(
     OR(ISBLANK(P2441),ISBLANK(Q2441)),
     "",
     IF(
       AND(AA2441&lt;&gt;"",OR(V2441="Terminé",V2441="En cours")),
       VLOOKUP(AC2441,Setup_ScoreExactBonus!A:D,4,FALSE),
       0
     )),
  0)</f>
        <v/>
      </c>
      <c r="AE2441" s="21">
        <f>IFERROR(IF(OR(ISBLANK(P2441),ISBLANK(Q2441)),0,IF(AA2441&lt;&gt;"", AA2441 + IF(AB2441=1,AD2441, 0), "") * (R2441+1)),"")</f>
        <v>0</v>
      </c>
      <c r="AF2441" s="21">
        <f ca="1">SUMIFS(AE$2:AE2441,D$2:D2441,D2441)</f>
        <v>2585</v>
      </c>
    </row>
    <row r="2442" spans="1:32" hidden="1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TBD</v>
      </c>
      <c r="K2442" s="21" t="str">
        <f>IFERROR(VLOOKUP(J2442,Setup_Team!$B:$C,2,FALSE), "TDB")</f>
        <v>TDB</v>
      </c>
      <c r="L2442" s="21" t="str">
        <f>VLOOKUP($A2442,Location!$A:$J,8,FALSE)</f>
        <v>TBD</v>
      </c>
      <c r="M2442" s="21" t="str">
        <f>IFERROR(VLOOKUP(L2442,Setup_Team!$B:$C,2,FALSE), "TDB")</f>
        <v>TDB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1">
        <v>0</v>
      </c>
      <c r="S2442" s="20">
        <f>VLOOKUP($A2442,Database!$A:$Y,10,FALSE)</f>
        <v>0</v>
      </c>
      <c r="T2442" s="20">
        <f>VLOOKUP($A2442,Database!$A:$Y,11,FALSE)</f>
        <v>0</v>
      </c>
      <c r="U2442" s="20">
        <f>VLOOKUP($A2442,Database!$A:$Y,12,FALSE)</f>
        <v>0</v>
      </c>
      <c r="V2442" s="20" t="str">
        <f>VLOOKUP(A2442,Database!A:M,13,FALSE)</f>
        <v>À venir</v>
      </c>
      <c r="W2442" s="20" t="str">
        <f>VLOOKUP($A2442,Database!$A:$Y,20,FALSE)</f>
        <v/>
      </c>
      <c r="X2442" s="20" t="str">
        <f>VLOOKUP($A2442,Database!$A:$Y,21,FALSE)</f>
        <v/>
      </c>
      <c r="Y2442" s="20">
        <f>IF(A2442=0,0,IF(V2442="À venir",0,IF(AND(ISBLANK(P2442),ISBLANK(Q2442)),1,0)))</f>
        <v>0</v>
      </c>
      <c r="Z2442" s="20" t="str">
        <f>IF(OR(ISBLANK(P2442),ISBLANK(Q2442)),"",IF(OR(AND(P2442&gt;Q2442,W2442&gt;X2442),AND(P2442=Q2442,W2442=X2442),AND(P2442&lt;Q2442,W2442&lt;X2442)),1,0))</f>
        <v/>
      </c>
      <c r="AA2442" s="20" t="str">
        <f ca="1">IF(C2442&lt;NOW(),IF(AND(P2442&gt;Q2442,W2442&gt;X2442),S2442,IF(AND(P2442=Q2442,W2442=X2442),T2442,IF(AND(P2442&lt;Q2442,W2442&lt;X2442),U2442,0))),"")</f>
        <v/>
      </c>
      <c r="AB2442" s="20">
        <f ca="1">IF(AND(P2442=W2442,Q2442=X2442,NOT(ISBLANK(P2442)),NOT(ISBLANK(Q2442)),NOT(ISBLANK(W2442)),NOT(ISBLANK(AA2442))),1,0)</f>
        <v>0</v>
      </c>
      <c r="AC2442" s="20" t="str">
        <f ca="1">IF(AB2442=0,"",IF(OR(ISBLANK(P2442),ISBLANK(Q2442)),"",IF(ISBLANK(VLOOKUP(A2442,Database!A:AA,22,FALSE)),"",VLOOKUP(A2442,Database!A:AA,22,FALSE))))</f>
        <v/>
      </c>
      <c r="AD2442" s="20" t="str">
        <f>IFERROR(
   IF(
     OR(ISBLANK(P2442),ISBLANK(Q2442)),
     "",
     IF(
       AND(AA2442&lt;&gt;"",OR(V2442="Terminé",V2442="En cours")),
       VLOOKUP(AC2442,Setup_ScoreExactBonus!A:D,4,FALSE),
       0
     )),
  0)</f>
        <v/>
      </c>
      <c r="AE2442" s="21">
        <f>IFERROR(IF(OR(ISBLANK(P2442),ISBLANK(Q2442)),0,IF(AA2442&lt;&gt;"", AA2442 + IF(AB2442=1,AD2442, 0), "") * (R2442+1)),"")</f>
        <v>0</v>
      </c>
      <c r="AF2442" s="21">
        <f ca="1">SUMIFS(AE$2:AE2442,D$2:D2442,D2442)</f>
        <v>2936</v>
      </c>
    </row>
    <row r="2443" spans="1:32" hidden="1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TBD</v>
      </c>
      <c r="K2443" s="21" t="str">
        <f>IFERROR(VLOOKUP(J2443,Setup_Team!$B:$C,2,FALSE), "TDB")</f>
        <v>TDB</v>
      </c>
      <c r="L2443" s="21" t="str">
        <f>VLOOKUP($A2443,Location!$A:$J,8,FALSE)</f>
        <v>TBD</v>
      </c>
      <c r="M2443" s="21" t="str">
        <f>IFERROR(VLOOKUP(L2443,Setup_Team!$B:$C,2,FALSE), "TDB")</f>
        <v>TDB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1">
        <v>0</v>
      </c>
      <c r="S2443" s="20">
        <f>VLOOKUP($A2443,Database!$A:$Y,10,FALSE)</f>
        <v>0</v>
      </c>
      <c r="T2443" s="20">
        <f>VLOOKUP($A2443,Database!$A:$Y,11,FALSE)</f>
        <v>0</v>
      </c>
      <c r="U2443" s="20">
        <f>VLOOKUP($A2443,Database!$A:$Y,12,FALSE)</f>
        <v>0</v>
      </c>
      <c r="V2443" s="20" t="str">
        <f>VLOOKUP(A2443,Database!A:M,13,FALSE)</f>
        <v>À venir</v>
      </c>
      <c r="W2443" s="20" t="str">
        <f>VLOOKUP($A2443,Database!$A:$Y,20,FALSE)</f>
        <v/>
      </c>
      <c r="X2443" s="20" t="str">
        <f>VLOOKUP($A2443,Database!$A:$Y,21,FALSE)</f>
        <v/>
      </c>
      <c r="Y2443" s="20">
        <f>IF(A2443=0,0,IF(V2443="À venir",0,IF(AND(ISBLANK(P2443),ISBLANK(Q2443)),1,0)))</f>
        <v>0</v>
      </c>
      <c r="Z2443" s="20" t="str">
        <f>IF(OR(ISBLANK(P2443),ISBLANK(Q2443)),"",IF(OR(AND(P2443&gt;Q2443,W2443&gt;X2443),AND(P2443=Q2443,W2443=X2443),AND(P2443&lt;Q2443,W2443&lt;X2443)),1,0))</f>
        <v/>
      </c>
      <c r="AA2443" s="20" t="str">
        <f ca="1">IF(C2443&lt;NOW(),IF(AND(P2443&gt;Q2443,W2443&gt;X2443),S2443,IF(AND(P2443=Q2443,W2443=X2443),T2443,IF(AND(P2443&lt;Q2443,W2443&lt;X2443),U2443,0))),"")</f>
        <v/>
      </c>
      <c r="AB2443" s="20">
        <f ca="1">IF(AND(P2443=W2443,Q2443=X2443,NOT(ISBLANK(P2443)),NOT(ISBLANK(Q2443)),NOT(ISBLANK(W2443)),NOT(ISBLANK(AA2443))),1,0)</f>
        <v>0</v>
      </c>
      <c r="AC2443" s="20" t="str">
        <f ca="1">IF(AB2443=0,"",IF(OR(ISBLANK(P2443),ISBLANK(Q2443)),"",IF(ISBLANK(VLOOKUP(A2443,Database!A:AA,22,FALSE)),"",VLOOKUP(A2443,Database!A:AA,22,FALSE))))</f>
        <v/>
      </c>
      <c r="AD2443" s="20" t="str">
        <f>IFERROR(
   IF(
     OR(ISBLANK(P2443),ISBLANK(Q2443)),
     "",
     IF(
       AND(AA2443&lt;&gt;"",OR(V2443="Terminé",V2443="En cours")),
       VLOOKUP(AC2443,Setup_ScoreExactBonus!A:D,4,FALSE),
       0
     )),
  0)</f>
        <v/>
      </c>
      <c r="AE2443" s="21">
        <f>IFERROR(IF(OR(ISBLANK(P2443),ISBLANK(Q2443)),0,IF(AA2443&lt;&gt;"", AA2443 + IF(AB2443=1,AD2443, 0), "") * (R2443+1)),"")</f>
        <v>0</v>
      </c>
      <c r="AF2443" s="21">
        <f ca="1">SUMIFS(AE$2:AE2443,D$2:D2443,D2443)</f>
        <v>2774</v>
      </c>
    </row>
    <row r="2444" spans="1:32" hidden="1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TBD</v>
      </c>
      <c r="K2444" s="21" t="str">
        <f>IFERROR(VLOOKUP(J2444,Setup_Team!$B:$C,2,FALSE), "TDB")</f>
        <v>TDB</v>
      </c>
      <c r="L2444" s="21" t="str">
        <f>VLOOKUP($A2444,Location!$A:$J,8,FALSE)</f>
        <v>TBD</v>
      </c>
      <c r="M2444" s="21" t="str">
        <f>IFERROR(VLOOKUP(L2444,Setup_Team!$B:$C,2,FALSE), "TDB")</f>
        <v>TDB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1">
        <v>0</v>
      </c>
      <c r="S2444" s="20">
        <f>VLOOKUP($A2444,Database!$A:$Y,10,FALSE)</f>
        <v>0</v>
      </c>
      <c r="T2444" s="20">
        <f>VLOOKUP($A2444,Database!$A:$Y,11,FALSE)</f>
        <v>0</v>
      </c>
      <c r="U2444" s="20">
        <f>VLOOKUP($A2444,Database!$A:$Y,12,FALSE)</f>
        <v>0</v>
      </c>
      <c r="V2444" s="20" t="str">
        <f>VLOOKUP(A2444,Database!A:M,13,FALSE)</f>
        <v>À venir</v>
      </c>
      <c r="W2444" s="20" t="str">
        <f>VLOOKUP($A2444,Database!$A:$Y,20,FALSE)</f>
        <v/>
      </c>
      <c r="X2444" s="20" t="str">
        <f>VLOOKUP($A2444,Database!$A:$Y,21,FALSE)</f>
        <v/>
      </c>
      <c r="Y2444" s="20">
        <f>IF(A2444=0,0,IF(V2444="À venir",0,IF(AND(ISBLANK(P2444),ISBLANK(Q2444)),1,0)))</f>
        <v>0</v>
      </c>
      <c r="Z2444" s="20" t="str">
        <f>IF(OR(ISBLANK(P2444),ISBLANK(Q2444)),"",IF(OR(AND(P2444&gt;Q2444,W2444&gt;X2444),AND(P2444=Q2444,W2444=X2444),AND(P2444&lt;Q2444,W2444&lt;X2444)),1,0))</f>
        <v/>
      </c>
      <c r="AA2444" s="20" t="str">
        <f ca="1">IF(C2444&lt;NOW(),IF(AND(P2444&gt;Q2444,W2444&gt;X2444),S2444,IF(AND(P2444=Q2444,W2444=X2444),T2444,IF(AND(P2444&lt;Q2444,W2444&lt;X2444),U2444,0))),"")</f>
        <v/>
      </c>
      <c r="AB2444" s="20">
        <f ca="1">IF(AND(P2444=W2444,Q2444=X2444,NOT(ISBLANK(P2444)),NOT(ISBLANK(Q2444)),NOT(ISBLANK(W2444)),NOT(ISBLANK(AA2444))),1,0)</f>
        <v>0</v>
      </c>
      <c r="AC2444" s="20" t="str">
        <f ca="1">IF(AB2444=0,"",IF(OR(ISBLANK(P2444),ISBLANK(Q2444)),"",IF(ISBLANK(VLOOKUP(A2444,Database!A:AA,22,FALSE)),"",VLOOKUP(A2444,Database!A:AA,22,FALSE))))</f>
        <v/>
      </c>
      <c r="AD2444" s="20" t="str">
        <f>IFERROR(
   IF(
     OR(ISBLANK(P2444),ISBLANK(Q2444)),
     "",
     IF(
       AND(AA2444&lt;&gt;"",OR(V2444="Terminé",V2444="En cours")),
       VLOOKUP(AC2444,Setup_ScoreExactBonus!A:D,4,FALSE),
       0
     )),
  0)</f>
        <v/>
      </c>
      <c r="AE2444" s="21">
        <f>IFERROR(IF(OR(ISBLANK(P2444),ISBLANK(Q2444)),0,IF(AA2444&lt;&gt;"", AA2444 + IF(AB2444=1,AD2444, 0), "") * (R2444+1)),"")</f>
        <v>0</v>
      </c>
      <c r="AF2444" s="21">
        <f ca="1">SUMIFS(AE$2:AE2444,D$2:D2444,D2444)</f>
        <v>2919</v>
      </c>
    </row>
    <row r="2445" spans="1:32" hidden="1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TBD</v>
      </c>
      <c r="K2445" s="21" t="str">
        <f>IFERROR(VLOOKUP(J2445,Setup_Team!$B:$C,2,FALSE), "TDB")</f>
        <v>TDB</v>
      </c>
      <c r="L2445" s="21" t="str">
        <f>VLOOKUP($A2445,Location!$A:$J,8,FALSE)</f>
        <v>TBD</v>
      </c>
      <c r="M2445" s="21" t="str">
        <f>IFERROR(VLOOKUP(L2445,Setup_Team!$B:$C,2,FALSE), "TDB")</f>
        <v>TDB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1">
        <v>0</v>
      </c>
      <c r="S2445" s="20">
        <f>VLOOKUP($A2445,Database!$A:$Y,10,FALSE)</f>
        <v>0</v>
      </c>
      <c r="T2445" s="20">
        <f>VLOOKUP($A2445,Database!$A:$Y,11,FALSE)</f>
        <v>0</v>
      </c>
      <c r="U2445" s="20">
        <f>VLOOKUP($A2445,Database!$A:$Y,12,FALSE)</f>
        <v>0</v>
      </c>
      <c r="V2445" s="20" t="str">
        <f>VLOOKUP(A2445,Database!A:M,13,FALSE)</f>
        <v>À venir</v>
      </c>
      <c r="W2445" s="20" t="str">
        <f>VLOOKUP($A2445,Database!$A:$Y,20,FALSE)</f>
        <v/>
      </c>
      <c r="X2445" s="20" t="str">
        <f>VLOOKUP($A2445,Database!$A:$Y,21,FALSE)</f>
        <v/>
      </c>
      <c r="Y2445" s="20">
        <f>IF(A2445=0,0,IF(V2445="À venir",0,IF(AND(ISBLANK(P2445),ISBLANK(Q2445)),1,0)))</f>
        <v>0</v>
      </c>
      <c r="Z2445" s="20" t="str">
        <f>IF(OR(ISBLANK(P2445),ISBLANK(Q2445)),"",IF(OR(AND(P2445&gt;Q2445,W2445&gt;X2445),AND(P2445=Q2445,W2445=X2445),AND(P2445&lt;Q2445,W2445&lt;X2445)),1,0))</f>
        <v/>
      </c>
      <c r="AA2445" s="20" t="str">
        <f ca="1">IF(C2445&lt;NOW(),IF(AND(P2445&gt;Q2445,W2445&gt;X2445),S2445,IF(AND(P2445=Q2445,W2445=X2445),T2445,IF(AND(P2445&lt;Q2445,W2445&lt;X2445),U2445,0))),"")</f>
        <v/>
      </c>
      <c r="AB2445" s="20">
        <f ca="1">IF(AND(P2445=W2445,Q2445=X2445,NOT(ISBLANK(P2445)),NOT(ISBLANK(Q2445)),NOT(ISBLANK(W2445)),NOT(ISBLANK(AA2445))),1,0)</f>
        <v>0</v>
      </c>
      <c r="AC2445" s="20" t="str">
        <f ca="1">IF(AB2445=0,"",IF(OR(ISBLANK(P2445),ISBLANK(Q2445)),"",IF(ISBLANK(VLOOKUP(A2445,Database!A:AA,22,FALSE)),"",VLOOKUP(A2445,Database!A:AA,22,FALSE))))</f>
        <v/>
      </c>
      <c r="AD2445" s="20" t="str">
        <f>IFERROR(
   IF(
     OR(ISBLANK(P2445),ISBLANK(Q2445)),
     "",
     IF(
       AND(AA2445&lt;&gt;"",OR(V2445="Terminé",V2445="En cours")),
       VLOOKUP(AC2445,Setup_ScoreExactBonus!A:D,4,FALSE),
       0
     )),
  0)</f>
        <v/>
      </c>
      <c r="AE2445" s="21">
        <f>IFERROR(IF(OR(ISBLANK(P2445),ISBLANK(Q2445)),0,IF(AA2445&lt;&gt;"", AA2445 + IF(AB2445=1,AD2445, 0), "") * (R2445+1)),"")</f>
        <v>0</v>
      </c>
      <c r="AF2445" s="21">
        <f ca="1">SUMIFS(AE$2:AE2445,D$2:D2445,D2445)</f>
        <v>2893</v>
      </c>
    </row>
    <row r="2446" spans="1:32" hidden="1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TBD</v>
      </c>
      <c r="K2446" s="21" t="str">
        <f>IFERROR(VLOOKUP(J2446,Setup_Team!$B:$C,2,FALSE), "TDB")</f>
        <v>TDB</v>
      </c>
      <c r="L2446" s="21" t="str">
        <f>VLOOKUP($A2446,Location!$A:$J,8,FALSE)</f>
        <v>TBD</v>
      </c>
      <c r="M2446" s="21" t="str">
        <f>IFERROR(VLOOKUP(L2446,Setup_Team!$B:$C,2,FALSE), "TDB")</f>
        <v>TDB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1">
        <v>0</v>
      </c>
      <c r="S2446" s="20">
        <f>VLOOKUP($A2446,Database!$A:$Y,10,FALSE)</f>
        <v>0</v>
      </c>
      <c r="T2446" s="20">
        <f>VLOOKUP($A2446,Database!$A:$Y,11,FALSE)</f>
        <v>0</v>
      </c>
      <c r="U2446" s="20">
        <f>VLOOKUP($A2446,Database!$A:$Y,12,FALSE)</f>
        <v>0</v>
      </c>
      <c r="V2446" s="20" t="str">
        <f>VLOOKUP(A2446,Database!A:M,13,FALSE)</f>
        <v>À venir</v>
      </c>
      <c r="W2446" s="20" t="str">
        <f>VLOOKUP($A2446,Database!$A:$Y,20,FALSE)</f>
        <v/>
      </c>
      <c r="X2446" s="20" t="str">
        <f>VLOOKUP($A2446,Database!$A:$Y,21,FALSE)</f>
        <v/>
      </c>
      <c r="Y2446" s="20">
        <f>IF(A2446=0,0,IF(V2446="À venir",0,IF(AND(ISBLANK(P2446),ISBLANK(Q2446)),1,0)))</f>
        <v>0</v>
      </c>
      <c r="Z2446" s="20" t="str">
        <f>IF(OR(ISBLANK(P2446),ISBLANK(Q2446)),"",IF(OR(AND(P2446&gt;Q2446,W2446&gt;X2446),AND(P2446=Q2446,W2446=X2446),AND(P2446&lt;Q2446,W2446&lt;X2446)),1,0))</f>
        <v/>
      </c>
      <c r="AA2446" s="20" t="str">
        <f ca="1">IF(C2446&lt;NOW(),IF(AND(P2446&gt;Q2446,W2446&gt;X2446),S2446,IF(AND(P2446=Q2446,W2446=X2446),T2446,IF(AND(P2446&lt;Q2446,W2446&lt;X2446),U2446,0))),"")</f>
        <v/>
      </c>
      <c r="AB2446" s="20">
        <f ca="1">IF(AND(P2446=W2446,Q2446=X2446,NOT(ISBLANK(P2446)),NOT(ISBLANK(Q2446)),NOT(ISBLANK(W2446)),NOT(ISBLANK(AA2446))),1,0)</f>
        <v>0</v>
      </c>
      <c r="AC2446" s="20" t="str">
        <f ca="1">IF(AB2446=0,"",IF(OR(ISBLANK(P2446),ISBLANK(Q2446)),"",IF(ISBLANK(VLOOKUP(A2446,Database!A:AA,22,FALSE)),"",VLOOKUP(A2446,Database!A:AA,22,FALSE))))</f>
        <v/>
      </c>
      <c r="AD2446" s="20" t="str">
        <f>IFERROR(
   IF(
     OR(ISBLANK(P2446),ISBLANK(Q2446)),
     "",
     IF(
       AND(AA2446&lt;&gt;"",OR(V2446="Terminé",V2446="En cours")),
       VLOOKUP(AC2446,Setup_ScoreExactBonus!A:D,4,FALSE),
       0
     )),
  0)</f>
        <v/>
      </c>
      <c r="AE2446" s="21">
        <f>IFERROR(IF(OR(ISBLANK(P2446),ISBLANK(Q2446)),0,IF(AA2446&lt;&gt;"", AA2446 + IF(AB2446=1,AD2446, 0), "") * (R2446+1)),"")</f>
        <v>0</v>
      </c>
      <c r="AF2446" s="21">
        <f ca="1">SUMIFS(AE$2:AE2446,D$2:D2446,D2446)</f>
        <v>2823</v>
      </c>
    </row>
    <row r="2447" spans="1:32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TBD</v>
      </c>
      <c r="K2447" s="21" t="str">
        <f>IFERROR(VLOOKUP(J2447,Setup_Team!$B:$C,2,FALSE), "TDB")</f>
        <v>TDB</v>
      </c>
      <c r="L2447" s="21" t="str">
        <f>VLOOKUP($A2447,Location!$A:$J,8,FALSE)</f>
        <v>TBD</v>
      </c>
      <c r="M2447" s="21" t="str">
        <f>IFERROR(VLOOKUP(L2447,Setup_Team!$B:$C,2,FALSE), "TDB")</f>
        <v>TDB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1">
        <v>0</v>
      </c>
      <c r="S2447" s="20">
        <f>VLOOKUP($A2447,Database!$A:$Y,10,FALSE)</f>
        <v>0</v>
      </c>
      <c r="T2447" s="20">
        <f>VLOOKUP($A2447,Database!$A:$Y,11,FALSE)</f>
        <v>0</v>
      </c>
      <c r="U2447" s="20">
        <f>VLOOKUP($A2447,Database!$A:$Y,12,FALSE)</f>
        <v>0</v>
      </c>
      <c r="V2447" s="20" t="str">
        <f>VLOOKUP(A2447,Database!A:M,13,FALSE)</f>
        <v>À venir</v>
      </c>
      <c r="W2447" s="20" t="str">
        <f>VLOOKUP($A2447,Database!$A:$Y,20,FALSE)</f>
        <v/>
      </c>
      <c r="X2447" s="20" t="str">
        <f>VLOOKUP($A2447,Database!$A:$Y,21,FALSE)</f>
        <v/>
      </c>
      <c r="Y2447" s="20">
        <f>IF(A2447=0,0,IF(V2447="À venir",0,IF(AND(ISBLANK(P2447),ISBLANK(Q2447)),1,0)))</f>
        <v>0</v>
      </c>
      <c r="Z2447" s="20" t="str">
        <f>IF(OR(ISBLANK(P2447),ISBLANK(Q2447)),"",IF(OR(AND(P2447&gt;Q2447,W2447&gt;X2447),AND(P2447=Q2447,W2447=X2447),AND(P2447&lt;Q2447,W2447&lt;X2447)),1,0))</f>
        <v/>
      </c>
      <c r="AA2447" s="20" t="str">
        <f ca="1">IF(C2447&lt;NOW(),IF(AND(P2447&gt;Q2447,W2447&gt;X2447),S2447,IF(AND(P2447=Q2447,W2447=X2447),T2447,IF(AND(P2447&lt;Q2447,W2447&lt;X2447),U2447,0))),"")</f>
        <v/>
      </c>
      <c r="AB2447" s="20">
        <f ca="1">IF(AND(P2447=W2447,Q2447=X2447,NOT(ISBLANK(P2447)),NOT(ISBLANK(Q2447)),NOT(ISBLANK(W2447)),NOT(ISBLANK(AA2447))),1,0)</f>
        <v>0</v>
      </c>
      <c r="AC2447" s="20" t="str">
        <f ca="1">IF(AB2447=0,"",IF(OR(ISBLANK(P2447),ISBLANK(Q2447)),"",IF(ISBLANK(VLOOKUP(A2447,Database!A:AA,22,FALSE)),"",VLOOKUP(A2447,Database!A:AA,22,FALSE))))</f>
        <v/>
      </c>
      <c r="AD2447" s="20" t="str">
        <f>IFERROR(
   IF(
     OR(ISBLANK(P2447),ISBLANK(Q2447)),
     "",
     IF(
       AND(AA2447&lt;&gt;"",OR(V2447="Terminé",V2447="En cours")),
       VLOOKUP(AC2447,Setup_ScoreExactBonus!A:D,4,FALSE),
       0
     )),
  0)</f>
        <v/>
      </c>
      <c r="AE2447" s="21">
        <f>IFERROR(IF(OR(ISBLANK(P2447),ISBLANK(Q2447)),0,IF(AA2447&lt;&gt;"", AA2447 + IF(AB2447=1,AD2447, 0), "") * (R2447+1)),"")</f>
        <v>0</v>
      </c>
      <c r="AF2447" s="21">
        <f ca="1">SUMIFS(AE$2:AE2447,D$2:D2447,D2447)</f>
        <v>2420</v>
      </c>
    </row>
    <row r="2448" spans="1:32" hidden="1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TBD</v>
      </c>
      <c r="K2448" s="21" t="str">
        <f>IFERROR(VLOOKUP(J2448,Setup_Team!$B:$C,2,FALSE), "TDB")</f>
        <v>TDB</v>
      </c>
      <c r="L2448" s="21" t="str">
        <f>VLOOKUP($A2448,Location!$A:$J,8,FALSE)</f>
        <v>TBD</v>
      </c>
      <c r="M2448" s="21" t="str">
        <f>IFERROR(VLOOKUP(L2448,Setup_Team!$B:$C,2,FALSE), "TDB")</f>
        <v>TDB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1">
        <v>0</v>
      </c>
      <c r="S2448" s="20">
        <f>VLOOKUP($A2448,Database!$A:$Y,10,FALSE)</f>
        <v>0</v>
      </c>
      <c r="T2448" s="20">
        <f>VLOOKUP($A2448,Database!$A:$Y,11,FALSE)</f>
        <v>0</v>
      </c>
      <c r="U2448" s="20">
        <f>VLOOKUP($A2448,Database!$A:$Y,12,FALSE)</f>
        <v>0</v>
      </c>
      <c r="V2448" s="20" t="str">
        <f>VLOOKUP(A2448,Database!A:M,13,FALSE)</f>
        <v>À venir</v>
      </c>
      <c r="W2448" s="20" t="str">
        <f>VLOOKUP($A2448,Database!$A:$Y,20,FALSE)</f>
        <v/>
      </c>
      <c r="X2448" s="20" t="str">
        <f>VLOOKUP($A2448,Database!$A:$Y,21,FALSE)</f>
        <v/>
      </c>
      <c r="Y2448" s="20">
        <f>IF(A2448=0,0,IF(V2448="À venir",0,IF(AND(ISBLANK(P2448),ISBLANK(Q2448)),1,0)))</f>
        <v>0</v>
      </c>
      <c r="Z2448" s="20" t="str">
        <f>IF(OR(ISBLANK(P2448),ISBLANK(Q2448)),"",IF(OR(AND(P2448&gt;Q2448,W2448&gt;X2448),AND(P2448=Q2448,W2448=X2448),AND(P2448&lt;Q2448,W2448&lt;X2448)),1,0))</f>
        <v/>
      </c>
      <c r="AA2448" s="20" t="str">
        <f ca="1">IF(C2448&lt;NOW(),IF(AND(P2448&gt;Q2448,W2448&gt;X2448),S2448,IF(AND(P2448=Q2448,W2448=X2448),T2448,IF(AND(P2448&lt;Q2448,W2448&lt;X2448),U2448,0))),"")</f>
        <v/>
      </c>
      <c r="AB2448" s="20">
        <f ca="1">IF(AND(P2448=W2448,Q2448=X2448,NOT(ISBLANK(P2448)),NOT(ISBLANK(Q2448)),NOT(ISBLANK(W2448)),NOT(ISBLANK(AA2448))),1,0)</f>
        <v>0</v>
      </c>
      <c r="AC2448" s="20" t="str">
        <f ca="1">IF(AB2448=0,"",IF(OR(ISBLANK(P2448),ISBLANK(Q2448)),"",IF(ISBLANK(VLOOKUP(A2448,Database!A:AA,22,FALSE)),"",VLOOKUP(A2448,Database!A:AA,22,FALSE))))</f>
        <v/>
      </c>
      <c r="AD2448" s="20" t="str">
        <f>IFERROR(
   IF(
     OR(ISBLANK(P2448),ISBLANK(Q2448)),
     "",
     IF(
       AND(AA2448&lt;&gt;"",OR(V2448="Terminé",V2448="En cours")),
       VLOOKUP(AC2448,Setup_ScoreExactBonus!A:D,4,FALSE),
       0
     )),
  0)</f>
        <v/>
      </c>
      <c r="AE2448" s="21">
        <f>IFERROR(IF(OR(ISBLANK(P2448),ISBLANK(Q2448)),0,IF(AA2448&lt;&gt;"", AA2448 + IF(AB2448=1,AD2448, 0), "") * (R2448+1)),"")</f>
        <v>0</v>
      </c>
      <c r="AF2448" s="21">
        <f ca="1">SUMIFS(AE$2:AE2448,D$2:D2448,D2448)</f>
        <v>2637</v>
      </c>
    </row>
    <row r="2449" spans="1:32" hidden="1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TBD</v>
      </c>
      <c r="K2449" s="21" t="str">
        <f>IFERROR(VLOOKUP(J2449,Setup_Team!$B:$C,2,FALSE), "TDB")</f>
        <v>TDB</v>
      </c>
      <c r="L2449" s="21" t="str">
        <f>VLOOKUP($A2449,Location!$A:$J,8,FALSE)</f>
        <v>TBD</v>
      </c>
      <c r="M2449" s="21" t="str">
        <f>IFERROR(VLOOKUP(L2449,Setup_Team!$B:$C,2,FALSE), "TDB")</f>
        <v>TDB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1">
        <v>0</v>
      </c>
      <c r="S2449" s="20">
        <f>VLOOKUP($A2449,Database!$A:$Y,10,FALSE)</f>
        <v>0</v>
      </c>
      <c r="T2449" s="20">
        <f>VLOOKUP($A2449,Database!$A:$Y,11,FALSE)</f>
        <v>0</v>
      </c>
      <c r="U2449" s="20">
        <f>VLOOKUP($A2449,Database!$A:$Y,12,FALSE)</f>
        <v>0</v>
      </c>
      <c r="V2449" s="20" t="str">
        <f>VLOOKUP(A2449,Database!A:M,13,FALSE)</f>
        <v>À venir</v>
      </c>
      <c r="W2449" s="20" t="str">
        <f>VLOOKUP($A2449,Database!$A:$Y,20,FALSE)</f>
        <v/>
      </c>
      <c r="X2449" s="20" t="str">
        <f>VLOOKUP($A2449,Database!$A:$Y,21,FALSE)</f>
        <v/>
      </c>
      <c r="Y2449" s="20">
        <f>IF(A2449=0,0,IF(V2449="À venir",0,IF(AND(ISBLANK(P2449),ISBLANK(Q2449)),1,0)))</f>
        <v>0</v>
      </c>
      <c r="Z2449" s="20" t="str">
        <f>IF(OR(ISBLANK(P2449),ISBLANK(Q2449)),"",IF(OR(AND(P2449&gt;Q2449,W2449&gt;X2449),AND(P2449=Q2449,W2449=X2449),AND(P2449&lt;Q2449,W2449&lt;X2449)),1,0))</f>
        <v/>
      </c>
      <c r="AA2449" s="20" t="str">
        <f ca="1">IF(C2449&lt;NOW(),IF(AND(P2449&gt;Q2449,W2449&gt;X2449),S2449,IF(AND(P2449=Q2449,W2449=X2449),T2449,IF(AND(P2449&lt;Q2449,W2449&lt;X2449),U2449,0))),"")</f>
        <v/>
      </c>
      <c r="AB2449" s="20">
        <f ca="1">IF(AND(P2449=W2449,Q2449=X2449,NOT(ISBLANK(P2449)),NOT(ISBLANK(Q2449)),NOT(ISBLANK(W2449)),NOT(ISBLANK(AA2449))),1,0)</f>
        <v>0</v>
      </c>
      <c r="AC2449" s="20" t="str">
        <f ca="1">IF(AB2449=0,"",IF(OR(ISBLANK(P2449),ISBLANK(Q2449)),"",IF(ISBLANK(VLOOKUP(A2449,Database!A:AA,22,FALSE)),"",VLOOKUP(A2449,Database!A:AA,22,FALSE))))</f>
        <v/>
      </c>
      <c r="AD2449" s="20" t="str">
        <f>IFERROR(
   IF(
     OR(ISBLANK(P2449),ISBLANK(Q2449)),
     "",
     IF(
       AND(AA2449&lt;&gt;"",OR(V2449="Terminé",V2449="En cours")),
       VLOOKUP(AC2449,Setup_ScoreExactBonus!A:D,4,FALSE),
       0
     )),
  0)</f>
        <v/>
      </c>
      <c r="AE2449" s="21">
        <f>IFERROR(IF(OR(ISBLANK(P2449),ISBLANK(Q2449)),0,IF(AA2449&lt;&gt;"", AA2449 + IF(AB2449=1,AD2449, 0), "") * (R2449+1)),"")</f>
        <v>0</v>
      </c>
      <c r="AF2449" s="21">
        <f ca="1">SUMIFS(AE$2:AE2449,D$2:D2449,D2449)</f>
        <v>2628</v>
      </c>
    </row>
    <row r="2450" spans="1:32" hidden="1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TBD</v>
      </c>
      <c r="K2450" s="21" t="str">
        <f>IFERROR(VLOOKUP(J2450,Setup_Team!$B:$C,2,FALSE), "TDB")</f>
        <v>TDB</v>
      </c>
      <c r="L2450" s="21" t="str">
        <f>VLOOKUP($A2450,Location!$A:$J,8,FALSE)</f>
        <v>TBD</v>
      </c>
      <c r="M2450" s="21" t="str">
        <f>IFERROR(VLOOKUP(L2450,Setup_Team!$B:$C,2,FALSE), "TDB")</f>
        <v>TDB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1">
        <v>0</v>
      </c>
      <c r="S2450" s="20">
        <f>VLOOKUP($A2450,Database!$A:$Y,10,FALSE)</f>
        <v>0</v>
      </c>
      <c r="T2450" s="20">
        <f>VLOOKUP($A2450,Database!$A:$Y,11,FALSE)</f>
        <v>0</v>
      </c>
      <c r="U2450" s="20">
        <f>VLOOKUP($A2450,Database!$A:$Y,12,FALSE)</f>
        <v>0</v>
      </c>
      <c r="V2450" s="20" t="str">
        <f>VLOOKUP(A2450,Database!A:M,13,FALSE)</f>
        <v>À venir</v>
      </c>
      <c r="W2450" s="20" t="str">
        <f>VLOOKUP($A2450,Database!$A:$Y,20,FALSE)</f>
        <v/>
      </c>
      <c r="X2450" s="20" t="str">
        <f>VLOOKUP($A2450,Database!$A:$Y,21,FALSE)</f>
        <v/>
      </c>
      <c r="Y2450" s="20">
        <f>IF(A2450=0,0,IF(V2450="À venir",0,IF(AND(ISBLANK(P2450),ISBLANK(Q2450)),1,0)))</f>
        <v>0</v>
      </c>
      <c r="Z2450" s="20" t="str">
        <f>IF(OR(ISBLANK(P2450),ISBLANK(Q2450)),"",IF(OR(AND(P2450&gt;Q2450,W2450&gt;X2450),AND(P2450=Q2450,W2450=X2450),AND(P2450&lt;Q2450,W2450&lt;X2450)),1,0))</f>
        <v/>
      </c>
      <c r="AA2450" s="20" t="str">
        <f ca="1">IF(C2450&lt;NOW(),IF(AND(P2450&gt;Q2450,W2450&gt;X2450),S2450,IF(AND(P2450=Q2450,W2450=X2450),T2450,IF(AND(P2450&lt;Q2450,W2450&lt;X2450),U2450,0))),"")</f>
        <v/>
      </c>
      <c r="AB2450" s="20">
        <f ca="1">IF(AND(P2450=W2450,Q2450=X2450,NOT(ISBLANK(P2450)),NOT(ISBLANK(Q2450)),NOT(ISBLANK(W2450)),NOT(ISBLANK(AA2450))),1,0)</f>
        <v>0</v>
      </c>
      <c r="AC2450" s="20" t="str">
        <f ca="1">IF(AB2450=0,"",IF(OR(ISBLANK(P2450),ISBLANK(Q2450)),"",IF(ISBLANK(VLOOKUP(A2450,Database!A:AA,22,FALSE)),"",VLOOKUP(A2450,Database!A:AA,22,FALSE))))</f>
        <v/>
      </c>
      <c r="AD2450" s="20" t="str">
        <f>IFERROR(
   IF(
     OR(ISBLANK(P2450),ISBLANK(Q2450)),
     "",
     IF(
       AND(AA2450&lt;&gt;"",OR(V2450="Terminé",V2450="En cours")),
       VLOOKUP(AC2450,Setup_ScoreExactBonus!A:D,4,FALSE),
       0
     )),
  0)</f>
        <v/>
      </c>
      <c r="AE2450" s="21">
        <f>IFERROR(IF(OR(ISBLANK(P2450),ISBLANK(Q2450)),0,IF(AA2450&lt;&gt;"", AA2450 + IF(AB2450=1,AD2450, 0), "") * (R2450+1)),"")</f>
        <v>0</v>
      </c>
      <c r="AF2450" s="21">
        <f ca="1">SUMIFS(AE$2:AE2450,D$2:D2450,D2450)</f>
        <v>2516</v>
      </c>
    </row>
    <row r="2451" spans="1:32" hidden="1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TBD</v>
      </c>
      <c r="K2451" s="21" t="str">
        <f>IFERROR(VLOOKUP(J2451,Setup_Team!$B:$C,2,FALSE), "TDB")</f>
        <v>TDB</v>
      </c>
      <c r="L2451" s="21" t="str">
        <f>VLOOKUP($A2451,Location!$A:$J,8,FALSE)</f>
        <v>TBD</v>
      </c>
      <c r="M2451" s="21" t="str">
        <f>IFERROR(VLOOKUP(L2451,Setup_Team!$B:$C,2,FALSE), "TDB")</f>
        <v>TDB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1">
        <v>0</v>
      </c>
      <c r="S2451" s="20">
        <f>VLOOKUP($A2451,Database!$A:$Y,10,FALSE)</f>
        <v>0</v>
      </c>
      <c r="T2451" s="20">
        <f>VLOOKUP($A2451,Database!$A:$Y,11,FALSE)</f>
        <v>0</v>
      </c>
      <c r="U2451" s="20">
        <f>VLOOKUP($A2451,Database!$A:$Y,12,FALSE)</f>
        <v>0</v>
      </c>
      <c r="V2451" s="20" t="str">
        <f>VLOOKUP(A2451,Database!A:M,13,FALSE)</f>
        <v>À venir</v>
      </c>
      <c r="W2451" s="20" t="str">
        <f>VLOOKUP($A2451,Database!$A:$Y,20,FALSE)</f>
        <v/>
      </c>
      <c r="X2451" s="20" t="str">
        <f>VLOOKUP($A2451,Database!$A:$Y,21,FALSE)</f>
        <v/>
      </c>
      <c r="Y2451" s="20">
        <f>IF(A2451=0,0,IF(V2451="À venir",0,IF(AND(ISBLANK(P2451),ISBLANK(Q2451)),1,0)))</f>
        <v>0</v>
      </c>
      <c r="Z2451" s="20" t="str">
        <f>IF(OR(ISBLANK(P2451),ISBLANK(Q2451)),"",IF(OR(AND(P2451&gt;Q2451,W2451&gt;X2451),AND(P2451=Q2451,W2451=X2451),AND(P2451&lt;Q2451,W2451&lt;X2451)),1,0))</f>
        <v/>
      </c>
      <c r="AA2451" s="20" t="str">
        <f ca="1">IF(C2451&lt;NOW(),IF(AND(P2451&gt;Q2451,W2451&gt;X2451),S2451,IF(AND(P2451=Q2451,W2451=X2451),T2451,IF(AND(P2451&lt;Q2451,W2451&lt;X2451),U2451,0))),"")</f>
        <v/>
      </c>
      <c r="AB2451" s="20">
        <f ca="1">IF(AND(P2451=W2451,Q2451=X2451,NOT(ISBLANK(P2451)),NOT(ISBLANK(Q2451)),NOT(ISBLANK(W2451)),NOT(ISBLANK(AA2451))),1,0)</f>
        <v>0</v>
      </c>
      <c r="AC2451" s="20" t="str">
        <f ca="1">IF(AB2451=0,"",IF(OR(ISBLANK(P2451),ISBLANK(Q2451)),"",IF(ISBLANK(VLOOKUP(A2451,Database!A:AA,22,FALSE)),"",VLOOKUP(A2451,Database!A:AA,22,FALSE))))</f>
        <v/>
      </c>
      <c r="AD2451" s="20" t="str">
        <f>IFERROR(
   IF(
     OR(ISBLANK(P2451),ISBLANK(Q2451)),
     "",
     IF(
       AND(AA2451&lt;&gt;"",OR(V2451="Terminé",V2451="En cours")),
       VLOOKUP(AC2451,Setup_ScoreExactBonus!A:D,4,FALSE),
       0
     )),
  0)</f>
        <v/>
      </c>
      <c r="AE2451" s="21">
        <f>IFERROR(IF(OR(ISBLANK(P2451),ISBLANK(Q2451)),0,IF(AA2451&lt;&gt;"", AA2451 + IF(AB2451=1,AD2451, 0), "") * (R2451+1)),"")</f>
        <v>0</v>
      </c>
      <c r="AF2451" s="21">
        <f ca="1">SUMIFS(AE$2:AE2451,D$2:D2451,D2451)</f>
        <v>2656</v>
      </c>
    </row>
    <row r="2452" spans="1:32" hidden="1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TBD</v>
      </c>
      <c r="K2452" s="21" t="str">
        <f>IFERROR(VLOOKUP(J2452,Setup_Team!$B:$C,2,FALSE), "TDB")</f>
        <v>TDB</v>
      </c>
      <c r="L2452" s="21" t="str">
        <f>VLOOKUP($A2452,Location!$A:$J,8,FALSE)</f>
        <v>TBD</v>
      </c>
      <c r="M2452" s="21" t="str">
        <f>IFERROR(VLOOKUP(L2452,Setup_Team!$B:$C,2,FALSE), "TDB")</f>
        <v>TDB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1">
        <v>0</v>
      </c>
      <c r="S2452" s="20">
        <f>VLOOKUP($A2452,Database!$A:$Y,10,FALSE)</f>
        <v>0</v>
      </c>
      <c r="T2452" s="20">
        <f>VLOOKUP($A2452,Database!$A:$Y,11,FALSE)</f>
        <v>0</v>
      </c>
      <c r="U2452" s="20">
        <f>VLOOKUP($A2452,Database!$A:$Y,12,FALSE)</f>
        <v>0</v>
      </c>
      <c r="V2452" s="20" t="str">
        <f>VLOOKUP(A2452,Database!A:M,13,FALSE)</f>
        <v>À venir</v>
      </c>
      <c r="W2452" s="20" t="str">
        <f>VLOOKUP($A2452,Database!$A:$Y,20,FALSE)</f>
        <v/>
      </c>
      <c r="X2452" s="20" t="str">
        <f>VLOOKUP($A2452,Database!$A:$Y,21,FALSE)</f>
        <v/>
      </c>
      <c r="Y2452" s="20">
        <f>IF(A2452=0,0,IF(V2452="À venir",0,IF(AND(ISBLANK(P2452),ISBLANK(Q2452)),1,0)))</f>
        <v>0</v>
      </c>
      <c r="Z2452" s="20" t="str">
        <f>IF(OR(ISBLANK(P2452),ISBLANK(Q2452)),"",IF(OR(AND(P2452&gt;Q2452,W2452&gt;X2452),AND(P2452=Q2452,W2452=X2452),AND(P2452&lt;Q2452,W2452&lt;X2452)),1,0))</f>
        <v/>
      </c>
      <c r="AA2452" s="20" t="str">
        <f ca="1">IF(C2452&lt;NOW(),IF(AND(P2452&gt;Q2452,W2452&gt;X2452),S2452,IF(AND(P2452=Q2452,W2452=X2452),T2452,IF(AND(P2452&lt;Q2452,W2452&lt;X2452),U2452,0))),"")</f>
        <v/>
      </c>
      <c r="AB2452" s="20">
        <f ca="1">IF(AND(P2452=W2452,Q2452=X2452,NOT(ISBLANK(P2452)),NOT(ISBLANK(Q2452)),NOT(ISBLANK(W2452)),NOT(ISBLANK(AA2452))),1,0)</f>
        <v>0</v>
      </c>
      <c r="AC2452" s="20" t="str">
        <f ca="1">IF(AB2452=0,"",IF(OR(ISBLANK(P2452),ISBLANK(Q2452)),"",IF(ISBLANK(VLOOKUP(A2452,Database!A:AA,22,FALSE)),"",VLOOKUP(A2452,Database!A:AA,22,FALSE))))</f>
        <v/>
      </c>
      <c r="AD2452" s="20" t="str">
        <f>IFERROR(
   IF(
     OR(ISBLANK(P2452),ISBLANK(Q2452)),
     "",
     IF(
       AND(AA2452&lt;&gt;"",OR(V2452="Terminé",V2452="En cours")),
       VLOOKUP(AC2452,Setup_ScoreExactBonus!A:D,4,FALSE),
       0
     )),
  0)</f>
        <v/>
      </c>
      <c r="AE2452" s="21">
        <f>IFERROR(IF(OR(ISBLANK(P2452),ISBLANK(Q2452)),0,IF(AA2452&lt;&gt;"", AA2452 + IF(AB2452=1,AD2452, 0), "") * (R2452+1)),"")</f>
        <v>0</v>
      </c>
      <c r="AF2452" s="21">
        <f ca="1">SUMIFS(AE$2:AE2452,D$2:D2452,D2452)</f>
        <v>2468</v>
      </c>
    </row>
    <row r="2453" spans="1:32" hidden="1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TBD</v>
      </c>
      <c r="K2453" s="21" t="str">
        <f>IFERROR(VLOOKUP(J2453,Setup_Team!$B:$C,2,FALSE), "TDB")</f>
        <v>TDB</v>
      </c>
      <c r="L2453" s="21" t="str">
        <f>VLOOKUP($A2453,Location!$A:$J,8,FALSE)</f>
        <v>TBD</v>
      </c>
      <c r="M2453" s="21" t="str">
        <f>IFERROR(VLOOKUP(L2453,Setup_Team!$B:$C,2,FALSE), "TDB")</f>
        <v>TDB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1">
        <v>0</v>
      </c>
      <c r="S2453" s="20">
        <f>VLOOKUP($A2453,Database!$A:$Y,10,FALSE)</f>
        <v>0</v>
      </c>
      <c r="T2453" s="20">
        <f>VLOOKUP($A2453,Database!$A:$Y,11,FALSE)</f>
        <v>0</v>
      </c>
      <c r="U2453" s="20">
        <f>VLOOKUP($A2453,Database!$A:$Y,12,FALSE)</f>
        <v>0</v>
      </c>
      <c r="V2453" s="20" t="str">
        <f>VLOOKUP(A2453,Database!A:M,13,FALSE)</f>
        <v>À venir</v>
      </c>
      <c r="W2453" s="20" t="str">
        <f>VLOOKUP($A2453,Database!$A:$Y,20,FALSE)</f>
        <v/>
      </c>
      <c r="X2453" s="20" t="str">
        <f>VLOOKUP($A2453,Database!$A:$Y,21,FALSE)</f>
        <v/>
      </c>
      <c r="Y2453" s="20">
        <f>IF(A2453=0,0,IF(V2453="À venir",0,IF(AND(ISBLANK(P2453),ISBLANK(Q2453)),1,0)))</f>
        <v>0</v>
      </c>
      <c r="Z2453" s="20" t="str">
        <f>IF(OR(ISBLANK(P2453),ISBLANK(Q2453)),"",IF(OR(AND(P2453&gt;Q2453,W2453&gt;X2453),AND(P2453=Q2453,W2453=X2453),AND(P2453&lt;Q2453,W2453&lt;X2453)),1,0))</f>
        <v/>
      </c>
      <c r="AA2453" s="20" t="str">
        <f ca="1">IF(C2453&lt;NOW(),IF(AND(P2453&gt;Q2453,W2453&gt;X2453),S2453,IF(AND(P2453=Q2453,W2453=X2453),T2453,IF(AND(P2453&lt;Q2453,W2453&lt;X2453),U2453,0))),"")</f>
        <v/>
      </c>
      <c r="AB2453" s="20">
        <f ca="1">IF(AND(P2453=W2453,Q2453=X2453,NOT(ISBLANK(P2453)),NOT(ISBLANK(Q2453)),NOT(ISBLANK(W2453)),NOT(ISBLANK(AA2453))),1,0)</f>
        <v>0</v>
      </c>
      <c r="AC2453" s="20" t="str">
        <f ca="1">IF(AB2453=0,"",IF(OR(ISBLANK(P2453),ISBLANK(Q2453)),"",IF(ISBLANK(VLOOKUP(A2453,Database!A:AA,22,FALSE)),"",VLOOKUP(A2453,Database!A:AA,22,FALSE))))</f>
        <v/>
      </c>
      <c r="AD2453" s="20" t="str">
        <f>IFERROR(
   IF(
     OR(ISBLANK(P2453),ISBLANK(Q2453)),
     "",
     IF(
       AND(AA2453&lt;&gt;"",OR(V2453="Terminé",V2453="En cours")),
       VLOOKUP(AC2453,Setup_ScoreExactBonus!A:D,4,FALSE),
       0
     )),
  0)</f>
        <v/>
      </c>
      <c r="AE2453" s="21">
        <f>IFERROR(IF(OR(ISBLANK(P2453),ISBLANK(Q2453)),0,IF(AA2453&lt;&gt;"", AA2453 + IF(AB2453=1,AD2453, 0), "") * (R2453+1)),"")</f>
        <v>0</v>
      </c>
      <c r="AF2453" s="21">
        <f ca="1">SUMIFS(AE$2:AE2453,D$2:D2453,D2453)</f>
        <v>2298</v>
      </c>
    </row>
    <row r="2454" spans="1:32" hidden="1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TBD</v>
      </c>
      <c r="K2454" s="21" t="str">
        <f>IFERROR(VLOOKUP(J2454,Setup_Team!$B:$C,2,FALSE), "TDB")</f>
        <v>TDB</v>
      </c>
      <c r="L2454" s="21" t="str">
        <f>VLOOKUP($A2454,Location!$A:$J,8,FALSE)</f>
        <v>TBD</v>
      </c>
      <c r="M2454" s="21" t="str">
        <f>IFERROR(VLOOKUP(L2454,Setup_Team!$B:$C,2,FALSE), "TDB")</f>
        <v>TDB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1">
        <v>0</v>
      </c>
      <c r="S2454" s="20">
        <f>VLOOKUP($A2454,Database!$A:$Y,10,FALSE)</f>
        <v>0</v>
      </c>
      <c r="T2454" s="20">
        <f>VLOOKUP($A2454,Database!$A:$Y,11,FALSE)</f>
        <v>0</v>
      </c>
      <c r="U2454" s="20">
        <f>VLOOKUP($A2454,Database!$A:$Y,12,FALSE)</f>
        <v>0</v>
      </c>
      <c r="V2454" s="20" t="str">
        <f>VLOOKUP(A2454,Database!A:M,13,FALSE)</f>
        <v>À venir</v>
      </c>
      <c r="W2454" s="20" t="str">
        <f>VLOOKUP($A2454,Database!$A:$Y,20,FALSE)</f>
        <v/>
      </c>
      <c r="X2454" s="20" t="str">
        <f>VLOOKUP($A2454,Database!$A:$Y,21,FALSE)</f>
        <v/>
      </c>
      <c r="Y2454" s="20">
        <f>IF(A2454=0,0,IF(V2454="À venir",0,IF(AND(ISBLANK(P2454),ISBLANK(Q2454)),1,0)))</f>
        <v>0</v>
      </c>
      <c r="Z2454" s="20" t="str">
        <f>IF(OR(ISBLANK(P2454),ISBLANK(Q2454)),"",IF(OR(AND(P2454&gt;Q2454,W2454&gt;X2454),AND(P2454=Q2454,W2454=X2454),AND(P2454&lt;Q2454,W2454&lt;X2454)),1,0))</f>
        <v/>
      </c>
      <c r="AA2454" s="20" t="str">
        <f ca="1">IF(C2454&lt;NOW(),IF(AND(P2454&gt;Q2454,W2454&gt;X2454),S2454,IF(AND(P2454=Q2454,W2454=X2454),T2454,IF(AND(P2454&lt;Q2454,W2454&lt;X2454),U2454,0))),"")</f>
        <v/>
      </c>
      <c r="AB2454" s="20">
        <f ca="1">IF(AND(P2454=W2454,Q2454=X2454,NOT(ISBLANK(P2454)),NOT(ISBLANK(Q2454)),NOT(ISBLANK(W2454)),NOT(ISBLANK(AA2454))),1,0)</f>
        <v>0</v>
      </c>
      <c r="AC2454" s="20" t="str">
        <f ca="1">IF(AB2454=0,"",IF(OR(ISBLANK(P2454),ISBLANK(Q2454)),"",IF(ISBLANK(VLOOKUP(A2454,Database!A:AA,22,FALSE)),"",VLOOKUP(A2454,Database!A:AA,22,FALSE))))</f>
        <v/>
      </c>
      <c r="AD2454" s="20" t="str">
        <f>IFERROR(
   IF(
     OR(ISBLANK(P2454),ISBLANK(Q2454)),
     "",
     IF(
       AND(AA2454&lt;&gt;"",OR(V2454="Terminé",V2454="En cours")),
       VLOOKUP(AC2454,Setup_ScoreExactBonus!A:D,4,FALSE),
       0
     )),
  0)</f>
        <v/>
      </c>
      <c r="AE2454" s="21">
        <f>IFERROR(IF(OR(ISBLANK(P2454),ISBLANK(Q2454)),0,IF(AA2454&lt;&gt;"", AA2454 + IF(AB2454=1,AD2454, 0), "") * (R2454+1)),"")</f>
        <v>0</v>
      </c>
      <c r="AF2454" s="21">
        <f ca="1">SUMIFS(AE$2:AE2454,D$2:D2454,D2454)</f>
        <v>2034</v>
      </c>
    </row>
    <row r="2455" spans="1:32" hidden="1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TBD</v>
      </c>
      <c r="K2455" s="21" t="str">
        <f>IFERROR(VLOOKUP(J2455,Setup_Team!$B:$C,2,FALSE), "TDB")</f>
        <v>TDB</v>
      </c>
      <c r="L2455" s="21" t="str">
        <f>VLOOKUP($A2455,Location!$A:$J,8,FALSE)</f>
        <v>TBD</v>
      </c>
      <c r="M2455" s="21" t="str">
        <f>IFERROR(VLOOKUP(L2455,Setup_Team!$B:$C,2,FALSE), "TDB")</f>
        <v>TDB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1">
        <v>0</v>
      </c>
      <c r="S2455" s="20">
        <f>VLOOKUP($A2455,Database!$A:$Y,10,FALSE)</f>
        <v>0</v>
      </c>
      <c r="T2455" s="20">
        <f>VLOOKUP($A2455,Database!$A:$Y,11,FALSE)</f>
        <v>0</v>
      </c>
      <c r="U2455" s="20">
        <f>VLOOKUP($A2455,Database!$A:$Y,12,FALSE)</f>
        <v>0</v>
      </c>
      <c r="V2455" s="20" t="str">
        <f>VLOOKUP(A2455,Database!A:M,13,FALSE)</f>
        <v>À venir</v>
      </c>
      <c r="W2455" s="20" t="str">
        <f>VLOOKUP($A2455,Database!$A:$Y,20,FALSE)</f>
        <v/>
      </c>
      <c r="X2455" s="20" t="str">
        <f>VLOOKUP($A2455,Database!$A:$Y,21,FALSE)</f>
        <v/>
      </c>
      <c r="Y2455" s="20">
        <f>IF(A2455=0,0,IF(V2455="À venir",0,IF(AND(ISBLANK(P2455),ISBLANK(Q2455)),1,0)))</f>
        <v>0</v>
      </c>
      <c r="Z2455" s="20" t="str">
        <f>IF(OR(ISBLANK(P2455),ISBLANK(Q2455)),"",IF(OR(AND(P2455&gt;Q2455,W2455&gt;X2455),AND(P2455=Q2455,W2455=X2455),AND(P2455&lt;Q2455,W2455&lt;X2455)),1,0))</f>
        <v/>
      </c>
      <c r="AA2455" s="20" t="str">
        <f ca="1">IF(C2455&lt;NOW(),IF(AND(P2455&gt;Q2455,W2455&gt;X2455),S2455,IF(AND(P2455=Q2455,W2455=X2455),T2455,IF(AND(P2455&lt;Q2455,W2455&lt;X2455),U2455,0))),"")</f>
        <v/>
      </c>
      <c r="AB2455" s="20">
        <f ca="1">IF(AND(P2455=W2455,Q2455=X2455,NOT(ISBLANK(P2455)),NOT(ISBLANK(Q2455)),NOT(ISBLANK(W2455)),NOT(ISBLANK(AA2455))),1,0)</f>
        <v>0</v>
      </c>
      <c r="AC2455" s="20" t="str">
        <f ca="1">IF(AB2455=0,"",IF(OR(ISBLANK(P2455),ISBLANK(Q2455)),"",IF(ISBLANK(VLOOKUP(A2455,Database!A:AA,22,FALSE)),"",VLOOKUP(A2455,Database!A:AA,22,FALSE))))</f>
        <v/>
      </c>
      <c r="AD2455" s="20" t="str">
        <f>IFERROR(
   IF(
     OR(ISBLANK(P2455),ISBLANK(Q2455)),
     "",
     IF(
       AND(AA2455&lt;&gt;"",OR(V2455="Terminé",V2455="En cours")),
       VLOOKUP(AC2455,Setup_ScoreExactBonus!A:D,4,FALSE),
       0
     )),
  0)</f>
        <v/>
      </c>
      <c r="AE2455" s="21">
        <f>IFERROR(IF(OR(ISBLANK(P2455),ISBLANK(Q2455)),0,IF(AA2455&lt;&gt;"", AA2455 + IF(AB2455=1,AD2455, 0), "") * (R2455+1)),"")</f>
        <v>0</v>
      </c>
      <c r="AF2455" s="21">
        <f ca="1">SUMIFS(AE$2:AE2455,D$2:D2455,D2455)</f>
        <v>2761</v>
      </c>
    </row>
    <row r="2456" spans="1:32" hidden="1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TBD</v>
      </c>
      <c r="K2456" s="21" t="str">
        <f>IFERROR(VLOOKUP(J2456,Setup_Team!$B:$C,2,FALSE), "TDB")</f>
        <v>TDB</v>
      </c>
      <c r="L2456" s="21" t="str">
        <f>VLOOKUP($A2456,Location!$A:$J,8,FALSE)</f>
        <v>TBD</v>
      </c>
      <c r="M2456" s="21" t="str">
        <f>IFERROR(VLOOKUP(L2456,Setup_Team!$B:$C,2,FALSE), "TDB")</f>
        <v>TDB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1">
        <v>0</v>
      </c>
      <c r="S2456" s="20">
        <f>VLOOKUP($A2456,Database!$A:$Y,10,FALSE)</f>
        <v>0</v>
      </c>
      <c r="T2456" s="20">
        <f>VLOOKUP($A2456,Database!$A:$Y,11,FALSE)</f>
        <v>0</v>
      </c>
      <c r="U2456" s="20">
        <f>VLOOKUP($A2456,Database!$A:$Y,12,FALSE)</f>
        <v>0</v>
      </c>
      <c r="V2456" s="20" t="str">
        <f>VLOOKUP(A2456,Database!A:M,13,FALSE)</f>
        <v>À venir</v>
      </c>
      <c r="W2456" s="20" t="str">
        <f>VLOOKUP($A2456,Database!$A:$Y,20,FALSE)</f>
        <v/>
      </c>
      <c r="X2456" s="20" t="str">
        <f>VLOOKUP($A2456,Database!$A:$Y,21,FALSE)</f>
        <v/>
      </c>
      <c r="Y2456" s="20">
        <f>IF(A2456=0,0,IF(V2456="À venir",0,IF(AND(ISBLANK(P2456),ISBLANK(Q2456)),1,0)))</f>
        <v>0</v>
      </c>
      <c r="Z2456" s="20" t="str">
        <f>IF(OR(ISBLANK(P2456),ISBLANK(Q2456)),"",IF(OR(AND(P2456&gt;Q2456,W2456&gt;X2456),AND(P2456=Q2456,W2456=X2456),AND(P2456&lt;Q2456,W2456&lt;X2456)),1,0))</f>
        <v/>
      </c>
      <c r="AA2456" s="20" t="str">
        <f ca="1">IF(C2456&lt;NOW(),IF(AND(P2456&gt;Q2456,W2456&gt;X2456),S2456,IF(AND(P2456=Q2456,W2456=X2456),T2456,IF(AND(P2456&lt;Q2456,W2456&lt;X2456),U2456,0))),"")</f>
        <v/>
      </c>
      <c r="AB2456" s="20">
        <f ca="1">IF(AND(P2456=W2456,Q2456=X2456,NOT(ISBLANK(P2456)),NOT(ISBLANK(Q2456)),NOT(ISBLANK(W2456)),NOT(ISBLANK(AA2456))),1,0)</f>
        <v>0</v>
      </c>
      <c r="AC2456" s="20" t="str">
        <f ca="1">IF(AB2456=0,"",IF(OR(ISBLANK(P2456),ISBLANK(Q2456)),"",IF(ISBLANK(VLOOKUP(A2456,Database!A:AA,22,FALSE)),"",VLOOKUP(A2456,Database!A:AA,22,FALSE))))</f>
        <v/>
      </c>
      <c r="AD2456" s="20" t="str">
        <f>IFERROR(
   IF(
     OR(ISBLANK(P2456),ISBLANK(Q2456)),
     "",
     IF(
       AND(AA2456&lt;&gt;"",OR(V2456="Terminé",V2456="En cours")),
       VLOOKUP(AC2456,Setup_ScoreExactBonus!A:D,4,FALSE),
       0
     )),
  0)</f>
        <v/>
      </c>
      <c r="AE2456" s="21">
        <f>IFERROR(IF(OR(ISBLANK(P2456),ISBLANK(Q2456)),0,IF(AA2456&lt;&gt;"", AA2456 + IF(AB2456=1,AD2456, 0), "") * (R2456+1)),"")</f>
        <v>0</v>
      </c>
      <c r="AF2456" s="21">
        <f ca="1">SUMIFS(AE$2:AE2456,D$2:D2456,D2456)</f>
        <v>2809</v>
      </c>
    </row>
    <row r="2457" spans="1:32" hidden="1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TBD</v>
      </c>
      <c r="K2457" s="21" t="str">
        <f>IFERROR(VLOOKUP(J2457,Setup_Team!$B:$C,2,FALSE), "TDB")</f>
        <v>TDB</v>
      </c>
      <c r="L2457" s="21" t="str">
        <f>VLOOKUP($A2457,Location!$A:$J,8,FALSE)</f>
        <v>TBD</v>
      </c>
      <c r="M2457" s="21" t="str">
        <f>IFERROR(VLOOKUP(L2457,Setup_Team!$B:$C,2,FALSE), "TDB")</f>
        <v>TDB</v>
      </c>
      <c r="R2457" s="21">
        <v>0</v>
      </c>
      <c r="S2457" s="20">
        <f>VLOOKUP($A2457,Database!$A:$Y,10,FALSE)</f>
        <v>0</v>
      </c>
      <c r="T2457" s="20">
        <f>VLOOKUP($A2457,Database!$A:$Y,11,FALSE)</f>
        <v>0</v>
      </c>
      <c r="U2457" s="20">
        <f>VLOOKUP($A2457,Database!$A:$Y,12,FALSE)</f>
        <v>0</v>
      </c>
      <c r="V2457" s="20" t="str">
        <f>VLOOKUP(A2457,Database!A:M,13,FALSE)</f>
        <v>À venir</v>
      </c>
      <c r="W2457" s="20" t="str">
        <f>VLOOKUP($A2457,Database!$A:$Y,20,FALSE)</f>
        <v/>
      </c>
      <c r="X2457" s="20" t="str">
        <f>VLOOKUP($A2457,Database!$A:$Y,21,FALSE)</f>
        <v/>
      </c>
      <c r="Y2457" s="20">
        <f>IF(A2457=0,0,IF(V2457="À venir",0,IF(AND(ISBLANK(P2457),ISBLANK(Q2457)),1,0)))</f>
        <v>0</v>
      </c>
      <c r="Z2457" s="20" t="str">
        <f>IF(OR(ISBLANK(P2457),ISBLANK(Q2457)),"",IF(OR(AND(P2457&gt;Q2457,W2457&gt;X2457),AND(P2457=Q2457,W2457=X2457),AND(P2457&lt;Q2457,W2457&lt;X2457)),1,0))</f>
        <v/>
      </c>
      <c r="AA2457" s="20">
        <f ca="1">IF(C2457&lt;NOW(),IF(AND(P2457&gt;Q2457,W2457&gt;X2457),S2457,IF(AND(P2457=Q2457,W2457=X2457),T2457,IF(AND(P2457&lt;Q2457,W2457&lt;X2457),U2457,0))),"")</f>
        <v>0</v>
      </c>
      <c r="AB2457" s="20">
        <f ca="1">IF(AND(P2457=W2457,Q2457=X2457,NOT(ISBLANK(P2457)),NOT(ISBLANK(Q2457)),NOT(ISBLANK(W2457)),NOT(ISBLANK(AA2457))),1,0)</f>
        <v>0</v>
      </c>
      <c r="AC2457" s="20" t="str">
        <f ca="1">IF(AB2457=0,"",IF(OR(ISBLANK(P2457),ISBLANK(Q2457)),"",IF(ISBLANK(VLOOKUP(A2457,Database!A:AA,22,FALSE)),"",VLOOKUP(A2457,Database!A:AA,22,FALSE))))</f>
        <v/>
      </c>
      <c r="AD2457" s="20" t="str">
        <f>IFERROR(
   IF(
     OR(ISBLANK(P2457),ISBLANK(Q2457)),
     "",
     IF(
       AND(AA2457&lt;&gt;"",OR(V2457="Terminé",V2457="En cours")),
       VLOOKUP(AC2457,Setup_ScoreExactBonus!A:D,4,FALSE),
       0
     )),
  0)</f>
        <v/>
      </c>
      <c r="AE2457" s="21">
        <f>IFERROR(IF(OR(ISBLANK(P2457),ISBLANK(Q2457)),0,IF(AA2457&lt;&gt;"", AA2457 + IF(AB2457=1,AD2457, 0), "") * (R2457+1)),"")</f>
        <v>0</v>
      </c>
      <c r="AF2457" s="21">
        <f ca="1">SUMIFS(AE$2:AE2457,D$2:D2457,D2457)</f>
        <v>2170</v>
      </c>
    </row>
    <row r="2458" spans="1:32" hidden="1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TBD</v>
      </c>
      <c r="K2458" s="21" t="str">
        <f>IFERROR(VLOOKUP(J2458,Setup_Team!$B:$C,2,FALSE), "TDB")</f>
        <v>TDB</v>
      </c>
      <c r="L2458" s="21" t="str">
        <f>VLOOKUP($A2458,Location!$A:$J,8,FALSE)</f>
        <v>TBD</v>
      </c>
      <c r="M2458" s="21" t="str">
        <f>IFERROR(VLOOKUP(L2458,Setup_Team!$B:$C,2,FALSE), "TDB")</f>
        <v>TDB</v>
      </c>
      <c r="R2458" s="21">
        <v>0</v>
      </c>
      <c r="S2458" s="20">
        <f>VLOOKUP($A2458,Database!$A:$Y,10,FALSE)</f>
        <v>0</v>
      </c>
      <c r="T2458" s="20">
        <f>VLOOKUP($A2458,Database!$A:$Y,11,FALSE)</f>
        <v>0</v>
      </c>
      <c r="U2458" s="20">
        <f>VLOOKUP($A2458,Database!$A:$Y,12,FALSE)</f>
        <v>0</v>
      </c>
      <c r="V2458" s="20" t="str">
        <f>VLOOKUP(A2458,Database!A:M,13,FALSE)</f>
        <v>À venir</v>
      </c>
      <c r="W2458" s="20" t="str">
        <f>VLOOKUP($A2458,Database!$A:$Y,20,FALSE)</f>
        <v/>
      </c>
      <c r="X2458" s="20" t="str">
        <f>VLOOKUP($A2458,Database!$A:$Y,21,FALSE)</f>
        <v/>
      </c>
      <c r="Y2458" s="20">
        <f>IF(A2458=0,0,IF(V2458="À venir",0,IF(AND(ISBLANK(P2458),ISBLANK(Q2458)),1,0)))</f>
        <v>0</v>
      </c>
      <c r="Z2458" s="20" t="str">
        <f>IF(OR(ISBLANK(P2458),ISBLANK(Q2458)),"",IF(OR(AND(P2458&gt;Q2458,W2458&gt;X2458),AND(P2458=Q2458,W2458=X2458),AND(P2458&lt;Q2458,W2458&lt;X2458)),1,0))</f>
        <v/>
      </c>
      <c r="AA2458" s="20" t="str">
        <f ca="1">IF(C2458&lt;NOW(),IF(AND(P2458&gt;Q2458,W2458&gt;X2458),S2458,IF(AND(P2458=Q2458,W2458=X2458),T2458,IF(AND(P2458&lt;Q2458,W2458&lt;X2458),U2458,0))),"")</f>
        <v/>
      </c>
      <c r="AB2458" s="20">
        <f ca="1">IF(AND(P2458=W2458,Q2458=X2458,NOT(ISBLANK(P2458)),NOT(ISBLANK(Q2458)),NOT(ISBLANK(W2458)),NOT(ISBLANK(AA2458))),1,0)</f>
        <v>0</v>
      </c>
      <c r="AC2458" s="20" t="str">
        <f ca="1">IF(AB2458=0,"",IF(OR(ISBLANK(P2458),ISBLANK(Q2458)),"",IF(ISBLANK(VLOOKUP(A2458,Database!A:AA,22,FALSE)),"",VLOOKUP(A2458,Database!A:AA,22,FALSE))))</f>
        <v/>
      </c>
      <c r="AD2458" s="20" t="str">
        <f>IFERROR(
   IF(
     OR(ISBLANK(P2458),ISBLANK(Q2458)),
     "",
     IF(
       AND(AA2458&lt;&gt;"",OR(V2458="Terminé",V2458="En cours")),
       VLOOKUP(AC2458,Setup_ScoreExactBonus!A:D,4,FALSE),
       0
     )),
  0)</f>
        <v/>
      </c>
      <c r="AE2458" s="21">
        <f>IFERROR(IF(OR(ISBLANK(P2458),ISBLANK(Q2458)),0,IF(AA2458&lt;&gt;"", AA2458 + IF(AB2458=1,AD2458, 0), "") * (R2458+1)),"")</f>
        <v>0</v>
      </c>
      <c r="AF2458" s="21">
        <f ca="1">SUMIFS(AE$2:AE2458,D$2:D2458,D2458)</f>
        <v>2233</v>
      </c>
    </row>
    <row r="2459" spans="1:32" hidden="1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TBD</v>
      </c>
      <c r="K2459" s="21" t="str">
        <f>IFERROR(VLOOKUP(J2459,Setup_Team!$B:$C,2,FALSE), "TDB")</f>
        <v>TDB</v>
      </c>
      <c r="L2459" s="21" t="str">
        <f>VLOOKUP($A2459,Location!$A:$J,8,FALSE)</f>
        <v>TBD</v>
      </c>
      <c r="M2459" s="21" t="str">
        <f>IFERROR(VLOOKUP(L2459,Setup_Team!$B:$C,2,FALSE), "TDB")</f>
        <v>TDB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1">
        <v>0</v>
      </c>
      <c r="S2459" s="20">
        <f>VLOOKUP($A2459,Database!$A:$Y,10,FALSE)</f>
        <v>0</v>
      </c>
      <c r="T2459" s="20">
        <f>VLOOKUP($A2459,Database!$A:$Y,11,FALSE)</f>
        <v>0</v>
      </c>
      <c r="U2459" s="20">
        <f>VLOOKUP($A2459,Database!$A:$Y,12,FALSE)</f>
        <v>0</v>
      </c>
      <c r="V2459" s="20" t="str">
        <f>VLOOKUP(A2459,Database!A:M,13,FALSE)</f>
        <v>À venir</v>
      </c>
      <c r="W2459" s="20" t="str">
        <f>VLOOKUP($A2459,Database!$A:$Y,20,FALSE)</f>
        <v/>
      </c>
      <c r="X2459" s="20" t="str">
        <f>VLOOKUP($A2459,Database!$A:$Y,21,FALSE)</f>
        <v/>
      </c>
      <c r="Y2459" s="20">
        <f>IF(A2459=0,0,IF(V2459="À venir",0,IF(AND(ISBLANK(P2459),ISBLANK(Q2459)),1,0)))</f>
        <v>0</v>
      </c>
      <c r="Z2459" s="20" t="str">
        <f>IF(OR(ISBLANK(P2459),ISBLANK(Q2459)),"",IF(OR(AND(P2459&gt;Q2459,W2459&gt;X2459),AND(P2459=Q2459,W2459=X2459),AND(P2459&lt;Q2459,W2459&lt;X2459)),1,0))</f>
        <v/>
      </c>
      <c r="AA2459" s="20" t="str">
        <f ca="1">IF(C2459&lt;NOW(),IF(AND(P2459&gt;Q2459,W2459&gt;X2459),S2459,IF(AND(P2459=Q2459,W2459=X2459),T2459,IF(AND(P2459&lt;Q2459,W2459&lt;X2459),U2459,0))),"")</f>
        <v/>
      </c>
      <c r="AB2459" s="20">
        <f ca="1">IF(AND(P2459=W2459,Q2459=X2459,NOT(ISBLANK(P2459)),NOT(ISBLANK(Q2459)),NOT(ISBLANK(W2459)),NOT(ISBLANK(AA2459))),1,0)</f>
        <v>0</v>
      </c>
      <c r="AC2459" s="20" t="str">
        <f ca="1">IF(AB2459=0,"",IF(OR(ISBLANK(P2459),ISBLANK(Q2459)),"",IF(ISBLANK(VLOOKUP(A2459,Database!A:AA,22,FALSE)),"",VLOOKUP(A2459,Database!A:AA,22,FALSE))))</f>
        <v/>
      </c>
      <c r="AD2459" s="20" t="str">
        <f>IFERROR(
   IF(
     OR(ISBLANK(P2459),ISBLANK(Q2459)),
     "",
     IF(
       AND(AA2459&lt;&gt;"",OR(V2459="Terminé",V2459="En cours")),
       VLOOKUP(AC2459,Setup_ScoreExactBonus!A:D,4,FALSE),
       0
     )),
  0)</f>
        <v/>
      </c>
      <c r="AE2459" s="21">
        <f>IFERROR(IF(OR(ISBLANK(P2459),ISBLANK(Q2459)),0,IF(AA2459&lt;&gt;"", AA2459 + IF(AB2459=1,AD2459, 0), "") * (R2459+1)),"")</f>
        <v>0</v>
      </c>
      <c r="AF2459" s="21">
        <f ca="1">SUMIFS(AE$2:AE2459,D$2:D2459,D2459)</f>
        <v>2750</v>
      </c>
    </row>
    <row r="2460" spans="1:32" hidden="1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TBD</v>
      </c>
      <c r="K2460" s="21" t="str">
        <f>IFERROR(VLOOKUP(J2460,Setup_Team!$B:$C,2,FALSE), "TDB")</f>
        <v>TDB</v>
      </c>
      <c r="L2460" s="21" t="str">
        <f>VLOOKUP($A2460,Location!$A:$J,8,FALSE)</f>
        <v>TBD</v>
      </c>
      <c r="M2460" s="21" t="str">
        <f>IFERROR(VLOOKUP(L2460,Setup_Team!$B:$C,2,FALSE), "TDB")</f>
        <v>TDB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1">
        <v>0</v>
      </c>
      <c r="S2460" s="20">
        <f>VLOOKUP($A2460,Database!$A:$Y,10,FALSE)</f>
        <v>0</v>
      </c>
      <c r="T2460" s="20">
        <f>VLOOKUP($A2460,Database!$A:$Y,11,FALSE)</f>
        <v>0</v>
      </c>
      <c r="U2460" s="20">
        <f>VLOOKUP($A2460,Database!$A:$Y,12,FALSE)</f>
        <v>0</v>
      </c>
      <c r="V2460" s="20" t="str">
        <f>VLOOKUP(A2460,Database!A:M,13,FALSE)</f>
        <v>À venir</v>
      </c>
      <c r="W2460" s="20" t="str">
        <f>VLOOKUP($A2460,Database!$A:$Y,20,FALSE)</f>
        <v/>
      </c>
      <c r="X2460" s="20" t="str">
        <f>VLOOKUP($A2460,Database!$A:$Y,21,FALSE)</f>
        <v/>
      </c>
      <c r="Y2460" s="20">
        <f>IF(A2460=0,0,IF(V2460="À venir",0,IF(AND(ISBLANK(P2460),ISBLANK(Q2460)),1,0)))</f>
        <v>0</v>
      </c>
      <c r="Z2460" s="20" t="str">
        <f>IF(OR(ISBLANK(P2460),ISBLANK(Q2460)),"",IF(OR(AND(P2460&gt;Q2460,W2460&gt;X2460),AND(P2460=Q2460,W2460=X2460),AND(P2460&lt;Q2460,W2460&lt;X2460)),1,0))</f>
        <v/>
      </c>
      <c r="AA2460" s="20" t="str">
        <f ca="1">IF(C2460&lt;NOW(),IF(AND(P2460&gt;Q2460,W2460&gt;X2460),S2460,IF(AND(P2460=Q2460,W2460=X2460),T2460,IF(AND(P2460&lt;Q2460,W2460&lt;X2460),U2460,0))),"")</f>
        <v/>
      </c>
      <c r="AB2460" s="20">
        <f ca="1">IF(AND(P2460=W2460,Q2460=X2460,NOT(ISBLANK(P2460)),NOT(ISBLANK(Q2460)),NOT(ISBLANK(W2460)),NOT(ISBLANK(AA2460))),1,0)</f>
        <v>0</v>
      </c>
      <c r="AC2460" s="20" t="str">
        <f ca="1">IF(AB2460=0,"",IF(OR(ISBLANK(P2460),ISBLANK(Q2460)),"",IF(ISBLANK(VLOOKUP(A2460,Database!A:AA,22,FALSE)),"",VLOOKUP(A2460,Database!A:AA,22,FALSE))))</f>
        <v/>
      </c>
      <c r="AD2460" s="20" t="str">
        <f>IFERROR(
   IF(
     OR(ISBLANK(P2460),ISBLANK(Q2460)),
     "",
     IF(
       AND(AA2460&lt;&gt;"",OR(V2460="Terminé",V2460="En cours")),
       VLOOKUP(AC2460,Setup_ScoreExactBonus!A:D,4,FALSE),
       0
     )),
  0)</f>
        <v/>
      </c>
      <c r="AE2460" s="21">
        <f>IFERROR(IF(OR(ISBLANK(P2460),ISBLANK(Q2460)),0,IF(AA2460&lt;&gt;"", AA2460 + IF(AB2460=1,AD2460, 0), "") * (R2460+1)),"")</f>
        <v>0</v>
      </c>
      <c r="AF2460" s="21">
        <f ca="1">SUMIFS(AE$2:AE2460,D$2:D2460,D2460)</f>
        <v>3059</v>
      </c>
    </row>
    <row r="2461" spans="1:32" hidden="1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TBD</v>
      </c>
      <c r="K2461" s="21" t="str">
        <f>IFERROR(VLOOKUP(J2461,Setup_Team!$B:$C,2,FALSE), "TDB")</f>
        <v>TDB</v>
      </c>
      <c r="L2461" s="21" t="str">
        <f>VLOOKUP($A2461,Location!$A:$J,8,FALSE)</f>
        <v>TBD</v>
      </c>
      <c r="M2461" s="21" t="str">
        <f>IFERROR(VLOOKUP(L2461,Setup_Team!$B:$C,2,FALSE), "TDB")</f>
        <v>TDB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1">
        <v>0</v>
      </c>
      <c r="S2461" s="20">
        <f>VLOOKUP($A2461,Database!$A:$Y,10,FALSE)</f>
        <v>0</v>
      </c>
      <c r="T2461" s="20">
        <f>VLOOKUP($A2461,Database!$A:$Y,11,FALSE)</f>
        <v>0</v>
      </c>
      <c r="U2461" s="20">
        <f>VLOOKUP($A2461,Database!$A:$Y,12,FALSE)</f>
        <v>0</v>
      </c>
      <c r="V2461" s="20" t="str">
        <f>VLOOKUP(A2461,Database!A:M,13,FALSE)</f>
        <v>À venir</v>
      </c>
      <c r="W2461" s="20" t="str">
        <f>VLOOKUP($A2461,Database!$A:$Y,20,FALSE)</f>
        <v/>
      </c>
      <c r="X2461" s="20" t="str">
        <f>VLOOKUP($A2461,Database!$A:$Y,21,FALSE)</f>
        <v/>
      </c>
      <c r="Y2461" s="20">
        <f>IF(A2461=0,0,IF(V2461="À venir",0,IF(AND(ISBLANK(P2461),ISBLANK(Q2461)),1,0)))</f>
        <v>0</v>
      </c>
      <c r="Z2461" s="20" t="str">
        <f>IF(OR(ISBLANK(P2461),ISBLANK(Q2461)),"",IF(OR(AND(P2461&gt;Q2461,W2461&gt;X2461),AND(P2461=Q2461,W2461=X2461),AND(P2461&lt;Q2461,W2461&lt;X2461)),1,0))</f>
        <v/>
      </c>
      <c r="AA2461" s="20" t="str">
        <f ca="1">IF(C2461&lt;NOW(),IF(AND(P2461&gt;Q2461,W2461&gt;X2461),S2461,IF(AND(P2461=Q2461,W2461=X2461),T2461,IF(AND(P2461&lt;Q2461,W2461&lt;X2461),U2461,0))),"")</f>
        <v/>
      </c>
      <c r="AB2461" s="20">
        <f ca="1">IF(AND(P2461=W2461,Q2461=X2461,NOT(ISBLANK(P2461)),NOT(ISBLANK(Q2461)),NOT(ISBLANK(W2461)),NOT(ISBLANK(AA2461))),1,0)</f>
        <v>0</v>
      </c>
      <c r="AC2461" s="20" t="str">
        <f ca="1">IF(AB2461=0,"",IF(OR(ISBLANK(P2461),ISBLANK(Q2461)),"",IF(ISBLANK(VLOOKUP(A2461,Database!A:AA,22,FALSE)),"",VLOOKUP(A2461,Database!A:AA,22,FALSE))))</f>
        <v/>
      </c>
      <c r="AD2461" s="20" t="str">
        <f>IFERROR(
   IF(
     OR(ISBLANK(P2461),ISBLANK(Q2461)),
     "",
     IF(
       AND(AA2461&lt;&gt;"",OR(V2461="Terminé",V2461="En cours")),
       VLOOKUP(AC2461,Setup_ScoreExactBonus!A:D,4,FALSE),
       0
     )),
  0)</f>
        <v/>
      </c>
      <c r="AE2461" s="21">
        <f>IFERROR(IF(OR(ISBLANK(P2461),ISBLANK(Q2461)),0,IF(AA2461&lt;&gt;"", AA2461 + IF(AB2461=1,AD2461, 0), "") * (R2461+1)),"")</f>
        <v>0</v>
      </c>
      <c r="AF2461" s="21">
        <f ca="1">SUMIFS(AE$2:AE2461,D$2:D2461,D2461)</f>
        <v>2802</v>
      </c>
    </row>
    <row r="2462" spans="1:32" hidden="1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TBD</v>
      </c>
      <c r="K2462" s="21" t="str">
        <f>IFERROR(VLOOKUP(J2462,Setup_Team!$B:$C,2,FALSE), "TDB")</f>
        <v>TDB</v>
      </c>
      <c r="L2462" s="21" t="str">
        <f>VLOOKUP($A2462,Location!$A:$J,8,FALSE)</f>
        <v>TBD</v>
      </c>
      <c r="M2462" s="21" t="str">
        <f>IFERROR(VLOOKUP(L2462,Setup_Team!$B:$C,2,FALSE), "TDB")</f>
        <v>TDB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1">
        <v>0</v>
      </c>
      <c r="S2462" s="20">
        <f>VLOOKUP($A2462,Database!$A:$Y,10,FALSE)</f>
        <v>0</v>
      </c>
      <c r="T2462" s="20">
        <f>VLOOKUP($A2462,Database!$A:$Y,11,FALSE)</f>
        <v>0</v>
      </c>
      <c r="U2462" s="20">
        <f>VLOOKUP($A2462,Database!$A:$Y,12,FALSE)</f>
        <v>0</v>
      </c>
      <c r="V2462" s="20" t="str">
        <f>VLOOKUP(A2462,Database!A:M,13,FALSE)</f>
        <v>À venir</v>
      </c>
      <c r="W2462" s="20" t="str">
        <f>VLOOKUP($A2462,Database!$A:$Y,20,FALSE)</f>
        <v/>
      </c>
      <c r="X2462" s="20" t="str">
        <f>VLOOKUP($A2462,Database!$A:$Y,21,FALSE)</f>
        <v/>
      </c>
      <c r="Y2462" s="20">
        <f>IF(A2462=0,0,IF(V2462="À venir",0,IF(AND(ISBLANK(P2462),ISBLANK(Q2462)),1,0)))</f>
        <v>0</v>
      </c>
      <c r="Z2462" s="20" t="str">
        <f>IF(OR(ISBLANK(P2462),ISBLANK(Q2462)),"",IF(OR(AND(P2462&gt;Q2462,W2462&gt;X2462),AND(P2462=Q2462,W2462=X2462),AND(P2462&lt;Q2462,W2462&lt;X2462)),1,0))</f>
        <v/>
      </c>
      <c r="AA2462" s="20" t="str">
        <f ca="1">IF(C2462&lt;NOW(),IF(AND(P2462&gt;Q2462,W2462&gt;X2462),S2462,IF(AND(P2462=Q2462,W2462=X2462),T2462,IF(AND(P2462&lt;Q2462,W2462&lt;X2462),U2462,0))),"")</f>
        <v/>
      </c>
      <c r="AB2462" s="20">
        <f ca="1">IF(AND(P2462=W2462,Q2462=X2462,NOT(ISBLANK(P2462)),NOT(ISBLANK(Q2462)),NOT(ISBLANK(W2462)),NOT(ISBLANK(AA2462))),1,0)</f>
        <v>0</v>
      </c>
      <c r="AC2462" s="20" t="str">
        <f ca="1">IF(AB2462=0,"",IF(OR(ISBLANK(P2462),ISBLANK(Q2462)),"",IF(ISBLANK(VLOOKUP(A2462,Database!A:AA,22,FALSE)),"",VLOOKUP(A2462,Database!A:AA,22,FALSE))))</f>
        <v/>
      </c>
      <c r="AD2462" s="20" t="str">
        <f>IFERROR(
   IF(
     OR(ISBLANK(P2462),ISBLANK(Q2462)),
     "",
     IF(
       AND(AA2462&lt;&gt;"",OR(V2462="Terminé",V2462="En cours")),
       VLOOKUP(AC2462,Setup_ScoreExactBonus!A:D,4,FALSE),
       0
     )),
  0)</f>
        <v/>
      </c>
      <c r="AE2462" s="21">
        <f>IFERROR(IF(OR(ISBLANK(P2462),ISBLANK(Q2462)),0,IF(AA2462&lt;&gt;"", AA2462 + IF(AB2462=1,AD2462, 0), "") * (R2462+1)),"")</f>
        <v>0</v>
      </c>
      <c r="AF2462" s="21">
        <f ca="1">SUMIFS(AE$2:AE2462,D$2:D2462,D2462)</f>
        <v>2698</v>
      </c>
    </row>
    <row r="2463" spans="1:32" hidden="1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TBD</v>
      </c>
      <c r="K2463" s="21" t="str">
        <f>IFERROR(VLOOKUP(J2463,Setup_Team!$B:$C,2,FALSE), "TDB")</f>
        <v>TDB</v>
      </c>
      <c r="L2463" s="21" t="str">
        <f>VLOOKUP($A2463,Location!$A:$J,8,FALSE)</f>
        <v>TBD</v>
      </c>
      <c r="M2463" s="21" t="str">
        <f>IFERROR(VLOOKUP(L2463,Setup_Team!$B:$C,2,FALSE), "TDB")</f>
        <v>TDB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1">
        <v>0</v>
      </c>
      <c r="S2463" s="20">
        <f>VLOOKUP($A2463,Database!$A:$Y,10,FALSE)</f>
        <v>0</v>
      </c>
      <c r="T2463" s="20">
        <f>VLOOKUP($A2463,Database!$A:$Y,11,FALSE)</f>
        <v>0</v>
      </c>
      <c r="U2463" s="20">
        <f>VLOOKUP($A2463,Database!$A:$Y,12,FALSE)</f>
        <v>0</v>
      </c>
      <c r="V2463" s="20" t="str">
        <f>VLOOKUP(A2463,Database!A:M,13,FALSE)</f>
        <v>À venir</v>
      </c>
      <c r="W2463" s="20" t="str">
        <f>VLOOKUP($A2463,Database!$A:$Y,20,FALSE)</f>
        <v/>
      </c>
      <c r="X2463" s="20" t="str">
        <f>VLOOKUP($A2463,Database!$A:$Y,21,FALSE)</f>
        <v/>
      </c>
      <c r="Y2463" s="20">
        <f>IF(A2463=0,0,IF(V2463="À venir",0,IF(AND(ISBLANK(P2463),ISBLANK(Q2463)),1,0)))</f>
        <v>0</v>
      </c>
      <c r="Z2463" s="20" t="str">
        <f>IF(OR(ISBLANK(P2463),ISBLANK(Q2463)),"",IF(OR(AND(P2463&gt;Q2463,W2463&gt;X2463),AND(P2463=Q2463,W2463=X2463),AND(P2463&lt;Q2463,W2463&lt;X2463)),1,0))</f>
        <v/>
      </c>
      <c r="AA2463" s="20" t="str">
        <f ca="1">IF(C2463&lt;NOW(),IF(AND(P2463&gt;Q2463,W2463&gt;X2463),S2463,IF(AND(P2463=Q2463,W2463=X2463),T2463,IF(AND(P2463&lt;Q2463,W2463&lt;X2463),U2463,0))),"")</f>
        <v/>
      </c>
      <c r="AB2463" s="20">
        <f ca="1">IF(AND(P2463=W2463,Q2463=X2463,NOT(ISBLANK(P2463)),NOT(ISBLANK(Q2463)),NOT(ISBLANK(W2463)),NOT(ISBLANK(AA2463))),1,0)</f>
        <v>0</v>
      </c>
      <c r="AC2463" s="20" t="str">
        <f ca="1">IF(AB2463=0,"",IF(OR(ISBLANK(P2463),ISBLANK(Q2463)),"",IF(ISBLANK(VLOOKUP(A2463,Database!A:AA,22,FALSE)),"",VLOOKUP(A2463,Database!A:AA,22,FALSE))))</f>
        <v/>
      </c>
      <c r="AD2463" s="20" t="str">
        <f>IFERROR(
   IF(
     OR(ISBLANK(P2463),ISBLANK(Q2463)),
     "",
     IF(
       AND(AA2463&lt;&gt;"",OR(V2463="Terminé",V2463="En cours")),
       VLOOKUP(AC2463,Setup_ScoreExactBonus!A:D,4,FALSE),
       0
     )),
  0)</f>
        <v/>
      </c>
      <c r="AE2463" s="21">
        <f>IFERROR(IF(OR(ISBLANK(P2463),ISBLANK(Q2463)),0,IF(AA2463&lt;&gt;"", AA2463 + IF(AB2463=1,AD2463, 0), "") * (R2463+1)),"")</f>
        <v>0</v>
      </c>
      <c r="AF2463" s="21">
        <f ca="1">SUMIFS(AE$2:AE2463,D$2:D2463,D2463)</f>
        <v>2190</v>
      </c>
    </row>
    <row r="2464" spans="1:32" hidden="1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TBD</v>
      </c>
      <c r="K2464" s="21" t="str">
        <f>IFERROR(VLOOKUP(J2464,Setup_Team!$B:$C,2,FALSE), "TDB")</f>
        <v>TDB</v>
      </c>
      <c r="L2464" s="21" t="str">
        <f>VLOOKUP($A2464,Location!$A:$J,8,FALSE)</f>
        <v>TBD</v>
      </c>
      <c r="M2464" s="21" t="str">
        <f>IFERROR(VLOOKUP(L2464,Setup_Team!$B:$C,2,FALSE), "TDB")</f>
        <v>TDB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1">
        <v>0</v>
      </c>
      <c r="S2464" s="20">
        <f>VLOOKUP($A2464,Database!$A:$Y,10,FALSE)</f>
        <v>0</v>
      </c>
      <c r="T2464" s="20">
        <f>VLOOKUP($A2464,Database!$A:$Y,11,FALSE)</f>
        <v>0</v>
      </c>
      <c r="U2464" s="20">
        <f>VLOOKUP($A2464,Database!$A:$Y,12,FALSE)</f>
        <v>0</v>
      </c>
      <c r="V2464" s="20" t="str">
        <f>VLOOKUP(A2464,Database!A:M,13,FALSE)</f>
        <v>À venir</v>
      </c>
      <c r="W2464" s="20" t="str">
        <f>VLOOKUP($A2464,Database!$A:$Y,20,FALSE)</f>
        <v/>
      </c>
      <c r="X2464" s="20" t="str">
        <f>VLOOKUP($A2464,Database!$A:$Y,21,FALSE)</f>
        <v/>
      </c>
      <c r="Y2464" s="20">
        <f>IF(A2464=0,0,IF(V2464="À venir",0,IF(AND(ISBLANK(P2464),ISBLANK(Q2464)),1,0)))</f>
        <v>0</v>
      </c>
      <c r="Z2464" s="20" t="str">
        <f>IF(OR(ISBLANK(P2464),ISBLANK(Q2464)),"",IF(OR(AND(P2464&gt;Q2464,W2464&gt;X2464),AND(P2464=Q2464,W2464=X2464),AND(P2464&lt;Q2464,W2464&lt;X2464)),1,0))</f>
        <v/>
      </c>
      <c r="AA2464" s="20" t="str">
        <f ca="1">IF(C2464&lt;NOW(),IF(AND(P2464&gt;Q2464,W2464&gt;X2464),S2464,IF(AND(P2464=Q2464,W2464=X2464),T2464,IF(AND(P2464&lt;Q2464,W2464&lt;X2464),U2464,0))),"")</f>
        <v/>
      </c>
      <c r="AB2464" s="20">
        <f ca="1">IF(AND(P2464=W2464,Q2464=X2464,NOT(ISBLANK(P2464)),NOT(ISBLANK(Q2464)),NOT(ISBLANK(W2464)),NOT(ISBLANK(AA2464))),1,0)</f>
        <v>0</v>
      </c>
      <c r="AC2464" s="20" t="str">
        <f ca="1">IF(AB2464=0,"",IF(OR(ISBLANK(P2464),ISBLANK(Q2464)),"",IF(ISBLANK(VLOOKUP(A2464,Database!A:AA,22,FALSE)),"",VLOOKUP(A2464,Database!A:AA,22,FALSE))))</f>
        <v/>
      </c>
      <c r="AD2464" s="20" t="str">
        <f>IFERROR(
   IF(
     OR(ISBLANK(P2464),ISBLANK(Q2464)),
     "",
     IF(
       AND(AA2464&lt;&gt;"",OR(V2464="Terminé",V2464="En cours")),
       VLOOKUP(AC2464,Setup_ScoreExactBonus!A:D,4,FALSE),
       0
     )),
  0)</f>
        <v/>
      </c>
      <c r="AE2464" s="21">
        <f>IFERROR(IF(OR(ISBLANK(P2464),ISBLANK(Q2464)),0,IF(AA2464&lt;&gt;"", AA2464 + IF(AB2464=1,AD2464, 0), "") * (R2464+1)),"")</f>
        <v>0</v>
      </c>
      <c r="AF2464" s="21">
        <f ca="1">SUMIFS(AE$2:AE2464,D$2:D2464,D2464)</f>
        <v>2789</v>
      </c>
    </row>
    <row r="2465" spans="1:32" hidden="1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TBD</v>
      </c>
      <c r="K2465" s="21" t="str">
        <f>IFERROR(VLOOKUP(J2465,Setup_Team!$B:$C,2,FALSE), "TDB")</f>
        <v>TDB</v>
      </c>
      <c r="L2465" s="21" t="str">
        <f>VLOOKUP($A2465,Location!$A:$J,8,FALSE)</f>
        <v>TBD</v>
      </c>
      <c r="M2465" s="21" t="str">
        <f>IFERROR(VLOOKUP(L2465,Setup_Team!$B:$C,2,FALSE), "TDB")</f>
        <v>TDB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1">
        <v>0</v>
      </c>
      <c r="S2465" s="20">
        <f>VLOOKUP($A2465,Database!$A:$Y,10,FALSE)</f>
        <v>0</v>
      </c>
      <c r="T2465" s="20">
        <f>VLOOKUP($A2465,Database!$A:$Y,11,FALSE)</f>
        <v>0</v>
      </c>
      <c r="U2465" s="20">
        <f>VLOOKUP($A2465,Database!$A:$Y,12,FALSE)</f>
        <v>0</v>
      </c>
      <c r="V2465" s="20" t="str">
        <f>VLOOKUP(A2465,Database!A:M,13,FALSE)</f>
        <v>À venir</v>
      </c>
      <c r="W2465" s="20" t="str">
        <f>VLOOKUP($A2465,Database!$A:$Y,20,FALSE)</f>
        <v/>
      </c>
      <c r="X2465" s="20" t="str">
        <f>VLOOKUP($A2465,Database!$A:$Y,21,FALSE)</f>
        <v/>
      </c>
      <c r="Y2465" s="20">
        <f>IF(A2465=0,0,IF(V2465="À venir",0,IF(AND(ISBLANK(P2465),ISBLANK(Q2465)),1,0)))</f>
        <v>0</v>
      </c>
      <c r="Z2465" s="20" t="str">
        <f>IF(OR(ISBLANK(P2465),ISBLANK(Q2465)),"",IF(OR(AND(P2465&gt;Q2465,W2465&gt;X2465),AND(P2465=Q2465,W2465=X2465),AND(P2465&lt;Q2465,W2465&lt;X2465)),1,0))</f>
        <v/>
      </c>
      <c r="AA2465" s="20" t="str">
        <f ca="1">IF(C2465&lt;NOW(),IF(AND(P2465&gt;Q2465,W2465&gt;X2465),S2465,IF(AND(P2465=Q2465,W2465=X2465),T2465,IF(AND(P2465&lt;Q2465,W2465&lt;X2465),U2465,0))),"")</f>
        <v/>
      </c>
      <c r="AB2465" s="20">
        <f ca="1">IF(AND(P2465=W2465,Q2465=X2465,NOT(ISBLANK(P2465)),NOT(ISBLANK(Q2465)),NOT(ISBLANK(W2465)),NOT(ISBLANK(AA2465))),1,0)</f>
        <v>0</v>
      </c>
      <c r="AC2465" s="20" t="str">
        <f ca="1">IF(AB2465=0,"",IF(OR(ISBLANK(P2465),ISBLANK(Q2465)),"",IF(ISBLANK(VLOOKUP(A2465,Database!A:AA,22,FALSE)),"",VLOOKUP(A2465,Database!A:AA,22,FALSE))))</f>
        <v/>
      </c>
      <c r="AD2465" s="20" t="str">
        <f>IFERROR(
   IF(
     OR(ISBLANK(P2465),ISBLANK(Q2465)),
     "",
     IF(
       AND(AA2465&lt;&gt;"",OR(V2465="Terminé",V2465="En cours")),
       VLOOKUP(AC2465,Setup_ScoreExactBonus!A:D,4,FALSE),
       0
     )),
  0)</f>
        <v/>
      </c>
      <c r="AE2465" s="21">
        <f>IFERROR(IF(OR(ISBLANK(P2465),ISBLANK(Q2465)),0,IF(AA2465&lt;&gt;"", AA2465 + IF(AB2465=1,AD2465, 0), "") * (R2465+1)),"")</f>
        <v>0</v>
      </c>
      <c r="AF2465" s="21">
        <f ca="1">SUMIFS(AE$2:AE2465,D$2:D2465,D2465)</f>
        <v>1434</v>
      </c>
    </row>
    <row r="2466" spans="1:32" hidden="1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TBD</v>
      </c>
      <c r="K2466" s="21" t="str">
        <f>IFERROR(VLOOKUP(J2466,Setup_Team!$B:$C,2,FALSE), "TDB")</f>
        <v>TDB</v>
      </c>
      <c r="L2466" s="21" t="str">
        <f>VLOOKUP($A2466,Location!$A:$J,8,FALSE)</f>
        <v>TBD</v>
      </c>
      <c r="M2466" s="21" t="str">
        <f>IFERROR(VLOOKUP(L2466,Setup_Team!$B:$C,2,FALSE), "TDB")</f>
        <v>TDB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1">
        <v>0</v>
      </c>
      <c r="S2466" s="20">
        <f>VLOOKUP($A2466,Database!$A:$Y,10,FALSE)</f>
        <v>0</v>
      </c>
      <c r="T2466" s="20">
        <f>VLOOKUP($A2466,Database!$A:$Y,11,FALSE)</f>
        <v>0</v>
      </c>
      <c r="U2466" s="20">
        <f>VLOOKUP($A2466,Database!$A:$Y,12,FALSE)</f>
        <v>0</v>
      </c>
      <c r="V2466" s="20" t="str">
        <f>VLOOKUP(A2466,Database!A:M,13,FALSE)</f>
        <v>À venir</v>
      </c>
      <c r="W2466" s="20" t="str">
        <f>VLOOKUP($A2466,Database!$A:$Y,20,FALSE)</f>
        <v/>
      </c>
      <c r="X2466" s="20" t="str">
        <f>VLOOKUP($A2466,Database!$A:$Y,21,FALSE)</f>
        <v/>
      </c>
      <c r="Y2466" s="20">
        <f>IF(A2466=0,0,IF(V2466="À venir",0,IF(AND(ISBLANK(P2466),ISBLANK(Q2466)),1,0)))</f>
        <v>0</v>
      </c>
      <c r="Z2466" s="20" t="str">
        <f>IF(OR(ISBLANK(P2466),ISBLANK(Q2466)),"",IF(OR(AND(P2466&gt;Q2466,W2466&gt;X2466),AND(P2466=Q2466,W2466=X2466),AND(P2466&lt;Q2466,W2466&lt;X2466)),1,0))</f>
        <v/>
      </c>
      <c r="AA2466" s="20" t="str">
        <f ca="1">IF(C2466&lt;NOW(),IF(AND(P2466&gt;Q2466,W2466&gt;X2466),S2466,IF(AND(P2466=Q2466,W2466=X2466),T2466,IF(AND(P2466&lt;Q2466,W2466&lt;X2466),U2466,0))),"")</f>
        <v/>
      </c>
      <c r="AB2466" s="20">
        <f ca="1">IF(AND(P2466=W2466,Q2466=X2466,NOT(ISBLANK(P2466)),NOT(ISBLANK(Q2466)),NOT(ISBLANK(W2466)),NOT(ISBLANK(AA2466))),1,0)</f>
        <v>0</v>
      </c>
      <c r="AC2466" s="20" t="str">
        <f ca="1">IF(AB2466=0,"",IF(OR(ISBLANK(P2466),ISBLANK(Q2466)),"",IF(ISBLANK(VLOOKUP(A2466,Database!A:AA,22,FALSE)),"",VLOOKUP(A2466,Database!A:AA,22,FALSE))))</f>
        <v/>
      </c>
      <c r="AD2466" s="20" t="str">
        <f>IFERROR(
   IF(
     OR(ISBLANK(P2466),ISBLANK(Q2466)),
     "",
     IF(
       AND(AA2466&lt;&gt;"",OR(V2466="Terminé",V2466="En cours")),
       VLOOKUP(AC2466,Setup_ScoreExactBonus!A:D,4,FALSE),
       0
     )),
  0)</f>
        <v/>
      </c>
      <c r="AE2466" s="21">
        <f>IFERROR(IF(OR(ISBLANK(P2466),ISBLANK(Q2466)),0,IF(AA2466&lt;&gt;"", AA2466 + IF(AB2466=1,AD2466, 0), "") * (R2466+1)),"")</f>
        <v>0</v>
      </c>
      <c r="AF2466" s="21">
        <f ca="1">SUMIFS(AE$2:AE2466,D$2:D2466,D2466)</f>
        <v>2732</v>
      </c>
    </row>
    <row r="2467" spans="1:32" hidden="1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TBD</v>
      </c>
      <c r="K2467" s="21" t="str">
        <f>IFERROR(VLOOKUP(J2467,Setup_Team!$B:$C,2,FALSE), "TDB")</f>
        <v>TDB</v>
      </c>
      <c r="L2467" s="21" t="str">
        <f>VLOOKUP($A2467,Location!$A:$J,8,FALSE)</f>
        <v>TBD</v>
      </c>
      <c r="M2467" s="21" t="str">
        <f>IFERROR(VLOOKUP(L2467,Setup_Team!$B:$C,2,FALSE), "TDB")</f>
        <v>TDB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1">
        <v>0</v>
      </c>
      <c r="S2467" s="20">
        <f>VLOOKUP($A2467,Database!$A:$Y,10,FALSE)</f>
        <v>0</v>
      </c>
      <c r="T2467" s="20">
        <f>VLOOKUP($A2467,Database!$A:$Y,11,FALSE)</f>
        <v>0</v>
      </c>
      <c r="U2467" s="20">
        <f>VLOOKUP($A2467,Database!$A:$Y,12,FALSE)</f>
        <v>0</v>
      </c>
      <c r="V2467" s="20" t="str">
        <f>VLOOKUP(A2467,Database!A:M,13,FALSE)</f>
        <v>À venir</v>
      </c>
      <c r="W2467" s="20" t="str">
        <f>VLOOKUP($A2467,Database!$A:$Y,20,FALSE)</f>
        <v/>
      </c>
      <c r="X2467" s="20" t="str">
        <f>VLOOKUP($A2467,Database!$A:$Y,21,FALSE)</f>
        <v/>
      </c>
      <c r="Y2467" s="20">
        <f>IF(A2467=0,0,IF(V2467="À venir",0,IF(AND(ISBLANK(P2467),ISBLANK(Q2467)),1,0)))</f>
        <v>0</v>
      </c>
      <c r="Z2467" s="20" t="str">
        <f>IF(OR(ISBLANK(P2467),ISBLANK(Q2467)),"",IF(OR(AND(P2467&gt;Q2467,W2467&gt;X2467),AND(P2467=Q2467,W2467=X2467),AND(P2467&lt;Q2467,W2467&lt;X2467)),1,0))</f>
        <v/>
      </c>
      <c r="AA2467" s="20" t="str">
        <f ca="1">IF(C2467&lt;NOW(),IF(AND(P2467&gt;Q2467,W2467&gt;X2467),S2467,IF(AND(P2467=Q2467,W2467=X2467),T2467,IF(AND(P2467&lt;Q2467,W2467&lt;X2467),U2467,0))),"")</f>
        <v/>
      </c>
      <c r="AB2467" s="20">
        <f ca="1">IF(AND(P2467=W2467,Q2467=X2467,NOT(ISBLANK(P2467)),NOT(ISBLANK(Q2467)),NOT(ISBLANK(W2467)),NOT(ISBLANK(AA2467))),1,0)</f>
        <v>0</v>
      </c>
      <c r="AC2467" s="20" t="str">
        <f ca="1">IF(AB2467=0,"",IF(OR(ISBLANK(P2467),ISBLANK(Q2467)),"",IF(ISBLANK(VLOOKUP(A2467,Database!A:AA,22,FALSE)),"",VLOOKUP(A2467,Database!A:AA,22,FALSE))))</f>
        <v/>
      </c>
      <c r="AD2467" s="20" t="str">
        <f>IFERROR(
   IF(
     OR(ISBLANK(P2467),ISBLANK(Q2467)),
     "",
     IF(
       AND(AA2467&lt;&gt;"",OR(V2467="Terminé",V2467="En cours")),
       VLOOKUP(AC2467,Setup_ScoreExactBonus!A:D,4,FALSE),
       0
     )),
  0)</f>
        <v/>
      </c>
      <c r="AE2467" s="21">
        <f>IFERROR(IF(OR(ISBLANK(P2467),ISBLANK(Q2467)),0,IF(AA2467&lt;&gt;"", AA2467 + IF(AB2467=1,AD2467, 0), "") * (R2467+1)),"")</f>
        <v>0</v>
      </c>
      <c r="AF2467" s="21">
        <f ca="1">SUMIFS(AE$2:AE2467,D$2:D2467,D2467)</f>
        <v>2825</v>
      </c>
    </row>
    <row r="2468" spans="1:32" hidden="1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TBD</v>
      </c>
      <c r="K2468" s="21" t="str">
        <f>IFERROR(VLOOKUP(J2468,Setup_Team!$B:$C,2,FALSE), "TDB")</f>
        <v>TDB</v>
      </c>
      <c r="L2468" s="21" t="str">
        <f>VLOOKUP($A2468,Location!$A:$J,8,FALSE)</f>
        <v>TBD</v>
      </c>
      <c r="M2468" s="21" t="str">
        <f>IFERROR(VLOOKUP(L2468,Setup_Team!$B:$C,2,FALSE), "TDB")</f>
        <v>TDB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1">
        <v>0</v>
      </c>
      <c r="S2468" s="20">
        <f>VLOOKUP($A2468,Database!$A:$Y,10,FALSE)</f>
        <v>0</v>
      </c>
      <c r="T2468" s="20">
        <f>VLOOKUP($A2468,Database!$A:$Y,11,FALSE)</f>
        <v>0</v>
      </c>
      <c r="U2468" s="20">
        <f>VLOOKUP($A2468,Database!$A:$Y,12,FALSE)</f>
        <v>0</v>
      </c>
      <c r="V2468" s="20" t="str">
        <f>VLOOKUP(A2468,Database!A:M,13,FALSE)</f>
        <v>À venir</v>
      </c>
      <c r="W2468" s="20" t="str">
        <f>VLOOKUP($A2468,Database!$A:$Y,20,FALSE)</f>
        <v/>
      </c>
      <c r="X2468" s="20" t="str">
        <f>VLOOKUP($A2468,Database!$A:$Y,21,FALSE)</f>
        <v/>
      </c>
      <c r="Y2468" s="20">
        <f>IF(A2468=0,0,IF(V2468="À venir",0,IF(AND(ISBLANK(P2468),ISBLANK(Q2468)),1,0)))</f>
        <v>0</v>
      </c>
      <c r="Z2468" s="20" t="str">
        <f>IF(OR(ISBLANK(P2468),ISBLANK(Q2468)),"",IF(OR(AND(P2468&gt;Q2468,W2468&gt;X2468),AND(P2468=Q2468,W2468=X2468),AND(P2468&lt;Q2468,W2468&lt;X2468)),1,0))</f>
        <v/>
      </c>
      <c r="AA2468" s="20" t="str">
        <f ca="1">IF(C2468&lt;NOW(),IF(AND(P2468&gt;Q2468,W2468&gt;X2468),S2468,IF(AND(P2468=Q2468,W2468=X2468),T2468,IF(AND(P2468&lt;Q2468,W2468&lt;X2468),U2468,0))),"")</f>
        <v/>
      </c>
      <c r="AB2468" s="20">
        <f ca="1">IF(AND(P2468=W2468,Q2468=X2468,NOT(ISBLANK(P2468)),NOT(ISBLANK(Q2468)),NOT(ISBLANK(W2468)),NOT(ISBLANK(AA2468))),1,0)</f>
        <v>0</v>
      </c>
      <c r="AC2468" s="20" t="str">
        <f ca="1">IF(AB2468=0,"",IF(OR(ISBLANK(P2468),ISBLANK(Q2468)),"",IF(ISBLANK(VLOOKUP(A2468,Database!A:AA,22,FALSE)),"",VLOOKUP(A2468,Database!A:AA,22,FALSE))))</f>
        <v/>
      </c>
      <c r="AD2468" s="20" t="str">
        <f>IFERROR(
   IF(
     OR(ISBLANK(P2468),ISBLANK(Q2468)),
     "",
     IF(
       AND(AA2468&lt;&gt;"",OR(V2468="Terminé",V2468="En cours")),
       VLOOKUP(AC2468,Setup_ScoreExactBonus!A:D,4,FALSE),
       0
     )),
  0)</f>
        <v/>
      </c>
      <c r="AE2468" s="21">
        <f>IFERROR(IF(OR(ISBLANK(P2468),ISBLANK(Q2468)),0,IF(AA2468&lt;&gt;"", AA2468 + IF(AB2468=1,AD2468, 0), "") * (R2468+1)),"")</f>
        <v>0</v>
      </c>
      <c r="AF2468" s="21">
        <f ca="1">SUMIFS(AE$2:AE2468,D$2:D2468,D2468)</f>
        <v>2585</v>
      </c>
    </row>
    <row r="2469" spans="1:32" hidden="1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TBD</v>
      </c>
      <c r="K2469" s="21" t="str">
        <f>IFERROR(VLOOKUP(J2469,Setup_Team!$B:$C,2,FALSE), "TDB")</f>
        <v>TDB</v>
      </c>
      <c r="L2469" s="21" t="str">
        <f>VLOOKUP($A2469,Location!$A:$J,8,FALSE)</f>
        <v>TBD</v>
      </c>
      <c r="M2469" s="21" t="str">
        <f>IFERROR(VLOOKUP(L2469,Setup_Team!$B:$C,2,FALSE), "TDB")</f>
        <v>TDB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1">
        <v>0</v>
      </c>
      <c r="S2469" s="20">
        <f>VLOOKUP($A2469,Database!$A:$Y,10,FALSE)</f>
        <v>0</v>
      </c>
      <c r="T2469" s="20">
        <f>VLOOKUP($A2469,Database!$A:$Y,11,FALSE)</f>
        <v>0</v>
      </c>
      <c r="U2469" s="20">
        <f>VLOOKUP($A2469,Database!$A:$Y,12,FALSE)</f>
        <v>0</v>
      </c>
      <c r="V2469" s="20" t="str">
        <f>VLOOKUP(A2469,Database!A:M,13,FALSE)</f>
        <v>À venir</v>
      </c>
      <c r="W2469" s="20" t="str">
        <f>VLOOKUP($A2469,Database!$A:$Y,20,FALSE)</f>
        <v/>
      </c>
      <c r="X2469" s="20" t="str">
        <f>VLOOKUP($A2469,Database!$A:$Y,21,FALSE)</f>
        <v/>
      </c>
      <c r="Y2469" s="20">
        <f>IF(A2469=0,0,IF(V2469="À venir",0,IF(AND(ISBLANK(P2469),ISBLANK(Q2469)),1,0)))</f>
        <v>0</v>
      </c>
      <c r="Z2469" s="20" t="str">
        <f>IF(OR(ISBLANK(P2469),ISBLANK(Q2469)),"",IF(OR(AND(P2469&gt;Q2469,W2469&gt;X2469),AND(P2469=Q2469,W2469=X2469),AND(P2469&lt;Q2469,W2469&lt;X2469)),1,0))</f>
        <v/>
      </c>
      <c r="AA2469" s="20" t="str">
        <f ca="1">IF(C2469&lt;NOW(),IF(AND(P2469&gt;Q2469,W2469&gt;X2469),S2469,IF(AND(P2469=Q2469,W2469=X2469),T2469,IF(AND(P2469&lt;Q2469,W2469&lt;X2469),U2469,0))),"")</f>
        <v/>
      </c>
      <c r="AB2469" s="20">
        <f ca="1">IF(AND(P2469=W2469,Q2469=X2469,NOT(ISBLANK(P2469)),NOT(ISBLANK(Q2469)),NOT(ISBLANK(W2469)),NOT(ISBLANK(AA2469))),1,0)</f>
        <v>0</v>
      </c>
      <c r="AC2469" s="20" t="str">
        <f ca="1">IF(AB2469=0,"",IF(OR(ISBLANK(P2469),ISBLANK(Q2469)),"",IF(ISBLANK(VLOOKUP(A2469,Database!A:AA,22,FALSE)),"",VLOOKUP(A2469,Database!A:AA,22,FALSE))))</f>
        <v/>
      </c>
      <c r="AD2469" s="20" t="str">
        <f>IFERROR(
   IF(
     OR(ISBLANK(P2469),ISBLANK(Q2469)),
     "",
     IF(
       AND(AA2469&lt;&gt;"",OR(V2469="Terminé",V2469="En cours")),
       VLOOKUP(AC2469,Setup_ScoreExactBonus!A:D,4,FALSE),
       0
     )),
  0)</f>
        <v/>
      </c>
      <c r="AE2469" s="21">
        <f>IFERROR(IF(OR(ISBLANK(P2469),ISBLANK(Q2469)),0,IF(AA2469&lt;&gt;"", AA2469 + IF(AB2469=1,AD2469, 0), "") * (R2469+1)),"")</f>
        <v>0</v>
      </c>
      <c r="AF2469" s="21">
        <f ca="1">SUMIFS(AE$2:AE2469,D$2:D2469,D2469)</f>
        <v>2936</v>
      </c>
    </row>
    <row r="2470" spans="1:32" hidden="1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TBD</v>
      </c>
      <c r="K2470" s="21" t="str">
        <f>IFERROR(VLOOKUP(J2470,Setup_Team!$B:$C,2,FALSE), "TDB")</f>
        <v>TDB</v>
      </c>
      <c r="L2470" s="21" t="str">
        <f>VLOOKUP($A2470,Location!$A:$J,8,FALSE)</f>
        <v>TBD</v>
      </c>
      <c r="M2470" s="21" t="str">
        <f>IFERROR(VLOOKUP(L2470,Setup_Team!$B:$C,2,FALSE), "TDB")</f>
        <v>TDB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1">
        <v>0</v>
      </c>
      <c r="S2470" s="20">
        <f>VLOOKUP($A2470,Database!$A:$Y,10,FALSE)</f>
        <v>0</v>
      </c>
      <c r="T2470" s="20">
        <f>VLOOKUP($A2470,Database!$A:$Y,11,FALSE)</f>
        <v>0</v>
      </c>
      <c r="U2470" s="20">
        <f>VLOOKUP($A2470,Database!$A:$Y,12,FALSE)</f>
        <v>0</v>
      </c>
      <c r="V2470" s="20" t="str">
        <f>VLOOKUP(A2470,Database!A:M,13,FALSE)</f>
        <v>À venir</v>
      </c>
      <c r="W2470" s="20" t="str">
        <f>VLOOKUP($A2470,Database!$A:$Y,20,FALSE)</f>
        <v/>
      </c>
      <c r="X2470" s="20" t="str">
        <f>VLOOKUP($A2470,Database!$A:$Y,21,FALSE)</f>
        <v/>
      </c>
      <c r="Y2470" s="20">
        <f>IF(A2470=0,0,IF(V2470="À venir",0,IF(AND(ISBLANK(P2470),ISBLANK(Q2470)),1,0)))</f>
        <v>0</v>
      </c>
      <c r="Z2470" s="20" t="str">
        <f>IF(OR(ISBLANK(P2470),ISBLANK(Q2470)),"",IF(OR(AND(P2470&gt;Q2470,W2470&gt;X2470),AND(P2470=Q2470,W2470=X2470),AND(P2470&lt;Q2470,W2470&lt;X2470)),1,0))</f>
        <v/>
      </c>
      <c r="AA2470" s="20" t="str">
        <f ca="1">IF(C2470&lt;NOW(),IF(AND(P2470&gt;Q2470,W2470&gt;X2470),S2470,IF(AND(P2470=Q2470,W2470=X2470),T2470,IF(AND(P2470&lt;Q2470,W2470&lt;X2470),U2470,0))),"")</f>
        <v/>
      </c>
      <c r="AB2470" s="20">
        <f ca="1">IF(AND(P2470=W2470,Q2470=X2470,NOT(ISBLANK(P2470)),NOT(ISBLANK(Q2470)),NOT(ISBLANK(W2470)),NOT(ISBLANK(AA2470))),1,0)</f>
        <v>0</v>
      </c>
      <c r="AC2470" s="20" t="str">
        <f ca="1">IF(AB2470=0,"",IF(OR(ISBLANK(P2470),ISBLANK(Q2470)),"",IF(ISBLANK(VLOOKUP(A2470,Database!A:AA,22,FALSE)),"",VLOOKUP(A2470,Database!A:AA,22,FALSE))))</f>
        <v/>
      </c>
      <c r="AD2470" s="20" t="str">
        <f>IFERROR(
   IF(
     OR(ISBLANK(P2470),ISBLANK(Q2470)),
     "",
     IF(
       AND(AA2470&lt;&gt;"",OR(V2470="Terminé",V2470="En cours")),
       VLOOKUP(AC2470,Setup_ScoreExactBonus!A:D,4,FALSE),
       0
     )),
  0)</f>
        <v/>
      </c>
      <c r="AE2470" s="21">
        <f>IFERROR(IF(OR(ISBLANK(P2470),ISBLANK(Q2470)),0,IF(AA2470&lt;&gt;"", AA2470 + IF(AB2470=1,AD2470, 0), "") * (R2470+1)),"")</f>
        <v>0</v>
      </c>
      <c r="AF2470" s="21">
        <f ca="1">SUMIFS(AE$2:AE2470,D$2:D2470,D2470)</f>
        <v>2774</v>
      </c>
    </row>
    <row r="2471" spans="1:32" hidden="1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TBD</v>
      </c>
      <c r="K2471" s="21" t="str">
        <f>IFERROR(VLOOKUP(J2471,Setup_Team!$B:$C,2,FALSE), "TDB")</f>
        <v>TDB</v>
      </c>
      <c r="L2471" s="21" t="str">
        <f>VLOOKUP($A2471,Location!$A:$J,8,FALSE)</f>
        <v>TBD</v>
      </c>
      <c r="M2471" s="21" t="str">
        <f>IFERROR(VLOOKUP(L2471,Setup_Team!$B:$C,2,FALSE), "TDB")</f>
        <v>TDB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1">
        <v>0</v>
      </c>
      <c r="S2471" s="20">
        <f>VLOOKUP($A2471,Database!$A:$Y,10,FALSE)</f>
        <v>0</v>
      </c>
      <c r="T2471" s="20">
        <f>VLOOKUP($A2471,Database!$A:$Y,11,FALSE)</f>
        <v>0</v>
      </c>
      <c r="U2471" s="20">
        <f>VLOOKUP($A2471,Database!$A:$Y,12,FALSE)</f>
        <v>0</v>
      </c>
      <c r="V2471" s="20" t="str">
        <f>VLOOKUP(A2471,Database!A:M,13,FALSE)</f>
        <v>À venir</v>
      </c>
      <c r="W2471" s="20" t="str">
        <f>VLOOKUP($A2471,Database!$A:$Y,20,FALSE)</f>
        <v/>
      </c>
      <c r="X2471" s="20" t="str">
        <f>VLOOKUP($A2471,Database!$A:$Y,21,FALSE)</f>
        <v/>
      </c>
      <c r="Y2471" s="20">
        <f>IF(A2471=0,0,IF(V2471="À venir",0,IF(AND(ISBLANK(P2471),ISBLANK(Q2471)),1,0)))</f>
        <v>0</v>
      </c>
      <c r="Z2471" s="20" t="str">
        <f>IF(OR(ISBLANK(P2471),ISBLANK(Q2471)),"",IF(OR(AND(P2471&gt;Q2471,W2471&gt;X2471),AND(P2471=Q2471,W2471=X2471),AND(P2471&lt;Q2471,W2471&lt;X2471)),1,0))</f>
        <v/>
      </c>
      <c r="AA2471" s="20" t="str">
        <f ca="1">IF(C2471&lt;NOW(),IF(AND(P2471&gt;Q2471,W2471&gt;X2471),S2471,IF(AND(P2471=Q2471,W2471=X2471),T2471,IF(AND(P2471&lt;Q2471,W2471&lt;X2471),U2471,0))),"")</f>
        <v/>
      </c>
      <c r="AB2471" s="20">
        <f ca="1">IF(AND(P2471=W2471,Q2471=X2471,NOT(ISBLANK(P2471)),NOT(ISBLANK(Q2471)),NOT(ISBLANK(W2471)),NOT(ISBLANK(AA2471))),1,0)</f>
        <v>0</v>
      </c>
      <c r="AC2471" s="20" t="str">
        <f ca="1">IF(AB2471=0,"",IF(OR(ISBLANK(P2471),ISBLANK(Q2471)),"",IF(ISBLANK(VLOOKUP(A2471,Database!A:AA,22,FALSE)),"",VLOOKUP(A2471,Database!A:AA,22,FALSE))))</f>
        <v/>
      </c>
      <c r="AD2471" s="20" t="str">
        <f>IFERROR(
   IF(
     OR(ISBLANK(P2471),ISBLANK(Q2471)),
     "",
     IF(
       AND(AA2471&lt;&gt;"",OR(V2471="Terminé",V2471="En cours")),
       VLOOKUP(AC2471,Setup_ScoreExactBonus!A:D,4,FALSE),
       0
     )),
  0)</f>
        <v/>
      </c>
      <c r="AE2471" s="21">
        <f>IFERROR(IF(OR(ISBLANK(P2471),ISBLANK(Q2471)),0,IF(AA2471&lt;&gt;"", AA2471 + IF(AB2471=1,AD2471, 0), "") * (R2471+1)),"")</f>
        <v>0</v>
      </c>
      <c r="AF2471" s="21">
        <f ca="1">SUMIFS(AE$2:AE2471,D$2:D2471,D2471)</f>
        <v>2919</v>
      </c>
    </row>
    <row r="2472" spans="1:32" hidden="1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TBD</v>
      </c>
      <c r="K2472" s="21" t="str">
        <f>IFERROR(VLOOKUP(J2472,Setup_Team!$B:$C,2,FALSE), "TDB")</f>
        <v>TDB</v>
      </c>
      <c r="L2472" s="21" t="str">
        <f>VLOOKUP($A2472,Location!$A:$J,8,FALSE)</f>
        <v>TBD</v>
      </c>
      <c r="M2472" s="21" t="str">
        <f>IFERROR(VLOOKUP(L2472,Setup_Team!$B:$C,2,FALSE), "TDB")</f>
        <v>TDB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1">
        <v>0</v>
      </c>
      <c r="S2472" s="20">
        <f>VLOOKUP($A2472,Database!$A:$Y,10,FALSE)</f>
        <v>0</v>
      </c>
      <c r="T2472" s="20">
        <f>VLOOKUP($A2472,Database!$A:$Y,11,FALSE)</f>
        <v>0</v>
      </c>
      <c r="U2472" s="20">
        <f>VLOOKUP($A2472,Database!$A:$Y,12,FALSE)</f>
        <v>0</v>
      </c>
      <c r="V2472" s="20" t="str">
        <f>VLOOKUP(A2472,Database!A:M,13,FALSE)</f>
        <v>À venir</v>
      </c>
      <c r="W2472" s="20" t="str">
        <f>VLOOKUP($A2472,Database!$A:$Y,20,FALSE)</f>
        <v/>
      </c>
      <c r="X2472" s="20" t="str">
        <f>VLOOKUP($A2472,Database!$A:$Y,21,FALSE)</f>
        <v/>
      </c>
      <c r="Y2472" s="20">
        <f>IF(A2472=0,0,IF(V2472="À venir",0,IF(AND(ISBLANK(P2472),ISBLANK(Q2472)),1,0)))</f>
        <v>0</v>
      </c>
      <c r="Z2472" s="20" t="str">
        <f>IF(OR(ISBLANK(P2472),ISBLANK(Q2472)),"",IF(OR(AND(P2472&gt;Q2472,W2472&gt;X2472),AND(P2472=Q2472,W2472=X2472),AND(P2472&lt;Q2472,W2472&lt;X2472)),1,0))</f>
        <v/>
      </c>
      <c r="AA2472" s="20" t="str">
        <f ca="1">IF(C2472&lt;NOW(),IF(AND(P2472&gt;Q2472,W2472&gt;X2472),S2472,IF(AND(P2472=Q2472,W2472=X2472),T2472,IF(AND(P2472&lt;Q2472,W2472&lt;X2472),U2472,0))),"")</f>
        <v/>
      </c>
      <c r="AB2472" s="20">
        <f ca="1">IF(AND(P2472=W2472,Q2472=X2472,NOT(ISBLANK(P2472)),NOT(ISBLANK(Q2472)),NOT(ISBLANK(W2472)),NOT(ISBLANK(AA2472))),1,0)</f>
        <v>0</v>
      </c>
      <c r="AC2472" s="20" t="str">
        <f ca="1">IF(AB2472=0,"",IF(OR(ISBLANK(P2472),ISBLANK(Q2472)),"",IF(ISBLANK(VLOOKUP(A2472,Database!A:AA,22,FALSE)),"",VLOOKUP(A2472,Database!A:AA,22,FALSE))))</f>
        <v/>
      </c>
      <c r="AD2472" s="20" t="str">
        <f>IFERROR(
   IF(
     OR(ISBLANK(P2472),ISBLANK(Q2472)),
     "",
     IF(
       AND(AA2472&lt;&gt;"",OR(V2472="Terminé",V2472="En cours")),
       VLOOKUP(AC2472,Setup_ScoreExactBonus!A:D,4,FALSE),
       0
     )),
  0)</f>
        <v/>
      </c>
      <c r="AE2472" s="21">
        <f>IFERROR(IF(OR(ISBLANK(P2472),ISBLANK(Q2472)),0,IF(AA2472&lt;&gt;"", AA2472 + IF(AB2472=1,AD2472, 0), "") * (R2472+1)),"")</f>
        <v>0</v>
      </c>
      <c r="AF2472" s="21">
        <f ca="1">SUMIFS(AE$2:AE2472,D$2:D2472,D2472)</f>
        <v>2893</v>
      </c>
    </row>
    <row r="2473" spans="1:32" hidden="1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TBD</v>
      </c>
      <c r="K2473" s="21" t="str">
        <f>IFERROR(VLOOKUP(J2473,Setup_Team!$B:$C,2,FALSE), "TDB")</f>
        <v>TDB</v>
      </c>
      <c r="L2473" s="21" t="str">
        <f>VLOOKUP($A2473,Location!$A:$J,8,FALSE)</f>
        <v>TBD</v>
      </c>
      <c r="M2473" s="21" t="str">
        <f>IFERROR(VLOOKUP(L2473,Setup_Team!$B:$C,2,FALSE), "TDB")</f>
        <v>TDB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1">
        <v>0</v>
      </c>
      <c r="S2473" s="20">
        <f>VLOOKUP($A2473,Database!$A:$Y,10,FALSE)</f>
        <v>0</v>
      </c>
      <c r="T2473" s="20">
        <f>VLOOKUP($A2473,Database!$A:$Y,11,FALSE)</f>
        <v>0</v>
      </c>
      <c r="U2473" s="20">
        <f>VLOOKUP($A2473,Database!$A:$Y,12,FALSE)</f>
        <v>0</v>
      </c>
      <c r="V2473" s="20" t="str">
        <f>VLOOKUP(A2473,Database!A:M,13,FALSE)</f>
        <v>À venir</v>
      </c>
      <c r="W2473" s="20" t="str">
        <f>VLOOKUP($A2473,Database!$A:$Y,20,FALSE)</f>
        <v/>
      </c>
      <c r="X2473" s="20" t="str">
        <f>VLOOKUP($A2473,Database!$A:$Y,21,FALSE)</f>
        <v/>
      </c>
      <c r="Y2473" s="20">
        <f>IF(A2473=0,0,IF(V2473="À venir",0,IF(AND(ISBLANK(P2473),ISBLANK(Q2473)),1,0)))</f>
        <v>0</v>
      </c>
      <c r="Z2473" s="20" t="str">
        <f>IF(OR(ISBLANK(P2473),ISBLANK(Q2473)),"",IF(OR(AND(P2473&gt;Q2473,W2473&gt;X2473),AND(P2473=Q2473,W2473=X2473),AND(P2473&lt;Q2473,W2473&lt;X2473)),1,0))</f>
        <v/>
      </c>
      <c r="AA2473" s="20" t="str">
        <f ca="1">IF(C2473&lt;NOW(),IF(AND(P2473&gt;Q2473,W2473&gt;X2473),S2473,IF(AND(P2473=Q2473,W2473=X2473),T2473,IF(AND(P2473&lt;Q2473,W2473&lt;X2473),U2473,0))),"")</f>
        <v/>
      </c>
      <c r="AB2473" s="20">
        <f ca="1">IF(AND(P2473=W2473,Q2473=X2473,NOT(ISBLANK(P2473)),NOT(ISBLANK(Q2473)),NOT(ISBLANK(W2473)),NOT(ISBLANK(AA2473))),1,0)</f>
        <v>0</v>
      </c>
      <c r="AC2473" s="20" t="str">
        <f ca="1">IF(AB2473=0,"",IF(OR(ISBLANK(P2473),ISBLANK(Q2473)),"",IF(ISBLANK(VLOOKUP(A2473,Database!A:AA,22,FALSE)),"",VLOOKUP(A2473,Database!A:AA,22,FALSE))))</f>
        <v/>
      </c>
      <c r="AD2473" s="20" t="str">
        <f>IFERROR(
   IF(
     OR(ISBLANK(P2473),ISBLANK(Q2473)),
     "",
     IF(
       AND(AA2473&lt;&gt;"",OR(V2473="Terminé",V2473="En cours")),
       VLOOKUP(AC2473,Setup_ScoreExactBonus!A:D,4,FALSE),
       0
     )),
  0)</f>
        <v/>
      </c>
      <c r="AE2473" s="21">
        <f>IFERROR(IF(OR(ISBLANK(P2473),ISBLANK(Q2473)),0,IF(AA2473&lt;&gt;"", AA2473 + IF(AB2473=1,AD2473, 0), "") * (R2473+1)),"")</f>
        <v>0</v>
      </c>
      <c r="AF2473" s="21">
        <f ca="1">SUMIFS(AE$2:AE2473,D$2:D2473,D2473)</f>
        <v>2823</v>
      </c>
    </row>
    <row r="2474" spans="1:32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TBD</v>
      </c>
      <c r="K2474" s="21" t="str">
        <f>IFERROR(VLOOKUP(J2474,Setup_Team!$B:$C,2,FALSE), "TDB")</f>
        <v>TDB</v>
      </c>
      <c r="L2474" s="21" t="str">
        <f>VLOOKUP($A2474,Location!$A:$J,8,FALSE)</f>
        <v>TBD</v>
      </c>
      <c r="M2474" s="21" t="str">
        <f>IFERROR(VLOOKUP(L2474,Setup_Team!$B:$C,2,FALSE), "TDB")</f>
        <v>TDB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1">
        <v>0</v>
      </c>
      <c r="S2474" s="20">
        <f>VLOOKUP($A2474,Database!$A:$Y,10,FALSE)</f>
        <v>0</v>
      </c>
      <c r="T2474" s="20">
        <f>VLOOKUP($A2474,Database!$A:$Y,11,FALSE)</f>
        <v>0</v>
      </c>
      <c r="U2474" s="20">
        <f>VLOOKUP($A2474,Database!$A:$Y,12,FALSE)</f>
        <v>0</v>
      </c>
      <c r="V2474" s="20" t="str">
        <f>VLOOKUP(A2474,Database!A:M,13,FALSE)</f>
        <v>À venir</v>
      </c>
      <c r="W2474" s="20" t="str">
        <f>VLOOKUP($A2474,Database!$A:$Y,20,FALSE)</f>
        <v/>
      </c>
      <c r="X2474" s="20" t="str">
        <f>VLOOKUP($A2474,Database!$A:$Y,21,FALSE)</f>
        <v/>
      </c>
      <c r="Y2474" s="20">
        <f>IF(A2474=0,0,IF(V2474="À venir",0,IF(AND(ISBLANK(P2474),ISBLANK(Q2474)),1,0)))</f>
        <v>0</v>
      </c>
      <c r="Z2474" s="20" t="str">
        <f>IF(OR(ISBLANK(P2474),ISBLANK(Q2474)),"",IF(OR(AND(P2474&gt;Q2474,W2474&gt;X2474),AND(P2474=Q2474,W2474=X2474),AND(P2474&lt;Q2474,W2474&lt;X2474)),1,0))</f>
        <v/>
      </c>
      <c r="AA2474" s="20" t="str">
        <f ca="1">IF(C2474&lt;NOW(),IF(AND(P2474&gt;Q2474,W2474&gt;X2474),S2474,IF(AND(P2474=Q2474,W2474=X2474),T2474,IF(AND(P2474&lt;Q2474,W2474&lt;X2474),U2474,0))),"")</f>
        <v/>
      </c>
      <c r="AB2474" s="20">
        <f ca="1">IF(AND(P2474=W2474,Q2474=X2474,NOT(ISBLANK(P2474)),NOT(ISBLANK(Q2474)),NOT(ISBLANK(W2474)),NOT(ISBLANK(AA2474))),1,0)</f>
        <v>0</v>
      </c>
      <c r="AC2474" s="20" t="str">
        <f ca="1">IF(AB2474=0,"",IF(OR(ISBLANK(P2474),ISBLANK(Q2474)),"",IF(ISBLANK(VLOOKUP(A2474,Database!A:AA,22,FALSE)),"",VLOOKUP(A2474,Database!A:AA,22,FALSE))))</f>
        <v/>
      </c>
      <c r="AD2474" s="20" t="str">
        <f>IFERROR(
   IF(
     OR(ISBLANK(P2474),ISBLANK(Q2474)),
     "",
     IF(
       AND(AA2474&lt;&gt;"",OR(V2474="Terminé",V2474="En cours")),
       VLOOKUP(AC2474,Setup_ScoreExactBonus!A:D,4,FALSE),
       0
     )),
  0)</f>
        <v/>
      </c>
      <c r="AE2474" s="21">
        <f>IFERROR(IF(OR(ISBLANK(P2474),ISBLANK(Q2474)),0,IF(AA2474&lt;&gt;"", AA2474 + IF(AB2474=1,AD2474, 0), "") * (R2474+1)),"")</f>
        <v>0</v>
      </c>
      <c r="AF2474" s="21">
        <f ca="1">SUMIFS(AE$2:AE2474,D$2:D2474,D2474)</f>
        <v>2420</v>
      </c>
    </row>
    <row r="2475" spans="1:32" hidden="1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TBD</v>
      </c>
      <c r="K2475" s="21" t="str">
        <f>IFERROR(VLOOKUP(J2475,Setup_Team!$B:$C,2,FALSE), "TDB")</f>
        <v>TDB</v>
      </c>
      <c r="L2475" s="21" t="str">
        <f>VLOOKUP($A2475,Location!$A:$J,8,FALSE)</f>
        <v>TBD</v>
      </c>
      <c r="M2475" s="21" t="str">
        <f>IFERROR(VLOOKUP(L2475,Setup_Team!$B:$C,2,FALSE), "TDB")</f>
        <v>TDB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1">
        <v>0</v>
      </c>
      <c r="S2475" s="20">
        <f>VLOOKUP($A2475,Database!$A:$Y,10,FALSE)</f>
        <v>0</v>
      </c>
      <c r="T2475" s="20">
        <f>VLOOKUP($A2475,Database!$A:$Y,11,FALSE)</f>
        <v>0</v>
      </c>
      <c r="U2475" s="20">
        <f>VLOOKUP($A2475,Database!$A:$Y,12,FALSE)</f>
        <v>0</v>
      </c>
      <c r="V2475" s="20" t="str">
        <f>VLOOKUP(A2475,Database!A:M,13,FALSE)</f>
        <v>À venir</v>
      </c>
      <c r="W2475" s="20" t="str">
        <f>VLOOKUP($A2475,Database!$A:$Y,20,FALSE)</f>
        <v/>
      </c>
      <c r="X2475" s="20" t="str">
        <f>VLOOKUP($A2475,Database!$A:$Y,21,FALSE)</f>
        <v/>
      </c>
      <c r="Y2475" s="20">
        <f>IF(A2475=0,0,IF(V2475="À venir",0,IF(AND(ISBLANK(P2475),ISBLANK(Q2475)),1,0)))</f>
        <v>0</v>
      </c>
      <c r="Z2475" s="20" t="str">
        <f>IF(OR(ISBLANK(P2475),ISBLANK(Q2475)),"",IF(OR(AND(P2475&gt;Q2475,W2475&gt;X2475),AND(P2475=Q2475,W2475=X2475),AND(P2475&lt;Q2475,W2475&lt;X2475)),1,0))</f>
        <v/>
      </c>
      <c r="AA2475" s="20" t="str">
        <f ca="1">IF(C2475&lt;NOW(),IF(AND(P2475&gt;Q2475,W2475&gt;X2475),S2475,IF(AND(P2475=Q2475,W2475=X2475),T2475,IF(AND(P2475&lt;Q2475,W2475&lt;X2475),U2475,0))),"")</f>
        <v/>
      </c>
      <c r="AB2475" s="20">
        <f ca="1">IF(AND(P2475=W2475,Q2475=X2475,NOT(ISBLANK(P2475)),NOT(ISBLANK(Q2475)),NOT(ISBLANK(W2475)),NOT(ISBLANK(AA2475))),1,0)</f>
        <v>0</v>
      </c>
      <c r="AC2475" s="20" t="str">
        <f ca="1">IF(AB2475=0,"",IF(OR(ISBLANK(P2475),ISBLANK(Q2475)),"",IF(ISBLANK(VLOOKUP(A2475,Database!A:AA,22,FALSE)),"",VLOOKUP(A2475,Database!A:AA,22,FALSE))))</f>
        <v/>
      </c>
      <c r="AD2475" s="20" t="str">
        <f>IFERROR(
   IF(
     OR(ISBLANK(P2475),ISBLANK(Q2475)),
     "",
     IF(
       AND(AA2475&lt;&gt;"",OR(V2475="Terminé",V2475="En cours")),
       VLOOKUP(AC2475,Setup_ScoreExactBonus!A:D,4,FALSE),
       0
     )),
  0)</f>
        <v/>
      </c>
      <c r="AE2475" s="21">
        <f>IFERROR(IF(OR(ISBLANK(P2475),ISBLANK(Q2475)),0,IF(AA2475&lt;&gt;"", AA2475 + IF(AB2475=1,AD2475, 0), "") * (R2475+1)),"")</f>
        <v>0</v>
      </c>
      <c r="AF2475" s="21">
        <f ca="1">SUMIFS(AE$2:AE2475,D$2:D2475,D2475)</f>
        <v>2637</v>
      </c>
    </row>
    <row r="2476" spans="1:32" hidden="1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TBD</v>
      </c>
      <c r="K2476" s="21" t="str">
        <f>IFERROR(VLOOKUP(J2476,Setup_Team!$B:$C,2,FALSE), "TDB")</f>
        <v>TDB</v>
      </c>
      <c r="L2476" s="21" t="str">
        <f>VLOOKUP($A2476,Location!$A:$J,8,FALSE)</f>
        <v>TBD</v>
      </c>
      <c r="M2476" s="21" t="str">
        <f>IFERROR(VLOOKUP(L2476,Setup_Team!$B:$C,2,FALSE), "TDB")</f>
        <v>TDB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1">
        <v>0</v>
      </c>
      <c r="S2476" s="20">
        <f>VLOOKUP($A2476,Database!$A:$Y,10,FALSE)</f>
        <v>0</v>
      </c>
      <c r="T2476" s="20">
        <f>VLOOKUP($A2476,Database!$A:$Y,11,FALSE)</f>
        <v>0</v>
      </c>
      <c r="U2476" s="20">
        <f>VLOOKUP($A2476,Database!$A:$Y,12,FALSE)</f>
        <v>0</v>
      </c>
      <c r="V2476" s="20" t="str">
        <f>VLOOKUP(A2476,Database!A:M,13,FALSE)</f>
        <v>À venir</v>
      </c>
      <c r="W2476" s="20" t="str">
        <f>VLOOKUP($A2476,Database!$A:$Y,20,FALSE)</f>
        <v/>
      </c>
      <c r="X2476" s="20" t="str">
        <f>VLOOKUP($A2476,Database!$A:$Y,21,FALSE)</f>
        <v/>
      </c>
      <c r="Y2476" s="20">
        <f>IF(A2476=0,0,IF(V2476="À venir",0,IF(AND(ISBLANK(P2476),ISBLANK(Q2476)),1,0)))</f>
        <v>0</v>
      </c>
      <c r="Z2476" s="20" t="str">
        <f>IF(OR(ISBLANK(P2476),ISBLANK(Q2476)),"",IF(OR(AND(P2476&gt;Q2476,W2476&gt;X2476),AND(P2476=Q2476,W2476=X2476),AND(P2476&lt;Q2476,W2476&lt;X2476)),1,0))</f>
        <v/>
      </c>
      <c r="AA2476" s="20" t="str">
        <f ca="1">IF(C2476&lt;NOW(),IF(AND(P2476&gt;Q2476,W2476&gt;X2476),S2476,IF(AND(P2476=Q2476,W2476=X2476),T2476,IF(AND(P2476&lt;Q2476,W2476&lt;X2476),U2476,0))),"")</f>
        <v/>
      </c>
      <c r="AB2476" s="20">
        <f ca="1">IF(AND(P2476=W2476,Q2476=X2476,NOT(ISBLANK(P2476)),NOT(ISBLANK(Q2476)),NOT(ISBLANK(W2476)),NOT(ISBLANK(AA2476))),1,0)</f>
        <v>0</v>
      </c>
      <c r="AC2476" s="20" t="str">
        <f ca="1">IF(AB2476=0,"",IF(OR(ISBLANK(P2476),ISBLANK(Q2476)),"",IF(ISBLANK(VLOOKUP(A2476,Database!A:AA,22,FALSE)),"",VLOOKUP(A2476,Database!A:AA,22,FALSE))))</f>
        <v/>
      </c>
      <c r="AD2476" s="20" t="str">
        <f>IFERROR(
   IF(
     OR(ISBLANK(P2476),ISBLANK(Q2476)),
     "",
     IF(
       AND(AA2476&lt;&gt;"",OR(V2476="Terminé",V2476="En cours")),
       VLOOKUP(AC2476,Setup_ScoreExactBonus!A:D,4,FALSE),
       0
     )),
  0)</f>
        <v/>
      </c>
      <c r="AE2476" s="21">
        <f>IFERROR(IF(OR(ISBLANK(P2476),ISBLANK(Q2476)),0,IF(AA2476&lt;&gt;"", AA2476 + IF(AB2476=1,AD2476, 0), "") * (R2476+1)),"")</f>
        <v>0</v>
      </c>
      <c r="AF2476" s="21">
        <f ca="1">SUMIFS(AE$2:AE2476,D$2:D2476,D2476)</f>
        <v>2628</v>
      </c>
    </row>
    <row r="2477" spans="1:32" hidden="1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TBD</v>
      </c>
      <c r="K2477" s="21" t="str">
        <f>IFERROR(VLOOKUP(J2477,Setup_Team!$B:$C,2,FALSE), "TDB")</f>
        <v>TDB</v>
      </c>
      <c r="L2477" s="21" t="str">
        <f>VLOOKUP($A2477,Location!$A:$J,8,FALSE)</f>
        <v>TBD</v>
      </c>
      <c r="M2477" s="21" t="str">
        <f>IFERROR(VLOOKUP(L2477,Setup_Team!$B:$C,2,FALSE), "TDB")</f>
        <v>TDB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1">
        <v>0</v>
      </c>
      <c r="S2477" s="20">
        <f>VLOOKUP($A2477,Database!$A:$Y,10,FALSE)</f>
        <v>0</v>
      </c>
      <c r="T2477" s="20">
        <f>VLOOKUP($A2477,Database!$A:$Y,11,FALSE)</f>
        <v>0</v>
      </c>
      <c r="U2477" s="20">
        <f>VLOOKUP($A2477,Database!$A:$Y,12,FALSE)</f>
        <v>0</v>
      </c>
      <c r="V2477" s="20" t="str">
        <f>VLOOKUP(A2477,Database!A:M,13,FALSE)</f>
        <v>À venir</v>
      </c>
      <c r="W2477" s="20" t="str">
        <f>VLOOKUP($A2477,Database!$A:$Y,20,FALSE)</f>
        <v/>
      </c>
      <c r="X2477" s="20" t="str">
        <f>VLOOKUP($A2477,Database!$A:$Y,21,FALSE)</f>
        <v/>
      </c>
      <c r="Y2477" s="20">
        <f>IF(A2477=0,0,IF(V2477="À venir",0,IF(AND(ISBLANK(P2477),ISBLANK(Q2477)),1,0)))</f>
        <v>0</v>
      </c>
      <c r="Z2477" s="20" t="str">
        <f>IF(OR(ISBLANK(P2477),ISBLANK(Q2477)),"",IF(OR(AND(P2477&gt;Q2477,W2477&gt;X2477),AND(P2477=Q2477,W2477=X2477),AND(P2477&lt;Q2477,W2477&lt;X2477)),1,0))</f>
        <v/>
      </c>
      <c r="AA2477" s="20" t="str">
        <f ca="1">IF(C2477&lt;NOW(),IF(AND(P2477&gt;Q2477,W2477&gt;X2477),S2477,IF(AND(P2477=Q2477,W2477=X2477),T2477,IF(AND(P2477&lt;Q2477,W2477&lt;X2477),U2477,0))),"")</f>
        <v/>
      </c>
      <c r="AB2477" s="20">
        <f ca="1">IF(AND(P2477=W2477,Q2477=X2477,NOT(ISBLANK(P2477)),NOT(ISBLANK(Q2477)),NOT(ISBLANK(W2477)),NOT(ISBLANK(AA2477))),1,0)</f>
        <v>0</v>
      </c>
      <c r="AC2477" s="20" t="str">
        <f ca="1">IF(AB2477=0,"",IF(OR(ISBLANK(P2477),ISBLANK(Q2477)),"",IF(ISBLANK(VLOOKUP(A2477,Database!A:AA,22,FALSE)),"",VLOOKUP(A2477,Database!A:AA,22,FALSE))))</f>
        <v/>
      </c>
      <c r="AD2477" s="20" t="str">
        <f>IFERROR(
   IF(
     OR(ISBLANK(P2477),ISBLANK(Q2477)),
     "",
     IF(
       AND(AA2477&lt;&gt;"",OR(V2477="Terminé",V2477="En cours")),
       VLOOKUP(AC2477,Setup_ScoreExactBonus!A:D,4,FALSE),
       0
     )),
  0)</f>
        <v/>
      </c>
      <c r="AE2477" s="21">
        <f>IFERROR(IF(OR(ISBLANK(P2477),ISBLANK(Q2477)),0,IF(AA2477&lt;&gt;"", AA2477 + IF(AB2477=1,AD2477, 0), "") * (R2477+1)),"")</f>
        <v>0</v>
      </c>
      <c r="AF2477" s="21">
        <f ca="1">SUMIFS(AE$2:AE2477,D$2:D2477,D2477)</f>
        <v>2516</v>
      </c>
    </row>
    <row r="2478" spans="1:32" hidden="1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TBD</v>
      </c>
      <c r="K2478" s="21" t="str">
        <f>IFERROR(VLOOKUP(J2478,Setup_Team!$B:$C,2,FALSE), "TDB")</f>
        <v>TDB</v>
      </c>
      <c r="L2478" s="21" t="str">
        <f>VLOOKUP($A2478,Location!$A:$J,8,FALSE)</f>
        <v>TBD</v>
      </c>
      <c r="M2478" s="21" t="str">
        <f>IFERROR(VLOOKUP(L2478,Setup_Team!$B:$C,2,FALSE), "TDB")</f>
        <v>TDB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1">
        <v>0</v>
      </c>
      <c r="S2478" s="20">
        <f>VLOOKUP($A2478,Database!$A:$Y,10,FALSE)</f>
        <v>0</v>
      </c>
      <c r="T2478" s="20">
        <f>VLOOKUP($A2478,Database!$A:$Y,11,FALSE)</f>
        <v>0</v>
      </c>
      <c r="U2478" s="20">
        <f>VLOOKUP($A2478,Database!$A:$Y,12,FALSE)</f>
        <v>0</v>
      </c>
      <c r="V2478" s="20" t="str">
        <f>VLOOKUP(A2478,Database!A:M,13,FALSE)</f>
        <v>À venir</v>
      </c>
      <c r="W2478" s="20" t="str">
        <f>VLOOKUP($A2478,Database!$A:$Y,20,FALSE)</f>
        <v/>
      </c>
      <c r="X2478" s="20" t="str">
        <f>VLOOKUP($A2478,Database!$A:$Y,21,FALSE)</f>
        <v/>
      </c>
      <c r="Y2478" s="20">
        <f>IF(A2478=0,0,IF(V2478="À venir",0,IF(AND(ISBLANK(P2478),ISBLANK(Q2478)),1,0)))</f>
        <v>0</v>
      </c>
      <c r="Z2478" s="20" t="str">
        <f>IF(OR(ISBLANK(P2478),ISBLANK(Q2478)),"",IF(OR(AND(P2478&gt;Q2478,W2478&gt;X2478),AND(P2478=Q2478,W2478=X2478),AND(P2478&lt;Q2478,W2478&lt;X2478)),1,0))</f>
        <v/>
      </c>
      <c r="AA2478" s="20" t="str">
        <f ca="1">IF(C2478&lt;NOW(),IF(AND(P2478&gt;Q2478,W2478&gt;X2478),S2478,IF(AND(P2478=Q2478,W2478=X2478),T2478,IF(AND(P2478&lt;Q2478,W2478&lt;X2478),U2478,0))),"")</f>
        <v/>
      </c>
      <c r="AB2478" s="20">
        <f ca="1">IF(AND(P2478=W2478,Q2478=X2478,NOT(ISBLANK(P2478)),NOT(ISBLANK(Q2478)),NOT(ISBLANK(W2478)),NOT(ISBLANK(AA2478))),1,0)</f>
        <v>0</v>
      </c>
      <c r="AC2478" s="20" t="str">
        <f ca="1">IF(AB2478=0,"",IF(OR(ISBLANK(P2478),ISBLANK(Q2478)),"",IF(ISBLANK(VLOOKUP(A2478,Database!A:AA,22,FALSE)),"",VLOOKUP(A2478,Database!A:AA,22,FALSE))))</f>
        <v/>
      </c>
      <c r="AD2478" s="20" t="str">
        <f>IFERROR(
   IF(
     OR(ISBLANK(P2478),ISBLANK(Q2478)),
     "",
     IF(
       AND(AA2478&lt;&gt;"",OR(V2478="Terminé",V2478="En cours")),
       VLOOKUP(AC2478,Setup_ScoreExactBonus!A:D,4,FALSE),
       0
     )),
  0)</f>
        <v/>
      </c>
      <c r="AE2478" s="21">
        <f>IFERROR(IF(OR(ISBLANK(P2478),ISBLANK(Q2478)),0,IF(AA2478&lt;&gt;"", AA2478 + IF(AB2478=1,AD2478, 0), "") * (R2478+1)),"")</f>
        <v>0</v>
      </c>
      <c r="AF2478" s="21">
        <f ca="1">SUMIFS(AE$2:AE2478,D$2:D2478,D2478)</f>
        <v>2656</v>
      </c>
    </row>
    <row r="2479" spans="1:32" hidden="1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TBD</v>
      </c>
      <c r="K2479" s="21" t="str">
        <f>IFERROR(VLOOKUP(J2479,Setup_Team!$B:$C,2,FALSE), "TDB")</f>
        <v>TDB</v>
      </c>
      <c r="L2479" s="21" t="str">
        <f>VLOOKUP($A2479,Location!$A:$J,8,FALSE)</f>
        <v>TBD</v>
      </c>
      <c r="M2479" s="21" t="str">
        <f>IFERROR(VLOOKUP(L2479,Setup_Team!$B:$C,2,FALSE), "TDB")</f>
        <v>TDB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1">
        <v>0</v>
      </c>
      <c r="S2479" s="20">
        <f>VLOOKUP($A2479,Database!$A:$Y,10,FALSE)</f>
        <v>0</v>
      </c>
      <c r="T2479" s="20">
        <f>VLOOKUP($A2479,Database!$A:$Y,11,FALSE)</f>
        <v>0</v>
      </c>
      <c r="U2479" s="20">
        <f>VLOOKUP($A2479,Database!$A:$Y,12,FALSE)</f>
        <v>0</v>
      </c>
      <c r="V2479" s="20" t="str">
        <f>VLOOKUP(A2479,Database!A:M,13,FALSE)</f>
        <v>À venir</v>
      </c>
      <c r="W2479" s="20" t="str">
        <f>VLOOKUP($A2479,Database!$A:$Y,20,FALSE)</f>
        <v/>
      </c>
      <c r="X2479" s="20" t="str">
        <f>VLOOKUP($A2479,Database!$A:$Y,21,FALSE)</f>
        <v/>
      </c>
      <c r="Y2479" s="20">
        <f>IF(A2479=0,0,IF(V2479="À venir",0,IF(AND(ISBLANK(P2479),ISBLANK(Q2479)),1,0)))</f>
        <v>0</v>
      </c>
      <c r="Z2479" s="20" t="str">
        <f>IF(OR(ISBLANK(P2479),ISBLANK(Q2479)),"",IF(OR(AND(P2479&gt;Q2479,W2479&gt;X2479),AND(P2479=Q2479,W2479=X2479),AND(P2479&lt;Q2479,W2479&lt;X2479)),1,0))</f>
        <v/>
      </c>
      <c r="AA2479" s="20" t="str">
        <f ca="1">IF(C2479&lt;NOW(),IF(AND(P2479&gt;Q2479,W2479&gt;X2479),S2479,IF(AND(P2479=Q2479,W2479=X2479),T2479,IF(AND(P2479&lt;Q2479,W2479&lt;X2479),U2479,0))),"")</f>
        <v/>
      </c>
      <c r="AB2479" s="20">
        <f ca="1">IF(AND(P2479=W2479,Q2479=X2479,NOT(ISBLANK(P2479)),NOT(ISBLANK(Q2479)),NOT(ISBLANK(W2479)),NOT(ISBLANK(AA2479))),1,0)</f>
        <v>0</v>
      </c>
      <c r="AC2479" s="20" t="str">
        <f ca="1">IF(AB2479=0,"",IF(OR(ISBLANK(P2479),ISBLANK(Q2479)),"",IF(ISBLANK(VLOOKUP(A2479,Database!A:AA,22,FALSE)),"",VLOOKUP(A2479,Database!A:AA,22,FALSE))))</f>
        <v/>
      </c>
      <c r="AD2479" s="20" t="str">
        <f>IFERROR(
   IF(
     OR(ISBLANK(P2479),ISBLANK(Q2479)),
     "",
     IF(
       AND(AA2479&lt;&gt;"",OR(V2479="Terminé",V2479="En cours")),
       VLOOKUP(AC2479,Setup_ScoreExactBonus!A:D,4,FALSE),
       0
     )),
  0)</f>
        <v/>
      </c>
      <c r="AE2479" s="21">
        <f>IFERROR(IF(OR(ISBLANK(P2479),ISBLANK(Q2479)),0,IF(AA2479&lt;&gt;"", AA2479 + IF(AB2479=1,AD2479, 0), "") * (R2479+1)),"")</f>
        <v>0</v>
      </c>
      <c r="AF2479" s="21">
        <f ca="1">SUMIFS(AE$2:AE2479,D$2:D2479,D2479)</f>
        <v>2468</v>
      </c>
    </row>
    <row r="2480" spans="1:32" hidden="1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TBD</v>
      </c>
      <c r="K2480" s="21" t="str">
        <f>IFERROR(VLOOKUP(J2480,Setup_Team!$B:$C,2,FALSE), "TDB")</f>
        <v>TDB</v>
      </c>
      <c r="L2480" s="21" t="str">
        <f>VLOOKUP($A2480,Location!$A:$J,8,FALSE)</f>
        <v>TBD</v>
      </c>
      <c r="M2480" s="21" t="str">
        <f>IFERROR(VLOOKUP(L2480,Setup_Team!$B:$C,2,FALSE), "TDB")</f>
        <v>TDB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1">
        <v>0</v>
      </c>
      <c r="S2480" s="20">
        <f>VLOOKUP($A2480,Database!$A:$Y,10,FALSE)</f>
        <v>0</v>
      </c>
      <c r="T2480" s="20">
        <f>VLOOKUP($A2480,Database!$A:$Y,11,FALSE)</f>
        <v>0</v>
      </c>
      <c r="U2480" s="20">
        <f>VLOOKUP($A2480,Database!$A:$Y,12,FALSE)</f>
        <v>0</v>
      </c>
      <c r="V2480" s="20" t="str">
        <f>VLOOKUP(A2480,Database!A:M,13,FALSE)</f>
        <v>À venir</v>
      </c>
      <c r="W2480" s="20" t="str">
        <f>VLOOKUP($A2480,Database!$A:$Y,20,FALSE)</f>
        <v/>
      </c>
      <c r="X2480" s="20" t="str">
        <f>VLOOKUP($A2480,Database!$A:$Y,21,FALSE)</f>
        <v/>
      </c>
      <c r="Y2480" s="20">
        <f>IF(A2480=0,0,IF(V2480="À venir",0,IF(AND(ISBLANK(P2480),ISBLANK(Q2480)),1,0)))</f>
        <v>0</v>
      </c>
      <c r="Z2480" s="20" t="str">
        <f>IF(OR(ISBLANK(P2480),ISBLANK(Q2480)),"",IF(OR(AND(P2480&gt;Q2480,W2480&gt;X2480),AND(P2480=Q2480,W2480=X2480),AND(P2480&lt;Q2480,W2480&lt;X2480)),1,0))</f>
        <v/>
      </c>
      <c r="AA2480" s="20" t="str">
        <f ca="1">IF(C2480&lt;NOW(),IF(AND(P2480&gt;Q2480,W2480&gt;X2480),S2480,IF(AND(P2480=Q2480,W2480=X2480),T2480,IF(AND(P2480&lt;Q2480,W2480&lt;X2480),U2480,0))),"")</f>
        <v/>
      </c>
      <c r="AB2480" s="20">
        <f ca="1">IF(AND(P2480=W2480,Q2480=X2480,NOT(ISBLANK(P2480)),NOT(ISBLANK(Q2480)),NOT(ISBLANK(W2480)),NOT(ISBLANK(AA2480))),1,0)</f>
        <v>0</v>
      </c>
      <c r="AC2480" s="20" t="str">
        <f ca="1">IF(AB2480=0,"",IF(OR(ISBLANK(P2480),ISBLANK(Q2480)),"",IF(ISBLANK(VLOOKUP(A2480,Database!A:AA,22,FALSE)),"",VLOOKUP(A2480,Database!A:AA,22,FALSE))))</f>
        <v/>
      </c>
      <c r="AD2480" s="20" t="str">
        <f>IFERROR(
   IF(
     OR(ISBLANK(P2480),ISBLANK(Q2480)),
     "",
     IF(
       AND(AA2480&lt;&gt;"",OR(V2480="Terminé",V2480="En cours")),
       VLOOKUP(AC2480,Setup_ScoreExactBonus!A:D,4,FALSE),
       0
     )),
  0)</f>
        <v/>
      </c>
      <c r="AE2480" s="21">
        <f>IFERROR(IF(OR(ISBLANK(P2480),ISBLANK(Q2480)),0,IF(AA2480&lt;&gt;"", AA2480 + IF(AB2480=1,AD2480, 0), "") * (R2480+1)),"")</f>
        <v>0</v>
      </c>
      <c r="AF2480" s="21">
        <f ca="1">SUMIFS(AE$2:AE2480,D$2:D2480,D2480)</f>
        <v>2298</v>
      </c>
    </row>
    <row r="2481" spans="1:32" hidden="1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TBD</v>
      </c>
      <c r="K2481" s="21" t="str">
        <f>IFERROR(VLOOKUP(J2481,Setup_Team!$B:$C,2,FALSE), "TDB")</f>
        <v>TDB</v>
      </c>
      <c r="L2481" s="21" t="str">
        <f>VLOOKUP($A2481,Location!$A:$J,8,FALSE)</f>
        <v>TBD</v>
      </c>
      <c r="M2481" s="21" t="str">
        <f>IFERROR(VLOOKUP(L2481,Setup_Team!$B:$C,2,FALSE), "TDB")</f>
        <v>TDB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1">
        <v>0</v>
      </c>
      <c r="S2481" s="20">
        <f>VLOOKUP($A2481,Database!$A:$Y,10,FALSE)</f>
        <v>0</v>
      </c>
      <c r="T2481" s="20">
        <f>VLOOKUP($A2481,Database!$A:$Y,11,FALSE)</f>
        <v>0</v>
      </c>
      <c r="U2481" s="20">
        <f>VLOOKUP($A2481,Database!$A:$Y,12,FALSE)</f>
        <v>0</v>
      </c>
      <c r="V2481" s="20" t="str">
        <f>VLOOKUP(A2481,Database!A:M,13,FALSE)</f>
        <v>À venir</v>
      </c>
      <c r="W2481" s="20" t="str">
        <f>VLOOKUP($A2481,Database!$A:$Y,20,FALSE)</f>
        <v/>
      </c>
      <c r="X2481" s="20" t="str">
        <f>VLOOKUP($A2481,Database!$A:$Y,21,FALSE)</f>
        <v/>
      </c>
      <c r="Y2481" s="20">
        <f>IF(A2481=0,0,IF(V2481="À venir",0,IF(AND(ISBLANK(P2481),ISBLANK(Q2481)),1,0)))</f>
        <v>0</v>
      </c>
      <c r="Z2481" s="20" t="str">
        <f>IF(OR(ISBLANK(P2481),ISBLANK(Q2481)),"",IF(OR(AND(P2481&gt;Q2481,W2481&gt;X2481),AND(P2481=Q2481,W2481=X2481),AND(P2481&lt;Q2481,W2481&lt;X2481)),1,0))</f>
        <v/>
      </c>
      <c r="AA2481" s="20" t="str">
        <f ca="1">IF(C2481&lt;NOW(),IF(AND(P2481&gt;Q2481,W2481&gt;X2481),S2481,IF(AND(P2481=Q2481,W2481=X2481),T2481,IF(AND(P2481&lt;Q2481,W2481&lt;X2481),U2481,0))),"")</f>
        <v/>
      </c>
      <c r="AB2481" s="20">
        <f ca="1">IF(AND(P2481=W2481,Q2481=X2481,NOT(ISBLANK(P2481)),NOT(ISBLANK(Q2481)),NOT(ISBLANK(W2481)),NOT(ISBLANK(AA2481))),1,0)</f>
        <v>0</v>
      </c>
      <c r="AC2481" s="20" t="str">
        <f ca="1">IF(AB2481=0,"",IF(OR(ISBLANK(P2481),ISBLANK(Q2481)),"",IF(ISBLANK(VLOOKUP(A2481,Database!A:AA,22,FALSE)),"",VLOOKUP(A2481,Database!A:AA,22,FALSE))))</f>
        <v/>
      </c>
      <c r="AD2481" s="20" t="str">
        <f>IFERROR(
   IF(
     OR(ISBLANK(P2481),ISBLANK(Q2481)),
     "",
     IF(
       AND(AA2481&lt;&gt;"",OR(V2481="Terminé",V2481="En cours")),
       VLOOKUP(AC2481,Setup_ScoreExactBonus!A:D,4,FALSE),
       0
     )),
  0)</f>
        <v/>
      </c>
      <c r="AE2481" s="21">
        <f>IFERROR(IF(OR(ISBLANK(P2481),ISBLANK(Q2481)),0,IF(AA2481&lt;&gt;"", AA2481 + IF(AB2481=1,AD2481, 0), "") * (R2481+1)),"")</f>
        <v>0</v>
      </c>
      <c r="AF2481" s="21">
        <f ca="1">SUMIFS(AE$2:AE2481,D$2:D2481,D2481)</f>
        <v>2034</v>
      </c>
    </row>
    <row r="2482" spans="1:32" hidden="1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TBD</v>
      </c>
      <c r="K2482" s="21" t="str">
        <f>IFERROR(VLOOKUP(J2482,Setup_Team!$B:$C,2,FALSE), "TDB")</f>
        <v>TDB</v>
      </c>
      <c r="L2482" s="21" t="str">
        <f>VLOOKUP($A2482,Location!$A:$J,8,FALSE)</f>
        <v>TBD</v>
      </c>
      <c r="M2482" s="21" t="str">
        <f>IFERROR(VLOOKUP(L2482,Setup_Team!$B:$C,2,FALSE), "TDB")</f>
        <v>TDB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1">
        <v>0</v>
      </c>
      <c r="S2482" s="20">
        <f>VLOOKUP($A2482,Database!$A:$Y,10,FALSE)</f>
        <v>0</v>
      </c>
      <c r="T2482" s="20">
        <f>VLOOKUP($A2482,Database!$A:$Y,11,FALSE)</f>
        <v>0</v>
      </c>
      <c r="U2482" s="20">
        <f>VLOOKUP($A2482,Database!$A:$Y,12,FALSE)</f>
        <v>0</v>
      </c>
      <c r="V2482" s="20" t="str">
        <f>VLOOKUP(A2482,Database!A:M,13,FALSE)</f>
        <v>À venir</v>
      </c>
      <c r="W2482" s="20" t="str">
        <f>VLOOKUP($A2482,Database!$A:$Y,20,FALSE)</f>
        <v/>
      </c>
      <c r="X2482" s="20" t="str">
        <f>VLOOKUP($A2482,Database!$A:$Y,21,FALSE)</f>
        <v/>
      </c>
      <c r="Y2482" s="20">
        <f>IF(A2482=0,0,IF(V2482="À venir",0,IF(AND(ISBLANK(P2482),ISBLANK(Q2482)),1,0)))</f>
        <v>0</v>
      </c>
      <c r="Z2482" s="20" t="str">
        <f>IF(OR(ISBLANK(P2482),ISBLANK(Q2482)),"",IF(OR(AND(P2482&gt;Q2482,W2482&gt;X2482),AND(P2482=Q2482,W2482=X2482),AND(P2482&lt;Q2482,W2482&lt;X2482)),1,0))</f>
        <v/>
      </c>
      <c r="AA2482" s="20" t="str">
        <f ca="1">IF(C2482&lt;NOW(),IF(AND(P2482&gt;Q2482,W2482&gt;X2482),S2482,IF(AND(P2482=Q2482,W2482=X2482),T2482,IF(AND(P2482&lt;Q2482,W2482&lt;X2482),U2482,0))),"")</f>
        <v/>
      </c>
      <c r="AB2482" s="20">
        <f ca="1">IF(AND(P2482=W2482,Q2482=X2482,NOT(ISBLANK(P2482)),NOT(ISBLANK(Q2482)),NOT(ISBLANK(W2482)),NOT(ISBLANK(AA2482))),1,0)</f>
        <v>0</v>
      </c>
      <c r="AC2482" s="20" t="str">
        <f ca="1">IF(AB2482=0,"",IF(OR(ISBLANK(P2482),ISBLANK(Q2482)),"",IF(ISBLANK(VLOOKUP(A2482,Database!A:AA,22,FALSE)),"",VLOOKUP(A2482,Database!A:AA,22,FALSE))))</f>
        <v/>
      </c>
      <c r="AD2482" s="20" t="str">
        <f>IFERROR(
   IF(
     OR(ISBLANK(P2482),ISBLANK(Q2482)),
     "",
     IF(
       AND(AA2482&lt;&gt;"",OR(V2482="Terminé",V2482="En cours")),
       VLOOKUP(AC2482,Setup_ScoreExactBonus!A:D,4,FALSE),
       0
     )),
  0)</f>
        <v/>
      </c>
      <c r="AE2482" s="21">
        <f>IFERROR(IF(OR(ISBLANK(P2482),ISBLANK(Q2482)),0,IF(AA2482&lt;&gt;"", AA2482 + IF(AB2482=1,AD2482, 0), "") * (R2482+1)),"")</f>
        <v>0</v>
      </c>
      <c r="AF2482" s="21">
        <f ca="1">SUMIFS(AE$2:AE2482,D$2:D2482,D2482)</f>
        <v>2761</v>
      </c>
    </row>
    <row r="2483" spans="1:32" hidden="1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TBD</v>
      </c>
      <c r="K2483" s="21" t="str">
        <f>IFERROR(VLOOKUP(J2483,Setup_Team!$B:$C,2,FALSE), "TDB")</f>
        <v>TDB</v>
      </c>
      <c r="L2483" s="21" t="str">
        <f>VLOOKUP($A2483,Location!$A:$J,8,FALSE)</f>
        <v>TBD</v>
      </c>
      <c r="M2483" s="21" t="str">
        <f>IFERROR(VLOOKUP(L2483,Setup_Team!$B:$C,2,FALSE), "TDB")</f>
        <v>TDB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1">
        <v>0</v>
      </c>
      <c r="S2483" s="20">
        <f>VLOOKUP($A2483,Database!$A:$Y,10,FALSE)</f>
        <v>0</v>
      </c>
      <c r="T2483" s="20">
        <f>VLOOKUP($A2483,Database!$A:$Y,11,FALSE)</f>
        <v>0</v>
      </c>
      <c r="U2483" s="20">
        <f>VLOOKUP($A2483,Database!$A:$Y,12,FALSE)</f>
        <v>0</v>
      </c>
      <c r="V2483" s="20" t="str">
        <f>VLOOKUP(A2483,Database!A:M,13,FALSE)</f>
        <v>À venir</v>
      </c>
      <c r="W2483" s="20" t="str">
        <f>VLOOKUP($A2483,Database!$A:$Y,20,FALSE)</f>
        <v/>
      </c>
      <c r="X2483" s="20" t="str">
        <f>VLOOKUP($A2483,Database!$A:$Y,21,FALSE)</f>
        <v/>
      </c>
      <c r="Y2483" s="20">
        <f>IF(A2483=0,0,IF(V2483="À venir",0,IF(AND(ISBLANK(P2483),ISBLANK(Q2483)),1,0)))</f>
        <v>0</v>
      </c>
      <c r="Z2483" s="20" t="str">
        <f>IF(OR(ISBLANK(P2483),ISBLANK(Q2483)),"",IF(OR(AND(P2483&gt;Q2483,W2483&gt;X2483),AND(P2483=Q2483,W2483=X2483),AND(P2483&lt;Q2483,W2483&lt;X2483)),1,0))</f>
        <v/>
      </c>
      <c r="AA2483" s="20" t="str">
        <f ca="1">IF(C2483&lt;NOW(),IF(AND(P2483&gt;Q2483,W2483&gt;X2483),S2483,IF(AND(P2483=Q2483,W2483=X2483),T2483,IF(AND(P2483&lt;Q2483,W2483&lt;X2483),U2483,0))),"")</f>
        <v/>
      </c>
      <c r="AB2483" s="20">
        <f ca="1">IF(AND(P2483=W2483,Q2483=X2483,NOT(ISBLANK(P2483)),NOT(ISBLANK(Q2483)),NOT(ISBLANK(W2483)),NOT(ISBLANK(AA2483))),1,0)</f>
        <v>0</v>
      </c>
      <c r="AC2483" s="20" t="str">
        <f ca="1">IF(AB2483=0,"",IF(OR(ISBLANK(P2483),ISBLANK(Q2483)),"",IF(ISBLANK(VLOOKUP(A2483,Database!A:AA,22,FALSE)),"",VLOOKUP(A2483,Database!A:AA,22,FALSE))))</f>
        <v/>
      </c>
      <c r="AD2483" s="20" t="str">
        <f>IFERROR(
   IF(
     OR(ISBLANK(P2483),ISBLANK(Q2483)),
     "",
     IF(
       AND(AA2483&lt;&gt;"",OR(V2483="Terminé",V2483="En cours")),
       VLOOKUP(AC2483,Setup_ScoreExactBonus!A:D,4,FALSE),
       0
     )),
  0)</f>
        <v/>
      </c>
      <c r="AE2483" s="21">
        <f>IFERROR(IF(OR(ISBLANK(P2483),ISBLANK(Q2483)),0,IF(AA2483&lt;&gt;"", AA2483 + IF(AB2483=1,AD2483, 0), "") * (R2483+1)),"")</f>
        <v>0</v>
      </c>
      <c r="AF2483" s="21">
        <f ca="1">SUMIFS(AE$2:AE2483,D$2:D2483,D2483)</f>
        <v>2809</v>
      </c>
    </row>
    <row r="2484" spans="1:32" hidden="1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TBD</v>
      </c>
      <c r="K2484" s="21" t="str">
        <f>IFERROR(VLOOKUP(J2484,Setup_Team!$B:$C,2,FALSE), "TDB")</f>
        <v>TDB</v>
      </c>
      <c r="L2484" s="21" t="str">
        <f>VLOOKUP($A2484,Location!$A:$J,8,FALSE)</f>
        <v>TBD</v>
      </c>
      <c r="M2484" s="21" t="str">
        <f>IFERROR(VLOOKUP(L2484,Setup_Team!$B:$C,2,FALSE), "TDB")</f>
        <v>TDB</v>
      </c>
      <c r="R2484" s="21">
        <v>0</v>
      </c>
      <c r="S2484" s="20">
        <f>VLOOKUP($A2484,Database!$A:$Y,10,FALSE)</f>
        <v>0</v>
      </c>
      <c r="T2484" s="20">
        <f>VLOOKUP($A2484,Database!$A:$Y,11,FALSE)</f>
        <v>0</v>
      </c>
      <c r="U2484" s="20">
        <f>VLOOKUP($A2484,Database!$A:$Y,12,FALSE)</f>
        <v>0</v>
      </c>
      <c r="V2484" s="20" t="str">
        <f>VLOOKUP(A2484,Database!A:M,13,FALSE)</f>
        <v>À venir</v>
      </c>
      <c r="W2484" s="20" t="str">
        <f>VLOOKUP($A2484,Database!$A:$Y,20,FALSE)</f>
        <v/>
      </c>
      <c r="X2484" s="20" t="str">
        <f>VLOOKUP($A2484,Database!$A:$Y,21,FALSE)</f>
        <v/>
      </c>
      <c r="Y2484" s="20">
        <f>IF(A2484=0,0,IF(V2484="À venir",0,IF(AND(ISBLANK(P2484),ISBLANK(Q2484)),1,0)))</f>
        <v>0</v>
      </c>
      <c r="Z2484" s="20" t="str">
        <f>IF(OR(ISBLANK(P2484),ISBLANK(Q2484)),"",IF(OR(AND(P2484&gt;Q2484,W2484&gt;X2484),AND(P2484=Q2484,W2484=X2484),AND(P2484&lt;Q2484,W2484&lt;X2484)),1,0))</f>
        <v/>
      </c>
      <c r="AA2484" s="20">
        <f ca="1">IF(C2484&lt;NOW(),IF(AND(P2484&gt;Q2484,W2484&gt;X2484),S2484,IF(AND(P2484=Q2484,W2484=X2484),T2484,IF(AND(P2484&lt;Q2484,W2484&lt;X2484),U2484,0))),"")</f>
        <v>0</v>
      </c>
      <c r="AB2484" s="20">
        <f ca="1">IF(AND(P2484=W2484,Q2484=X2484,NOT(ISBLANK(P2484)),NOT(ISBLANK(Q2484)),NOT(ISBLANK(W2484)),NOT(ISBLANK(AA2484))),1,0)</f>
        <v>0</v>
      </c>
      <c r="AC2484" s="20" t="str">
        <f ca="1">IF(AB2484=0,"",IF(OR(ISBLANK(P2484),ISBLANK(Q2484)),"",IF(ISBLANK(VLOOKUP(A2484,Database!A:AA,22,FALSE)),"",VLOOKUP(A2484,Database!A:AA,22,FALSE))))</f>
        <v/>
      </c>
      <c r="AD2484" s="20" t="str">
        <f>IFERROR(
   IF(
     OR(ISBLANK(P2484),ISBLANK(Q2484)),
     "",
     IF(
       AND(AA2484&lt;&gt;"",OR(V2484="Terminé",V2484="En cours")),
       VLOOKUP(AC2484,Setup_ScoreExactBonus!A:D,4,FALSE),
       0
     )),
  0)</f>
        <v/>
      </c>
      <c r="AE2484" s="21">
        <f>IFERROR(IF(OR(ISBLANK(P2484),ISBLANK(Q2484)),0,IF(AA2484&lt;&gt;"", AA2484 + IF(AB2484=1,AD2484, 0), "") * (R2484+1)),"")</f>
        <v>0</v>
      </c>
      <c r="AF2484" s="21">
        <f ca="1">SUMIFS(AE$2:AE2484,D$2:D2484,D2484)</f>
        <v>2170</v>
      </c>
    </row>
    <row r="2485" spans="1:32" hidden="1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TBD</v>
      </c>
      <c r="K2485" s="21" t="str">
        <f>IFERROR(VLOOKUP(J2485,Setup_Team!$B:$C,2,FALSE), "TDB")</f>
        <v>TDB</v>
      </c>
      <c r="L2485" s="21" t="str">
        <f>VLOOKUP($A2485,Location!$A:$J,8,FALSE)</f>
        <v>TBD</v>
      </c>
      <c r="M2485" s="21" t="str">
        <f>IFERROR(VLOOKUP(L2485,Setup_Team!$B:$C,2,FALSE), "TDB")</f>
        <v>TDB</v>
      </c>
      <c r="R2485" s="21">
        <v>0</v>
      </c>
      <c r="S2485" s="20">
        <f>VLOOKUP($A2485,Database!$A:$Y,10,FALSE)</f>
        <v>0</v>
      </c>
      <c r="T2485" s="20">
        <f>VLOOKUP($A2485,Database!$A:$Y,11,FALSE)</f>
        <v>0</v>
      </c>
      <c r="U2485" s="20">
        <f>VLOOKUP($A2485,Database!$A:$Y,12,FALSE)</f>
        <v>0</v>
      </c>
      <c r="V2485" s="20" t="str">
        <f>VLOOKUP(A2485,Database!A:M,13,FALSE)</f>
        <v>À venir</v>
      </c>
      <c r="W2485" s="20" t="str">
        <f>VLOOKUP($A2485,Database!$A:$Y,20,FALSE)</f>
        <v/>
      </c>
      <c r="X2485" s="20" t="str">
        <f>VLOOKUP($A2485,Database!$A:$Y,21,FALSE)</f>
        <v/>
      </c>
      <c r="Y2485" s="20">
        <f>IF(A2485=0,0,IF(V2485="À venir",0,IF(AND(ISBLANK(P2485),ISBLANK(Q2485)),1,0)))</f>
        <v>0</v>
      </c>
      <c r="Z2485" s="20" t="str">
        <f>IF(OR(ISBLANK(P2485),ISBLANK(Q2485)),"",IF(OR(AND(P2485&gt;Q2485,W2485&gt;X2485),AND(P2485=Q2485,W2485=X2485),AND(P2485&lt;Q2485,W2485&lt;X2485)),1,0))</f>
        <v/>
      </c>
      <c r="AA2485" s="20" t="str">
        <f ca="1">IF(C2485&lt;NOW(),IF(AND(P2485&gt;Q2485,W2485&gt;X2485),S2485,IF(AND(P2485=Q2485,W2485=X2485),T2485,IF(AND(P2485&lt;Q2485,W2485&lt;X2485),U2485,0))),"")</f>
        <v/>
      </c>
      <c r="AB2485" s="20">
        <f ca="1">IF(AND(P2485=W2485,Q2485=X2485,NOT(ISBLANK(P2485)),NOT(ISBLANK(Q2485)),NOT(ISBLANK(W2485)),NOT(ISBLANK(AA2485))),1,0)</f>
        <v>0</v>
      </c>
      <c r="AC2485" s="20" t="str">
        <f ca="1">IF(AB2485=0,"",IF(OR(ISBLANK(P2485),ISBLANK(Q2485)),"",IF(ISBLANK(VLOOKUP(A2485,Database!A:AA,22,FALSE)),"",VLOOKUP(A2485,Database!A:AA,22,FALSE))))</f>
        <v/>
      </c>
      <c r="AD2485" s="20" t="str">
        <f>IFERROR(
   IF(
     OR(ISBLANK(P2485),ISBLANK(Q2485)),
     "",
     IF(
       AND(AA2485&lt;&gt;"",OR(V2485="Terminé",V2485="En cours")),
       VLOOKUP(AC2485,Setup_ScoreExactBonus!A:D,4,FALSE),
       0
     )),
  0)</f>
        <v/>
      </c>
      <c r="AE2485" s="21">
        <f>IFERROR(IF(OR(ISBLANK(P2485),ISBLANK(Q2485)),0,IF(AA2485&lt;&gt;"", AA2485 + IF(AB2485=1,AD2485, 0), "") * (R2485+1)),"")</f>
        <v>0</v>
      </c>
      <c r="AF2485" s="21">
        <f ca="1">SUMIFS(AE$2:AE2485,D$2:D2485,D2485)</f>
        <v>2233</v>
      </c>
    </row>
    <row r="2486" spans="1:32" hidden="1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TBD</v>
      </c>
      <c r="K2486" s="21" t="str">
        <f>IFERROR(VLOOKUP(J2486,Setup_Team!$B:$C,2,FALSE), "TDB")</f>
        <v>TDB</v>
      </c>
      <c r="L2486" s="21" t="str">
        <f>VLOOKUP($A2486,Location!$A:$J,8,FALSE)</f>
        <v>TBD</v>
      </c>
      <c r="M2486" s="21" t="str">
        <f>IFERROR(VLOOKUP(L2486,Setup_Team!$B:$C,2,FALSE), "TDB")</f>
        <v>TDB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1">
        <v>0</v>
      </c>
      <c r="S2486" s="20">
        <f>VLOOKUP($A2486,Database!$A:$Y,10,FALSE)</f>
        <v>0</v>
      </c>
      <c r="T2486" s="20">
        <f>VLOOKUP($A2486,Database!$A:$Y,11,FALSE)</f>
        <v>0</v>
      </c>
      <c r="U2486" s="20">
        <f>VLOOKUP($A2486,Database!$A:$Y,12,FALSE)</f>
        <v>0</v>
      </c>
      <c r="V2486" s="20" t="str">
        <f>VLOOKUP(A2486,Database!A:M,13,FALSE)</f>
        <v>À venir</v>
      </c>
      <c r="W2486" s="20" t="str">
        <f>VLOOKUP($A2486,Database!$A:$Y,20,FALSE)</f>
        <v/>
      </c>
      <c r="X2486" s="20" t="str">
        <f>VLOOKUP($A2486,Database!$A:$Y,21,FALSE)</f>
        <v/>
      </c>
      <c r="Y2486" s="20">
        <f>IF(A2486=0,0,IF(V2486="À venir",0,IF(AND(ISBLANK(P2486),ISBLANK(Q2486)),1,0)))</f>
        <v>0</v>
      </c>
      <c r="Z2486" s="20" t="str">
        <f>IF(OR(ISBLANK(P2486),ISBLANK(Q2486)),"",IF(OR(AND(P2486&gt;Q2486,W2486&gt;X2486),AND(P2486=Q2486,W2486=X2486),AND(P2486&lt;Q2486,W2486&lt;X2486)),1,0))</f>
        <v/>
      </c>
      <c r="AA2486" s="20" t="str">
        <f ca="1">IF(C2486&lt;NOW(),IF(AND(P2486&gt;Q2486,W2486&gt;X2486),S2486,IF(AND(P2486=Q2486,W2486=X2486),T2486,IF(AND(P2486&lt;Q2486,W2486&lt;X2486),U2486,0))),"")</f>
        <v/>
      </c>
      <c r="AB2486" s="20">
        <f ca="1">IF(AND(P2486=W2486,Q2486=X2486,NOT(ISBLANK(P2486)),NOT(ISBLANK(Q2486)),NOT(ISBLANK(W2486)),NOT(ISBLANK(AA2486))),1,0)</f>
        <v>0</v>
      </c>
      <c r="AC2486" s="20" t="str">
        <f ca="1">IF(AB2486=0,"",IF(OR(ISBLANK(P2486),ISBLANK(Q2486)),"",IF(ISBLANK(VLOOKUP(A2486,Database!A:AA,22,FALSE)),"",VLOOKUP(A2486,Database!A:AA,22,FALSE))))</f>
        <v/>
      </c>
      <c r="AD2486" s="20" t="str">
        <f>IFERROR(
   IF(
     OR(ISBLANK(P2486),ISBLANK(Q2486)),
     "",
     IF(
       AND(AA2486&lt;&gt;"",OR(V2486="Terminé",V2486="En cours")),
       VLOOKUP(AC2486,Setup_ScoreExactBonus!A:D,4,FALSE),
       0
     )),
  0)</f>
        <v/>
      </c>
      <c r="AE2486" s="21">
        <f>IFERROR(IF(OR(ISBLANK(P2486),ISBLANK(Q2486)),0,IF(AA2486&lt;&gt;"", AA2486 + IF(AB2486=1,AD2486, 0), "") * (R2486+1)),"")</f>
        <v>0</v>
      </c>
      <c r="AF2486" s="21">
        <f ca="1">SUMIFS(AE$2:AE2486,D$2:D2486,D2486)</f>
        <v>2750</v>
      </c>
    </row>
    <row r="2487" spans="1:32" hidden="1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TBD</v>
      </c>
      <c r="K2487" s="21" t="str">
        <f>IFERROR(VLOOKUP(J2487,Setup_Team!$B:$C,2,FALSE), "TDB")</f>
        <v>TDB</v>
      </c>
      <c r="L2487" s="21" t="str">
        <f>VLOOKUP($A2487,Location!$A:$J,8,FALSE)</f>
        <v>TBD</v>
      </c>
      <c r="M2487" s="21" t="str">
        <f>IFERROR(VLOOKUP(L2487,Setup_Team!$B:$C,2,FALSE), "TDB")</f>
        <v>TDB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1">
        <v>0</v>
      </c>
      <c r="S2487" s="20">
        <f>VLOOKUP($A2487,Database!$A:$Y,10,FALSE)</f>
        <v>0</v>
      </c>
      <c r="T2487" s="20">
        <f>VLOOKUP($A2487,Database!$A:$Y,11,FALSE)</f>
        <v>0</v>
      </c>
      <c r="U2487" s="20">
        <f>VLOOKUP($A2487,Database!$A:$Y,12,FALSE)</f>
        <v>0</v>
      </c>
      <c r="V2487" s="20" t="str">
        <f>VLOOKUP(A2487,Database!A:M,13,FALSE)</f>
        <v>À venir</v>
      </c>
      <c r="W2487" s="20" t="str">
        <f>VLOOKUP($A2487,Database!$A:$Y,20,FALSE)</f>
        <v/>
      </c>
      <c r="X2487" s="20" t="str">
        <f>VLOOKUP($A2487,Database!$A:$Y,21,FALSE)</f>
        <v/>
      </c>
      <c r="Y2487" s="20">
        <f>IF(A2487=0,0,IF(V2487="À venir",0,IF(AND(ISBLANK(P2487),ISBLANK(Q2487)),1,0)))</f>
        <v>0</v>
      </c>
      <c r="Z2487" s="20" t="str">
        <f>IF(OR(ISBLANK(P2487),ISBLANK(Q2487)),"",IF(OR(AND(P2487&gt;Q2487,W2487&gt;X2487),AND(P2487=Q2487,W2487=X2487),AND(P2487&lt;Q2487,W2487&lt;X2487)),1,0))</f>
        <v/>
      </c>
      <c r="AA2487" s="20" t="str">
        <f ca="1">IF(C2487&lt;NOW(),IF(AND(P2487&gt;Q2487,W2487&gt;X2487),S2487,IF(AND(P2487=Q2487,W2487=X2487),T2487,IF(AND(P2487&lt;Q2487,W2487&lt;X2487),U2487,0))),"")</f>
        <v/>
      </c>
      <c r="AB2487" s="20">
        <f ca="1">IF(AND(P2487=W2487,Q2487=X2487,NOT(ISBLANK(P2487)),NOT(ISBLANK(Q2487)),NOT(ISBLANK(W2487)),NOT(ISBLANK(AA2487))),1,0)</f>
        <v>0</v>
      </c>
      <c r="AC2487" s="20" t="str">
        <f ca="1">IF(AB2487=0,"",IF(OR(ISBLANK(P2487),ISBLANK(Q2487)),"",IF(ISBLANK(VLOOKUP(A2487,Database!A:AA,22,FALSE)),"",VLOOKUP(A2487,Database!A:AA,22,FALSE))))</f>
        <v/>
      </c>
      <c r="AD2487" s="20" t="str">
        <f>IFERROR(
   IF(
     OR(ISBLANK(P2487),ISBLANK(Q2487)),
     "",
     IF(
       AND(AA2487&lt;&gt;"",OR(V2487="Terminé",V2487="En cours")),
       VLOOKUP(AC2487,Setup_ScoreExactBonus!A:D,4,FALSE),
       0
     )),
  0)</f>
        <v/>
      </c>
      <c r="AE2487" s="21">
        <f>IFERROR(IF(OR(ISBLANK(P2487),ISBLANK(Q2487)),0,IF(AA2487&lt;&gt;"", AA2487 + IF(AB2487=1,AD2487, 0), "") * (R2487+1)),"")</f>
        <v>0</v>
      </c>
      <c r="AF2487" s="21">
        <f ca="1">SUMIFS(AE$2:AE2487,D$2:D2487,D2487)</f>
        <v>3059</v>
      </c>
    </row>
    <row r="2488" spans="1:32" hidden="1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TBD</v>
      </c>
      <c r="K2488" s="21" t="str">
        <f>IFERROR(VLOOKUP(J2488,Setup_Team!$B:$C,2,FALSE), "TDB")</f>
        <v>TDB</v>
      </c>
      <c r="L2488" s="21" t="str">
        <f>VLOOKUP($A2488,Location!$A:$J,8,FALSE)</f>
        <v>TBD</v>
      </c>
      <c r="M2488" s="21" t="str">
        <f>IFERROR(VLOOKUP(L2488,Setup_Team!$B:$C,2,FALSE), "TDB")</f>
        <v>TDB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1">
        <v>0</v>
      </c>
      <c r="S2488" s="20">
        <f>VLOOKUP($A2488,Database!$A:$Y,10,FALSE)</f>
        <v>0</v>
      </c>
      <c r="T2488" s="20">
        <f>VLOOKUP($A2488,Database!$A:$Y,11,FALSE)</f>
        <v>0</v>
      </c>
      <c r="U2488" s="20">
        <f>VLOOKUP($A2488,Database!$A:$Y,12,FALSE)</f>
        <v>0</v>
      </c>
      <c r="V2488" s="20" t="str">
        <f>VLOOKUP(A2488,Database!A:M,13,FALSE)</f>
        <v>À venir</v>
      </c>
      <c r="W2488" s="20" t="str">
        <f>VLOOKUP($A2488,Database!$A:$Y,20,FALSE)</f>
        <v/>
      </c>
      <c r="X2488" s="20" t="str">
        <f>VLOOKUP($A2488,Database!$A:$Y,21,FALSE)</f>
        <v/>
      </c>
      <c r="Y2488" s="20">
        <f>IF(A2488=0,0,IF(V2488="À venir",0,IF(AND(ISBLANK(P2488),ISBLANK(Q2488)),1,0)))</f>
        <v>0</v>
      </c>
      <c r="Z2488" s="20" t="str">
        <f>IF(OR(ISBLANK(P2488),ISBLANK(Q2488)),"",IF(OR(AND(P2488&gt;Q2488,W2488&gt;X2488),AND(P2488=Q2488,W2488=X2488),AND(P2488&lt;Q2488,W2488&lt;X2488)),1,0))</f>
        <v/>
      </c>
      <c r="AA2488" s="20" t="str">
        <f ca="1">IF(C2488&lt;NOW(),IF(AND(P2488&gt;Q2488,W2488&gt;X2488),S2488,IF(AND(P2488=Q2488,W2488=X2488),T2488,IF(AND(P2488&lt;Q2488,W2488&lt;X2488),U2488,0))),"")</f>
        <v/>
      </c>
      <c r="AB2488" s="20">
        <f ca="1">IF(AND(P2488=W2488,Q2488=X2488,NOT(ISBLANK(P2488)),NOT(ISBLANK(Q2488)),NOT(ISBLANK(W2488)),NOT(ISBLANK(AA2488))),1,0)</f>
        <v>0</v>
      </c>
      <c r="AC2488" s="20" t="str">
        <f ca="1">IF(AB2488=0,"",IF(OR(ISBLANK(P2488),ISBLANK(Q2488)),"",IF(ISBLANK(VLOOKUP(A2488,Database!A:AA,22,FALSE)),"",VLOOKUP(A2488,Database!A:AA,22,FALSE))))</f>
        <v/>
      </c>
      <c r="AD2488" s="20" t="str">
        <f>IFERROR(
   IF(
     OR(ISBLANK(P2488),ISBLANK(Q2488)),
     "",
     IF(
       AND(AA2488&lt;&gt;"",OR(V2488="Terminé",V2488="En cours")),
       VLOOKUP(AC2488,Setup_ScoreExactBonus!A:D,4,FALSE),
       0
     )),
  0)</f>
        <v/>
      </c>
      <c r="AE2488" s="21">
        <f>IFERROR(IF(OR(ISBLANK(P2488),ISBLANK(Q2488)),0,IF(AA2488&lt;&gt;"", AA2488 + IF(AB2488=1,AD2488, 0), "") * (R2488+1)),"")</f>
        <v>0</v>
      </c>
      <c r="AF2488" s="21">
        <f ca="1">SUMIFS(AE$2:AE2488,D$2:D2488,D2488)</f>
        <v>2802</v>
      </c>
    </row>
    <row r="2489" spans="1:32" hidden="1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TBD</v>
      </c>
      <c r="K2489" s="21" t="str">
        <f>IFERROR(VLOOKUP(J2489,Setup_Team!$B:$C,2,FALSE), "TDB")</f>
        <v>TDB</v>
      </c>
      <c r="L2489" s="21" t="str">
        <f>VLOOKUP($A2489,Location!$A:$J,8,FALSE)</f>
        <v>TBD</v>
      </c>
      <c r="M2489" s="21" t="str">
        <f>IFERROR(VLOOKUP(L2489,Setup_Team!$B:$C,2,FALSE), "TDB")</f>
        <v>TDB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1">
        <v>0</v>
      </c>
      <c r="S2489" s="20">
        <f>VLOOKUP($A2489,Database!$A:$Y,10,FALSE)</f>
        <v>0</v>
      </c>
      <c r="T2489" s="20">
        <f>VLOOKUP($A2489,Database!$A:$Y,11,FALSE)</f>
        <v>0</v>
      </c>
      <c r="U2489" s="20">
        <f>VLOOKUP($A2489,Database!$A:$Y,12,FALSE)</f>
        <v>0</v>
      </c>
      <c r="V2489" s="20" t="str">
        <f>VLOOKUP(A2489,Database!A:M,13,FALSE)</f>
        <v>À venir</v>
      </c>
      <c r="W2489" s="20" t="str">
        <f>VLOOKUP($A2489,Database!$A:$Y,20,FALSE)</f>
        <v/>
      </c>
      <c r="X2489" s="20" t="str">
        <f>VLOOKUP($A2489,Database!$A:$Y,21,FALSE)</f>
        <v/>
      </c>
      <c r="Y2489" s="20">
        <f>IF(A2489=0,0,IF(V2489="À venir",0,IF(AND(ISBLANK(P2489),ISBLANK(Q2489)),1,0)))</f>
        <v>0</v>
      </c>
      <c r="Z2489" s="20" t="str">
        <f>IF(OR(ISBLANK(P2489),ISBLANK(Q2489)),"",IF(OR(AND(P2489&gt;Q2489,W2489&gt;X2489),AND(P2489=Q2489,W2489=X2489),AND(P2489&lt;Q2489,W2489&lt;X2489)),1,0))</f>
        <v/>
      </c>
      <c r="AA2489" s="20" t="str">
        <f ca="1">IF(C2489&lt;NOW(),IF(AND(P2489&gt;Q2489,W2489&gt;X2489),S2489,IF(AND(P2489=Q2489,W2489=X2489),T2489,IF(AND(P2489&lt;Q2489,W2489&lt;X2489),U2489,0))),"")</f>
        <v/>
      </c>
      <c r="AB2489" s="20">
        <f ca="1">IF(AND(P2489=W2489,Q2489=X2489,NOT(ISBLANK(P2489)),NOT(ISBLANK(Q2489)),NOT(ISBLANK(W2489)),NOT(ISBLANK(AA2489))),1,0)</f>
        <v>0</v>
      </c>
      <c r="AC2489" s="20" t="str">
        <f ca="1">IF(AB2489=0,"",IF(OR(ISBLANK(P2489),ISBLANK(Q2489)),"",IF(ISBLANK(VLOOKUP(A2489,Database!A:AA,22,FALSE)),"",VLOOKUP(A2489,Database!A:AA,22,FALSE))))</f>
        <v/>
      </c>
      <c r="AD2489" s="20" t="str">
        <f>IFERROR(
   IF(
     OR(ISBLANK(P2489),ISBLANK(Q2489)),
     "",
     IF(
       AND(AA2489&lt;&gt;"",OR(V2489="Terminé",V2489="En cours")),
       VLOOKUP(AC2489,Setup_ScoreExactBonus!A:D,4,FALSE),
       0
     )),
  0)</f>
        <v/>
      </c>
      <c r="AE2489" s="21">
        <f>IFERROR(IF(OR(ISBLANK(P2489),ISBLANK(Q2489)),0,IF(AA2489&lt;&gt;"", AA2489 + IF(AB2489=1,AD2489, 0), "") * (R2489+1)),"")</f>
        <v>0</v>
      </c>
      <c r="AF2489" s="21">
        <f ca="1">SUMIFS(AE$2:AE2489,D$2:D2489,D2489)</f>
        <v>2698</v>
      </c>
    </row>
    <row r="2490" spans="1:32" hidden="1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TBD</v>
      </c>
      <c r="K2490" s="21" t="str">
        <f>IFERROR(VLOOKUP(J2490,Setup_Team!$B:$C,2,FALSE), "TDB")</f>
        <v>TDB</v>
      </c>
      <c r="L2490" s="21" t="str">
        <f>VLOOKUP($A2490,Location!$A:$J,8,FALSE)</f>
        <v>TBD</v>
      </c>
      <c r="M2490" s="21" t="str">
        <f>IFERROR(VLOOKUP(L2490,Setup_Team!$B:$C,2,FALSE), "TDB")</f>
        <v>TDB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1">
        <v>0</v>
      </c>
      <c r="S2490" s="20">
        <f>VLOOKUP($A2490,Database!$A:$Y,10,FALSE)</f>
        <v>0</v>
      </c>
      <c r="T2490" s="20">
        <f>VLOOKUP($A2490,Database!$A:$Y,11,FALSE)</f>
        <v>0</v>
      </c>
      <c r="U2490" s="20">
        <f>VLOOKUP($A2490,Database!$A:$Y,12,FALSE)</f>
        <v>0</v>
      </c>
      <c r="V2490" s="20" t="str">
        <f>VLOOKUP(A2490,Database!A:M,13,FALSE)</f>
        <v>À venir</v>
      </c>
      <c r="W2490" s="20" t="str">
        <f>VLOOKUP($A2490,Database!$A:$Y,20,FALSE)</f>
        <v/>
      </c>
      <c r="X2490" s="20" t="str">
        <f>VLOOKUP($A2490,Database!$A:$Y,21,FALSE)</f>
        <v/>
      </c>
      <c r="Y2490" s="20">
        <f>IF(A2490=0,0,IF(V2490="À venir",0,IF(AND(ISBLANK(P2490),ISBLANK(Q2490)),1,0)))</f>
        <v>0</v>
      </c>
      <c r="Z2490" s="20" t="str">
        <f>IF(OR(ISBLANK(P2490),ISBLANK(Q2490)),"",IF(OR(AND(P2490&gt;Q2490,W2490&gt;X2490),AND(P2490=Q2490,W2490=X2490),AND(P2490&lt;Q2490,W2490&lt;X2490)),1,0))</f>
        <v/>
      </c>
      <c r="AA2490" s="20" t="str">
        <f ca="1">IF(C2490&lt;NOW(),IF(AND(P2490&gt;Q2490,W2490&gt;X2490),S2490,IF(AND(P2490=Q2490,W2490=X2490),T2490,IF(AND(P2490&lt;Q2490,W2490&lt;X2490),U2490,0))),"")</f>
        <v/>
      </c>
      <c r="AB2490" s="20">
        <f ca="1">IF(AND(P2490=W2490,Q2490=X2490,NOT(ISBLANK(P2490)),NOT(ISBLANK(Q2490)),NOT(ISBLANK(W2490)),NOT(ISBLANK(AA2490))),1,0)</f>
        <v>0</v>
      </c>
      <c r="AC2490" s="20" t="str">
        <f ca="1">IF(AB2490=0,"",IF(OR(ISBLANK(P2490),ISBLANK(Q2490)),"",IF(ISBLANK(VLOOKUP(A2490,Database!A:AA,22,FALSE)),"",VLOOKUP(A2490,Database!A:AA,22,FALSE))))</f>
        <v/>
      </c>
      <c r="AD2490" s="20" t="str">
        <f>IFERROR(
   IF(
     OR(ISBLANK(P2490),ISBLANK(Q2490)),
     "",
     IF(
       AND(AA2490&lt;&gt;"",OR(V2490="Terminé",V2490="En cours")),
       VLOOKUP(AC2490,Setup_ScoreExactBonus!A:D,4,FALSE),
       0
     )),
  0)</f>
        <v/>
      </c>
      <c r="AE2490" s="21">
        <f>IFERROR(IF(OR(ISBLANK(P2490),ISBLANK(Q2490)),0,IF(AA2490&lt;&gt;"", AA2490 + IF(AB2490=1,AD2490, 0), "") * (R2490+1)),"")</f>
        <v>0</v>
      </c>
      <c r="AF2490" s="21">
        <f ca="1">SUMIFS(AE$2:AE2490,D$2:D2490,D2490)</f>
        <v>2190</v>
      </c>
    </row>
    <row r="2491" spans="1:32" hidden="1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TBD</v>
      </c>
      <c r="K2491" s="21" t="str">
        <f>IFERROR(VLOOKUP(J2491,Setup_Team!$B:$C,2,FALSE), "TDB")</f>
        <v>TDB</v>
      </c>
      <c r="L2491" s="21" t="str">
        <f>VLOOKUP($A2491,Location!$A:$J,8,FALSE)</f>
        <v>TBD</v>
      </c>
      <c r="M2491" s="21" t="str">
        <f>IFERROR(VLOOKUP(L2491,Setup_Team!$B:$C,2,FALSE), "TDB")</f>
        <v>TDB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1">
        <v>0</v>
      </c>
      <c r="S2491" s="20">
        <f>VLOOKUP($A2491,Database!$A:$Y,10,FALSE)</f>
        <v>0</v>
      </c>
      <c r="T2491" s="20">
        <f>VLOOKUP($A2491,Database!$A:$Y,11,FALSE)</f>
        <v>0</v>
      </c>
      <c r="U2491" s="20">
        <f>VLOOKUP($A2491,Database!$A:$Y,12,FALSE)</f>
        <v>0</v>
      </c>
      <c r="V2491" s="20" t="str">
        <f>VLOOKUP(A2491,Database!A:M,13,FALSE)</f>
        <v>À venir</v>
      </c>
      <c r="W2491" s="20" t="str">
        <f>VLOOKUP($A2491,Database!$A:$Y,20,FALSE)</f>
        <v/>
      </c>
      <c r="X2491" s="20" t="str">
        <f>VLOOKUP($A2491,Database!$A:$Y,21,FALSE)</f>
        <v/>
      </c>
      <c r="Y2491" s="20">
        <f>IF(A2491=0,0,IF(V2491="À venir",0,IF(AND(ISBLANK(P2491),ISBLANK(Q2491)),1,0)))</f>
        <v>0</v>
      </c>
      <c r="Z2491" s="20" t="str">
        <f>IF(OR(ISBLANK(P2491),ISBLANK(Q2491)),"",IF(OR(AND(P2491&gt;Q2491,W2491&gt;X2491),AND(P2491=Q2491,W2491=X2491),AND(P2491&lt;Q2491,W2491&lt;X2491)),1,0))</f>
        <v/>
      </c>
      <c r="AA2491" s="20" t="str">
        <f ca="1">IF(C2491&lt;NOW(),IF(AND(P2491&gt;Q2491,W2491&gt;X2491),S2491,IF(AND(P2491=Q2491,W2491=X2491),T2491,IF(AND(P2491&lt;Q2491,W2491&lt;X2491),U2491,0))),"")</f>
        <v/>
      </c>
      <c r="AB2491" s="20">
        <f ca="1">IF(AND(P2491=W2491,Q2491=X2491,NOT(ISBLANK(P2491)),NOT(ISBLANK(Q2491)),NOT(ISBLANK(W2491)),NOT(ISBLANK(AA2491))),1,0)</f>
        <v>0</v>
      </c>
      <c r="AC2491" s="20" t="str">
        <f ca="1">IF(AB2491=0,"",IF(OR(ISBLANK(P2491),ISBLANK(Q2491)),"",IF(ISBLANK(VLOOKUP(A2491,Database!A:AA,22,FALSE)),"",VLOOKUP(A2491,Database!A:AA,22,FALSE))))</f>
        <v/>
      </c>
      <c r="AD2491" s="20" t="str">
        <f>IFERROR(
   IF(
     OR(ISBLANK(P2491),ISBLANK(Q2491)),
     "",
     IF(
       AND(AA2491&lt;&gt;"",OR(V2491="Terminé",V2491="En cours")),
       VLOOKUP(AC2491,Setup_ScoreExactBonus!A:D,4,FALSE),
       0
     )),
  0)</f>
        <v/>
      </c>
      <c r="AE2491" s="21">
        <f>IFERROR(IF(OR(ISBLANK(P2491),ISBLANK(Q2491)),0,IF(AA2491&lt;&gt;"", AA2491 + IF(AB2491=1,AD2491, 0), "") * (R2491+1)),"")</f>
        <v>0</v>
      </c>
      <c r="AF2491" s="21">
        <f ca="1">SUMIFS(AE$2:AE2491,D$2:D2491,D2491)</f>
        <v>2789</v>
      </c>
    </row>
    <row r="2492" spans="1:32" hidden="1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TBD</v>
      </c>
      <c r="K2492" s="21" t="str">
        <f>IFERROR(VLOOKUP(J2492,Setup_Team!$B:$C,2,FALSE), "TDB")</f>
        <v>TDB</v>
      </c>
      <c r="L2492" s="21" t="str">
        <f>VLOOKUP($A2492,Location!$A:$J,8,FALSE)</f>
        <v>TBD</v>
      </c>
      <c r="M2492" s="21" t="str">
        <f>IFERROR(VLOOKUP(L2492,Setup_Team!$B:$C,2,FALSE), "TDB")</f>
        <v>TDB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1">
        <v>0</v>
      </c>
      <c r="S2492" s="20">
        <f>VLOOKUP($A2492,Database!$A:$Y,10,FALSE)</f>
        <v>0</v>
      </c>
      <c r="T2492" s="20">
        <f>VLOOKUP($A2492,Database!$A:$Y,11,FALSE)</f>
        <v>0</v>
      </c>
      <c r="U2492" s="20">
        <f>VLOOKUP($A2492,Database!$A:$Y,12,FALSE)</f>
        <v>0</v>
      </c>
      <c r="V2492" s="20" t="str">
        <f>VLOOKUP(A2492,Database!A:M,13,FALSE)</f>
        <v>À venir</v>
      </c>
      <c r="W2492" s="20" t="str">
        <f>VLOOKUP($A2492,Database!$A:$Y,20,FALSE)</f>
        <v/>
      </c>
      <c r="X2492" s="20" t="str">
        <f>VLOOKUP($A2492,Database!$A:$Y,21,FALSE)</f>
        <v/>
      </c>
      <c r="Y2492" s="20">
        <f>IF(A2492=0,0,IF(V2492="À venir",0,IF(AND(ISBLANK(P2492),ISBLANK(Q2492)),1,0)))</f>
        <v>0</v>
      </c>
      <c r="Z2492" s="20" t="str">
        <f>IF(OR(ISBLANK(P2492),ISBLANK(Q2492)),"",IF(OR(AND(P2492&gt;Q2492,W2492&gt;X2492),AND(P2492=Q2492,W2492=X2492),AND(P2492&lt;Q2492,W2492&lt;X2492)),1,0))</f>
        <v/>
      </c>
      <c r="AA2492" s="20" t="str">
        <f ca="1">IF(C2492&lt;NOW(),IF(AND(P2492&gt;Q2492,W2492&gt;X2492),S2492,IF(AND(P2492=Q2492,W2492=X2492),T2492,IF(AND(P2492&lt;Q2492,W2492&lt;X2492),U2492,0))),"")</f>
        <v/>
      </c>
      <c r="AB2492" s="20">
        <f ca="1">IF(AND(P2492=W2492,Q2492=X2492,NOT(ISBLANK(P2492)),NOT(ISBLANK(Q2492)),NOT(ISBLANK(W2492)),NOT(ISBLANK(AA2492))),1,0)</f>
        <v>0</v>
      </c>
      <c r="AC2492" s="20" t="str">
        <f ca="1">IF(AB2492=0,"",IF(OR(ISBLANK(P2492),ISBLANK(Q2492)),"",IF(ISBLANK(VLOOKUP(A2492,Database!A:AA,22,FALSE)),"",VLOOKUP(A2492,Database!A:AA,22,FALSE))))</f>
        <v/>
      </c>
      <c r="AD2492" s="20" t="str">
        <f>IFERROR(
   IF(
     OR(ISBLANK(P2492),ISBLANK(Q2492)),
     "",
     IF(
       AND(AA2492&lt;&gt;"",OR(V2492="Terminé",V2492="En cours")),
       VLOOKUP(AC2492,Setup_ScoreExactBonus!A:D,4,FALSE),
       0
     )),
  0)</f>
        <v/>
      </c>
      <c r="AE2492" s="21">
        <f>IFERROR(IF(OR(ISBLANK(P2492),ISBLANK(Q2492)),0,IF(AA2492&lt;&gt;"", AA2492 + IF(AB2492=1,AD2492, 0), "") * (R2492+1)),"")</f>
        <v>0</v>
      </c>
      <c r="AF2492" s="21">
        <f ca="1">SUMIFS(AE$2:AE2492,D$2:D2492,D2492)</f>
        <v>1434</v>
      </c>
    </row>
    <row r="2493" spans="1:32" hidden="1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TBD</v>
      </c>
      <c r="K2493" s="21" t="str">
        <f>IFERROR(VLOOKUP(J2493,Setup_Team!$B:$C,2,FALSE), "TDB")</f>
        <v>TDB</v>
      </c>
      <c r="L2493" s="21" t="str">
        <f>VLOOKUP($A2493,Location!$A:$J,8,FALSE)</f>
        <v>TBD</v>
      </c>
      <c r="M2493" s="21" t="str">
        <f>IFERROR(VLOOKUP(L2493,Setup_Team!$B:$C,2,FALSE), "TDB")</f>
        <v>TDB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1">
        <v>0</v>
      </c>
      <c r="S2493" s="20">
        <f>VLOOKUP($A2493,Database!$A:$Y,10,FALSE)</f>
        <v>0</v>
      </c>
      <c r="T2493" s="20">
        <f>VLOOKUP($A2493,Database!$A:$Y,11,FALSE)</f>
        <v>0</v>
      </c>
      <c r="U2493" s="20">
        <f>VLOOKUP($A2493,Database!$A:$Y,12,FALSE)</f>
        <v>0</v>
      </c>
      <c r="V2493" s="20" t="str">
        <f>VLOOKUP(A2493,Database!A:M,13,FALSE)</f>
        <v>À venir</v>
      </c>
      <c r="W2493" s="20" t="str">
        <f>VLOOKUP($A2493,Database!$A:$Y,20,FALSE)</f>
        <v/>
      </c>
      <c r="X2493" s="20" t="str">
        <f>VLOOKUP($A2493,Database!$A:$Y,21,FALSE)</f>
        <v/>
      </c>
      <c r="Y2493" s="20">
        <f>IF(A2493=0,0,IF(V2493="À venir",0,IF(AND(ISBLANK(P2493),ISBLANK(Q2493)),1,0)))</f>
        <v>0</v>
      </c>
      <c r="Z2493" s="20" t="str">
        <f>IF(OR(ISBLANK(P2493),ISBLANK(Q2493)),"",IF(OR(AND(P2493&gt;Q2493,W2493&gt;X2493),AND(P2493=Q2493,W2493=X2493),AND(P2493&lt;Q2493,W2493&lt;X2493)),1,0))</f>
        <v/>
      </c>
      <c r="AA2493" s="20" t="str">
        <f ca="1">IF(C2493&lt;NOW(),IF(AND(P2493&gt;Q2493,W2493&gt;X2493),S2493,IF(AND(P2493=Q2493,W2493=X2493),T2493,IF(AND(P2493&lt;Q2493,W2493&lt;X2493),U2493,0))),"")</f>
        <v/>
      </c>
      <c r="AB2493" s="20">
        <f ca="1">IF(AND(P2493=W2493,Q2493=X2493,NOT(ISBLANK(P2493)),NOT(ISBLANK(Q2493)),NOT(ISBLANK(W2493)),NOT(ISBLANK(AA2493))),1,0)</f>
        <v>0</v>
      </c>
      <c r="AC2493" s="20" t="str">
        <f ca="1">IF(AB2493=0,"",IF(OR(ISBLANK(P2493),ISBLANK(Q2493)),"",IF(ISBLANK(VLOOKUP(A2493,Database!A:AA,22,FALSE)),"",VLOOKUP(A2493,Database!A:AA,22,FALSE))))</f>
        <v/>
      </c>
      <c r="AD2493" s="20" t="str">
        <f>IFERROR(
   IF(
     OR(ISBLANK(P2493),ISBLANK(Q2493)),
     "",
     IF(
       AND(AA2493&lt;&gt;"",OR(V2493="Terminé",V2493="En cours")),
       VLOOKUP(AC2493,Setup_ScoreExactBonus!A:D,4,FALSE),
       0
     )),
  0)</f>
        <v/>
      </c>
      <c r="AE2493" s="21">
        <f>IFERROR(IF(OR(ISBLANK(P2493),ISBLANK(Q2493)),0,IF(AA2493&lt;&gt;"", AA2493 + IF(AB2493=1,AD2493, 0), "") * (R2493+1)),"")</f>
        <v>0</v>
      </c>
      <c r="AF2493" s="21">
        <f ca="1">SUMIFS(AE$2:AE2493,D$2:D2493,D2493)</f>
        <v>2732</v>
      </c>
    </row>
    <row r="2494" spans="1:32" hidden="1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TBD</v>
      </c>
      <c r="K2494" s="21" t="str">
        <f>IFERROR(VLOOKUP(J2494,Setup_Team!$B:$C,2,FALSE), "TDB")</f>
        <v>TDB</v>
      </c>
      <c r="L2494" s="21" t="str">
        <f>VLOOKUP($A2494,Location!$A:$J,8,FALSE)</f>
        <v>TBD</v>
      </c>
      <c r="M2494" s="21" t="str">
        <f>IFERROR(VLOOKUP(L2494,Setup_Team!$B:$C,2,FALSE), "TDB")</f>
        <v>TDB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1">
        <v>0</v>
      </c>
      <c r="S2494" s="20">
        <f>VLOOKUP($A2494,Database!$A:$Y,10,FALSE)</f>
        <v>0</v>
      </c>
      <c r="T2494" s="20">
        <f>VLOOKUP($A2494,Database!$A:$Y,11,FALSE)</f>
        <v>0</v>
      </c>
      <c r="U2494" s="20">
        <f>VLOOKUP($A2494,Database!$A:$Y,12,FALSE)</f>
        <v>0</v>
      </c>
      <c r="V2494" s="20" t="str">
        <f>VLOOKUP(A2494,Database!A:M,13,FALSE)</f>
        <v>À venir</v>
      </c>
      <c r="W2494" s="20" t="str">
        <f>VLOOKUP($A2494,Database!$A:$Y,20,FALSE)</f>
        <v/>
      </c>
      <c r="X2494" s="20" t="str">
        <f>VLOOKUP($A2494,Database!$A:$Y,21,FALSE)</f>
        <v/>
      </c>
      <c r="Y2494" s="20">
        <f>IF(A2494=0,0,IF(V2494="À venir",0,IF(AND(ISBLANK(P2494),ISBLANK(Q2494)),1,0)))</f>
        <v>0</v>
      </c>
      <c r="Z2494" s="20" t="str">
        <f>IF(OR(ISBLANK(P2494),ISBLANK(Q2494)),"",IF(OR(AND(P2494&gt;Q2494,W2494&gt;X2494),AND(P2494=Q2494,W2494=X2494),AND(P2494&lt;Q2494,W2494&lt;X2494)),1,0))</f>
        <v/>
      </c>
      <c r="AA2494" s="20" t="str">
        <f ca="1">IF(C2494&lt;NOW(),IF(AND(P2494&gt;Q2494,W2494&gt;X2494),S2494,IF(AND(P2494=Q2494,W2494=X2494),T2494,IF(AND(P2494&lt;Q2494,W2494&lt;X2494),U2494,0))),"")</f>
        <v/>
      </c>
      <c r="AB2494" s="20">
        <f ca="1">IF(AND(P2494=W2494,Q2494=X2494,NOT(ISBLANK(P2494)),NOT(ISBLANK(Q2494)),NOT(ISBLANK(W2494)),NOT(ISBLANK(AA2494))),1,0)</f>
        <v>0</v>
      </c>
      <c r="AC2494" s="20" t="str">
        <f ca="1">IF(AB2494=0,"",IF(OR(ISBLANK(P2494),ISBLANK(Q2494)),"",IF(ISBLANK(VLOOKUP(A2494,Database!A:AA,22,FALSE)),"",VLOOKUP(A2494,Database!A:AA,22,FALSE))))</f>
        <v/>
      </c>
      <c r="AD2494" s="20" t="str">
        <f>IFERROR(
   IF(
     OR(ISBLANK(P2494),ISBLANK(Q2494)),
     "",
     IF(
       AND(AA2494&lt;&gt;"",OR(V2494="Terminé",V2494="En cours")),
       VLOOKUP(AC2494,Setup_ScoreExactBonus!A:D,4,FALSE),
       0
     )),
  0)</f>
        <v/>
      </c>
      <c r="AE2494" s="21">
        <f>IFERROR(IF(OR(ISBLANK(P2494),ISBLANK(Q2494)),0,IF(AA2494&lt;&gt;"", AA2494 + IF(AB2494=1,AD2494, 0), "") * (R2494+1)),"")</f>
        <v>0</v>
      </c>
      <c r="AF2494" s="21">
        <f ca="1">SUMIFS(AE$2:AE2494,D$2:D2494,D2494)</f>
        <v>2825</v>
      </c>
    </row>
    <row r="2495" spans="1:32" hidden="1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TBD</v>
      </c>
      <c r="K2495" s="21" t="str">
        <f>IFERROR(VLOOKUP(J2495,Setup_Team!$B:$C,2,FALSE), "TDB")</f>
        <v>TDB</v>
      </c>
      <c r="L2495" s="21" t="str">
        <f>VLOOKUP($A2495,Location!$A:$J,8,FALSE)</f>
        <v>TBD</v>
      </c>
      <c r="M2495" s="21" t="str">
        <f>IFERROR(VLOOKUP(L2495,Setup_Team!$B:$C,2,FALSE), "TDB")</f>
        <v>TDB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1">
        <v>0</v>
      </c>
      <c r="S2495" s="20">
        <f>VLOOKUP($A2495,Database!$A:$Y,10,FALSE)</f>
        <v>0</v>
      </c>
      <c r="T2495" s="20">
        <f>VLOOKUP($A2495,Database!$A:$Y,11,FALSE)</f>
        <v>0</v>
      </c>
      <c r="U2495" s="20">
        <f>VLOOKUP($A2495,Database!$A:$Y,12,FALSE)</f>
        <v>0</v>
      </c>
      <c r="V2495" s="20" t="str">
        <f>VLOOKUP(A2495,Database!A:M,13,FALSE)</f>
        <v>À venir</v>
      </c>
      <c r="W2495" s="20" t="str">
        <f>VLOOKUP($A2495,Database!$A:$Y,20,FALSE)</f>
        <v/>
      </c>
      <c r="X2495" s="20" t="str">
        <f>VLOOKUP($A2495,Database!$A:$Y,21,FALSE)</f>
        <v/>
      </c>
      <c r="Y2495" s="20">
        <f>IF(A2495=0,0,IF(V2495="À venir",0,IF(AND(ISBLANK(P2495),ISBLANK(Q2495)),1,0)))</f>
        <v>0</v>
      </c>
      <c r="Z2495" s="20" t="str">
        <f>IF(OR(ISBLANK(P2495),ISBLANK(Q2495)),"",IF(OR(AND(P2495&gt;Q2495,W2495&gt;X2495),AND(P2495=Q2495,W2495=X2495),AND(P2495&lt;Q2495,W2495&lt;X2495)),1,0))</f>
        <v/>
      </c>
      <c r="AA2495" s="20" t="str">
        <f ca="1">IF(C2495&lt;NOW(),IF(AND(P2495&gt;Q2495,W2495&gt;X2495),S2495,IF(AND(P2495=Q2495,W2495=X2495),T2495,IF(AND(P2495&lt;Q2495,W2495&lt;X2495),U2495,0))),"")</f>
        <v/>
      </c>
      <c r="AB2495" s="20">
        <f ca="1">IF(AND(P2495=W2495,Q2495=X2495,NOT(ISBLANK(P2495)),NOT(ISBLANK(Q2495)),NOT(ISBLANK(W2495)),NOT(ISBLANK(AA2495))),1,0)</f>
        <v>0</v>
      </c>
      <c r="AC2495" s="20" t="str">
        <f ca="1">IF(AB2495=0,"",IF(OR(ISBLANK(P2495),ISBLANK(Q2495)),"",IF(ISBLANK(VLOOKUP(A2495,Database!A:AA,22,FALSE)),"",VLOOKUP(A2495,Database!A:AA,22,FALSE))))</f>
        <v/>
      </c>
      <c r="AD2495" s="20" t="str">
        <f>IFERROR(
   IF(
     OR(ISBLANK(P2495),ISBLANK(Q2495)),
     "",
     IF(
       AND(AA2495&lt;&gt;"",OR(V2495="Terminé",V2495="En cours")),
       VLOOKUP(AC2495,Setup_ScoreExactBonus!A:D,4,FALSE),
       0
     )),
  0)</f>
        <v/>
      </c>
      <c r="AE2495" s="21">
        <f>IFERROR(IF(OR(ISBLANK(P2495),ISBLANK(Q2495)),0,IF(AA2495&lt;&gt;"", AA2495 + IF(AB2495=1,AD2495, 0), "") * (R2495+1)),"")</f>
        <v>0</v>
      </c>
      <c r="AF2495" s="21">
        <f ca="1">SUMIFS(AE$2:AE2495,D$2:D2495,D2495)</f>
        <v>2585</v>
      </c>
    </row>
    <row r="2496" spans="1:32" hidden="1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TBD</v>
      </c>
      <c r="K2496" s="21" t="str">
        <f>IFERROR(VLOOKUP(J2496,Setup_Team!$B:$C,2,FALSE), "TDB")</f>
        <v>TDB</v>
      </c>
      <c r="L2496" s="21" t="str">
        <f>VLOOKUP($A2496,Location!$A:$J,8,FALSE)</f>
        <v>TBD</v>
      </c>
      <c r="M2496" s="21" t="str">
        <f>IFERROR(VLOOKUP(L2496,Setup_Team!$B:$C,2,FALSE), "TDB")</f>
        <v>TDB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1">
        <v>0</v>
      </c>
      <c r="S2496" s="20">
        <f>VLOOKUP($A2496,Database!$A:$Y,10,FALSE)</f>
        <v>0</v>
      </c>
      <c r="T2496" s="20">
        <f>VLOOKUP($A2496,Database!$A:$Y,11,FALSE)</f>
        <v>0</v>
      </c>
      <c r="U2496" s="20">
        <f>VLOOKUP($A2496,Database!$A:$Y,12,FALSE)</f>
        <v>0</v>
      </c>
      <c r="V2496" s="20" t="str">
        <f>VLOOKUP(A2496,Database!A:M,13,FALSE)</f>
        <v>À venir</v>
      </c>
      <c r="W2496" s="20" t="str">
        <f>VLOOKUP($A2496,Database!$A:$Y,20,FALSE)</f>
        <v/>
      </c>
      <c r="X2496" s="20" t="str">
        <f>VLOOKUP($A2496,Database!$A:$Y,21,FALSE)</f>
        <v/>
      </c>
      <c r="Y2496" s="20">
        <f>IF(A2496=0,0,IF(V2496="À venir",0,IF(AND(ISBLANK(P2496),ISBLANK(Q2496)),1,0)))</f>
        <v>0</v>
      </c>
      <c r="Z2496" s="20" t="str">
        <f>IF(OR(ISBLANK(P2496),ISBLANK(Q2496)),"",IF(OR(AND(P2496&gt;Q2496,W2496&gt;X2496),AND(P2496=Q2496,W2496=X2496),AND(P2496&lt;Q2496,W2496&lt;X2496)),1,0))</f>
        <v/>
      </c>
      <c r="AA2496" s="20" t="str">
        <f ca="1">IF(C2496&lt;NOW(),IF(AND(P2496&gt;Q2496,W2496&gt;X2496),S2496,IF(AND(P2496=Q2496,W2496=X2496),T2496,IF(AND(P2496&lt;Q2496,W2496&lt;X2496),U2496,0))),"")</f>
        <v/>
      </c>
      <c r="AB2496" s="20">
        <f ca="1">IF(AND(P2496=W2496,Q2496=X2496,NOT(ISBLANK(P2496)),NOT(ISBLANK(Q2496)),NOT(ISBLANK(W2496)),NOT(ISBLANK(AA2496))),1,0)</f>
        <v>0</v>
      </c>
      <c r="AC2496" s="20" t="str">
        <f ca="1">IF(AB2496=0,"",IF(OR(ISBLANK(P2496),ISBLANK(Q2496)),"",IF(ISBLANK(VLOOKUP(A2496,Database!A:AA,22,FALSE)),"",VLOOKUP(A2496,Database!A:AA,22,FALSE))))</f>
        <v/>
      </c>
      <c r="AD2496" s="20" t="str">
        <f>IFERROR(
   IF(
     OR(ISBLANK(P2496),ISBLANK(Q2496)),
     "",
     IF(
       AND(AA2496&lt;&gt;"",OR(V2496="Terminé",V2496="En cours")),
       VLOOKUP(AC2496,Setup_ScoreExactBonus!A:D,4,FALSE),
       0
     )),
  0)</f>
        <v/>
      </c>
      <c r="AE2496" s="21">
        <f>IFERROR(IF(OR(ISBLANK(P2496),ISBLANK(Q2496)),0,IF(AA2496&lt;&gt;"", AA2496 + IF(AB2496=1,AD2496, 0), "") * (R2496+1)),"")</f>
        <v>0</v>
      </c>
      <c r="AF2496" s="21">
        <f ca="1">SUMIFS(AE$2:AE2496,D$2:D2496,D2496)</f>
        <v>2936</v>
      </c>
    </row>
    <row r="2497" spans="1:32" hidden="1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TBD</v>
      </c>
      <c r="K2497" s="21" t="str">
        <f>IFERROR(VLOOKUP(J2497,Setup_Team!$B:$C,2,FALSE), "TDB")</f>
        <v>TDB</v>
      </c>
      <c r="L2497" s="21" t="str">
        <f>VLOOKUP($A2497,Location!$A:$J,8,FALSE)</f>
        <v>TBD</v>
      </c>
      <c r="M2497" s="21" t="str">
        <f>IFERROR(VLOOKUP(L2497,Setup_Team!$B:$C,2,FALSE), "TDB")</f>
        <v>TDB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1">
        <v>0</v>
      </c>
      <c r="S2497" s="20">
        <f>VLOOKUP($A2497,Database!$A:$Y,10,FALSE)</f>
        <v>0</v>
      </c>
      <c r="T2497" s="20">
        <f>VLOOKUP($A2497,Database!$A:$Y,11,FALSE)</f>
        <v>0</v>
      </c>
      <c r="U2497" s="20">
        <f>VLOOKUP($A2497,Database!$A:$Y,12,FALSE)</f>
        <v>0</v>
      </c>
      <c r="V2497" s="20" t="str">
        <f>VLOOKUP(A2497,Database!A:M,13,FALSE)</f>
        <v>À venir</v>
      </c>
      <c r="W2497" s="20" t="str">
        <f>VLOOKUP($A2497,Database!$A:$Y,20,FALSE)</f>
        <v/>
      </c>
      <c r="X2497" s="20" t="str">
        <f>VLOOKUP($A2497,Database!$A:$Y,21,FALSE)</f>
        <v/>
      </c>
      <c r="Y2497" s="20">
        <f>IF(A2497=0,0,IF(V2497="À venir",0,IF(AND(ISBLANK(P2497),ISBLANK(Q2497)),1,0)))</f>
        <v>0</v>
      </c>
      <c r="Z2497" s="20" t="str">
        <f>IF(OR(ISBLANK(P2497),ISBLANK(Q2497)),"",IF(OR(AND(P2497&gt;Q2497,W2497&gt;X2497),AND(P2497=Q2497,W2497=X2497),AND(P2497&lt;Q2497,W2497&lt;X2497)),1,0))</f>
        <v/>
      </c>
      <c r="AA2497" s="20" t="str">
        <f ca="1">IF(C2497&lt;NOW(),IF(AND(P2497&gt;Q2497,W2497&gt;X2497),S2497,IF(AND(P2497=Q2497,W2497=X2497),T2497,IF(AND(P2497&lt;Q2497,W2497&lt;X2497),U2497,0))),"")</f>
        <v/>
      </c>
      <c r="AB2497" s="20">
        <f ca="1">IF(AND(P2497=W2497,Q2497=X2497,NOT(ISBLANK(P2497)),NOT(ISBLANK(Q2497)),NOT(ISBLANK(W2497)),NOT(ISBLANK(AA2497))),1,0)</f>
        <v>0</v>
      </c>
      <c r="AC2497" s="20" t="str">
        <f ca="1">IF(AB2497=0,"",IF(OR(ISBLANK(P2497),ISBLANK(Q2497)),"",IF(ISBLANK(VLOOKUP(A2497,Database!A:AA,22,FALSE)),"",VLOOKUP(A2497,Database!A:AA,22,FALSE))))</f>
        <v/>
      </c>
      <c r="AD2497" s="20" t="str">
        <f>IFERROR(
   IF(
     OR(ISBLANK(P2497),ISBLANK(Q2497)),
     "",
     IF(
       AND(AA2497&lt;&gt;"",OR(V2497="Terminé",V2497="En cours")),
       VLOOKUP(AC2497,Setup_ScoreExactBonus!A:D,4,FALSE),
       0
     )),
  0)</f>
        <v/>
      </c>
      <c r="AE2497" s="21">
        <f>IFERROR(IF(OR(ISBLANK(P2497),ISBLANK(Q2497)),0,IF(AA2497&lt;&gt;"", AA2497 + IF(AB2497=1,AD2497, 0), "") * (R2497+1)),"")</f>
        <v>0</v>
      </c>
      <c r="AF2497" s="21">
        <f ca="1">SUMIFS(AE$2:AE2497,D$2:D2497,D2497)</f>
        <v>2774</v>
      </c>
    </row>
    <row r="2498" spans="1:32" hidden="1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TBD</v>
      </c>
      <c r="K2498" s="21" t="str">
        <f>IFERROR(VLOOKUP(J2498,Setup_Team!$B:$C,2,FALSE), "TDB")</f>
        <v>TDB</v>
      </c>
      <c r="L2498" s="21" t="str">
        <f>VLOOKUP($A2498,Location!$A:$J,8,FALSE)</f>
        <v>TBD</v>
      </c>
      <c r="M2498" s="21" t="str">
        <f>IFERROR(VLOOKUP(L2498,Setup_Team!$B:$C,2,FALSE), "TDB")</f>
        <v>TDB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1">
        <v>0</v>
      </c>
      <c r="S2498" s="20">
        <f>VLOOKUP($A2498,Database!$A:$Y,10,FALSE)</f>
        <v>0</v>
      </c>
      <c r="T2498" s="20">
        <f>VLOOKUP($A2498,Database!$A:$Y,11,FALSE)</f>
        <v>0</v>
      </c>
      <c r="U2498" s="20">
        <f>VLOOKUP($A2498,Database!$A:$Y,12,FALSE)</f>
        <v>0</v>
      </c>
      <c r="V2498" s="20" t="str">
        <f>VLOOKUP(A2498,Database!A:M,13,FALSE)</f>
        <v>À venir</v>
      </c>
      <c r="W2498" s="20" t="str">
        <f>VLOOKUP($A2498,Database!$A:$Y,20,FALSE)</f>
        <v/>
      </c>
      <c r="X2498" s="20" t="str">
        <f>VLOOKUP($A2498,Database!$A:$Y,21,FALSE)</f>
        <v/>
      </c>
      <c r="Y2498" s="20">
        <f>IF(A2498=0,0,IF(V2498="À venir",0,IF(AND(ISBLANK(P2498),ISBLANK(Q2498)),1,0)))</f>
        <v>0</v>
      </c>
      <c r="Z2498" s="20" t="str">
        <f>IF(OR(ISBLANK(P2498),ISBLANK(Q2498)),"",IF(OR(AND(P2498&gt;Q2498,W2498&gt;X2498),AND(P2498=Q2498,W2498=X2498),AND(P2498&lt;Q2498,W2498&lt;X2498)),1,0))</f>
        <v/>
      </c>
      <c r="AA2498" s="20" t="str">
        <f ca="1">IF(C2498&lt;NOW(),IF(AND(P2498&gt;Q2498,W2498&gt;X2498),S2498,IF(AND(P2498=Q2498,W2498=X2498),T2498,IF(AND(P2498&lt;Q2498,W2498&lt;X2498),U2498,0))),"")</f>
        <v/>
      </c>
      <c r="AB2498" s="20">
        <f ca="1">IF(AND(P2498=W2498,Q2498=X2498,NOT(ISBLANK(P2498)),NOT(ISBLANK(Q2498)),NOT(ISBLANK(W2498)),NOT(ISBLANK(AA2498))),1,0)</f>
        <v>0</v>
      </c>
      <c r="AC2498" s="20" t="str">
        <f ca="1">IF(AB2498=0,"",IF(OR(ISBLANK(P2498),ISBLANK(Q2498)),"",IF(ISBLANK(VLOOKUP(A2498,Database!A:AA,22,FALSE)),"",VLOOKUP(A2498,Database!A:AA,22,FALSE))))</f>
        <v/>
      </c>
      <c r="AD2498" s="20" t="str">
        <f>IFERROR(
   IF(
     OR(ISBLANK(P2498),ISBLANK(Q2498)),
     "",
     IF(
       AND(AA2498&lt;&gt;"",OR(V2498="Terminé",V2498="En cours")),
       VLOOKUP(AC2498,Setup_ScoreExactBonus!A:D,4,FALSE),
       0
     )),
  0)</f>
        <v/>
      </c>
      <c r="AE2498" s="21">
        <f>IFERROR(IF(OR(ISBLANK(P2498),ISBLANK(Q2498)),0,IF(AA2498&lt;&gt;"", AA2498 + IF(AB2498=1,AD2498, 0), "") * (R2498+1)),"")</f>
        <v>0</v>
      </c>
      <c r="AF2498" s="21">
        <f ca="1">SUMIFS(AE$2:AE2498,D$2:D2498,D2498)</f>
        <v>2919</v>
      </c>
    </row>
    <row r="2499" spans="1:32" hidden="1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TBD</v>
      </c>
      <c r="K2499" s="21" t="str">
        <f>IFERROR(VLOOKUP(J2499,Setup_Team!$B:$C,2,FALSE), "TDB")</f>
        <v>TDB</v>
      </c>
      <c r="L2499" s="21" t="str">
        <f>VLOOKUP($A2499,Location!$A:$J,8,FALSE)</f>
        <v>TBD</v>
      </c>
      <c r="M2499" s="21" t="str">
        <f>IFERROR(VLOOKUP(L2499,Setup_Team!$B:$C,2,FALSE), "TDB")</f>
        <v>TDB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1">
        <v>0</v>
      </c>
      <c r="S2499" s="20">
        <f>VLOOKUP($A2499,Database!$A:$Y,10,FALSE)</f>
        <v>0</v>
      </c>
      <c r="T2499" s="20">
        <f>VLOOKUP($A2499,Database!$A:$Y,11,FALSE)</f>
        <v>0</v>
      </c>
      <c r="U2499" s="20">
        <f>VLOOKUP($A2499,Database!$A:$Y,12,FALSE)</f>
        <v>0</v>
      </c>
      <c r="V2499" s="20" t="str">
        <f>VLOOKUP(A2499,Database!A:M,13,FALSE)</f>
        <v>À venir</v>
      </c>
      <c r="W2499" s="20" t="str">
        <f>VLOOKUP($A2499,Database!$A:$Y,20,FALSE)</f>
        <v/>
      </c>
      <c r="X2499" s="20" t="str">
        <f>VLOOKUP($A2499,Database!$A:$Y,21,FALSE)</f>
        <v/>
      </c>
      <c r="Y2499" s="20">
        <f>IF(A2499=0,0,IF(V2499="À venir",0,IF(AND(ISBLANK(P2499),ISBLANK(Q2499)),1,0)))</f>
        <v>0</v>
      </c>
      <c r="Z2499" s="20" t="str">
        <f>IF(OR(ISBLANK(P2499),ISBLANK(Q2499)),"",IF(OR(AND(P2499&gt;Q2499,W2499&gt;X2499),AND(P2499=Q2499,W2499=X2499),AND(P2499&lt;Q2499,W2499&lt;X2499)),1,0))</f>
        <v/>
      </c>
      <c r="AA2499" s="20" t="str">
        <f ca="1">IF(C2499&lt;NOW(),IF(AND(P2499&gt;Q2499,W2499&gt;X2499),S2499,IF(AND(P2499=Q2499,W2499=X2499),T2499,IF(AND(P2499&lt;Q2499,W2499&lt;X2499),U2499,0))),"")</f>
        <v/>
      </c>
      <c r="AB2499" s="20">
        <f ca="1">IF(AND(P2499=W2499,Q2499=X2499,NOT(ISBLANK(P2499)),NOT(ISBLANK(Q2499)),NOT(ISBLANK(W2499)),NOT(ISBLANK(AA2499))),1,0)</f>
        <v>0</v>
      </c>
      <c r="AC2499" s="20" t="str">
        <f ca="1">IF(AB2499=0,"",IF(OR(ISBLANK(P2499),ISBLANK(Q2499)),"",IF(ISBLANK(VLOOKUP(A2499,Database!A:AA,22,FALSE)),"",VLOOKUP(A2499,Database!A:AA,22,FALSE))))</f>
        <v/>
      </c>
      <c r="AD2499" s="20" t="str">
        <f>IFERROR(
   IF(
     OR(ISBLANK(P2499),ISBLANK(Q2499)),
     "",
     IF(
       AND(AA2499&lt;&gt;"",OR(V2499="Terminé",V2499="En cours")),
       VLOOKUP(AC2499,Setup_ScoreExactBonus!A:D,4,FALSE),
       0
     )),
  0)</f>
        <v/>
      </c>
      <c r="AE2499" s="21">
        <f>IFERROR(IF(OR(ISBLANK(P2499),ISBLANK(Q2499)),0,IF(AA2499&lt;&gt;"", AA2499 + IF(AB2499=1,AD2499, 0), "") * (R2499+1)),"")</f>
        <v>0</v>
      </c>
      <c r="AF2499" s="21">
        <f ca="1">SUMIFS(AE$2:AE2499,D$2:D2499,D2499)</f>
        <v>2893</v>
      </c>
    </row>
    <row r="2500" spans="1:32" hidden="1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TBD</v>
      </c>
      <c r="K2500" s="21" t="str">
        <f>IFERROR(VLOOKUP(J2500,Setup_Team!$B:$C,2,FALSE), "TDB")</f>
        <v>TDB</v>
      </c>
      <c r="L2500" s="21" t="str">
        <f>VLOOKUP($A2500,Location!$A:$J,8,FALSE)</f>
        <v>TBD</v>
      </c>
      <c r="M2500" s="21" t="str">
        <f>IFERROR(VLOOKUP(L2500,Setup_Team!$B:$C,2,FALSE), "TDB")</f>
        <v>TDB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1">
        <v>0</v>
      </c>
      <c r="S2500" s="20">
        <f>VLOOKUP($A2500,Database!$A:$Y,10,FALSE)</f>
        <v>0</v>
      </c>
      <c r="T2500" s="20">
        <f>VLOOKUP($A2500,Database!$A:$Y,11,FALSE)</f>
        <v>0</v>
      </c>
      <c r="U2500" s="20">
        <f>VLOOKUP($A2500,Database!$A:$Y,12,FALSE)</f>
        <v>0</v>
      </c>
      <c r="V2500" s="20" t="str">
        <f>VLOOKUP(A2500,Database!A:M,13,FALSE)</f>
        <v>À venir</v>
      </c>
      <c r="W2500" s="20" t="str">
        <f>VLOOKUP($A2500,Database!$A:$Y,20,FALSE)</f>
        <v/>
      </c>
      <c r="X2500" s="20" t="str">
        <f>VLOOKUP($A2500,Database!$A:$Y,21,FALSE)</f>
        <v/>
      </c>
      <c r="Y2500" s="20">
        <f>IF(A2500=0,0,IF(V2500="À venir",0,IF(AND(ISBLANK(P2500),ISBLANK(Q2500)),1,0)))</f>
        <v>0</v>
      </c>
      <c r="Z2500" s="20" t="str">
        <f>IF(OR(ISBLANK(P2500),ISBLANK(Q2500)),"",IF(OR(AND(P2500&gt;Q2500,W2500&gt;X2500),AND(P2500=Q2500,W2500=X2500),AND(P2500&lt;Q2500,W2500&lt;X2500)),1,0))</f>
        <v/>
      </c>
      <c r="AA2500" s="20" t="str">
        <f ca="1">IF(C2500&lt;NOW(),IF(AND(P2500&gt;Q2500,W2500&gt;X2500),S2500,IF(AND(P2500=Q2500,W2500=X2500),T2500,IF(AND(P2500&lt;Q2500,W2500&lt;X2500),U2500,0))),"")</f>
        <v/>
      </c>
      <c r="AB2500" s="20">
        <f ca="1">IF(AND(P2500=W2500,Q2500=X2500,NOT(ISBLANK(P2500)),NOT(ISBLANK(Q2500)),NOT(ISBLANK(W2500)),NOT(ISBLANK(AA2500))),1,0)</f>
        <v>0</v>
      </c>
      <c r="AC2500" s="20" t="str">
        <f ca="1">IF(AB2500=0,"",IF(OR(ISBLANK(P2500),ISBLANK(Q2500)),"",IF(ISBLANK(VLOOKUP(A2500,Database!A:AA,22,FALSE)),"",VLOOKUP(A2500,Database!A:AA,22,FALSE))))</f>
        <v/>
      </c>
      <c r="AD2500" s="20" t="str">
        <f>IFERROR(
   IF(
     OR(ISBLANK(P2500),ISBLANK(Q2500)),
     "",
     IF(
       AND(AA2500&lt;&gt;"",OR(V2500="Terminé",V2500="En cours")),
       VLOOKUP(AC2500,Setup_ScoreExactBonus!A:D,4,FALSE),
       0
     )),
  0)</f>
        <v/>
      </c>
      <c r="AE2500" s="21">
        <f>IFERROR(IF(OR(ISBLANK(P2500),ISBLANK(Q2500)),0,IF(AA2500&lt;&gt;"", AA2500 + IF(AB2500=1,AD2500, 0), "") * (R2500+1)),"")</f>
        <v>0</v>
      </c>
      <c r="AF2500" s="21">
        <f ca="1">SUMIFS(AE$2:AE2500,D$2:D2500,D2500)</f>
        <v>2823</v>
      </c>
    </row>
    <row r="2501" spans="1:32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TBD</v>
      </c>
      <c r="K2501" s="21" t="str">
        <f>IFERROR(VLOOKUP(J2501,Setup_Team!$B:$C,2,FALSE), "TDB")</f>
        <v>TDB</v>
      </c>
      <c r="L2501" s="21" t="str">
        <f>VLOOKUP($A2501,Location!$A:$J,8,FALSE)</f>
        <v>TBD</v>
      </c>
      <c r="M2501" s="21" t="str">
        <f>IFERROR(VLOOKUP(L2501,Setup_Team!$B:$C,2,FALSE), "TDB")</f>
        <v>TDB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1">
        <v>0</v>
      </c>
      <c r="S2501" s="20">
        <f>VLOOKUP($A2501,Database!$A:$Y,10,FALSE)</f>
        <v>0</v>
      </c>
      <c r="T2501" s="20">
        <f>VLOOKUP($A2501,Database!$A:$Y,11,FALSE)</f>
        <v>0</v>
      </c>
      <c r="U2501" s="20">
        <f>VLOOKUP($A2501,Database!$A:$Y,12,FALSE)</f>
        <v>0</v>
      </c>
      <c r="V2501" s="20" t="str">
        <f>VLOOKUP(A2501,Database!A:M,13,FALSE)</f>
        <v>À venir</v>
      </c>
      <c r="W2501" s="20" t="str">
        <f>VLOOKUP($A2501,Database!$A:$Y,20,FALSE)</f>
        <v/>
      </c>
      <c r="X2501" s="20" t="str">
        <f>VLOOKUP($A2501,Database!$A:$Y,21,FALSE)</f>
        <v/>
      </c>
      <c r="Y2501" s="20">
        <f>IF(A2501=0,0,IF(V2501="À venir",0,IF(AND(ISBLANK(P2501),ISBLANK(Q2501)),1,0)))</f>
        <v>0</v>
      </c>
      <c r="Z2501" s="20" t="str">
        <f>IF(OR(ISBLANK(P2501),ISBLANK(Q2501)),"",IF(OR(AND(P2501&gt;Q2501,W2501&gt;X2501),AND(P2501=Q2501,W2501=X2501),AND(P2501&lt;Q2501,W2501&lt;X2501)),1,0))</f>
        <v/>
      </c>
      <c r="AA2501" s="20" t="str">
        <f ca="1">IF(C2501&lt;NOW(),IF(AND(P2501&gt;Q2501,W2501&gt;X2501),S2501,IF(AND(P2501=Q2501,W2501=X2501),T2501,IF(AND(P2501&lt;Q2501,W2501&lt;X2501),U2501,0))),"")</f>
        <v/>
      </c>
      <c r="AB2501" s="20">
        <f ca="1">IF(AND(P2501=W2501,Q2501=X2501,NOT(ISBLANK(P2501)),NOT(ISBLANK(Q2501)),NOT(ISBLANK(W2501)),NOT(ISBLANK(AA2501))),1,0)</f>
        <v>0</v>
      </c>
      <c r="AC2501" s="20" t="str">
        <f ca="1">IF(AB2501=0,"",IF(OR(ISBLANK(P2501),ISBLANK(Q2501)),"",IF(ISBLANK(VLOOKUP(A2501,Database!A:AA,22,FALSE)),"",VLOOKUP(A2501,Database!A:AA,22,FALSE))))</f>
        <v/>
      </c>
      <c r="AD2501" s="20" t="str">
        <f>IFERROR(
   IF(
     OR(ISBLANK(P2501),ISBLANK(Q2501)),
     "",
     IF(
       AND(AA2501&lt;&gt;"",OR(V2501="Terminé",V2501="En cours")),
       VLOOKUP(AC2501,Setup_ScoreExactBonus!A:D,4,FALSE),
       0
     )),
  0)</f>
        <v/>
      </c>
      <c r="AE2501" s="21">
        <f>IFERROR(IF(OR(ISBLANK(P2501),ISBLANK(Q2501)),0,IF(AA2501&lt;&gt;"", AA2501 + IF(AB2501=1,AD2501, 0), "") * (R2501+1)),"")</f>
        <v>0</v>
      </c>
      <c r="AF2501" s="21">
        <f ca="1">SUMIFS(AE$2:AE2501,D$2:D2501,D2501)</f>
        <v>2420</v>
      </c>
    </row>
    <row r="2502" spans="1:32" hidden="1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TBD</v>
      </c>
      <c r="K2502" s="21" t="str">
        <f>IFERROR(VLOOKUP(J2502,Setup_Team!$B:$C,2,FALSE), "TDB")</f>
        <v>TDB</v>
      </c>
      <c r="L2502" s="21" t="str">
        <f>VLOOKUP($A2502,Location!$A:$J,8,FALSE)</f>
        <v>TBD</v>
      </c>
      <c r="M2502" s="21" t="str">
        <f>IFERROR(VLOOKUP(L2502,Setup_Team!$B:$C,2,FALSE), "TDB")</f>
        <v>TDB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1">
        <v>0</v>
      </c>
      <c r="S2502" s="20">
        <f>VLOOKUP($A2502,Database!$A:$Y,10,FALSE)</f>
        <v>0</v>
      </c>
      <c r="T2502" s="20">
        <f>VLOOKUP($A2502,Database!$A:$Y,11,FALSE)</f>
        <v>0</v>
      </c>
      <c r="U2502" s="20">
        <f>VLOOKUP($A2502,Database!$A:$Y,12,FALSE)</f>
        <v>0</v>
      </c>
      <c r="V2502" s="20" t="str">
        <f>VLOOKUP(A2502,Database!A:M,13,FALSE)</f>
        <v>À venir</v>
      </c>
      <c r="W2502" s="20" t="str">
        <f>VLOOKUP($A2502,Database!$A:$Y,20,FALSE)</f>
        <v/>
      </c>
      <c r="X2502" s="20" t="str">
        <f>VLOOKUP($A2502,Database!$A:$Y,21,FALSE)</f>
        <v/>
      </c>
      <c r="Y2502" s="20">
        <f>IF(A2502=0,0,IF(V2502="À venir",0,IF(AND(ISBLANK(P2502),ISBLANK(Q2502)),1,0)))</f>
        <v>0</v>
      </c>
      <c r="Z2502" s="20" t="str">
        <f>IF(OR(ISBLANK(P2502),ISBLANK(Q2502)),"",IF(OR(AND(P2502&gt;Q2502,W2502&gt;X2502),AND(P2502=Q2502,W2502=X2502),AND(P2502&lt;Q2502,W2502&lt;X2502)),1,0))</f>
        <v/>
      </c>
      <c r="AA2502" s="20" t="str">
        <f ca="1">IF(C2502&lt;NOW(),IF(AND(P2502&gt;Q2502,W2502&gt;X2502),S2502,IF(AND(P2502=Q2502,W2502=X2502),T2502,IF(AND(P2502&lt;Q2502,W2502&lt;X2502),U2502,0))),"")</f>
        <v/>
      </c>
      <c r="AB2502" s="20">
        <f ca="1">IF(AND(P2502=W2502,Q2502=X2502,NOT(ISBLANK(P2502)),NOT(ISBLANK(Q2502)),NOT(ISBLANK(W2502)),NOT(ISBLANK(AA2502))),1,0)</f>
        <v>0</v>
      </c>
      <c r="AC2502" s="20" t="str">
        <f ca="1">IF(AB2502=0,"",IF(OR(ISBLANK(P2502),ISBLANK(Q2502)),"",IF(ISBLANK(VLOOKUP(A2502,Database!A:AA,22,FALSE)),"",VLOOKUP(A2502,Database!A:AA,22,FALSE))))</f>
        <v/>
      </c>
      <c r="AD2502" s="20" t="str">
        <f>IFERROR(
   IF(
     OR(ISBLANK(P2502),ISBLANK(Q2502)),
     "",
     IF(
       AND(AA2502&lt;&gt;"",OR(V2502="Terminé",V2502="En cours")),
       VLOOKUP(AC2502,Setup_ScoreExactBonus!A:D,4,FALSE),
       0
     )),
  0)</f>
        <v/>
      </c>
      <c r="AE2502" s="21">
        <f>IFERROR(IF(OR(ISBLANK(P2502),ISBLANK(Q2502)),0,IF(AA2502&lt;&gt;"", AA2502 + IF(AB2502=1,AD2502, 0), "") * (R2502+1)),"")</f>
        <v>0</v>
      </c>
      <c r="AF2502" s="21">
        <f ca="1">SUMIFS(AE$2:AE2502,D$2:D2502,D2502)</f>
        <v>2637</v>
      </c>
    </row>
    <row r="2503" spans="1:32" hidden="1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TBD</v>
      </c>
      <c r="K2503" s="21" t="str">
        <f>IFERROR(VLOOKUP(J2503,Setup_Team!$B:$C,2,FALSE), "TDB")</f>
        <v>TDB</v>
      </c>
      <c r="L2503" s="21" t="str">
        <f>VLOOKUP($A2503,Location!$A:$J,8,FALSE)</f>
        <v>TBD</v>
      </c>
      <c r="M2503" s="21" t="str">
        <f>IFERROR(VLOOKUP(L2503,Setup_Team!$B:$C,2,FALSE), "TDB")</f>
        <v>TDB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1">
        <v>0</v>
      </c>
      <c r="S2503" s="20">
        <f>VLOOKUP($A2503,Database!$A:$Y,10,FALSE)</f>
        <v>0</v>
      </c>
      <c r="T2503" s="20">
        <f>VLOOKUP($A2503,Database!$A:$Y,11,FALSE)</f>
        <v>0</v>
      </c>
      <c r="U2503" s="20">
        <f>VLOOKUP($A2503,Database!$A:$Y,12,FALSE)</f>
        <v>0</v>
      </c>
      <c r="V2503" s="20" t="str">
        <f>VLOOKUP(A2503,Database!A:M,13,FALSE)</f>
        <v>À venir</v>
      </c>
      <c r="W2503" s="20" t="str">
        <f>VLOOKUP($A2503,Database!$A:$Y,20,FALSE)</f>
        <v/>
      </c>
      <c r="X2503" s="20" t="str">
        <f>VLOOKUP($A2503,Database!$A:$Y,21,FALSE)</f>
        <v/>
      </c>
      <c r="Y2503" s="20">
        <f>IF(A2503=0,0,IF(V2503="À venir",0,IF(AND(ISBLANK(P2503),ISBLANK(Q2503)),1,0)))</f>
        <v>0</v>
      </c>
      <c r="Z2503" s="20" t="str">
        <f>IF(OR(ISBLANK(P2503),ISBLANK(Q2503)),"",IF(OR(AND(P2503&gt;Q2503,W2503&gt;X2503),AND(P2503=Q2503,W2503=X2503),AND(P2503&lt;Q2503,W2503&lt;X2503)),1,0))</f>
        <v/>
      </c>
      <c r="AA2503" s="20" t="str">
        <f ca="1">IF(C2503&lt;NOW(),IF(AND(P2503&gt;Q2503,W2503&gt;X2503),S2503,IF(AND(P2503=Q2503,W2503=X2503),T2503,IF(AND(P2503&lt;Q2503,W2503&lt;X2503),U2503,0))),"")</f>
        <v/>
      </c>
      <c r="AB2503" s="20">
        <f ca="1">IF(AND(P2503=W2503,Q2503=X2503,NOT(ISBLANK(P2503)),NOT(ISBLANK(Q2503)),NOT(ISBLANK(W2503)),NOT(ISBLANK(AA2503))),1,0)</f>
        <v>0</v>
      </c>
      <c r="AC2503" s="20" t="str">
        <f ca="1">IF(AB2503=0,"",IF(OR(ISBLANK(P2503),ISBLANK(Q2503)),"",IF(ISBLANK(VLOOKUP(A2503,Database!A:AA,22,FALSE)),"",VLOOKUP(A2503,Database!A:AA,22,FALSE))))</f>
        <v/>
      </c>
      <c r="AD2503" s="20" t="str">
        <f>IFERROR(
   IF(
     OR(ISBLANK(P2503),ISBLANK(Q2503)),
     "",
     IF(
       AND(AA2503&lt;&gt;"",OR(V2503="Terminé",V2503="En cours")),
       VLOOKUP(AC2503,Setup_ScoreExactBonus!A:D,4,FALSE),
       0
     )),
  0)</f>
        <v/>
      </c>
      <c r="AE2503" s="21">
        <f>IFERROR(IF(OR(ISBLANK(P2503),ISBLANK(Q2503)),0,IF(AA2503&lt;&gt;"", AA2503 + IF(AB2503=1,AD2503, 0), "") * (R2503+1)),"")</f>
        <v>0</v>
      </c>
      <c r="AF2503" s="21">
        <f ca="1">SUMIFS(AE$2:AE2503,D$2:D2503,D2503)</f>
        <v>2628</v>
      </c>
    </row>
    <row r="2504" spans="1:32" hidden="1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TBD</v>
      </c>
      <c r="K2504" s="21" t="str">
        <f>IFERROR(VLOOKUP(J2504,Setup_Team!$B:$C,2,FALSE), "TDB")</f>
        <v>TDB</v>
      </c>
      <c r="L2504" s="21" t="str">
        <f>VLOOKUP($A2504,Location!$A:$J,8,FALSE)</f>
        <v>TBD</v>
      </c>
      <c r="M2504" s="21" t="str">
        <f>IFERROR(VLOOKUP(L2504,Setup_Team!$B:$C,2,FALSE), "TDB")</f>
        <v>TDB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1">
        <v>0</v>
      </c>
      <c r="S2504" s="20">
        <f>VLOOKUP($A2504,Database!$A:$Y,10,FALSE)</f>
        <v>0</v>
      </c>
      <c r="T2504" s="20">
        <f>VLOOKUP($A2504,Database!$A:$Y,11,FALSE)</f>
        <v>0</v>
      </c>
      <c r="U2504" s="20">
        <f>VLOOKUP($A2504,Database!$A:$Y,12,FALSE)</f>
        <v>0</v>
      </c>
      <c r="V2504" s="20" t="str">
        <f>VLOOKUP(A2504,Database!A:M,13,FALSE)</f>
        <v>À venir</v>
      </c>
      <c r="W2504" s="20" t="str">
        <f>VLOOKUP($A2504,Database!$A:$Y,20,FALSE)</f>
        <v/>
      </c>
      <c r="X2504" s="20" t="str">
        <f>VLOOKUP($A2504,Database!$A:$Y,21,FALSE)</f>
        <v/>
      </c>
      <c r="Y2504" s="20">
        <f>IF(A2504=0,0,IF(V2504="À venir",0,IF(AND(ISBLANK(P2504),ISBLANK(Q2504)),1,0)))</f>
        <v>0</v>
      </c>
      <c r="Z2504" s="20" t="str">
        <f>IF(OR(ISBLANK(P2504),ISBLANK(Q2504)),"",IF(OR(AND(P2504&gt;Q2504,W2504&gt;X2504),AND(P2504=Q2504,W2504=X2504),AND(P2504&lt;Q2504,W2504&lt;X2504)),1,0))</f>
        <v/>
      </c>
      <c r="AA2504" s="20" t="str">
        <f ca="1">IF(C2504&lt;NOW(),IF(AND(P2504&gt;Q2504,W2504&gt;X2504),S2504,IF(AND(P2504=Q2504,W2504=X2504),T2504,IF(AND(P2504&lt;Q2504,W2504&lt;X2504),U2504,0))),"")</f>
        <v/>
      </c>
      <c r="AB2504" s="20">
        <f ca="1">IF(AND(P2504=W2504,Q2504=X2504,NOT(ISBLANK(P2504)),NOT(ISBLANK(Q2504)),NOT(ISBLANK(W2504)),NOT(ISBLANK(AA2504))),1,0)</f>
        <v>0</v>
      </c>
      <c r="AC2504" s="20" t="str">
        <f ca="1">IF(AB2504=0,"",IF(OR(ISBLANK(P2504),ISBLANK(Q2504)),"",IF(ISBLANK(VLOOKUP(A2504,Database!A:AA,22,FALSE)),"",VLOOKUP(A2504,Database!A:AA,22,FALSE))))</f>
        <v/>
      </c>
      <c r="AD2504" s="20" t="str">
        <f>IFERROR(
   IF(
     OR(ISBLANK(P2504),ISBLANK(Q2504)),
     "",
     IF(
       AND(AA2504&lt;&gt;"",OR(V2504="Terminé",V2504="En cours")),
       VLOOKUP(AC2504,Setup_ScoreExactBonus!A:D,4,FALSE),
       0
     )),
  0)</f>
        <v/>
      </c>
      <c r="AE2504" s="21">
        <f>IFERROR(IF(OR(ISBLANK(P2504),ISBLANK(Q2504)),0,IF(AA2504&lt;&gt;"", AA2504 + IF(AB2504=1,AD2504, 0), "") * (R2504+1)),"")</f>
        <v>0</v>
      </c>
      <c r="AF2504" s="21">
        <f ca="1">SUMIFS(AE$2:AE2504,D$2:D2504,D2504)</f>
        <v>2516</v>
      </c>
    </row>
    <row r="2505" spans="1:32" hidden="1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TBD</v>
      </c>
      <c r="K2505" s="21" t="str">
        <f>IFERROR(VLOOKUP(J2505,Setup_Team!$B:$C,2,FALSE), "TDB")</f>
        <v>TDB</v>
      </c>
      <c r="L2505" s="21" t="str">
        <f>VLOOKUP($A2505,Location!$A:$J,8,FALSE)</f>
        <v>TBD</v>
      </c>
      <c r="M2505" s="21" t="str">
        <f>IFERROR(VLOOKUP(L2505,Setup_Team!$B:$C,2,FALSE), "TDB")</f>
        <v>TDB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1">
        <v>0</v>
      </c>
      <c r="S2505" s="20">
        <f>VLOOKUP($A2505,Database!$A:$Y,10,FALSE)</f>
        <v>0</v>
      </c>
      <c r="T2505" s="20">
        <f>VLOOKUP($A2505,Database!$A:$Y,11,FALSE)</f>
        <v>0</v>
      </c>
      <c r="U2505" s="20">
        <f>VLOOKUP($A2505,Database!$A:$Y,12,FALSE)</f>
        <v>0</v>
      </c>
      <c r="V2505" s="20" t="str">
        <f>VLOOKUP(A2505,Database!A:M,13,FALSE)</f>
        <v>À venir</v>
      </c>
      <c r="W2505" s="20" t="str">
        <f>VLOOKUP($A2505,Database!$A:$Y,20,FALSE)</f>
        <v/>
      </c>
      <c r="X2505" s="20" t="str">
        <f>VLOOKUP($A2505,Database!$A:$Y,21,FALSE)</f>
        <v/>
      </c>
      <c r="Y2505" s="20">
        <f>IF(A2505=0,0,IF(V2505="À venir",0,IF(AND(ISBLANK(P2505),ISBLANK(Q2505)),1,0)))</f>
        <v>0</v>
      </c>
      <c r="Z2505" s="20" t="str">
        <f>IF(OR(ISBLANK(P2505),ISBLANK(Q2505)),"",IF(OR(AND(P2505&gt;Q2505,W2505&gt;X2505),AND(P2505=Q2505,W2505=X2505),AND(P2505&lt;Q2505,W2505&lt;X2505)),1,0))</f>
        <v/>
      </c>
      <c r="AA2505" s="20" t="str">
        <f ca="1">IF(C2505&lt;NOW(),IF(AND(P2505&gt;Q2505,W2505&gt;X2505),S2505,IF(AND(P2505=Q2505,W2505=X2505),T2505,IF(AND(P2505&lt;Q2505,W2505&lt;X2505),U2505,0))),"")</f>
        <v/>
      </c>
      <c r="AB2505" s="20">
        <f ca="1">IF(AND(P2505=W2505,Q2505=X2505,NOT(ISBLANK(P2505)),NOT(ISBLANK(Q2505)),NOT(ISBLANK(W2505)),NOT(ISBLANK(AA2505))),1,0)</f>
        <v>0</v>
      </c>
      <c r="AC2505" s="20" t="str">
        <f ca="1">IF(AB2505=0,"",IF(OR(ISBLANK(P2505),ISBLANK(Q2505)),"",IF(ISBLANK(VLOOKUP(A2505,Database!A:AA,22,FALSE)),"",VLOOKUP(A2505,Database!A:AA,22,FALSE))))</f>
        <v/>
      </c>
      <c r="AD2505" s="20" t="str">
        <f>IFERROR(
   IF(
     OR(ISBLANK(P2505),ISBLANK(Q2505)),
     "",
     IF(
       AND(AA2505&lt;&gt;"",OR(V2505="Terminé",V2505="En cours")),
       VLOOKUP(AC2505,Setup_ScoreExactBonus!A:D,4,FALSE),
       0
     )),
  0)</f>
        <v/>
      </c>
      <c r="AE2505" s="21">
        <f>IFERROR(IF(OR(ISBLANK(P2505),ISBLANK(Q2505)),0,IF(AA2505&lt;&gt;"", AA2505 + IF(AB2505=1,AD2505, 0), "") * (R2505+1)),"")</f>
        <v>0</v>
      </c>
      <c r="AF2505" s="21">
        <f ca="1">SUMIFS(AE$2:AE2505,D$2:D2505,D2505)</f>
        <v>2656</v>
      </c>
    </row>
    <row r="2506" spans="1:32" hidden="1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TBD</v>
      </c>
      <c r="K2506" s="21" t="str">
        <f>IFERROR(VLOOKUP(J2506,Setup_Team!$B:$C,2,FALSE), "TDB")</f>
        <v>TDB</v>
      </c>
      <c r="L2506" s="21" t="str">
        <f>VLOOKUP($A2506,Location!$A:$J,8,FALSE)</f>
        <v>TBD</v>
      </c>
      <c r="M2506" s="21" t="str">
        <f>IFERROR(VLOOKUP(L2506,Setup_Team!$B:$C,2,FALSE), "TDB")</f>
        <v>TDB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1">
        <v>0</v>
      </c>
      <c r="S2506" s="20">
        <f>VLOOKUP($A2506,Database!$A:$Y,10,FALSE)</f>
        <v>0</v>
      </c>
      <c r="T2506" s="20">
        <f>VLOOKUP($A2506,Database!$A:$Y,11,FALSE)</f>
        <v>0</v>
      </c>
      <c r="U2506" s="20">
        <f>VLOOKUP($A2506,Database!$A:$Y,12,FALSE)</f>
        <v>0</v>
      </c>
      <c r="V2506" s="20" t="str">
        <f>VLOOKUP(A2506,Database!A:M,13,FALSE)</f>
        <v>À venir</v>
      </c>
      <c r="W2506" s="20" t="str">
        <f>VLOOKUP($A2506,Database!$A:$Y,20,FALSE)</f>
        <v/>
      </c>
      <c r="X2506" s="20" t="str">
        <f>VLOOKUP($A2506,Database!$A:$Y,21,FALSE)</f>
        <v/>
      </c>
      <c r="Y2506" s="20">
        <f>IF(A2506=0,0,IF(V2506="À venir",0,IF(AND(ISBLANK(P2506),ISBLANK(Q2506)),1,0)))</f>
        <v>0</v>
      </c>
      <c r="Z2506" s="20" t="str">
        <f>IF(OR(ISBLANK(P2506),ISBLANK(Q2506)),"",IF(OR(AND(P2506&gt;Q2506,W2506&gt;X2506),AND(P2506=Q2506,W2506=X2506),AND(P2506&lt;Q2506,W2506&lt;X2506)),1,0))</f>
        <v/>
      </c>
      <c r="AA2506" s="20" t="str">
        <f ca="1">IF(C2506&lt;NOW(),IF(AND(P2506&gt;Q2506,W2506&gt;X2506),S2506,IF(AND(P2506=Q2506,W2506=X2506),T2506,IF(AND(P2506&lt;Q2506,W2506&lt;X2506),U2506,0))),"")</f>
        <v/>
      </c>
      <c r="AB2506" s="20">
        <f ca="1">IF(AND(P2506=W2506,Q2506=X2506,NOT(ISBLANK(P2506)),NOT(ISBLANK(Q2506)),NOT(ISBLANK(W2506)),NOT(ISBLANK(AA2506))),1,0)</f>
        <v>0</v>
      </c>
      <c r="AC2506" s="20" t="str">
        <f ca="1">IF(AB2506=0,"",IF(OR(ISBLANK(P2506),ISBLANK(Q2506)),"",IF(ISBLANK(VLOOKUP(A2506,Database!A:AA,22,FALSE)),"",VLOOKUP(A2506,Database!A:AA,22,FALSE))))</f>
        <v/>
      </c>
      <c r="AD2506" s="20" t="str">
        <f>IFERROR(
   IF(
     OR(ISBLANK(P2506),ISBLANK(Q2506)),
     "",
     IF(
       AND(AA2506&lt;&gt;"",OR(V2506="Terminé",V2506="En cours")),
       VLOOKUP(AC2506,Setup_ScoreExactBonus!A:D,4,FALSE),
       0
     )),
  0)</f>
        <v/>
      </c>
      <c r="AE2506" s="21">
        <f>IFERROR(IF(OR(ISBLANK(P2506),ISBLANK(Q2506)),0,IF(AA2506&lt;&gt;"", AA2506 + IF(AB2506=1,AD2506, 0), "") * (R2506+1)),"")</f>
        <v>0</v>
      </c>
      <c r="AF2506" s="21">
        <f ca="1">SUMIFS(AE$2:AE2506,D$2:D2506,D2506)</f>
        <v>2468</v>
      </c>
    </row>
    <row r="2507" spans="1:32" hidden="1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TBD</v>
      </c>
      <c r="K2507" s="21" t="str">
        <f>IFERROR(VLOOKUP(J2507,Setup_Team!$B:$C,2,FALSE), "TDB")</f>
        <v>TDB</v>
      </c>
      <c r="L2507" s="21" t="str">
        <f>VLOOKUP($A2507,Location!$A:$J,8,FALSE)</f>
        <v>TBD</v>
      </c>
      <c r="M2507" s="21" t="str">
        <f>IFERROR(VLOOKUP(L2507,Setup_Team!$B:$C,2,FALSE), "TDB")</f>
        <v>TDB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1">
        <v>0</v>
      </c>
      <c r="S2507" s="20">
        <f>VLOOKUP($A2507,Database!$A:$Y,10,FALSE)</f>
        <v>0</v>
      </c>
      <c r="T2507" s="20">
        <f>VLOOKUP($A2507,Database!$A:$Y,11,FALSE)</f>
        <v>0</v>
      </c>
      <c r="U2507" s="20">
        <f>VLOOKUP($A2507,Database!$A:$Y,12,FALSE)</f>
        <v>0</v>
      </c>
      <c r="V2507" s="20" t="str">
        <f>VLOOKUP(A2507,Database!A:M,13,FALSE)</f>
        <v>À venir</v>
      </c>
      <c r="W2507" s="20" t="str">
        <f>VLOOKUP($A2507,Database!$A:$Y,20,FALSE)</f>
        <v/>
      </c>
      <c r="X2507" s="20" t="str">
        <f>VLOOKUP($A2507,Database!$A:$Y,21,FALSE)</f>
        <v/>
      </c>
      <c r="Y2507" s="20">
        <f>IF(A2507=0,0,IF(V2507="À venir",0,IF(AND(ISBLANK(P2507),ISBLANK(Q2507)),1,0)))</f>
        <v>0</v>
      </c>
      <c r="Z2507" s="20" t="str">
        <f>IF(OR(ISBLANK(P2507),ISBLANK(Q2507)),"",IF(OR(AND(P2507&gt;Q2507,W2507&gt;X2507),AND(P2507=Q2507,W2507=X2507),AND(P2507&lt;Q2507,W2507&lt;X2507)),1,0))</f>
        <v/>
      </c>
      <c r="AA2507" s="20" t="str">
        <f ca="1">IF(C2507&lt;NOW(),IF(AND(P2507&gt;Q2507,W2507&gt;X2507),S2507,IF(AND(P2507=Q2507,W2507=X2507),T2507,IF(AND(P2507&lt;Q2507,W2507&lt;X2507),U2507,0))),"")</f>
        <v/>
      </c>
      <c r="AB2507" s="20">
        <f ca="1">IF(AND(P2507=W2507,Q2507=X2507,NOT(ISBLANK(P2507)),NOT(ISBLANK(Q2507)),NOT(ISBLANK(W2507)),NOT(ISBLANK(AA2507))),1,0)</f>
        <v>0</v>
      </c>
      <c r="AC2507" s="20" t="str">
        <f ca="1">IF(AB2507=0,"",IF(OR(ISBLANK(P2507),ISBLANK(Q2507)),"",IF(ISBLANK(VLOOKUP(A2507,Database!A:AA,22,FALSE)),"",VLOOKUP(A2507,Database!A:AA,22,FALSE))))</f>
        <v/>
      </c>
      <c r="AD2507" s="20" t="str">
        <f>IFERROR(
   IF(
     OR(ISBLANK(P2507),ISBLANK(Q2507)),
     "",
     IF(
       AND(AA2507&lt;&gt;"",OR(V2507="Terminé",V2507="En cours")),
       VLOOKUP(AC2507,Setup_ScoreExactBonus!A:D,4,FALSE),
       0
     )),
  0)</f>
        <v/>
      </c>
      <c r="AE2507" s="21">
        <f>IFERROR(IF(OR(ISBLANK(P2507),ISBLANK(Q2507)),0,IF(AA2507&lt;&gt;"", AA2507 + IF(AB2507=1,AD2507, 0), "") * (R2507+1)),"")</f>
        <v>0</v>
      </c>
      <c r="AF2507" s="21">
        <f ca="1">SUMIFS(AE$2:AE2507,D$2:D2507,D2507)</f>
        <v>2298</v>
      </c>
    </row>
    <row r="2508" spans="1:32" hidden="1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TBD</v>
      </c>
      <c r="K2508" s="21" t="str">
        <f>IFERROR(VLOOKUP(J2508,Setup_Team!$B:$C,2,FALSE), "TDB")</f>
        <v>TDB</v>
      </c>
      <c r="L2508" s="21" t="str">
        <f>VLOOKUP($A2508,Location!$A:$J,8,FALSE)</f>
        <v>TBD</v>
      </c>
      <c r="M2508" s="21" t="str">
        <f>IFERROR(VLOOKUP(L2508,Setup_Team!$B:$C,2,FALSE), "TDB")</f>
        <v>TDB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1">
        <v>0</v>
      </c>
      <c r="S2508" s="20">
        <f>VLOOKUP($A2508,Database!$A:$Y,10,FALSE)</f>
        <v>0</v>
      </c>
      <c r="T2508" s="20">
        <f>VLOOKUP($A2508,Database!$A:$Y,11,FALSE)</f>
        <v>0</v>
      </c>
      <c r="U2508" s="20">
        <f>VLOOKUP($A2508,Database!$A:$Y,12,FALSE)</f>
        <v>0</v>
      </c>
      <c r="V2508" s="20" t="str">
        <f>VLOOKUP(A2508,Database!A:M,13,FALSE)</f>
        <v>À venir</v>
      </c>
      <c r="W2508" s="20" t="str">
        <f>VLOOKUP($A2508,Database!$A:$Y,20,FALSE)</f>
        <v/>
      </c>
      <c r="X2508" s="20" t="str">
        <f>VLOOKUP($A2508,Database!$A:$Y,21,FALSE)</f>
        <v/>
      </c>
      <c r="Y2508" s="20">
        <f>IF(A2508=0,0,IF(V2508="À venir",0,IF(AND(ISBLANK(P2508),ISBLANK(Q2508)),1,0)))</f>
        <v>0</v>
      </c>
      <c r="Z2508" s="20" t="str">
        <f>IF(OR(ISBLANK(P2508),ISBLANK(Q2508)),"",IF(OR(AND(P2508&gt;Q2508,W2508&gt;X2508),AND(P2508=Q2508,W2508=X2508),AND(P2508&lt;Q2508,W2508&lt;X2508)),1,0))</f>
        <v/>
      </c>
      <c r="AA2508" s="20" t="str">
        <f ca="1">IF(C2508&lt;NOW(),IF(AND(P2508&gt;Q2508,W2508&gt;X2508),S2508,IF(AND(P2508=Q2508,W2508=X2508),T2508,IF(AND(P2508&lt;Q2508,W2508&lt;X2508),U2508,0))),"")</f>
        <v/>
      </c>
      <c r="AB2508" s="20">
        <f ca="1">IF(AND(P2508=W2508,Q2508=X2508,NOT(ISBLANK(P2508)),NOT(ISBLANK(Q2508)),NOT(ISBLANK(W2508)),NOT(ISBLANK(AA2508))),1,0)</f>
        <v>0</v>
      </c>
      <c r="AC2508" s="20" t="str">
        <f ca="1">IF(AB2508=0,"",IF(OR(ISBLANK(P2508),ISBLANK(Q2508)),"",IF(ISBLANK(VLOOKUP(A2508,Database!A:AA,22,FALSE)),"",VLOOKUP(A2508,Database!A:AA,22,FALSE))))</f>
        <v/>
      </c>
      <c r="AD2508" s="20" t="str">
        <f>IFERROR(
   IF(
     OR(ISBLANK(P2508),ISBLANK(Q2508)),
     "",
     IF(
       AND(AA2508&lt;&gt;"",OR(V2508="Terminé",V2508="En cours")),
       VLOOKUP(AC2508,Setup_ScoreExactBonus!A:D,4,FALSE),
       0
     )),
  0)</f>
        <v/>
      </c>
      <c r="AE2508" s="21">
        <f>IFERROR(IF(OR(ISBLANK(P2508),ISBLANK(Q2508)),0,IF(AA2508&lt;&gt;"", AA2508 + IF(AB2508=1,AD2508, 0), "") * (R2508+1)),"")</f>
        <v>0</v>
      </c>
      <c r="AF2508" s="21">
        <f ca="1">SUMIFS(AE$2:AE2508,D$2:D2508,D2508)</f>
        <v>2034</v>
      </c>
    </row>
    <row r="2509" spans="1:32" hidden="1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TBD</v>
      </c>
      <c r="K2509" s="21" t="str">
        <f>IFERROR(VLOOKUP(J2509,Setup_Team!$B:$C,2,FALSE), "TDB")</f>
        <v>TDB</v>
      </c>
      <c r="L2509" s="21" t="str">
        <f>VLOOKUP($A2509,Location!$A:$J,8,FALSE)</f>
        <v>TBD</v>
      </c>
      <c r="M2509" s="21" t="str">
        <f>IFERROR(VLOOKUP(L2509,Setup_Team!$B:$C,2,FALSE), "TDB")</f>
        <v>TDB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1">
        <v>0</v>
      </c>
      <c r="S2509" s="20">
        <f>VLOOKUP($A2509,Database!$A:$Y,10,FALSE)</f>
        <v>0</v>
      </c>
      <c r="T2509" s="20">
        <f>VLOOKUP($A2509,Database!$A:$Y,11,FALSE)</f>
        <v>0</v>
      </c>
      <c r="U2509" s="20">
        <f>VLOOKUP($A2509,Database!$A:$Y,12,FALSE)</f>
        <v>0</v>
      </c>
      <c r="V2509" s="20" t="str">
        <f>VLOOKUP(A2509,Database!A:M,13,FALSE)</f>
        <v>À venir</v>
      </c>
      <c r="W2509" s="20" t="str">
        <f>VLOOKUP($A2509,Database!$A:$Y,20,FALSE)</f>
        <v/>
      </c>
      <c r="X2509" s="20" t="str">
        <f>VLOOKUP($A2509,Database!$A:$Y,21,FALSE)</f>
        <v/>
      </c>
      <c r="Y2509" s="20">
        <f>IF(A2509=0,0,IF(V2509="À venir",0,IF(AND(ISBLANK(P2509),ISBLANK(Q2509)),1,0)))</f>
        <v>0</v>
      </c>
      <c r="Z2509" s="20" t="str">
        <f>IF(OR(ISBLANK(P2509),ISBLANK(Q2509)),"",IF(OR(AND(P2509&gt;Q2509,W2509&gt;X2509),AND(P2509=Q2509,W2509=X2509),AND(P2509&lt;Q2509,W2509&lt;X2509)),1,0))</f>
        <v/>
      </c>
      <c r="AA2509" s="20" t="str">
        <f ca="1">IF(C2509&lt;NOW(),IF(AND(P2509&gt;Q2509,W2509&gt;X2509),S2509,IF(AND(P2509=Q2509,W2509=X2509),T2509,IF(AND(P2509&lt;Q2509,W2509&lt;X2509),U2509,0))),"")</f>
        <v/>
      </c>
      <c r="AB2509" s="20">
        <f ca="1">IF(AND(P2509=W2509,Q2509=X2509,NOT(ISBLANK(P2509)),NOT(ISBLANK(Q2509)),NOT(ISBLANK(W2509)),NOT(ISBLANK(AA2509))),1,0)</f>
        <v>0</v>
      </c>
      <c r="AC2509" s="20" t="str">
        <f ca="1">IF(AB2509=0,"",IF(OR(ISBLANK(P2509),ISBLANK(Q2509)),"",IF(ISBLANK(VLOOKUP(A2509,Database!A:AA,22,FALSE)),"",VLOOKUP(A2509,Database!A:AA,22,FALSE))))</f>
        <v/>
      </c>
      <c r="AD2509" s="20" t="str">
        <f>IFERROR(
   IF(
     OR(ISBLANK(P2509),ISBLANK(Q2509)),
     "",
     IF(
       AND(AA2509&lt;&gt;"",OR(V2509="Terminé",V2509="En cours")),
       VLOOKUP(AC2509,Setup_ScoreExactBonus!A:D,4,FALSE),
       0
     )),
  0)</f>
        <v/>
      </c>
      <c r="AE2509" s="21">
        <f>IFERROR(IF(OR(ISBLANK(P2509),ISBLANK(Q2509)),0,IF(AA2509&lt;&gt;"", AA2509 + IF(AB2509=1,AD2509, 0), "") * (R2509+1)),"")</f>
        <v>0</v>
      </c>
      <c r="AF2509" s="21">
        <f ca="1">SUMIFS(AE$2:AE2509,D$2:D2509,D2509)</f>
        <v>2761</v>
      </c>
    </row>
    <row r="2510" spans="1:32" hidden="1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TBD</v>
      </c>
      <c r="K2510" s="21" t="str">
        <f>IFERROR(VLOOKUP(J2510,Setup_Team!$B:$C,2,FALSE), "TDB")</f>
        <v>TDB</v>
      </c>
      <c r="L2510" s="21" t="str">
        <f>VLOOKUP($A2510,Location!$A:$J,8,FALSE)</f>
        <v>TBD</v>
      </c>
      <c r="M2510" s="21" t="str">
        <f>IFERROR(VLOOKUP(L2510,Setup_Team!$B:$C,2,FALSE), "TDB")</f>
        <v>TDB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1">
        <v>0</v>
      </c>
      <c r="S2510" s="20">
        <f>VLOOKUP($A2510,Database!$A:$Y,10,FALSE)</f>
        <v>0</v>
      </c>
      <c r="T2510" s="20">
        <f>VLOOKUP($A2510,Database!$A:$Y,11,FALSE)</f>
        <v>0</v>
      </c>
      <c r="U2510" s="20">
        <f>VLOOKUP($A2510,Database!$A:$Y,12,FALSE)</f>
        <v>0</v>
      </c>
      <c r="V2510" s="20" t="str">
        <f>VLOOKUP(A2510,Database!A:M,13,FALSE)</f>
        <v>À venir</v>
      </c>
      <c r="W2510" s="20" t="str">
        <f>VLOOKUP($A2510,Database!$A:$Y,20,FALSE)</f>
        <v/>
      </c>
      <c r="X2510" s="20" t="str">
        <f>VLOOKUP($A2510,Database!$A:$Y,21,FALSE)</f>
        <v/>
      </c>
      <c r="Y2510" s="20">
        <f>IF(A2510=0,0,IF(V2510="À venir",0,IF(AND(ISBLANK(P2510),ISBLANK(Q2510)),1,0)))</f>
        <v>0</v>
      </c>
      <c r="Z2510" s="20" t="str">
        <f>IF(OR(ISBLANK(P2510),ISBLANK(Q2510)),"",IF(OR(AND(P2510&gt;Q2510,W2510&gt;X2510),AND(P2510=Q2510,W2510=X2510),AND(P2510&lt;Q2510,W2510&lt;X2510)),1,0))</f>
        <v/>
      </c>
      <c r="AA2510" s="20" t="str">
        <f ca="1">IF(C2510&lt;NOW(),IF(AND(P2510&gt;Q2510,W2510&gt;X2510),S2510,IF(AND(P2510=Q2510,W2510=X2510),T2510,IF(AND(P2510&lt;Q2510,W2510&lt;X2510),U2510,0))),"")</f>
        <v/>
      </c>
      <c r="AB2510" s="20">
        <f ca="1">IF(AND(P2510=W2510,Q2510=X2510,NOT(ISBLANK(P2510)),NOT(ISBLANK(Q2510)),NOT(ISBLANK(W2510)),NOT(ISBLANK(AA2510))),1,0)</f>
        <v>0</v>
      </c>
      <c r="AC2510" s="20" t="str">
        <f ca="1">IF(AB2510=0,"",IF(OR(ISBLANK(P2510),ISBLANK(Q2510)),"",IF(ISBLANK(VLOOKUP(A2510,Database!A:AA,22,FALSE)),"",VLOOKUP(A2510,Database!A:AA,22,FALSE))))</f>
        <v/>
      </c>
      <c r="AD2510" s="20" t="str">
        <f>IFERROR(
   IF(
     OR(ISBLANK(P2510),ISBLANK(Q2510)),
     "",
     IF(
       AND(AA2510&lt;&gt;"",OR(V2510="Terminé",V2510="En cours")),
       VLOOKUP(AC2510,Setup_ScoreExactBonus!A:D,4,FALSE),
       0
     )),
  0)</f>
        <v/>
      </c>
      <c r="AE2510" s="21">
        <f>IFERROR(IF(OR(ISBLANK(P2510),ISBLANK(Q2510)),0,IF(AA2510&lt;&gt;"", AA2510 + IF(AB2510=1,AD2510, 0), "") * (R2510+1)),"")</f>
        <v>0</v>
      </c>
      <c r="AF2510" s="21">
        <f ca="1">SUMIFS(AE$2:AE2510,D$2:D2510,D2510)</f>
        <v>2809</v>
      </c>
    </row>
    <row r="2511" spans="1:32" hidden="1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TBD</v>
      </c>
      <c r="K2511" s="21" t="str">
        <f>IFERROR(VLOOKUP(J2511,Setup_Team!$B:$C,2,FALSE), "TDB")</f>
        <v>TDB</v>
      </c>
      <c r="L2511" s="21" t="str">
        <f>VLOOKUP($A2511,Location!$A:$J,8,FALSE)</f>
        <v>TBD</v>
      </c>
      <c r="M2511" s="21" t="str">
        <f>IFERROR(VLOOKUP(L2511,Setup_Team!$B:$C,2,FALSE), "TDB")</f>
        <v>TDB</v>
      </c>
      <c r="R2511" s="21">
        <v>0</v>
      </c>
      <c r="S2511" s="20">
        <f>VLOOKUP($A2511,Database!$A:$Y,10,FALSE)</f>
        <v>0</v>
      </c>
      <c r="T2511" s="20">
        <f>VLOOKUP($A2511,Database!$A:$Y,11,FALSE)</f>
        <v>0</v>
      </c>
      <c r="U2511" s="20">
        <f>VLOOKUP($A2511,Database!$A:$Y,12,FALSE)</f>
        <v>0</v>
      </c>
      <c r="V2511" s="20" t="str">
        <f>VLOOKUP(A2511,Database!A:M,13,FALSE)</f>
        <v>À venir</v>
      </c>
      <c r="W2511" s="20" t="str">
        <f>VLOOKUP($A2511,Database!$A:$Y,20,FALSE)</f>
        <v/>
      </c>
      <c r="X2511" s="20" t="str">
        <f>VLOOKUP($A2511,Database!$A:$Y,21,FALSE)</f>
        <v/>
      </c>
      <c r="Y2511" s="20">
        <f>IF(A2511=0,0,IF(V2511="À venir",0,IF(AND(ISBLANK(P2511),ISBLANK(Q2511)),1,0)))</f>
        <v>0</v>
      </c>
      <c r="Z2511" s="20" t="str">
        <f>IF(OR(ISBLANK(P2511),ISBLANK(Q2511)),"",IF(OR(AND(P2511&gt;Q2511,W2511&gt;X2511),AND(P2511=Q2511,W2511=X2511),AND(P2511&lt;Q2511,W2511&lt;X2511)),1,0))</f>
        <v/>
      </c>
      <c r="AA2511" s="20">
        <f ca="1">IF(C2511&lt;NOW(),IF(AND(P2511&gt;Q2511,W2511&gt;X2511),S2511,IF(AND(P2511=Q2511,W2511=X2511),T2511,IF(AND(P2511&lt;Q2511,W2511&lt;X2511),U2511,0))),"")</f>
        <v>0</v>
      </c>
      <c r="AB2511" s="20">
        <f ca="1">IF(AND(P2511=W2511,Q2511=X2511,NOT(ISBLANK(P2511)),NOT(ISBLANK(Q2511)),NOT(ISBLANK(W2511)),NOT(ISBLANK(AA2511))),1,0)</f>
        <v>0</v>
      </c>
      <c r="AC2511" s="20" t="str">
        <f ca="1">IF(AB2511=0,"",IF(OR(ISBLANK(P2511),ISBLANK(Q2511)),"",IF(ISBLANK(VLOOKUP(A2511,Database!A:AA,22,FALSE)),"",VLOOKUP(A2511,Database!A:AA,22,FALSE))))</f>
        <v/>
      </c>
      <c r="AD2511" s="20" t="str">
        <f>IFERROR(
   IF(
     OR(ISBLANK(P2511),ISBLANK(Q2511)),
     "",
     IF(
       AND(AA2511&lt;&gt;"",OR(V2511="Terminé",V2511="En cours")),
       VLOOKUP(AC2511,Setup_ScoreExactBonus!A:D,4,FALSE),
       0
     )),
  0)</f>
        <v/>
      </c>
      <c r="AE2511" s="21">
        <f>IFERROR(IF(OR(ISBLANK(P2511),ISBLANK(Q2511)),0,IF(AA2511&lt;&gt;"", AA2511 + IF(AB2511=1,AD2511, 0), "") * (R2511+1)),"")</f>
        <v>0</v>
      </c>
      <c r="AF2511" s="21">
        <f ca="1">SUMIFS(AE$2:AE2511,D$2:D2511,D2511)</f>
        <v>2170</v>
      </c>
    </row>
    <row r="2512" spans="1:32" hidden="1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TBD</v>
      </c>
      <c r="K2512" s="21" t="str">
        <f>IFERROR(VLOOKUP(J2512,Setup_Team!$B:$C,2,FALSE), "TDB")</f>
        <v>TDB</v>
      </c>
      <c r="L2512" s="21" t="str">
        <f>VLOOKUP($A2512,Location!$A:$J,8,FALSE)</f>
        <v>TBD</v>
      </c>
      <c r="M2512" s="21" t="str">
        <f>IFERROR(VLOOKUP(L2512,Setup_Team!$B:$C,2,FALSE), "TDB")</f>
        <v>TDB</v>
      </c>
      <c r="R2512" s="21">
        <v>0</v>
      </c>
      <c r="S2512" s="20">
        <f>VLOOKUP($A2512,Database!$A:$Y,10,FALSE)</f>
        <v>0</v>
      </c>
      <c r="T2512" s="20">
        <f>VLOOKUP($A2512,Database!$A:$Y,11,FALSE)</f>
        <v>0</v>
      </c>
      <c r="U2512" s="20">
        <f>VLOOKUP($A2512,Database!$A:$Y,12,FALSE)</f>
        <v>0</v>
      </c>
      <c r="V2512" s="20" t="str">
        <f>VLOOKUP(A2512,Database!A:M,13,FALSE)</f>
        <v>À venir</v>
      </c>
      <c r="W2512" s="20" t="str">
        <f>VLOOKUP($A2512,Database!$A:$Y,20,FALSE)</f>
        <v/>
      </c>
      <c r="X2512" s="20" t="str">
        <f>VLOOKUP($A2512,Database!$A:$Y,21,FALSE)</f>
        <v/>
      </c>
      <c r="Y2512" s="20">
        <f>IF(A2512=0,0,IF(V2512="À venir",0,IF(AND(ISBLANK(P2512),ISBLANK(Q2512)),1,0)))</f>
        <v>0</v>
      </c>
      <c r="Z2512" s="20" t="str">
        <f>IF(OR(ISBLANK(P2512),ISBLANK(Q2512)),"",IF(OR(AND(P2512&gt;Q2512,W2512&gt;X2512),AND(P2512=Q2512,W2512=X2512),AND(P2512&lt;Q2512,W2512&lt;X2512)),1,0))</f>
        <v/>
      </c>
      <c r="AA2512" s="20" t="str">
        <f ca="1">IF(C2512&lt;NOW(),IF(AND(P2512&gt;Q2512,W2512&gt;X2512),S2512,IF(AND(P2512=Q2512,W2512=X2512),T2512,IF(AND(P2512&lt;Q2512,W2512&lt;X2512),U2512,0))),"")</f>
        <v/>
      </c>
      <c r="AB2512" s="20">
        <f ca="1">IF(AND(P2512=W2512,Q2512=X2512,NOT(ISBLANK(P2512)),NOT(ISBLANK(Q2512)),NOT(ISBLANK(W2512)),NOT(ISBLANK(AA2512))),1,0)</f>
        <v>0</v>
      </c>
      <c r="AC2512" s="20" t="str">
        <f ca="1">IF(AB2512=0,"",IF(OR(ISBLANK(P2512),ISBLANK(Q2512)),"",IF(ISBLANK(VLOOKUP(A2512,Database!A:AA,22,FALSE)),"",VLOOKUP(A2512,Database!A:AA,22,FALSE))))</f>
        <v/>
      </c>
      <c r="AD2512" s="20" t="str">
        <f>IFERROR(
   IF(
     OR(ISBLANK(P2512),ISBLANK(Q2512)),
     "",
     IF(
       AND(AA2512&lt;&gt;"",OR(V2512="Terminé",V2512="En cours")),
       VLOOKUP(AC2512,Setup_ScoreExactBonus!A:D,4,FALSE),
       0
     )),
  0)</f>
        <v/>
      </c>
      <c r="AE2512" s="21">
        <f>IFERROR(IF(OR(ISBLANK(P2512),ISBLANK(Q2512)),0,IF(AA2512&lt;&gt;"", AA2512 + IF(AB2512=1,AD2512, 0), "") * (R2512+1)),"")</f>
        <v>0</v>
      </c>
      <c r="AF2512" s="21">
        <f ca="1">SUMIFS(AE$2:AE2512,D$2:D2512,D2512)</f>
        <v>2233</v>
      </c>
    </row>
    <row r="2513" spans="1:32" hidden="1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1">
        <v>0</v>
      </c>
      <c r="S2513" s="20">
        <f>VLOOKUP($A2513,Database!$A:$Y,10,FALSE)</f>
        <v>0</v>
      </c>
      <c r="T2513" s="20">
        <f>VLOOKUP($A2513,Database!$A:$Y,11,FALSE)</f>
        <v>0</v>
      </c>
      <c r="U2513" s="20">
        <f>VLOOKUP($A2513,Database!$A:$Y,12,FALSE)</f>
        <v>0</v>
      </c>
      <c r="V2513" s="20" t="str">
        <f>VLOOKUP(A2513,Database!A:M,13,FALSE)</f>
        <v>À venir</v>
      </c>
      <c r="W2513" s="20" t="str">
        <f>VLOOKUP($A2513,Database!$A:$Y,20,FALSE)</f>
        <v/>
      </c>
      <c r="X2513" s="20" t="str">
        <f>VLOOKUP($A2513,Database!$A:$Y,21,FALSE)</f>
        <v/>
      </c>
      <c r="Y2513" s="20">
        <f>IF(A2513=0,0,IF(V2513="À venir",0,IF(AND(ISBLANK(P2513),ISBLANK(Q2513)),1,0)))</f>
        <v>0</v>
      </c>
      <c r="Z2513" s="20" t="str">
        <f>IF(OR(ISBLANK(P2513),ISBLANK(Q2513)),"",IF(OR(AND(P2513&gt;Q2513,W2513&gt;X2513),AND(P2513=Q2513,W2513=X2513),AND(P2513&lt;Q2513,W2513&lt;X2513)),1,0))</f>
        <v/>
      </c>
      <c r="AA2513" s="20" t="str">
        <f ca="1">IF(C2513&lt;NOW(),IF(AND(P2513&gt;Q2513,W2513&gt;X2513),S2513,IF(AND(P2513=Q2513,W2513=X2513),T2513,IF(AND(P2513&lt;Q2513,W2513&lt;X2513),U2513,0))),"")</f>
        <v/>
      </c>
      <c r="AB2513" s="20">
        <f ca="1">IF(AND(P2513=W2513,Q2513=X2513,NOT(ISBLANK(P2513)),NOT(ISBLANK(Q2513)),NOT(ISBLANK(W2513)),NOT(ISBLANK(AA2513))),1,0)</f>
        <v>0</v>
      </c>
      <c r="AC2513" s="20" t="str">
        <f ca="1">IF(AB2513=0,"",IF(OR(ISBLANK(P2513),ISBLANK(Q2513)),"",IF(ISBLANK(VLOOKUP(A2513,Database!A:AA,22,FALSE)),"",VLOOKUP(A2513,Database!A:AA,22,FALSE))))</f>
        <v/>
      </c>
      <c r="AD2513" s="20" t="str">
        <f>IFERROR(
   IF(
     OR(ISBLANK(P2513),ISBLANK(Q2513)),
     "",
     IF(
       AND(AA2513&lt;&gt;"",OR(V2513="Terminé",V2513="En cours")),
       VLOOKUP(AC2513,Setup_ScoreExactBonus!A:D,4,FALSE),
       0
     )),
  0)</f>
        <v/>
      </c>
      <c r="AE2513" s="21">
        <f>IFERROR(IF(OR(ISBLANK(P2513),ISBLANK(Q2513)),0,IF(AA2513&lt;&gt;"", AA2513 + IF(AB2513=1,AD2513, 0), "") * (R2513+1)),"")</f>
        <v>0</v>
      </c>
      <c r="AF2513" s="21">
        <f ca="1">SUMIFS(AE$2:AE2513,D$2:D2513,D2513)</f>
        <v>2750</v>
      </c>
    </row>
    <row r="2514" spans="1:32" hidden="1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1">
        <v>0</v>
      </c>
      <c r="S2514" s="20">
        <f>VLOOKUP($A2514,Database!$A:$Y,10,FALSE)</f>
        <v>0</v>
      </c>
      <c r="T2514" s="20">
        <f>VLOOKUP($A2514,Database!$A:$Y,11,FALSE)</f>
        <v>0</v>
      </c>
      <c r="U2514" s="20">
        <f>VLOOKUP($A2514,Database!$A:$Y,12,FALSE)</f>
        <v>0</v>
      </c>
      <c r="V2514" s="20" t="str">
        <f>VLOOKUP(A2514,Database!A:M,13,FALSE)</f>
        <v>À venir</v>
      </c>
      <c r="W2514" s="20" t="str">
        <f>VLOOKUP($A2514,Database!$A:$Y,20,FALSE)</f>
        <v/>
      </c>
      <c r="X2514" s="20" t="str">
        <f>VLOOKUP($A2514,Database!$A:$Y,21,FALSE)</f>
        <v/>
      </c>
      <c r="Y2514" s="20">
        <f>IF(A2514=0,0,IF(V2514="À venir",0,IF(AND(ISBLANK(P2514),ISBLANK(Q2514)),1,0)))</f>
        <v>0</v>
      </c>
      <c r="Z2514" s="20" t="str">
        <f>IF(OR(ISBLANK(P2514),ISBLANK(Q2514)),"",IF(OR(AND(P2514&gt;Q2514,W2514&gt;X2514),AND(P2514=Q2514,W2514=X2514),AND(P2514&lt;Q2514,W2514&lt;X2514)),1,0))</f>
        <v/>
      </c>
      <c r="AA2514" s="20" t="str">
        <f ca="1">IF(C2514&lt;NOW(),IF(AND(P2514&gt;Q2514,W2514&gt;X2514),S2514,IF(AND(P2514=Q2514,W2514=X2514),T2514,IF(AND(P2514&lt;Q2514,W2514&lt;X2514),U2514,0))),"")</f>
        <v/>
      </c>
      <c r="AB2514" s="20">
        <f ca="1">IF(AND(P2514=W2514,Q2514=X2514,NOT(ISBLANK(P2514)),NOT(ISBLANK(Q2514)),NOT(ISBLANK(W2514)),NOT(ISBLANK(AA2514))),1,0)</f>
        <v>0</v>
      </c>
      <c r="AC2514" s="20" t="str">
        <f ca="1">IF(AB2514=0,"",IF(OR(ISBLANK(P2514),ISBLANK(Q2514)),"",IF(ISBLANK(VLOOKUP(A2514,Database!A:AA,22,FALSE)),"",VLOOKUP(A2514,Database!A:AA,22,FALSE))))</f>
        <v/>
      </c>
      <c r="AD2514" s="20" t="str">
        <f>IFERROR(
   IF(
     OR(ISBLANK(P2514),ISBLANK(Q2514)),
     "",
     IF(
       AND(AA2514&lt;&gt;"",OR(V2514="Terminé",V2514="En cours")),
       VLOOKUP(AC2514,Setup_ScoreExactBonus!A:D,4,FALSE),
       0
     )),
  0)</f>
        <v/>
      </c>
      <c r="AE2514" s="21">
        <f>IFERROR(IF(OR(ISBLANK(P2514),ISBLANK(Q2514)),0,IF(AA2514&lt;&gt;"", AA2514 + IF(AB2514=1,AD2514, 0), "") * (R2514+1)),"")</f>
        <v>0</v>
      </c>
      <c r="AF2514" s="21">
        <f ca="1">SUMIFS(AE$2:AE2514,D$2:D2514,D2514)</f>
        <v>3059</v>
      </c>
    </row>
    <row r="2515" spans="1:32" hidden="1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1">
        <v>0</v>
      </c>
      <c r="S2515" s="20">
        <f>VLOOKUP($A2515,Database!$A:$Y,10,FALSE)</f>
        <v>0</v>
      </c>
      <c r="T2515" s="20">
        <f>VLOOKUP($A2515,Database!$A:$Y,11,FALSE)</f>
        <v>0</v>
      </c>
      <c r="U2515" s="20">
        <f>VLOOKUP($A2515,Database!$A:$Y,12,FALSE)</f>
        <v>0</v>
      </c>
      <c r="V2515" s="20" t="str">
        <f>VLOOKUP(A2515,Database!A:M,13,FALSE)</f>
        <v>À venir</v>
      </c>
      <c r="W2515" s="20" t="str">
        <f>VLOOKUP($A2515,Database!$A:$Y,20,FALSE)</f>
        <v/>
      </c>
      <c r="X2515" s="20" t="str">
        <f>VLOOKUP($A2515,Database!$A:$Y,21,FALSE)</f>
        <v/>
      </c>
      <c r="Y2515" s="20">
        <f>IF(A2515=0,0,IF(V2515="À venir",0,IF(AND(ISBLANK(P2515),ISBLANK(Q2515)),1,0)))</f>
        <v>0</v>
      </c>
      <c r="Z2515" s="20" t="str">
        <f>IF(OR(ISBLANK(P2515),ISBLANK(Q2515)),"",IF(OR(AND(P2515&gt;Q2515,W2515&gt;X2515),AND(P2515=Q2515,W2515=X2515),AND(P2515&lt;Q2515,W2515&lt;X2515)),1,0))</f>
        <v/>
      </c>
      <c r="AA2515" s="20" t="str">
        <f ca="1">IF(C2515&lt;NOW(),IF(AND(P2515&gt;Q2515,W2515&gt;X2515),S2515,IF(AND(P2515=Q2515,W2515=X2515),T2515,IF(AND(P2515&lt;Q2515,W2515&lt;X2515),U2515,0))),"")</f>
        <v/>
      </c>
      <c r="AB2515" s="20">
        <f ca="1">IF(AND(P2515=W2515,Q2515=X2515,NOT(ISBLANK(P2515)),NOT(ISBLANK(Q2515)),NOT(ISBLANK(W2515)),NOT(ISBLANK(AA2515))),1,0)</f>
        <v>0</v>
      </c>
      <c r="AC2515" s="20" t="str">
        <f ca="1">IF(AB2515=0,"",IF(OR(ISBLANK(P2515),ISBLANK(Q2515)),"",IF(ISBLANK(VLOOKUP(A2515,Database!A:AA,22,FALSE)),"",VLOOKUP(A2515,Database!A:AA,22,FALSE))))</f>
        <v/>
      </c>
      <c r="AD2515" s="20" t="str">
        <f>IFERROR(
   IF(
     OR(ISBLANK(P2515),ISBLANK(Q2515)),
     "",
     IF(
       AND(AA2515&lt;&gt;"",OR(V2515="Terminé",V2515="En cours")),
       VLOOKUP(AC2515,Setup_ScoreExactBonus!A:D,4,FALSE),
       0
     )),
  0)</f>
        <v/>
      </c>
      <c r="AE2515" s="21">
        <f>IFERROR(IF(OR(ISBLANK(P2515),ISBLANK(Q2515)),0,IF(AA2515&lt;&gt;"", AA2515 + IF(AB2515=1,AD2515, 0), "") * (R2515+1)),"")</f>
        <v>0</v>
      </c>
      <c r="AF2515" s="21">
        <f ca="1">SUMIFS(AE$2:AE2515,D$2:D2515,D2515)</f>
        <v>2802</v>
      </c>
    </row>
    <row r="2516" spans="1:32" hidden="1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1">
        <v>0</v>
      </c>
      <c r="S2516" s="20">
        <f>VLOOKUP($A2516,Database!$A:$Y,10,FALSE)</f>
        <v>0</v>
      </c>
      <c r="T2516" s="20">
        <f>VLOOKUP($A2516,Database!$A:$Y,11,FALSE)</f>
        <v>0</v>
      </c>
      <c r="U2516" s="20">
        <f>VLOOKUP($A2516,Database!$A:$Y,12,FALSE)</f>
        <v>0</v>
      </c>
      <c r="V2516" s="20" t="str">
        <f>VLOOKUP(A2516,Database!A:M,13,FALSE)</f>
        <v>À venir</v>
      </c>
      <c r="W2516" s="20" t="str">
        <f>VLOOKUP($A2516,Database!$A:$Y,20,FALSE)</f>
        <v/>
      </c>
      <c r="X2516" s="20" t="str">
        <f>VLOOKUP($A2516,Database!$A:$Y,21,FALSE)</f>
        <v/>
      </c>
      <c r="Y2516" s="20">
        <f>IF(A2516=0,0,IF(V2516="À venir",0,IF(AND(ISBLANK(P2516),ISBLANK(Q2516)),1,0)))</f>
        <v>0</v>
      </c>
      <c r="Z2516" s="20" t="str">
        <f>IF(OR(ISBLANK(P2516),ISBLANK(Q2516)),"",IF(OR(AND(P2516&gt;Q2516,W2516&gt;X2516),AND(P2516=Q2516,W2516=X2516),AND(P2516&lt;Q2516,W2516&lt;X2516)),1,0))</f>
        <v/>
      </c>
      <c r="AA2516" s="20" t="str">
        <f ca="1">IF(C2516&lt;NOW(),IF(AND(P2516&gt;Q2516,W2516&gt;X2516),S2516,IF(AND(P2516=Q2516,W2516=X2516),T2516,IF(AND(P2516&lt;Q2516,W2516&lt;X2516),U2516,0))),"")</f>
        <v/>
      </c>
      <c r="AB2516" s="20">
        <f ca="1">IF(AND(P2516=W2516,Q2516=X2516,NOT(ISBLANK(P2516)),NOT(ISBLANK(Q2516)),NOT(ISBLANK(W2516)),NOT(ISBLANK(AA2516))),1,0)</f>
        <v>0</v>
      </c>
      <c r="AC2516" s="20" t="str">
        <f ca="1">IF(AB2516=0,"",IF(OR(ISBLANK(P2516),ISBLANK(Q2516)),"",IF(ISBLANK(VLOOKUP(A2516,Database!A:AA,22,FALSE)),"",VLOOKUP(A2516,Database!A:AA,22,FALSE))))</f>
        <v/>
      </c>
      <c r="AD2516" s="20" t="str">
        <f>IFERROR(
   IF(
     OR(ISBLANK(P2516),ISBLANK(Q2516)),
     "",
     IF(
       AND(AA2516&lt;&gt;"",OR(V2516="Terminé",V2516="En cours")),
       VLOOKUP(AC2516,Setup_ScoreExactBonus!A:D,4,FALSE),
       0
     )),
  0)</f>
        <v/>
      </c>
      <c r="AE2516" s="21">
        <f>IFERROR(IF(OR(ISBLANK(P2516),ISBLANK(Q2516)),0,IF(AA2516&lt;&gt;"", AA2516 + IF(AB2516=1,AD2516, 0), "") * (R2516+1)),"")</f>
        <v>0</v>
      </c>
      <c r="AF2516" s="21">
        <f ca="1">SUMIFS(AE$2:AE2516,D$2:D2516,D2516)</f>
        <v>2698</v>
      </c>
    </row>
    <row r="2517" spans="1:32" hidden="1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1">
        <v>0</v>
      </c>
      <c r="S2517" s="20">
        <f>VLOOKUP($A2517,Database!$A:$Y,10,FALSE)</f>
        <v>0</v>
      </c>
      <c r="T2517" s="20">
        <f>VLOOKUP($A2517,Database!$A:$Y,11,FALSE)</f>
        <v>0</v>
      </c>
      <c r="U2517" s="20">
        <f>VLOOKUP($A2517,Database!$A:$Y,12,FALSE)</f>
        <v>0</v>
      </c>
      <c r="V2517" s="20" t="str">
        <f>VLOOKUP(A2517,Database!A:M,13,FALSE)</f>
        <v>À venir</v>
      </c>
      <c r="W2517" s="20" t="str">
        <f>VLOOKUP($A2517,Database!$A:$Y,20,FALSE)</f>
        <v/>
      </c>
      <c r="X2517" s="20" t="str">
        <f>VLOOKUP($A2517,Database!$A:$Y,21,FALSE)</f>
        <v/>
      </c>
      <c r="Y2517" s="20">
        <f>IF(A2517=0,0,IF(V2517="À venir",0,IF(AND(ISBLANK(P2517),ISBLANK(Q2517)),1,0)))</f>
        <v>0</v>
      </c>
      <c r="Z2517" s="20" t="str">
        <f>IF(OR(ISBLANK(P2517),ISBLANK(Q2517)),"",IF(OR(AND(P2517&gt;Q2517,W2517&gt;X2517),AND(P2517=Q2517,W2517=X2517),AND(P2517&lt;Q2517,W2517&lt;X2517)),1,0))</f>
        <v/>
      </c>
      <c r="AA2517" s="20" t="str">
        <f ca="1">IF(C2517&lt;NOW(),IF(AND(P2517&gt;Q2517,W2517&gt;X2517),S2517,IF(AND(P2517=Q2517,W2517=X2517),T2517,IF(AND(P2517&lt;Q2517,W2517&lt;X2517),U2517,0))),"")</f>
        <v/>
      </c>
      <c r="AB2517" s="20">
        <f ca="1">IF(AND(P2517=W2517,Q2517=X2517,NOT(ISBLANK(P2517)),NOT(ISBLANK(Q2517)),NOT(ISBLANK(W2517)),NOT(ISBLANK(AA2517))),1,0)</f>
        <v>0</v>
      </c>
      <c r="AC2517" s="20" t="str">
        <f ca="1">IF(AB2517=0,"",IF(OR(ISBLANK(P2517),ISBLANK(Q2517)),"",IF(ISBLANK(VLOOKUP(A2517,Database!A:AA,22,FALSE)),"",VLOOKUP(A2517,Database!A:AA,22,FALSE))))</f>
        <v/>
      </c>
      <c r="AD2517" s="20" t="str">
        <f>IFERROR(
   IF(
     OR(ISBLANK(P2517),ISBLANK(Q2517)),
     "",
     IF(
       AND(AA2517&lt;&gt;"",OR(V2517="Terminé",V2517="En cours")),
       VLOOKUP(AC2517,Setup_ScoreExactBonus!A:D,4,FALSE),
       0
     )),
  0)</f>
        <v/>
      </c>
      <c r="AE2517" s="21">
        <f>IFERROR(IF(OR(ISBLANK(P2517),ISBLANK(Q2517)),0,IF(AA2517&lt;&gt;"", AA2517 + IF(AB2517=1,AD2517, 0), "") * (R2517+1)),"")</f>
        <v>0</v>
      </c>
      <c r="AF2517" s="21">
        <f ca="1">SUMIFS(AE$2:AE2517,D$2:D2517,D2517)</f>
        <v>2190</v>
      </c>
    </row>
    <row r="2518" spans="1:32" hidden="1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1">
        <v>0</v>
      </c>
      <c r="S2518" s="20">
        <f>VLOOKUP($A2518,Database!$A:$Y,10,FALSE)</f>
        <v>0</v>
      </c>
      <c r="T2518" s="20">
        <f>VLOOKUP($A2518,Database!$A:$Y,11,FALSE)</f>
        <v>0</v>
      </c>
      <c r="U2518" s="20">
        <f>VLOOKUP($A2518,Database!$A:$Y,12,FALSE)</f>
        <v>0</v>
      </c>
      <c r="V2518" s="20" t="str">
        <f>VLOOKUP(A2518,Database!A:M,13,FALSE)</f>
        <v>À venir</v>
      </c>
      <c r="W2518" s="20" t="str">
        <f>VLOOKUP($A2518,Database!$A:$Y,20,FALSE)</f>
        <v/>
      </c>
      <c r="X2518" s="20" t="str">
        <f>VLOOKUP($A2518,Database!$A:$Y,21,FALSE)</f>
        <v/>
      </c>
      <c r="Y2518" s="20">
        <f>IF(A2518=0,0,IF(V2518="À venir",0,IF(AND(ISBLANK(P2518),ISBLANK(Q2518)),1,0)))</f>
        <v>0</v>
      </c>
      <c r="Z2518" s="20" t="str">
        <f>IF(OR(ISBLANK(P2518),ISBLANK(Q2518)),"",IF(OR(AND(P2518&gt;Q2518,W2518&gt;X2518),AND(P2518=Q2518,W2518=X2518),AND(P2518&lt;Q2518,W2518&lt;X2518)),1,0))</f>
        <v/>
      </c>
      <c r="AA2518" s="20" t="str">
        <f ca="1">IF(C2518&lt;NOW(),IF(AND(P2518&gt;Q2518,W2518&gt;X2518),S2518,IF(AND(P2518=Q2518,W2518=X2518),T2518,IF(AND(P2518&lt;Q2518,W2518&lt;X2518),U2518,0))),"")</f>
        <v/>
      </c>
      <c r="AB2518" s="20">
        <f ca="1">IF(AND(P2518=W2518,Q2518=X2518,NOT(ISBLANK(P2518)),NOT(ISBLANK(Q2518)),NOT(ISBLANK(W2518)),NOT(ISBLANK(AA2518))),1,0)</f>
        <v>0</v>
      </c>
      <c r="AC2518" s="20" t="str">
        <f ca="1">IF(AB2518=0,"",IF(OR(ISBLANK(P2518),ISBLANK(Q2518)),"",IF(ISBLANK(VLOOKUP(A2518,Database!A:AA,22,FALSE)),"",VLOOKUP(A2518,Database!A:AA,22,FALSE))))</f>
        <v/>
      </c>
      <c r="AD2518" s="20" t="str">
        <f>IFERROR(
   IF(
     OR(ISBLANK(P2518),ISBLANK(Q2518)),
     "",
     IF(
       AND(AA2518&lt;&gt;"",OR(V2518="Terminé",V2518="En cours")),
       VLOOKUP(AC2518,Setup_ScoreExactBonus!A:D,4,FALSE),
       0
     )),
  0)</f>
        <v/>
      </c>
      <c r="AE2518" s="21">
        <f>IFERROR(IF(OR(ISBLANK(P2518),ISBLANK(Q2518)),0,IF(AA2518&lt;&gt;"", AA2518 + IF(AB2518=1,AD2518, 0), "") * (R2518+1)),"")</f>
        <v>0</v>
      </c>
      <c r="AF2518" s="21">
        <f ca="1">SUMIFS(AE$2:AE2518,D$2:D2518,D2518)</f>
        <v>2789</v>
      </c>
    </row>
    <row r="2519" spans="1:32" hidden="1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1">
        <v>0</v>
      </c>
      <c r="S2519" s="20">
        <f>VLOOKUP($A2519,Database!$A:$Y,10,FALSE)</f>
        <v>0</v>
      </c>
      <c r="T2519" s="20">
        <f>VLOOKUP($A2519,Database!$A:$Y,11,FALSE)</f>
        <v>0</v>
      </c>
      <c r="U2519" s="20">
        <f>VLOOKUP($A2519,Database!$A:$Y,12,FALSE)</f>
        <v>0</v>
      </c>
      <c r="V2519" s="20" t="str">
        <f>VLOOKUP(A2519,Database!A:M,13,FALSE)</f>
        <v>À venir</v>
      </c>
      <c r="W2519" s="20" t="str">
        <f>VLOOKUP($A2519,Database!$A:$Y,20,FALSE)</f>
        <v/>
      </c>
      <c r="X2519" s="20" t="str">
        <f>VLOOKUP($A2519,Database!$A:$Y,21,FALSE)</f>
        <v/>
      </c>
      <c r="Y2519" s="20">
        <f>IF(A2519=0,0,IF(V2519="À venir",0,IF(AND(ISBLANK(P2519),ISBLANK(Q2519)),1,0)))</f>
        <v>0</v>
      </c>
      <c r="Z2519" s="20" t="str">
        <f>IF(OR(ISBLANK(P2519),ISBLANK(Q2519)),"",IF(OR(AND(P2519&gt;Q2519,W2519&gt;X2519),AND(P2519=Q2519,W2519=X2519),AND(P2519&lt;Q2519,W2519&lt;X2519)),1,0))</f>
        <v/>
      </c>
      <c r="AA2519" s="20" t="str">
        <f ca="1">IF(C2519&lt;NOW(),IF(AND(P2519&gt;Q2519,W2519&gt;X2519),S2519,IF(AND(P2519=Q2519,W2519=X2519),T2519,IF(AND(P2519&lt;Q2519,W2519&lt;X2519),U2519,0))),"")</f>
        <v/>
      </c>
      <c r="AB2519" s="20">
        <f ca="1">IF(AND(P2519=W2519,Q2519=X2519,NOT(ISBLANK(P2519)),NOT(ISBLANK(Q2519)),NOT(ISBLANK(W2519)),NOT(ISBLANK(AA2519))),1,0)</f>
        <v>0</v>
      </c>
      <c r="AC2519" s="20" t="str">
        <f ca="1">IF(AB2519=0,"",IF(OR(ISBLANK(P2519),ISBLANK(Q2519)),"",IF(ISBLANK(VLOOKUP(A2519,Database!A:AA,22,FALSE)),"",VLOOKUP(A2519,Database!A:AA,22,FALSE))))</f>
        <v/>
      </c>
      <c r="AD2519" s="20" t="str">
        <f>IFERROR(
   IF(
     OR(ISBLANK(P2519),ISBLANK(Q2519)),
     "",
     IF(
       AND(AA2519&lt;&gt;"",OR(V2519="Terminé",V2519="En cours")),
       VLOOKUP(AC2519,Setup_ScoreExactBonus!A:D,4,FALSE),
       0
     )),
  0)</f>
        <v/>
      </c>
      <c r="AE2519" s="21">
        <f>IFERROR(IF(OR(ISBLANK(P2519),ISBLANK(Q2519)),0,IF(AA2519&lt;&gt;"", AA2519 + IF(AB2519=1,AD2519, 0), "") * (R2519+1)),"")</f>
        <v>0</v>
      </c>
      <c r="AF2519" s="21">
        <f ca="1">SUMIFS(AE$2:AE2519,D$2:D2519,D2519)</f>
        <v>1434</v>
      </c>
    </row>
    <row r="2520" spans="1:32" hidden="1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1">
        <v>0</v>
      </c>
      <c r="S2520" s="20">
        <f>VLOOKUP($A2520,Database!$A:$Y,10,FALSE)</f>
        <v>0</v>
      </c>
      <c r="T2520" s="20">
        <f>VLOOKUP($A2520,Database!$A:$Y,11,FALSE)</f>
        <v>0</v>
      </c>
      <c r="U2520" s="20">
        <f>VLOOKUP($A2520,Database!$A:$Y,12,FALSE)</f>
        <v>0</v>
      </c>
      <c r="V2520" s="20" t="str">
        <f>VLOOKUP(A2520,Database!A:M,13,FALSE)</f>
        <v>À venir</v>
      </c>
      <c r="W2520" s="20" t="str">
        <f>VLOOKUP($A2520,Database!$A:$Y,20,FALSE)</f>
        <v/>
      </c>
      <c r="X2520" s="20" t="str">
        <f>VLOOKUP($A2520,Database!$A:$Y,21,FALSE)</f>
        <v/>
      </c>
      <c r="Y2520" s="20">
        <f>IF(A2520=0,0,IF(V2520="À venir",0,IF(AND(ISBLANK(P2520),ISBLANK(Q2520)),1,0)))</f>
        <v>0</v>
      </c>
      <c r="Z2520" s="20" t="str">
        <f>IF(OR(ISBLANK(P2520),ISBLANK(Q2520)),"",IF(OR(AND(P2520&gt;Q2520,W2520&gt;X2520),AND(P2520=Q2520,W2520=X2520),AND(P2520&lt;Q2520,W2520&lt;X2520)),1,0))</f>
        <v/>
      </c>
      <c r="AA2520" s="20" t="str">
        <f ca="1">IF(C2520&lt;NOW(),IF(AND(P2520&gt;Q2520,W2520&gt;X2520),S2520,IF(AND(P2520=Q2520,W2520=X2520),T2520,IF(AND(P2520&lt;Q2520,W2520&lt;X2520),U2520,0))),"")</f>
        <v/>
      </c>
      <c r="AB2520" s="20">
        <f ca="1">IF(AND(P2520=W2520,Q2520=X2520,NOT(ISBLANK(P2520)),NOT(ISBLANK(Q2520)),NOT(ISBLANK(W2520)),NOT(ISBLANK(AA2520))),1,0)</f>
        <v>0</v>
      </c>
      <c r="AC2520" s="20" t="str">
        <f ca="1">IF(AB2520=0,"",IF(OR(ISBLANK(P2520),ISBLANK(Q2520)),"",IF(ISBLANK(VLOOKUP(A2520,Database!A:AA,22,FALSE)),"",VLOOKUP(A2520,Database!A:AA,22,FALSE))))</f>
        <v/>
      </c>
      <c r="AD2520" s="20" t="str">
        <f>IFERROR(
   IF(
     OR(ISBLANK(P2520),ISBLANK(Q2520)),
     "",
     IF(
       AND(AA2520&lt;&gt;"",OR(V2520="Terminé",V2520="En cours")),
       VLOOKUP(AC2520,Setup_ScoreExactBonus!A:D,4,FALSE),
       0
     )),
  0)</f>
        <v/>
      </c>
      <c r="AE2520" s="21">
        <f>IFERROR(IF(OR(ISBLANK(P2520),ISBLANK(Q2520)),0,IF(AA2520&lt;&gt;"", AA2520 + IF(AB2520=1,AD2520, 0), "") * (R2520+1)),"")</f>
        <v>0</v>
      </c>
      <c r="AF2520" s="21">
        <f ca="1">SUMIFS(AE$2:AE2520,D$2:D2520,D2520)</f>
        <v>2732</v>
      </c>
    </row>
    <row r="2521" spans="1:32" hidden="1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1">
        <v>0</v>
      </c>
      <c r="S2521" s="20">
        <f>VLOOKUP($A2521,Database!$A:$Y,10,FALSE)</f>
        <v>0</v>
      </c>
      <c r="T2521" s="20">
        <f>VLOOKUP($A2521,Database!$A:$Y,11,FALSE)</f>
        <v>0</v>
      </c>
      <c r="U2521" s="20">
        <f>VLOOKUP($A2521,Database!$A:$Y,12,FALSE)</f>
        <v>0</v>
      </c>
      <c r="V2521" s="20" t="str">
        <f>VLOOKUP(A2521,Database!A:M,13,FALSE)</f>
        <v>À venir</v>
      </c>
      <c r="W2521" s="20" t="str">
        <f>VLOOKUP($A2521,Database!$A:$Y,20,FALSE)</f>
        <v/>
      </c>
      <c r="X2521" s="20" t="str">
        <f>VLOOKUP($A2521,Database!$A:$Y,21,FALSE)</f>
        <v/>
      </c>
      <c r="Y2521" s="20">
        <f>IF(A2521=0,0,IF(V2521="À venir",0,IF(AND(ISBLANK(P2521),ISBLANK(Q2521)),1,0)))</f>
        <v>0</v>
      </c>
      <c r="Z2521" s="20" t="str">
        <f>IF(OR(ISBLANK(P2521),ISBLANK(Q2521)),"",IF(OR(AND(P2521&gt;Q2521,W2521&gt;X2521),AND(P2521=Q2521,W2521=X2521),AND(P2521&lt;Q2521,W2521&lt;X2521)),1,0))</f>
        <v/>
      </c>
      <c r="AA2521" s="20" t="str">
        <f ca="1">IF(C2521&lt;NOW(),IF(AND(P2521&gt;Q2521,W2521&gt;X2521),S2521,IF(AND(P2521=Q2521,W2521=X2521),T2521,IF(AND(P2521&lt;Q2521,W2521&lt;X2521),U2521,0))),"")</f>
        <v/>
      </c>
      <c r="AB2521" s="20">
        <f ca="1">IF(AND(P2521=W2521,Q2521=X2521,NOT(ISBLANK(P2521)),NOT(ISBLANK(Q2521)),NOT(ISBLANK(W2521)),NOT(ISBLANK(AA2521))),1,0)</f>
        <v>0</v>
      </c>
      <c r="AC2521" s="20" t="str">
        <f ca="1">IF(AB2521=0,"",IF(OR(ISBLANK(P2521),ISBLANK(Q2521)),"",IF(ISBLANK(VLOOKUP(A2521,Database!A:AA,22,FALSE)),"",VLOOKUP(A2521,Database!A:AA,22,FALSE))))</f>
        <v/>
      </c>
      <c r="AD2521" s="20" t="str">
        <f>IFERROR(
   IF(
     OR(ISBLANK(P2521),ISBLANK(Q2521)),
     "",
     IF(
       AND(AA2521&lt;&gt;"",OR(V2521="Terminé",V2521="En cours")),
       VLOOKUP(AC2521,Setup_ScoreExactBonus!A:D,4,FALSE),
       0
     )),
  0)</f>
        <v/>
      </c>
      <c r="AE2521" s="21">
        <f>IFERROR(IF(OR(ISBLANK(P2521),ISBLANK(Q2521)),0,IF(AA2521&lt;&gt;"", AA2521 + IF(AB2521=1,AD2521, 0), "") * (R2521+1)),"")</f>
        <v>0</v>
      </c>
      <c r="AF2521" s="21">
        <f ca="1">SUMIFS(AE$2:AE2521,D$2:D2521,D2521)</f>
        <v>2825</v>
      </c>
    </row>
    <row r="2522" spans="1:32" hidden="1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1">
        <v>0</v>
      </c>
      <c r="S2522" s="20">
        <f>VLOOKUP($A2522,Database!$A:$Y,10,FALSE)</f>
        <v>0</v>
      </c>
      <c r="T2522" s="20">
        <f>VLOOKUP($A2522,Database!$A:$Y,11,FALSE)</f>
        <v>0</v>
      </c>
      <c r="U2522" s="20">
        <f>VLOOKUP($A2522,Database!$A:$Y,12,FALSE)</f>
        <v>0</v>
      </c>
      <c r="V2522" s="20" t="str">
        <f>VLOOKUP(A2522,Database!A:M,13,FALSE)</f>
        <v>À venir</v>
      </c>
      <c r="W2522" s="20" t="str">
        <f>VLOOKUP($A2522,Database!$A:$Y,20,FALSE)</f>
        <v/>
      </c>
      <c r="X2522" s="20" t="str">
        <f>VLOOKUP($A2522,Database!$A:$Y,21,FALSE)</f>
        <v/>
      </c>
      <c r="Y2522" s="20">
        <f>IF(A2522=0,0,IF(V2522="À venir",0,IF(AND(ISBLANK(P2522),ISBLANK(Q2522)),1,0)))</f>
        <v>0</v>
      </c>
      <c r="Z2522" s="20" t="str">
        <f>IF(OR(ISBLANK(P2522),ISBLANK(Q2522)),"",IF(OR(AND(P2522&gt;Q2522,W2522&gt;X2522),AND(P2522=Q2522,W2522=X2522),AND(P2522&lt;Q2522,W2522&lt;X2522)),1,0))</f>
        <v/>
      </c>
      <c r="AA2522" s="20" t="str">
        <f ca="1">IF(C2522&lt;NOW(),IF(AND(P2522&gt;Q2522,W2522&gt;X2522),S2522,IF(AND(P2522=Q2522,W2522=X2522),T2522,IF(AND(P2522&lt;Q2522,W2522&lt;X2522),U2522,0))),"")</f>
        <v/>
      </c>
      <c r="AB2522" s="20">
        <f ca="1">IF(AND(P2522=W2522,Q2522=X2522,NOT(ISBLANK(P2522)),NOT(ISBLANK(Q2522)),NOT(ISBLANK(W2522)),NOT(ISBLANK(AA2522))),1,0)</f>
        <v>0</v>
      </c>
      <c r="AC2522" s="20" t="str">
        <f ca="1">IF(AB2522=0,"",IF(OR(ISBLANK(P2522),ISBLANK(Q2522)),"",IF(ISBLANK(VLOOKUP(A2522,Database!A:AA,22,FALSE)),"",VLOOKUP(A2522,Database!A:AA,22,FALSE))))</f>
        <v/>
      </c>
      <c r="AD2522" s="20" t="str">
        <f>IFERROR(
   IF(
     OR(ISBLANK(P2522),ISBLANK(Q2522)),
     "",
     IF(
       AND(AA2522&lt;&gt;"",OR(V2522="Terminé",V2522="En cours")),
       VLOOKUP(AC2522,Setup_ScoreExactBonus!A:D,4,FALSE),
       0
     )),
  0)</f>
        <v/>
      </c>
      <c r="AE2522" s="21">
        <f>IFERROR(IF(OR(ISBLANK(P2522),ISBLANK(Q2522)),0,IF(AA2522&lt;&gt;"", AA2522 + IF(AB2522=1,AD2522, 0), "") * (R2522+1)),"")</f>
        <v>0</v>
      </c>
      <c r="AF2522" s="21">
        <f ca="1">SUMIFS(AE$2:AE2522,D$2:D2522,D2522)</f>
        <v>2585</v>
      </c>
    </row>
    <row r="2523" spans="1:32" hidden="1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1">
        <v>0</v>
      </c>
      <c r="S2523" s="20">
        <f>VLOOKUP($A2523,Database!$A:$Y,10,FALSE)</f>
        <v>0</v>
      </c>
      <c r="T2523" s="20">
        <f>VLOOKUP($A2523,Database!$A:$Y,11,FALSE)</f>
        <v>0</v>
      </c>
      <c r="U2523" s="20">
        <f>VLOOKUP($A2523,Database!$A:$Y,12,FALSE)</f>
        <v>0</v>
      </c>
      <c r="V2523" s="20" t="str">
        <f>VLOOKUP(A2523,Database!A:M,13,FALSE)</f>
        <v>À venir</v>
      </c>
      <c r="W2523" s="20" t="str">
        <f>VLOOKUP($A2523,Database!$A:$Y,20,FALSE)</f>
        <v/>
      </c>
      <c r="X2523" s="20" t="str">
        <f>VLOOKUP($A2523,Database!$A:$Y,21,FALSE)</f>
        <v/>
      </c>
      <c r="Y2523" s="20">
        <f>IF(A2523=0,0,IF(V2523="À venir",0,IF(AND(ISBLANK(P2523),ISBLANK(Q2523)),1,0)))</f>
        <v>0</v>
      </c>
      <c r="Z2523" s="20" t="str">
        <f>IF(OR(ISBLANK(P2523),ISBLANK(Q2523)),"",IF(OR(AND(P2523&gt;Q2523,W2523&gt;X2523),AND(P2523=Q2523,W2523=X2523),AND(P2523&lt;Q2523,W2523&lt;X2523)),1,0))</f>
        <v/>
      </c>
      <c r="AA2523" s="20" t="str">
        <f ca="1">IF(C2523&lt;NOW(),IF(AND(P2523&gt;Q2523,W2523&gt;X2523),S2523,IF(AND(P2523=Q2523,W2523=X2523),T2523,IF(AND(P2523&lt;Q2523,W2523&lt;X2523),U2523,0))),"")</f>
        <v/>
      </c>
      <c r="AB2523" s="20">
        <f ca="1">IF(AND(P2523=W2523,Q2523=X2523,NOT(ISBLANK(P2523)),NOT(ISBLANK(Q2523)),NOT(ISBLANK(W2523)),NOT(ISBLANK(AA2523))),1,0)</f>
        <v>0</v>
      </c>
      <c r="AC2523" s="20" t="str">
        <f ca="1">IF(AB2523=0,"",IF(OR(ISBLANK(P2523),ISBLANK(Q2523)),"",IF(ISBLANK(VLOOKUP(A2523,Database!A:AA,22,FALSE)),"",VLOOKUP(A2523,Database!A:AA,22,FALSE))))</f>
        <v/>
      </c>
      <c r="AD2523" s="20" t="str">
        <f>IFERROR(
   IF(
     OR(ISBLANK(P2523),ISBLANK(Q2523)),
     "",
     IF(
       AND(AA2523&lt;&gt;"",OR(V2523="Terminé",V2523="En cours")),
       VLOOKUP(AC2523,Setup_ScoreExactBonus!A:D,4,FALSE),
       0
     )),
  0)</f>
        <v/>
      </c>
      <c r="AE2523" s="21">
        <f>IFERROR(IF(OR(ISBLANK(P2523),ISBLANK(Q2523)),0,IF(AA2523&lt;&gt;"", AA2523 + IF(AB2523=1,AD2523, 0), "") * (R2523+1)),"")</f>
        <v>0</v>
      </c>
      <c r="AF2523" s="21">
        <f ca="1">SUMIFS(AE$2:AE2523,D$2:D2523,D2523)</f>
        <v>2936</v>
      </c>
    </row>
    <row r="2524" spans="1:32" hidden="1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1">
        <v>0</v>
      </c>
      <c r="S2524" s="20">
        <f>VLOOKUP($A2524,Database!$A:$Y,10,FALSE)</f>
        <v>0</v>
      </c>
      <c r="T2524" s="20">
        <f>VLOOKUP($A2524,Database!$A:$Y,11,FALSE)</f>
        <v>0</v>
      </c>
      <c r="U2524" s="20">
        <f>VLOOKUP($A2524,Database!$A:$Y,12,FALSE)</f>
        <v>0</v>
      </c>
      <c r="V2524" s="20" t="str">
        <f>VLOOKUP(A2524,Database!A:M,13,FALSE)</f>
        <v>À venir</v>
      </c>
      <c r="W2524" s="20" t="str">
        <f>VLOOKUP($A2524,Database!$A:$Y,20,FALSE)</f>
        <v/>
      </c>
      <c r="X2524" s="20" t="str">
        <f>VLOOKUP($A2524,Database!$A:$Y,21,FALSE)</f>
        <v/>
      </c>
      <c r="Y2524" s="20">
        <f>IF(A2524=0,0,IF(V2524="À venir",0,IF(AND(ISBLANK(P2524),ISBLANK(Q2524)),1,0)))</f>
        <v>0</v>
      </c>
      <c r="Z2524" s="20" t="str">
        <f>IF(OR(ISBLANK(P2524),ISBLANK(Q2524)),"",IF(OR(AND(P2524&gt;Q2524,W2524&gt;X2524),AND(P2524=Q2524,W2524=X2524),AND(P2524&lt;Q2524,W2524&lt;X2524)),1,0))</f>
        <v/>
      </c>
      <c r="AA2524" s="20" t="str">
        <f ca="1">IF(C2524&lt;NOW(),IF(AND(P2524&gt;Q2524,W2524&gt;X2524),S2524,IF(AND(P2524=Q2524,W2524=X2524),T2524,IF(AND(P2524&lt;Q2524,W2524&lt;X2524),U2524,0))),"")</f>
        <v/>
      </c>
      <c r="AB2524" s="20">
        <f ca="1">IF(AND(P2524=W2524,Q2524=X2524,NOT(ISBLANK(P2524)),NOT(ISBLANK(Q2524)),NOT(ISBLANK(W2524)),NOT(ISBLANK(AA2524))),1,0)</f>
        <v>0</v>
      </c>
      <c r="AC2524" s="20" t="str">
        <f ca="1">IF(AB2524=0,"",IF(OR(ISBLANK(P2524),ISBLANK(Q2524)),"",IF(ISBLANK(VLOOKUP(A2524,Database!A:AA,22,FALSE)),"",VLOOKUP(A2524,Database!A:AA,22,FALSE))))</f>
        <v/>
      </c>
      <c r="AD2524" s="20" t="str">
        <f>IFERROR(
   IF(
     OR(ISBLANK(P2524),ISBLANK(Q2524)),
     "",
     IF(
       AND(AA2524&lt;&gt;"",OR(V2524="Terminé",V2524="En cours")),
       VLOOKUP(AC2524,Setup_ScoreExactBonus!A:D,4,FALSE),
       0
     )),
  0)</f>
        <v/>
      </c>
      <c r="AE2524" s="21">
        <f>IFERROR(IF(OR(ISBLANK(P2524),ISBLANK(Q2524)),0,IF(AA2524&lt;&gt;"", AA2524 + IF(AB2524=1,AD2524, 0), "") * (R2524+1)),"")</f>
        <v>0</v>
      </c>
      <c r="AF2524" s="21">
        <f ca="1">SUMIFS(AE$2:AE2524,D$2:D2524,D2524)</f>
        <v>2774</v>
      </c>
    </row>
    <row r="2525" spans="1:32" hidden="1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1">
        <v>0</v>
      </c>
      <c r="S2525" s="20">
        <f>VLOOKUP($A2525,Database!$A:$Y,10,FALSE)</f>
        <v>0</v>
      </c>
      <c r="T2525" s="20">
        <f>VLOOKUP($A2525,Database!$A:$Y,11,FALSE)</f>
        <v>0</v>
      </c>
      <c r="U2525" s="20">
        <f>VLOOKUP($A2525,Database!$A:$Y,12,FALSE)</f>
        <v>0</v>
      </c>
      <c r="V2525" s="20" t="str">
        <f>VLOOKUP(A2525,Database!A:M,13,FALSE)</f>
        <v>À venir</v>
      </c>
      <c r="W2525" s="20" t="str">
        <f>VLOOKUP($A2525,Database!$A:$Y,20,FALSE)</f>
        <v/>
      </c>
      <c r="X2525" s="20" t="str">
        <f>VLOOKUP($A2525,Database!$A:$Y,21,FALSE)</f>
        <v/>
      </c>
      <c r="Y2525" s="20">
        <f>IF(A2525=0,0,IF(V2525="À venir",0,IF(AND(ISBLANK(P2525),ISBLANK(Q2525)),1,0)))</f>
        <v>0</v>
      </c>
      <c r="Z2525" s="20" t="str">
        <f>IF(OR(ISBLANK(P2525),ISBLANK(Q2525)),"",IF(OR(AND(P2525&gt;Q2525,W2525&gt;X2525),AND(P2525=Q2525,W2525=X2525),AND(P2525&lt;Q2525,W2525&lt;X2525)),1,0))</f>
        <v/>
      </c>
      <c r="AA2525" s="20" t="str">
        <f ca="1">IF(C2525&lt;NOW(),IF(AND(P2525&gt;Q2525,W2525&gt;X2525),S2525,IF(AND(P2525=Q2525,W2525=X2525),T2525,IF(AND(P2525&lt;Q2525,W2525&lt;X2525),U2525,0))),"")</f>
        <v/>
      </c>
      <c r="AB2525" s="20">
        <f ca="1">IF(AND(P2525=W2525,Q2525=X2525,NOT(ISBLANK(P2525)),NOT(ISBLANK(Q2525)),NOT(ISBLANK(W2525)),NOT(ISBLANK(AA2525))),1,0)</f>
        <v>0</v>
      </c>
      <c r="AC2525" s="20" t="str">
        <f ca="1">IF(AB2525=0,"",IF(OR(ISBLANK(P2525),ISBLANK(Q2525)),"",IF(ISBLANK(VLOOKUP(A2525,Database!A:AA,22,FALSE)),"",VLOOKUP(A2525,Database!A:AA,22,FALSE))))</f>
        <v/>
      </c>
      <c r="AD2525" s="20" t="str">
        <f>IFERROR(
   IF(
     OR(ISBLANK(P2525),ISBLANK(Q2525)),
     "",
     IF(
       AND(AA2525&lt;&gt;"",OR(V2525="Terminé",V2525="En cours")),
       VLOOKUP(AC2525,Setup_ScoreExactBonus!A:D,4,FALSE),
       0
     )),
  0)</f>
        <v/>
      </c>
      <c r="AE2525" s="21">
        <f>IFERROR(IF(OR(ISBLANK(P2525),ISBLANK(Q2525)),0,IF(AA2525&lt;&gt;"", AA2525 + IF(AB2525=1,AD2525, 0), "") * (R2525+1)),"")</f>
        <v>0</v>
      </c>
      <c r="AF2525" s="21">
        <f ca="1">SUMIFS(AE$2:AE2525,D$2:D2525,D2525)</f>
        <v>2919</v>
      </c>
    </row>
    <row r="2526" spans="1:32" hidden="1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1">
        <v>0</v>
      </c>
      <c r="S2526" s="20">
        <f>VLOOKUP($A2526,Database!$A:$Y,10,FALSE)</f>
        <v>0</v>
      </c>
      <c r="T2526" s="20">
        <f>VLOOKUP($A2526,Database!$A:$Y,11,FALSE)</f>
        <v>0</v>
      </c>
      <c r="U2526" s="20">
        <f>VLOOKUP($A2526,Database!$A:$Y,12,FALSE)</f>
        <v>0</v>
      </c>
      <c r="V2526" s="20" t="str">
        <f>VLOOKUP(A2526,Database!A:M,13,FALSE)</f>
        <v>À venir</v>
      </c>
      <c r="W2526" s="20" t="str">
        <f>VLOOKUP($A2526,Database!$A:$Y,20,FALSE)</f>
        <v/>
      </c>
      <c r="X2526" s="20" t="str">
        <f>VLOOKUP($A2526,Database!$A:$Y,21,FALSE)</f>
        <v/>
      </c>
      <c r="Y2526" s="20">
        <f>IF(A2526=0,0,IF(V2526="À venir",0,IF(AND(ISBLANK(P2526),ISBLANK(Q2526)),1,0)))</f>
        <v>0</v>
      </c>
      <c r="Z2526" s="20" t="str">
        <f>IF(OR(ISBLANK(P2526),ISBLANK(Q2526)),"",IF(OR(AND(P2526&gt;Q2526,W2526&gt;X2526),AND(P2526=Q2526,W2526=X2526),AND(P2526&lt;Q2526,W2526&lt;X2526)),1,0))</f>
        <v/>
      </c>
      <c r="AA2526" s="20" t="str">
        <f ca="1">IF(C2526&lt;NOW(),IF(AND(P2526&gt;Q2526,W2526&gt;X2526),S2526,IF(AND(P2526=Q2526,W2526=X2526),T2526,IF(AND(P2526&lt;Q2526,W2526&lt;X2526),U2526,0))),"")</f>
        <v/>
      </c>
      <c r="AB2526" s="20">
        <f ca="1">IF(AND(P2526=W2526,Q2526=X2526,NOT(ISBLANK(P2526)),NOT(ISBLANK(Q2526)),NOT(ISBLANK(W2526)),NOT(ISBLANK(AA2526))),1,0)</f>
        <v>0</v>
      </c>
      <c r="AC2526" s="20" t="str">
        <f ca="1">IF(AB2526=0,"",IF(OR(ISBLANK(P2526),ISBLANK(Q2526)),"",IF(ISBLANK(VLOOKUP(A2526,Database!A:AA,22,FALSE)),"",VLOOKUP(A2526,Database!A:AA,22,FALSE))))</f>
        <v/>
      </c>
      <c r="AD2526" s="20" t="str">
        <f>IFERROR(
   IF(
     OR(ISBLANK(P2526),ISBLANK(Q2526)),
     "",
     IF(
       AND(AA2526&lt;&gt;"",OR(V2526="Terminé",V2526="En cours")),
       VLOOKUP(AC2526,Setup_ScoreExactBonus!A:D,4,FALSE),
       0
     )),
  0)</f>
        <v/>
      </c>
      <c r="AE2526" s="21">
        <f>IFERROR(IF(OR(ISBLANK(P2526),ISBLANK(Q2526)),0,IF(AA2526&lt;&gt;"", AA2526 + IF(AB2526=1,AD2526, 0), "") * (R2526+1)),"")</f>
        <v>0</v>
      </c>
      <c r="AF2526" s="21">
        <f ca="1">SUMIFS(AE$2:AE2526,D$2:D2526,D2526)</f>
        <v>2893</v>
      </c>
    </row>
    <row r="2527" spans="1:32" hidden="1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1">
        <v>0</v>
      </c>
      <c r="S2527" s="20">
        <f>VLOOKUP($A2527,Database!$A:$Y,10,FALSE)</f>
        <v>0</v>
      </c>
      <c r="T2527" s="20">
        <f>VLOOKUP($A2527,Database!$A:$Y,11,FALSE)</f>
        <v>0</v>
      </c>
      <c r="U2527" s="20">
        <f>VLOOKUP($A2527,Database!$A:$Y,12,FALSE)</f>
        <v>0</v>
      </c>
      <c r="V2527" s="20" t="str">
        <f>VLOOKUP(A2527,Database!A:M,13,FALSE)</f>
        <v>À venir</v>
      </c>
      <c r="W2527" s="20" t="str">
        <f>VLOOKUP($A2527,Database!$A:$Y,20,FALSE)</f>
        <v/>
      </c>
      <c r="X2527" s="20" t="str">
        <f>VLOOKUP($A2527,Database!$A:$Y,21,FALSE)</f>
        <v/>
      </c>
      <c r="Y2527" s="20">
        <f>IF(A2527=0,0,IF(V2527="À venir",0,IF(AND(ISBLANK(P2527),ISBLANK(Q2527)),1,0)))</f>
        <v>0</v>
      </c>
      <c r="Z2527" s="20" t="str">
        <f>IF(OR(ISBLANK(P2527),ISBLANK(Q2527)),"",IF(OR(AND(P2527&gt;Q2527,W2527&gt;X2527),AND(P2527=Q2527,W2527=X2527),AND(P2527&lt;Q2527,W2527&lt;X2527)),1,0))</f>
        <v/>
      </c>
      <c r="AA2527" s="20" t="str">
        <f ca="1">IF(C2527&lt;NOW(),IF(AND(P2527&gt;Q2527,W2527&gt;X2527),S2527,IF(AND(P2527=Q2527,W2527=X2527),T2527,IF(AND(P2527&lt;Q2527,W2527&lt;X2527),U2527,0))),"")</f>
        <v/>
      </c>
      <c r="AB2527" s="20">
        <f ca="1">IF(AND(P2527=W2527,Q2527=X2527,NOT(ISBLANK(P2527)),NOT(ISBLANK(Q2527)),NOT(ISBLANK(W2527)),NOT(ISBLANK(AA2527))),1,0)</f>
        <v>0</v>
      </c>
      <c r="AC2527" s="20" t="str">
        <f ca="1">IF(AB2527=0,"",IF(OR(ISBLANK(P2527),ISBLANK(Q2527)),"",IF(ISBLANK(VLOOKUP(A2527,Database!A:AA,22,FALSE)),"",VLOOKUP(A2527,Database!A:AA,22,FALSE))))</f>
        <v/>
      </c>
      <c r="AD2527" s="20" t="str">
        <f>IFERROR(
   IF(
     OR(ISBLANK(P2527),ISBLANK(Q2527)),
     "",
     IF(
       AND(AA2527&lt;&gt;"",OR(V2527="Terminé",V2527="En cours")),
       VLOOKUP(AC2527,Setup_ScoreExactBonus!A:D,4,FALSE),
       0
     )),
  0)</f>
        <v/>
      </c>
      <c r="AE2527" s="21">
        <f>IFERROR(IF(OR(ISBLANK(P2527),ISBLANK(Q2527)),0,IF(AA2527&lt;&gt;"", AA2527 + IF(AB2527=1,AD2527, 0), "") * (R2527+1)),"")</f>
        <v>0</v>
      </c>
      <c r="AF2527" s="21">
        <f ca="1">SUMIFS(AE$2:AE2527,D$2:D2527,D2527)</f>
        <v>2823</v>
      </c>
    </row>
    <row r="2528" spans="1:32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1">
        <v>0</v>
      </c>
      <c r="S2528" s="20">
        <f>VLOOKUP($A2528,Database!$A:$Y,10,FALSE)</f>
        <v>0</v>
      </c>
      <c r="T2528" s="20">
        <f>VLOOKUP($A2528,Database!$A:$Y,11,FALSE)</f>
        <v>0</v>
      </c>
      <c r="U2528" s="20">
        <f>VLOOKUP($A2528,Database!$A:$Y,12,FALSE)</f>
        <v>0</v>
      </c>
      <c r="V2528" s="20" t="str">
        <f>VLOOKUP(A2528,Database!A:M,13,FALSE)</f>
        <v>À venir</v>
      </c>
      <c r="W2528" s="20" t="str">
        <f>VLOOKUP($A2528,Database!$A:$Y,20,FALSE)</f>
        <v/>
      </c>
      <c r="X2528" s="20" t="str">
        <f>VLOOKUP($A2528,Database!$A:$Y,21,FALSE)</f>
        <v/>
      </c>
      <c r="Y2528" s="20">
        <f>IF(A2528=0,0,IF(V2528="À venir",0,IF(AND(ISBLANK(P2528),ISBLANK(Q2528)),1,0)))</f>
        <v>0</v>
      </c>
      <c r="Z2528" s="20" t="str">
        <f>IF(OR(ISBLANK(P2528),ISBLANK(Q2528)),"",IF(OR(AND(P2528&gt;Q2528,W2528&gt;X2528),AND(P2528=Q2528,W2528=X2528),AND(P2528&lt;Q2528,W2528&lt;X2528)),1,0))</f>
        <v/>
      </c>
      <c r="AA2528" s="20" t="str">
        <f ca="1">IF(C2528&lt;NOW(),IF(AND(P2528&gt;Q2528,W2528&gt;X2528),S2528,IF(AND(P2528=Q2528,W2528=X2528),T2528,IF(AND(P2528&lt;Q2528,W2528&lt;X2528),U2528,0))),"")</f>
        <v/>
      </c>
      <c r="AB2528" s="20">
        <f ca="1">IF(AND(P2528=W2528,Q2528=X2528,NOT(ISBLANK(P2528)),NOT(ISBLANK(Q2528)),NOT(ISBLANK(W2528)),NOT(ISBLANK(AA2528))),1,0)</f>
        <v>0</v>
      </c>
      <c r="AC2528" s="20" t="str">
        <f ca="1">IF(AB2528=0,"",IF(OR(ISBLANK(P2528),ISBLANK(Q2528)),"",IF(ISBLANK(VLOOKUP(A2528,Database!A:AA,22,FALSE)),"",VLOOKUP(A2528,Database!A:AA,22,FALSE))))</f>
        <v/>
      </c>
      <c r="AD2528" s="20" t="str">
        <f>IFERROR(
   IF(
     OR(ISBLANK(P2528),ISBLANK(Q2528)),
     "",
     IF(
       AND(AA2528&lt;&gt;"",OR(V2528="Terminé",V2528="En cours")),
       VLOOKUP(AC2528,Setup_ScoreExactBonus!A:D,4,FALSE),
       0
     )),
  0)</f>
        <v/>
      </c>
      <c r="AE2528" s="21">
        <f>IFERROR(IF(OR(ISBLANK(P2528),ISBLANK(Q2528)),0,IF(AA2528&lt;&gt;"", AA2528 + IF(AB2528=1,AD2528, 0), "") * (R2528+1)),"")</f>
        <v>0</v>
      </c>
      <c r="AF2528" s="21">
        <f ca="1">SUMIFS(AE$2:AE2528,D$2:D2528,D2528)</f>
        <v>2420</v>
      </c>
    </row>
    <row r="2529" spans="1:32" hidden="1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1">
        <v>0</v>
      </c>
      <c r="S2529" s="20">
        <f>VLOOKUP($A2529,Database!$A:$Y,10,FALSE)</f>
        <v>0</v>
      </c>
      <c r="T2529" s="20">
        <f>VLOOKUP($A2529,Database!$A:$Y,11,FALSE)</f>
        <v>0</v>
      </c>
      <c r="U2529" s="20">
        <f>VLOOKUP($A2529,Database!$A:$Y,12,FALSE)</f>
        <v>0</v>
      </c>
      <c r="V2529" s="20" t="str">
        <f>VLOOKUP(A2529,Database!A:M,13,FALSE)</f>
        <v>À venir</v>
      </c>
      <c r="W2529" s="20" t="str">
        <f>VLOOKUP($A2529,Database!$A:$Y,20,FALSE)</f>
        <v/>
      </c>
      <c r="X2529" s="20" t="str">
        <f>VLOOKUP($A2529,Database!$A:$Y,21,FALSE)</f>
        <v/>
      </c>
      <c r="Y2529" s="20">
        <f>IF(A2529=0,0,IF(V2529="À venir",0,IF(AND(ISBLANK(P2529),ISBLANK(Q2529)),1,0)))</f>
        <v>0</v>
      </c>
      <c r="Z2529" s="20" t="str">
        <f>IF(OR(ISBLANK(P2529),ISBLANK(Q2529)),"",IF(OR(AND(P2529&gt;Q2529,W2529&gt;X2529),AND(P2529=Q2529,W2529=X2529),AND(P2529&lt;Q2529,W2529&lt;X2529)),1,0))</f>
        <v/>
      </c>
      <c r="AA2529" s="20" t="str">
        <f ca="1">IF(C2529&lt;NOW(),IF(AND(P2529&gt;Q2529,W2529&gt;X2529),S2529,IF(AND(P2529=Q2529,W2529=X2529),T2529,IF(AND(P2529&lt;Q2529,W2529&lt;X2529),U2529,0))),"")</f>
        <v/>
      </c>
      <c r="AB2529" s="20">
        <f ca="1">IF(AND(P2529=W2529,Q2529=X2529,NOT(ISBLANK(P2529)),NOT(ISBLANK(Q2529)),NOT(ISBLANK(W2529)),NOT(ISBLANK(AA2529))),1,0)</f>
        <v>0</v>
      </c>
      <c r="AC2529" s="20" t="str">
        <f ca="1">IF(AB2529=0,"",IF(OR(ISBLANK(P2529),ISBLANK(Q2529)),"",IF(ISBLANK(VLOOKUP(A2529,Database!A:AA,22,FALSE)),"",VLOOKUP(A2529,Database!A:AA,22,FALSE))))</f>
        <v/>
      </c>
      <c r="AD2529" s="20" t="str">
        <f>IFERROR(
   IF(
     OR(ISBLANK(P2529),ISBLANK(Q2529)),
     "",
     IF(
       AND(AA2529&lt;&gt;"",OR(V2529="Terminé",V2529="En cours")),
       VLOOKUP(AC2529,Setup_ScoreExactBonus!A:D,4,FALSE),
       0
     )),
  0)</f>
        <v/>
      </c>
      <c r="AE2529" s="21">
        <f>IFERROR(IF(OR(ISBLANK(P2529),ISBLANK(Q2529)),0,IF(AA2529&lt;&gt;"", AA2529 + IF(AB2529=1,AD2529, 0), "") * (R2529+1)),"")</f>
        <v>0</v>
      </c>
      <c r="AF2529" s="21">
        <f ca="1">SUMIFS(AE$2:AE2529,D$2:D2529,D2529)</f>
        <v>2637</v>
      </c>
    </row>
    <row r="2530" spans="1:32" hidden="1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1">
        <v>0</v>
      </c>
      <c r="S2530" s="20">
        <f>VLOOKUP($A2530,Database!$A:$Y,10,FALSE)</f>
        <v>0</v>
      </c>
      <c r="T2530" s="20">
        <f>VLOOKUP($A2530,Database!$A:$Y,11,FALSE)</f>
        <v>0</v>
      </c>
      <c r="U2530" s="20">
        <f>VLOOKUP($A2530,Database!$A:$Y,12,FALSE)</f>
        <v>0</v>
      </c>
      <c r="V2530" s="20" t="str">
        <f>VLOOKUP(A2530,Database!A:M,13,FALSE)</f>
        <v>À venir</v>
      </c>
      <c r="W2530" s="20" t="str">
        <f>VLOOKUP($A2530,Database!$A:$Y,20,FALSE)</f>
        <v/>
      </c>
      <c r="X2530" s="20" t="str">
        <f>VLOOKUP($A2530,Database!$A:$Y,21,FALSE)</f>
        <v/>
      </c>
      <c r="Y2530" s="20">
        <f>IF(A2530=0,0,IF(V2530="À venir",0,IF(AND(ISBLANK(P2530),ISBLANK(Q2530)),1,0)))</f>
        <v>0</v>
      </c>
      <c r="Z2530" s="20" t="str">
        <f>IF(OR(ISBLANK(P2530),ISBLANK(Q2530)),"",IF(OR(AND(P2530&gt;Q2530,W2530&gt;X2530),AND(P2530=Q2530,W2530=X2530),AND(P2530&lt;Q2530,W2530&lt;X2530)),1,0))</f>
        <v/>
      </c>
      <c r="AA2530" s="20" t="str">
        <f ca="1">IF(C2530&lt;NOW(),IF(AND(P2530&gt;Q2530,W2530&gt;X2530),S2530,IF(AND(P2530=Q2530,W2530=X2530),T2530,IF(AND(P2530&lt;Q2530,W2530&lt;X2530),U2530,0))),"")</f>
        <v/>
      </c>
      <c r="AB2530" s="20">
        <f ca="1">IF(AND(P2530=W2530,Q2530=X2530,NOT(ISBLANK(P2530)),NOT(ISBLANK(Q2530)),NOT(ISBLANK(W2530)),NOT(ISBLANK(AA2530))),1,0)</f>
        <v>0</v>
      </c>
      <c r="AC2530" s="20" t="str">
        <f ca="1">IF(AB2530=0,"",IF(OR(ISBLANK(P2530),ISBLANK(Q2530)),"",IF(ISBLANK(VLOOKUP(A2530,Database!A:AA,22,FALSE)),"",VLOOKUP(A2530,Database!A:AA,22,FALSE))))</f>
        <v/>
      </c>
      <c r="AD2530" s="20" t="str">
        <f>IFERROR(
   IF(
     OR(ISBLANK(P2530),ISBLANK(Q2530)),
     "",
     IF(
       AND(AA2530&lt;&gt;"",OR(V2530="Terminé",V2530="En cours")),
       VLOOKUP(AC2530,Setup_ScoreExactBonus!A:D,4,FALSE),
       0
     )),
  0)</f>
        <v/>
      </c>
      <c r="AE2530" s="21">
        <f>IFERROR(IF(OR(ISBLANK(P2530),ISBLANK(Q2530)),0,IF(AA2530&lt;&gt;"", AA2530 + IF(AB2530=1,AD2530, 0), "") * (R2530+1)),"")</f>
        <v>0</v>
      </c>
      <c r="AF2530" s="21">
        <f ca="1">SUMIFS(AE$2:AE2530,D$2:D2530,D2530)</f>
        <v>2628</v>
      </c>
    </row>
    <row r="2531" spans="1:32" hidden="1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1">
        <v>0</v>
      </c>
      <c r="S2531" s="20">
        <f>VLOOKUP($A2531,Database!$A:$Y,10,FALSE)</f>
        <v>0</v>
      </c>
      <c r="T2531" s="20">
        <f>VLOOKUP($A2531,Database!$A:$Y,11,FALSE)</f>
        <v>0</v>
      </c>
      <c r="U2531" s="20">
        <f>VLOOKUP($A2531,Database!$A:$Y,12,FALSE)</f>
        <v>0</v>
      </c>
      <c r="V2531" s="20" t="str">
        <f>VLOOKUP(A2531,Database!A:M,13,FALSE)</f>
        <v>À venir</v>
      </c>
      <c r="W2531" s="20" t="str">
        <f>VLOOKUP($A2531,Database!$A:$Y,20,FALSE)</f>
        <v/>
      </c>
      <c r="X2531" s="20" t="str">
        <f>VLOOKUP($A2531,Database!$A:$Y,21,FALSE)</f>
        <v/>
      </c>
      <c r="Y2531" s="20">
        <f>IF(A2531=0,0,IF(V2531="À venir",0,IF(AND(ISBLANK(P2531),ISBLANK(Q2531)),1,0)))</f>
        <v>0</v>
      </c>
      <c r="Z2531" s="20" t="str">
        <f>IF(OR(ISBLANK(P2531),ISBLANK(Q2531)),"",IF(OR(AND(P2531&gt;Q2531,W2531&gt;X2531),AND(P2531=Q2531,W2531=X2531),AND(P2531&lt;Q2531,W2531&lt;X2531)),1,0))</f>
        <v/>
      </c>
      <c r="AA2531" s="20" t="str">
        <f ca="1">IF(C2531&lt;NOW(),IF(AND(P2531&gt;Q2531,W2531&gt;X2531),S2531,IF(AND(P2531=Q2531,W2531=X2531),T2531,IF(AND(P2531&lt;Q2531,W2531&lt;X2531),U2531,0))),"")</f>
        <v/>
      </c>
      <c r="AB2531" s="20">
        <f ca="1">IF(AND(P2531=W2531,Q2531=X2531,NOT(ISBLANK(P2531)),NOT(ISBLANK(Q2531)),NOT(ISBLANK(W2531)),NOT(ISBLANK(AA2531))),1,0)</f>
        <v>0</v>
      </c>
      <c r="AC2531" s="20" t="str">
        <f ca="1">IF(AB2531=0,"",IF(OR(ISBLANK(P2531),ISBLANK(Q2531)),"",IF(ISBLANK(VLOOKUP(A2531,Database!A:AA,22,FALSE)),"",VLOOKUP(A2531,Database!A:AA,22,FALSE))))</f>
        <v/>
      </c>
      <c r="AD2531" s="20" t="str">
        <f>IFERROR(
   IF(
     OR(ISBLANK(P2531),ISBLANK(Q2531)),
     "",
     IF(
       AND(AA2531&lt;&gt;"",OR(V2531="Terminé",V2531="En cours")),
       VLOOKUP(AC2531,Setup_ScoreExactBonus!A:D,4,FALSE),
       0
     )),
  0)</f>
        <v/>
      </c>
      <c r="AE2531" s="21">
        <f>IFERROR(IF(OR(ISBLANK(P2531),ISBLANK(Q2531)),0,IF(AA2531&lt;&gt;"", AA2531 + IF(AB2531=1,AD2531, 0), "") * (R2531+1)),"")</f>
        <v>0</v>
      </c>
      <c r="AF2531" s="21">
        <f ca="1">SUMIFS(AE$2:AE2531,D$2:D2531,D2531)</f>
        <v>2516</v>
      </c>
    </row>
    <row r="2532" spans="1:32" hidden="1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1">
        <v>0</v>
      </c>
      <c r="S2532" s="20">
        <f>VLOOKUP($A2532,Database!$A:$Y,10,FALSE)</f>
        <v>0</v>
      </c>
      <c r="T2532" s="20">
        <f>VLOOKUP($A2532,Database!$A:$Y,11,FALSE)</f>
        <v>0</v>
      </c>
      <c r="U2532" s="20">
        <f>VLOOKUP($A2532,Database!$A:$Y,12,FALSE)</f>
        <v>0</v>
      </c>
      <c r="V2532" s="20" t="str">
        <f>VLOOKUP(A2532,Database!A:M,13,FALSE)</f>
        <v>À venir</v>
      </c>
      <c r="W2532" s="20" t="str">
        <f>VLOOKUP($A2532,Database!$A:$Y,20,FALSE)</f>
        <v/>
      </c>
      <c r="X2532" s="20" t="str">
        <f>VLOOKUP($A2532,Database!$A:$Y,21,FALSE)</f>
        <v/>
      </c>
      <c r="Y2532" s="20">
        <f>IF(A2532=0,0,IF(V2532="À venir",0,IF(AND(ISBLANK(P2532),ISBLANK(Q2532)),1,0)))</f>
        <v>0</v>
      </c>
      <c r="Z2532" s="20" t="str">
        <f>IF(OR(ISBLANK(P2532),ISBLANK(Q2532)),"",IF(OR(AND(P2532&gt;Q2532,W2532&gt;X2532),AND(P2532=Q2532,W2532=X2532),AND(P2532&lt;Q2532,W2532&lt;X2532)),1,0))</f>
        <v/>
      </c>
      <c r="AA2532" s="20" t="str">
        <f ca="1">IF(C2532&lt;NOW(),IF(AND(P2532&gt;Q2532,W2532&gt;X2532),S2532,IF(AND(P2532=Q2532,W2532=X2532),T2532,IF(AND(P2532&lt;Q2532,W2532&lt;X2532),U2532,0))),"")</f>
        <v/>
      </c>
      <c r="AB2532" s="20">
        <f ca="1">IF(AND(P2532=W2532,Q2532=X2532,NOT(ISBLANK(P2532)),NOT(ISBLANK(Q2532)),NOT(ISBLANK(W2532)),NOT(ISBLANK(AA2532))),1,0)</f>
        <v>0</v>
      </c>
      <c r="AC2532" s="20" t="str">
        <f ca="1">IF(AB2532=0,"",IF(OR(ISBLANK(P2532),ISBLANK(Q2532)),"",IF(ISBLANK(VLOOKUP(A2532,Database!A:AA,22,FALSE)),"",VLOOKUP(A2532,Database!A:AA,22,FALSE))))</f>
        <v/>
      </c>
      <c r="AD2532" s="20" t="str">
        <f>IFERROR(
   IF(
     OR(ISBLANK(P2532),ISBLANK(Q2532)),
     "",
     IF(
       AND(AA2532&lt;&gt;"",OR(V2532="Terminé",V2532="En cours")),
       VLOOKUP(AC2532,Setup_ScoreExactBonus!A:D,4,FALSE),
       0
     )),
  0)</f>
        <v/>
      </c>
      <c r="AE2532" s="21">
        <f>IFERROR(IF(OR(ISBLANK(P2532),ISBLANK(Q2532)),0,IF(AA2532&lt;&gt;"", AA2532 + IF(AB2532=1,AD2532, 0), "") * (R2532+1)),"")</f>
        <v>0</v>
      </c>
      <c r="AF2532" s="21">
        <f ca="1">SUMIFS(AE$2:AE2532,D$2:D2532,D2532)</f>
        <v>2656</v>
      </c>
    </row>
    <row r="2533" spans="1:32" hidden="1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1">
        <v>0</v>
      </c>
      <c r="S2533" s="20">
        <f>VLOOKUP($A2533,Database!$A:$Y,10,FALSE)</f>
        <v>0</v>
      </c>
      <c r="T2533" s="20">
        <f>VLOOKUP($A2533,Database!$A:$Y,11,FALSE)</f>
        <v>0</v>
      </c>
      <c r="U2533" s="20">
        <f>VLOOKUP($A2533,Database!$A:$Y,12,FALSE)</f>
        <v>0</v>
      </c>
      <c r="V2533" s="20" t="str">
        <f>VLOOKUP(A2533,Database!A:M,13,FALSE)</f>
        <v>À venir</v>
      </c>
      <c r="W2533" s="20" t="str">
        <f>VLOOKUP($A2533,Database!$A:$Y,20,FALSE)</f>
        <v/>
      </c>
      <c r="X2533" s="20" t="str">
        <f>VLOOKUP($A2533,Database!$A:$Y,21,FALSE)</f>
        <v/>
      </c>
      <c r="Y2533" s="20">
        <f>IF(A2533=0,0,IF(V2533="À venir",0,IF(AND(ISBLANK(P2533),ISBLANK(Q2533)),1,0)))</f>
        <v>0</v>
      </c>
      <c r="Z2533" s="20" t="str">
        <f>IF(OR(ISBLANK(P2533),ISBLANK(Q2533)),"",IF(OR(AND(P2533&gt;Q2533,W2533&gt;X2533),AND(P2533=Q2533,W2533=X2533),AND(P2533&lt;Q2533,W2533&lt;X2533)),1,0))</f>
        <v/>
      </c>
      <c r="AA2533" s="20" t="str">
        <f ca="1">IF(C2533&lt;NOW(),IF(AND(P2533&gt;Q2533,W2533&gt;X2533),S2533,IF(AND(P2533=Q2533,W2533=X2533),T2533,IF(AND(P2533&lt;Q2533,W2533&lt;X2533),U2533,0))),"")</f>
        <v/>
      </c>
      <c r="AB2533" s="20">
        <f ca="1">IF(AND(P2533=W2533,Q2533=X2533,NOT(ISBLANK(P2533)),NOT(ISBLANK(Q2533)),NOT(ISBLANK(W2533)),NOT(ISBLANK(AA2533))),1,0)</f>
        <v>0</v>
      </c>
      <c r="AC2533" s="20" t="str">
        <f ca="1">IF(AB2533=0,"",IF(OR(ISBLANK(P2533),ISBLANK(Q2533)),"",IF(ISBLANK(VLOOKUP(A2533,Database!A:AA,22,FALSE)),"",VLOOKUP(A2533,Database!A:AA,22,FALSE))))</f>
        <v/>
      </c>
      <c r="AD2533" s="20" t="str">
        <f>IFERROR(
   IF(
     OR(ISBLANK(P2533),ISBLANK(Q2533)),
     "",
     IF(
       AND(AA2533&lt;&gt;"",OR(V2533="Terminé",V2533="En cours")),
       VLOOKUP(AC2533,Setup_ScoreExactBonus!A:D,4,FALSE),
       0
     )),
  0)</f>
        <v/>
      </c>
      <c r="AE2533" s="21">
        <f>IFERROR(IF(OR(ISBLANK(P2533),ISBLANK(Q2533)),0,IF(AA2533&lt;&gt;"", AA2533 + IF(AB2533=1,AD2533, 0), "") * (R2533+1)),"")</f>
        <v>0</v>
      </c>
      <c r="AF2533" s="21">
        <f ca="1">SUMIFS(AE$2:AE2533,D$2:D2533,D2533)</f>
        <v>2468</v>
      </c>
    </row>
    <row r="2534" spans="1:32" hidden="1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1">
        <v>0</v>
      </c>
      <c r="S2534" s="20">
        <f>VLOOKUP($A2534,Database!$A:$Y,10,FALSE)</f>
        <v>0</v>
      </c>
      <c r="T2534" s="20">
        <f>VLOOKUP($A2534,Database!$A:$Y,11,FALSE)</f>
        <v>0</v>
      </c>
      <c r="U2534" s="20">
        <f>VLOOKUP($A2534,Database!$A:$Y,12,FALSE)</f>
        <v>0</v>
      </c>
      <c r="V2534" s="20" t="str">
        <f>VLOOKUP(A2534,Database!A:M,13,FALSE)</f>
        <v>À venir</v>
      </c>
      <c r="W2534" s="20" t="str">
        <f>VLOOKUP($A2534,Database!$A:$Y,20,FALSE)</f>
        <v/>
      </c>
      <c r="X2534" s="20" t="str">
        <f>VLOOKUP($A2534,Database!$A:$Y,21,FALSE)</f>
        <v/>
      </c>
      <c r="Y2534" s="20">
        <f>IF(A2534=0,0,IF(V2534="À venir",0,IF(AND(ISBLANK(P2534),ISBLANK(Q2534)),1,0)))</f>
        <v>0</v>
      </c>
      <c r="Z2534" s="20" t="str">
        <f>IF(OR(ISBLANK(P2534),ISBLANK(Q2534)),"",IF(OR(AND(P2534&gt;Q2534,W2534&gt;X2534),AND(P2534=Q2534,W2534=X2534),AND(P2534&lt;Q2534,W2534&lt;X2534)),1,0))</f>
        <v/>
      </c>
      <c r="AA2534" s="20" t="str">
        <f ca="1">IF(C2534&lt;NOW(),IF(AND(P2534&gt;Q2534,W2534&gt;X2534),S2534,IF(AND(P2534=Q2534,W2534=X2534),T2534,IF(AND(P2534&lt;Q2534,W2534&lt;X2534),U2534,0))),"")</f>
        <v/>
      </c>
      <c r="AB2534" s="20">
        <f ca="1">IF(AND(P2534=W2534,Q2534=X2534,NOT(ISBLANK(P2534)),NOT(ISBLANK(Q2534)),NOT(ISBLANK(W2534)),NOT(ISBLANK(AA2534))),1,0)</f>
        <v>0</v>
      </c>
      <c r="AC2534" s="20" t="str">
        <f ca="1">IF(AB2534=0,"",IF(OR(ISBLANK(P2534),ISBLANK(Q2534)),"",IF(ISBLANK(VLOOKUP(A2534,Database!A:AA,22,FALSE)),"",VLOOKUP(A2534,Database!A:AA,22,FALSE))))</f>
        <v/>
      </c>
      <c r="AD2534" s="20" t="str">
        <f>IFERROR(
   IF(
     OR(ISBLANK(P2534),ISBLANK(Q2534)),
     "",
     IF(
       AND(AA2534&lt;&gt;"",OR(V2534="Terminé",V2534="En cours")),
       VLOOKUP(AC2534,Setup_ScoreExactBonus!A:D,4,FALSE),
       0
     )),
  0)</f>
        <v/>
      </c>
      <c r="AE2534" s="21">
        <f>IFERROR(IF(OR(ISBLANK(P2534),ISBLANK(Q2534)),0,IF(AA2534&lt;&gt;"", AA2534 + IF(AB2534=1,AD2534, 0), "") * (R2534+1)),"")</f>
        <v>0</v>
      </c>
      <c r="AF2534" s="21">
        <f ca="1">SUMIFS(AE$2:AE2534,D$2:D2534,D2534)</f>
        <v>2298</v>
      </c>
    </row>
    <row r="2535" spans="1:32" hidden="1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1">
        <v>0</v>
      </c>
      <c r="S2535" s="20">
        <f>VLOOKUP($A2535,Database!$A:$Y,10,FALSE)</f>
        <v>0</v>
      </c>
      <c r="T2535" s="20">
        <f>VLOOKUP($A2535,Database!$A:$Y,11,FALSE)</f>
        <v>0</v>
      </c>
      <c r="U2535" s="20">
        <f>VLOOKUP($A2535,Database!$A:$Y,12,FALSE)</f>
        <v>0</v>
      </c>
      <c r="V2535" s="20" t="str">
        <f>VLOOKUP(A2535,Database!A:M,13,FALSE)</f>
        <v>À venir</v>
      </c>
      <c r="W2535" s="20" t="str">
        <f>VLOOKUP($A2535,Database!$A:$Y,20,FALSE)</f>
        <v/>
      </c>
      <c r="X2535" s="20" t="str">
        <f>VLOOKUP($A2535,Database!$A:$Y,21,FALSE)</f>
        <v/>
      </c>
      <c r="Y2535" s="20">
        <f>IF(A2535=0,0,IF(V2535="À venir",0,IF(AND(ISBLANK(P2535),ISBLANK(Q2535)),1,0)))</f>
        <v>0</v>
      </c>
      <c r="Z2535" s="20" t="str">
        <f>IF(OR(ISBLANK(P2535),ISBLANK(Q2535)),"",IF(OR(AND(P2535&gt;Q2535,W2535&gt;X2535),AND(P2535=Q2535,W2535=X2535),AND(P2535&lt;Q2535,W2535&lt;X2535)),1,0))</f>
        <v/>
      </c>
      <c r="AA2535" s="20" t="str">
        <f ca="1">IF(C2535&lt;NOW(),IF(AND(P2535&gt;Q2535,W2535&gt;X2535),S2535,IF(AND(P2535=Q2535,W2535=X2535),T2535,IF(AND(P2535&lt;Q2535,W2535&lt;X2535),U2535,0))),"")</f>
        <v/>
      </c>
      <c r="AB2535" s="20">
        <f ca="1">IF(AND(P2535=W2535,Q2535=X2535,NOT(ISBLANK(P2535)),NOT(ISBLANK(Q2535)),NOT(ISBLANK(W2535)),NOT(ISBLANK(AA2535))),1,0)</f>
        <v>0</v>
      </c>
      <c r="AC2535" s="20" t="str">
        <f ca="1">IF(AB2535=0,"",IF(OR(ISBLANK(P2535),ISBLANK(Q2535)),"",IF(ISBLANK(VLOOKUP(A2535,Database!A:AA,22,FALSE)),"",VLOOKUP(A2535,Database!A:AA,22,FALSE))))</f>
        <v/>
      </c>
      <c r="AD2535" s="20" t="str">
        <f>IFERROR(
   IF(
     OR(ISBLANK(P2535),ISBLANK(Q2535)),
     "",
     IF(
       AND(AA2535&lt;&gt;"",OR(V2535="Terminé",V2535="En cours")),
       VLOOKUP(AC2535,Setup_ScoreExactBonus!A:D,4,FALSE),
       0
     )),
  0)</f>
        <v/>
      </c>
      <c r="AE2535" s="21">
        <f>IFERROR(IF(OR(ISBLANK(P2535),ISBLANK(Q2535)),0,IF(AA2535&lt;&gt;"", AA2535 + IF(AB2535=1,AD2535, 0), "") * (R2535+1)),"")</f>
        <v>0</v>
      </c>
      <c r="AF2535" s="21">
        <f ca="1">SUMIFS(AE$2:AE2535,D$2:D2535,D2535)</f>
        <v>2034</v>
      </c>
    </row>
    <row r="2536" spans="1:32" hidden="1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1">
        <v>0</v>
      </c>
      <c r="S2536" s="20">
        <f>VLOOKUP($A2536,Database!$A:$Y,10,FALSE)</f>
        <v>0</v>
      </c>
      <c r="T2536" s="20">
        <f>VLOOKUP($A2536,Database!$A:$Y,11,FALSE)</f>
        <v>0</v>
      </c>
      <c r="U2536" s="20">
        <f>VLOOKUP($A2536,Database!$A:$Y,12,FALSE)</f>
        <v>0</v>
      </c>
      <c r="V2536" s="20" t="str">
        <f>VLOOKUP(A2536,Database!A:M,13,FALSE)</f>
        <v>À venir</v>
      </c>
      <c r="W2536" s="20" t="str">
        <f>VLOOKUP($A2536,Database!$A:$Y,20,FALSE)</f>
        <v/>
      </c>
      <c r="X2536" s="20" t="str">
        <f>VLOOKUP($A2536,Database!$A:$Y,21,FALSE)</f>
        <v/>
      </c>
      <c r="Y2536" s="20">
        <f>IF(A2536=0,0,IF(V2536="À venir",0,IF(AND(ISBLANK(P2536),ISBLANK(Q2536)),1,0)))</f>
        <v>0</v>
      </c>
      <c r="Z2536" s="20" t="str">
        <f>IF(OR(ISBLANK(P2536),ISBLANK(Q2536)),"",IF(OR(AND(P2536&gt;Q2536,W2536&gt;X2536),AND(P2536=Q2536,W2536=X2536),AND(P2536&lt;Q2536,W2536&lt;X2536)),1,0))</f>
        <v/>
      </c>
      <c r="AA2536" s="20" t="str">
        <f ca="1">IF(C2536&lt;NOW(),IF(AND(P2536&gt;Q2536,W2536&gt;X2536),S2536,IF(AND(P2536=Q2536,W2536=X2536),T2536,IF(AND(P2536&lt;Q2536,W2536&lt;X2536),U2536,0))),"")</f>
        <v/>
      </c>
      <c r="AB2536" s="20">
        <f ca="1">IF(AND(P2536=W2536,Q2536=X2536,NOT(ISBLANK(P2536)),NOT(ISBLANK(Q2536)),NOT(ISBLANK(W2536)),NOT(ISBLANK(AA2536))),1,0)</f>
        <v>0</v>
      </c>
      <c r="AC2536" s="20" t="str">
        <f ca="1">IF(AB2536=0,"",IF(OR(ISBLANK(P2536),ISBLANK(Q2536)),"",IF(ISBLANK(VLOOKUP(A2536,Database!A:AA,22,FALSE)),"",VLOOKUP(A2536,Database!A:AA,22,FALSE))))</f>
        <v/>
      </c>
      <c r="AD2536" s="20" t="str">
        <f>IFERROR(
   IF(
     OR(ISBLANK(P2536),ISBLANK(Q2536)),
     "",
     IF(
       AND(AA2536&lt;&gt;"",OR(V2536="Terminé",V2536="En cours")),
       VLOOKUP(AC2536,Setup_ScoreExactBonus!A:D,4,FALSE),
       0
     )),
  0)</f>
        <v/>
      </c>
      <c r="AE2536" s="21">
        <f>IFERROR(IF(OR(ISBLANK(P2536),ISBLANK(Q2536)),0,IF(AA2536&lt;&gt;"", AA2536 + IF(AB2536=1,AD2536, 0), "") * (R2536+1)),"")</f>
        <v>0</v>
      </c>
      <c r="AF2536" s="21">
        <f ca="1">SUMIFS(AE$2:AE2536,D$2:D2536,D2536)</f>
        <v>2761</v>
      </c>
    </row>
    <row r="2537" spans="1:32" hidden="1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1">
        <v>0</v>
      </c>
      <c r="S2537" s="20">
        <f>VLOOKUP($A2537,Database!$A:$Y,10,FALSE)</f>
        <v>0</v>
      </c>
      <c r="T2537" s="20">
        <f>VLOOKUP($A2537,Database!$A:$Y,11,FALSE)</f>
        <v>0</v>
      </c>
      <c r="U2537" s="20">
        <f>VLOOKUP($A2537,Database!$A:$Y,12,FALSE)</f>
        <v>0</v>
      </c>
      <c r="V2537" s="20" t="str">
        <f>VLOOKUP(A2537,Database!A:M,13,FALSE)</f>
        <v>À venir</v>
      </c>
      <c r="W2537" s="20" t="str">
        <f>VLOOKUP($A2537,Database!$A:$Y,20,FALSE)</f>
        <v/>
      </c>
      <c r="X2537" s="20" t="str">
        <f>VLOOKUP($A2537,Database!$A:$Y,21,FALSE)</f>
        <v/>
      </c>
      <c r="Y2537" s="20">
        <f>IF(A2537=0,0,IF(V2537="À venir",0,IF(AND(ISBLANK(P2537),ISBLANK(Q2537)),1,0)))</f>
        <v>0</v>
      </c>
      <c r="Z2537" s="20" t="str">
        <f>IF(OR(ISBLANK(P2537),ISBLANK(Q2537)),"",IF(OR(AND(P2537&gt;Q2537,W2537&gt;X2537),AND(P2537=Q2537,W2537=X2537),AND(P2537&lt;Q2537,W2537&lt;X2537)),1,0))</f>
        <v/>
      </c>
      <c r="AA2537" s="20" t="str">
        <f ca="1">IF(C2537&lt;NOW(),IF(AND(P2537&gt;Q2537,W2537&gt;X2537),S2537,IF(AND(P2537=Q2537,W2537=X2537),T2537,IF(AND(P2537&lt;Q2537,W2537&lt;X2537),U2537,0))),"")</f>
        <v/>
      </c>
      <c r="AB2537" s="20">
        <f ca="1">IF(AND(P2537=W2537,Q2537=X2537,NOT(ISBLANK(P2537)),NOT(ISBLANK(Q2537)),NOT(ISBLANK(W2537)),NOT(ISBLANK(AA2537))),1,0)</f>
        <v>0</v>
      </c>
      <c r="AC2537" s="20" t="str">
        <f ca="1">IF(AB2537=0,"",IF(OR(ISBLANK(P2537),ISBLANK(Q2537)),"",IF(ISBLANK(VLOOKUP(A2537,Database!A:AA,22,FALSE)),"",VLOOKUP(A2537,Database!A:AA,22,FALSE))))</f>
        <v/>
      </c>
      <c r="AD2537" s="20" t="str">
        <f>IFERROR(
   IF(
     OR(ISBLANK(P2537),ISBLANK(Q2537)),
     "",
     IF(
       AND(AA2537&lt;&gt;"",OR(V2537="Terminé",V2537="En cours")),
       VLOOKUP(AC2537,Setup_ScoreExactBonus!A:D,4,FALSE),
       0
     )),
  0)</f>
        <v/>
      </c>
      <c r="AE2537" s="21">
        <f>IFERROR(IF(OR(ISBLANK(P2537),ISBLANK(Q2537)),0,IF(AA2537&lt;&gt;"", AA2537 + IF(AB2537=1,AD2537, 0), "") * (R2537+1)),"")</f>
        <v>0</v>
      </c>
      <c r="AF2537" s="21">
        <f ca="1">SUMIFS(AE$2:AE2537,D$2:D2537,D2537)</f>
        <v>2809</v>
      </c>
    </row>
    <row r="2538" spans="1:32" hidden="1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1">
        <v>0</v>
      </c>
      <c r="S2538" s="20">
        <f>VLOOKUP($A2538,Database!$A:$Y,10,FALSE)</f>
        <v>0</v>
      </c>
      <c r="T2538" s="20">
        <f>VLOOKUP($A2538,Database!$A:$Y,11,FALSE)</f>
        <v>0</v>
      </c>
      <c r="U2538" s="20">
        <f>VLOOKUP($A2538,Database!$A:$Y,12,FALSE)</f>
        <v>0</v>
      </c>
      <c r="V2538" s="20" t="str">
        <f>VLOOKUP(A2538,Database!A:M,13,FALSE)</f>
        <v>À venir</v>
      </c>
      <c r="W2538" s="20" t="str">
        <f>VLOOKUP($A2538,Database!$A:$Y,20,FALSE)</f>
        <v/>
      </c>
      <c r="X2538" s="20" t="str">
        <f>VLOOKUP($A2538,Database!$A:$Y,21,FALSE)</f>
        <v/>
      </c>
      <c r="Y2538" s="20">
        <f>IF(A2538=0,0,IF(V2538="À venir",0,IF(AND(ISBLANK(P2538),ISBLANK(Q2538)),1,0)))</f>
        <v>0</v>
      </c>
      <c r="Z2538" s="20" t="str">
        <f>IF(OR(ISBLANK(P2538),ISBLANK(Q2538)),"",IF(OR(AND(P2538&gt;Q2538,W2538&gt;X2538),AND(P2538=Q2538,W2538=X2538),AND(P2538&lt;Q2538,W2538&lt;X2538)),1,0))</f>
        <v/>
      </c>
      <c r="AA2538" s="20">
        <f ca="1">IF(C2538&lt;NOW(),IF(AND(P2538&gt;Q2538,W2538&gt;X2538),S2538,IF(AND(P2538=Q2538,W2538=X2538),T2538,IF(AND(P2538&lt;Q2538,W2538&lt;X2538),U2538,0))),"")</f>
        <v>0</v>
      </c>
      <c r="AB2538" s="20">
        <f ca="1">IF(AND(P2538=W2538,Q2538=X2538,NOT(ISBLANK(P2538)),NOT(ISBLANK(Q2538)),NOT(ISBLANK(W2538)),NOT(ISBLANK(AA2538))),1,0)</f>
        <v>0</v>
      </c>
      <c r="AC2538" s="20" t="str">
        <f ca="1">IF(AB2538=0,"",IF(OR(ISBLANK(P2538),ISBLANK(Q2538)),"",IF(ISBLANK(VLOOKUP(A2538,Database!A:AA,22,FALSE)),"",VLOOKUP(A2538,Database!A:AA,22,FALSE))))</f>
        <v/>
      </c>
      <c r="AD2538" s="20" t="str">
        <f>IFERROR(
   IF(
     OR(ISBLANK(P2538),ISBLANK(Q2538)),
     "",
     IF(
       AND(AA2538&lt;&gt;"",OR(V2538="Terminé",V2538="En cours")),
       VLOOKUP(AC2538,Setup_ScoreExactBonus!A:D,4,FALSE),
       0
     )),
  0)</f>
        <v/>
      </c>
      <c r="AE2538" s="21">
        <f>IFERROR(IF(OR(ISBLANK(P2538),ISBLANK(Q2538)),0,IF(AA2538&lt;&gt;"", AA2538 + IF(AB2538=1,AD2538, 0), "") * (R2538+1)),"")</f>
        <v>0</v>
      </c>
      <c r="AF2538" s="21">
        <f ca="1">SUMIFS(AE$2:AE2538,D$2:D2538,D2538)</f>
        <v>2170</v>
      </c>
    </row>
    <row r="2539" spans="1:32" hidden="1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1">
        <v>0</v>
      </c>
      <c r="S2539" s="20">
        <f>VLOOKUP($A2539,Database!$A:$Y,10,FALSE)</f>
        <v>0</v>
      </c>
      <c r="T2539" s="20">
        <f>VLOOKUP($A2539,Database!$A:$Y,11,FALSE)</f>
        <v>0</v>
      </c>
      <c r="U2539" s="20">
        <f>VLOOKUP($A2539,Database!$A:$Y,12,FALSE)</f>
        <v>0</v>
      </c>
      <c r="V2539" s="20" t="str">
        <f>VLOOKUP(A2539,Database!A:M,13,FALSE)</f>
        <v>À venir</v>
      </c>
      <c r="W2539" s="20" t="str">
        <f>VLOOKUP($A2539,Database!$A:$Y,20,FALSE)</f>
        <v/>
      </c>
      <c r="X2539" s="20" t="str">
        <f>VLOOKUP($A2539,Database!$A:$Y,21,FALSE)</f>
        <v/>
      </c>
      <c r="Y2539" s="20">
        <f>IF(A2539=0,0,IF(V2539="À venir",0,IF(AND(ISBLANK(P2539),ISBLANK(Q2539)),1,0)))</f>
        <v>0</v>
      </c>
      <c r="Z2539" s="20" t="str">
        <f>IF(OR(ISBLANK(P2539),ISBLANK(Q2539)),"",IF(OR(AND(P2539&gt;Q2539,W2539&gt;X2539),AND(P2539=Q2539,W2539=X2539),AND(P2539&lt;Q2539,W2539&lt;X2539)),1,0))</f>
        <v/>
      </c>
      <c r="AA2539" s="20" t="str">
        <f ca="1">IF(C2539&lt;NOW(),IF(AND(P2539&gt;Q2539,W2539&gt;X2539),S2539,IF(AND(P2539=Q2539,W2539=X2539),T2539,IF(AND(P2539&lt;Q2539,W2539&lt;X2539),U2539,0))),"")</f>
        <v/>
      </c>
      <c r="AB2539" s="20">
        <f ca="1">IF(AND(P2539=W2539,Q2539=X2539,NOT(ISBLANK(P2539)),NOT(ISBLANK(Q2539)),NOT(ISBLANK(W2539)),NOT(ISBLANK(AA2539))),1,0)</f>
        <v>0</v>
      </c>
      <c r="AC2539" s="20" t="str">
        <f ca="1">IF(AB2539=0,"",IF(OR(ISBLANK(P2539),ISBLANK(Q2539)),"",IF(ISBLANK(VLOOKUP(A2539,Database!A:AA,22,FALSE)),"",VLOOKUP(A2539,Database!A:AA,22,FALSE))))</f>
        <v/>
      </c>
      <c r="AD2539" s="20" t="str">
        <f>IFERROR(
   IF(
     OR(ISBLANK(P2539),ISBLANK(Q2539)),
     "",
     IF(
       AND(AA2539&lt;&gt;"",OR(V2539="Terminé",V2539="En cours")),
       VLOOKUP(AC2539,Setup_ScoreExactBonus!A:D,4,FALSE),
       0
     )),
  0)</f>
        <v/>
      </c>
      <c r="AE2539" s="21">
        <f>IFERROR(IF(OR(ISBLANK(P2539),ISBLANK(Q2539)),0,IF(AA2539&lt;&gt;"", AA2539 + IF(AB2539=1,AD2539, 0), "") * (R2539+1)),"")</f>
        <v>0</v>
      </c>
      <c r="AF2539" s="21">
        <f ca="1">SUMIFS(AE$2:AE2539,D$2:D2539,D2539)</f>
        <v>2233</v>
      </c>
    </row>
    <row r="2540" spans="1:32" hidden="1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1">
        <v>0</v>
      </c>
      <c r="S2540" s="20">
        <f>VLOOKUP($A2540,Database!$A:$Y,10,FALSE)</f>
        <v>0</v>
      </c>
      <c r="T2540" s="20">
        <f>VLOOKUP($A2540,Database!$A:$Y,11,FALSE)</f>
        <v>0</v>
      </c>
      <c r="U2540" s="20">
        <f>VLOOKUP($A2540,Database!$A:$Y,12,FALSE)</f>
        <v>0</v>
      </c>
      <c r="V2540" s="20" t="str">
        <f>VLOOKUP(A2540,Database!A:M,13,FALSE)</f>
        <v>À venir</v>
      </c>
      <c r="W2540" s="20" t="str">
        <f>VLOOKUP($A2540,Database!$A:$Y,20,FALSE)</f>
        <v/>
      </c>
      <c r="X2540" s="20" t="str">
        <f>VLOOKUP($A2540,Database!$A:$Y,21,FALSE)</f>
        <v/>
      </c>
      <c r="Y2540" s="20">
        <f>IF(A2540=0,0,IF(V2540="À venir",0,IF(AND(ISBLANK(P2540),ISBLANK(Q2540)),1,0)))</f>
        <v>0</v>
      </c>
      <c r="Z2540" s="20" t="str">
        <f>IF(OR(ISBLANK(P2540),ISBLANK(Q2540)),"",IF(OR(AND(P2540&gt;Q2540,W2540&gt;X2540),AND(P2540=Q2540,W2540=X2540),AND(P2540&lt;Q2540,W2540&lt;X2540)),1,0))</f>
        <v/>
      </c>
      <c r="AA2540" s="20" t="str">
        <f ca="1">IF(C2540&lt;NOW(),IF(AND(P2540&gt;Q2540,W2540&gt;X2540),S2540,IF(AND(P2540=Q2540,W2540=X2540),T2540,IF(AND(P2540&lt;Q2540,W2540&lt;X2540),U2540,0))),"")</f>
        <v/>
      </c>
      <c r="AB2540" s="20">
        <f ca="1">IF(AND(P2540=W2540,Q2540=X2540,NOT(ISBLANK(P2540)),NOT(ISBLANK(Q2540)),NOT(ISBLANK(W2540)),NOT(ISBLANK(AA2540))),1,0)</f>
        <v>0</v>
      </c>
      <c r="AC2540" s="20" t="str">
        <f ca="1">IF(AB2540=0,"",IF(OR(ISBLANK(P2540),ISBLANK(Q2540)),"",IF(ISBLANK(VLOOKUP(A2540,Database!A:AA,22,FALSE)),"",VLOOKUP(A2540,Database!A:AA,22,FALSE))))</f>
        <v/>
      </c>
      <c r="AD2540" s="20" t="str">
        <f>IFERROR(
   IF(
     OR(ISBLANK(P2540),ISBLANK(Q2540)),
     "",
     IF(
       AND(AA2540&lt;&gt;"",OR(V2540="Terminé",V2540="En cours")),
       VLOOKUP(AC2540,Setup_ScoreExactBonus!A:D,4,FALSE),
       0
     )),
  0)</f>
        <v/>
      </c>
      <c r="AE2540" s="21">
        <f>IFERROR(IF(OR(ISBLANK(P2540),ISBLANK(Q2540)),0,IF(AA2540&lt;&gt;"", AA2540 + IF(AB2540=1,AD2540, 0), "") * (R2540+1)),"")</f>
        <v>0</v>
      </c>
      <c r="AF2540" s="21">
        <f ca="1">SUMIFS(AE$2:AE2540,D$2:D2540,D2540)</f>
        <v>2750</v>
      </c>
    </row>
    <row r="2541" spans="1:32" hidden="1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1">
        <v>0</v>
      </c>
      <c r="S2541" s="20">
        <f>VLOOKUP($A2541,Database!$A:$Y,10,FALSE)</f>
        <v>0</v>
      </c>
      <c r="T2541" s="20">
        <f>VLOOKUP($A2541,Database!$A:$Y,11,FALSE)</f>
        <v>0</v>
      </c>
      <c r="U2541" s="20">
        <f>VLOOKUP($A2541,Database!$A:$Y,12,FALSE)</f>
        <v>0</v>
      </c>
      <c r="V2541" s="20" t="str">
        <f>VLOOKUP(A2541,Database!A:M,13,FALSE)</f>
        <v>À venir</v>
      </c>
      <c r="W2541" s="20" t="str">
        <f>VLOOKUP($A2541,Database!$A:$Y,20,FALSE)</f>
        <v/>
      </c>
      <c r="X2541" s="20" t="str">
        <f>VLOOKUP($A2541,Database!$A:$Y,21,FALSE)</f>
        <v/>
      </c>
      <c r="Y2541" s="20">
        <f>IF(A2541=0,0,IF(V2541="À venir",0,IF(AND(ISBLANK(P2541),ISBLANK(Q2541)),1,0)))</f>
        <v>0</v>
      </c>
      <c r="Z2541" s="20" t="str">
        <f>IF(OR(ISBLANK(P2541),ISBLANK(Q2541)),"",IF(OR(AND(P2541&gt;Q2541,W2541&gt;X2541),AND(P2541=Q2541,W2541=X2541),AND(P2541&lt;Q2541,W2541&lt;X2541)),1,0))</f>
        <v/>
      </c>
      <c r="AA2541" s="20" t="str">
        <f ca="1">IF(C2541&lt;NOW(),IF(AND(P2541&gt;Q2541,W2541&gt;X2541),S2541,IF(AND(P2541=Q2541,W2541=X2541),T2541,IF(AND(P2541&lt;Q2541,W2541&lt;X2541),U2541,0))),"")</f>
        <v/>
      </c>
      <c r="AB2541" s="20">
        <f ca="1">IF(AND(P2541=W2541,Q2541=X2541,NOT(ISBLANK(P2541)),NOT(ISBLANK(Q2541)),NOT(ISBLANK(W2541)),NOT(ISBLANK(AA2541))),1,0)</f>
        <v>0</v>
      </c>
      <c r="AC2541" s="20" t="str">
        <f ca="1">IF(AB2541=0,"",IF(OR(ISBLANK(P2541),ISBLANK(Q2541)),"",IF(ISBLANK(VLOOKUP(A2541,Database!A:AA,22,FALSE)),"",VLOOKUP(A2541,Database!A:AA,22,FALSE))))</f>
        <v/>
      </c>
      <c r="AD2541" s="20" t="str">
        <f>IFERROR(
   IF(
     OR(ISBLANK(P2541),ISBLANK(Q2541)),
     "",
     IF(
       AND(AA2541&lt;&gt;"",OR(V2541="Terminé",V2541="En cours")),
       VLOOKUP(AC2541,Setup_ScoreExactBonus!A:D,4,FALSE),
       0
     )),
  0)</f>
        <v/>
      </c>
      <c r="AE2541" s="21">
        <f>IFERROR(IF(OR(ISBLANK(P2541),ISBLANK(Q2541)),0,IF(AA2541&lt;&gt;"", AA2541 + IF(AB2541=1,AD2541, 0), "") * (R2541+1)),"")</f>
        <v>0</v>
      </c>
      <c r="AF2541" s="21">
        <f ca="1">SUMIFS(AE$2:AE2541,D$2:D2541,D2541)</f>
        <v>3059</v>
      </c>
    </row>
    <row r="2542" spans="1:32" hidden="1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1">
        <v>0</v>
      </c>
      <c r="S2542" s="20">
        <f>VLOOKUP($A2542,Database!$A:$Y,10,FALSE)</f>
        <v>0</v>
      </c>
      <c r="T2542" s="20">
        <f>VLOOKUP($A2542,Database!$A:$Y,11,FALSE)</f>
        <v>0</v>
      </c>
      <c r="U2542" s="20">
        <f>VLOOKUP($A2542,Database!$A:$Y,12,FALSE)</f>
        <v>0</v>
      </c>
      <c r="V2542" s="20" t="str">
        <f>VLOOKUP(A2542,Database!A:M,13,FALSE)</f>
        <v>À venir</v>
      </c>
      <c r="W2542" s="20" t="str">
        <f>VLOOKUP($A2542,Database!$A:$Y,20,FALSE)</f>
        <v/>
      </c>
      <c r="X2542" s="20" t="str">
        <f>VLOOKUP($A2542,Database!$A:$Y,21,FALSE)</f>
        <v/>
      </c>
      <c r="Y2542" s="20">
        <f>IF(A2542=0,0,IF(V2542="À venir",0,IF(AND(ISBLANK(P2542),ISBLANK(Q2542)),1,0)))</f>
        <v>0</v>
      </c>
      <c r="Z2542" s="20" t="str">
        <f>IF(OR(ISBLANK(P2542),ISBLANK(Q2542)),"",IF(OR(AND(P2542&gt;Q2542,W2542&gt;X2542),AND(P2542=Q2542,W2542=X2542),AND(P2542&lt;Q2542,W2542&lt;X2542)),1,0))</f>
        <v/>
      </c>
      <c r="AA2542" s="20" t="str">
        <f ca="1">IF(C2542&lt;NOW(),IF(AND(P2542&gt;Q2542,W2542&gt;X2542),S2542,IF(AND(P2542=Q2542,W2542=X2542),T2542,IF(AND(P2542&lt;Q2542,W2542&lt;X2542),U2542,0))),"")</f>
        <v/>
      </c>
      <c r="AB2542" s="20">
        <f ca="1">IF(AND(P2542=W2542,Q2542=X2542,NOT(ISBLANK(P2542)),NOT(ISBLANK(Q2542)),NOT(ISBLANK(W2542)),NOT(ISBLANK(AA2542))),1,0)</f>
        <v>0</v>
      </c>
      <c r="AC2542" s="20" t="str">
        <f ca="1">IF(AB2542=0,"",IF(OR(ISBLANK(P2542),ISBLANK(Q2542)),"",IF(ISBLANK(VLOOKUP(A2542,Database!A:AA,22,FALSE)),"",VLOOKUP(A2542,Database!A:AA,22,FALSE))))</f>
        <v/>
      </c>
      <c r="AD2542" s="20" t="str">
        <f>IFERROR(
   IF(
     OR(ISBLANK(P2542),ISBLANK(Q2542)),
     "",
     IF(
       AND(AA2542&lt;&gt;"",OR(V2542="Terminé",V2542="En cours")),
       VLOOKUP(AC2542,Setup_ScoreExactBonus!A:D,4,FALSE),
       0
     )),
  0)</f>
        <v/>
      </c>
      <c r="AE2542" s="21">
        <f>IFERROR(IF(OR(ISBLANK(P2542),ISBLANK(Q2542)),0,IF(AA2542&lt;&gt;"", AA2542 + IF(AB2542=1,AD2542, 0), "") * (R2542+1)),"")</f>
        <v>0</v>
      </c>
      <c r="AF2542" s="21">
        <f ca="1">SUMIFS(AE$2:AE2542,D$2:D2542,D2542)</f>
        <v>2802</v>
      </c>
    </row>
    <row r="2543" spans="1:32" hidden="1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1">
        <v>0</v>
      </c>
      <c r="S2543" s="20">
        <f>VLOOKUP($A2543,Database!$A:$Y,10,FALSE)</f>
        <v>0</v>
      </c>
      <c r="T2543" s="20">
        <f>VLOOKUP($A2543,Database!$A:$Y,11,FALSE)</f>
        <v>0</v>
      </c>
      <c r="U2543" s="20">
        <f>VLOOKUP($A2543,Database!$A:$Y,12,FALSE)</f>
        <v>0</v>
      </c>
      <c r="V2543" s="20" t="str">
        <f>VLOOKUP(A2543,Database!A:M,13,FALSE)</f>
        <v>À venir</v>
      </c>
      <c r="W2543" s="20" t="str">
        <f>VLOOKUP($A2543,Database!$A:$Y,20,FALSE)</f>
        <v/>
      </c>
      <c r="X2543" s="20" t="str">
        <f>VLOOKUP($A2543,Database!$A:$Y,21,FALSE)</f>
        <v/>
      </c>
      <c r="Y2543" s="20">
        <f>IF(A2543=0,0,IF(V2543="À venir",0,IF(AND(ISBLANK(P2543),ISBLANK(Q2543)),1,0)))</f>
        <v>0</v>
      </c>
      <c r="Z2543" s="20" t="str">
        <f>IF(OR(ISBLANK(P2543),ISBLANK(Q2543)),"",IF(OR(AND(P2543&gt;Q2543,W2543&gt;X2543),AND(P2543=Q2543,W2543=X2543),AND(P2543&lt;Q2543,W2543&lt;X2543)),1,0))</f>
        <v/>
      </c>
      <c r="AA2543" s="20" t="str">
        <f ca="1">IF(C2543&lt;NOW(),IF(AND(P2543&gt;Q2543,W2543&gt;X2543),S2543,IF(AND(P2543=Q2543,W2543=X2543),T2543,IF(AND(P2543&lt;Q2543,W2543&lt;X2543),U2543,0))),"")</f>
        <v/>
      </c>
      <c r="AB2543" s="20">
        <f ca="1">IF(AND(P2543=W2543,Q2543=X2543,NOT(ISBLANK(P2543)),NOT(ISBLANK(Q2543)),NOT(ISBLANK(W2543)),NOT(ISBLANK(AA2543))),1,0)</f>
        <v>0</v>
      </c>
      <c r="AC2543" s="20" t="str">
        <f ca="1">IF(AB2543=0,"",IF(OR(ISBLANK(P2543),ISBLANK(Q2543)),"",IF(ISBLANK(VLOOKUP(A2543,Database!A:AA,22,FALSE)),"",VLOOKUP(A2543,Database!A:AA,22,FALSE))))</f>
        <v/>
      </c>
      <c r="AD2543" s="20" t="str">
        <f>IFERROR(
   IF(
     OR(ISBLANK(P2543),ISBLANK(Q2543)),
     "",
     IF(
       AND(AA2543&lt;&gt;"",OR(V2543="Terminé",V2543="En cours")),
       VLOOKUP(AC2543,Setup_ScoreExactBonus!A:D,4,FALSE),
       0
     )),
  0)</f>
        <v/>
      </c>
      <c r="AE2543" s="21">
        <f>IFERROR(IF(OR(ISBLANK(P2543),ISBLANK(Q2543)),0,IF(AA2543&lt;&gt;"", AA2543 + IF(AB2543=1,AD2543, 0), "") * (R2543+1)),"")</f>
        <v>0</v>
      </c>
      <c r="AF2543" s="21">
        <f ca="1">SUMIFS(AE$2:AE2543,D$2:D2543,D2543)</f>
        <v>2698</v>
      </c>
    </row>
    <row r="2544" spans="1:32" hidden="1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1">
        <v>0</v>
      </c>
      <c r="S2544" s="20">
        <f>VLOOKUP($A2544,Database!$A:$Y,10,FALSE)</f>
        <v>0</v>
      </c>
      <c r="T2544" s="20">
        <f>VLOOKUP($A2544,Database!$A:$Y,11,FALSE)</f>
        <v>0</v>
      </c>
      <c r="U2544" s="20">
        <f>VLOOKUP($A2544,Database!$A:$Y,12,FALSE)</f>
        <v>0</v>
      </c>
      <c r="V2544" s="20" t="str">
        <f>VLOOKUP(A2544,Database!A:M,13,FALSE)</f>
        <v>À venir</v>
      </c>
      <c r="W2544" s="20" t="str">
        <f>VLOOKUP($A2544,Database!$A:$Y,20,FALSE)</f>
        <v/>
      </c>
      <c r="X2544" s="20" t="str">
        <f>VLOOKUP($A2544,Database!$A:$Y,21,FALSE)</f>
        <v/>
      </c>
      <c r="Y2544" s="20">
        <f>IF(A2544=0,0,IF(V2544="À venir",0,IF(AND(ISBLANK(P2544),ISBLANK(Q2544)),1,0)))</f>
        <v>0</v>
      </c>
      <c r="Z2544" s="20" t="str">
        <f>IF(OR(ISBLANK(P2544),ISBLANK(Q2544)),"",IF(OR(AND(P2544&gt;Q2544,W2544&gt;X2544),AND(P2544=Q2544,W2544=X2544),AND(P2544&lt;Q2544,W2544&lt;X2544)),1,0))</f>
        <v/>
      </c>
      <c r="AA2544" s="20" t="str">
        <f ca="1">IF(C2544&lt;NOW(),IF(AND(P2544&gt;Q2544,W2544&gt;X2544),S2544,IF(AND(P2544=Q2544,W2544=X2544),T2544,IF(AND(P2544&lt;Q2544,W2544&lt;X2544),U2544,0))),"")</f>
        <v/>
      </c>
      <c r="AB2544" s="20">
        <f ca="1">IF(AND(P2544=W2544,Q2544=X2544,NOT(ISBLANK(P2544)),NOT(ISBLANK(Q2544)),NOT(ISBLANK(W2544)),NOT(ISBLANK(AA2544))),1,0)</f>
        <v>0</v>
      </c>
      <c r="AC2544" s="20" t="str">
        <f ca="1">IF(AB2544=0,"",IF(OR(ISBLANK(P2544),ISBLANK(Q2544)),"",IF(ISBLANK(VLOOKUP(A2544,Database!A:AA,22,FALSE)),"",VLOOKUP(A2544,Database!A:AA,22,FALSE))))</f>
        <v/>
      </c>
      <c r="AD2544" s="20" t="str">
        <f>IFERROR(
   IF(
     OR(ISBLANK(P2544),ISBLANK(Q2544)),
     "",
     IF(
       AND(AA2544&lt;&gt;"",OR(V2544="Terminé",V2544="En cours")),
       VLOOKUP(AC2544,Setup_ScoreExactBonus!A:D,4,FALSE),
       0
     )),
  0)</f>
        <v/>
      </c>
      <c r="AE2544" s="21">
        <f>IFERROR(IF(OR(ISBLANK(P2544),ISBLANK(Q2544)),0,IF(AA2544&lt;&gt;"", AA2544 + IF(AB2544=1,AD2544, 0), "") * (R2544+1)),"")</f>
        <v>0</v>
      </c>
      <c r="AF2544" s="21">
        <f ca="1">SUMIFS(AE$2:AE2544,D$2:D2544,D2544)</f>
        <v>2190</v>
      </c>
    </row>
    <row r="2545" spans="1:32" hidden="1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1">
        <v>0</v>
      </c>
      <c r="S2545" s="20">
        <f>VLOOKUP($A2545,Database!$A:$Y,10,FALSE)</f>
        <v>0</v>
      </c>
      <c r="T2545" s="20">
        <f>VLOOKUP($A2545,Database!$A:$Y,11,FALSE)</f>
        <v>0</v>
      </c>
      <c r="U2545" s="20">
        <f>VLOOKUP($A2545,Database!$A:$Y,12,FALSE)</f>
        <v>0</v>
      </c>
      <c r="V2545" s="20" t="str">
        <f>VLOOKUP(A2545,Database!A:M,13,FALSE)</f>
        <v>À venir</v>
      </c>
      <c r="W2545" s="20" t="str">
        <f>VLOOKUP($A2545,Database!$A:$Y,20,FALSE)</f>
        <v/>
      </c>
      <c r="X2545" s="20" t="str">
        <f>VLOOKUP($A2545,Database!$A:$Y,21,FALSE)</f>
        <v/>
      </c>
      <c r="Y2545" s="20">
        <f>IF(A2545=0,0,IF(V2545="À venir",0,IF(AND(ISBLANK(P2545),ISBLANK(Q2545)),1,0)))</f>
        <v>0</v>
      </c>
      <c r="Z2545" s="20" t="str">
        <f>IF(OR(ISBLANK(P2545),ISBLANK(Q2545)),"",IF(OR(AND(P2545&gt;Q2545,W2545&gt;X2545),AND(P2545=Q2545,W2545=X2545),AND(P2545&lt;Q2545,W2545&lt;X2545)),1,0))</f>
        <v/>
      </c>
      <c r="AA2545" s="20" t="str">
        <f ca="1">IF(C2545&lt;NOW(),IF(AND(P2545&gt;Q2545,W2545&gt;X2545),S2545,IF(AND(P2545=Q2545,W2545=X2545),T2545,IF(AND(P2545&lt;Q2545,W2545&lt;X2545),U2545,0))),"")</f>
        <v/>
      </c>
      <c r="AB2545" s="20">
        <f ca="1">IF(AND(P2545=W2545,Q2545=X2545,NOT(ISBLANK(P2545)),NOT(ISBLANK(Q2545)),NOT(ISBLANK(W2545)),NOT(ISBLANK(AA2545))),1,0)</f>
        <v>0</v>
      </c>
      <c r="AC2545" s="20" t="str">
        <f ca="1">IF(AB2545=0,"",IF(OR(ISBLANK(P2545),ISBLANK(Q2545)),"",IF(ISBLANK(VLOOKUP(A2545,Database!A:AA,22,FALSE)),"",VLOOKUP(A2545,Database!A:AA,22,FALSE))))</f>
        <v/>
      </c>
      <c r="AD2545" s="20" t="str">
        <f>IFERROR(
   IF(
     OR(ISBLANK(P2545),ISBLANK(Q2545)),
     "",
     IF(
       AND(AA2545&lt;&gt;"",OR(V2545="Terminé",V2545="En cours")),
       VLOOKUP(AC2545,Setup_ScoreExactBonus!A:D,4,FALSE),
       0
     )),
  0)</f>
        <v/>
      </c>
      <c r="AE2545" s="21">
        <f>IFERROR(IF(OR(ISBLANK(P2545),ISBLANK(Q2545)),0,IF(AA2545&lt;&gt;"", AA2545 + IF(AB2545=1,AD2545, 0), "") * (R2545+1)),"")</f>
        <v>0</v>
      </c>
      <c r="AF2545" s="21">
        <f ca="1">SUMIFS(AE$2:AE2545,D$2:D2545,D2545)</f>
        <v>2789</v>
      </c>
    </row>
    <row r="2546" spans="1:32" hidden="1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1">
        <v>0</v>
      </c>
      <c r="S2546" s="20">
        <f>VLOOKUP($A2546,Database!$A:$Y,10,FALSE)</f>
        <v>0</v>
      </c>
      <c r="T2546" s="20">
        <f>VLOOKUP($A2546,Database!$A:$Y,11,FALSE)</f>
        <v>0</v>
      </c>
      <c r="U2546" s="20">
        <f>VLOOKUP($A2546,Database!$A:$Y,12,FALSE)</f>
        <v>0</v>
      </c>
      <c r="V2546" s="20" t="str">
        <f>VLOOKUP(A2546,Database!A:M,13,FALSE)</f>
        <v>À venir</v>
      </c>
      <c r="W2546" s="20" t="str">
        <f>VLOOKUP($A2546,Database!$A:$Y,20,FALSE)</f>
        <v/>
      </c>
      <c r="X2546" s="20" t="str">
        <f>VLOOKUP($A2546,Database!$A:$Y,21,FALSE)</f>
        <v/>
      </c>
      <c r="Y2546" s="20">
        <f>IF(A2546=0,0,IF(V2546="À venir",0,IF(AND(ISBLANK(P2546),ISBLANK(Q2546)),1,0)))</f>
        <v>0</v>
      </c>
      <c r="Z2546" s="20" t="str">
        <f>IF(OR(ISBLANK(P2546),ISBLANK(Q2546)),"",IF(OR(AND(P2546&gt;Q2546,W2546&gt;X2546),AND(P2546=Q2546,W2546=X2546),AND(P2546&lt;Q2546,W2546&lt;X2546)),1,0))</f>
        <v/>
      </c>
      <c r="AA2546" s="20" t="str">
        <f ca="1">IF(C2546&lt;NOW(),IF(AND(P2546&gt;Q2546,W2546&gt;X2546),S2546,IF(AND(P2546=Q2546,W2546=X2546),T2546,IF(AND(P2546&lt;Q2546,W2546&lt;X2546),U2546,0))),"")</f>
        <v/>
      </c>
      <c r="AB2546" s="20">
        <f ca="1">IF(AND(P2546=W2546,Q2546=X2546,NOT(ISBLANK(P2546)),NOT(ISBLANK(Q2546)),NOT(ISBLANK(W2546)),NOT(ISBLANK(AA2546))),1,0)</f>
        <v>0</v>
      </c>
      <c r="AC2546" s="20" t="str">
        <f ca="1">IF(AB2546=0,"",IF(OR(ISBLANK(P2546),ISBLANK(Q2546)),"",IF(ISBLANK(VLOOKUP(A2546,Database!A:AA,22,FALSE)),"",VLOOKUP(A2546,Database!A:AA,22,FALSE))))</f>
        <v/>
      </c>
      <c r="AD2546" s="20" t="str">
        <f>IFERROR(
   IF(
     OR(ISBLANK(P2546),ISBLANK(Q2546)),
     "",
     IF(
       AND(AA2546&lt;&gt;"",OR(V2546="Terminé",V2546="En cours")),
       VLOOKUP(AC2546,Setup_ScoreExactBonus!A:D,4,FALSE),
       0
     )),
  0)</f>
        <v/>
      </c>
      <c r="AE2546" s="21">
        <f>IFERROR(IF(OR(ISBLANK(P2546),ISBLANK(Q2546)),0,IF(AA2546&lt;&gt;"", AA2546 + IF(AB2546=1,AD2546, 0), "") * (R2546+1)),"")</f>
        <v>0</v>
      </c>
      <c r="AF2546" s="21">
        <f ca="1">SUMIFS(AE$2:AE2546,D$2:D2546,D2546)</f>
        <v>1434</v>
      </c>
    </row>
    <row r="2547" spans="1:32" hidden="1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1">
        <v>0</v>
      </c>
      <c r="S2547" s="20">
        <f>VLOOKUP($A2547,Database!$A:$Y,10,FALSE)</f>
        <v>0</v>
      </c>
      <c r="T2547" s="20">
        <f>VLOOKUP($A2547,Database!$A:$Y,11,FALSE)</f>
        <v>0</v>
      </c>
      <c r="U2547" s="20">
        <f>VLOOKUP($A2547,Database!$A:$Y,12,FALSE)</f>
        <v>0</v>
      </c>
      <c r="V2547" s="20" t="str">
        <f>VLOOKUP(A2547,Database!A:M,13,FALSE)</f>
        <v>À venir</v>
      </c>
      <c r="W2547" s="20" t="str">
        <f>VLOOKUP($A2547,Database!$A:$Y,20,FALSE)</f>
        <v/>
      </c>
      <c r="X2547" s="20" t="str">
        <f>VLOOKUP($A2547,Database!$A:$Y,21,FALSE)</f>
        <v/>
      </c>
      <c r="Y2547" s="20">
        <f>IF(A2547=0,0,IF(V2547="À venir",0,IF(AND(ISBLANK(P2547),ISBLANK(Q2547)),1,0)))</f>
        <v>0</v>
      </c>
      <c r="Z2547" s="20" t="str">
        <f>IF(OR(ISBLANK(P2547),ISBLANK(Q2547)),"",IF(OR(AND(P2547&gt;Q2547,W2547&gt;X2547),AND(P2547=Q2547,W2547=X2547),AND(P2547&lt;Q2547,W2547&lt;X2547)),1,0))</f>
        <v/>
      </c>
      <c r="AA2547" s="20" t="str">
        <f ca="1">IF(C2547&lt;NOW(),IF(AND(P2547&gt;Q2547,W2547&gt;X2547),S2547,IF(AND(P2547=Q2547,W2547=X2547),T2547,IF(AND(P2547&lt;Q2547,W2547&lt;X2547),U2547,0))),"")</f>
        <v/>
      </c>
      <c r="AB2547" s="20">
        <f ca="1">IF(AND(P2547=W2547,Q2547=X2547,NOT(ISBLANK(P2547)),NOT(ISBLANK(Q2547)),NOT(ISBLANK(W2547)),NOT(ISBLANK(AA2547))),1,0)</f>
        <v>0</v>
      </c>
      <c r="AC2547" s="20" t="str">
        <f ca="1">IF(AB2547=0,"",IF(OR(ISBLANK(P2547),ISBLANK(Q2547)),"",IF(ISBLANK(VLOOKUP(A2547,Database!A:AA,22,FALSE)),"",VLOOKUP(A2547,Database!A:AA,22,FALSE))))</f>
        <v/>
      </c>
      <c r="AD2547" s="20" t="str">
        <f>IFERROR(
   IF(
     OR(ISBLANK(P2547),ISBLANK(Q2547)),
     "",
     IF(
       AND(AA2547&lt;&gt;"",OR(V2547="Terminé",V2547="En cours")),
       VLOOKUP(AC2547,Setup_ScoreExactBonus!A:D,4,FALSE),
       0
     )),
  0)</f>
        <v/>
      </c>
      <c r="AE2547" s="21">
        <f>IFERROR(IF(OR(ISBLANK(P2547),ISBLANK(Q2547)),0,IF(AA2547&lt;&gt;"", AA2547 + IF(AB2547=1,AD2547, 0), "") * (R2547+1)),"")</f>
        <v>0</v>
      </c>
      <c r="AF2547" s="21">
        <f ca="1">SUMIFS(AE$2:AE2547,D$2:D2547,D2547)</f>
        <v>2732</v>
      </c>
    </row>
    <row r="2548" spans="1:32" hidden="1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1">
        <v>0</v>
      </c>
      <c r="S2548" s="20">
        <f>VLOOKUP($A2548,Database!$A:$Y,10,FALSE)</f>
        <v>0</v>
      </c>
      <c r="T2548" s="20">
        <f>VLOOKUP($A2548,Database!$A:$Y,11,FALSE)</f>
        <v>0</v>
      </c>
      <c r="U2548" s="20">
        <f>VLOOKUP($A2548,Database!$A:$Y,12,FALSE)</f>
        <v>0</v>
      </c>
      <c r="V2548" s="20" t="str">
        <f>VLOOKUP(A2548,Database!A:M,13,FALSE)</f>
        <v>À venir</v>
      </c>
      <c r="W2548" s="20" t="str">
        <f>VLOOKUP($A2548,Database!$A:$Y,20,FALSE)</f>
        <v/>
      </c>
      <c r="X2548" s="20" t="str">
        <f>VLOOKUP($A2548,Database!$A:$Y,21,FALSE)</f>
        <v/>
      </c>
      <c r="Y2548" s="20">
        <f>IF(A2548=0,0,IF(V2548="À venir",0,IF(AND(ISBLANK(P2548),ISBLANK(Q2548)),1,0)))</f>
        <v>0</v>
      </c>
      <c r="Z2548" s="20" t="str">
        <f>IF(OR(ISBLANK(P2548),ISBLANK(Q2548)),"",IF(OR(AND(P2548&gt;Q2548,W2548&gt;X2548),AND(P2548=Q2548,W2548=X2548),AND(P2548&lt;Q2548,W2548&lt;X2548)),1,0))</f>
        <v/>
      </c>
      <c r="AA2548" s="20" t="str">
        <f ca="1">IF(C2548&lt;NOW(),IF(AND(P2548&gt;Q2548,W2548&gt;X2548),S2548,IF(AND(P2548=Q2548,W2548=X2548),T2548,IF(AND(P2548&lt;Q2548,W2548&lt;X2548),U2548,0))),"")</f>
        <v/>
      </c>
      <c r="AB2548" s="20">
        <f ca="1">IF(AND(P2548=W2548,Q2548=X2548,NOT(ISBLANK(P2548)),NOT(ISBLANK(Q2548)),NOT(ISBLANK(W2548)),NOT(ISBLANK(AA2548))),1,0)</f>
        <v>0</v>
      </c>
      <c r="AC2548" s="20" t="str">
        <f ca="1">IF(AB2548=0,"",IF(OR(ISBLANK(P2548),ISBLANK(Q2548)),"",IF(ISBLANK(VLOOKUP(A2548,Database!A:AA,22,FALSE)),"",VLOOKUP(A2548,Database!A:AA,22,FALSE))))</f>
        <v/>
      </c>
      <c r="AD2548" s="20" t="str">
        <f>IFERROR(
   IF(
     OR(ISBLANK(P2548),ISBLANK(Q2548)),
     "",
     IF(
       AND(AA2548&lt;&gt;"",OR(V2548="Terminé",V2548="En cours")),
       VLOOKUP(AC2548,Setup_ScoreExactBonus!A:D,4,FALSE),
       0
     )),
  0)</f>
        <v/>
      </c>
      <c r="AE2548" s="21">
        <f>IFERROR(IF(OR(ISBLANK(P2548),ISBLANK(Q2548)),0,IF(AA2548&lt;&gt;"", AA2548 + IF(AB2548=1,AD2548, 0), "") * (R2548+1)),"")</f>
        <v>0</v>
      </c>
      <c r="AF2548" s="21">
        <f ca="1">SUMIFS(AE$2:AE2548,D$2:D2548,D2548)</f>
        <v>2825</v>
      </c>
    </row>
    <row r="2549" spans="1:32" hidden="1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1">
        <v>0</v>
      </c>
      <c r="S2549" s="20">
        <f>VLOOKUP($A2549,Database!$A:$Y,10,FALSE)</f>
        <v>0</v>
      </c>
      <c r="T2549" s="20">
        <f>VLOOKUP($A2549,Database!$A:$Y,11,FALSE)</f>
        <v>0</v>
      </c>
      <c r="U2549" s="20">
        <f>VLOOKUP($A2549,Database!$A:$Y,12,FALSE)</f>
        <v>0</v>
      </c>
      <c r="V2549" s="20" t="str">
        <f>VLOOKUP(A2549,Database!A:M,13,FALSE)</f>
        <v>À venir</v>
      </c>
      <c r="W2549" s="20" t="str">
        <f>VLOOKUP($A2549,Database!$A:$Y,20,FALSE)</f>
        <v/>
      </c>
      <c r="X2549" s="20" t="str">
        <f>VLOOKUP($A2549,Database!$A:$Y,21,FALSE)</f>
        <v/>
      </c>
      <c r="Y2549" s="20">
        <f>IF(A2549=0,0,IF(V2549="À venir",0,IF(AND(ISBLANK(P2549),ISBLANK(Q2549)),1,0)))</f>
        <v>0</v>
      </c>
      <c r="Z2549" s="20" t="str">
        <f>IF(OR(ISBLANK(P2549),ISBLANK(Q2549)),"",IF(OR(AND(P2549&gt;Q2549,W2549&gt;X2549),AND(P2549=Q2549,W2549=X2549),AND(P2549&lt;Q2549,W2549&lt;X2549)),1,0))</f>
        <v/>
      </c>
      <c r="AA2549" s="20" t="str">
        <f ca="1">IF(C2549&lt;NOW(),IF(AND(P2549&gt;Q2549,W2549&gt;X2549),S2549,IF(AND(P2549=Q2549,W2549=X2549),T2549,IF(AND(P2549&lt;Q2549,W2549&lt;X2549),U2549,0))),"")</f>
        <v/>
      </c>
      <c r="AB2549" s="20">
        <f ca="1">IF(AND(P2549=W2549,Q2549=X2549,NOT(ISBLANK(P2549)),NOT(ISBLANK(Q2549)),NOT(ISBLANK(W2549)),NOT(ISBLANK(AA2549))),1,0)</f>
        <v>0</v>
      </c>
      <c r="AC2549" s="20" t="str">
        <f ca="1">IF(AB2549=0,"",IF(OR(ISBLANK(P2549),ISBLANK(Q2549)),"",IF(ISBLANK(VLOOKUP(A2549,Database!A:AA,22,FALSE)),"",VLOOKUP(A2549,Database!A:AA,22,FALSE))))</f>
        <v/>
      </c>
      <c r="AD2549" s="20" t="str">
        <f>IFERROR(
   IF(
     OR(ISBLANK(P2549),ISBLANK(Q2549)),
     "",
     IF(
       AND(AA2549&lt;&gt;"",OR(V2549="Terminé",V2549="En cours")),
       VLOOKUP(AC2549,Setup_ScoreExactBonus!A:D,4,FALSE),
       0
     )),
  0)</f>
        <v/>
      </c>
      <c r="AE2549" s="21">
        <f>IFERROR(IF(OR(ISBLANK(P2549),ISBLANK(Q2549)),0,IF(AA2549&lt;&gt;"", AA2549 + IF(AB2549=1,AD2549, 0), "") * (R2549+1)),"")</f>
        <v>0</v>
      </c>
      <c r="AF2549" s="21">
        <f ca="1">SUMIFS(AE$2:AE2549,D$2:D2549,D2549)</f>
        <v>2585</v>
      </c>
    </row>
    <row r="2550" spans="1:32" hidden="1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1">
        <v>0</v>
      </c>
      <c r="S2550" s="20">
        <f>VLOOKUP($A2550,Database!$A:$Y,10,FALSE)</f>
        <v>0</v>
      </c>
      <c r="T2550" s="20">
        <f>VLOOKUP($A2550,Database!$A:$Y,11,FALSE)</f>
        <v>0</v>
      </c>
      <c r="U2550" s="20">
        <f>VLOOKUP($A2550,Database!$A:$Y,12,FALSE)</f>
        <v>0</v>
      </c>
      <c r="V2550" s="20" t="str">
        <f>VLOOKUP(A2550,Database!A:M,13,FALSE)</f>
        <v>À venir</v>
      </c>
      <c r="W2550" s="20" t="str">
        <f>VLOOKUP($A2550,Database!$A:$Y,20,FALSE)</f>
        <v/>
      </c>
      <c r="X2550" s="20" t="str">
        <f>VLOOKUP($A2550,Database!$A:$Y,21,FALSE)</f>
        <v/>
      </c>
      <c r="Y2550" s="20">
        <f>IF(A2550=0,0,IF(V2550="À venir",0,IF(AND(ISBLANK(P2550),ISBLANK(Q2550)),1,0)))</f>
        <v>0</v>
      </c>
      <c r="Z2550" s="20" t="str">
        <f>IF(OR(ISBLANK(P2550),ISBLANK(Q2550)),"",IF(OR(AND(P2550&gt;Q2550,W2550&gt;X2550),AND(P2550=Q2550,W2550=X2550),AND(P2550&lt;Q2550,W2550&lt;X2550)),1,0))</f>
        <v/>
      </c>
      <c r="AA2550" s="20" t="str">
        <f ca="1">IF(C2550&lt;NOW(),IF(AND(P2550&gt;Q2550,W2550&gt;X2550),S2550,IF(AND(P2550=Q2550,W2550=X2550),T2550,IF(AND(P2550&lt;Q2550,W2550&lt;X2550),U2550,0))),"")</f>
        <v/>
      </c>
      <c r="AB2550" s="20">
        <f ca="1">IF(AND(P2550=W2550,Q2550=X2550,NOT(ISBLANK(P2550)),NOT(ISBLANK(Q2550)),NOT(ISBLANK(W2550)),NOT(ISBLANK(AA2550))),1,0)</f>
        <v>0</v>
      </c>
      <c r="AC2550" s="20" t="str">
        <f ca="1">IF(AB2550=0,"",IF(OR(ISBLANK(P2550),ISBLANK(Q2550)),"",IF(ISBLANK(VLOOKUP(A2550,Database!A:AA,22,FALSE)),"",VLOOKUP(A2550,Database!A:AA,22,FALSE))))</f>
        <v/>
      </c>
      <c r="AD2550" s="20" t="str">
        <f>IFERROR(
   IF(
     OR(ISBLANK(P2550),ISBLANK(Q2550)),
     "",
     IF(
       AND(AA2550&lt;&gt;"",OR(V2550="Terminé",V2550="En cours")),
       VLOOKUP(AC2550,Setup_ScoreExactBonus!A:D,4,FALSE),
       0
     )),
  0)</f>
        <v/>
      </c>
      <c r="AE2550" s="21">
        <f>IFERROR(IF(OR(ISBLANK(P2550),ISBLANK(Q2550)),0,IF(AA2550&lt;&gt;"", AA2550 + IF(AB2550=1,AD2550, 0), "") * (R2550+1)),"")</f>
        <v>0</v>
      </c>
      <c r="AF2550" s="21">
        <f ca="1">SUMIFS(AE$2:AE2550,D$2:D2550,D2550)</f>
        <v>2936</v>
      </c>
    </row>
    <row r="2551" spans="1:32" hidden="1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1">
        <v>0</v>
      </c>
      <c r="S2551" s="20">
        <f>VLOOKUP($A2551,Database!$A:$Y,10,FALSE)</f>
        <v>0</v>
      </c>
      <c r="T2551" s="20">
        <f>VLOOKUP($A2551,Database!$A:$Y,11,FALSE)</f>
        <v>0</v>
      </c>
      <c r="U2551" s="20">
        <f>VLOOKUP($A2551,Database!$A:$Y,12,FALSE)</f>
        <v>0</v>
      </c>
      <c r="V2551" s="20" t="str">
        <f>VLOOKUP(A2551,Database!A:M,13,FALSE)</f>
        <v>À venir</v>
      </c>
      <c r="W2551" s="20" t="str">
        <f>VLOOKUP($A2551,Database!$A:$Y,20,FALSE)</f>
        <v/>
      </c>
      <c r="X2551" s="20" t="str">
        <f>VLOOKUP($A2551,Database!$A:$Y,21,FALSE)</f>
        <v/>
      </c>
      <c r="Y2551" s="20">
        <f>IF(A2551=0,0,IF(V2551="À venir",0,IF(AND(ISBLANK(P2551),ISBLANK(Q2551)),1,0)))</f>
        <v>0</v>
      </c>
      <c r="Z2551" s="20" t="str">
        <f>IF(OR(ISBLANK(P2551),ISBLANK(Q2551)),"",IF(OR(AND(P2551&gt;Q2551,W2551&gt;X2551),AND(P2551=Q2551,W2551=X2551),AND(P2551&lt;Q2551,W2551&lt;X2551)),1,0))</f>
        <v/>
      </c>
      <c r="AA2551" s="20" t="str">
        <f ca="1">IF(C2551&lt;NOW(),IF(AND(P2551&gt;Q2551,W2551&gt;X2551),S2551,IF(AND(P2551=Q2551,W2551=X2551),T2551,IF(AND(P2551&lt;Q2551,W2551&lt;X2551),U2551,0))),"")</f>
        <v/>
      </c>
      <c r="AB2551" s="20">
        <f ca="1">IF(AND(P2551=W2551,Q2551=X2551,NOT(ISBLANK(P2551)),NOT(ISBLANK(Q2551)),NOT(ISBLANK(W2551)),NOT(ISBLANK(AA2551))),1,0)</f>
        <v>0</v>
      </c>
      <c r="AC2551" s="20" t="str">
        <f ca="1">IF(AB2551=0,"",IF(OR(ISBLANK(P2551),ISBLANK(Q2551)),"",IF(ISBLANK(VLOOKUP(A2551,Database!A:AA,22,FALSE)),"",VLOOKUP(A2551,Database!A:AA,22,FALSE))))</f>
        <v/>
      </c>
      <c r="AD2551" s="20" t="str">
        <f>IFERROR(
   IF(
     OR(ISBLANK(P2551),ISBLANK(Q2551)),
     "",
     IF(
       AND(AA2551&lt;&gt;"",OR(V2551="Terminé",V2551="En cours")),
       VLOOKUP(AC2551,Setup_ScoreExactBonus!A:D,4,FALSE),
       0
     )),
  0)</f>
        <v/>
      </c>
      <c r="AE2551" s="21">
        <f>IFERROR(IF(OR(ISBLANK(P2551),ISBLANK(Q2551)),0,IF(AA2551&lt;&gt;"", AA2551 + IF(AB2551=1,AD2551, 0), "") * (R2551+1)),"")</f>
        <v>0</v>
      </c>
      <c r="AF2551" s="21">
        <f ca="1">SUMIFS(AE$2:AE2551,D$2:D2551,D2551)</f>
        <v>2774</v>
      </c>
    </row>
    <row r="2552" spans="1:32" hidden="1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1">
        <v>0</v>
      </c>
      <c r="S2552" s="20">
        <f>VLOOKUP($A2552,Database!$A:$Y,10,FALSE)</f>
        <v>0</v>
      </c>
      <c r="T2552" s="20">
        <f>VLOOKUP($A2552,Database!$A:$Y,11,FALSE)</f>
        <v>0</v>
      </c>
      <c r="U2552" s="20">
        <f>VLOOKUP($A2552,Database!$A:$Y,12,FALSE)</f>
        <v>0</v>
      </c>
      <c r="V2552" s="20" t="str">
        <f>VLOOKUP(A2552,Database!A:M,13,FALSE)</f>
        <v>À venir</v>
      </c>
      <c r="W2552" s="20" t="str">
        <f>VLOOKUP($A2552,Database!$A:$Y,20,FALSE)</f>
        <v/>
      </c>
      <c r="X2552" s="20" t="str">
        <f>VLOOKUP($A2552,Database!$A:$Y,21,FALSE)</f>
        <v/>
      </c>
      <c r="Y2552" s="20">
        <f>IF(A2552=0,0,IF(V2552="À venir",0,IF(AND(ISBLANK(P2552),ISBLANK(Q2552)),1,0)))</f>
        <v>0</v>
      </c>
      <c r="Z2552" s="20" t="str">
        <f>IF(OR(ISBLANK(P2552),ISBLANK(Q2552)),"",IF(OR(AND(P2552&gt;Q2552,W2552&gt;X2552),AND(P2552=Q2552,W2552=X2552),AND(P2552&lt;Q2552,W2552&lt;X2552)),1,0))</f>
        <v/>
      </c>
      <c r="AA2552" s="20" t="str">
        <f ca="1">IF(C2552&lt;NOW(),IF(AND(P2552&gt;Q2552,W2552&gt;X2552),S2552,IF(AND(P2552=Q2552,W2552=X2552),T2552,IF(AND(P2552&lt;Q2552,W2552&lt;X2552),U2552,0))),"")</f>
        <v/>
      </c>
      <c r="AB2552" s="20">
        <f ca="1">IF(AND(P2552=W2552,Q2552=X2552,NOT(ISBLANK(P2552)),NOT(ISBLANK(Q2552)),NOT(ISBLANK(W2552)),NOT(ISBLANK(AA2552))),1,0)</f>
        <v>0</v>
      </c>
      <c r="AC2552" s="20" t="str">
        <f ca="1">IF(AB2552=0,"",IF(OR(ISBLANK(P2552),ISBLANK(Q2552)),"",IF(ISBLANK(VLOOKUP(A2552,Database!A:AA,22,FALSE)),"",VLOOKUP(A2552,Database!A:AA,22,FALSE))))</f>
        <v/>
      </c>
      <c r="AD2552" s="20" t="str">
        <f>IFERROR(
   IF(
     OR(ISBLANK(P2552),ISBLANK(Q2552)),
     "",
     IF(
       AND(AA2552&lt;&gt;"",OR(V2552="Terminé",V2552="En cours")),
       VLOOKUP(AC2552,Setup_ScoreExactBonus!A:D,4,FALSE),
       0
     )),
  0)</f>
        <v/>
      </c>
      <c r="AE2552" s="21">
        <f>IFERROR(IF(OR(ISBLANK(P2552),ISBLANK(Q2552)),0,IF(AA2552&lt;&gt;"", AA2552 + IF(AB2552=1,AD2552, 0), "") * (R2552+1)),"")</f>
        <v>0</v>
      </c>
      <c r="AF2552" s="21">
        <f ca="1">SUMIFS(AE$2:AE2552,D$2:D2552,D2552)</f>
        <v>2919</v>
      </c>
    </row>
    <row r="2553" spans="1:32" hidden="1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1">
        <v>0</v>
      </c>
      <c r="S2553" s="20">
        <f>VLOOKUP($A2553,Database!$A:$Y,10,FALSE)</f>
        <v>0</v>
      </c>
      <c r="T2553" s="20">
        <f>VLOOKUP($A2553,Database!$A:$Y,11,FALSE)</f>
        <v>0</v>
      </c>
      <c r="U2553" s="20">
        <f>VLOOKUP($A2553,Database!$A:$Y,12,FALSE)</f>
        <v>0</v>
      </c>
      <c r="V2553" s="20" t="str">
        <f>VLOOKUP(A2553,Database!A:M,13,FALSE)</f>
        <v>À venir</v>
      </c>
      <c r="W2553" s="20" t="str">
        <f>VLOOKUP($A2553,Database!$A:$Y,20,FALSE)</f>
        <v/>
      </c>
      <c r="X2553" s="20" t="str">
        <f>VLOOKUP($A2553,Database!$A:$Y,21,FALSE)</f>
        <v/>
      </c>
      <c r="Y2553" s="20">
        <f>IF(A2553=0,0,IF(V2553="À venir",0,IF(AND(ISBLANK(P2553),ISBLANK(Q2553)),1,0)))</f>
        <v>0</v>
      </c>
      <c r="Z2553" s="20" t="str">
        <f>IF(OR(ISBLANK(P2553),ISBLANK(Q2553)),"",IF(OR(AND(P2553&gt;Q2553,W2553&gt;X2553),AND(P2553=Q2553,W2553=X2553),AND(P2553&lt;Q2553,W2553&lt;X2553)),1,0))</f>
        <v/>
      </c>
      <c r="AA2553" s="20" t="str">
        <f ca="1">IF(C2553&lt;NOW(),IF(AND(P2553&gt;Q2553,W2553&gt;X2553),S2553,IF(AND(P2553=Q2553,W2553=X2553),T2553,IF(AND(P2553&lt;Q2553,W2553&lt;X2553),U2553,0))),"")</f>
        <v/>
      </c>
      <c r="AB2553" s="20">
        <f ca="1">IF(AND(P2553=W2553,Q2553=X2553,NOT(ISBLANK(P2553)),NOT(ISBLANK(Q2553)),NOT(ISBLANK(W2553)),NOT(ISBLANK(AA2553))),1,0)</f>
        <v>0</v>
      </c>
      <c r="AC2553" s="20" t="str">
        <f ca="1">IF(AB2553=0,"",IF(OR(ISBLANK(P2553),ISBLANK(Q2553)),"",IF(ISBLANK(VLOOKUP(A2553,Database!A:AA,22,FALSE)),"",VLOOKUP(A2553,Database!A:AA,22,FALSE))))</f>
        <v/>
      </c>
      <c r="AD2553" s="20" t="str">
        <f>IFERROR(
   IF(
     OR(ISBLANK(P2553),ISBLANK(Q2553)),
     "",
     IF(
       AND(AA2553&lt;&gt;"",OR(V2553="Terminé",V2553="En cours")),
       VLOOKUP(AC2553,Setup_ScoreExactBonus!A:D,4,FALSE),
       0
     )),
  0)</f>
        <v/>
      </c>
      <c r="AE2553" s="21">
        <f>IFERROR(IF(OR(ISBLANK(P2553),ISBLANK(Q2553)),0,IF(AA2553&lt;&gt;"", AA2553 + IF(AB2553=1,AD2553, 0), "") * (R2553+1)),"")</f>
        <v>0</v>
      </c>
      <c r="AF2553" s="21">
        <f ca="1">SUMIFS(AE$2:AE2553,D$2:D2553,D2553)</f>
        <v>2893</v>
      </c>
    </row>
    <row r="2554" spans="1:32" hidden="1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1">
        <v>0</v>
      </c>
      <c r="S2554" s="20">
        <f>VLOOKUP($A2554,Database!$A:$Y,10,FALSE)</f>
        <v>0</v>
      </c>
      <c r="T2554" s="20">
        <f>VLOOKUP($A2554,Database!$A:$Y,11,FALSE)</f>
        <v>0</v>
      </c>
      <c r="U2554" s="20">
        <f>VLOOKUP($A2554,Database!$A:$Y,12,FALSE)</f>
        <v>0</v>
      </c>
      <c r="V2554" s="20" t="str">
        <f>VLOOKUP(A2554,Database!A:M,13,FALSE)</f>
        <v>À venir</v>
      </c>
      <c r="W2554" s="20" t="str">
        <f>VLOOKUP($A2554,Database!$A:$Y,20,FALSE)</f>
        <v/>
      </c>
      <c r="X2554" s="20" t="str">
        <f>VLOOKUP($A2554,Database!$A:$Y,21,FALSE)</f>
        <v/>
      </c>
      <c r="Y2554" s="20">
        <f>IF(A2554=0,0,IF(V2554="À venir",0,IF(AND(ISBLANK(P2554),ISBLANK(Q2554)),1,0)))</f>
        <v>0</v>
      </c>
      <c r="Z2554" s="20" t="str">
        <f>IF(OR(ISBLANK(P2554),ISBLANK(Q2554)),"",IF(OR(AND(P2554&gt;Q2554,W2554&gt;X2554),AND(P2554=Q2554,W2554=X2554),AND(P2554&lt;Q2554,W2554&lt;X2554)),1,0))</f>
        <v/>
      </c>
      <c r="AA2554" s="20" t="str">
        <f ca="1">IF(C2554&lt;NOW(),IF(AND(P2554&gt;Q2554,W2554&gt;X2554),S2554,IF(AND(P2554=Q2554,W2554=X2554),T2554,IF(AND(P2554&lt;Q2554,W2554&lt;X2554),U2554,0))),"")</f>
        <v/>
      </c>
      <c r="AB2554" s="20">
        <f ca="1">IF(AND(P2554=W2554,Q2554=X2554,NOT(ISBLANK(P2554)),NOT(ISBLANK(Q2554)),NOT(ISBLANK(W2554)),NOT(ISBLANK(AA2554))),1,0)</f>
        <v>0</v>
      </c>
      <c r="AC2554" s="20" t="str">
        <f ca="1">IF(AB2554=0,"",IF(OR(ISBLANK(P2554),ISBLANK(Q2554)),"",IF(ISBLANK(VLOOKUP(A2554,Database!A:AA,22,FALSE)),"",VLOOKUP(A2554,Database!A:AA,22,FALSE))))</f>
        <v/>
      </c>
      <c r="AD2554" s="20" t="str">
        <f>IFERROR(
   IF(
     OR(ISBLANK(P2554),ISBLANK(Q2554)),
     "",
     IF(
       AND(AA2554&lt;&gt;"",OR(V2554="Terminé",V2554="En cours")),
       VLOOKUP(AC2554,Setup_ScoreExactBonus!A:D,4,FALSE),
       0
     )),
  0)</f>
        <v/>
      </c>
      <c r="AE2554" s="21">
        <f>IFERROR(IF(OR(ISBLANK(P2554),ISBLANK(Q2554)),0,IF(AA2554&lt;&gt;"", AA2554 + IF(AB2554=1,AD2554, 0), "") * (R2554+1)),"")</f>
        <v>0</v>
      </c>
      <c r="AF2554" s="21">
        <f ca="1">SUMIFS(AE$2:AE2554,D$2:D2554,D2554)</f>
        <v>2823</v>
      </c>
    </row>
    <row r="2555" spans="1:32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1">
        <v>0</v>
      </c>
      <c r="S2555" s="20">
        <f>VLOOKUP($A2555,Database!$A:$Y,10,FALSE)</f>
        <v>0</v>
      </c>
      <c r="T2555" s="20">
        <f>VLOOKUP($A2555,Database!$A:$Y,11,FALSE)</f>
        <v>0</v>
      </c>
      <c r="U2555" s="20">
        <f>VLOOKUP($A2555,Database!$A:$Y,12,FALSE)</f>
        <v>0</v>
      </c>
      <c r="V2555" s="20" t="str">
        <f>VLOOKUP(A2555,Database!A:M,13,FALSE)</f>
        <v>À venir</v>
      </c>
      <c r="W2555" s="20" t="str">
        <f>VLOOKUP($A2555,Database!$A:$Y,20,FALSE)</f>
        <v/>
      </c>
      <c r="X2555" s="20" t="str">
        <f>VLOOKUP($A2555,Database!$A:$Y,21,FALSE)</f>
        <v/>
      </c>
      <c r="Y2555" s="20">
        <f>IF(A2555=0,0,IF(V2555="À venir",0,IF(AND(ISBLANK(P2555),ISBLANK(Q2555)),1,0)))</f>
        <v>0</v>
      </c>
      <c r="Z2555" s="20" t="str">
        <f>IF(OR(ISBLANK(P2555),ISBLANK(Q2555)),"",IF(OR(AND(P2555&gt;Q2555,W2555&gt;X2555),AND(P2555=Q2555,W2555=X2555),AND(P2555&lt;Q2555,W2555&lt;X2555)),1,0))</f>
        <v/>
      </c>
      <c r="AA2555" s="20" t="str">
        <f ca="1">IF(C2555&lt;NOW(),IF(AND(P2555&gt;Q2555,W2555&gt;X2555),S2555,IF(AND(P2555=Q2555,W2555=X2555),T2555,IF(AND(P2555&lt;Q2555,W2555&lt;X2555),U2555,0))),"")</f>
        <v/>
      </c>
      <c r="AB2555" s="20">
        <f ca="1">IF(AND(P2555=W2555,Q2555=X2555,NOT(ISBLANK(P2555)),NOT(ISBLANK(Q2555)),NOT(ISBLANK(W2555)),NOT(ISBLANK(AA2555))),1,0)</f>
        <v>0</v>
      </c>
      <c r="AC2555" s="20" t="str">
        <f ca="1">IF(AB2555=0,"",IF(OR(ISBLANK(P2555),ISBLANK(Q2555)),"",IF(ISBLANK(VLOOKUP(A2555,Database!A:AA,22,FALSE)),"",VLOOKUP(A2555,Database!A:AA,22,FALSE))))</f>
        <v/>
      </c>
      <c r="AD2555" s="20" t="str">
        <f>IFERROR(
   IF(
     OR(ISBLANK(P2555),ISBLANK(Q2555)),
     "",
     IF(
       AND(AA2555&lt;&gt;"",OR(V2555="Terminé",V2555="En cours")),
       VLOOKUP(AC2555,Setup_ScoreExactBonus!A:D,4,FALSE),
       0
     )),
  0)</f>
        <v/>
      </c>
      <c r="AE2555" s="21">
        <f>IFERROR(IF(OR(ISBLANK(P2555),ISBLANK(Q2555)),0,IF(AA2555&lt;&gt;"", AA2555 + IF(AB2555=1,AD2555, 0), "") * (R2555+1)),"")</f>
        <v>0</v>
      </c>
      <c r="AF2555" s="21">
        <f ca="1">SUMIFS(AE$2:AE2555,D$2:D2555,D2555)</f>
        <v>2420</v>
      </c>
    </row>
    <row r="2556" spans="1:32" hidden="1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1">
        <v>0</v>
      </c>
      <c r="S2556" s="20">
        <f>VLOOKUP($A2556,Database!$A:$Y,10,FALSE)</f>
        <v>0</v>
      </c>
      <c r="T2556" s="20">
        <f>VLOOKUP($A2556,Database!$A:$Y,11,FALSE)</f>
        <v>0</v>
      </c>
      <c r="U2556" s="20">
        <f>VLOOKUP($A2556,Database!$A:$Y,12,FALSE)</f>
        <v>0</v>
      </c>
      <c r="V2556" s="20" t="str">
        <f>VLOOKUP(A2556,Database!A:M,13,FALSE)</f>
        <v>À venir</v>
      </c>
      <c r="W2556" s="20" t="str">
        <f>VLOOKUP($A2556,Database!$A:$Y,20,FALSE)</f>
        <v/>
      </c>
      <c r="X2556" s="20" t="str">
        <f>VLOOKUP($A2556,Database!$A:$Y,21,FALSE)</f>
        <v/>
      </c>
      <c r="Y2556" s="20">
        <f>IF(A2556=0,0,IF(V2556="À venir",0,IF(AND(ISBLANK(P2556),ISBLANK(Q2556)),1,0)))</f>
        <v>0</v>
      </c>
      <c r="Z2556" s="20" t="str">
        <f>IF(OR(ISBLANK(P2556),ISBLANK(Q2556)),"",IF(OR(AND(P2556&gt;Q2556,W2556&gt;X2556),AND(P2556=Q2556,W2556=X2556),AND(P2556&lt;Q2556,W2556&lt;X2556)),1,0))</f>
        <v/>
      </c>
      <c r="AA2556" s="20" t="str">
        <f ca="1">IF(C2556&lt;NOW(),IF(AND(P2556&gt;Q2556,W2556&gt;X2556),S2556,IF(AND(P2556=Q2556,W2556=X2556),T2556,IF(AND(P2556&lt;Q2556,W2556&lt;X2556),U2556,0))),"")</f>
        <v/>
      </c>
      <c r="AB2556" s="20">
        <f ca="1">IF(AND(P2556=W2556,Q2556=X2556,NOT(ISBLANK(P2556)),NOT(ISBLANK(Q2556)),NOT(ISBLANK(W2556)),NOT(ISBLANK(AA2556))),1,0)</f>
        <v>0</v>
      </c>
      <c r="AC2556" s="20" t="str">
        <f ca="1">IF(AB2556=0,"",IF(OR(ISBLANK(P2556),ISBLANK(Q2556)),"",IF(ISBLANK(VLOOKUP(A2556,Database!A:AA,22,FALSE)),"",VLOOKUP(A2556,Database!A:AA,22,FALSE))))</f>
        <v/>
      </c>
      <c r="AD2556" s="20" t="str">
        <f>IFERROR(
   IF(
     OR(ISBLANK(P2556),ISBLANK(Q2556)),
     "",
     IF(
       AND(AA2556&lt;&gt;"",OR(V2556="Terminé",V2556="En cours")),
       VLOOKUP(AC2556,Setup_ScoreExactBonus!A:D,4,FALSE),
       0
     )),
  0)</f>
        <v/>
      </c>
      <c r="AE2556" s="21">
        <f>IFERROR(IF(OR(ISBLANK(P2556),ISBLANK(Q2556)),0,IF(AA2556&lt;&gt;"", AA2556 + IF(AB2556=1,AD2556, 0), "") * (R2556+1)),"")</f>
        <v>0</v>
      </c>
      <c r="AF2556" s="21">
        <f ca="1">SUMIFS(AE$2:AE2556,D$2:D2556,D2556)</f>
        <v>2637</v>
      </c>
    </row>
    <row r="2557" spans="1:32" hidden="1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1">
        <v>0</v>
      </c>
      <c r="S2557" s="20">
        <f>VLOOKUP($A2557,Database!$A:$Y,10,FALSE)</f>
        <v>0</v>
      </c>
      <c r="T2557" s="20">
        <f>VLOOKUP($A2557,Database!$A:$Y,11,FALSE)</f>
        <v>0</v>
      </c>
      <c r="U2557" s="20">
        <f>VLOOKUP($A2557,Database!$A:$Y,12,FALSE)</f>
        <v>0</v>
      </c>
      <c r="V2557" s="20" t="str">
        <f>VLOOKUP(A2557,Database!A:M,13,FALSE)</f>
        <v>À venir</v>
      </c>
      <c r="W2557" s="20" t="str">
        <f>VLOOKUP($A2557,Database!$A:$Y,20,FALSE)</f>
        <v/>
      </c>
      <c r="X2557" s="20" t="str">
        <f>VLOOKUP($A2557,Database!$A:$Y,21,FALSE)</f>
        <v/>
      </c>
      <c r="Y2557" s="20">
        <f>IF(A2557=0,0,IF(V2557="À venir",0,IF(AND(ISBLANK(P2557),ISBLANK(Q2557)),1,0)))</f>
        <v>0</v>
      </c>
      <c r="Z2557" s="20" t="str">
        <f>IF(OR(ISBLANK(P2557),ISBLANK(Q2557)),"",IF(OR(AND(P2557&gt;Q2557,W2557&gt;X2557),AND(P2557=Q2557,W2557=X2557),AND(P2557&lt;Q2557,W2557&lt;X2557)),1,0))</f>
        <v/>
      </c>
      <c r="AA2557" s="20" t="str">
        <f ca="1">IF(C2557&lt;NOW(),IF(AND(P2557&gt;Q2557,W2557&gt;X2557),S2557,IF(AND(P2557=Q2557,W2557=X2557),T2557,IF(AND(P2557&lt;Q2557,W2557&lt;X2557),U2557,0))),"")</f>
        <v/>
      </c>
      <c r="AB2557" s="20">
        <f ca="1">IF(AND(P2557=W2557,Q2557=X2557,NOT(ISBLANK(P2557)),NOT(ISBLANK(Q2557)),NOT(ISBLANK(W2557)),NOT(ISBLANK(AA2557))),1,0)</f>
        <v>0</v>
      </c>
      <c r="AC2557" s="20" t="str">
        <f ca="1">IF(AB2557=0,"",IF(OR(ISBLANK(P2557),ISBLANK(Q2557)),"",IF(ISBLANK(VLOOKUP(A2557,Database!A:AA,22,FALSE)),"",VLOOKUP(A2557,Database!A:AA,22,FALSE))))</f>
        <v/>
      </c>
      <c r="AD2557" s="20" t="str">
        <f>IFERROR(
   IF(
     OR(ISBLANK(P2557),ISBLANK(Q2557)),
     "",
     IF(
       AND(AA2557&lt;&gt;"",OR(V2557="Terminé",V2557="En cours")),
       VLOOKUP(AC2557,Setup_ScoreExactBonus!A:D,4,FALSE),
       0
     )),
  0)</f>
        <v/>
      </c>
      <c r="AE2557" s="21">
        <f>IFERROR(IF(OR(ISBLANK(P2557),ISBLANK(Q2557)),0,IF(AA2557&lt;&gt;"", AA2557 + IF(AB2557=1,AD2557, 0), "") * (R2557+1)),"")</f>
        <v>0</v>
      </c>
      <c r="AF2557" s="21">
        <f ca="1">SUMIFS(AE$2:AE2557,D$2:D2557,D2557)</f>
        <v>2628</v>
      </c>
    </row>
    <row r="2558" spans="1:32" hidden="1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1">
        <v>0</v>
      </c>
      <c r="S2558" s="20">
        <f>VLOOKUP($A2558,Database!$A:$Y,10,FALSE)</f>
        <v>0</v>
      </c>
      <c r="T2558" s="20">
        <f>VLOOKUP($A2558,Database!$A:$Y,11,FALSE)</f>
        <v>0</v>
      </c>
      <c r="U2558" s="20">
        <f>VLOOKUP($A2558,Database!$A:$Y,12,FALSE)</f>
        <v>0</v>
      </c>
      <c r="V2558" s="20" t="str">
        <f>VLOOKUP(A2558,Database!A:M,13,FALSE)</f>
        <v>À venir</v>
      </c>
      <c r="W2558" s="20" t="str">
        <f>VLOOKUP($A2558,Database!$A:$Y,20,FALSE)</f>
        <v/>
      </c>
      <c r="X2558" s="20" t="str">
        <f>VLOOKUP($A2558,Database!$A:$Y,21,FALSE)</f>
        <v/>
      </c>
      <c r="Y2558" s="20">
        <f>IF(A2558=0,0,IF(V2558="À venir",0,IF(AND(ISBLANK(P2558),ISBLANK(Q2558)),1,0)))</f>
        <v>0</v>
      </c>
      <c r="Z2558" s="20" t="str">
        <f>IF(OR(ISBLANK(P2558),ISBLANK(Q2558)),"",IF(OR(AND(P2558&gt;Q2558,W2558&gt;X2558),AND(P2558=Q2558,W2558=X2558),AND(P2558&lt;Q2558,W2558&lt;X2558)),1,0))</f>
        <v/>
      </c>
      <c r="AA2558" s="20" t="str">
        <f ca="1">IF(C2558&lt;NOW(),IF(AND(P2558&gt;Q2558,W2558&gt;X2558),S2558,IF(AND(P2558=Q2558,W2558=X2558),T2558,IF(AND(P2558&lt;Q2558,W2558&lt;X2558),U2558,0))),"")</f>
        <v/>
      </c>
      <c r="AB2558" s="20">
        <f ca="1">IF(AND(P2558=W2558,Q2558=X2558,NOT(ISBLANK(P2558)),NOT(ISBLANK(Q2558)),NOT(ISBLANK(W2558)),NOT(ISBLANK(AA2558))),1,0)</f>
        <v>0</v>
      </c>
      <c r="AC2558" s="20" t="str">
        <f ca="1">IF(AB2558=0,"",IF(OR(ISBLANK(P2558),ISBLANK(Q2558)),"",IF(ISBLANK(VLOOKUP(A2558,Database!A:AA,22,FALSE)),"",VLOOKUP(A2558,Database!A:AA,22,FALSE))))</f>
        <v/>
      </c>
      <c r="AD2558" s="20" t="str">
        <f>IFERROR(
   IF(
     OR(ISBLANK(P2558),ISBLANK(Q2558)),
     "",
     IF(
       AND(AA2558&lt;&gt;"",OR(V2558="Terminé",V2558="En cours")),
       VLOOKUP(AC2558,Setup_ScoreExactBonus!A:D,4,FALSE),
       0
     )),
  0)</f>
        <v/>
      </c>
      <c r="AE2558" s="21">
        <f>IFERROR(IF(OR(ISBLANK(P2558),ISBLANK(Q2558)),0,IF(AA2558&lt;&gt;"", AA2558 + IF(AB2558=1,AD2558, 0), "") * (R2558+1)),"")</f>
        <v>0</v>
      </c>
      <c r="AF2558" s="21">
        <f ca="1">SUMIFS(AE$2:AE2558,D$2:D2558,D2558)</f>
        <v>2516</v>
      </c>
    </row>
    <row r="2559" spans="1:32" hidden="1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1">
        <v>0</v>
      </c>
      <c r="S2559" s="20">
        <f>VLOOKUP($A2559,Database!$A:$Y,10,FALSE)</f>
        <v>0</v>
      </c>
      <c r="T2559" s="20">
        <f>VLOOKUP($A2559,Database!$A:$Y,11,FALSE)</f>
        <v>0</v>
      </c>
      <c r="U2559" s="20">
        <f>VLOOKUP($A2559,Database!$A:$Y,12,FALSE)</f>
        <v>0</v>
      </c>
      <c r="V2559" s="20" t="str">
        <f>VLOOKUP(A2559,Database!A:M,13,FALSE)</f>
        <v>À venir</v>
      </c>
      <c r="W2559" s="20" t="str">
        <f>VLOOKUP($A2559,Database!$A:$Y,20,FALSE)</f>
        <v/>
      </c>
      <c r="X2559" s="20" t="str">
        <f>VLOOKUP($A2559,Database!$A:$Y,21,FALSE)</f>
        <v/>
      </c>
      <c r="Y2559" s="20">
        <f>IF(A2559=0,0,IF(V2559="À venir",0,IF(AND(ISBLANK(P2559),ISBLANK(Q2559)),1,0)))</f>
        <v>0</v>
      </c>
      <c r="Z2559" s="20" t="str">
        <f>IF(OR(ISBLANK(P2559),ISBLANK(Q2559)),"",IF(OR(AND(P2559&gt;Q2559,W2559&gt;X2559),AND(P2559=Q2559,W2559=X2559),AND(P2559&lt;Q2559,W2559&lt;X2559)),1,0))</f>
        <v/>
      </c>
      <c r="AA2559" s="20" t="str">
        <f ca="1">IF(C2559&lt;NOW(),IF(AND(P2559&gt;Q2559,W2559&gt;X2559),S2559,IF(AND(P2559=Q2559,W2559=X2559),T2559,IF(AND(P2559&lt;Q2559,W2559&lt;X2559),U2559,0))),"")</f>
        <v/>
      </c>
      <c r="AB2559" s="20">
        <f ca="1">IF(AND(P2559=W2559,Q2559=X2559,NOT(ISBLANK(P2559)),NOT(ISBLANK(Q2559)),NOT(ISBLANK(W2559)),NOT(ISBLANK(AA2559))),1,0)</f>
        <v>0</v>
      </c>
      <c r="AC2559" s="20" t="str">
        <f ca="1">IF(AB2559=0,"",IF(OR(ISBLANK(P2559),ISBLANK(Q2559)),"",IF(ISBLANK(VLOOKUP(A2559,Database!A:AA,22,FALSE)),"",VLOOKUP(A2559,Database!A:AA,22,FALSE))))</f>
        <v/>
      </c>
      <c r="AD2559" s="20" t="str">
        <f>IFERROR(
   IF(
     OR(ISBLANK(P2559),ISBLANK(Q2559)),
     "",
     IF(
       AND(AA2559&lt;&gt;"",OR(V2559="Terminé",V2559="En cours")),
       VLOOKUP(AC2559,Setup_ScoreExactBonus!A:D,4,FALSE),
       0
     )),
  0)</f>
        <v/>
      </c>
      <c r="AE2559" s="21">
        <f>IFERROR(IF(OR(ISBLANK(P2559),ISBLANK(Q2559)),0,IF(AA2559&lt;&gt;"", AA2559 + IF(AB2559=1,AD2559, 0), "") * (R2559+1)),"")</f>
        <v>0</v>
      </c>
      <c r="AF2559" s="21">
        <f ca="1">SUMIFS(AE$2:AE2559,D$2:D2559,D2559)</f>
        <v>2656</v>
      </c>
    </row>
    <row r="2560" spans="1:32" hidden="1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1">
        <v>0</v>
      </c>
      <c r="S2560" s="20">
        <f>VLOOKUP($A2560,Database!$A:$Y,10,FALSE)</f>
        <v>0</v>
      </c>
      <c r="T2560" s="20">
        <f>VLOOKUP($A2560,Database!$A:$Y,11,FALSE)</f>
        <v>0</v>
      </c>
      <c r="U2560" s="20">
        <f>VLOOKUP($A2560,Database!$A:$Y,12,FALSE)</f>
        <v>0</v>
      </c>
      <c r="V2560" s="20" t="str">
        <f>VLOOKUP(A2560,Database!A:M,13,FALSE)</f>
        <v>À venir</v>
      </c>
      <c r="W2560" s="20" t="str">
        <f>VLOOKUP($A2560,Database!$A:$Y,20,FALSE)</f>
        <v/>
      </c>
      <c r="X2560" s="20" t="str">
        <f>VLOOKUP($A2560,Database!$A:$Y,21,FALSE)</f>
        <v/>
      </c>
      <c r="Y2560" s="20">
        <f>IF(A2560=0,0,IF(V2560="À venir",0,IF(AND(ISBLANK(P2560),ISBLANK(Q2560)),1,0)))</f>
        <v>0</v>
      </c>
      <c r="Z2560" s="20" t="str">
        <f>IF(OR(ISBLANK(P2560),ISBLANK(Q2560)),"",IF(OR(AND(P2560&gt;Q2560,W2560&gt;X2560),AND(P2560=Q2560,W2560=X2560),AND(P2560&lt;Q2560,W2560&lt;X2560)),1,0))</f>
        <v/>
      </c>
      <c r="AA2560" s="20" t="str">
        <f ca="1">IF(C2560&lt;NOW(),IF(AND(P2560&gt;Q2560,W2560&gt;X2560),S2560,IF(AND(P2560=Q2560,W2560=X2560),T2560,IF(AND(P2560&lt;Q2560,W2560&lt;X2560),U2560,0))),"")</f>
        <v/>
      </c>
      <c r="AB2560" s="20">
        <f ca="1">IF(AND(P2560=W2560,Q2560=X2560,NOT(ISBLANK(P2560)),NOT(ISBLANK(Q2560)),NOT(ISBLANK(W2560)),NOT(ISBLANK(AA2560))),1,0)</f>
        <v>0</v>
      </c>
      <c r="AC2560" s="20" t="str">
        <f ca="1">IF(AB2560=0,"",IF(OR(ISBLANK(P2560),ISBLANK(Q2560)),"",IF(ISBLANK(VLOOKUP(A2560,Database!A:AA,22,FALSE)),"",VLOOKUP(A2560,Database!A:AA,22,FALSE))))</f>
        <v/>
      </c>
      <c r="AD2560" s="20" t="str">
        <f>IFERROR(
   IF(
     OR(ISBLANK(P2560),ISBLANK(Q2560)),
     "",
     IF(
       AND(AA2560&lt;&gt;"",OR(V2560="Terminé",V2560="En cours")),
       VLOOKUP(AC2560,Setup_ScoreExactBonus!A:D,4,FALSE),
       0
     )),
  0)</f>
        <v/>
      </c>
      <c r="AE2560" s="21">
        <f>IFERROR(IF(OR(ISBLANK(P2560),ISBLANK(Q2560)),0,IF(AA2560&lt;&gt;"", AA2560 + IF(AB2560=1,AD2560, 0), "") * (R2560+1)),"")</f>
        <v>0</v>
      </c>
      <c r="AF2560" s="21">
        <f ca="1">SUMIFS(AE$2:AE2560,D$2:D2560,D2560)</f>
        <v>2468</v>
      </c>
    </row>
    <row r="2561" spans="1:32" hidden="1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1">
        <v>0</v>
      </c>
      <c r="S2561" s="20">
        <f>VLOOKUP($A2561,Database!$A:$Y,10,FALSE)</f>
        <v>0</v>
      </c>
      <c r="T2561" s="20">
        <f>VLOOKUP($A2561,Database!$A:$Y,11,FALSE)</f>
        <v>0</v>
      </c>
      <c r="U2561" s="20">
        <f>VLOOKUP($A2561,Database!$A:$Y,12,FALSE)</f>
        <v>0</v>
      </c>
      <c r="V2561" s="20" t="str">
        <f>VLOOKUP(A2561,Database!A:M,13,FALSE)</f>
        <v>À venir</v>
      </c>
      <c r="W2561" s="20" t="str">
        <f>VLOOKUP($A2561,Database!$A:$Y,20,FALSE)</f>
        <v/>
      </c>
      <c r="X2561" s="20" t="str">
        <f>VLOOKUP($A2561,Database!$A:$Y,21,FALSE)</f>
        <v/>
      </c>
      <c r="Y2561" s="20">
        <f>IF(A2561=0,0,IF(V2561="À venir",0,IF(AND(ISBLANK(P2561),ISBLANK(Q2561)),1,0)))</f>
        <v>0</v>
      </c>
      <c r="Z2561" s="20" t="str">
        <f>IF(OR(ISBLANK(P2561),ISBLANK(Q2561)),"",IF(OR(AND(P2561&gt;Q2561,W2561&gt;X2561),AND(P2561=Q2561,W2561=X2561),AND(P2561&lt;Q2561,W2561&lt;X2561)),1,0))</f>
        <v/>
      </c>
      <c r="AA2561" s="20" t="str">
        <f ca="1">IF(C2561&lt;NOW(),IF(AND(P2561&gt;Q2561,W2561&gt;X2561),S2561,IF(AND(P2561=Q2561,W2561=X2561),T2561,IF(AND(P2561&lt;Q2561,W2561&lt;X2561),U2561,0))),"")</f>
        <v/>
      </c>
      <c r="AB2561" s="20">
        <f ca="1">IF(AND(P2561=W2561,Q2561=X2561,NOT(ISBLANK(P2561)),NOT(ISBLANK(Q2561)),NOT(ISBLANK(W2561)),NOT(ISBLANK(AA2561))),1,0)</f>
        <v>0</v>
      </c>
      <c r="AC2561" s="20" t="str">
        <f ca="1">IF(AB2561=0,"",IF(OR(ISBLANK(P2561),ISBLANK(Q2561)),"",IF(ISBLANK(VLOOKUP(A2561,Database!A:AA,22,FALSE)),"",VLOOKUP(A2561,Database!A:AA,22,FALSE))))</f>
        <v/>
      </c>
      <c r="AD2561" s="20" t="str">
        <f>IFERROR(
   IF(
     OR(ISBLANK(P2561),ISBLANK(Q2561)),
     "",
     IF(
       AND(AA2561&lt;&gt;"",OR(V2561="Terminé",V2561="En cours")),
       VLOOKUP(AC2561,Setup_ScoreExactBonus!A:D,4,FALSE),
       0
     )),
  0)</f>
        <v/>
      </c>
      <c r="AE2561" s="21">
        <f>IFERROR(IF(OR(ISBLANK(P2561),ISBLANK(Q2561)),0,IF(AA2561&lt;&gt;"", AA2561 + IF(AB2561=1,AD2561, 0), "") * (R2561+1)),"")</f>
        <v>0</v>
      </c>
      <c r="AF2561" s="21">
        <f ca="1">SUMIFS(AE$2:AE2561,D$2:D2561,D2561)</f>
        <v>2298</v>
      </c>
    </row>
    <row r="2562" spans="1:32" hidden="1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1">
        <v>0</v>
      </c>
      <c r="S2562" s="20">
        <f>VLOOKUP($A2562,Database!$A:$Y,10,FALSE)</f>
        <v>0</v>
      </c>
      <c r="T2562" s="20">
        <f>VLOOKUP($A2562,Database!$A:$Y,11,FALSE)</f>
        <v>0</v>
      </c>
      <c r="U2562" s="20">
        <f>VLOOKUP($A2562,Database!$A:$Y,12,FALSE)</f>
        <v>0</v>
      </c>
      <c r="V2562" s="20" t="str">
        <f>VLOOKUP(A2562,Database!A:M,13,FALSE)</f>
        <v>À venir</v>
      </c>
      <c r="W2562" s="20" t="str">
        <f>VLOOKUP($A2562,Database!$A:$Y,20,FALSE)</f>
        <v/>
      </c>
      <c r="X2562" s="20" t="str">
        <f>VLOOKUP($A2562,Database!$A:$Y,21,FALSE)</f>
        <v/>
      </c>
      <c r="Y2562" s="20">
        <f>IF(A2562=0,0,IF(V2562="À venir",0,IF(AND(ISBLANK(P2562),ISBLANK(Q2562)),1,0)))</f>
        <v>0</v>
      </c>
      <c r="Z2562" s="20" t="str">
        <f>IF(OR(ISBLANK(P2562),ISBLANK(Q2562)),"",IF(OR(AND(P2562&gt;Q2562,W2562&gt;X2562),AND(P2562=Q2562,W2562=X2562),AND(P2562&lt;Q2562,W2562&lt;X2562)),1,0))</f>
        <v/>
      </c>
      <c r="AA2562" s="20" t="str">
        <f ca="1">IF(C2562&lt;NOW(),IF(AND(P2562&gt;Q2562,W2562&gt;X2562),S2562,IF(AND(P2562=Q2562,W2562=X2562),T2562,IF(AND(P2562&lt;Q2562,W2562&lt;X2562),U2562,0))),"")</f>
        <v/>
      </c>
      <c r="AB2562" s="20">
        <f ca="1">IF(AND(P2562=W2562,Q2562=X2562,NOT(ISBLANK(P2562)),NOT(ISBLANK(Q2562)),NOT(ISBLANK(W2562)),NOT(ISBLANK(AA2562))),1,0)</f>
        <v>0</v>
      </c>
      <c r="AC2562" s="20" t="str">
        <f ca="1">IF(AB2562=0,"",IF(OR(ISBLANK(P2562),ISBLANK(Q2562)),"",IF(ISBLANK(VLOOKUP(A2562,Database!A:AA,22,FALSE)),"",VLOOKUP(A2562,Database!A:AA,22,FALSE))))</f>
        <v/>
      </c>
      <c r="AD2562" s="20" t="str">
        <f>IFERROR(
   IF(
     OR(ISBLANK(P2562),ISBLANK(Q2562)),
     "",
     IF(
       AND(AA2562&lt;&gt;"",OR(V2562="Terminé",V2562="En cours")),
       VLOOKUP(AC2562,Setup_ScoreExactBonus!A:D,4,FALSE),
       0
     )),
  0)</f>
        <v/>
      </c>
      <c r="AE2562" s="21">
        <f>IFERROR(IF(OR(ISBLANK(P2562),ISBLANK(Q2562)),0,IF(AA2562&lt;&gt;"", AA2562 + IF(AB2562=1,AD2562, 0), "") * (R2562+1)),"")</f>
        <v>0</v>
      </c>
      <c r="AF2562" s="21">
        <f ca="1">SUMIFS(AE$2:AE2562,D$2:D2562,D2562)</f>
        <v>2034</v>
      </c>
    </row>
    <row r="2563" spans="1:32" hidden="1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1">
        <v>0</v>
      </c>
      <c r="S2563" s="20">
        <f>VLOOKUP($A2563,Database!$A:$Y,10,FALSE)</f>
        <v>0</v>
      </c>
      <c r="T2563" s="20">
        <f>VLOOKUP($A2563,Database!$A:$Y,11,FALSE)</f>
        <v>0</v>
      </c>
      <c r="U2563" s="20">
        <f>VLOOKUP($A2563,Database!$A:$Y,12,FALSE)</f>
        <v>0</v>
      </c>
      <c r="V2563" s="20" t="str">
        <f>VLOOKUP(A2563,Database!A:M,13,FALSE)</f>
        <v>À venir</v>
      </c>
      <c r="W2563" s="20" t="str">
        <f>VLOOKUP($A2563,Database!$A:$Y,20,FALSE)</f>
        <v/>
      </c>
      <c r="X2563" s="20" t="str">
        <f>VLOOKUP($A2563,Database!$A:$Y,21,FALSE)</f>
        <v/>
      </c>
      <c r="Y2563" s="20">
        <f>IF(A2563=0,0,IF(V2563="À venir",0,IF(AND(ISBLANK(P2563),ISBLANK(Q2563)),1,0)))</f>
        <v>0</v>
      </c>
      <c r="Z2563" s="20" t="str">
        <f>IF(OR(ISBLANK(P2563),ISBLANK(Q2563)),"",IF(OR(AND(P2563&gt;Q2563,W2563&gt;X2563),AND(P2563=Q2563,W2563=X2563),AND(P2563&lt;Q2563,W2563&lt;X2563)),1,0))</f>
        <v/>
      </c>
      <c r="AA2563" s="20" t="str">
        <f ca="1">IF(C2563&lt;NOW(),IF(AND(P2563&gt;Q2563,W2563&gt;X2563),S2563,IF(AND(P2563=Q2563,W2563=X2563),T2563,IF(AND(P2563&lt;Q2563,W2563&lt;X2563),U2563,0))),"")</f>
        <v/>
      </c>
      <c r="AB2563" s="20">
        <f ca="1">IF(AND(P2563=W2563,Q2563=X2563,NOT(ISBLANK(P2563)),NOT(ISBLANK(Q2563)),NOT(ISBLANK(W2563)),NOT(ISBLANK(AA2563))),1,0)</f>
        <v>0</v>
      </c>
      <c r="AC2563" s="20" t="str">
        <f ca="1">IF(AB2563=0,"",IF(OR(ISBLANK(P2563),ISBLANK(Q2563)),"",IF(ISBLANK(VLOOKUP(A2563,Database!A:AA,22,FALSE)),"",VLOOKUP(A2563,Database!A:AA,22,FALSE))))</f>
        <v/>
      </c>
      <c r="AD2563" s="20" t="str">
        <f>IFERROR(
   IF(
     OR(ISBLANK(P2563),ISBLANK(Q2563)),
     "",
     IF(
       AND(AA2563&lt;&gt;"",OR(V2563="Terminé",V2563="En cours")),
       VLOOKUP(AC2563,Setup_ScoreExactBonus!A:D,4,FALSE),
       0
     )),
  0)</f>
        <v/>
      </c>
      <c r="AE2563" s="21">
        <f>IFERROR(IF(OR(ISBLANK(P2563),ISBLANK(Q2563)),0,IF(AA2563&lt;&gt;"", AA2563 + IF(AB2563=1,AD2563, 0), "") * (R2563+1)),"")</f>
        <v>0</v>
      </c>
      <c r="AF2563" s="21">
        <f ca="1">SUMIFS(AE$2:AE2563,D$2:D2563,D2563)</f>
        <v>2761</v>
      </c>
    </row>
    <row r="2564" spans="1:32" hidden="1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1">
        <v>0</v>
      </c>
      <c r="S2564" s="20">
        <f>VLOOKUP($A2564,Database!$A:$Y,10,FALSE)</f>
        <v>0</v>
      </c>
      <c r="T2564" s="20">
        <f>VLOOKUP($A2564,Database!$A:$Y,11,FALSE)</f>
        <v>0</v>
      </c>
      <c r="U2564" s="20">
        <f>VLOOKUP($A2564,Database!$A:$Y,12,FALSE)</f>
        <v>0</v>
      </c>
      <c r="V2564" s="20" t="str">
        <f>VLOOKUP(A2564,Database!A:M,13,FALSE)</f>
        <v>À venir</v>
      </c>
      <c r="W2564" s="20" t="str">
        <f>VLOOKUP($A2564,Database!$A:$Y,20,FALSE)</f>
        <v/>
      </c>
      <c r="X2564" s="20" t="str">
        <f>VLOOKUP($A2564,Database!$A:$Y,21,FALSE)</f>
        <v/>
      </c>
      <c r="Y2564" s="20">
        <f>IF(A2564=0,0,IF(V2564="À venir",0,IF(AND(ISBLANK(P2564),ISBLANK(Q2564)),1,0)))</f>
        <v>0</v>
      </c>
      <c r="Z2564" s="20" t="str">
        <f>IF(OR(ISBLANK(P2564),ISBLANK(Q2564)),"",IF(OR(AND(P2564&gt;Q2564,W2564&gt;X2564),AND(P2564=Q2564,W2564=X2564),AND(P2564&lt;Q2564,W2564&lt;X2564)),1,0))</f>
        <v/>
      </c>
      <c r="AA2564" s="20" t="str">
        <f ca="1">IF(C2564&lt;NOW(),IF(AND(P2564&gt;Q2564,W2564&gt;X2564),S2564,IF(AND(P2564=Q2564,W2564=X2564),T2564,IF(AND(P2564&lt;Q2564,W2564&lt;X2564),U2564,0))),"")</f>
        <v/>
      </c>
      <c r="AB2564" s="20">
        <f ca="1">IF(AND(P2564=W2564,Q2564=X2564,NOT(ISBLANK(P2564)),NOT(ISBLANK(Q2564)),NOT(ISBLANK(W2564)),NOT(ISBLANK(AA2564))),1,0)</f>
        <v>0</v>
      </c>
      <c r="AC2564" s="20" t="str">
        <f ca="1">IF(AB2564=0,"",IF(OR(ISBLANK(P2564),ISBLANK(Q2564)),"",IF(ISBLANK(VLOOKUP(A2564,Database!A:AA,22,FALSE)),"",VLOOKUP(A2564,Database!A:AA,22,FALSE))))</f>
        <v/>
      </c>
      <c r="AD2564" s="20" t="str">
        <f>IFERROR(
   IF(
     OR(ISBLANK(P2564),ISBLANK(Q2564)),
     "",
     IF(
       AND(AA2564&lt;&gt;"",OR(V2564="Terminé",V2564="En cours")),
       VLOOKUP(AC2564,Setup_ScoreExactBonus!A:D,4,FALSE),
       0
     )),
  0)</f>
        <v/>
      </c>
      <c r="AE2564" s="21">
        <f>IFERROR(IF(OR(ISBLANK(P2564),ISBLANK(Q2564)),0,IF(AA2564&lt;&gt;"", AA2564 + IF(AB2564=1,AD2564, 0), "") * (R2564+1)),"")</f>
        <v>0</v>
      </c>
      <c r="AF2564" s="21">
        <f ca="1">SUMIFS(AE$2:AE2564,D$2:D2564,D2564)</f>
        <v>2809</v>
      </c>
    </row>
    <row r="2565" spans="1:32" hidden="1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1">
        <v>0</v>
      </c>
      <c r="S2565" s="20">
        <f>VLOOKUP($A2565,Database!$A:$Y,10,FALSE)</f>
        <v>0</v>
      </c>
      <c r="T2565" s="20">
        <f>VLOOKUP($A2565,Database!$A:$Y,11,FALSE)</f>
        <v>0</v>
      </c>
      <c r="U2565" s="20">
        <f>VLOOKUP($A2565,Database!$A:$Y,12,FALSE)</f>
        <v>0</v>
      </c>
      <c r="V2565" s="20" t="str">
        <f>VLOOKUP(A2565,Database!A:M,13,FALSE)</f>
        <v>À venir</v>
      </c>
      <c r="W2565" s="20" t="str">
        <f>VLOOKUP($A2565,Database!$A:$Y,20,FALSE)</f>
        <v/>
      </c>
      <c r="X2565" s="20" t="str">
        <f>VLOOKUP($A2565,Database!$A:$Y,21,FALSE)</f>
        <v/>
      </c>
      <c r="Y2565" s="20">
        <f>IF(A2565=0,0,IF(V2565="À venir",0,IF(AND(ISBLANK(P2565),ISBLANK(Q2565)),1,0)))</f>
        <v>0</v>
      </c>
      <c r="Z2565" s="20" t="str">
        <f>IF(OR(ISBLANK(P2565),ISBLANK(Q2565)),"",IF(OR(AND(P2565&gt;Q2565,W2565&gt;X2565),AND(P2565=Q2565,W2565=X2565),AND(P2565&lt;Q2565,W2565&lt;X2565)),1,0))</f>
        <v/>
      </c>
      <c r="AA2565" s="20">
        <f ca="1">IF(C2565&lt;NOW(),IF(AND(P2565&gt;Q2565,W2565&gt;X2565),S2565,IF(AND(P2565=Q2565,W2565=X2565),T2565,IF(AND(P2565&lt;Q2565,W2565&lt;X2565),U2565,0))),"")</f>
        <v>0</v>
      </c>
      <c r="AB2565" s="20">
        <f ca="1">IF(AND(P2565=W2565,Q2565=X2565,NOT(ISBLANK(P2565)),NOT(ISBLANK(Q2565)),NOT(ISBLANK(W2565)),NOT(ISBLANK(AA2565))),1,0)</f>
        <v>0</v>
      </c>
      <c r="AC2565" s="20" t="str">
        <f ca="1">IF(AB2565=0,"",IF(OR(ISBLANK(P2565),ISBLANK(Q2565)),"",IF(ISBLANK(VLOOKUP(A2565,Database!A:AA,22,FALSE)),"",VLOOKUP(A2565,Database!A:AA,22,FALSE))))</f>
        <v/>
      </c>
      <c r="AD2565" s="20" t="str">
        <f>IFERROR(
   IF(
     OR(ISBLANK(P2565),ISBLANK(Q2565)),
     "",
     IF(
       AND(AA2565&lt;&gt;"",OR(V2565="Terminé",V2565="En cours")),
       VLOOKUP(AC2565,Setup_ScoreExactBonus!A:D,4,FALSE),
       0
     )),
  0)</f>
        <v/>
      </c>
      <c r="AE2565" s="21">
        <f>IFERROR(IF(OR(ISBLANK(P2565),ISBLANK(Q2565)),0,IF(AA2565&lt;&gt;"", AA2565 + IF(AB2565=1,AD2565, 0), "") * (R2565+1)),"")</f>
        <v>0</v>
      </c>
      <c r="AF2565" s="21">
        <f ca="1">SUMIFS(AE$2:AE2565,D$2:D2565,D2565)</f>
        <v>2170</v>
      </c>
    </row>
    <row r="2566" spans="1:32" hidden="1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1">
        <v>0</v>
      </c>
      <c r="S2566" s="20">
        <f>VLOOKUP($A2566,Database!$A:$Y,10,FALSE)</f>
        <v>0</v>
      </c>
      <c r="T2566" s="20">
        <f>VLOOKUP($A2566,Database!$A:$Y,11,FALSE)</f>
        <v>0</v>
      </c>
      <c r="U2566" s="20">
        <f>VLOOKUP($A2566,Database!$A:$Y,12,FALSE)</f>
        <v>0</v>
      </c>
      <c r="V2566" s="20" t="str">
        <f>VLOOKUP(A2566,Database!A:M,13,FALSE)</f>
        <v>À venir</v>
      </c>
      <c r="W2566" s="20" t="str">
        <f>VLOOKUP($A2566,Database!$A:$Y,20,FALSE)</f>
        <v/>
      </c>
      <c r="X2566" s="20" t="str">
        <f>VLOOKUP($A2566,Database!$A:$Y,21,FALSE)</f>
        <v/>
      </c>
      <c r="Y2566" s="20">
        <f>IF(A2566=0,0,IF(V2566="À venir",0,IF(AND(ISBLANK(P2566),ISBLANK(Q2566)),1,0)))</f>
        <v>0</v>
      </c>
      <c r="Z2566" s="20" t="str">
        <f>IF(OR(ISBLANK(P2566),ISBLANK(Q2566)),"",IF(OR(AND(P2566&gt;Q2566,W2566&gt;X2566),AND(P2566=Q2566,W2566=X2566),AND(P2566&lt;Q2566,W2566&lt;X2566)),1,0))</f>
        <v/>
      </c>
      <c r="AA2566" s="20" t="str">
        <f ca="1">IF(C2566&lt;NOW(),IF(AND(P2566&gt;Q2566,W2566&gt;X2566),S2566,IF(AND(P2566=Q2566,W2566=X2566),T2566,IF(AND(P2566&lt;Q2566,W2566&lt;X2566),U2566,0))),"")</f>
        <v/>
      </c>
      <c r="AB2566" s="20">
        <f ca="1">IF(AND(P2566=W2566,Q2566=X2566,NOT(ISBLANK(P2566)),NOT(ISBLANK(Q2566)),NOT(ISBLANK(W2566)),NOT(ISBLANK(AA2566))),1,0)</f>
        <v>0</v>
      </c>
      <c r="AC2566" s="20" t="str">
        <f ca="1">IF(AB2566=0,"",IF(OR(ISBLANK(P2566),ISBLANK(Q2566)),"",IF(ISBLANK(VLOOKUP(A2566,Database!A:AA,22,FALSE)),"",VLOOKUP(A2566,Database!A:AA,22,FALSE))))</f>
        <v/>
      </c>
      <c r="AD2566" s="20" t="str">
        <f>IFERROR(
   IF(
     OR(ISBLANK(P2566),ISBLANK(Q2566)),
     "",
     IF(
       AND(AA2566&lt;&gt;"",OR(V2566="Terminé",V2566="En cours")),
       VLOOKUP(AC2566,Setup_ScoreExactBonus!A:D,4,FALSE),
       0
     )),
  0)</f>
        <v/>
      </c>
      <c r="AE2566" s="21">
        <f>IFERROR(IF(OR(ISBLANK(P2566),ISBLANK(Q2566)),0,IF(AA2566&lt;&gt;"", AA2566 + IF(AB2566=1,AD2566, 0), "") * (R2566+1)),"")</f>
        <v>0</v>
      </c>
      <c r="AF2566" s="21">
        <f ca="1">SUMIFS(AE$2:AE2566,D$2:D2566,D2566)</f>
        <v>2233</v>
      </c>
    </row>
    <row r="2567" spans="1:32" hidden="1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1">
        <v>0</v>
      </c>
      <c r="S2567" s="20">
        <f>VLOOKUP($A2567,Database!$A:$Y,10,FALSE)</f>
        <v>0</v>
      </c>
      <c r="T2567" s="20">
        <f>VLOOKUP($A2567,Database!$A:$Y,11,FALSE)</f>
        <v>0</v>
      </c>
      <c r="U2567" s="20">
        <f>VLOOKUP($A2567,Database!$A:$Y,12,FALSE)</f>
        <v>0</v>
      </c>
      <c r="V2567" s="20" t="str">
        <f>VLOOKUP(A2567,Database!A:M,13,FALSE)</f>
        <v>À venir</v>
      </c>
      <c r="W2567" s="20" t="str">
        <f>VLOOKUP($A2567,Database!$A:$Y,20,FALSE)</f>
        <v/>
      </c>
      <c r="X2567" s="20" t="str">
        <f>VLOOKUP($A2567,Database!$A:$Y,21,FALSE)</f>
        <v/>
      </c>
      <c r="Y2567" s="20">
        <f>IF(A2567=0,0,IF(V2567="À venir",0,IF(AND(ISBLANK(P2567),ISBLANK(Q2567)),1,0)))</f>
        <v>0</v>
      </c>
      <c r="Z2567" s="20" t="str">
        <f>IF(OR(ISBLANK(P2567),ISBLANK(Q2567)),"",IF(OR(AND(P2567&gt;Q2567,W2567&gt;X2567),AND(P2567=Q2567,W2567=X2567),AND(P2567&lt;Q2567,W2567&lt;X2567)),1,0))</f>
        <v/>
      </c>
      <c r="AA2567" s="20" t="str">
        <f ca="1">IF(C2567&lt;NOW(),IF(AND(P2567&gt;Q2567,W2567&gt;X2567),S2567,IF(AND(P2567=Q2567,W2567=X2567),T2567,IF(AND(P2567&lt;Q2567,W2567&lt;X2567),U2567,0))),"")</f>
        <v/>
      </c>
      <c r="AB2567" s="20">
        <f ca="1">IF(AND(P2567=W2567,Q2567=X2567,NOT(ISBLANK(P2567)),NOT(ISBLANK(Q2567)),NOT(ISBLANK(W2567)),NOT(ISBLANK(AA2567))),1,0)</f>
        <v>0</v>
      </c>
      <c r="AC2567" s="20" t="str">
        <f ca="1">IF(AB2567=0,"",IF(OR(ISBLANK(P2567),ISBLANK(Q2567)),"",IF(ISBLANK(VLOOKUP(A2567,Database!A:AA,22,FALSE)),"",VLOOKUP(A2567,Database!A:AA,22,FALSE))))</f>
        <v/>
      </c>
      <c r="AD2567" s="20" t="str">
        <f>IFERROR(
   IF(
     OR(ISBLANK(P2567),ISBLANK(Q2567)),
     "",
     IF(
       AND(AA2567&lt;&gt;"",OR(V2567="Terminé",V2567="En cours")),
       VLOOKUP(AC2567,Setup_ScoreExactBonus!A:D,4,FALSE),
       0
     )),
  0)</f>
        <v/>
      </c>
      <c r="AE2567" s="21">
        <f>IFERROR(IF(OR(ISBLANK(P2567),ISBLANK(Q2567)),0,IF(AA2567&lt;&gt;"", AA2567 + IF(AB2567=1,AD2567, 0), "") * (R2567+1)),"")</f>
        <v>0</v>
      </c>
      <c r="AF2567" s="21">
        <f ca="1">SUMIFS(AE$2:AE2567,D$2:D2567,D2567)</f>
        <v>2750</v>
      </c>
    </row>
    <row r="2568" spans="1:32" hidden="1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1">
        <v>0</v>
      </c>
      <c r="S2568" s="20">
        <f>VLOOKUP($A2568,Database!$A:$Y,10,FALSE)</f>
        <v>0</v>
      </c>
      <c r="T2568" s="20">
        <f>VLOOKUP($A2568,Database!$A:$Y,11,FALSE)</f>
        <v>0</v>
      </c>
      <c r="U2568" s="20">
        <f>VLOOKUP($A2568,Database!$A:$Y,12,FALSE)</f>
        <v>0</v>
      </c>
      <c r="V2568" s="20" t="str">
        <f>VLOOKUP(A2568,Database!A:M,13,FALSE)</f>
        <v>À venir</v>
      </c>
      <c r="W2568" s="20" t="str">
        <f>VLOOKUP($A2568,Database!$A:$Y,20,FALSE)</f>
        <v/>
      </c>
      <c r="X2568" s="20" t="str">
        <f>VLOOKUP($A2568,Database!$A:$Y,21,FALSE)</f>
        <v/>
      </c>
      <c r="Y2568" s="20">
        <f>IF(A2568=0,0,IF(V2568="À venir",0,IF(AND(ISBLANK(P2568),ISBLANK(Q2568)),1,0)))</f>
        <v>0</v>
      </c>
      <c r="Z2568" s="20" t="str">
        <f>IF(OR(ISBLANK(P2568),ISBLANK(Q2568)),"",IF(OR(AND(P2568&gt;Q2568,W2568&gt;X2568),AND(P2568=Q2568,W2568=X2568),AND(P2568&lt;Q2568,W2568&lt;X2568)),1,0))</f>
        <v/>
      </c>
      <c r="AA2568" s="20" t="str">
        <f ca="1">IF(C2568&lt;NOW(),IF(AND(P2568&gt;Q2568,W2568&gt;X2568),S2568,IF(AND(P2568=Q2568,W2568=X2568),T2568,IF(AND(P2568&lt;Q2568,W2568&lt;X2568),U2568,0))),"")</f>
        <v/>
      </c>
      <c r="AB2568" s="20">
        <f ca="1">IF(AND(P2568=W2568,Q2568=X2568,NOT(ISBLANK(P2568)),NOT(ISBLANK(Q2568)),NOT(ISBLANK(W2568)),NOT(ISBLANK(AA2568))),1,0)</f>
        <v>0</v>
      </c>
      <c r="AC2568" s="20" t="str">
        <f ca="1">IF(AB2568=0,"",IF(OR(ISBLANK(P2568),ISBLANK(Q2568)),"",IF(ISBLANK(VLOOKUP(A2568,Database!A:AA,22,FALSE)),"",VLOOKUP(A2568,Database!A:AA,22,FALSE))))</f>
        <v/>
      </c>
      <c r="AD2568" s="20" t="str">
        <f>IFERROR(
   IF(
     OR(ISBLANK(P2568),ISBLANK(Q2568)),
     "",
     IF(
       AND(AA2568&lt;&gt;"",OR(V2568="Terminé",V2568="En cours")),
       VLOOKUP(AC2568,Setup_ScoreExactBonus!A:D,4,FALSE),
       0
     )),
  0)</f>
        <v/>
      </c>
      <c r="AE2568" s="21">
        <f>IFERROR(IF(OR(ISBLANK(P2568),ISBLANK(Q2568)),0,IF(AA2568&lt;&gt;"", AA2568 + IF(AB2568=1,AD2568, 0), "") * (R2568+1)),"")</f>
        <v>0</v>
      </c>
      <c r="AF2568" s="21">
        <f ca="1">SUMIFS(AE$2:AE2568,D$2:D2568,D2568)</f>
        <v>3059</v>
      </c>
    </row>
    <row r="2569" spans="1:32" hidden="1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1">
        <v>0</v>
      </c>
      <c r="S2569" s="20">
        <f>VLOOKUP($A2569,Database!$A:$Y,10,FALSE)</f>
        <v>0</v>
      </c>
      <c r="T2569" s="20">
        <f>VLOOKUP($A2569,Database!$A:$Y,11,FALSE)</f>
        <v>0</v>
      </c>
      <c r="U2569" s="20">
        <f>VLOOKUP($A2569,Database!$A:$Y,12,FALSE)</f>
        <v>0</v>
      </c>
      <c r="V2569" s="20" t="str">
        <f>VLOOKUP(A2569,Database!A:M,13,FALSE)</f>
        <v>À venir</v>
      </c>
      <c r="W2569" s="20" t="str">
        <f>VLOOKUP($A2569,Database!$A:$Y,20,FALSE)</f>
        <v/>
      </c>
      <c r="X2569" s="20" t="str">
        <f>VLOOKUP($A2569,Database!$A:$Y,21,FALSE)</f>
        <v/>
      </c>
      <c r="Y2569" s="20">
        <f>IF(A2569=0,0,IF(V2569="À venir",0,IF(AND(ISBLANK(P2569),ISBLANK(Q2569)),1,0)))</f>
        <v>0</v>
      </c>
      <c r="Z2569" s="20" t="str">
        <f>IF(OR(ISBLANK(P2569),ISBLANK(Q2569)),"",IF(OR(AND(P2569&gt;Q2569,W2569&gt;X2569),AND(P2569=Q2569,W2569=X2569),AND(P2569&lt;Q2569,W2569&lt;X2569)),1,0))</f>
        <v/>
      </c>
      <c r="AA2569" s="20" t="str">
        <f ca="1">IF(C2569&lt;NOW(),IF(AND(P2569&gt;Q2569,W2569&gt;X2569),S2569,IF(AND(P2569=Q2569,W2569=X2569),T2569,IF(AND(P2569&lt;Q2569,W2569&lt;X2569),U2569,0))),"")</f>
        <v/>
      </c>
      <c r="AB2569" s="20">
        <f ca="1">IF(AND(P2569=W2569,Q2569=X2569,NOT(ISBLANK(P2569)),NOT(ISBLANK(Q2569)),NOT(ISBLANK(W2569)),NOT(ISBLANK(AA2569))),1,0)</f>
        <v>0</v>
      </c>
      <c r="AC2569" s="20" t="str">
        <f ca="1">IF(AB2569=0,"",IF(OR(ISBLANK(P2569),ISBLANK(Q2569)),"",IF(ISBLANK(VLOOKUP(A2569,Database!A:AA,22,FALSE)),"",VLOOKUP(A2569,Database!A:AA,22,FALSE))))</f>
        <v/>
      </c>
      <c r="AD2569" s="20" t="str">
        <f>IFERROR(
   IF(
     OR(ISBLANK(P2569),ISBLANK(Q2569)),
     "",
     IF(
       AND(AA2569&lt;&gt;"",OR(V2569="Terminé",V2569="En cours")),
       VLOOKUP(AC2569,Setup_ScoreExactBonus!A:D,4,FALSE),
       0
     )),
  0)</f>
        <v/>
      </c>
      <c r="AE2569" s="21">
        <f>IFERROR(IF(OR(ISBLANK(P2569),ISBLANK(Q2569)),0,IF(AA2569&lt;&gt;"", AA2569 + IF(AB2569=1,AD2569, 0), "") * (R2569+1)),"")</f>
        <v>0</v>
      </c>
      <c r="AF2569" s="21">
        <f ca="1">SUMIFS(AE$2:AE2569,D$2:D2569,D2569)</f>
        <v>2802</v>
      </c>
    </row>
    <row r="2570" spans="1:32" hidden="1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1">
        <v>0</v>
      </c>
      <c r="S2570" s="20">
        <f>VLOOKUP($A2570,Database!$A:$Y,10,FALSE)</f>
        <v>0</v>
      </c>
      <c r="T2570" s="20">
        <f>VLOOKUP($A2570,Database!$A:$Y,11,FALSE)</f>
        <v>0</v>
      </c>
      <c r="U2570" s="20">
        <f>VLOOKUP($A2570,Database!$A:$Y,12,FALSE)</f>
        <v>0</v>
      </c>
      <c r="V2570" s="20" t="str">
        <f>VLOOKUP(A2570,Database!A:M,13,FALSE)</f>
        <v>À venir</v>
      </c>
      <c r="W2570" s="20" t="str">
        <f>VLOOKUP($A2570,Database!$A:$Y,20,FALSE)</f>
        <v/>
      </c>
      <c r="X2570" s="20" t="str">
        <f>VLOOKUP($A2570,Database!$A:$Y,21,FALSE)</f>
        <v/>
      </c>
      <c r="Y2570" s="20">
        <f>IF(A2570=0,0,IF(V2570="À venir",0,IF(AND(ISBLANK(P2570),ISBLANK(Q2570)),1,0)))</f>
        <v>0</v>
      </c>
      <c r="Z2570" s="20" t="str">
        <f>IF(OR(ISBLANK(P2570),ISBLANK(Q2570)),"",IF(OR(AND(P2570&gt;Q2570,W2570&gt;X2570),AND(P2570=Q2570,W2570=X2570),AND(P2570&lt;Q2570,W2570&lt;X2570)),1,0))</f>
        <v/>
      </c>
      <c r="AA2570" s="20" t="str">
        <f ca="1">IF(C2570&lt;NOW(),IF(AND(P2570&gt;Q2570,W2570&gt;X2570),S2570,IF(AND(P2570=Q2570,W2570=X2570),T2570,IF(AND(P2570&lt;Q2570,W2570&lt;X2570),U2570,0))),"")</f>
        <v/>
      </c>
      <c r="AB2570" s="20">
        <f ca="1">IF(AND(P2570=W2570,Q2570=X2570,NOT(ISBLANK(P2570)),NOT(ISBLANK(Q2570)),NOT(ISBLANK(W2570)),NOT(ISBLANK(AA2570))),1,0)</f>
        <v>0</v>
      </c>
      <c r="AC2570" s="20" t="str">
        <f ca="1">IF(AB2570=0,"",IF(OR(ISBLANK(P2570),ISBLANK(Q2570)),"",IF(ISBLANK(VLOOKUP(A2570,Database!A:AA,22,FALSE)),"",VLOOKUP(A2570,Database!A:AA,22,FALSE))))</f>
        <v/>
      </c>
      <c r="AD2570" s="20" t="str">
        <f>IFERROR(
   IF(
     OR(ISBLANK(P2570),ISBLANK(Q2570)),
     "",
     IF(
       AND(AA2570&lt;&gt;"",OR(V2570="Terminé",V2570="En cours")),
       VLOOKUP(AC2570,Setup_ScoreExactBonus!A:D,4,FALSE),
       0
     )),
  0)</f>
        <v/>
      </c>
      <c r="AE2570" s="21">
        <f>IFERROR(IF(OR(ISBLANK(P2570),ISBLANK(Q2570)),0,IF(AA2570&lt;&gt;"", AA2570 + IF(AB2570=1,AD2570, 0), "") * (R2570+1)),"")</f>
        <v>0</v>
      </c>
      <c r="AF2570" s="21">
        <f ca="1">SUMIFS(AE$2:AE2570,D$2:D2570,D2570)</f>
        <v>2698</v>
      </c>
    </row>
    <row r="2571" spans="1:32" hidden="1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1">
        <v>0</v>
      </c>
      <c r="S2571" s="20">
        <f>VLOOKUP($A2571,Database!$A:$Y,10,FALSE)</f>
        <v>0</v>
      </c>
      <c r="T2571" s="20">
        <f>VLOOKUP($A2571,Database!$A:$Y,11,FALSE)</f>
        <v>0</v>
      </c>
      <c r="U2571" s="20">
        <f>VLOOKUP($A2571,Database!$A:$Y,12,FALSE)</f>
        <v>0</v>
      </c>
      <c r="V2571" s="20" t="str">
        <f>VLOOKUP(A2571,Database!A:M,13,FALSE)</f>
        <v>À venir</v>
      </c>
      <c r="W2571" s="20" t="str">
        <f>VLOOKUP($A2571,Database!$A:$Y,20,FALSE)</f>
        <v/>
      </c>
      <c r="X2571" s="20" t="str">
        <f>VLOOKUP($A2571,Database!$A:$Y,21,FALSE)</f>
        <v/>
      </c>
      <c r="Y2571" s="20">
        <f>IF(A2571=0,0,IF(V2571="À venir",0,IF(AND(ISBLANK(P2571),ISBLANK(Q2571)),1,0)))</f>
        <v>0</v>
      </c>
      <c r="Z2571" s="20" t="str">
        <f>IF(OR(ISBLANK(P2571),ISBLANK(Q2571)),"",IF(OR(AND(P2571&gt;Q2571,W2571&gt;X2571),AND(P2571=Q2571,W2571=X2571),AND(P2571&lt;Q2571,W2571&lt;X2571)),1,0))</f>
        <v/>
      </c>
      <c r="AA2571" s="20" t="str">
        <f ca="1">IF(C2571&lt;NOW(),IF(AND(P2571&gt;Q2571,W2571&gt;X2571),S2571,IF(AND(P2571=Q2571,W2571=X2571),T2571,IF(AND(P2571&lt;Q2571,W2571&lt;X2571),U2571,0))),"")</f>
        <v/>
      </c>
      <c r="AB2571" s="20">
        <f ca="1">IF(AND(P2571=W2571,Q2571=X2571,NOT(ISBLANK(P2571)),NOT(ISBLANK(Q2571)),NOT(ISBLANK(W2571)),NOT(ISBLANK(AA2571))),1,0)</f>
        <v>0</v>
      </c>
      <c r="AC2571" s="20" t="str">
        <f ca="1">IF(AB2571=0,"",IF(OR(ISBLANK(P2571),ISBLANK(Q2571)),"",IF(ISBLANK(VLOOKUP(A2571,Database!A:AA,22,FALSE)),"",VLOOKUP(A2571,Database!A:AA,22,FALSE))))</f>
        <v/>
      </c>
      <c r="AD2571" s="20" t="str">
        <f>IFERROR(
   IF(
     OR(ISBLANK(P2571),ISBLANK(Q2571)),
     "",
     IF(
       AND(AA2571&lt;&gt;"",OR(V2571="Terminé",V2571="En cours")),
       VLOOKUP(AC2571,Setup_ScoreExactBonus!A:D,4,FALSE),
       0
     )),
  0)</f>
        <v/>
      </c>
      <c r="AE2571" s="21">
        <f>IFERROR(IF(OR(ISBLANK(P2571),ISBLANK(Q2571)),0,IF(AA2571&lt;&gt;"", AA2571 + IF(AB2571=1,AD2571, 0), "") * (R2571+1)),"")</f>
        <v>0</v>
      </c>
      <c r="AF2571" s="21">
        <f ca="1">SUMIFS(AE$2:AE2571,D$2:D2571,D2571)</f>
        <v>2190</v>
      </c>
    </row>
    <row r="2572" spans="1:32" hidden="1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1">
        <v>0</v>
      </c>
      <c r="S2572" s="20">
        <f>VLOOKUP($A2572,Database!$A:$Y,10,FALSE)</f>
        <v>0</v>
      </c>
      <c r="T2572" s="20">
        <f>VLOOKUP($A2572,Database!$A:$Y,11,FALSE)</f>
        <v>0</v>
      </c>
      <c r="U2572" s="20">
        <f>VLOOKUP($A2572,Database!$A:$Y,12,FALSE)</f>
        <v>0</v>
      </c>
      <c r="V2572" s="20" t="str">
        <f>VLOOKUP(A2572,Database!A:M,13,FALSE)</f>
        <v>À venir</v>
      </c>
      <c r="W2572" s="20" t="str">
        <f>VLOOKUP($A2572,Database!$A:$Y,20,FALSE)</f>
        <v/>
      </c>
      <c r="X2572" s="20" t="str">
        <f>VLOOKUP($A2572,Database!$A:$Y,21,FALSE)</f>
        <v/>
      </c>
      <c r="Y2572" s="20">
        <f>IF(A2572=0,0,IF(V2572="À venir",0,IF(AND(ISBLANK(P2572),ISBLANK(Q2572)),1,0)))</f>
        <v>0</v>
      </c>
      <c r="Z2572" s="20" t="str">
        <f>IF(OR(ISBLANK(P2572),ISBLANK(Q2572)),"",IF(OR(AND(P2572&gt;Q2572,W2572&gt;X2572),AND(P2572=Q2572,W2572=X2572),AND(P2572&lt;Q2572,W2572&lt;X2572)),1,0))</f>
        <v/>
      </c>
      <c r="AA2572" s="20" t="str">
        <f ca="1">IF(C2572&lt;NOW(),IF(AND(P2572&gt;Q2572,W2572&gt;X2572),S2572,IF(AND(P2572=Q2572,W2572=X2572),T2572,IF(AND(P2572&lt;Q2572,W2572&lt;X2572),U2572,0))),"")</f>
        <v/>
      </c>
      <c r="AB2572" s="20">
        <f ca="1">IF(AND(P2572=W2572,Q2572=X2572,NOT(ISBLANK(P2572)),NOT(ISBLANK(Q2572)),NOT(ISBLANK(W2572)),NOT(ISBLANK(AA2572))),1,0)</f>
        <v>0</v>
      </c>
      <c r="AC2572" s="20" t="str">
        <f ca="1">IF(AB2572=0,"",IF(OR(ISBLANK(P2572),ISBLANK(Q2572)),"",IF(ISBLANK(VLOOKUP(A2572,Database!A:AA,22,FALSE)),"",VLOOKUP(A2572,Database!A:AA,22,FALSE))))</f>
        <v/>
      </c>
      <c r="AD2572" s="20" t="str">
        <f>IFERROR(
   IF(
     OR(ISBLANK(P2572),ISBLANK(Q2572)),
     "",
     IF(
       AND(AA2572&lt;&gt;"",OR(V2572="Terminé",V2572="En cours")),
       VLOOKUP(AC2572,Setup_ScoreExactBonus!A:D,4,FALSE),
       0
     )),
  0)</f>
        <v/>
      </c>
      <c r="AE2572" s="21">
        <f>IFERROR(IF(OR(ISBLANK(P2572),ISBLANK(Q2572)),0,IF(AA2572&lt;&gt;"", AA2572 + IF(AB2572=1,AD2572, 0), "") * (R2572+1)),"")</f>
        <v>0</v>
      </c>
      <c r="AF2572" s="21">
        <f ca="1">SUMIFS(AE$2:AE2572,D$2:D2572,D2572)</f>
        <v>2789</v>
      </c>
    </row>
    <row r="2573" spans="1:32" hidden="1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1">
        <v>0</v>
      </c>
      <c r="S2573" s="20">
        <f>VLOOKUP($A2573,Database!$A:$Y,10,FALSE)</f>
        <v>0</v>
      </c>
      <c r="T2573" s="20">
        <f>VLOOKUP($A2573,Database!$A:$Y,11,FALSE)</f>
        <v>0</v>
      </c>
      <c r="U2573" s="20">
        <f>VLOOKUP($A2573,Database!$A:$Y,12,FALSE)</f>
        <v>0</v>
      </c>
      <c r="V2573" s="20" t="str">
        <f>VLOOKUP(A2573,Database!A:M,13,FALSE)</f>
        <v>À venir</v>
      </c>
      <c r="W2573" s="20" t="str">
        <f>VLOOKUP($A2573,Database!$A:$Y,20,FALSE)</f>
        <v/>
      </c>
      <c r="X2573" s="20" t="str">
        <f>VLOOKUP($A2573,Database!$A:$Y,21,FALSE)</f>
        <v/>
      </c>
      <c r="Y2573" s="20">
        <f>IF(A2573=0,0,IF(V2573="À venir",0,IF(AND(ISBLANK(P2573),ISBLANK(Q2573)),1,0)))</f>
        <v>0</v>
      </c>
      <c r="Z2573" s="20" t="str">
        <f>IF(OR(ISBLANK(P2573),ISBLANK(Q2573)),"",IF(OR(AND(P2573&gt;Q2573,W2573&gt;X2573),AND(P2573=Q2573,W2573=X2573),AND(P2573&lt;Q2573,W2573&lt;X2573)),1,0))</f>
        <v/>
      </c>
      <c r="AA2573" s="20" t="str">
        <f ca="1">IF(C2573&lt;NOW(),IF(AND(P2573&gt;Q2573,W2573&gt;X2573),S2573,IF(AND(P2573=Q2573,W2573=X2573),T2573,IF(AND(P2573&lt;Q2573,W2573&lt;X2573),U2573,0))),"")</f>
        <v/>
      </c>
      <c r="AB2573" s="20">
        <f ca="1">IF(AND(P2573=W2573,Q2573=X2573,NOT(ISBLANK(P2573)),NOT(ISBLANK(Q2573)),NOT(ISBLANK(W2573)),NOT(ISBLANK(AA2573))),1,0)</f>
        <v>0</v>
      </c>
      <c r="AC2573" s="20" t="str">
        <f ca="1">IF(AB2573=0,"",IF(OR(ISBLANK(P2573),ISBLANK(Q2573)),"",IF(ISBLANK(VLOOKUP(A2573,Database!A:AA,22,FALSE)),"",VLOOKUP(A2573,Database!A:AA,22,FALSE))))</f>
        <v/>
      </c>
      <c r="AD2573" s="20" t="str">
        <f>IFERROR(
   IF(
     OR(ISBLANK(P2573),ISBLANK(Q2573)),
     "",
     IF(
       AND(AA2573&lt;&gt;"",OR(V2573="Terminé",V2573="En cours")),
       VLOOKUP(AC2573,Setup_ScoreExactBonus!A:D,4,FALSE),
       0
     )),
  0)</f>
        <v/>
      </c>
      <c r="AE2573" s="21">
        <f>IFERROR(IF(OR(ISBLANK(P2573),ISBLANK(Q2573)),0,IF(AA2573&lt;&gt;"", AA2573 + IF(AB2573=1,AD2573, 0), "") * (R2573+1)),"")</f>
        <v>0</v>
      </c>
      <c r="AF2573" s="21">
        <f ca="1">SUMIFS(AE$2:AE2573,D$2:D2573,D2573)</f>
        <v>1434</v>
      </c>
    </row>
    <row r="2574" spans="1:32" hidden="1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1">
        <v>0</v>
      </c>
      <c r="S2574" s="20">
        <f>VLOOKUP($A2574,Database!$A:$Y,10,FALSE)</f>
        <v>0</v>
      </c>
      <c r="T2574" s="20">
        <f>VLOOKUP($A2574,Database!$A:$Y,11,FALSE)</f>
        <v>0</v>
      </c>
      <c r="U2574" s="20">
        <f>VLOOKUP($A2574,Database!$A:$Y,12,FALSE)</f>
        <v>0</v>
      </c>
      <c r="V2574" s="20" t="str">
        <f>VLOOKUP(A2574,Database!A:M,13,FALSE)</f>
        <v>À venir</v>
      </c>
      <c r="W2574" s="20" t="str">
        <f>VLOOKUP($A2574,Database!$A:$Y,20,FALSE)</f>
        <v/>
      </c>
      <c r="X2574" s="20" t="str">
        <f>VLOOKUP($A2574,Database!$A:$Y,21,FALSE)</f>
        <v/>
      </c>
      <c r="Y2574" s="20">
        <f>IF(A2574=0,0,IF(V2574="À venir",0,IF(AND(ISBLANK(P2574),ISBLANK(Q2574)),1,0)))</f>
        <v>0</v>
      </c>
      <c r="Z2574" s="20" t="str">
        <f>IF(OR(ISBLANK(P2574),ISBLANK(Q2574)),"",IF(OR(AND(P2574&gt;Q2574,W2574&gt;X2574),AND(P2574=Q2574,W2574=X2574),AND(P2574&lt;Q2574,W2574&lt;X2574)),1,0))</f>
        <v/>
      </c>
      <c r="AA2574" s="20" t="str">
        <f ca="1">IF(C2574&lt;NOW(),IF(AND(P2574&gt;Q2574,W2574&gt;X2574),S2574,IF(AND(P2574=Q2574,W2574=X2574),T2574,IF(AND(P2574&lt;Q2574,W2574&lt;X2574),U2574,0))),"")</f>
        <v/>
      </c>
      <c r="AB2574" s="20">
        <f ca="1">IF(AND(P2574=W2574,Q2574=X2574,NOT(ISBLANK(P2574)),NOT(ISBLANK(Q2574)),NOT(ISBLANK(W2574)),NOT(ISBLANK(AA2574))),1,0)</f>
        <v>0</v>
      </c>
      <c r="AC2574" s="20" t="str">
        <f ca="1">IF(AB2574=0,"",IF(OR(ISBLANK(P2574),ISBLANK(Q2574)),"",IF(ISBLANK(VLOOKUP(A2574,Database!A:AA,22,FALSE)),"",VLOOKUP(A2574,Database!A:AA,22,FALSE))))</f>
        <v/>
      </c>
      <c r="AD2574" s="20" t="str">
        <f>IFERROR(
   IF(
     OR(ISBLANK(P2574),ISBLANK(Q2574)),
     "",
     IF(
       AND(AA2574&lt;&gt;"",OR(V2574="Terminé",V2574="En cours")),
       VLOOKUP(AC2574,Setup_ScoreExactBonus!A:D,4,FALSE),
       0
     )),
  0)</f>
        <v/>
      </c>
      <c r="AE2574" s="21">
        <f>IFERROR(IF(OR(ISBLANK(P2574),ISBLANK(Q2574)),0,IF(AA2574&lt;&gt;"", AA2574 + IF(AB2574=1,AD2574, 0), "") * (R2574+1)),"")</f>
        <v>0</v>
      </c>
      <c r="AF2574" s="21">
        <f ca="1">SUMIFS(AE$2:AE2574,D$2:D2574,D2574)</f>
        <v>2732</v>
      </c>
    </row>
    <row r="2575" spans="1:32" hidden="1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1">
        <v>0</v>
      </c>
      <c r="S2575" s="20">
        <f>VLOOKUP($A2575,Database!$A:$Y,10,FALSE)</f>
        <v>0</v>
      </c>
      <c r="T2575" s="20">
        <f>VLOOKUP($A2575,Database!$A:$Y,11,FALSE)</f>
        <v>0</v>
      </c>
      <c r="U2575" s="20">
        <f>VLOOKUP($A2575,Database!$A:$Y,12,FALSE)</f>
        <v>0</v>
      </c>
      <c r="V2575" s="20" t="str">
        <f>VLOOKUP(A2575,Database!A:M,13,FALSE)</f>
        <v>À venir</v>
      </c>
      <c r="W2575" s="20" t="str">
        <f>VLOOKUP($A2575,Database!$A:$Y,20,FALSE)</f>
        <v/>
      </c>
      <c r="X2575" s="20" t="str">
        <f>VLOOKUP($A2575,Database!$A:$Y,21,FALSE)</f>
        <v/>
      </c>
      <c r="Y2575" s="20">
        <f>IF(A2575=0,0,IF(V2575="À venir",0,IF(AND(ISBLANK(P2575),ISBLANK(Q2575)),1,0)))</f>
        <v>0</v>
      </c>
      <c r="Z2575" s="20" t="str">
        <f>IF(OR(ISBLANK(P2575),ISBLANK(Q2575)),"",IF(OR(AND(P2575&gt;Q2575,W2575&gt;X2575),AND(P2575=Q2575,W2575=X2575),AND(P2575&lt;Q2575,W2575&lt;X2575)),1,0))</f>
        <v/>
      </c>
      <c r="AA2575" s="20" t="str">
        <f ca="1">IF(C2575&lt;NOW(),IF(AND(P2575&gt;Q2575,W2575&gt;X2575),S2575,IF(AND(P2575=Q2575,W2575=X2575),T2575,IF(AND(P2575&lt;Q2575,W2575&lt;X2575),U2575,0))),"")</f>
        <v/>
      </c>
      <c r="AB2575" s="20">
        <f ca="1">IF(AND(P2575=W2575,Q2575=X2575,NOT(ISBLANK(P2575)),NOT(ISBLANK(Q2575)),NOT(ISBLANK(W2575)),NOT(ISBLANK(AA2575))),1,0)</f>
        <v>0</v>
      </c>
      <c r="AC2575" s="20" t="str">
        <f ca="1">IF(AB2575=0,"",IF(OR(ISBLANK(P2575),ISBLANK(Q2575)),"",IF(ISBLANK(VLOOKUP(A2575,Database!A:AA,22,FALSE)),"",VLOOKUP(A2575,Database!A:AA,22,FALSE))))</f>
        <v/>
      </c>
      <c r="AD2575" s="20" t="str">
        <f>IFERROR(
   IF(
     OR(ISBLANK(P2575),ISBLANK(Q2575)),
     "",
     IF(
       AND(AA2575&lt;&gt;"",OR(V2575="Terminé",V2575="En cours")),
       VLOOKUP(AC2575,Setup_ScoreExactBonus!A:D,4,FALSE),
       0
     )),
  0)</f>
        <v/>
      </c>
      <c r="AE2575" s="21">
        <f>IFERROR(IF(OR(ISBLANK(P2575),ISBLANK(Q2575)),0,IF(AA2575&lt;&gt;"", AA2575 + IF(AB2575=1,AD2575, 0), "") * (R2575+1)),"")</f>
        <v>0</v>
      </c>
      <c r="AF2575" s="21">
        <f ca="1">SUMIFS(AE$2:AE2575,D$2:D2575,D2575)</f>
        <v>2825</v>
      </c>
    </row>
    <row r="2576" spans="1:32" hidden="1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1">
        <v>0</v>
      </c>
      <c r="S2576" s="20">
        <f>VLOOKUP($A2576,Database!$A:$Y,10,FALSE)</f>
        <v>0</v>
      </c>
      <c r="T2576" s="20">
        <f>VLOOKUP($A2576,Database!$A:$Y,11,FALSE)</f>
        <v>0</v>
      </c>
      <c r="U2576" s="20">
        <f>VLOOKUP($A2576,Database!$A:$Y,12,FALSE)</f>
        <v>0</v>
      </c>
      <c r="V2576" s="20" t="str">
        <f>VLOOKUP(A2576,Database!A:M,13,FALSE)</f>
        <v>À venir</v>
      </c>
      <c r="W2576" s="20" t="str">
        <f>VLOOKUP($A2576,Database!$A:$Y,20,FALSE)</f>
        <v/>
      </c>
      <c r="X2576" s="20" t="str">
        <f>VLOOKUP($A2576,Database!$A:$Y,21,FALSE)</f>
        <v/>
      </c>
      <c r="Y2576" s="20">
        <f>IF(A2576=0,0,IF(V2576="À venir",0,IF(AND(ISBLANK(P2576),ISBLANK(Q2576)),1,0)))</f>
        <v>0</v>
      </c>
      <c r="Z2576" s="20" t="str">
        <f>IF(OR(ISBLANK(P2576),ISBLANK(Q2576)),"",IF(OR(AND(P2576&gt;Q2576,W2576&gt;X2576),AND(P2576=Q2576,W2576=X2576),AND(P2576&lt;Q2576,W2576&lt;X2576)),1,0))</f>
        <v/>
      </c>
      <c r="AA2576" s="20" t="str">
        <f ca="1">IF(C2576&lt;NOW(),IF(AND(P2576&gt;Q2576,W2576&gt;X2576),S2576,IF(AND(P2576=Q2576,W2576=X2576),T2576,IF(AND(P2576&lt;Q2576,W2576&lt;X2576),U2576,0))),"")</f>
        <v/>
      </c>
      <c r="AB2576" s="20">
        <f ca="1">IF(AND(P2576=W2576,Q2576=X2576,NOT(ISBLANK(P2576)),NOT(ISBLANK(Q2576)),NOT(ISBLANK(W2576)),NOT(ISBLANK(AA2576))),1,0)</f>
        <v>0</v>
      </c>
      <c r="AC2576" s="20" t="str">
        <f ca="1">IF(AB2576=0,"",IF(OR(ISBLANK(P2576),ISBLANK(Q2576)),"",IF(ISBLANK(VLOOKUP(A2576,Database!A:AA,22,FALSE)),"",VLOOKUP(A2576,Database!A:AA,22,FALSE))))</f>
        <v/>
      </c>
      <c r="AD2576" s="20" t="str">
        <f>IFERROR(
   IF(
     OR(ISBLANK(P2576),ISBLANK(Q2576)),
     "",
     IF(
       AND(AA2576&lt;&gt;"",OR(V2576="Terminé",V2576="En cours")),
       VLOOKUP(AC2576,Setup_ScoreExactBonus!A:D,4,FALSE),
       0
     )),
  0)</f>
        <v/>
      </c>
      <c r="AE2576" s="21">
        <f>IFERROR(IF(OR(ISBLANK(P2576),ISBLANK(Q2576)),0,IF(AA2576&lt;&gt;"", AA2576 + IF(AB2576=1,AD2576, 0), "") * (R2576+1)),"")</f>
        <v>0</v>
      </c>
      <c r="AF2576" s="21">
        <f ca="1">SUMIFS(AE$2:AE2576,D$2:D2576,D2576)</f>
        <v>2585</v>
      </c>
    </row>
    <row r="2577" spans="1:32" hidden="1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1">
        <v>0</v>
      </c>
      <c r="S2577" s="20">
        <f>VLOOKUP($A2577,Database!$A:$Y,10,FALSE)</f>
        <v>0</v>
      </c>
      <c r="T2577" s="20">
        <f>VLOOKUP($A2577,Database!$A:$Y,11,FALSE)</f>
        <v>0</v>
      </c>
      <c r="U2577" s="20">
        <f>VLOOKUP($A2577,Database!$A:$Y,12,FALSE)</f>
        <v>0</v>
      </c>
      <c r="V2577" s="20" t="str">
        <f>VLOOKUP(A2577,Database!A:M,13,FALSE)</f>
        <v>À venir</v>
      </c>
      <c r="W2577" s="20" t="str">
        <f>VLOOKUP($A2577,Database!$A:$Y,20,FALSE)</f>
        <v/>
      </c>
      <c r="X2577" s="20" t="str">
        <f>VLOOKUP($A2577,Database!$A:$Y,21,FALSE)</f>
        <v/>
      </c>
      <c r="Y2577" s="20">
        <f>IF(A2577=0,0,IF(V2577="À venir",0,IF(AND(ISBLANK(P2577),ISBLANK(Q2577)),1,0)))</f>
        <v>0</v>
      </c>
      <c r="Z2577" s="20" t="str">
        <f>IF(OR(ISBLANK(P2577),ISBLANK(Q2577)),"",IF(OR(AND(P2577&gt;Q2577,W2577&gt;X2577),AND(P2577=Q2577,W2577=X2577),AND(P2577&lt;Q2577,W2577&lt;X2577)),1,0))</f>
        <v/>
      </c>
      <c r="AA2577" s="20" t="str">
        <f ca="1">IF(C2577&lt;NOW(),IF(AND(P2577&gt;Q2577,W2577&gt;X2577),S2577,IF(AND(P2577=Q2577,W2577=X2577),T2577,IF(AND(P2577&lt;Q2577,W2577&lt;X2577),U2577,0))),"")</f>
        <v/>
      </c>
      <c r="AB2577" s="20">
        <f ca="1">IF(AND(P2577=W2577,Q2577=X2577,NOT(ISBLANK(P2577)),NOT(ISBLANK(Q2577)),NOT(ISBLANK(W2577)),NOT(ISBLANK(AA2577))),1,0)</f>
        <v>0</v>
      </c>
      <c r="AC2577" s="20" t="str">
        <f ca="1">IF(AB2577=0,"",IF(OR(ISBLANK(P2577),ISBLANK(Q2577)),"",IF(ISBLANK(VLOOKUP(A2577,Database!A:AA,22,FALSE)),"",VLOOKUP(A2577,Database!A:AA,22,FALSE))))</f>
        <v/>
      </c>
      <c r="AD2577" s="20" t="str">
        <f>IFERROR(
   IF(
     OR(ISBLANK(P2577),ISBLANK(Q2577)),
     "",
     IF(
       AND(AA2577&lt;&gt;"",OR(V2577="Terminé",V2577="En cours")),
       VLOOKUP(AC2577,Setup_ScoreExactBonus!A:D,4,FALSE),
       0
     )),
  0)</f>
        <v/>
      </c>
      <c r="AE2577" s="21">
        <f>IFERROR(IF(OR(ISBLANK(P2577),ISBLANK(Q2577)),0,IF(AA2577&lt;&gt;"", AA2577 + IF(AB2577=1,AD2577, 0), "") * (R2577+1)),"")</f>
        <v>0</v>
      </c>
      <c r="AF2577" s="21">
        <f ca="1">SUMIFS(AE$2:AE2577,D$2:D2577,D2577)</f>
        <v>2936</v>
      </c>
    </row>
    <row r="2578" spans="1:32" hidden="1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1">
        <v>0</v>
      </c>
      <c r="S2578" s="20">
        <f>VLOOKUP($A2578,Database!$A:$Y,10,FALSE)</f>
        <v>0</v>
      </c>
      <c r="T2578" s="20">
        <f>VLOOKUP($A2578,Database!$A:$Y,11,FALSE)</f>
        <v>0</v>
      </c>
      <c r="U2578" s="20">
        <f>VLOOKUP($A2578,Database!$A:$Y,12,FALSE)</f>
        <v>0</v>
      </c>
      <c r="V2578" s="20" t="str">
        <f>VLOOKUP(A2578,Database!A:M,13,FALSE)</f>
        <v>À venir</v>
      </c>
      <c r="W2578" s="20" t="str">
        <f>VLOOKUP($A2578,Database!$A:$Y,20,FALSE)</f>
        <v/>
      </c>
      <c r="X2578" s="20" t="str">
        <f>VLOOKUP($A2578,Database!$A:$Y,21,FALSE)</f>
        <v/>
      </c>
      <c r="Y2578" s="20">
        <f>IF(A2578=0,0,IF(V2578="À venir",0,IF(AND(ISBLANK(P2578),ISBLANK(Q2578)),1,0)))</f>
        <v>0</v>
      </c>
      <c r="Z2578" s="20" t="str">
        <f>IF(OR(ISBLANK(P2578),ISBLANK(Q2578)),"",IF(OR(AND(P2578&gt;Q2578,W2578&gt;X2578),AND(P2578=Q2578,W2578=X2578),AND(P2578&lt;Q2578,W2578&lt;X2578)),1,0))</f>
        <v/>
      </c>
      <c r="AA2578" s="20" t="str">
        <f ca="1">IF(C2578&lt;NOW(),IF(AND(P2578&gt;Q2578,W2578&gt;X2578),S2578,IF(AND(P2578=Q2578,W2578=X2578),T2578,IF(AND(P2578&lt;Q2578,W2578&lt;X2578),U2578,0))),"")</f>
        <v/>
      </c>
      <c r="AB2578" s="20">
        <f ca="1">IF(AND(P2578=W2578,Q2578=X2578,NOT(ISBLANK(P2578)),NOT(ISBLANK(Q2578)),NOT(ISBLANK(W2578)),NOT(ISBLANK(AA2578))),1,0)</f>
        <v>0</v>
      </c>
      <c r="AC2578" s="20" t="str">
        <f ca="1">IF(AB2578=0,"",IF(OR(ISBLANK(P2578),ISBLANK(Q2578)),"",IF(ISBLANK(VLOOKUP(A2578,Database!A:AA,22,FALSE)),"",VLOOKUP(A2578,Database!A:AA,22,FALSE))))</f>
        <v/>
      </c>
      <c r="AD2578" s="20" t="str">
        <f>IFERROR(
   IF(
     OR(ISBLANK(P2578),ISBLANK(Q2578)),
     "",
     IF(
       AND(AA2578&lt;&gt;"",OR(V2578="Terminé",V2578="En cours")),
       VLOOKUP(AC2578,Setup_ScoreExactBonus!A:D,4,FALSE),
       0
     )),
  0)</f>
        <v/>
      </c>
      <c r="AE2578" s="21">
        <f>IFERROR(IF(OR(ISBLANK(P2578),ISBLANK(Q2578)),0,IF(AA2578&lt;&gt;"", AA2578 + IF(AB2578=1,AD2578, 0), "") * (R2578+1)),"")</f>
        <v>0</v>
      </c>
      <c r="AF2578" s="21">
        <f ca="1">SUMIFS(AE$2:AE2578,D$2:D2578,D2578)</f>
        <v>2774</v>
      </c>
    </row>
    <row r="2579" spans="1:32" hidden="1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1">
        <v>0</v>
      </c>
      <c r="S2579" s="20">
        <f>VLOOKUP($A2579,Database!$A:$Y,10,FALSE)</f>
        <v>0</v>
      </c>
      <c r="T2579" s="20">
        <f>VLOOKUP($A2579,Database!$A:$Y,11,FALSE)</f>
        <v>0</v>
      </c>
      <c r="U2579" s="20">
        <f>VLOOKUP($A2579,Database!$A:$Y,12,FALSE)</f>
        <v>0</v>
      </c>
      <c r="V2579" s="20" t="str">
        <f>VLOOKUP(A2579,Database!A:M,13,FALSE)</f>
        <v>À venir</v>
      </c>
      <c r="W2579" s="20" t="str">
        <f>VLOOKUP($A2579,Database!$A:$Y,20,FALSE)</f>
        <v/>
      </c>
      <c r="X2579" s="20" t="str">
        <f>VLOOKUP($A2579,Database!$A:$Y,21,FALSE)</f>
        <v/>
      </c>
      <c r="Y2579" s="20">
        <f>IF(A2579=0,0,IF(V2579="À venir",0,IF(AND(ISBLANK(P2579),ISBLANK(Q2579)),1,0)))</f>
        <v>0</v>
      </c>
      <c r="Z2579" s="20" t="str">
        <f>IF(OR(ISBLANK(P2579),ISBLANK(Q2579)),"",IF(OR(AND(P2579&gt;Q2579,W2579&gt;X2579),AND(P2579=Q2579,W2579=X2579),AND(P2579&lt;Q2579,W2579&lt;X2579)),1,0))</f>
        <v/>
      </c>
      <c r="AA2579" s="20" t="str">
        <f ca="1">IF(C2579&lt;NOW(),IF(AND(P2579&gt;Q2579,W2579&gt;X2579),S2579,IF(AND(P2579=Q2579,W2579=X2579),T2579,IF(AND(P2579&lt;Q2579,W2579&lt;X2579),U2579,0))),"")</f>
        <v/>
      </c>
      <c r="AB2579" s="20">
        <f ca="1">IF(AND(P2579=W2579,Q2579=X2579,NOT(ISBLANK(P2579)),NOT(ISBLANK(Q2579)),NOT(ISBLANK(W2579)),NOT(ISBLANK(AA2579))),1,0)</f>
        <v>0</v>
      </c>
      <c r="AC2579" s="20" t="str">
        <f ca="1">IF(AB2579=0,"",IF(OR(ISBLANK(P2579),ISBLANK(Q2579)),"",IF(ISBLANK(VLOOKUP(A2579,Database!A:AA,22,FALSE)),"",VLOOKUP(A2579,Database!A:AA,22,FALSE))))</f>
        <v/>
      </c>
      <c r="AD2579" s="20" t="str">
        <f>IFERROR(
   IF(
     OR(ISBLANK(P2579),ISBLANK(Q2579)),
     "",
     IF(
       AND(AA2579&lt;&gt;"",OR(V2579="Terminé",V2579="En cours")),
       VLOOKUP(AC2579,Setup_ScoreExactBonus!A:D,4,FALSE),
       0
     )),
  0)</f>
        <v/>
      </c>
      <c r="AE2579" s="21">
        <f>IFERROR(IF(OR(ISBLANK(P2579),ISBLANK(Q2579)),0,IF(AA2579&lt;&gt;"", AA2579 + IF(AB2579=1,AD2579, 0), "") * (R2579+1)),"")</f>
        <v>0</v>
      </c>
      <c r="AF2579" s="21">
        <f ca="1">SUMIFS(AE$2:AE2579,D$2:D2579,D2579)</f>
        <v>2919</v>
      </c>
    </row>
    <row r="2580" spans="1:32" hidden="1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1">
        <v>0</v>
      </c>
      <c r="S2580" s="20">
        <f>VLOOKUP($A2580,Database!$A:$Y,10,FALSE)</f>
        <v>0</v>
      </c>
      <c r="T2580" s="20">
        <f>VLOOKUP($A2580,Database!$A:$Y,11,FALSE)</f>
        <v>0</v>
      </c>
      <c r="U2580" s="20">
        <f>VLOOKUP($A2580,Database!$A:$Y,12,FALSE)</f>
        <v>0</v>
      </c>
      <c r="V2580" s="20" t="str">
        <f>VLOOKUP(A2580,Database!A:M,13,FALSE)</f>
        <v>À venir</v>
      </c>
      <c r="W2580" s="20" t="str">
        <f>VLOOKUP($A2580,Database!$A:$Y,20,FALSE)</f>
        <v/>
      </c>
      <c r="X2580" s="20" t="str">
        <f>VLOOKUP($A2580,Database!$A:$Y,21,FALSE)</f>
        <v/>
      </c>
      <c r="Y2580" s="20">
        <f>IF(A2580=0,0,IF(V2580="À venir",0,IF(AND(ISBLANK(P2580),ISBLANK(Q2580)),1,0)))</f>
        <v>0</v>
      </c>
      <c r="Z2580" s="20" t="str">
        <f>IF(OR(ISBLANK(P2580),ISBLANK(Q2580)),"",IF(OR(AND(P2580&gt;Q2580,W2580&gt;X2580),AND(P2580=Q2580,W2580=X2580),AND(P2580&lt;Q2580,W2580&lt;X2580)),1,0))</f>
        <v/>
      </c>
      <c r="AA2580" s="20" t="str">
        <f ca="1">IF(C2580&lt;NOW(),IF(AND(P2580&gt;Q2580,W2580&gt;X2580),S2580,IF(AND(P2580=Q2580,W2580=X2580),T2580,IF(AND(P2580&lt;Q2580,W2580&lt;X2580),U2580,0))),"")</f>
        <v/>
      </c>
      <c r="AB2580" s="20">
        <f ca="1">IF(AND(P2580=W2580,Q2580=X2580,NOT(ISBLANK(P2580)),NOT(ISBLANK(Q2580)),NOT(ISBLANK(W2580)),NOT(ISBLANK(AA2580))),1,0)</f>
        <v>0</v>
      </c>
      <c r="AC2580" s="20" t="str">
        <f ca="1">IF(AB2580=0,"",IF(OR(ISBLANK(P2580),ISBLANK(Q2580)),"",IF(ISBLANK(VLOOKUP(A2580,Database!A:AA,22,FALSE)),"",VLOOKUP(A2580,Database!A:AA,22,FALSE))))</f>
        <v/>
      </c>
      <c r="AD2580" s="20" t="str">
        <f>IFERROR(
   IF(
     OR(ISBLANK(P2580),ISBLANK(Q2580)),
     "",
     IF(
       AND(AA2580&lt;&gt;"",OR(V2580="Terminé",V2580="En cours")),
       VLOOKUP(AC2580,Setup_ScoreExactBonus!A:D,4,FALSE),
       0
     )),
  0)</f>
        <v/>
      </c>
      <c r="AE2580" s="21">
        <f>IFERROR(IF(OR(ISBLANK(P2580),ISBLANK(Q2580)),0,IF(AA2580&lt;&gt;"", AA2580 + IF(AB2580=1,AD2580, 0), "") * (R2580+1)),"")</f>
        <v>0</v>
      </c>
      <c r="AF2580" s="21">
        <f ca="1">SUMIFS(AE$2:AE2580,D$2:D2580,D2580)</f>
        <v>2893</v>
      </c>
    </row>
    <row r="2581" spans="1:32" hidden="1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1">
        <v>0</v>
      </c>
      <c r="S2581" s="20">
        <f>VLOOKUP($A2581,Database!$A:$Y,10,FALSE)</f>
        <v>0</v>
      </c>
      <c r="T2581" s="20">
        <f>VLOOKUP($A2581,Database!$A:$Y,11,FALSE)</f>
        <v>0</v>
      </c>
      <c r="U2581" s="20">
        <f>VLOOKUP($A2581,Database!$A:$Y,12,FALSE)</f>
        <v>0</v>
      </c>
      <c r="V2581" s="20" t="str">
        <f>VLOOKUP(A2581,Database!A:M,13,FALSE)</f>
        <v>À venir</v>
      </c>
      <c r="W2581" s="20" t="str">
        <f>VLOOKUP($A2581,Database!$A:$Y,20,FALSE)</f>
        <v/>
      </c>
      <c r="X2581" s="20" t="str">
        <f>VLOOKUP($A2581,Database!$A:$Y,21,FALSE)</f>
        <v/>
      </c>
      <c r="Y2581" s="20">
        <f>IF(A2581=0,0,IF(V2581="À venir",0,IF(AND(ISBLANK(P2581),ISBLANK(Q2581)),1,0)))</f>
        <v>0</v>
      </c>
      <c r="Z2581" s="20" t="str">
        <f>IF(OR(ISBLANK(P2581),ISBLANK(Q2581)),"",IF(OR(AND(P2581&gt;Q2581,W2581&gt;X2581),AND(P2581=Q2581,W2581=X2581),AND(P2581&lt;Q2581,W2581&lt;X2581)),1,0))</f>
        <v/>
      </c>
      <c r="AA2581" s="20" t="str">
        <f ca="1">IF(C2581&lt;NOW(),IF(AND(P2581&gt;Q2581,W2581&gt;X2581),S2581,IF(AND(P2581=Q2581,W2581=X2581),T2581,IF(AND(P2581&lt;Q2581,W2581&lt;X2581),U2581,0))),"")</f>
        <v/>
      </c>
      <c r="AB2581" s="20">
        <f ca="1">IF(AND(P2581=W2581,Q2581=X2581,NOT(ISBLANK(P2581)),NOT(ISBLANK(Q2581)),NOT(ISBLANK(W2581)),NOT(ISBLANK(AA2581))),1,0)</f>
        <v>0</v>
      </c>
      <c r="AC2581" s="20" t="str">
        <f ca="1">IF(AB2581=0,"",IF(OR(ISBLANK(P2581),ISBLANK(Q2581)),"",IF(ISBLANK(VLOOKUP(A2581,Database!A:AA,22,FALSE)),"",VLOOKUP(A2581,Database!A:AA,22,FALSE))))</f>
        <v/>
      </c>
      <c r="AD2581" s="20" t="str">
        <f>IFERROR(
   IF(
     OR(ISBLANK(P2581),ISBLANK(Q2581)),
     "",
     IF(
       AND(AA2581&lt;&gt;"",OR(V2581="Terminé",V2581="En cours")),
       VLOOKUP(AC2581,Setup_ScoreExactBonus!A:D,4,FALSE),
       0
     )),
  0)</f>
        <v/>
      </c>
      <c r="AE2581" s="21">
        <f>IFERROR(IF(OR(ISBLANK(P2581),ISBLANK(Q2581)),0,IF(AA2581&lt;&gt;"", AA2581 + IF(AB2581=1,AD2581, 0), "") * (R2581+1)),"")</f>
        <v>0</v>
      </c>
      <c r="AF2581" s="21">
        <f ca="1">SUMIFS(AE$2:AE2581,D$2:D2581,D2581)</f>
        <v>2823</v>
      </c>
    </row>
    <row r="2582" spans="1:32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1">
        <v>0</v>
      </c>
      <c r="S2582" s="20">
        <f>VLOOKUP($A2582,Database!$A:$Y,10,FALSE)</f>
        <v>0</v>
      </c>
      <c r="T2582" s="20">
        <f>VLOOKUP($A2582,Database!$A:$Y,11,FALSE)</f>
        <v>0</v>
      </c>
      <c r="U2582" s="20">
        <f>VLOOKUP($A2582,Database!$A:$Y,12,FALSE)</f>
        <v>0</v>
      </c>
      <c r="V2582" s="20" t="str">
        <f>VLOOKUP(A2582,Database!A:M,13,FALSE)</f>
        <v>À venir</v>
      </c>
      <c r="W2582" s="20" t="str">
        <f>VLOOKUP($A2582,Database!$A:$Y,20,FALSE)</f>
        <v/>
      </c>
      <c r="X2582" s="20" t="str">
        <f>VLOOKUP($A2582,Database!$A:$Y,21,FALSE)</f>
        <v/>
      </c>
      <c r="Y2582" s="20">
        <f>IF(A2582=0,0,IF(V2582="À venir",0,IF(AND(ISBLANK(P2582),ISBLANK(Q2582)),1,0)))</f>
        <v>0</v>
      </c>
      <c r="Z2582" s="20" t="str">
        <f>IF(OR(ISBLANK(P2582),ISBLANK(Q2582)),"",IF(OR(AND(P2582&gt;Q2582,W2582&gt;X2582),AND(P2582=Q2582,W2582=X2582),AND(P2582&lt;Q2582,W2582&lt;X2582)),1,0))</f>
        <v/>
      </c>
      <c r="AA2582" s="20" t="str">
        <f ca="1">IF(C2582&lt;NOW(),IF(AND(P2582&gt;Q2582,W2582&gt;X2582),S2582,IF(AND(P2582=Q2582,W2582=X2582),T2582,IF(AND(P2582&lt;Q2582,W2582&lt;X2582),U2582,0))),"")</f>
        <v/>
      </c>
      <c r="AB2582" s="20">
        <f ca="1">IF(AND(P2582=W2582,Q2582=X2582,NOT(ISBLANK(P2582)),NOT(ISBLANK(Q2582)),NOT(ISBLANK(W2582)),NOT(ISBLANK(AA2582))),1,0)</f>
        <v>0</v>
      </c>
      <c r="AC2582" s="20" t="str">
        <f ca="1">IF(AB2582=0,"",IF(OR(ISBLANK(P2582),ISBLANK(Q2582)),"",IF(ISBLANK(VLOOKUP(A2582,Database!A:AA,22,FALSE)),"",VLOOKUP(A2582,Database!A:AA,22,FALSE))))</f>
        <v/>
      </c>
      <c r="AD2582" s="20" t="str">
        <f>IFERROR(
   IF(
     OR(ISBLANK(P2582),ISBLANK(Q2582)),
     "",
     IF(
       AND(AA2582&lt;&gt;"",OR(V2582="Terminé",V2582="En cours")),
       VLOOKUP(AC2582,Setup_ScoreExactBonus!A:D,4,FALSE),
       0
     )),
  0)</f>
        <v/>
      </c>
      <c r="AE2582" s="21">
        <f>IFERROR(IF(OR(ISBLANK(P2582),ISBLANK(Q2582)),0,IF(AA2582&lt;&gt;"", AA2582 + IF(AB2582=1,AD2582, 0), "") * (R2582+1)),"")</f>
        <v>0</v>
      </c>
      <c r="AF2582" s="21">
        <f ca="1">SUMIFS(AE$2:AE2582,D$2:D2582,D2582)</f>
        <v>2420</v>
      </c>
    </row>
    <row r="2583" spans="1:32" hidden="1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1">
        <v>0</v>
      </c>
      <c r="S2583" s="20">
        <f>VLOOKUP($A2583,Database!$A:$Y,10,FALSE)</f>
        <v>0</v>
      </c>
      <c r="T2583" s="20">
        <f>VLOOKUP($A2583,Database!$A:$Y,11,FALSE)</f>
        <v>0</v>
      </c>
      <c r="U2583" s="20">
        <f>VLOOKUP($A2583,Database!$A:$Y,12,FALSE)</f>
        <v>0</v>
      </c>
      <c r="V2583" s="20" t="str">
        <f>VLOOKUP(A2583,Database!A:M,13,FALSE)</f>
        <v>À venir</v>
      </c>
      <c r="W2583" s="20" t="str">
        <f>VLOOKUP($A2583,Database!$A:$Y,20,FALSE)</f>
        <v/>
      </c>
      <c r="X2583" s="20" t="str">
        <f>VLOOKUP($A2583,Database!$A:$Y,21,FALSE)</f>
        <v/>
      </c>
      <c r="Y2583" s="20">
        <f>IF(A2583=0,0,IF(V2583="À venir",0,IF(AND(ISBLANK(P2583),ISBLANK(Q2583)),1,0)))</f>
        <v>0</v>
      </c>
      <c r="Z2583" s="20" t="str">
        <f>IF(OR(ISBLANK(P2583),ISBLANK(Q2583)),"",IF(OR(AND(P2583&gt;Q2583,W2583&gt;X2583),AND(P2583=Q2583,W2583=X2583),AND(P2583&lt;Q2583,W2583&lt;X2583)),1,0))</f>
        <v/>
      </c>
      <c r="AA2583" s="20" t="str">
        <f ca="1">IF(C2583&lt;NOW(),IF(AND(P2583&gt;Q2583,W2583&gt;X2583),S2583,IF(AND(P2583=Q2583,W2583=X2583),T2583,IF(AND(P2583&lt;Q2583,W2583&lt;X2583),U2583,0))),"")</f>
        <v/>
      </c>
      <c r="AB2583" s="20">
        <f ca="1">IF(AND(P2583=W2583,Q2583=X2583,NOT(ISBLANK(P2583)),NOT(ISBLANK(Q2583)),NOT(ISBLANK(W2583)),NOT(ISBLANK(AA2583))),1,0)</f>
        <v>0</v>
      </c>
      <c r="AC2583" s="20" t="str">
        <f ca="1">IF(AB2583=0,"",IF(OR(ISBLANK(P2583),ISBLANK(Q2583)),"",IF(ISBLANK(VLOOKUP(A2583,Database!A:AA,22,FALSE)),"",VLOOKUP(A2583,Database!A:AA,22,FALSE))))</f>
        <v/>
      </c>
      <c r="AD2583" s="20" t="str">
        <f>IFERROR(
   IF(
     OR(ISBLANK(P2583),ISBLANK(Q2583)),
     "",
     IF(
       AND(AA2583&lt;&gt;"",OR(V2583="Terminé",V2583="En cours")),
       VLOOKUP(AC2583,Setup_ScoreExactBonus!A:D,4,FALSE),
       0
     )),
  0)</f>
        <v/>
      </c>
      <c r="AE2583" s="21">
        <f>IFERROR(IF(OR(ISBLANK(P2583),ISBLANK(Q2583)),0,IF(AA2583&lt;&gt;"", AA2583 + IF(AB2583=1,AD2583, 0), "") * (R2583+1)),"")</f>
        <v>0</v>
      </c>
      <c r="AF2583" s="21">
        <f ca="1">SUMIFS(AE$2:AE2583,D$2:D2583,D2583)</f>
        <v>2637</v>
      </c>
    </row>
    <row r="2584" spans="1:32" hidden="1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1">
        <v>0</v>
      </c>
      <c r="S2584" s="20">
        <f>VLOOKUP($A2584,Database!$A:$Y,10,FALSE)</f>
        <v>0</v>
      </c>
      <c r="T2584" s="20">
        <f>VLOOKUP($A2584,Database!$A:$Y,11,FALSE)</f>
        <v>0</v>
      </c>
      <c r="U2584" s="20">
        <f>VLOOKUP($A2584,Database!$A:$Y,12,FALSE)</f>
        <v>0</v>
      </c>
      <c r="V2584" s="20" t="str">
        <f>VLOOKUP(A2584,Database!A:M,13,FALSE)</f>
        <v>À venir</v>
      </c>
      <c r="W2584" s="20" t="str">
        <f>VLOOKUP($A2584,Database!$A:$Y,20,FALSE)</f>
        <v/>
      </c>
      <c r="X2584" s="20" t="str">
        <f>VLOOKUP($A2584,Database!$A:$Y,21,FALSE)</f>
        <v/>
      </c>
      <c r="Y2584" s="20">
        <f>IF(A2584=0,0,IF(V2584="À venir",0,IF(AND(ISBLANK(P2584),ISBLANK(Q2584)),1,0)))</f>
        <v>0</v>
      </c>
      <c r="Z2584" s="20" t="str">
        <f>IF(OR(ISBLANK(P2584),ISBLANK(Q2584)),"",IF(OR(AND(P2584&gt;Q2584,W2584&gt;X2584),AND(P2584=Q2584,W2584=X2584),AND(P2584&lt;Q2584,W2584&lt;X2584)),1,0))</f>
        <v/>
      </c>
      <c r="AA2584" s="20" t="str">
        <f ca="1">IF(C2584&lt;NOW(),IF(AND(P2584&gt;Q2584,W2584&gt;X2584),S2584,IF(AND(P2584=Q2584,W2584=X2584),T2584,IF(AND(P2584&lt;Q2584,W2584&lt;X2584),U2584,0))),"")</f>
        <v/>
      </c>
      <c r="AB2584" s="20">
        <f ca="1">IF(AND(P2584=W2584,Q2584=X2584,NOT(ISBLANK(P2584)),NOT(ISBLANK(Q2584)),NOT(ISBLANK(W2584)),NOT(ISBLANK(AA2584))),1,0)</f>
        <v>0</v>
      </c>
      <c r="AC2584" s="20" t="str">
        <f ca="1">IF(AB2584=0,"",IF(OR(ISBLANK(P2584),ISBLANK(Q2584)),"",IF(ISBLANK(VLOOKUP(A2584,Database!A:AA,22,FALSE)),"",VLOOKUP(A2584,Database!A:AA,22,FALSE))))</f>
        <v/>
      </c>
      <c r="AD2584" s="20" t="str">
        <f>IFERROR(
   IF(
     OR(ISBLANK(P2584),ISBLANK(Q2584)),
     "",
     IF(
       AND(AA2584&lt;&gt;"",OR(V2584="Terminé",V2584="En cours")),
       VLOOKUP(AC2584,Setup_ScoreExactBonus!A:D,4,FALSE),
       0
     )),
  0)</f>
        <v/>
      </c>
      <c r="AE2584" s="21">
        <f>IFERROR(IF(OR(ISBLANK(P2584),ISBLANK(Q2584)),0,IF(AA2584&lt;&gt;"", AA2584 + IF(AB2584=1,AD2584, 0), "") * (R2584+1)),"")</f>
        <v>0</v>
      </c>
      <c r="AF2584" s="21">
        <f ca="1">SUMIFS(AE$2:AE2584,D$2:D2584,D2584)</f>
        <v>2628</v>
      </c>
    </row>
    <row r="2585" spans="1:32" hidden="1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1">
        <v>0</v>
      </c>
      <c r="S2585" s="20">
        <f>VLOOKUP($A2585,Database!$A:$Y,10,FALSE)</f>
        <v>0</v>
      </c>
      <c r="T2585" s="20">
        <f>VLOOKUP($A2585,Database!$A:$Y,11,FALSE)</f>
        <v>0</v>
      </c>
      <c r="U2585" s="20">
        <f>VLOOKUP($A2585,Database!$A:$Y,12,FALSE)</f>
        <v>0</v>
      </c>
      <c r="V2585" s="20" t="str">
        <f>VLOOKUP(A2585,Database!A:M,13,FALSE)</f>
        <v>À venir</v>
      </c>
      <c r="W2585" s="20" t="str">
        <f>VLOOKUP($A2585,Database!$A:$Y,20,FALSE)</f>
        <v/>
      </c>
      <c r="X2585" s="20" t="str">
        <f>VLOOKUP($A2585,Database!$A:$Y,21,FALSE)</f>
        <v/>
      </c>
      <c r="Y2585" s="20">
        <f>IF(A2585=0,0,IF(V2585="À venir",0,IF(AND(ISBLANK(P2585),ISBLANK(Q2585)),1,0)))</f>
        <v>0</v>
      </c>
      <c r="Z2585" s="20" t="str">
        <f>IF(OR(ISBLANK(P2585),ISBLANK(Q2585)),"",IF(OR(AND(P2585&gt;Q2585,W2585&gt;X2585),AND(P2585=Q2585,W2585=X2585),AND(P2585&lt;Q2585,W2585&lt;X2585)),1,0))</f>
        <v/>
      </c>
      <c r="AA2585" s="20" t="str">
        <f ca="1">IF(C2585&lt;NOW(),IF(AND(P2585&gt;Q2585,W2585&gt;X2585),S2585,IF(AND(P2585=Q2585,W2585=X2585),T2585,IF(AND(P2585&lt;Q2585,W2585&lt;X2585),U2585,0))),"")</f>
        <v/>
      </c>
      <c r="AB2585" s="20">
        <f ca="1">IF(AND(P2585=W2585,Q2585=X2585,NOT(ISBLANK(P2585)),NOT(ISBLANK(Q2585)),NOT(ISBLANK(W2585)),NOT(ISBLANK(AA2585))),1,0)</f>
        <v>0</v>
      </c>
      <c r="AC2585" s="20" t="str">
        <f ca="1">IF(AB2585=0,"",IF(OR(ISBLANK(P2585),ISBLANK(Q2585)),"",IF(ISBLANK(VLOOKUP(A2585,Database!A:AA,22,FALSE)),"",VLOOKUP(A2585,Database!A:AA,22,FALSE))))</f>
        <v/>
      </c>
      <c r="AD2585" s="20" t="str">
        <f>IFERROR(
   IF(
     OR(ISBLANK(P2585),ISBLANK(Q2585)),
     "",
     IF(
       AND(AA2585&lt;&gt;"",OR(V2585="Terminé",V2585="En cours")),
       VLOOKUP(AC2585,Setup_ScoreExactBonus!A:D,4,FALSE),
       0
     )),
  0)</f>
        <v/>
      </c>
      <c r="AE2585" s="21">
        <f>IFERROR(IF(OR(ISBLANK(P2585),ISBLANK(Q2585)),0,IF(AA2585&lt;&gt;"", AA2585 + IF(AB2585=1,AD2585, 0), "") * (R2585+1)),"")</f>
        <v>0</v>
      </c>
      <c r="AF2585" s="21">
        <f ca="1">SUMIFS(AE$2:AE2585,D$2:D2585,D2585)</f>
        <v>2516</v>
      </c>
    </row>
    <row r="2586" spans="1:32" hidden="1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1">
        <v>0</v>
      </c>
      <c r="S2586" s="20">
        <f>VLOOKUP($A2586,Database!$A:$Y,10,FALSE)</f>
        <v>0</v>
      </c>
      <c r="T2586" s="20">
        <f>VLOOKUP($A2586,Database!$A:$Y,11,FALSE)</f>
        <v>0</v>
      </c>
      <c r="U2586" s="20">
        <f>VLOOKUP($A2586,Database!$A:$Y,12,FALSE)</f>
        <v>0</v>
      </c>
      <c r="V2586" s="20" t="str">
        <f>VLOOKUP(A2586,Database!A:M,13,FALSE)</f>
        <v>À venir</v>
      </c>
      <c r="W2586" s="20" t="str">
        <f>VLOOKUP($A2586,Database!$A:$Y,20,FALSE)</f>
        <v/>
      </c>
      <c r="X2586" s="20" t="str">
        <f>VLOOKUP($A2586,Database!$A:$Y,21,FALSE)</f>
        <v/>
      </c>
      <c r="Y2586" s="20">
        <f>IF(A2586=0,0,IF(V2586="À venir",0,IF(AND(ISBLANK(P2586),ISBLANK(Q2586)),1,0)))</f>
        <v>0</v>
      </c>
      <c r="Z2586" s="20" t="str">
        <f>IF(OR(ISBLANK(P2586),ISBLANK(Q2586)),"",IF(OR(AND(P2586&gt;Q2586,W2586&gt;X2586),AND(P2586=Q2586,W2586=X2586),AND(P2586&lt;Q2586,W2586&lt;X2586)),1,0))</f>
        <v/>
      </c>
      <c r="AA2586" s="20" t="str">
        <f ca="1">IF(C2586&lt;NOW(),IF(AND(P2586&gt;Q2586,W2586&gt;X2586),S2586,IF(AND(P2586=Q2586,W2586=X2586),T2586,IF(AND(P2586&lt;Q2586,W2586&lt;X2586),U2586,0))),"")</f>
        <v/>
      </c>
      <c r="AB2586" s="20">
        <f ca="1">IF(AND(P2586=W2586,Q2586=X2586,NOT(ISBLANK(P2586)),NOT(ISBLANK(Q2586)),NOT(ISBLANK(W2586)),NOT(ISBLANK(AA2586))),1,0)</f>
        <v>0</v>
      </c>
      <c r="AC2586" s="20" t="str">
        <f ca="1">IF(AB2586=0,"",IF(OR(ISBLANK(P2586),ISBLANK(Q2586)),"",IF(ISBLANK(VLOOKUP(A2586,Database!A:AA,22,FALSE)),"",VLOOKUP(A2586,Database!A:AA,22,FALSE))))</f>
        <v/>
      </c>
      <c r="AD2586" s="20" t="str">
        <f>IFERROR(
   IF(
     OR(ISBLANK(P2586),ISBLANK(Q2586)),
     "",
     IF(
       AND(AA2586&lt;&gt;"",OR(V2586="Terminé",V2586="En cours")),
       VLOOKUP(AC2586,Setup_ScoreExactBonus!A:D,4,FALSE),
       0
     )),
  0)</f>
        <v/>
      </c>
      <c r="AE2586" s="21">
        <f>IFERROR(IF(OR(ISBLANK(P2586),ISBLANK(Q2586)),0,IF(AA2586&lt;&gt;"", AA2586 + IF(AB2586=1,AD2586, 0), "") * (R2586+1)),"")</f>
        <v>0</v>
      </c>
      <c r="AF2586" s="21">
        <f ca="1">SUMIFS(AE$2:AE2586,D$2:D2586,D2586)</f>
        <v>2656</v>
      </c>
    </row>
    <row r="2587" spans="1:32" hidden="1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1">
        <v>0</v>
      </c>
      <c r="S2587" s="20">
        <f>VLOOKUP($A2587,Database!$A:$Y,10,FALSE)</f>
        <v>0</v>
      </c>
      <c r="T2587" s="20">
        <f>VLOOKUP($A2587,Database!$A:$Y,11,FALSE)</f>
        <v>0</v>
      </c>
      <c r="U2587" s="20">
        <f>VLOOKUP($A2587,Database!$A:$Y,12,FALSE)</f>
        <v>0</v>
      </c>
      <c r="V2587" s="20" t="str">
        <f>VLOOKUP(A2587,Database!A:M,13,FALSE)</f>
        <v>À venir</v>
      </c>
      <c r="W2587" s="20" t="str">
        <f>VLOOKUP($A2587,Database!$A:$Y,20,FALSE)</f>
        <v/>
      </c>
      <c r="X2587" s="20" t="str">
        <f>VLOOKUP($A2587,Database!$A:$Y,21,FALSE)</f>
        <v/>
      </c>
      <c r="Y2587" s="20">
        <f>IF(A2587=0,0,IF(V2587="À venir",0,IF(AND(ISBLANK(P2587),ISBLANK(Q2587)),1,0)))</f>
        <v>0</v>
      </c>
      <c r="Z2587" s="20" t="str">
        <f>IF(OR(ISBLANK(P2587),ISBLANK(Q2587)),"",IF(OR(AND(P2587&gt;Q2587,W2587&gt;X2587),AND(P2587=Q2587,W2587=X2587),AND(P2587&lt;Q2587,W2587&lt;X2587)),1,0))</f>
        <v/>
      </c>
      <c r="AA2587" s="20" t="str">
        <f ca="1">IF(C2587&lt;NOW(),IF(AND(P2587&gt;Q2587,W2587&gt;X2587),S2587,IF(AND(P2587=Q2587,W2587=X2587),T2587,IF(AND(P2587&lt;Q2587,W2587&lt;X2587),U2587,0))),"")</f>
        <v/>
      </c>
      <c r="AB2587" s="20">
        <f ca="1">IF(AND(P2587=W2587,Q2587=X2587,NOT(ISBLANK(P2587)),NOT(ISBLANK(Q2587)),NOT(ISBLANK(W2587)),NOT(ISBLANK(AA2587))),1,0)</f>
        <v>0</v>
      </c>
      <c r="AC2587" s="20" t="str">
        <f ca="1">IF(AB2587=0,"",IF(OR(ISBLANK(P2587),ISBLANK(Q2587)),"",IF(ISBLANK(VLOOKUP(A2587,Database!A:AA,22,FALSE)),"",VLOOKUP(A2587,Database!A:AA,22,FALSE))))</f>
        <v/>
      </c>
      <c r="AD2587" s="20" t="str">
        <f>IFERROR(
   IF(
     OR(ISBLANK(P2587),ISBLANK(Q2587)),
     "",
     IF(
       AND(AA2587&lt;&gt;"",OR(V2587="Terminé",V2587="En cours")),
       VLOOKUP(AC2587,Setup_ScoreExactBonus!A:D,4,FALSE),
       0
     )),
  0)</f>
        <v/>
      </c>
      <c r="AE2587" s="21">
        <f>IFERROR(IF(OR(ISBLANK(P2587),ISBLANK(Q2587)),0,IF(AA2587&lt;&gt;"", AA2587 + IF(AB2587=1,AD2587, 0), "") * (R2587+1)),"")</f>
        <v>0</v>
      </c>
      <c r="AF2587" s="21">
        <f ca="1">SUMIFS(AE$2:AE2587,D$2:D2587,D2587)</f>
        <v>2468</v>
      </c>
    </row>
    <row r="2588" spans="1:32" hidden="1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1">
        <v>0</v>
      </c>
      <c r="S2588" s="20">
        <f>VLOOKUP($A2588,Database!$A:$Y,10,FALSE)</f>
        <v>0</v>
      </c>
      <c r="T2588" s="20">
        <f>VLOOKUP($A2588,Database!$A:$Y,11,FALSE)</f>
        <v>0</v>
      </c>
      <c r="U2588" s="20">
        <f>VLOOKUP($A2588,Database!$A:$Y,12,FALSE)</f>
        <v>0</v>
      </c>
      <c r="V2588" s="20" t="str">
        <f>VLOOKUP(A2588,Database!A:M,13,FALSE)</f>
        <v>À venir</v>
      </c>
      <c r="W2588" s="20" t="str">
        <f>VLOOKUP($A2588,Database!$A:$Y,20,FALSE)</f>
        <v/>
      </c>
      <c r="X2588" s="20" t="str">
        <f>VLOOKUP($A2588,Database!$A:$Y,21,FALSE)</f>
        <v/>
      </c>
      <c r="Y2588" s="20">
        <f>IF(A2588=0,0,IF(V2588="À venir",0,IF(AND(ISBLANK(P2588),ISBLANK(Q2588)),1,0)))</f>
        <v>0</v>
      </c>
      <c r="Z2588" s="20" t="str">
        <f>IF(OR(ISBLANK(P2588),ISBLANK(Q2588)),"",IF(OR(AND(P2588&gt;Q2588,W2588&gt;X2588),AND(P2588=Q2588,W2588=X2588),AND(P2588&lt;Q2588,W2588&lt;X2588)),1,0))</f>
        <v/>
      </c>
      <c r="AA2588" s="20" t="str">
        <f ca="1">IF(C2588&lt;NOW(),IF(AND(P2588&gt;Q2588,W2588&gt;X2588),S2588,IF(AND(P2588=Q2588,W2588=X2588),T2588,IF(AND(P2588&lt;Q2588,W2588&lt;X2588),U2588,0))),"")</f>
        <v/>
      </c>
      <c r="AB2588" s="20">
        <f ca="1">IF(AND(P2588=W2588,Q2588=X2588,NOT(ISBLANK(P2588)),NOT(ISBLANK(Q2588)),NOT(ISBLANK(W2588)),NOT(ISBLANK(AA2588))),1,0)</f>
        <v>0</v>
      </c>
      <c r="AC2588" s="20" t="str">
        <f ca="1">IF(AB2588=0,"",IF(OR(ISBLANK(P2588),ISBLANK(Q2588)),"",IF(ISBLANK(VLOOKUP(A2588,Database!A:AA,22,FALSE)),"",VLOOKUP(A2588,Database!A:AA,22,FALSE))))</f>
        <v/>
      </c>
      <c r="AD2588" s="20" t="str">
        <f>IFERROR(
   IF(
     OR(ISBLANK(P2588),ISBLANK(Q2588)),
     "",
     IF(
       AND(AA2588&lt;&gt;"",OR(V2588="Terminé",V2588="En cours")),
       VLOOKUP(AC2588,Setup_ScoreExactBonus!A:D,4,FALSE),
       0
     )),
  0)</f>
        <v/>
      </c>
      <c r="AE2588" s="21">
        <f>IFERROR(IF(OR(ISBLANK(P2588),ISBLANK(Q2588)),0,IF(AA2588&lt;&gt;"", AA2588 + IF(AB2588=1,AD2588, 0), "") * (R2588+1)),"")</f>
        <v>0</v>
      </c>
      <c r="AF2588" s="21">
        <f ca="1">SUMIFS(AE$2:AE2588,D$2:D2588,D2588)</f>
        <v>2298</v>
      </c>
    </row>
    <row r="2589" spans="1:32" hidden="1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1">
        <v>0</v>
      </c>
      <c r="S2589" s="20">
        <f>VLOOKUP($A2589,Database!$A:$Y,10,FALSE)</f>
        <v>0</v>
      </c>
      <c r="T2589" s="20">
        <f>VLOOKUP($A2589,Database!$A:$Y,11,FALSE)</f>
        <v>0</v>
      </c>
      <c r="U2589" s="20">
        <f>VLOOKUP($A2589,Database!$A:$Y,12,FALSE)</f>
        <v>0</v>
      </c>
      <c r="V2589" s="20" t="str">
        <f>VLOOKUP(A2589,Database!A:M,13,FALSE)</f>
        <v>À venir</v>
      </c>
      <c r="W2589" s="20" t="str">
        <f>VLOOKUP($A2589,Database!$A:$Y,20,FALSE)</f>
        <v/>
      </c>
      <c r="X2589" s="20" t="str">
        <f>VLOOKUP($A2589,Database!$A:$Y,21,FALSE)</f>
        <v/>
      </c>
      <c r="Y2589" s="20">
        <f>IF(A2589=0,0,IF(V2589="À venir",0,IF(AND(ISBLANK(P2589),ISBLANK(Q2589)),1,0)))</f>
        <v>0</v>
      </c>
      <c r="Z2589" s="20" t="str">
        <f>IF(OR(ISBLANK(P2589),ISBLANK(Q2589)),"",IF(OR(AND(P2589&gt;Q2589,W2589&gt;X2589),AND(P2589=Q2589,W2589=X2589),AND(P2589&lt;Q2589,W2589&lt;X2589)),1,0))</f>
        <v/>
      </c>
      <c r="AA2589" s="20" t="str">
        <f ca="1">IF(C2589&lt;NOW(),IF(AND(P2589&gt;Q2589,W2589&gt;X2589),S2589,IF(AND(P2589=Q2589,W2589=X2589),T2589,IF(AND(P2589&lt;Q2589,W2589&lt;X2589),U2589,0))),"")</f>
        <v/>
      </c>
      <c r="AB2589" s="20">
        <f ca="1">IF(AND(P2589=W2589,Q2589=X2589,NOT(ISBLANK(P2589)),NOT(ISBLANK(Q2589)),NOT(ISBLANK(W2589)),NOT(ISBLANK(AA2589))),1,0)</f>
        <v>0</v>
      </c>
      <c r="AC2589" s="20" t="str">
        <f ca="1">IF(AB2589=0,"",IF(OR(ISBLANK(P2589),ISBLANK(Q2589)),"",IF(ISBLANK(VLOOKUP(A2589,Database!A:AA,22,FALSE)),"",VLOOKUP(A2589,Database!A:AA,22,FALSE))))</f>
        <v/>
      </c>
      <c r="AD2589" s="20" t="str">
        <f>IFERROR(
   IF(
     OR(ISBLANK(P2589),ISBLANK(Q2589)),
     "",
     IF(
       AND(AA2589&lt;&gt;"",OR(V2589="Terminé",V2589="En cours")),
       VLOOKUP(AC2589,Setup_ScoreExactBonus!A:D,4,FALSE),
       0
     )),
  0)</f>
        <v/>
      </c>
      <c r="AE2589" s="21">
        <f>IFERROR(IF(OR(ISBLANK(P2589),ISBLANK(Q2589)),0,IF(AA2589&lt;&gt;"", AA2589 + IF(AB2589=1,AD2589, 0), "") * (R2589+1)),"")</f>
        <v>0</v>
      </c>
      <c r="AF2589" s="21">
        <f ca="1">SUMIFS(AE$2:AE2589,D$2:D2589,D2589)</f>
        <v>2034</v>
      </c>
    </row>
    <row r="2590" spans="1:32" hidden="1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1">
        <v>0</v>
      </c>
      <c r="S2590" s="20">
        <f>VLOOKUP($A2590,Database!$A:$Y,10,FALSE)</f>
        <v>0</v>
      </c>
      <c r="T2590" s="20">
        <f>VLOOKUP($A2590,Database!$A:$Y,11,FALSE)</f>
        <v>0</v>
      </c>
      <c r="U2590" s="20">
        <f>VLOOKUP($A2590,Database!$A:$Y,12,FALSE)</f>
        <v>0</v>
      </c>
      <c r="V2590" s="20" t="str">
        <f>VLOOKUP(A2590,Database!A:M,13,FALSE)</f>
        <v>À venir</v>
      </c>
      <c r="W2590" s="20" t="str">
        <f>VLOOKUP($A2590,Database!$A:$Y,20,FALSE)</f>
        <v/>
      </c>
      <c r="X2590" s="20" t="str">
        <f>VLOOKUP($A2590,Database!$A:$Y,21,FALSE)</f>
        <v/>
      </c>
      <c r="Y2590" s="20">
        <f>IF(A2590=0,0,IF(V2590="À venir",0,IF(AND(ISBLANK(P2590),ISBLANK(Q2590)),1,0)))</f>
        <v>0</v>
      </c>
      <c r="Z2590" s="20" t="str">
        <f>IF(OR(ISBLANK(P2590),ISBLANK(Q2590)),"",IF(OR(AND(P2590&gt;Q2590,W2590&gt;X2590),AND(P2590=Q2590,W2590=X2590),AND(P2590&lt;Q2590,W2590&lt;X2590)),1,0))</f>
        <v/>
      </c>
      <c r="AA2590" s="20" t="str">
        <f ca="1">IF(C2590&lt;NOW(),IF(AND(P2590&gt;Q2590,W2590&gt;X2590),S2590,IF(AND(P2590=Q2590,W2590=X2590),T2590,IF(AND(P2590&lt;Q2590,W2590&lt;X2590),U2590,0))),"")</f>
        <v/>
      </c>
      <c r="AB2590" s="20">
        <f ca="1">IF(AND(P2590=W2590,Q2590=X2590,NOT(ISBLANK(P2590)),NOT(ISBLANK(Q2590)),NOT(ISBLANK(W2590)),NOT(ISBLANK(AA2590))),1,0)</f>
        <v>0</v>
      </c>
      <c r="AC2590" s="20" t="str">
        <f ca="1">IF(AB2590=0,"",IF(OR(ISBLANK(P2590),ISBLANK(Q2590)),"",IF(ISBLANK(VLOOKUP(A2590,Database!A:AA,22,FALSE)),"",VLOOKUP(A2590,Database!A:AA,22,FALSE))))</f>
        <v/>
      </c>
      <c r="AD2590" s="20" t="str">
        <f>IFERROR(
   IF(
     OR(ISBLANK(P2590),ISBLANK(Q2590)),
     "",
     IF(
       AND(AA2590&lt;&gt;"",OR(V2590="Terminé",V2590="En cours")),
       VLOOKUP(AC2590,Setup_ScoreExactBonus!A:D,4,FALSE),
       0
     )),
  0)</f>
        <v/>
      </c>
      <c r="AE2590" s="21">
        <f>IFERROR(IF(OR(ISBLANK(P2590),ISBLANK(Q2590)),0,IF(AA2590&lt;&gt;"", AA2590 + IF(AB2590=1,AD2590, 0), "") * (R2590+1)),"")</f>
        <v>0</v>
      </c>
      <c r="AF2590" s="21">
        <f ca="1">SUMIFS(AE$2:AE2590,D$2:D2590,D2590)</f>
        <v>2761</v>
      </c>
    </row>
    <row r="2591" spans="1:32" hidden="1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1">
        <v>0</v>
      </c>
      <c r="S2591" s="20">
        <f>VLOOKUP($A2591,Database!$A:$Y,10,FALSE)</f>
        <v>0</v>
      </c>
      <c r="T2591" s="20">
        <f>VLOOKUP($A2591,Database!$A:$Y,11,FALSE)</f>
        <v>0</v>
      </c>
      <c r="U2591" s="20">
        <f>VLOOKUP($A2591,Database!$A:$Y,12,FALSE)</f>
        <v>0</v>
      </c>
      <c r="V2591" s="20" t="str">
        <f>VLOOKUP(A2591,Database!A:M,13,FALSE)</f>
        <v>À venir</v>
      </c>
      <c r="W2591" s="20" t="str">
        <f>VLOOKUP($A2591,Database!$A:$Y,20,FALSE)</f>
        <v/>
      </c>
      <c r="X2591" s="20" t="str">
        <f>VLOOKUP($A2591,Database!$A:$Y,21,FALSE)</f>
        <v/>
      </c>
      <c r="Y2591" s="20">
        <f>IF(A2591=0,0,IF(V2591="À venir",0,IF(AND(ISBLANK(P2591),ISBLANK(Q2591)),1,0)))</f>
        <v>0</v>
      </c>
      <c r="Z2591" s="20" t="str">
        <f>IF(OR(ISBLANK(P2591),ISBLANK(Q2591)),"",IF(OR(AND(P2591&gt;Q2591,W2591&gt;X2591),AND(P2591=Q2591,W2591=X2591),AND(P2591&lt;Q2591,W2591&lt;X2591)),1,0))</f>
        <v/>
      </c>
      <c r="AA2591" s="20" t="str">
        <f ca="1">IF(C2591&lt;NOW(),IF(AND(P2591&gt;Q2591,W2591&gt;X2591),S2591,IF(AND(P2591=Q2591,W2591=X2591),T2591,IF(AND(P2591&lt;Q2591,W2591&lt;X2591),U2591,0))),"")</f>
        <v/>
      </c>
      <c r="AB2591" s="20">
        <f ca="1">IF(AND(P2591=W2591,Q2591=X2591,NOT(ISBLANK(P2591)),NOT(ISBLANK(Q2591)),NOT(ISBLANK(W2591)),NOT(ISBLANK(AA2591))),1,0)</f>
        <v>0</v>
      </c>
      <c r="AC2591" s="20" t="str">
        <f ca="1">IF(AB2591=0,"",IF(OR(ISBLANK(P2591),ISBLANK(Q2591)),"",IF(ISBLANK(VLOOKUP(A2591,Database!A:AA,22,FALSE)),"",VLOOKUP(A2591,Database!A:AA,22,FALSE))))</f>
        <v/>
      </c>
      <c r="AD2591" s="20" t="str">
        <f>IFERROR(
   IF(
     OR(ISBLANK(P2591),ISBLANK(Q2591)),
     "",
     IF(
       AND(AA2591&lt;&gt;"",OR(V2591="Terminé",V2591="En cours")),
       VLOOKUP(AC2591,Setup_ScoreExactBonus!A:D,4,FALSE),
       0
     )),
  0)</f>
        <v/>
      </c>
      <c r="AE2591" s="21">
        <f>IFERROR(IF(OR(ISBLANK(P2591),ISBLANK(Q2591)),0,IF(AA2591&lt;&gt;"", AA2591 + IF(AB2591=1,AD2591, 0), "") * (R2591+1)),"")</f>
        <v>0</v>
      </c>
      <c r="AF2591" s="21">
        <f ca="1">SUMIFS(AE$2:AE2591,D$2:D2591,D2591)</f>
        <v>2809</v>
      </c>
    </row>
    <row r="2592" spans="1:32" hidden="1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1">
        <v>0</v>
      </c>
      <c r="S2592" s="20">
        <f>VLOOKUP($A2592,Database!$A:$Y,10,FALSE)</f>
        <v>0</v>
      </c>
      <c r="T2592" s="20">
        <f>VLOOKUP($A2592,Database!$A:$Y,11,FALSE)</f>
        <v>0</v>
      </c>
      <c r="U2592" s="20">
        <f>VLOOKUP($A2592,Database!$A:$Y,12,FALSE)</f>
        <v>0</v>
      </c>
      <c r="V2592" s="20" t="str">
        <f>VLOOKUP(A2592,Database!A:M,13,FALSE)</f>
        <v>À venir</v>
      </c>
      <c r="W2592" s="20" t="str">
        <f>VLOOKUP($A2592,Database!$A:$Y,20,FALSE)</f>
        <v/>
      </c>
      <c r="X2592" s="20" t="str">
        <f>VLOOKUP($A2592,Database!$A:$Y,21,FALSE)</f>
        <v/>
      </c>
      <c r="Y2592" s="20">
        <f>IF(A2592=0,0,IF(V2592="À venir",0,IF(AND(ISBLANK(P2592),ISBLANK(Q2592)),1,0)))</f>
        <v>0</v>
      </c>
      <c r="Z2592" s="20" t="str">
        <f>IF(OR(ISBLANK(P2592),ISBLANK(Q2592)),"",IF(OR(AND(P2592&gt;Q2592,W2592&gt;X2592),AND(P2592=Q2592,W2592=X2592),AND(P2592&lt;Q2592,W2592&lt;X2592)),1,0))</f>
        <v/>
      </c>
      <c r="AA2592" s="20">
        <f ca="1">IF(C2592&lt;NOW(),IF(AND(P2592&gt;Q2592,W2592&gt;X2592),S2592,IF(AND(P2592=Q2592,W2592=X2592),T2592,IF(AND(P2592&lt;Q2592,W2592&lt;X2592),U2592,0))),"")</f>
        <v>0</v>
      </c>
      <c r="AB2592" s="20">
        <f ca="1">IF(AND(P2592=W2592,Q2592=X2592,NOT(ISBLANK(P2592)),NOT(ISBLANK(Q2592)),NOT(ISBLANK(W2592)),NOT(ISBLANK(AA2592))),1,0)</f>
        <v>0</v>
      </c>
      <c r="AC2592" s="20" t="str">
        <f ca="1">IF(AB2592=0,"",IF(OR(ISBLANK(P2592),ISBLANK(Q2592)),"",IF(ISBLANK(VLOOKUP(A2592,Database!A:AA,22,FALSE)),"",VLOOKUP(A2592,Database!A:AA,22,FALSE))))</f>
        <v/>
      </c>
      <c r="AD2592" s="20" t="str">
        <f>IFERROR(
   IF(
     OR(ISBLANK(P2592),ISBLANK(Q2592)),
     "",
     IF(
       AND(AA2592&lt;&gt;"",OR(V2592="Terminé",V2592="En cours")),
       VLOOKUP(AC2592,Setup_ScoreExactBonus!A:D,4,FALSE),
       0
     )),
  0)</f>
        <v/>
      </c>
      <c r="AE2592" s="21">
        <f>IFERROR(IF(OR(ISBLANK(P2592),ISBLANK(Q2592)),0,IF(AA2592&lt;&gt;"", AA2592 + IF(AB2592=1,AD2592, 0), "") * (R2592+1)),"")</f>
        <v>0</v>
      </c>
      <c r="AF2592" s="21">
        <f ca="1">SUMIFS(AE$2:AE2592,D$2:D2592,D2592)</f>
        <v>2170</v>
      </c>
    </row>
    <row r="2593" spans="1:32" hidden="1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1">
        <v>0</v>
      </c>
      <c r="S2593" s="20">
        <f>VLOOKUP($A2593,Database!$A:$Y,10,FALSE)</f>
        <v>0</v>
      </c>
      <c r="T2593" s="20">
        <f>VLOOKUP($A2593,Database!$A:$Y,11,FALSE)</f>
        <v>0</v>
      </c>
      <c r="U2593" s="20">
        <f>VLOOKUP($A2593,Database!$A:$Y,12,FALSE)</f>
        <v>0</v>
      </c>
      <c r="V2593" s="20" t="str">
        <f>VLOOKUP(A2593,Database!A:M,13,FALSE)</f>
        <v>À venir</v>
      </c>
      <c r="W2593" s="20" t="str">
        <f>VLOOKUP($A2593,Database!$A:$Y,20,FALSE)</f>
        <v/>
      </c>
      <c r="X2593" s="20" t="str">
        <f>VLOOKUP($A2593,Database!$A:$Y,21,FALSE)</f>
        <v/>
      </c>
      <c r="Y2593" s="20">
        <f>IF(A2593=0,0,IF(V2593="À venir",0,IF(AND(ISBLANK(P2593),ISBLANK(Q2593)),1,0)))</f>
        <v>0</v>
      </c>
      <c r="Z2593" s="20" t="str">
        <f>IF(OR(ISBLANK(P2593),ISBLANK(Q2593)),"",IF(OR(AND(P2593&gt;Q2593,W2593&gt;X2593),AND(P2593=Q2593,W2593=X2593),AND(P2593&lt;Q2593,W2593&lt;X2593)),1,0))</f>
        <v/>
      </c>
      <c r="AA2593" s="20" t="str">
        <f ca="1">IF(C2593&lt;NOW(),IF(AND(P2593&gt;Q2593,W2593&gt;X2593),S2593,IF(AND(P2593=Q2593,W2593=X2593),T2593,IF(AND(P2593&lt;Q2593,W2593&lt;X2593),U2593,0))),"")</f>
        <v/>
      </c>
      <c r="AB2593" s="20">
        <f ca="1">IF(AND(P2593=W2593,Q2593=X2593,NOT(ISBLANK(P2593)),NOT(ISBLANK(Q2593)),NOT(ISBLANK(W2593)),NOT(ISBLANK(AA2593))),1,0)</f>
        <v>0</v>
      </c>
      <c r="AC2593" s="20" t="str">
        <f ca="1">IF(AB2593=0,"",IF(OR(ISBLANK(P2593),ISBLANK(Q2593)),"",IF(ISBLANK(VLOOKUP(A2593,Database!A:AA,22,FALSE)),"",VLOOKUP(A2593,Database!A:AA,22,FALSE))))</f>
        <v/>
      </c>
      <c r="AD2593" s="20" t="str">
        <f>IFERROR(
   IF(
     OR(ISBLANK(P2593),ISBLANK(Q2593)),
     "",
     IF(
       AND(AA2593&lt;&gt;"",OR(V2593="Terminé",V2593="En cours")),
       VLOOKUP(AC2593,Setup_ScoreExactBonus!A:D,4,FALSE),
       0
     )),
  0)</f>
        <v/>
      </c>
      <c r="AE2593" s="21">
        <f>IFERROR(IF(OR(ISBLANK(P2593),ISBLANK(Q2593)),0,IF(AA2593&lt;&gt;"", AA2593 + IF(AB2593=1,AD2593, 0), "") * (R2593+1)),"")</f>
        <v>0</v>
      </c>
      <c r="AF2593" s="21">
        <f ca="1">SUMIFS(AE$2:AE2593,D$2:D2593,D2593)</f>
        <v>2233</v>
      </c>
    </row>
    <row r="2594" spans="1:32" hidden="1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1">
        <v>0</v>
      </c>
      <c r="S2594" s="20">
        <f>VLOOKUP($A2594,Database!$A:$Y,10,FALSE)</f>
        <v>0</v>
      </c>
      <c r="T2594" s="20">
        <f>VLOOKUP($A2594,Database!$A:$Y,11,FALSE)</f>
        <v>0</v>
      </c>
      <c r="U2594" s="20">
        <f>VLOOKUP($A2594,Database!$A:$Y,12,FALSE)</f>
        <v>0</v>
      </c>
      <c r="V2594" s="20" t="str">
        <f>VLOOKUP(A2594,Database!A:M,13,FALSE)</f>
        <v>À venir</v>
      </c>
      <c r="W2594" s="20" t="str">
        <f>VLOOKUP($A2594,Database!$A:$Y,20,FALSE)</f>
        <v/>
      </c>
      <c r="X2594" s="20" t="str">
        <f>VLOOKUP($A2594,Database!$A:$Y,21,FALSE)</f>
        <v/>
      </c>
      <c r="Y2594" s="20">
        <f>IF(A2594=0,0,IF(V2594="À venir",0,IF(AND(ISBLANK(P2594),ISBLANK(Q2594)),1,0)))</f>
        <v>0</v>
      </c>
      <c r="Z2594" s="20" t="str">
        <f>IF(OR(ISBLANK(P2594),ISBLANK(Q2594)),"",IF(OR(AND(P2594&gt;Q2594,W2594&gt;X2594),AND(P2594=Q2594,W2594=X2594),AND(P2594&lt;Q2594,W2594&lt;X2594)),1,0))</f>
        <v/>
      </c>
      <c r="AA2594" s="20" t="str">
        <f ca="1">IF(C2594&lt;NOW(),IF(AND(P2594&gt;Q2594,W2594&gt;X2594),S2594,IF(AND(P2594=Q2594,W2594=X2594),T2594,IF(AND(P2594&lt;Q2594,W2594&lt;X2594),U2594,0))),"")</f>
        <v/>
      </c>
      <c r="AB2594" s="20">
        <f ca="1">IF(AND(P2594=W2594,Q2594=X2594,NOT(ISBLANK(P2594)),NOT(ISBLANK(Q2594)),NOT(ISBLANK(W2594)),NOT(ISBLANK(AA2594))),1,0)</f>
        <v>0</v>
      </c>
      <c r="AC2594" s="20" t="str">
        <f ca="1">IF(AB2594=0,"",IF(OR(ISBLANK(P2594),ISBLANK(Q2594)),"",IF(ISBLANK(VLOOKUP(A2594,Database!A:AA,22,FALSE)),"",VLOOKUP(A2594,Database!A:AA,22,FALSE))))</f>
        <v/>
      </c>
      <c r="AD2594" s="20" t="str">
        <f>IFERROR(
   IF(
     OR(ISBLANK(P2594),ISBLANK(Q2594)),
     "",
     IF(
       AND(AA2594&lt;&gt;"",OR(V2594="Terminé",V2594="En cours")),
       VLOOKUP(AC2594,Setup_ScoreExactBonus!A:D,4,FALSE),
       0
     )),
  0)</f>
        <v/>
      </c>
      <c r="AE2594" s="21">
        <f>IFERROR(IF(OR(ISBLANK(P2594),ISBLANK(Q2594)),0,IF(AA2594&lt;&gt;"", AA2594 + IF(AB2594=1,AD2594, 0), "") * (R2594+1)),"")</f>
        <v>0</v>
      </c>
      <c r="AF2594" s="21">
        <f ca="1">SUMIFS(AE$2:AE2594,D$2:D2594,D2594)</f>
        <v>2750</v>
      </c>
    </row>
    <row r="2595" spans="1:32" hidden="1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1">
        <v>0</v>
      </c>
      <c r="S2595" s="20">
        <f>VLOOKUP($A2595,Database!$A:$Y,10,FALSE)</f>
        <v>0</v>
      </c>
      <c r="T2595" s="20">
        <f>VLOOKUP($A2595,Database!$A:$Y,11,FALSE)</f>
        <v>0</v>
      </c>
      <c r="U2595" s="20">
        <f>VLOOKUP($A2595,Database!$A:$Y,12,FALSE)</f>
        <v>0</v>
      </c>
      <c r="V2595" s="20" t="str">
        <f>VLOOKUP(A2595,Database!A:M,13,FALSE)</f>
        <v>À venir</v>
      </c>
      <c r="W2595" s="20" t="str">
        <f>VLOOKUP($A2595,Database!$A:$Y,20,FALSE)</f>
        <v/>
      </c>
      <c r="X2595" s="20" t="str">
        <f>VLOOKUP($A2595,Database!$A:$Y,21,FALSE)</f>
        <v/>
      </c>
      <c r="Y2595" s="20">
        <f>IF(A2595=0,0,IF(V2595="À venir",0,IF(AND(ISBLANK(P2595),ISBLANK(Q2595)),1,0)))</f>
        <v>0</v>
      </c>
      <c r="Z2595" s="20" t="str">
        <f>IF(OR(ISBLANK(P2595),ISBLANK(Q2595)),"",IF(OR(AND(P2595&gt;Q2595,W2595&gt;X2595),AND(P2595=Q2595,W2595=X2595),AND(P2595&lt;Q2595,W2595&lt;X2595)),1,0))</f>
        <v/>
      </c>
      <c r="AA2595" s="20" t="str">
        <f ca="1">IF(C2595&lt;NOW(),IF(AND(P2595&gt;Q2595,W2595&gt;X2595),S2595,IF(AND(P2595=Q2595,W2595=X2595),T2595,IF(AND(P2595&lt;Q2595,W2595&lt;X2595),U2595,0))),"")</f>
        <v/>
      </c>
      <c r="AB2595" s="20">
        <f ca="1">IF(AND(P2595=W2595,Q2595=X2595,NOT(ISBLANK(P2595)),NOT(ISBLANK(Q2595)),NOT(ISBLANK(W2595)),NOT(ISBLANK(AA2595))),1,0)</f>
        <v>0</v>
      </c>
      <c r="AC2595" s="20" t="str">
        <f ca="1">IF(AB2595=0,"",IF(OR(ISBLANK(P2595),ISBLANK(Q2595)),"",IF(ISBLANK(VLOOKUP(A2595,Database!A:AA,22,FALSE)),"",VLOOKUP(A2595,Database!A:AA,22,FALSE))))</f>
        <v/>
      </c>
      <c r="AD2595" s="20" t="str">
        <f>IFERROR(
   IF(
     OR(ISBLANK(P2595),ISBLANK(Q2595)),
     "",
     IF(
       AND(AA2595&lt;&gt;"",OR(V2595="Terminé",V2595="En cours")),
       VLOOKUP(AC2595,Setup_ScoreExactBonus!A:D,4,FALSE),
       0
     )),
  0)</f>
        <v/>
      </c>
      <c r="AE2595" s="21">
        <f>IFERROR(IF(OR(ISBLANK(P2595),ISBLANK(Q2595)),0,IF(AA2595&lt;&gt;"", AA2595 + IF(AB2595=1,AD2595, 0), "") * (R2595+1)),"")</f>
        <v>0</v>
      </c>
      <c r="AF2595" s="21">
        <f ca="1">SUMIFS(AE$2:AE2595,D$2:D2595,D2595)</f>
        <v>3059</v>
      </c>
    </row>
    <row r="2596" spans="1:32" hidden="1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1">
        <v>0</v>
      </c>
      <c r="S2596" s="20">
        <f>VLOOKUP($A2596,Database!$A:$Y,10,FALSE)</f>
        <v>0</v>
      </c>
      <c r="T2596" s="20">
        <f>VLOOKUP($A2596,Database!$A:$Y,11,FALSE)</f>
        <v>0</v>
      </c>
      <c r="U2596" s="20">
        <f>VLOOKUP($A2596,Database!$A:$Y,12,FALSE)</f>
        <v>0</v>
      </c>
      <c r="V2596" s="20" t="str">
        <f>VLOOKUP(A2596,Database!A:M,13,FALSE)</f>
        <v>À venir</v>
      </c>
      <c r="W2596" s="20" t="str">
        <f>VLOOKUP($A2596,Database!$A:$Y,20,FALSE)</f>
        <v/>
      </c>
      <c r="X2596" s="20" t="str">
        <f>VLOOKUP($A2596,Database!$A:$Y,21,FALSE)</f>
        <v/>
      </c>
      <c r="Y2596" s="20">
        <f>IF(A2596=0,0,IF(V2596="À venir",0,IF(AND(ISBLANK(P2596),ISBLANK(Q2596)),1,0)))</f>
        <v>0</v>
      </c>
      <c r="Z2596" s="20" t="str">
        <f>IF(OR(ISBLANK(P2596),ISBLANK(Q2596)),"",IF(OR(AND(P2596&gt;Q2596,W2596&gt;X2596),AND(P2596=Q2596,W2596=X2596),AND(P2596&lt;Q2596,W2596&lt;X2596)),1,0))</f>
        <v/>
      </c>
      <c r="AA2596" s="20" t="str">
        <f ca="1">IF(C2596&lt;NOW(),IF(AND(P2596&gt;Q2596,W2596&gt;X2596),S2596,IF(AND(P2596=Q2596,W2596=X2596),T2596,IF(AND(P2596&lt;Q2596,W2596&lt;X2596),U2596,0))),"")</f>
        <v/>
      </c>
      <c r="AB2596" s="20">
        <f ca="1">IF(AND(P2596=W2596,Q2596=X2596,NOT(ISBLANK(P2596)),NOT(ISBLANK(Q2596)),NOT(ISBLANK(W2596)),NOT(ISBLANK(AA2596))),1,0)</f>
        <v>0</v>
      </c>
      <c r="AC2596" s="20" t="str">
        <f ca="1">IF(AB2596=0,"",IF(OR(ISBLANK(P2596),ISBLANK(Q2596)),"",IF(ISBLANK(VLOOKUP(A2596,Database!A:AA,22,FALSE)),"",VLOOKUP(A2596,Database!A:AA,22,FALSE))))</f>
        <v/>
      </c>
      <c r="AD2596" s="20" t="str">
        <f>IFERROR(
   IF(
     OR(ISBLANK(P2596),ISBLANK(Q2596)),
     "",
     IF(
       AND(AA2596&lt;&gt;"",OR(V2596="Terminé",V2596="En cours")),
       VLOOKUP(AC2596,Setup_ScoreExactBonus!A:D,4,FALSE),
       0
     )),
  0)</f>
        <v/>
      </c>
      <c r="AE2596" s="21">
        <f>IFERROR(IF(OR(ISBLANK(P2596),ISBLANK(Q2596)),0,IF(AA2596&lt;&gt;"", AA2596 + IF(AB2596=1,AD2596, 0), "") * (R2596+1)),"")</f>
        <v>0</v>
      </c>
      <c r="AF2596" s="21">
        <f ca="1">SUMIFS(AE$2:AE2596,D$2:D2596,D2596)</f>
        <v>2802</v>
      </c>
    </row>
    <row r="2597" spans="1:32" hidden="1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1">
        <v>0</v>
      </c>
      <c r="S2597" s="20">
        <f>VLOOKUP($A2597,Database!$A:$Y,10,FALSE)</f>
        <v>0</v>
      </c>
      <c r="T2597" s="20">
        <f>VLOOKUP($A2597,Database!$A:$Y,11,FALSE)</f>
        <v>0</v>
      </c>
      <c r="U2597" s="20">
        <f>VLOOKUP($A2597,Database!$A:$Y,12,FALSE)</f>
        <v>0</v>
      </c>
      <c r="V2597" s="20" t="str">
        <f>VLOOKUP(A2597,Database!A:M,13,FALSE)</f>
        <v>À venir</v>
      </c>
      <c r="W2597" s="20" t="str">
        <f>VLOOKUP($A2597,Database!$A:$Y,20,FALSE)</f>
        <v/>
      </c>
      <c r="X2597" s="20" t="str">
        <f>VLOOKUP($A2597,Database!$A:$Y,21,FALSE)</f>
        <v/>
      </c>
      <c r="Y2597" s="20">
        <f>IF(A2597=0,0,IF(V2597="À venir",0,IF(AND(ISBLANK(P2597),ISBLANK(Q2597)),1,0)))</f>
        <v>0</v>
      </c>
      <c r="Z2597" s="20" t="str">
        <f>IF(OR(ISBLANK(P2597),ISBLANK(Q2597)),"",IF(OR(AND(P2597&gt;Q2597,W2597&gt;X2597),AND(P2597=Q2597,W2597=X2597),AND(P2597&lt;Q2597,W2597&lt;X2597)),1,0))</f>
        <v/>
      </c>
      <c r="AA2597" s="20" t="str">
        <f ca="1">IF(C2597&lt;NOW(),IF(AND(P2597&gt;Q2597,W2597&gt;X2597),S2597,IF(AND(P2597=Q2597,W2597=X2597),T2597,IF(AND(P2597&lt;Q2597,W2597&lt;X2597),U2597,0))),"")</f>
        <v/>
      </c>
      <c r="AB2597" s="20">
        <f ca="1">IF(AND(P2597=W2597,Q2597=X2597,NOT(ISBLANK(P2597)),NOT(ISBLANK(Q2597)),NOT(ISBLANK(W2597)),NOT(ISBLANK(AA2597))),1,0)</f>
        <v>0</v>
      </c>
      <c r="AC2597" s="20" t="str">
        <f ca="1">IF(AB2597=0,"",IF(OR(ISBLANK(P2597),ISBLANK(Q2597)),"",IF(ISBLANK(VLOOKUP(A2597,Database!A:AA,22,FALSE)),"",VLOOKUP(A2597,Database!A:AA,22,FALSE))))</f>
        <v/>
      </c>
      <c r="AD2597" s="20" t="str">
        <f>IFERROR(
   IF(
     OR(ISBLANK(P2597),ISBLANK(Q2597)),
     "",
     IF(
       AND(AA2597&lt;&gt;"",OR(V2597="Terminé",V2597="En cours")),
       VLOOKUP(AC2597,Setup_ScoreExactBonus!A:D,4,FALSE),
       0
     )),
  0)</f>
        <v/>
      </c>
      <c r="AE2597" s="21">
        <f>IFERROR(IF(OR(ISBLANK(P2597),ISBLANK(Q2597)),0,IF(AA2597&lt;&gt;"", AA2597 + IF(AB2597=1,AD2597, 0), "") * (R2597+1)),"")</f>
        <v>0</v>
      </c>
      <c r="AF2597" s="21">
        <f ca="1">SUMIFS(AE$2:AE2597,D$2:D2597,D2597)</f>
        <v>2698</v>
      </c>
    </row>
    <row r="2598" spans="1:32" hidden="1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1">
        <v>0</v>
      </c>
      <c r="S2598" s="20">
        <f>VLOOKUP($A2598,Database!$A:$Y,10,FALSE)</f>
        <v>0</v>
      </c>
      <c r="T2598" s="20">
        <f>VLOOKUP($A2598,Database!$A:$Y,11,FALSE)</f>
        <v>0</v>
      </c>
      <c r="U2598" s="20">
        <f>VLOOKUP($A2598,Database!$A:$Y,12,FALSE)</f>
        <v>0</v>
      </c>
      <c r="V2598" s="20" t="str">
        <f>VLOOKUP(A2598,Database!A:M,13,FALSE)</f>
        <v>À venir</v>
      </c>
      <c r="W2598" s="20" t="str">
        <f>VLOOKUP($A2598,Database!$A:$Y,20,FALSE)</f>
        <v/>
      </c>
      <c r="X2598" s="20" t="str">
        <f>VLOOKUP($A2598,Database!$A:$Y,21,FALSE)</f>
        <v/>
      </c>
      <c r="Y2598" s="20">
        <f>IF(A2598=0,0,IF(V2598="À venir",0,IF(AND(ISBLANK(P2598),ISBLANK(Q2598)),1,0)))</f>
        <v>0</v>
      </c>
      <c r="Z2598" s="20" t="str">
        <f>IF(OR(ISBLANK(P2598),ISBLANK(Q2598)),"",IF(OR(AND(P2598&gt;Q2598,W2598&gt;X2598),AND(P2598=Q2598,W2598=X2598),AND(P2598&lt;Q2598,W2598&lt;X2598)),1,0))</f>
        <v/>
      </c>
      <c r="AA2598" s="20" t="str">
        <f ca="1">IF(C2598&lt;NOW(),IF(AND(P2598&gt;Q2598,W2598&gt;X2598),S2598,IF(AND(P2598=Q2598,W2598=X2598),T2598,IF(AND(P2598&lt;Q2598,W2598&lt;X2598),U2598,0))),"")</f>
        <v/>
      </c>
      <c r="AB2598" s="20">
        <f ca="1">IF(AND(P2598=W2598,Q2598=X2598,NOT(ISBLANK(P2598)),NOT(ISBLANK(Q2598)),NOT(ISBLANK(W2598)),NOT(ISBLANK(AA2598))),1,0)</f>
        <v>0</v>
      </c>
      <c r="AC2598" s="20" t="str">
        <f ca="1">IF(AB2598=0,"",IF(OR(ISBLANK(P2598),ISBLANK(Q2598)),"",IF(ISBLANK(VLOOKUP(A2598,Database!A:AA,22,FALSE)),"",VLOOKUP(A2598,Database!A:AA,22,FALSE))))</f>
        <v/>
      </c>
      <c r="AD2598" s="20" t="str">
        <f>IFERROR(
   IF(
     OR(ISBLANK(P2598),ISBLANK(Q2598)),
     "",
     IF(
       AND(AA2598&lt;&gt;"",OR(V2598="Terminé",V2598="En cours")),
       VLOOKUP(AC2598,Setup_ScoreExactBonus!A:D,4,FALSE),
       0
     )),
  0)</f>
        <v/>
      </c>
      <c r="AE2598" s="21">
        <f>IFERROR(IF(OR(ISBLANK(P2598),ISBLANK(Q2598)),0,IF(AA2598&lt;&gt;"", AA2598 + IF(AB2598=1,AD2598, 0), "") * (R2598+1)),"")</f>
        <v>0</v>
      </c>
      <c r="AF2598" s="21">
        <f ca="1">SUMIFS(AE$2:AE2598,D$2:D2598,D2598)</f>
        <v>2190</v>
      </c>
    </row>
    <row r="2599" spans="1:32" hidden="1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1">
        <v>0</v>
      </c>
      <c r="S2599" s="20">
        <f>VLOOKUP($A2599,Database!$A:$Y,10,FALSE)</f>
        <v>0</v>
      </c>
      <c r="T2599" s="20">
        <f>VLOOKUP($A2599,Database!$A:$Y,11,FALSE)</f>
        <v>0</v>
      </c>
      <c r="U2599" s="20">
        <f>VLOOKUP($A2599,Database!$A:$Y,12,FALSE)</f>
        <v>0</v>
      </c>
      <c r="V2599" s="20" t="str">
        <f>VLOOKUP(A2599,Database!A:M,13,FALSE)</f>
        <v>À venir</v>
      </c>
      <c r="W2599" s="20" t="str">
        <f>VLOOKUP($A2599,Database!$A:$Y,20,FALSE)</f>
        <v/>
      </c>
      <c r="X2599" s="20" t="str">
        <f>VLOOKUP($A2599,Database!$A:$Y,21,FALSE)</f>
        <v/>
      </c>
      <c r="Y2599" s="20">
        <f>IF(A2599=0,0,IF(V2599="À venir",0,IF(AND(ISBLANK(P2599),ISBLANK(Q2599)),1,0)))</f>
        <v>0</v>
      </c>
      <c r="Z2599" s="20" t="str">
        <f>IF(OR(ISBLANK(P2599),ISBLANK(Q2599)),"",IF(OR(AND(P2599&gt;Q2599,W2599&gt;X2599),AND(P2599=Q2599,W2599=X2599),AND(P2599&lt;Q2599,W2599&lt;X2599)),1,0))</f>
        <v/>
      </c>
      <c r="AA2599" s="20" t="str">
        <f ca="1">IF(C2599&lt;NOW(),IF(AND(P2599&gt;Q2599,W2599&gt;X2599),S2599,IF(AND(P2599=Q2599,W2599=X2599),T2599,IF(AND(P2599&lt;Q2599,W2599&lt;X2599),U2599,0))),"")</f>
        <v/>
      </c>
      <c r="AB2599" s="20">
        <f ca="1">IF(AND(P2599=W2599,Q2599=X2599,NOT(ISBLANK(P2599)),NOT(ISBLANK(Q2599)),NOT(ISBLANK(W2599)),NOT(ISBLANK(AA2599))),1,0)</f>
        <v>0</v>
      </c>
      <c r="AC2599" s="20" t="str">
        <f ca="1">IF(AB2599=0,"",IF(OR(ISBLANK(P2599),ISBLANK(Q2599)),"",IF(ISBLANK(VLOOKUP(A2599,Database!A:AA,22,FALSE)),"",VLOOKUP(A2599,Database!A:AA,22,FALSE))))</f>
        <v/>
      </c>
      <c r="AD2599" s="20" t="str">
        <f>IFERROR(
   IF(
     OR(ISBLANK(P2599),ISBLANK(Q2599)),
     "",
     IF(
       AND(AA2599&lt;&gt;"",OR(V2599="Terminé",V2599="En cours")),
       VLOOKUP(AC2599,Setup_ScoreExactBonus!A:D,4,FALSE),
       0
     )),
  0)</f>
        <v/>
      </c>
      <c r="AE2599" s="21">
        <f>IFERROR(IF(OR(ISBLANK(P2599),ISBLANK(Q2599)),0,IF(AA2599&lt;&gt;"", AA2599 + IF(AB2599=1,AD2599, 0), "") * (R2599+1)),"")</f>
        <v>0</v>
      </c>
      <c r="AF2599" s="21">
        <f ca="1">SUMIFS(AE$2:AE2599,D$2:D2599,D2599)</f>
        <v>2789</v>
      </c>
    </row>
    <row r="2600" spans="1:32" hidden="1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1">
        <v>0</v>
      </c>
      <c r="S2600" s="20">
        <f>VLOOKUP($A2600,Database!$A:$Y,10,FALSE)</f>
        <v>0</v>
      </c>
      <c r="T2600" s="20">
        <f>VLOOKUP($A2600,Database!$A:$Y,11,FALSE)</f>
        <v>0</v>
      </c>
      <c r="U2600" s="20">
        <f>VLOOKUP($A2600,Database!$A:$Y,12,FALSE)</f>
        <v>0</v>
      </c>
      <c r="V2600" s="20" t="str">
        <f>VLOOKUP(A2600,Database!A:M,13,FALSE)</f>
        <v>À venir</v>
      </c>
      <c r="W2600" s="20" t="str">
        <f>VLOOKUP($A2600,Database!$A:$Y,20,FALSE)</f>
        <v/>
      </c>
      <c r="X2600" s="20" t="str">
        <f>VLOOKUP($A2600,Database!$A:$Y,21,FALSE)</f>
        <v/>
      </c>
      <c r="Y2600" s="20">
        <f>IF(A2600=0,0,IF(V2600="À venir",0,IF(AND(ISBLANK(P2600),ISBLANK(Q2600)),1,0)))</f>
        <v>0</v>
      </c>
      <c r="Z2600" s="20" t="str">
        <f>IF(OR(ISBLANK(P2600),ISBLANK(Q2600)),"",IF(OR(AND(P2600&gt;Q2600,W2600&gt;X2600),AND(P2600=Q2600,W2600=X2600),AND(P2600&lt;Q2600,W2600&lt;X2600)),1,0))</f>
        <v/>
      </c>
      <c r="AA2600" s="20" t="str">
        <f ca="1">IF(C2600&lt;NOW(),IF(AND(P2600&gt;Q2600,W2600&gt;X2600),S2600,IF(AND(P2600=Q2600,W2600=X2600),T2600,IF(AND(P2600&lt;Q2600,W2600&lt;X2600),U2600,0))),"")</f>
        <v/>
      </c>
      <c r="AB2600" s="20">
        <f ca="1">IF(AND(P2600=W2600,Q2600=X2600,NOT(ISBLANK(P2600)),NOT(ISBLANK(Q2600)),NOT(ISBLANK(W2600)),NOT(ISBLANK(AA2600))),1,0)</f>
        <v>0</v>
      </c>
      <c r="AC2600" s="20" t="str">
        <f ca="1">IF(AB2600=0,"",IF(OR(ISBLANK(P2600),ISBLANK(Q2600)),"",IF(ISBLANK(VLOOKUP(A2600,Database!A:AA,22,FALSE)),"",VLOOKUP(A2600,Database!A:AA,22,FALSE))))</f>
        <v/>
      </c>
      <c r="AD2600" s="20" t="str">
        <f>IFERROR(
   IF(
     OR(ISBLANK(P2600),ISBLANK(Q2600)),
     "",
     IF(
       AND(AA2600&lt;&gt;"",OR(V2600="Terminé",V2600="En cours")),
       VLOOKUP(AC2600,Setup_ScoreExactBonus!A:D,4,FALSE),
       0
     )),
  0)</f>
        <v/>
      </c>
      <c r="AE2600" s="21">
        <f>IFERROR(IF(OR(ISBLANK(P2600),ISBLANK(Q2600)),0,IF(AA2600&lt;&gt;"", AA2600 + IF(AB2600=1,AD2600, 0), "") * (R2600+1)),"")</f>
        <v>0</v>
      </c>
      <c r="AF2600" s="21">
        <f ca="1">SUMIFS(AE$2:AE2600,D$2:D2600,D2600)</f>
        <v>1434</v>
      </c>
    </row>
    <row r="2601" spans="1:32" hidden="1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1">
        <v>0</v>
      </c>
      <c r="S2601" s="20">
        <f>VLOOKUP($A2601,Database!$A:$Y,10,FALSE)</f>
        <v>0</v>
      </c>
      <c r="T2601" s="20">
        <f>VLOOKUP($A2601,Database!$A:$Y,11,FALSE)</f>
        <v>0</v>
      </c>
      <c r="U2601" s="20">
        <f>VLOOKUP($A2601,Database!$A:$Y,12,FALSE)</f>
        <v>0</v>
      </c>
      <c r="V2601" s="20" t="str">
        <f>VLOOKUP(A2601,Database!A:M,13,FALSE)</f>
        <v>À venir</v>
      </c>
      <c r="W2601" s="20" t="str">
        <f>VLOOKUP($A2601,Database!$A:$Y,20,FALSE)</f>
        <v/>
      </c>
      <c r="X2601" s="20" t="str">
        <f>VLOOKUP($A2601,Database!$A:$Y,21,FALSE)</f>
        <v/>
      </c>
      <c r="Y2601" s="20">
        <f>IF(A2601=0,0,IF(V2601="À venir",0,IF(AND(ISBLANK(P2601),ISBLANK(Q2601)),1,0)))</f>
        <v>0</v>
      </c>
      <c r="Z2601" s="20" t="str">
        <f>IF(OR(ISBLANK(P2601),ISBLANK(Q2601)),"",IF(OR(AND(P2601&gt;Q2601,W2601&gt;X2601),AND(P2601=Q2601,W2601=X2601),AND(P2601&lt;Q2601,W2601&lt;X2601)),1,0))</f>
        <v/>
      </c>
      <c r="AA2601" s="20" t="str">
        <f ca="1">IF(C2601&lt;NOW(),IF(AND(P2601&gt;Q2601,W2601&gt;X2601),S2601,IF(AND(P2601=Q2601,W2601=X2601),T2601,IF(AND(P2601&lt;Q2601,W2601&lt;X2601),U2601,0))),"")</f>
        <v/>
      </c>
      <c r="AB2601" s="20">
        <f ca="1">IF(AND(P2601=W2601,Q2601=X2601,NOT(ISBLANK(P2601)),NOT(ISBLANK(Q2601)),NOT(ISBLANK(W2601)),NOT(ISBLANK(AA2601))),1,0)</f>
        <v>0</v>
      </c>
      <c r="AC2601" s="20" t="str">
        <f ca="1">IF(AB2601=0,"",IF(OR(ISBLANK(P2601),ISBLANK(Q2601)),"",IF(ISBLANK(VLOOKUP(A2601,Database!A:AA,22,FALSE)),"",VLOOKUP(A2601,Database!A:AA,22,FALSE))))</f>
        <v/>
      </c>
      <c r="AD2601" s="20" t="str">
        <f>IFERROR(
   IF(
     OR(ISBLANK(P2601),ISBLANK(Q2601)),
     "",
     IF(
       AND(AA2601&lt;&gt;"",OR(V2601="Terminé",V2601="En cours")),
       VLOOKUP(AC2601,Setup_ScoreExactBonus!A:D,4,FALSE),
       0
     )),
  0)</f>
        <v/>
      </c>
      <c r="AE2601" s="21">
        <f>IFERROR(IF(OR(ISBLANK(P2601),ISBLANK(Q2601)),0,IF(AA2601&lt;&gt;"", AA2601 + IF(AB2601=1,AD2601, 0), "") * (R2601+1)),"")</f>
        <v>0</v>
      </c>
      <c r="AF2601" s="21">
        <f ca="1">SUMIFS(AE$2:AE2601,D$2:D2601,D2601)</f>
        <v>2732</v>
      </c>
    </row>
    <row r="2602" spans="1:32" hidden="1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1">
        <v>0</v>
      </c>
      <c r="S2602" s="20">
        <f>VLOOKUP($A2602,Database!$A:$Y,10,FALSE)</f>
        <v>0</v>
      </c>
      <c r="T2602" s="20">
        <f>VLOOKUP($A2602,Database!$A:$Y,11,FALSE)</f>
        <v>0</v>
      </c>
      <c r="U2602" s="20">
        <f>VLOOKUP($A2602,Database!$A:$Y,12,FALSE)</f>
        <v>0</v>
      </c>
      <c r="V2602" s="20" t="str">
        <f>VLOOKUP(A2602,Database!A:M,13,FALSE)</f>
        <v>À venir</v>
      </c>
      <c r="W2602" s="20" t="str">
        <f>VLOOKUP($A2602,Database!$A:$Y,20,FALSE)</f>
        <v/>
      </c>
      <c r="X2602" s="20" t="str">
        <f>VLOOKUP($A2602,Database!$A:$Y,21,FALSE)</f>
        <v/>
      </c>
      <c r="Y2602" s="20">
        <f>IF(A2602=0,0,IF(V2602="À venir",0,IF(AND(ISBLANK(P2602),ISBLANK(Q2602)),1,0)))</f>
        <v>0</v>
      </c>
      <c r="Z2602" s="20" t="str">
        <f>IF(OR(ISBLANK(P2602),ISBLANK(Q2602)),"",IF(OR(AND(P2602&gt;Q2602,W2602&gt;X2602),AND(P2602=Q2602,W2602=X2602),AND(P2602&lt;Q2602,W2602&lt;X2602)),1,0))</f>
        <v/>
      </c>
      <c r="AA2602" s="20" t="str">
        <f ca="1">IF(C2602&lt;NOW(),IF(AND(P2602&gt;Q2602,W2602&gt;X2602),S2602,IF(AND(P2602=Q2602,W2602=X2602),T2602,IF(AND(P2602&lt;Q2602,W2602&lt;X2602),U2602,0))),"")</f>
        <v/>
      </c>
      <c r="AB2602" s="20">
        <f ca="1">IF(AND(P2602=W2602,Q2602=X2602,NOT(ISBLANK(P2602)),NOT(ISBLANK(Q2602)),NOT(ISBLANK(W2602)),NOT(ISBLANK(AA2602))),1,0)</f>
        <v>0</v>
      </c>
      <c r="AC2602" s="20" t="str">
        <f ca="1">IF(AB2602=0,"",IF(OR(ISBLANK(P2602),ISBLANK(Q2602)),"",IF(ISBLANK(VLOOKUP(A2602,Database!A:AA,22,FALSE)),"",VLOOKUP(A2602,Database!A:AA,22,FALSE))))</f>
        <v/>
      </c>
      <c r="AD2602" s="20" t="str">
        <f>IFERROR(
   IF(
     OR(ISBLANK(P2602),ISBLANK(Q2602)),
     "",
     IF(
       AND(AA2602&lt;&gt;"",OR(V2602="Terminé",V2602="En cours")),
       VLOOKUP(AC2602,Setup_ScoreExactBonus!A:D,4,FALSE),
       0
     )),
  0)</f>
        <v/>
      </c>
      <c r="AE2602" s="21">
        <f>IFERROR(IF(OR(ISBLANK(P2602),ISBLANK(Q2602)),0,IF(AA2602&lt;&gt;"", AA2602 + IF(AB2602=1,AD2602, 0), "") * (R2602+1)),"")</f>
        <v>0</v>
      </c>
      <c r="AF2602" s="21">
        <f ca="1">SUMIFS(AE$2:AE2602,D$2:D2602,D2602)</f>
        <v>2825</v>
      </c>
    </row>
    <row r="2603" spans="1:32" hidden="1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1">
        <v>0</v>
      </c>
      <c r="S2603" s="20">
        <f>VLOOKUP($A2603,Database!$A:$Y,10,FALSE)</f>
        <v>0</v>
      </c>
      <c r="T2603" s="20">
        <f>VLOOKUP($A2603,Database!$A:$Y,11,FALSE)</f>
        <v>0</v>
      </c>
      <c r="U2603" s="20">
        <f>VLOOKUP($A2603,Database!$A:$Y,12,FALSE)</f>
        <v>0</v>
      </c>
      <c r="V2603" s="20" t="str">
        <f>VLOOKUP(A2603,Database!A:M,13,FALSE)</f>
        <v>À venir</v>
      </c>
      <c r="W2603" s="20" t="str">
        <f>VLOOKUP($A2603,Database!$A:$Y,20,FALSE)</f>
        <v/>
      </c>
      <c r="X2603" s="20" t="str">
        <f>VLOOKUP($A2603,Database!$A:$Y,21,FALSE)</f>
        <v/>
      </c>
      <c r="Y2603" s="20">
        <f>IF(A2603=0,0,IF(V2603="À venir",0,IF(AND(ISBLANK(P2603),ISBLANK(Q2603)),1,0)))</f>
        <v>0</v>
      </c>
      <c r="Z2603" s="20" t="str">
        <f>IF(OR(ISBLANK(P2603),ISBLANK(Q2603)),"",IF(OR(AND(P2603&gt;Q2603,W2603&gt;X2603),AND(P2603=Q2603,W2603=X2603),AND(P2603&lt;Q2603,W2603&lt;X2603)),1,0))</f>
        <v/>
      </c>
      <c r="AA2603" s="20" t="str">
        <f ca="1">IF(C2603&lt;NOW(),IF(AND(P2603&gt;Q2603,W2603&gt;X2603),S2603,IF(AND(P2603=Q2603,W2603=X2603),T2603,IF(AND(P2603&lt;Q2603,W2603&lt;X2603),U2603,0))),"")</f>
        <v/>
      </c>
      <c r="AB2603" s="20">
        <f ca="1">IF(AND(P2603=W2603,Q2603=X2603,NOT(ISBLANK(P2603)),NOT(ISBLANK(Q2603)),NOT(ISBLANK(W2603)),NOT(ISBLANK(AA2603))),1,0)</f>
        <v>0</v>
      </c>
      <c r="AC2603" s="20" t="str">
        <f ca="1">IF(AB2603=0,"",IF(OR(ISBLANK(P2603),ISBLANK(Q2603)),"",IF(ISBLANK(VLOOKUP(A2603,Database!A:AA,22,FALSE)),"",VLOOKUP(A2603,Database!A:AA,22,FALSE))))</f>
        <v/>
      </c>
      <c r="AD2603" s="20" t="str">
        <f>IFERROR(
   IF(
     OR(ISBLANK(P2603),ISBLANK(Q2603)),
     "",
     IF(
       AND(AA2603&lt;&gt;"",OR(V2603="Terminé",V2603="En cours")),
       VLOOKUP(AC2603,Setup_ScoreExactBonus!A:D,4,FALSE),
       0
     )),
  0)</f>
        <v/>
      </c>
      <c r="AE2603" s="21">
        <f>IFERROR(IF(OR(ISBLANK(P2603),ISBLANK(Q2603)),0,IF(AA2603&lt;&gt;"", AA2603 + IF(AB2603=1,AD2603, 0), "") * (R2603+1)),"")</f>
        <v>0</v>
      </c>
      <c r="AF2603" s="21">
        <f ca="1">SUMIFS(AE$2:AE2603,D$2:D2603,D2603)</f>
        <v>2585</v>
      </c>
    </row>
    <row r="2604" spans="1:32" hidden="1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1">
        <v>0</v>
      </c>
      <c r="S2604" s="20">
        <f>VLOOKUP($A2604,Database!$A:$Y,10,FALSE)</f>
        <v>0</v>
      </c>
      <c r="T2604" s="20">
        <f>VLOOKUP($A2604,Database!$A:$Y,11,FALSE)</f>
        <v>0</v>
      </c>
      <c r="U2604" s="20">
        <f>VLOOKUP($A2604,Database!$A:$Y,12,FALSE)</f>
        <v>0</v>
      </c>
      <c r="V2604" s="20" t="str">
        <f>VLOOKUP(A2604,Database!A:M,13,FALSE)</f>
        <v>À venir</v>
      </c>
      <c r="W2604" s="20" t="str">
        <f>VLOOKUP($A2604,Database!$A:$Y,20,FALSE)</f>
        <v/>
      </c>
      <c r="X2604" s="20" t="str">
        <f>VLOOKUP($A2604,Database!$A:$Y,21,FALSE)</f>
        <v/>
      </c>
      <c r="Y2604" s="20">
        <f>IF(A2604=0,0,IF(V2604="À venir",0,IF(AND(ISBLANK(P2604),ISBLANK(Q2604)),1,0)))</f>
        <v>0</v>
      </c>
      <c r="Z2604" s="20" t="str">
        <f>IF(OR(ISBLANK(P2604),ISBLANK(Q2604)),"",IF(OR(AND(P2604&gt;Q2604,W2604&gt;X2604),AND(P2604=Q2604,W2604=X2604),AND(P2604&lt;Q2604,W2604&lt;X2604)),1,0))</f>
        <v/>
      </c>
      <c r="AA2604" s="20" t="str">
        <f ca="1">IF(C2604&lt;NOW(),IF(AND(P2604&gt;Q2604,W2604&gt;X2604),S2604,IF(AND(P2604=Q2604,W2604=X2604),T2604,IF(AND(P2604&lt;Q2604,W2604&lt;X2604),U2604,0))),"")</f>
        <v/>
      </c>
      <c r="AB2604" s="20">
        <f ca="1">IF(AND(P2604=W2604,Q2604=X2604,NOT(ISBLANK(P2604)),NOT(ISBLANK(Q2604)),NOT(ISBLANK(W2604)),NOT(ISBLANK(AA2604))),1,0)</f>
        <v>0</v>
      </c>
      <c r="AC2604" s="20" t="str">
        <f ca="1">IF(AB2604=0,"",IF(OR(ISBLANK(P2604),ISBLANK(Q2604)),"",IF(ISBLANK(VLOOKUP(A2604,Database!A:AA,22,FALSE)),"",VLOOKUP(A2604,Database!A:AA,22,FALSE))))</f>
        <v/>
      </c>
      <c r="AD2604" s="20" t="str">
        <f>IFERROR(
   IF(
     OR(ISBLANK(P2604),ISBLANK(Q2604)),
     "",
     IF(
       AND(AA2604&lt;&gt;"",OR(V2604="Terminé",V2604="En cours")),
       VLOOKUP(AC2604,Setup_ScoreExactBonus!A:D,4,FALSE),
       0
     )),
  0)</f>
        <v/>
      </c>
      <c r="AE2604" s="21">
        <f>IFERROR(IF(OR(ISBLANK(P2604),ISBLANK(Q2604)),0,IF(AA2604&lt;&gt;"", AA2604 + IF(AB2604=1,AD2604, 0), "") * (R2604+1)),"")</f>
        <v>0</v>
      </c>
      <c r="AF2604" s="21">
        <f ca="1">SUMIFS(AE$2:AE2604,D$2:D2604,D2604)</f>
        <v>2936</v>
      </c>
    </row>
    <row r="2605" spans="1:32" hidden="1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1">
        <v>0</v>
      </c>
      <c r="S2605" s="20">
        <f>VLOOKUP($A2605,Database!$A:$Y,10,FALSE)</f>
        <v>0</v>
      </c>
      <c r="T2605" s="20">
        <f>VLOOKUP($A2605,Database!$A:$Y,11,FALSE)</f>
        <v>0</v>
      </c>
      <c r="U2605" s="20">
        <f>VLOOKUP($A2605,Database!$A:$Y,12,FALSE)</f>
        <v>0</v>
      </c>
      <c r="V2605" s="20" t="str">
        <f>VLOOKUP(A2605,Database!A:M,13,FALSE)</f>
        <v>À venir</v>
      </c>
      <c r="W2605" s="20" t="str">
        <f>VLOOKUP($A2605,Database!$A:$Y,20,FALSE)</f>
        <v/>
      </c>
      <c r="X2605" s="20" t="str">
        <f>VLOOKUP($A2605,Database!$A:$Y,21,FALSE)</f>
        <v/>
      </c>
      <c r="Y2605" s="20">
        <f>IF(A2605=0,0,IF(V2605="À venir",0,IF(AND(ISBLANK(P2605),ISBLANK(Q2605)),1,0)))</f>
        <v>0</v>
      </c>
      <c r="Z2605" s="20" t="str">
        <f>IF(OR(ISBLANK(P2605),ISBLANK(Q2605)),"",IF(OR(AND(P2605&gt;Q2605,W2605&gt;X2605),AND(P2605=Q2605,W2605=X2605),AND(P2605&lt;Q2605,W2605&lt;X2605)),1,0))</f>
        <v/>
      </c>
      <c r="AA2605" s="20" t="str">
        <f ca="1">IF(C2605&lt;NOW(),IF(AND(P2605&gt;Q2605,W2605&gt;X2605),S2605,IF(AND(P2605=Q2605,W2605=X2605),T2605,IF(AND(P2605&lt;Q2605,W2605&lt;X2605),U2605,0))),"")</f>
        <v/>
      </c>
      <c r="AB2605" s="20">
        <f ca="1">IF(AND(P2605=W2605,Q2605=X2605,NOT(ISBLANK(P2605)),NOT(ISBLANK(Q2605)),NOT(ISBLANK(W2605)),NOT(ISBLANK(AA2605))),1,0)</f>
        <v>0</v>
      </c>
      <c r="AC2605" s="20" t="str">
        <f ca="1">IF(AB2605=0,"",IF(OR(ISBLANK(P2605),ISBLANK(Q2605)),"",IF(ISBLANK(VLOOKUP(A2605,Database!A:AA,22,FALSE)),"",VLOOKUP(A2605,Database!A:AA,22,FALSE))))</f>
        <v/>
      </c>
      <c r="AD2605" s="20" t="str">
        <f>IFERROR(
   IF(
     OR(ISBLANK(P2605),ISBLANK(Q2605)),
     "",
     IF(
       AND(AA2605&lt;&gt;"",OR(V2605="Terminé",V2605="En cours")),
       VLOOKUP(AC2605,Setup_ScoreExactBonus!A:D,4,FALSE),
       0
     )),
  0)</f>
        <v/>
      </c>
      <c r="AE2605" s="21">
        <f>IFERROR(IF(OR(ISBLANK(P2605),ISBLANK(Q2605)),0,IF(AA2605&lt;&gt;"", AA2605 + IF(AB2605=1,AD2605, 0), "") * (R2605+1)),"")</f>
        <v>0</v>
      </c>
      <c r="AF2605" s="21">
        <f ca="1">SUMIFS(AE$2:AE2605,D$2:D2605,D2605)</f>
        <v>2774</v>
      </c>
    </row>
    <row r="2606" spans="1:32" hidden="1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1">
        <v>0</v>
      </c>
      <c r="S2606" s="20">
        <f>VLOOKUP($A2606,Database!$A:$Y,10,FALSE)</f>
        <v>0</v>
      </c>
      <c r="T2606" s="20">
        <f>VLOOKUP($A2606,Database!$A:$Y,11,FALSE)</f>
        <v>0</v>
      </c>
      <c r="U2606" s="20">
        <f>VLOOKUP($A2606,Database!$A:$Y,12,FALSE)</f>
        <v>0</v>
      </c>
      <c r="V2606" s="20" t="str">
        <f>VLOOKUP(A2606,Database!A:M,13,FALSE)</f>
        <v>À venir</v>
      </c>
      <c r="W2606" s="20" t="str">
        <f>VLOOKUP($A2606,Database!$A:$Y,20,FALSE)</f>
        <v/>
      </c>
      <c r="X2606" s="20" t="str">
        <f>VLOOKUP($A2606,Database!$A:$Y,21,FALSE)</f>
        <v/>
      </c>
      <c r="Y2606" s="20">
        <f>IF(A2606=0,0,IF(V2606="À venir",0,IF(AND(ISBLANK(P2606),ISBLANK(Q2606)),1,0)))</f>
        <v>0</v>
      </c>
      <c r="Z2606" s="20" t="str">
        <f>IF(OR(ISBLANK(P2606),ISBLANK(Q2606)),"",IF(OR(AND(P2606&gt;Q2606,W2606&gt;X2606),AND(P2606=Q2606,W2606=X2606),AND(P2606&lt;Q2606,W2606&lt;X2606)),1,0))</f>
        <v/>
      </c>
      <c r="AA2606" s="20" t="str">
        <f ca="1">IF(C2606&lt;NOW(),IF(AND(P2606&gt;Q2606,W2606&gt;X2606),S2606,IF(AND(P2606=Q2606,W2606=X2606),T2606,IF(AND(P2606&lt;Q2606,W2606&lt;X2606),U2606,0))),"")</f>
        <v/>
      </c>
      <c r="AB2606" s="20">
        <f ca="1">IF(AND(P2606=W2606,Q2606=X2606,NOT(ISBLANK(P2606)),NOT(ISBLANK(Q2606)),NOT(ISBLANK(W2606)),NOT(ISBLANK(AA2606))),1,0)</f>
        <v>0</v>
      </c>
      <c r="AC2606" s="20" t="str">
        <f ca="1">IF(AB2606=0,"",IF(OR(ISBLANK(P2606),ISBLANK(Q2606)),"",IF(ISBLANK(VLOOKUP(A2606,Database!A:AA,22,FALSE)),"",VLOOKUP(A2606,Database!A:AA,22,FALSE))))</f>
        <v/>
      </c>
      <c r="AD2606" s="20" t="str">
        <f>IFERROR(
   IF(
     OR(ISBLANK(P2606),ISBLANK(Q2606)),
     "",
     IF(
       AND(AA2606&lt;&gt;"",OR(V2606="Terminé",V2606="En cours")),
       VLOOKUP(AC2606,Setup_ScoreExactBonus!A:D,4,FALSE),
       0
     )),
  0)</f>
        <v/>
      </c>
      <c r="AE2606" s="21">
        <f>IFERROR(IF(OR(ISBLANK(P2606),ISBLANK(Q2606)),0,IF(AA2606&lt;&gt;"", AA2606 + IF(AB2606=1,AD2606, 0), "") * (R2606+1)),"")</f>
        <v>0</v>
      </c>
      <c r="AF2606" s="21">
        <f ca="1">SUMIFS(AE$2:AE2606,D$2:D2606,D2606)</f>
        <v>2919</v>
      </c>
    </row>
    <row r="2607" spans="1:32" hidden="1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1">
        <v>0</v>
      </c>
      <c r="S2607" s="20">
        <f>VLOOKUP($A2607,Database!$A:$Y,10,FALSE)</f>
        <v>0</v>
      </c>
      <c r="T2607" s="20">
        <f>VLOOKUP($A2607,Database!$A:$Y,11,FALSE)</f>
        <v>0</v>
      </c>
      <c r="U2607" s="20">
        <f>VLOOKUP($A2607,Database!$A:$Y,12,FALSE)</f>
        <v>0</v>
      </c>
      <c r="V2607" s="20" t="str">
        <f>VLOOKUP(A2607,Database!A:M,13,FALSE)</f>
        <v>À venir</v>
      </c>
      <c r="W2607" s="20" t="str">
        <f>VLOOKUP($A2607,Database!$A:$Y,20,FALSE)</f>
        <v/>
      </c>
      <c r="X2607" s="20" t="str">
        <f>VLOOKUP($A2607,Database!$A:$Y,21,FALSE)</f>
        <v/>
      </c>
      <c r="Y2607" s="20">
        <f>IF(A2607=0,0,IF(V2607="À venir",0,IF(AND(ISBLANK(P2607),ISBLANK(Q2607)),1,0)))</f>
        <v>0</v>
      </c>
      <c r="Z2607" s="20" t="str">
        <f>IF(OR(ISBLANK(P2607),ISBLANK(Q2607)),"",IF(OR(AND(P2607&gt;Q2607,W2607&gt;X2607),AND(P2607=Q2607,W2607=X2607),AND(P2607&lt;Q2607,W2607&lt;X2607)),1,0))</f>
        <v/>
      </c>
      <c r="AA2607" s="20" t="str">
        <f ca="1">IF(C2607&lt;NOW(),IF(AND(P2607&gt;Q2607,W2607&gt;X2607),S2607,IF(AND(P2607=Q2607,W2607=X2607),T2607,IF(AND(P2607&lt;Q2607,W2607&lt;X2607),U2607,0))),"")</f>
        <v/>
      </c>
      <c r="AB2607" s="20">
        <f ca="1">IF(AND(P2607=W2607,Q2607=X2607,NOT(ISBLANK(P2607)),NOT(ISBLANK(Q2607)),NOT(ISBLANK(W2607)),NOT(ISBLANK(AA2607))),1,0)</f>
        <v>0</v>
      </c>
      <c r="AC2607" s="20" t="str">
        <f ca="1">IF(AB2607=0,"",IF(OR(ISBLANK(P2607),ISBLANK(Q2607)),"",IF(ISBLANK(VLOOKUP(A2607,Database!A:AA,22,FALSE)),"",VLOOKUP(A2607,Database!A:AA,22,FALSE))))</f>
        <v/>
      </c>
      <c r="AD2607" s="20" t="str">
        <f>IFERROR(
   IF(
     OR(ISBLANK(P2607),ISBLANK(Q2607)),
     "",
     IF(
       AND(AA2607&lt;&gt;"",OR(V2607="Terminé",V2607="En cours")),
       VLOOKUP(AC2607,Setup_ScoreExactBonus!A:D,4,FALSE),
       0
     )),
  0)</f>
        <v/>
      </c>
      <c r="AE2607" s="21">
        <f>IFERROR(IF(OR(ISBLANK(P2607),ISBLANK(Q2607)),0,IF(AA2607&lt;&gt;"", AA2607 + IF(AB2607=1,AD2607, 0), "") * (R2607+1)),"")</f>
        <v>0</v>
      </c>
      <c r="AF2607" s="21">
        <f ca="1">SUMIFS(AE$2:AE2607,D$2:D2607,D2607)</f>
        <v>2893</v>
      </c>
    </row>
    <row r="2608" spans="1:32" hidden="1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1">
        <v>0</v>
      </c>
      <c r="S2608" s="20">
        <f>VLOOKUP($A2608,Database!$A:$Y,10,FALSE)</f>
        <v>0</v>
      </c>
      <c r="T2608" s="20">
        <f>VLOOKUP($A2608,Database!$A:$Y,11,FALSE)</f>
        <v>0</v>
      </c>
      <c r="U2608" s="20">
        <f>VLOOKUP($A2608,Database!$A:$Y,12,FALSE)</f>
        <v>0</v>
      </c>
      <c r="V2608" s="20" t="str">
        <f>VLOOKUP(A2608,Database!A:M,13,FALSE)</f>
        <v>À venir</v>
      </c>
      <c r="W2608" s="20" t="str">
        <f>VLOOKUP($A2608,Database!$A:$Y,20,FALSE)</f>
        <v/>
      </c>
      <c r="X2608" s="20" t="str">
        <f>VLOOKUP($A2608,Database!$A:$Y,21,FALSE)</f>
        <v/>
      </c>
      <c r="Y2608" s="20">
        <f>IF(A2608=0,0,IF(V2608="À venir",0,IF(AND(ISBLANK(P2608),ISBLANK(Q2608)),1,0)))</f>
        <v>0</v>
      </c>
      <c r="Z2608" s="20" t="str">
        <f>IF(OR(ISBLANK(P2608),ISBLANK(Q2608)),"",IF(OR(AND(P2608&gt;Q2608,W2608&gt;X2608),AND(P2608=Q2608,W2608=X2608),AND(P2608&lt;Q2608,W2608&lt;X2608)),1,0))</f>
        <v/>
      </c>
      <c r="AA2608" s="20" t="str">
        <f ca="1">IF(C2608&lt;NOW(),IF(AND(P2608&gt;Q2608,W2608&gt;X2608),S2608,IF(AND(P2608=Q2608,W2608=X2608),T2608,IF(AND(P2608&lt;Q2608,W2608&lt;X2608),U2608,0))),"")</f>
        <v/>
      </c>
      <c r="AB2608" s="20">
        <f ca="1">IF(AND(P2608=W2608,Q2608=X2608,NOT(ISBLANK(P2608)),NOT(ISBLANK(Q2608)),NOT(ISBLANK(W2608)),NOT(ISBLANK(AA2608))),1,0)</f>
        <v>0</v>
      </c>
      <c r="AC2608" s="20" t="str">
        <f ca="1">IF(AB2608=0,"",IF(OR(ISBLANK(P2608),ISBLANK(Q2608)),"",IF(ISBLANK(VLOOKUP(A2608,Database!A:AA,22,FALSE)),"",VLOOKUP(A2608,Database!A:AA,22,FALSE))))</f>
        <v/>
      </c>
      <c r="AD2608" s="20" t="str">
        <f>IFERROR(
   IF(
     OR(ISBLANK(P2608),ISBLANK(Q2608)),
     "",
     IF(
       AND(AA2608&lt;&gt;"",OR(V2608="Terminé",V2608="En cours")),
       VLOOKUP(AC2608,Setup_ScoreExactBonus!A:D,4,FALSE),
       0
     )),
  0)</f>
        <v/>
      </c>
      <c r="AE2608" s="21">
        <f>IFERROR(IF(OR(ISBLANK(P2608),ISBLANK(Q2608)),0,IF(AA2608&lt;&gt;"", AA2608 + IF(AB2608=1,AD2608, 0), "") * (R2608+1)),"")</f>
        <v>0</v>
      </c>
      <c r="AF2608" s="21">
        <f ca="1">SUMIFS(AE$2:AE2608,D$2:D2608,D2608)</f>
        <v>2823</v>
      </c>
    </row>
    <row r="2609" spans="1:32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1">
        <v>0</v>
      </c>
      <c r="S2609" s="20">
        <f>VLOOKUP($A2609,Database!$A:$Y,10,FALSE)</f>
        <v>0</v>
      </c>
      <c r="T2609" s="20">
        <f>VLOOKUP($A2609,Database!$A:$Y,11,FALSE)</f>
        <v>0</v>
      </c>
      <c r="U2609" s="20">
        <f>VLOOKUP($A2609,Database!$A:$Y,12,FALSE)</f>
        <v>0</v>
      </c>
      <c r="V2609" s="20" t="str">
        <f>VLOOKUP(A2609,Database!A:M,13,FALSE)</f>
        <v>À venir</v>
      </c>
      <c r="W2609" s="20" t="str">
        <f>VLOOKUP($A2609,Database!$A:$Y,20,FALSE)</f>
        <v/>
      </c>
      <c r="X2609" s="20" t="str">
        <f>VLOOKUP($A2609,Database!$A:$Y,21,FALSE)</f>
        <v/>
      </c>
      <c r="Y2609" s="20">
        <f>IF(A2609=0,0,IF(V2609="À venir",0,IF(AND(ISBLANK(P2609),ISBLANK(Q2609)),1,0)))</f>
        <v>0</v>
      </c>
      <c r="Z2609" s="20" t="str">
        <f>IF(OR(ISBLANK(P2609),ISBLANK(Q2609)),"",IF(OR(AND(P2609&gt;Q2609,W2609&gt;X2609),AND(P2609=Q2609,W2609=X2609),AND(P2609&lt;Q2609,W2609&lt;X2609)),1,0))</f>
        <v/>
      </c>
      <c r="AA2609" s="20" t="str">
        <f ca="1">IF(C2609&lt;NOW(),IF(AND(P2609&gt;Q2609,W2609&gt;X2609),S2609,IF(AND(P2609=Q2609,W2609=X2609),T2609,IF(AND(P2609&lt;Q2609,W2609&lt;X2609),U2609,0))),"")</f>
        <v/>
      </c>
      <c r="AB2609" s="20">
        <f ca="1">IF(AND(P2609=W2609,Q2609=X2609,NOT(ISBLANK(P2609)),NOT(ISBLANK(Q2609)),NOT(ISBLANK(W2609)),NOT(ISBLANK(AA2609))),1,0)</f>
        <v>0</v>
      </c>
      <c r="AC2609" s="20" t="str">
        <f ca="1">IF(AB2609=0,"",IF(OR(ISBLANK(P2609),ISBLANK(Q2609)),"",IF(ISBLANK(VLOOKUP(A2609,Database!A:AA,22,FALSE)),"",VLOOKUP(A2609,Database!A:AA,22,FALSE))))</f>
        <v/>
      </c>
      <c r="AD2609" s="20" t="str">
        <f>IFERROR(
   IF(
     OR(ISBLANK(P2609),ISBLANK(Q2609)),
     "",
     IF(
       AND(AA2609&lt;&gt;"",OR(V2609="Terminé",V2609="En cours")),
       VLOOKUP(AC2609,Setup_ScoreExactBonus!A:D,4,FALSE),
       0
     )),
  0)</f>
        <v/>
      </c>
      <c r="AE2609" s="21">
        <f>IFERROR(IF(OR(ISBLANK(P2609),ISBLANK(Q2609)),0,IF(AA2609&lt;&gt;"", AA2609 + IF(AB2609=1,AD2609, 0), "") * (R2609+1)),"")</f>
        <v>0</v>
      </c>
      <c r="AF2609" s="21">
        <f ca="1">SUMIFS(AE$2:AE2609,D$2:D2609,D2609)</f>
        <v>2420</v>
      </c>
    </row>
    <row r="2610" spans="1:32" hidden="1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1">
        <v>0</v>
      </c>
      <c r="S2610" s="20">
        <f>VLOOKUP($A2610,Database!$A:$Y,10,FALSE)</f>
        <v>0</v>
      </c>
      <c r="T2610" s="20">
        <f>VLOOKUP($A2610,Database!$A:$Y,11,FALSE)</f>
        <v>0</v>
      </c>
      <c r="U2610" s="20">
        <f>VLOOKUP($A2610,Database!$A:$Y,12,FALSE)</f>
        <v>0</v>
      </c>
      <c r="V2610" s="20" t="str">
        <f>VLOOKUP(A2610,Database!A:M,13,FALSE)</f>
        <v>À venir</v>
      </c>
      <c r="W2610" s="20" t="str">
        <f>VLOOKUP($A2610,Database!$A:$Y,20,FALSE)</f>
        <v/>
      </c>
      <c r="X2610" s="20" t="str">
        <f>VLOOKUP($A2610,Database!$A:$Y,21,FALSE)</f>
        <v/>
      </c>
      <c r="Y2610" s="20">
        <f>IF(A2610=0,0,IF(V2610="À venir",0,IF(AND(ISBLANK(P2610),ISBLANK(Q2610)),1,0)))</f>
        <v>0</v>
      </c>
      <c r="Z2610" s="20" t="str">
        <f>IF(OR(ISBLANK(P2610),ISBLANK(Q2610)),"",IF(OR(AND(P2610&gt;Q2610,W2610&gt;X2610),AND(P2610=Q2610,W2610=X2610),AND(P2610&lt;Q2610,W2610&lt;X2610)),1,0))</f>
        <v/>
      </c>
      <c r="AA2610" s="20" t="str">
        <f ca="1">IF(C2610&lt;NOW(),IF(AND(P2610&gt;Q2610,W2610&gt;X2610),S2610,IF(AND(P2610=Q2610,W2610=X2610),T2610,IF(AND(P2610&lt;Q2610,W2610&lt;X2610),U2610,0))),"")</f>
        <v/>
      </c>
      <c r="AB2610" s="20">
        <f ca="1">IF(AND(P2610=W2610,Q2610=X2610,NOT(ISBLANK(P2610)),NOT(ISBLANK(Q2610)),NOT(ISBLANK(W2610)),NOT(ISBLANK(AA2610))),1,0)</f>
        <v>0</v>
      </c>
      <c r="AC2610" s="20" t="str">
        <f ca="1">IF(AB2610=0,"",IF(OR(ISBLANK(P2610),ISBLANK(Q2610)),"",IF(ISBLANK(VLOOKUP(A2610,Database!A:AA,22,FALSE)),"",VLOOKUP(A2610,Database!A:AA,22,FALSE))))</f>
        <v/>
      </c>
      <c r="AD2610" s="20" t="str">
        <f>IFERROR(
   IF(
     OR(ISBLANK(P2610),ISBLANK(Q2610)),
     "",
     IF(
       AND(AA2610&lt;&gt;"",OR(V2610="Terminé",V2610="En cours")),
       VLOOKUP(AC2610,Setup_ScoreExactBonus!A:D,4,FALSE),
       0
     )),
  0)</f>
        <v/>
      </c>
      <c r="AE2610" s="21">
        <f>IFERROR(IF(OR(ISBLANK(P2610),ISBLANK(Q2610)),0,IF(AA2610&lt;&gt;"", AA2610 + IF(AB2610=1,AD2610, 0), "") * (R2610+1)),"")</f>
        <v>0</v>
      </c>
      <c r="AF2610" s="21">
        <f ca="1">SUMIFS(AE$2:AE2610,D$2:D2610,D2610)</f>
        <v>2637</v>
      </c>
    </row>
    <row r="2611" spans="1:32" hidden="1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1">
        <v>0</v>
      </c>
      <c r="S2611" s="20">
        <f>VLOOKUP($A2611,Database!$A:$Y,10,FALSE)</f>
        <v>0</v>
      </c>
      <c r="T2611" s="20">
        <f>VLOOKUP($A2611,Database!$A:$Y,11,FALSE)</f>
        <v>0</v>
      </c>
      <c r="U2611" s="20">
        <f>VLOOKUP($A2611,Database!$A:$Y,12,FALSE)</f>
        <v>0</v>
      </c>
      <c r="V2611" s="20" t="str">
        <f>VLOOKUP(A2611,Database!A:M,13,FALSE)</f>
        <v>À venir</v>
      </c>
      <c r="W2611" s="20" t="str">
        <f>VLOOKUP($A2611,Database!$A:$Y,20,FALSE)</f>
        <v/>
      </c>
      <c r="X2611" s="20" t="str">
        <f>VLOOKUP($A2611,Database!$A:$Y,21,FALSE)</f>
        <v/>
      </c>
      <c r="Y2611" s="20">
        <f>IF(A2611=0,0,IF(V2611="À venir",0,IF(AND(ISBLANK(P2611),ISBLANK(Q2611)),1,0)))</f>
        <v>0</v>
      </c>
      <c r="Z2611" s="20" t="str">
        <f>IF(OR(ISBLANK(P2611),ISBLANK(Q2611)),"",IF(OR(AND(P2611&gt;Q2611,W2611&gt;X2611),AND(P2611=Q2611,W2611=X2611),AND(P2611&lt;Q2611,W2611&lt;X2611)),1,0))</f>
        <v/>
      </c>
      <c r="AA2611" s="20" t="str">
        <f ca="1">IF(C2611&lt;NOW(),IF(AND(P2611&gt;Q2611,W2611&gt;X2611),S2611,IF(AND(P2611=Q2611,W2611=X2611),T2611,IF(AND(P2611&lt;Q2611,W2611&lt;X2611),U2611,0))),"")</f>
        <v/>
      </c>
      <c r="AB2611" s="20">
        <f ca="1">IF(AND(P2611=W2611,Q2611=X2611,NOT(ISBLANK(P2611)),NOT(ISBLANK(Q2611)),NOT(ISBLANK(W2611)),NOT(ISBLANK(AA2611))),1,0)</f>
        <v>0</v>
      </c>
      <c r="AC2611" s="20" t="str">
        <f ca="1">IF(AB2611=0,"",IF(OR(ISBLANK(P2611),ISBLANK(Q2611)),"",IF(ISBLANK(VLOOKUP(A2611,Database!A:AA,22,FALSE)),"",VLOOKUP(A2611,Database!A:AA,22,FALSE))))</f>
        <v/>
      </c>
      <c r="AD2611" s="20" t="str">
        <f>IFERROR(
   IF(
     OR(ISBLANK(P2611),ISBLANK(Q2611)),
     "",
     IF(
       AND(AA2611&lt;&gt;"",OR(V2611="Terminé",V2611="En cours")),
       VLOOKUP(AC2611,Setup_ScoreExactBonus!A:D,4,FALSE),
       0
     )),
  0)</f>
        <v/>
      </c>
      <c r="AE2611" s="21">
        <f>IFERROR(IF(OR(ISBLANK(P2611),ISBLANK(Q2611)),0,IF(AA2611&lt;&gt;"", AA2611 + IF(AB2611=1,AD2611, 0), "") * (R2611+1)),"")</f>
        <v>0</v>
      </c>
      <c r="AF2611" s="21">
        <f ca="1">SUMIFS(AE$2:AE2611,D$2:D2611,D2611)</f>
        <v>2628</v>
      </c>
    </row>
    <row r="2612" spans="1:32" hidden="1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1">
        <v>0</v>
      </c>
      <c r="S2612" s="20">
        <f>VLOOKUP($A2612,Database!$A:$Y,10,FALSE)</f>
        <v>0</v>
      </c>
      <c r="T2612" s="20">
        <f>VLOOKUP($A2612,Database!$A:$Y,11,FALSE)</f>
        <v>0</v>
      </c>
      <c r="U2612" s="20">
        <f>VLOOKUP($A2612,Database!$A:$Y,12,FALSE)</f>
        <v>0</v>
      </c>
      <c r="V2612" s="20" t="str">
        <f>VLOOKUP(A2612,Database!A:M,13,FALSE)</f>
        <v>À venir</v>
      </c>
      <c r="W2612" s="20" t="str">
        <f>VLOOKUP($A2612,Database!$A:$Y,20,FALSE)</f>
        <v/>
      </c>
      <c r="X2612" s="20" t="str">
        <f>VLOOKUP($A2612,Database!$A:$Y,21,FALSE)</f>
        <v/>
      </c>
      <c r="Y2612" s="20">
        <f>IF(A2612=0,0,IF(V2612="À venir",0,IF(AND(ISBLANK(P2612),ISBLANK(Q2612)),1,0)))</f>
        <v>0</v>
      </c>
      <c r="Z2612" s="20" t="str">
        <f>IF(OR(ISBLANK(P2612),ISBLANK(Q2612)),"",IF(OR(AND(P2612&gt;Q2612,W2612&gt;X2612),AND(P2612=Q2612,W2612=X2612),AND(P2612&lt;Q2612,W2612&lt;X2612)),1,0))</f>
        <v/>
      </c>
      <c r="AA2612" s="20" t="str">
        <f ca="1">IF(C2612&lt;NOW(),IF(AND(P2612&gt;Q2612,W2612&gt;X2612),S2612,IF(AND(P2612=Q2612,W2612=X2612),T2612,IF(AND(P2612&lt;Q2612,W2612&lt;X2612),U2612,0))),"")</f>
        <v/>
      </c>
      <c r="AB2612" s="20">
        <f ca="1">IF(AND(P2612=W2612,Q2612=X2612,NOT(ISBLANK(P2612)),NOT(ISBLANK(Q2612)),NOT(ISBLANK(W2612)),NOT(ISBLANK(AA2612))),1,0)</f>
        <v>0</v>
      </c>
      <c r="AC2612" s="20" t="str">
        <f ca="1">IF(AB2612=0,"",IF(OR(ISBLANK(P2612),ISBLANK(Q2612)),"",IF(ISBLANK(VLOOKUP(A2612,Database!A:AA,22,FALSE)),"",VLOOKUP(A2612,Database!A:AA,22,FALSE))))</f>
        <v/>
      </c>
      <c r="AD2612" s="20" t="str">
        <f>IFERROR(
   IF(
     OR(ISBLANK(P2612),ISBLANK(Q2612)),
     "",
     IF(
       AND(AA2612&lt;&gt;"",OR(V2612="Terminé",V2612="En cours")),
       VLOOKUP(AC2612,Setup_ScoreExactBonus!A:D,4,FALSE),
       0
     )),
  0)</f>
        <v/>
      </c>
      <c r="AE2612" s="21">
        <f>IFERROR(IF(OR(ISBLANK(P2612),ISBLANK(Q2612)),0,IF(AA2612&lt;&gt;"", AA2612 + IF(AB2612=1,AD2612, 0), "") * (R2612+1)),"")</f>
        <v>0</v>
      </c>
      <c r="AF2612" s="21">
        <f ca="1">SUMIFS(AE$2:AE2612,D$2:D2612,D2612)</f>
        <v>2516</v>
      </c>
    </row>
    <row r="2613" spans="1:32" hidden="1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1">
        <v>0</v>
      </c>
      <c r="S2613" s="20">
        <f>VLOOKUP($A2613,Database!$A:$Y,10,FALSE)</f>
        <v>0</v>
      </c>
      <c r="T2613" s="20">
        <f>VLOOKUP($A2613,Database!$A:$Y,11,FALSE)</f>
        <v>0</v>
      </c>
      <c r="U2613" s="20">
        <f>VLOOKUP($A2613,Database!$A:$Y,12,FALSE)</f>
        <v>0</v>
      </c>
      <c r="V2613" s="20" t="str">
        <f>VLOOKUP(A2613,Database!A:M,13,FALSE)</f>
        <v>À venir</v>
      </c>
      <c r="W2613" s="20" t="str">
        <f>VLOOKUP($A2613,Database!$A:$Y,20,FALSE)</f>
        <v/>
      </c>
      <c r="X2613" s="20" t="str">
        <f>VLOOKUP($A2613,Database!$A:$Y,21,FALSE)</f>
        <v/>
      </c>
      <c r="Y2613" s="20">
        <f>IF(A2613=0,0,IF(V2613="À venir",0,IF(AND(ISBLANK(P2613),ISBLANK(Q2613)),1,0)))</f>
        <v>0</v>
      </c>
      <c r="Z2613" s="20" t="str">
        <f>IF(OR(ISBLANK(P2613),ISBLANK(Q2613)),"",IF(OR(AND(P2613&gt;Q2613,W2613&gt;X2613),AND(P2613=Q2613,W2613=X2613),AND(P2613&lt;Q2613,W2613&lt;X2613)),1,0))</f>
        <v/>
      </c>
      <c r="AA2613" s="20" t="str">
        <f ca="1">IF(C2613&lt;NOW(),IF(AND(P2613&gt;Q2613,W2613&gt;X2613),S2613,IF(AND(P2613=Q2613,W2613=X2613),T2613,IF(AND(P2613&lt;Q2613,W2613&lt;X2613),U2613,0))),"")</f>
        <v/>
      </c>
      <c r="AB2613" s="20">
        <f ca="1">IF(AND(P2613=W2613,Q2613=X2613,NOT(ISBLANK(P2613)),NOT(ISBLANK(Q2613)),NOT(ISBLANK(W2613)),NOT(ISBLANK(AA2613))),1,0)</f>
        <v>0</v>
      </c>
      <c r="AC2613" s="20" t="str">
        <f ca="1">IF(AB2613=0,"",IF(OR(ISBLANK(P2613),ISBLANK(Q2613)),"",IF(ISBLANK(VLOOKUP(A2613,Database!A:AA,22,FALSE)),"",VLOOKUP(A2613,Database!A:AA,22,FALSE))))</f>
        <v/>
      </c>
      <c r="AD2613" s="20" t="str">
        <f>IFERROR(
   IF(
     OR(ISBLANK(P2613),ISBLANK(Q2613)),
     "",
     IF(
       AND(AA2613&lt;&gt;"",OR(V2613="Terminé",V2613="En cours")),
       VLOOKUP(AC2613,Setup_ScoreExactBonus!A:D,4,FALSE),
       0
     )),
  0)</f>
        <v/>
      </c>
      <c r="AE2613" s="21">
        <f>IFERROR(IF(OR(ISBLANK(P2613),ISBLANK(Q2613)),0,IF(AA2613&lt;&gt;"", AA2613 + IF(AB2613=1,AD2613, 0), "") * (R2613+1)),"")</f>
        <v>0</v>
      </c>
      <c r="AF2613" s="21">
        <f ca="1">SUMIFS(AE$2:AE2613,D$2:D2613,D2613)</f>
        <v>2656</v>
      </c>
    </row>
    <row r="2614" spans="1:32" hidden="1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1">
        <v>0</v>
      </c>
      <c r="S2614" s="20">
        <f>VLOOKUP($A2614,Database!$A:$Y,10,FALSE)</f>
        <v>0</v>
      </c>
      <c r="T2614" s="20">
        <f>VLOOKUP($A2614,Database!$A:$Y,11,FALSE)</f>
        <v>0</v>
      </c>
      <c r="U2614" s="20">
        <f>VLOOKUP($A2614,Database!$A:$Y,12,FALSE)</f>
        <v>0</v>
      </c>
      <c r="V2614" s="20" t="str">
        <f>VLOOKUP(A2614,Database!A:M,13,FALSE)</f>
        <v>À venir</v>
      </c>
      <c r="W2614" s="20" t="str">
        <f>VLOOKUP($A2614,Database!$A:$Y,20,FALSE)</f>
        <v/>
      </c>
      <c r="X2614" s="20" t="str">
        <f>VLOOKUP($A2614,Database!$A:$Y,21,FALSE)</f>
        <v/>
      </c>
      <c r="Y2614" s="20">
        <f>IF(A2614=0,0,IF(V2614="À venir",0,IF(AND(ISBLANK(P2614),ISBLANK(Q2614)),1,0)))</f>
        <v>0</v>
      </c>
      <c r="Z2614" s="20" t="str">
        <f>IF(OR(ISBLANK(P2614),ISBLANK(Q2614)),"",IF(OR(AND(P2614&gt;Q2614,W2614&gt;X2614),AND(P2614=Q2614,W2614=X2614),AND(P2614&lt;Q2614,W2614&lt;X2614)),1,0))</f>
        <v/>
      </c>
      <c r="AA2614" s="20" t="str">
        <f ca="1">IF(C2614&lt;NOW(),IF(AND(P2614&gt;Q2614,W2614&gt;X2614),S2614,IF(AND(P2614=Q2614,W2614=X2614),T2614,IF(AND(P2614&lt;Q2614,W2614&lt;X2614),U2614,0))),"")</f>
        <v/>
      </c>
      <c r="AB2614" s="20">
        <f ca="1">IF(AND(P2614=W2614,Q2614=X2614,NOT(ISBLANK(P2614)),NOT(ISBLANK(Q2614)),NOT(ISBLANK(W2614)),NOT(ISBLANK(AA2614))),1,0)</f>
        <v>0</v>
      </c>
      <c r="AC2614" s="20" t="str">
        <f ca="1">IF(AB2614=0,"",IF(OR(ISBLANK(P2614),ISBLANK(Q2614)),"",IF(ISBLANK(VLOOKUP(A2614,Database!A:AA,22,FALSE)),"",VLOOKUP(A2614,Database!A:AA,22,FALSE))))</f>
        <v/>
      </c>
      <c r="AD2614" s="20" t="str">
        <f>IFERROR(
   IF(
     OR(ISBLANK(P2614),ISBLANK(Q2614)),
     "",
     IF(
       AND(AA2614&lt;&gt;"",OR(V2614="Terminé",V2614="En cours")),
       VLOOKUP(AC2614,Setup_ScoreExactBonus!A:D,4,FALSE),
       0
     )),
  0)</f>
        <v/>
      </c>
      <c r="AE2614" s="21">
        <f>IFERROR(IF(OR(ISBLANK(P2614),ISBLANK(Q2614)),0,IF(AA2614&lt;&gt;"", AA2614 + IF(AB2614=1,AD2614, 0), "") * (R2614+1)),"")</f>
        <v>0</v>
      </c>
      <c r="AF2614" s="21">
        <f ca="1">SUMIFS(AE$2:AE2614,D$2:D2614,D2614)</f>
        <v>2468</v>
      </c>
    </row>
    <row r="2615" spans="1:32" hidden="1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1">
        <v>0</v>
      </c>
      <c r="S2615" s="20">
        <f>VLOOKUP($A2615,Database!$A:$Y,10,FALSE)</f>
        <v>0</v>
      </c>
      <c r="T2615" s="20">
        <f>VLOOKUP($A2615,Database!$A:$Y,11,FALSE)</f>
        <v>0</v>
      </c>
      <c r="U2615" s="20">
        <f>VLOOKUP($A2615,Database!$A:$Y,12,FALSE)</f>
        <v>0</v>
      </c>
      <c r="V2615" s="20" t="str">
        <f>VLOOKUP(A2615,Database!A:M,13,FALSE)</f>
        <v>À venir</v>
      </c>
      <c r="W2615" s="20" t="str">
        <f>VLOOKUP($A2615,Database!$A:$Y,20,FALSE)</f>
        <v/>
      </c>
      <c r="X2615" s="20" t="str">
        <f>VLOOKUP($A2615,Database!$A:$Y,21,FALSE)</f>
        <v/>
      </c>
      <c r="Y2615" s="20">
        <f>IF(A2615=0,0,IF(V2615="À venir",0,IF(AND(ISBLANK(P2615),ISBLANK(Q2615)),1,0)))</f>
        <v>0</v>
      </c>
      <c r="Z2615" s="20" t="str">
        <f>IF(OR(ISBLANK(P2615),ISBLANK(Q2615)),"",IF(OR(AND(P2615&gt;Q2615,W2615&gt;X2615),AND(P2615=Q2615,W2615=X2615),AND(P2615&lt;Q2615,W2615&lt;X2615)),1,0))</f>
        <v/>
      </c>
      <c r="AA2615" s="20" t="str">
        <f ca="1">IF(C2615&lt;NOW(),IF(AND(P2615&gt;Q2615,W2615&gt;X2615),S2615,IF(AND(P2615=Q2615,W2615=X2615),T2615,IF(AND(P2615&lt;Q2615,W2615&lt;X2615),U2615,0))),"")</f>
        <v/>
      </c>
      <c r="AB2615" s="20">
        <f ca="1">IF(AND(P2615=W2615,Q2615=X2615,NOT(ISBLANK(P2615)),NOT(ISBLANK(Q2615)),NOT(ISBLANK(W2615)),NOT(ISBLANK(AA2615))),1,0)</f>
        <v>0</v>
      </c>
      <c r="AC2615" s="20" t="str">
        <f ca="1">IF(AB2615=0,"",IF(OR(ISBLANK(P2615),ISBLANK(Q2615)),"",IF(ISBLANK(VLOOKUP(A2615,Database!A:AA,22,FALSE)),"",VLOOKUP(A2615,Database!A:AA,22,FALSE))))</f>
        <v/>
      </c>
      <c r="AD2615" s="20" t="str">
        <f>IFERROR(
   IF(
     OR(ISBLANK(P2615),ISBLANK(Q2615)),
     "",
     IF(
       AND(AA2615&lt;&gt;"",OR(V2615="Terminé",V2615="En cours")),
       VLOOKUP(AC2615,Setup_ScoreExactBonus!A:D,4,FALSE),
       0
     )),
  0)</f>
        <v/>
      </c>
      <c r="AE2615" s="21">
        <f>IFERROR(IF(OR(ISBLANK(P2615),ISBLANK(Q2615)),0,IF(AA2615&lt;&gt;"", AA2615 + IF(AB2615=1,AD2615, 0), "") * (R2615+1)),"")</f>
        <v>0</v>
      </c>
      <c r="AF2615" s="21">
        <f ca="1">SUMIFS(AE$2:AE2615,D$2:D2615,D2615)</f>
        <v>2298</v>
      </c>
    </row>
    <row r="2616" spans="1:32" hidden="1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1">
        <v>0</v>
      </c>
      <c r="S2616" s="20">
        <f>VLOOKUP($A2616,Database!$A:$Y,10,FALSE)</f>
        <v>0</v>
      </c>
      <c r="T2616" s="20">
        <f>VLOOKUP($A2616,Database!$A:$Y,11,FALSE)</f>
        <v>0</v>
      </c>
      <c r="U2616" s="20">
        <f>VLOOKUP($A2616,Database!$A:$Y,12,FALSE)</f>
        <v>0</v>
      </c>
      <c r="V2616" s="20" t="str">
        <f>VLOOKUP(A2616,Database!A:M,13,FALSE)</f>
        <v>À venir</v>
      </c>
      <c r="W2616" s="20" t="str">
        <f>VLOOKUP($A2616,Database!$A:$Y,20,FALSE)</f>
        <v/>
      </c>
      <c r="X2616" s="20" t="str">
        <f>VLOOKUP($A2616,Database!$A:$Y,21,FALSE)</f>
        <v/>
      </c>
      <c r="Y2616" s="20">
        <f>IF(A2616=0,0,IF(V2616="À venir",0,IF(AND(ISBLANK(P2616),ISBLANK(Q2616)),1,0)))</f>
        <v>0</v>
      </c>
      <c r="Z2616" s="20" t="str">
        <f>IF(OR(ISBLANK(P2616),ISBLANK(Q2616)),"",IF(OR(AND(P2616&gt;Q2616,W2616&gt;X2616),AND(P2616=Q2616,W2616=X2616),AND(P2616&lt;Q2616,W2616&lt;X2616)),1,0))</f>
        <v/>
      </c>
      <c r="AA2616" s="20" t="str">
        <f ca="1">IF(C2616&lt;NOW(),IF(AND(P2616&gt;Q2616,W2616&gt;X2616),S2616,IF(AND(P2616=Q2616,W2616=X2616),T2616,IF(AND(P2616&lt;Q2616,W2616&lt;X2616),U2616,0))),"")</f>
        <v/>
      </c>
      <c r="AB2616" s="20">
        <f ca="1">IF(AND(P2616=W2616,Q2616=X2616,NOT(ISBLANK(P2616)),NOT(ISBLANK(Q2616)),NOT(ISBLANK(W2616)),NOT(ISBLANK(AA2616))),1,0)</f>
        <v>0</v>
      </c>
      <c r="AC2616" s="20" t="str">
        <f ca="1">IF(AB2616=0,"",IF(OR(ISBLANK(P2616),ISBLANK(Q2616)),"",IF(ISBLANK(VLOOKUP(A2616,Database!A:AA,22,FALSE)),"",VLOOKUP(A2616,Database!A:AA,22,FALSE))))</f>
        <v/>
      </c>
      <c r="AD2616" s="20" t="str">
        <f>IFERROR(
   IF(
     OR(ISBLANK(P2616),ISBLANK(Q2616)),
     "",
     IF(
       AND(AA2616&lt;&gt;"",OR(V2616="Terminé",V2616="En cours")),
       VLOOKUP(AC2616,Setup_ScoreExactBonus!A:D,4,FALSE),
       0
     )),
  0)</f>
        <v/>
      </c>
      <c r="AE2616" s="21">
        <f>IFERROR(IF(OR(ISBLANK(P2616),ISBLANK(Q2616)),0,IF(AA2616&lt;&gt;"", AA2616 + IF(AB2616=1,AD2616, 0), "") * (R2616+1)),"")</f>
        <v>0</v>
      </c>
      <c r="AF2616" s="21">
        <f ca="1">SUMIFS(AE$2:AE2616,D$2:D2616,D2616)</f>
        <v>2034</v>
      </c>
    </row>
    <row r="2617" spans="1:32" hidden="1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1">
        <v>0</v>
      </c>
      <c r="S2617" s="20">
        <f>VLOOKUP($A2617,Database!$A:$Y,10,FALSE)</f>
        <v>0</v>
      </c>
      <c r="T2617" s="20">
        <f>VLOOKUP($A2617,Database!$A:$Y,11,FALSE)</f>
        <v>0</v>
      </c>
      <c r="U2617" s="20">
        <f>VLOOKUP($A2617,Database!$A:$Y,12,FALSE)</f>
        <v>0</v>
      </c>
      <c r="V2617" s="20" t="str">
        <f>VLOOKUP(A2617,Database!A:M,13,FALSE)</f>
        <v>À venir</v>
      </c>
      <c r="W2617" s="20" t="str">
        <f>VLOOKUP($A2617,Database!$A:$Y,20,FALSE)</f>
        <v/>
      </c>
      <c r="X2617" s="20" t="str">
        <f>VLOOKUP($A2617,Database!$A:$Y,21,FALSE)</f>
        <v/>
      </c>
      <c r="Y2617" s="20">
        <f>IF(A2617=0,0,IF(V2617="À venir",0,IF(AND(ISBLANK(P2617),ISBLANK(Q2617)),1,0)))</f>
        <v>0</v>
      </c>
      <c r="Z2617" s="20" t="str">
        <f>IF(OR(ISBLANK(P2617),ISBLANK(Q2617)),"",IF(OR(AND(P2617&gt;Q2617,W2617&gt;X2617),AND(P2617=Q2617,W2617=X2617),AND(P2617&lt;Q2617,W2617&lt;X2617)),1,0))</f>
        <v/>
      </c>
      <c r="AA2617" s="20" t="str">
        <f ca="1">IF(C2617&lt;NOW(),IF(AND(P2617&gt;Q2617,W2617&gt;X2617),S2617,IF(AND(P2617=Q2617,W2617=X2617),T2617,IF(AND(P2617&lt;Q2617,W2617&lt;X2617),U2617,0))),"")</f>
        <v/>
      </c>
      <c r="AB2617" s="20">
        <f ca="1">IF(AND(P2617=W2617,Q2617=X2617,NOT(ISBLANK(P2617)),NOT(ISBLANK(Q2617)),NOT(ISBLANK(W2617)),NOT(ISBLANK(AA2617))),1,0)</f>
        <v>0</v>
      </c>
      <c r="AC2617" s="20" t="str">
        <f ca="1">IF(AB2617=0,"",IF(OR(ISBLANK(P2617),ISBLANK(Q2617)),"",IF(ISBLANK(VLOOKUP(A2617,Database!A:AA,22,FALSE)),"",VLOOKUP(A2617,Database!A:AA,22,FALSE))))</f>
        <v/>
      </c>
      <c r="AD2617" s="20" t="str">
        <f>IFERROR(
   IF(
     OR(ISBLANK(P2617),ISBLANK(Q2617)),
     "",
     IF(
       AND(AA2617&lt;&gt;"",OR(V2617="Terminé",V2617="En cours")),
       VLOOKUP(AC2617,Setup_ScoreExactBonus!A:D,4,FALSE),
       0
     )),
  0)</f>
        <v/>
      </c>
      <c r="AE2617" s="21">
        <f>IFERROR(IF(OR(ISBLANK(P2617),ISBLANK(Q2617)),0,IF(AA2617&lt;&gt;"", AA2617 + IF(AB2617=1,AD2617, 0), "") * (R2617+1)),"")</f>
        <v>0</v>
      </c>
      <c r="AF2617" s="21">
        <f ca="1">SUMIFS(AE$2:AE2617,D$2:D2617,D2617)</f>
        <v>2761</v>
      </c>
    </row>
    <row r="2618" spans="1:32" hidden="1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1">
        <v>0</v>
      </c>
      <c r="S2618" s="20">
        <f>VLOOKUP($A2618,Database!$A:$Y,10,FALSE)</f>
        <v>0</v>
      </c>
      <c r="T2618" s="20">
        <f>VLOOKUP($A2618,Database!$A:$Y,11,FALSE)</f>
        <v>0</v>
      </c>
      <c r="U2618" s="20">
        <f>VLOOKUP($A2618,Database!$A:$Y,12,FALSE)</f>
        <v>0</v>
      </c>
      <c r="V2618" s="20" t="str">
        <f>VLOOKUP(A2618,Database!A:M,13,FALSE)</f>
        <v>À venir</v>
      </c>
      <c r="W2618" s="20" t="str">
        <f>VLOOKUP($A2618,Database!$A:$Y,20,FALSE)</f>
        <v/>
      </c>
      <c r="X2618" s="20" t="str">
        <f>VLOOKUP($A2618,Database!$A:$Y,21,FALSE)</f>
        <v/>
      </c>
      <c r="Y2618" s="20">
        <f>IF(A2618=0,0,IF(V2618="À venir",0,IF(AND(ISBLANK(P2618),ISBLANK(Q2618)),1,0)))</f>
        <v>0</v>
      </c>
      <c r="Z2618" s="20" t="str">
        <f>IF(OR(ISBLANK(P2618),ISBLANK(Q2618)),"",IF(OR(AND(P2618&gt;Q2618,W2618&gt;X2618),AND(P2618=Q2618,W2618=X2618),AND(P2618&lt;Q2618,W2618&lt;X2618)),1,0))</f>
        <v/>
      </c>
      <c r="AA2618" s="20" t="str">
        <f ca="1">IF(C2618&lt;NOW(),IF(AND(P2618&gt;Q2618,W2618&gt;X2618),S2618,IF(AND(P2618=Q2618,W2618=X2618),T2618,IF(AND(P2618&lt;Q2618,W2618&lt;X2618),U2618,0))),"")</f>
        <v/>
      </c>
      <c r="AB2618" s="20">
        <f ca="1">IF(AND(P2618=W2618,Q2618=X2618,NOT(ISBLANK(P2618)),NOT(ISBLANK(Q2618)),NOT(ISBLANK(W2618)),NOT(ISBLANK(AA2618))),1,0)</f>
        <v>0</v>
      </c>
      <c r="AC2618" s="20" t="str">
        <f ca="1">IF(AB2618=0,"",IF(OR(ISBLANK(P2618),ISBLANK(Q2618)),"",IF(ISBLANK(VLOOKUP(A2618,Database!A:AA,22,FALSE)),"",VLOOKUP(A2618,Database!A:AA,22,FALSE))))</f>
        <v/>
      </c>
      <c r="AD2618" s="20" t="str">
        <f>IFERROR(
   IF(
     OR(ISBLANK(P2618),ISBLANK(Q2618)),
     "",
     IF(
       AND(AA2618&lt;&gt;"",OR(V2618="Terminé",V2618="En cours")),
       VLOOKUP(AC2618,Setup_ScoreExactBonus!A:D,4,FALSE),
       0
     )),
  0)</f>
        <v/>
      </c>
      <c r="AE2618" s="21">
        <f>IFERROR(IF(OR(ISBLANK(P2618),ISBLANK(Q2618)),0,IF(AA2618&lt;&gt;"", AA2618 + IF(AB2618=1,AD2618, 0), "") * (R2618+1)),"")</f>
        <v>0</v>
      </c>
      <c r="AF2618" s="21">
        <f ca="1">SUMIFS(AE$2:AE2618,D$2:D2618,D2618)</f>
        <v>2809</v>
      </c>
    </row>
    <row r="2619" spans="1:32" hidden="1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1">
        <v>0</v>
      </c>
      <c r="S2619" s="20">
        <f>VLOOKUP($A2619,Database!$A:$Y,10,FALSE)</f>
        <v>0</v>
      </c>
      <c r="T2619" s="20">
        <f>VLOOKUP($A2619,Database!$A:$Y,11,FALSE)</f>
        <v>0</v>
      </c>
      <c r="U2619" s="20">
        <f>VLOOKUP($A2619,Database!$A:$Y,12,FALSE)</f>
        <v>0</v>
      </c>
      <c r="V2619" s="20" t="str">
        <f>VLOOKUP(A2619,Database!A:M,13,FALSE)</f>
        <v>À venir</v>
      </c>
      <c r="W2619" s="20" t="str">
        <f>VLOOKUP($A2619,Database!$A:$Y,20,FALSE)</f>
        <v/>
      </c>
      <c r="X2619" s="20" t="str">
        <f>VLOOKUP($A2619,Database!$A:$Y,21,FALSE)</f>
        <v/>
      </c>
      <c r="Y2619" s="20">
        <f>IF(A2619=0,0,IF(V2619="À venir",0,IF(AND(ISBLANK(P2619),ISBLANK(Q2619)),1,0)))</f>
        <v>0</v>
      </c>
      <c r="Z2619" s="20" t="str">
        <f>IF(OR(ISBLANK(P2619),ISBLANK(Q2619)),"",IF(OR(AND(P2619&gt;Q2619,W2619&gt;X2619),AND(P2619=Q2619,W2619=X2619),AND(P2619&lt;Q2619,W2619&lt;X2619)),1,0))</f>
        <v/>
      </c>
      <c r="AA2619" s="20">
        <f ca="1">IF(C2619&lt;NOW(),IF(AND(P2619&gt;Q2619,W2619&gt;X2619),S2619,IF(AND(P2619=Q2619,W2619=X2619),T2619,IF(AND(P2619&lt;Q2619,W2619&lt;X2619),U2619,0))),"")</f>
        <v>0</v>
      </c>
      <c r="AB2619" s="20">
        <f ca="1">IF(AND(P2619=W2619,Q2619=X2619,NOT(ISBLANK(P2619)),NOT(ISBLANK(Q2619)),NOT(ISBLANK(W2619)),NOT(ISBLANK(AA2619))),1,0)</f>
        <v>0</v>
      </c>
      <c r="AC2619" s="20" t="str">
        <f ca="1">IF(AB2619=0,"",IF(OR(ISBLANK(P2619),ISBLANK(Q2619)),"",IF(ISBLANK(VLOOKUP(A2619,Database!A:AA,22,FALSE)),"",VLOOKUP(A2619,Database!A:AA,22,FALSE))))</f>
        <v/>
      </c>
      <c r="AD2619" s="20" t="str">
        <f>IFERROR(
   IF(
     OR(ISBLANK(P2619),ISBLANK(Q2619)),
     "",
     IF(
       AND(AA2619&lt;&gt;"",OR(V2619="Terminé",V2619="En cours")),
       VLOOKUP(AC2619,Setup_ScoreExactBonus!A:D,4,FALSE),
       0
     )),
  0)</f>
        <v/>
      </c>
      <c r="AE2619" s="21">
        <f>IFERROR(IF(OR(ISBLANK(P2619),ISBLANK(Q2619)),0,IF(AA2619&lt;&gt;"", AA2619 + IF(AB2619=1,AD2619, 0), "") * (R2619+1)),"")</f>
        <v>0</v>
      </c>
      <c r="AF2619" s="21">
        <f ca="1">SUMIFS(AE$2:AE2619,D$2:D2619,D2619)</f>
        <v>2170</v>
      </c>
    </row>
    <row r="2620" spans="1:32" hidden="1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1">
        <v>0</v>
      </c>
      <c r="S2620" s="20">
        <f>VLOOKUP($A2620,Database!$A:$Y,10,FALSE)</f>
        <v>0</v>
      </c>
      <c r="T2620" s="20">
        <f>VLOOKUP($A2620,Database!$A:$Y,11,FALSE)</f>
        <v>0</v>
      </c>
      <c r="U2620" s="20">
        <f>VLOOKUP($A2620,Database!$A:$Y,12,FALSE)</f>
        <v>0</v>
      </c>
      <c r="V2620" s="20" t="str">
        <f>VLOOKUP(A2620,Database!A:M,13,FALSE)</f>
        <v>À venir</v>
      </c>
      <c r="W2620" s="20" t="str">
        <f>VLOOKUP($A2620,Database!$A:$Y,20,FALSE)</f>
        <v/>
      </c>
      <c r="X2620" s="20" t="str">
        <f>VLOOKUP($A2620,Database!$A:$Y,21,FALSE)</f>
        <v/>
      </c>
      <c r="Y2620" s="20">
        <f>IF(A2620=0,0,IF(V2620="À venir",0,IF(AND(ISBLANK(P2620),ISBLANK(Q2620)),1,0)))</f>
        <v>0</v>
      </c>
      <c r="Z2620" s="20" t="str">
        <f>IF(OR(ISBLANK(P2620),ISBLANK(Q2620)),"",IF(OR(AND(P2620&gt;Q2620,W2620&gt;X2620),AND(P2620=Q2620,W2620=X2620),AND(P2620&lt;Q2620,W2620&lt;X2620)),1,0))</f>
        <v/>
      </c>
      <c r="AA2620" s="20" t="str">
        <f ca="1">IF(C2620&lt;NOW(),IF(AND(P2620&gt;Q2620,W2620&gt;X2620),S2620,IF(AND(P2620=Q2620,W2620=X2620),T2620,IF(AND(P2620&lt;Q2620,W2620&lt;X2620),U2620,0))),"")</f>
        <v/>
      </c>
      <c r="AB2620" s="20">
        <f ca="1">IF(AND(P2620=W2620,Q2620=X2620,NOT(ISBLANK(P2620)),NOT(ISBLANK(Q2620)),NOT(ISBLANK(W2620)),NOT(ISBLANK(AA2620))),1,0)</f>
        <v>0</v>
      </c>
      <c r="AC2620" s="20" t="str">
        <f ca="1">IF(AB2620=0,"",IF(OR(ISBLANK(P2620),ISBLANK(Q2620)),"",IF(ISBLANK(VLOOKUP(A2620,Database!A:AA,22,FALSE)),"",VLOOKUP(A2620,Database!A:AA,22,FALSE))))</f>
        <v/>
      </c>
      <c r="AD2620" s="20" t="str">
        <f>IFERROR(
   IF(
     OR(ISBLANK(P2620),ISBLANK(Q2620)),
     "",
     IF(
       AND(AA2620&lt;&gt;"",OR(V2620="Terminé",V2620="En cours")),
       VLOOKUP(AC2620,Setup_ScoreExactBonus!A:D,4,FALSE),
       0
     )),
  0)</f>
        <v/>
      </c>
      <c r="AE2620" s="21">
        <f>IFERROR(IF(OR(ISBLANK(P2620),ISBLANK(Q2620)),0,IF(AA2620&lt;&gt;"", AA2620 + IF(AB2620=1,AD2620, 0), "") * (R2620+1)),"")</f>
        <v>0</v>
      </c>
      <c r="AF2620" s="21">
        <f ca="1">SUMIFS(AE$2:AE2620,D$2:D2620,D2620)</f>
        <v>2233</v>
      </c>
    </row>
    <row r="2621" spans="1:32" hidden="1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1">
        <v>0</v>
      </c>
      <c r="S2621" s="20">
        <f>VLOOKUP($A2621,Database!$A:$Y,10,FALSE)</f>
        <v>0</v>
      </c>
      <c r="T2621" s="20">
        <f>VLOOKUP($A2621,Database!$A:$Y,11,FALSE)</f>
        <v>0</v>
      </c>
      <c r="U2621" s="20">
        <f>VLOOKUP($A2621,Database!$A:$Y,12,FALSE)</f>
        <v>0</v>
      </c>
      <c r="V2621" s="20" t="str">
        <f>VLOOKUP(A2621,Database!A:M,13,FALSE)</f>
        <v>À venir</v>
      </c>
      <c r="W2621" s="20" t="str">
        <f>VLOOKUP($A2621,Database!$A:$Y,20,FALSE)</f>
        <v/>
      </c>
      <c r="X2621" s="20" t="str">
        <f>VLOOKUP($A2621,Database!$A:$Y,21,FALSE)</f>
        <v/>
      </c>
      <c r="Y2621" s="20">
        <f>IF(A2621=0,0,IF(V2621="À venir",0,IF(AND(ISBLANK(P2621),ISBLANK(Q2621)),1,0)))</f>
        <v>0</v>
      </c>
      <c r="Z2621" s="20" t="str">
        <f>IF(OR(ISBLANK(P2621),ISBLANK(Q2621)),"",IF(OR(AND(P2621&gt;Q2621,W2621&gt;X2621),AND(P2621=Q2621,W2621=X2621),AND(P2621&lt;Q2621,W2621&lt;X2621)),1,0))</f>
        <v/>
      </c>
      <c r="AA2621" s="20" t="str">
        <f ca="1">IF(C2621&lt;NOW(),IF(AND(P2621&gt;Q2621,W2621&gt;X2621),S2621,IF(AND(P2621=Q2621,W2621=X2621),T2621,IF(AND(P2621&lt;Q2621,W2621&lt;X2621),U2621,0))),"")</f>
        <v/>
      </c>
      <c r="AB2621" s="20">
        <f ca="1">IF(AND(P2621=W2621,Q2621=X2621,NOT(ISBLANK(P2621)),NOT(ISBLANK(Q2621)),NOT(ISBLANK(W2621)),NOT(ISBLANK(AA2621))),1,0)</f>
        <v>0</v>
      </c>
      <c r="AC2621" s="20" t="str">
        <f ca="1">IF(AB2621=0,"",IF(OR(ISBLANK(P2621),ISBLANK(Q2621)),"",IF(ISBLANK(VLOOKUP(A2621,Database!A:AA,22,FALSE)),"",VLOOKUP(A2621,Database!A:AA,22,FALSE))))</f>
        <v/>
      </c>
      <c r="AD2621" s="20" t="str">
        <f>IFERROR(
   IF(
     OR(ISBLANK(P2621),ISBLANK(Q2621)),
     "",
     IF(
       AND(AA2621&lt;&gt;"",OR(V2621="Terminé",V2621="En cours")),
       VLOOKUP(AC2621,Setup_ScoreExactBonus!A:D,4,FALSE),
       0
     )),
  0)</f>
        <v/>
      </c>
      <c r="AE2621" s="21">
        <f>IFERROR(IF(OR(ISBLANK(P2621),ISBLANK(Q2621)),0,IF(AA2621&lt;&gt;"", AA2621 + IF(AB2621=1,AD2621, 0), "") * (R2621+1)),"")</f>
        <v>0</v>
      </c>
      <c r="AF2621" s="21">
        <f ca="1">SUMIFS(AE$2:AE2621,D$2:D2621,D2621)</f>
        <v>2750</v>
      </c>
    </row>
    <row r="2622" spans="1:32" hidden="1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1">
        <v>0</v>
      </c>
      <c r="S2622" s="20">
        <f>VLOOKUP($A2622,Database!$A:$Y,10,FALSE)</f>
        <v>0</v>
      </c>
      <c r="T2622" s="20">
        <f>VLOOKUP($A2622,Database!$A:$Y,11,FALSE)</f>
        <v>0</v>
      </c>
      <c r="U2622" s="20">
        <f>VLOOKUP($A2622,Database!$A:$Y,12,FALSE)</f>
        <v>0</v>
      </c>
      <c r="V2622" s="20" t="str">
        <f>VLOOKUP(A2622,Database!A:M,13,FALSE)</f>
        <v>À venir</v>
      </c>
      <c r="W2622" s="20" t="str">
        <f>VLOOKUP($A2622,Database!$A:$Y,20,FALSE)</f>
        <v/>
      </c>
      <c r="X2622" s="20" t="str">
        <f>VLOOKUP($A2622,Database!$A:$Y,21,FALSE)</f>
        <v/>
      </c>
      <c r="Y2622" s="20">
        <f>IF(A2622=0,0,IF(V2622="À venir",0,IF(AND(ISBLANK(P2622),ISBLANK(Q2622)),1,0)))</f>
        <v>0</v>
      </c>
      <c r="Z2622" s="20" t="str">
        <f>IF(OR(ISBLANK(P2622),ISBLANK(Q2622)),"",IF(OR(AND(P2622&gt;Q2622,W2622&gt;X2622),AND(P2622=Q2622,W2622=X2622),AND(P2622&lt;Q2622,W2622&lt;X2622)),1,0))</f>
        <v/>
      </c>
      <c r="AA2622" s="20" t="str">
        <f ca="1">IF(C2622&lt;NOW(),IF(AND(P2622&gt;Q2622,W2622&gt;X2622),S2622,IF(AND(P2622=Q2622,W2622=X2622),T2622,IF(AND(P2622&lt;Q2622,W2622&lt;X2622),U2622,0))),"")</f>
        <v/>
      </c>
      <c r="AB2622" s="20">
        <f ca="1">IF(AND(P2622=W2622,Q2622=X2622,NOT(ISBLANK(P2622)),NOT(ISBLANK(Q2622)),NOT(ISBLANK(W2622)),NOT(ISBLANK(AA2622))),1,0)</f>
        <v>0</v>
      </c>
      <c r="AC2622" s="20" t="str">
        <f ca="1">IF(AB2622=0,"",IF(OR(ISBLANK(P2622),ISBLANK(Q2622)),"",IF(ISBLANK(VLOOKUP(A2622,Database!A:AA,22,FALSE)),"",VLOOKUP(A2622,Database!A:AA,22,FALSE))))</f>
        <v/>
      </c>
      <c r="AD2622" s="20" t="str">
        <f>IFERROR(
   IF(
     OR(ISBLANK(P2622),ISBLANK(Q2622)),
     "",
     IF(
       AND(AA2622&lt;&gt;"",OR(V2622="Terminé",V2622="En cours")),
       VLOOKUP(AC2622,Setup_ScoreExactBonus!A:D,4,FALSE),
       0
     )),
  0)</f>
        <v/>
      </c>
      <c r="AE2622" s="21">
        <f>IFERROR(IF(OR(ISBLANK(P2622),ISBLANK(Q2622)),0,IF(AA2622&lt;&gt;"", AA2622 + IF(AB2622=1,AD2622, 0), "") * (R2622+1)),"")</f>
        <v>0</v>
      </c>
      <c r="AF2622" s="21">
        <f ca="1">SUMIFS(AE$2:AE2622,D$2:D2622,D2622)</f>
        <v>3059</v>
      </c>
    </row>
    <row r="2623" spans="1:32" hidden="1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1">
        <v>0</v>
      </c>
      <c r="S2623" s="20">
        <f>VLOOKUP($A2623,Database!$A:$Y,10,FALSE)</f>
        <v>0</v>
      </c>
      <c r="T2623" s="20">
        <f>VLOOKUP($A2623,Database!$A:$Y,11,FALSE)</f>
        <v>0</v>
      </c>
      <c r="U2623" s="20">
        <f>VLOOKUP($A2623,Database!$A:$Y,12,FALSE)</f>
        <v>0</v>
      </c>
      <c r="V2623" s="20" t="str">
        <f>VLOOKUP(A2623,Database!A:M,13,FALSE)</f>
        <v>À venir</v>
      </c>
      <c r="W2623" s="20" t="str">
        <f>VLOOKUP($A2623,Database!$A:$Y,20,FALSE)</f>
        <v/>
      </c>
      <c r="X2623" s="20" t="str">
        <f>VLOOKUP($A2623,Database!$A:$Y,21,FALSE)</f>
        <v/>
      </c>
      <c r="Y2623" s="20">
        <f>IF(A2623=0,0,IF(V2623="À venir",0,IF(AND(ISBLANK(P2623),ISBLANK(Q2623)),1,0)))</f>
        <v>0</v>
      </c>
      <c r="Z2623" s="20" t="str">
        <f>IF(OR(ISBLANK(P2623),ISBLANK(Q2623)),"",IF(OR(AND(P2623&gt;Q2623,W2623&gt;X2623),AND(P2623=Q2623,W2623=X2623),AND(P2623&lt;Q2623,W2623&lt;X2623)),1,0))</f>
        <v/>
      </c>
      <c r="AA2623" s="20" t="str">
        <f ca="1">IF(C2623&lt;NOW(),IF(AND(P2623&gt;Q2623,W2623&gt;X2623),S2623,IF(AND(P2623=Q2623,W2623=X2623),T2623,IF(AND(P2623&lt;Q2623,W2623&lt;X2623),U2623,0))),"")</f>
        <v/>
      </c>
      <c r="AB2623" s="20">
        <f ca="1">IF(AND(P2623=W2623,Q2623=X2623,NOT(ISBLANK(P2623)),NOT(ISBLANK(Q2623)),NOT(ISBLANK(W2623)),NOT(ISBLANK(AA2623))),1,0)</f>
        <v>0</v>
      </c>
      <c r="AC2623" s="20" t="str">
        <f ca="1">IF(AB2623=0,"",IF(OR(ISBLANK(P2623),ISBLANK(Q2623)),"",IF(ISBLANK(VLOOKUP(A2623,Database!A:AA,22,FALSE)),"",VLOOKUP(A2623,Database!A:AA,22,FALSE))))</f>
        <v/>
      </c>
      <c r="AD2623" s="20" t="str">
        <f>IFERROR(
   IF(
     OR(ISBLANK(P2623),ISBLANK(Q2623)),
     "",
     IF(
       AND(AA2623&lt;&gt;"",OR(V2623="Terminé",V2623="En cours")),
       VLOOKUP(AC2623,Setup_ScoreExactBonus!A:D,4,FALSE),
       0
     )),
  0)</f>
        <v/>
      </c>
      <c r="AE2623" s="21">
        <f>IFERROR(IF(OR(ISBLANK(P2623),ISBLANK(Q2623)),0,IF(AA2623&lt;&gt;"", AA2623 + IF(AB2623=1,AD2623, 0), "") * (R2623+1)),"")</f>
        <v>0</v>
      </c>
      <c r="AF2623" s="21">
        <f ca="1">SUMIFS(AE$2:AE2623,D$2:D2623,D2623)</f>
        <v>2802</v>
      </c>
    </row>
    <row r="2624" spans="1:32" hidden="1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1">
        <v>0</v>
      </c>
      <c r="S2624" s="20">
        <f>VLOOKUP($A2624,Database!$A:$Y,10,FALSE)</f>
        <v>0</v>
      </c>
      <c r="T2624" s="20">
        <f>VLOOKUP($A2624,Database!$A:$Y,11,FALSE)</f>
        <v>0</v>
      </c>
      <c r="U2624" s="20">
        <f>VLOOKUP($A2624,Database!$A:$Y,12,FALSE)</f>
        <v>0</v>
      </c>
      <c r="V2624" s="20" t="str">
        <f>VLOOKUP(A2624,Database!A:M,13,FALSE)</f>
        <v>À venir</v>
      </c>
      <c r="W2624" s="20" t="str">
        <f>VLOOKUP($A2624,Database!$A:$Y,20,FALSE)</f>
        <v/>
      </c>
      <c r="X2624" s="20" t="str">
        <f>VLOOKUP($A2624,Database!$A:$Y,21,FALSE)</f>
        <v/>
      </c>
      <c r="Y2624" s="20">
        <f>IF(A2624=0,0,IF(V2624="À venir",0,IF(AND(ISBLANK(P2624),ISBLANK(Q2624)),1,0)))</f>
        <v>0</v>
      </c>
      <c r="Z2624" s="20" t="str">
        <f>IF(OR(ISBLANK(P2624),ISBLANK(Q2624)),"",IF(OR(AND(P2624&gt;Q2624,W2624&gt;X2624),AND(P2624=Q2624,W2624=X2624),AND(P2624&lt;Q2624,W2624&lt;X2624)),1,0))</f>
        <v/>
      </c>
      <c r="AA2624" s="20" t="str">
        <f ca="1">IF(C2624&lt;NOW(),IF(AND(P2624&gt;Q2624,W2624&gt;X2624),S2624,IF(AND(P2624=Q2624,W2624=X2624),T2624,IF(AND(P2624&lt;Q2624,W2624&lt;X2624),U2624,0))),"")</f>
        <v/>
      </c>
      <c r="AB2624" s="20">
        <f ca="1">IF(AND(P2624=W2624,Q2624=X2624,NOT(ISBLANK(P2624)),NOT(ISBLANK(Q2624)),NOT(ISBLANK(W2624)),NOT(ISBLANK(AA2624))),1,0)</f>
        <v>0</v>
      </c>
      <c r="AC2624" s="20" t="str">
        <f ca="1">IF(AB2624=0,"",IF(OR(ISBLANK(P2624),ISBLANK(Q2624)),"",IF(ISBLANK(VLOOKUP(A2624,Database!A:AA,22,FALSE)),"",VLOOKUP(A2624,Database!A:AA,22,FALSE))))</f>
        <v/>
      </c>
      <c r="AD2624" s="20" t="str">
        <f>IFERROR(
   IF(
     OR(ISBLANK(P2624),ISBLANK(Q2624)),
     "",
     IF(
       AND(AA2624&lt;&gt;"",OR(V2624="Terminé",V2624="En cours")),
       VLOOKUP(AC2624,Setup_ScoreExactBonus!A:D,4,FALSE),
       0
     )),
  0)</f>
        <v/>
      </c>
      <c r="AE2624" s="21">
        <f>IFERROR(IF(OR(ISBLANK(P2624),ISBLANK(Q2624)),0,IF(AA2624&lt;&gt;"", AA2624 + IF(AB2624=1,AD2624, 0), "") * (R2624+1)),"")</f>
        <v>0</v>
      </c>
      <c r="AF2624" s="21">
        <f ca="1">SUMIFS(AE$2:AE2624,D$2:D2624,D2624)</f>
        <v>2698</v>
      </c>
    </row>
    <row r="2625" spans="1:34" hidden="1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1">
        <v>0</v>
      </c>
      <c r="S2625" s="20">
        <f>VLOOKUP($A2625,Database!$A:$Y,10,FALSE)</f>
        <v>0</v>
      </c>
      <c r="T2625" s="20">
        <f>VLOOKUP($A2625,Database!$A:$Y,11,FALSE)</f>
        <v>0</v>
      </c>
      <c r="U2625" s="20">
        <f>VLOOKUP($A2625,Database!$A:$Y,12,FALSE)</f>
        <v>0</v>
      </c>
      <c r="V2625" s="20" t="str">
        <f>VLOOKUP(A2625,Database!A:M,13,FALSE)</f>
        <v>À venir</v>
      </c>
      <c r="W2625" s="20" t="str">
        <f>VLOOKUP($A2625,Database!$A:$Y,20,FALSE)</f>
        <v/>
      </c>
      <c r="X2625" s="20" t="str">
        <f>VLOOKUP($A2625,Database!$A:$Y,21,FALSE)</f>
        <v/>
      </c>
      <c r="Y2625" s="20">
        <f>IF(A2625=0,0,IF(V2625="À venir",0,IF(AND(ISBLANK(P2625),ISBLANK(Q2625)),1,0)))</f>
        <v>0</v>
      </c>
      <c r="Z2625" s="20" t="str">
        <f>IF(OR(ISBLANK(P2625),ISBLANK(Q2625)),"",IF(OR(AND(P2625&gt;Q2625,W2625&gt;X2625),AND(P2625=Q2625,W2625=X2625),AND(P2625&lt;Q2625,W2625&lt;X2625)),1,0))</f>
        <v/>
      </c>
      <c r="AA2625" s="20" t="str">
        <f ca="1">IF(C2625&lt;NOW(),IF(AND(P2625&gt;Q2625,W2625&gt;X2625),S2625,IF(AND(P2625=Q2625,W2625=X2625),T2625,IF(AND(P2625&lt;Q2625,W2625&lt;X2625),U2625,0))),"")</f>
        <v/>
      </c>
      <c r="AB2625" s="20">
        <f ca="1">IF(AND(P2625=W2625,Q2625=X2625,NOT(ISBLANK(P2625)),NOT(ISBLANK(Q2625)),NOT(ISBLANK(W2625)),NOT(ISBLANK(AA2625))),1,0)</f>
        <v>0</v>
      </c>
      <c r="AC2625" s="20" t="str">
        <f ca="1">IF(AB2625=0,"",IF(OR(ISBLANK(P2625),ISBLANK(Q2625)),"",IF(ISBLANK(VLOOKUP(A2625,Database!A:AA,22,FALSE)),"",VLOOKUP(A2625,Database!A:AA,22,FALSE))))</f>
        <v/>
      </c>
      <c r="AD2625" s="20" t="str">
        <f>IFERROR(
   IF(
     OR(ISBLANK(P2625),ISBLANK(Q2625)),
     "",
     IF(
       AND(AA2625&lt;&gt;"",OR(V2625="Terminé",V2625="En cours")),
       VLOOKUP(AC2625,Setup_ScoreExactBonus!A:D,4,FALSE),
       0
     )),
  0)</f>
        <v/>
      </c>
      <c r="AE2625" s="21">
        <f>IFERROR(IF(OR(ISBLANK(P2625),ISBLANK(Q2625)),0,IF(AA2625&lt;&gt;"", AA2625 + IF(AB2625=1,AD2625, 0), "") * (R2625+1)),"")</f>
        <v>0</v>
      </c>
      <c r="AF2625" s="21">
        <f ca="1">SUMIFS(AE$2:AE2625,D$2:D2625,D2625)</f>
        <v>2190</v>
      </c>
    </row>
    <row r="2626" spans="1:34" hidden="1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1">
        <v>0</v>
      </c>
      <c r="S2626" s="20">
        <f>VLOOKUP($A2626,Database!$A:$Y,10,FALSE)</f>
        <v>0</v>
      </c>
      <c r="T2626" s="20">
        <f>VLOOKUP($A2626,Database!$A:$Y,11,FALSE)</f>
        <v>0</v>
      </c>
      <c r="U2626" s="20">
        <f>VLOOKUP($A2626,Database!$A:$Y,12,FALSE)</f>
        <v>0</v>
      </c>
      <c r="V2626" s="20" t="str">
        <f>VLOOKUP(A2626,Database!A:M,13,FALSE)</f>
        <v>À venir</v>
      </c>
      <c r="W2626" s="20" t="str">
        <f>VLOOKUP($A2626,Database!$A:$Y,20,FALSE)</f>
        <v/>
      </c>
      <c r="X2626" s="20" t="str">
        <f>VLOOKUP($A2626,Database!$A:$Y,21,FALSE)</f>
        <v/>
      </c>
      <c r="Y2626" s="20">
        <f>IF(A2626=0,0,IF(V2626="À venir",0,IF(AND(ISBLANK(P2626),ISBLANK(Q2626)),1,0)))</f>
        <v>0</v>
      </c>
      <c r="Z2626" s="20" t="str">
        <f>IF(OR(ISBLANK(P2626),ISBLANK(Q2626)),"",IF(OR(AND(P2626&gt;Q2626,W2626&gt;X2626),AND(P2626=Q2626,W2626=X2626),AND(P2626&lt;Q2626,W2626&lt;X2626)),1,0))</f>
        <v/>
      </c>
      <c r="AA2626" s="20" t="str">
        <f ca="1">IF(C2626&lt;NOW(),IF(AND(P2626&gt;Q2626,W2626&gt;X2626),S2626,IF(AND(P2626=Q2626,W2626=X2626),T2626,IF(AND(P2626&lt;Q2626,W2626&lt;X2626),U2626,0))),"")</f>
        <v/>
      </c>
      <c r="AB2626" s="20">
        <f ca="1">IF(AND(P2626=W2626,Q2626=X2626,NOT(ISBLANK(P2626)),NOT(ISBLANK(Q2626)),NOT(ISBLANK(W2626)),NOT(ISBLANK(AA2626))),1,0)</f>
        <v>0</v>
      </c>
      <c r="AC2626" s="20" t="str">
        <f ca="1">IF(AB2626=0,"",IF(OR(ISBLANK(P2626),ISBLANK(Q2626)),"",IF(ISBLANK(VLOOKUP(A2626,Database!A:AA,22,FALSE)),"",VLOOKUP(A2626,Database!A:AA,22,FALSE))))</f>
        <v/>
      </c>
      <c r="AD2626" s="20" t="str">
        <f>IFERROR(
   IF(
     OR(ISBLANK(P2626),ISBLANK(Q2626)),
     "",
     IF(
       AND(AA2626&lt;&gt;"",OR(V2626="Terminé",V2626="En cours")),
       VLOOKUP(AC2626,Setup_ScoreExactBonus!A:D,4,FALSE),
       0
     )),
  0)</f>
        <v/>
      </c>
      <c r="AE2626" s="21">
        <f>IFERROR(IF(OR(ISBLANK(P2626),ISBLANK(Q2626)),0,IF(AA2626&lt;&gt;"", AA2626 + IF(AB2626=1,AD2626, 0), "") * (R2626+1)),"")</f>
        <v>0</v>
      </c>
      <c r="AF2626" s="21">
        <f ca="1">SUMIFS(AE$2:AE2626,D$2:D2626,D2626)</f>
        <v>2789</v>
      </c>
    </row>
    <row r="2627" spans="1:34" hidden="1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1">
        <v>0</v>
      </c>
      <c r="S2627" s="20">
        <f>VLOOKUP($A2627,Database!$A:$Y,10,FALSE)</f>
        <v>0</v>
      </c>
      <c r="T2627" s="20">
        <f>VLOOKUP($A2627,Database!$A:$Y,11,FALSE)</f>
        <v>0</v>
      </c>
      <c r="U2627" s="20">
        <f>VLOOKUP($A2627,Database!$A:$Y,12,FALSE)</f>
        <v>0</v>
      </c>
      <c r="V2627" s="20" t="str">
        <f>VLOOKUP(A2627,Database!A:M,13,FALSE)</f>
        <v>À venir</v>
      </c>
      <c r="W2627" s="20" t="str">
        <f>VLOOKUP($A2627,Database!$A:$Y,20,FALSE)</f>
        <v/>
      </c>
      <c r="X2627" s="20" t="str">
        <f>VLOOKUP($A2627,Database!$A:$Y,21,FALSE)</f>
        <v/>
      </c>
      <c r="Y2627" s="20">
        <f>IF(A2627=0,0,IF(V2627="À venir",0,IF(AND(ISBLANK(P2627),ISBLANK(Q2627)),1,0)))</f>
        <v>0</v>
      </c>
      <c r="Z2627" s="20" t="str">
        <f>IF(OR(ISBLANK(P2627),ISBLANK(Q2627)),"",IF(OR(AND(P2627&gt;Q2627,W2627&gt;X2627),AND(P2627=Q2627,W2627=X2627),AND(P2627&lt;Q2627,W2627&lt;X2627)),1,0))</f>
        <v/>
      </c>
      <c r="AA2627" s="20" t="str">
        <f ca="1">IF(C2627&lt;NOW(),IF(AND(P2627&gt;Q2627,W2627&gt;X2627),S2627,IF(AND(P2627=Q2627,W2627=X2627),T2627,IF(AND(P2627&lt;Q2627,W2627&lt;X2627),U2627,0))),"")</f>
        <v/>
      </c>
      <c r="AB2627" s="20">
        <f ca="1">IF(AND(P2627=W2627,Q2627=X2627,NOT(ISBLANK(P2627)),NOT(ISBLANK(Q2627)),NOT(ISBLANK(W2627)),NOT(ISBLANK(AA2627))),1,0)</f>
        <v>0</v>
      </c>
      <c r="AC2627" s="20" t="str">
        <f ca="1">IF(AB2627=0,"",IF(OR(ISBLANK(P2627),ISBLANK(Q2627)),"",IF(ISBLANK(VLOOKUP(A2627,Database!A:AA,22,FALSE)),"",VLOOKUP(A2627,Database!A:AA,22,FALSE))))</f>
        <v/>
      </c>
      <c r="AD2627" s="20" t="str">
        <f>IFERROR(
   IF(
     OR(ISBLANK(P2627),ISBLANK(Q2627)),
     "",
     IF(
       AND(AA2627&lt;&gt;"",OR(V2627="Terminé",V2627="En cours")),
       VLOOKUP(AC2627,Setup_ScoreExactBonus!A:D,4,FALSE),
       0
     )),
  0)</f>
        <v/>
      </c>
      <c r="AE2627" s="21">
        <f>IFERROR(IF(OR(ISBLANK(P2627),ISBLANK(Q2627)),0,IF(AA2627&lt;&gt;"", AA2627 + IF(AB2627=1,AD2627, 0), "") * (R2627+1)),"")</f>
        <v>0</v>
      </c>
      <c r="AF2627" s="21">
        <f ca="1">SUMIFS(AE$2:AE2627,D$2:D2627,D2627)</f>
        <v>1434</v>
      </c>
      <c r="AG2627" s="26"/>
      <c r="AH2627" s="26"/>
    </row>
    <row r="2628" spans="1:34" hidden="1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1">
        <v>0</v>
      </c>
      <c r="S2628" s="20">
        <f>VLOOKUP($A2628,Database!$A:$Y,10,FALSE)</f>
        <v>0</v>
      </c>
      <c r="T2628" s="20">
        <f>VLOOKUP($A2628,Database!$A:$Y,11,FALSE)</f>
        <v>0</v>
      </c>
      <c r="U2628" s="20">
        <f>VLOOKUP($A2628,Database!$A:$Y,12,FALSE)</f>
        <v>0</v>
      </c>
      <c r="V2628" s="20" t="str">
        <f>VLOOKUP(A2628,Database!A:M,13,FALSE)</f>
        <v>À venir</v>
      </c>
      <c r="W2628" s="20" t="str">
        <f>VLOOKUP($A2628,Database!$A:$Y,20,FALSE)</f>
        <v/>
      </c>
      <c r="X2628" s="20" t="str">
        <f>VLOOKUP($A2628,Database!$A:$Y,21,FALSE)</f>
        <v/>
      </c>
      <c r="Y2628" s="20">
        <f>IF(A2628=0,0,IF(V2628="À venir",0,IF(AND(ISBLANK(P2628),ISBLANK(Q2628)),1,0)))</f>
        <v>0</v>
      </c>
      <c r="Z2628" s="20" t="str">
        <f>IF(OR(ISBLANK(P2628),ISBLANK(Q2628)),"",IF(OR(AND(P2628&gt;Q2628,W2628&gt;X2628),AND(P2628=Q2628,W2628=X2628),AND(P2628&lt;Q2628,W2628&lt;X2628)),1,0))</f>
        <v/>
      </c>
      <c r="AA2628" s="20" t="str">
        <f ca="1">IF(C2628&lt;NOW(),IF(AND(P2628&gt;Q2628,W2628&gt;X2628),S2628,IF(AND(P2628=Q2628,W2628=X2628),T2628,IF(AND(P2628&lt;Q2628,W2628&lt;X2628),U2628,0))),"")</f>
        <v/>
      </c>
      <c r="AB2628" s="20">
        <f ca="1">IF(AND(P2628=W2628,Q2628=X2628,NOT(ISBLANK(P2628)),NOT(ISBLANK(Q2628)),NOT(ISBLANK(W2628)),NOT(ISBLANK(AA2628))),1,0)</f>
        <v>0</v>
      </c>
      <c r="AC2628" s="20" t="str">
        <f ca="1">IF(AB2628=0,"",IF(OR(ISBLANK(P2628),ISBLANK(Q2628)),"",IF(ISBLANK(VLOOKUP(A2628,Database!A:AA,22,FALSE)),"",VLOOKUP(A2628,Database!A:AA,22,FALSE))))</f>
        <v/>
      </c>
      <c r="AD2628" s="20" t="str">
        <f>IFERROR(
   IF(
     OR(ISBLANK(P2628),ISBLANK(Q2628)),
     "",
     IF(
       AND(AA2628&lt;&gt;"",OR(V2628="Terminé",V2628="En cours")),
       VLOOKUP(AC2628,Setup_ScoreExactBonus!A:D,4,FALSE),
       0
     )),
  0)</f>
        <v/>
      </c>
      <c r="AE2628" s="21">
        <f>IFERROR(IF(OR(ISBLANK(P2628),ISBLANK(Q2628)),0,IF(AA2628&lt;&gt;"", AA2628 + IF(AB2628=1,AD2628, 0), "") * (R2628+1)),"")</f>
        <v>0</v>
      </c>
      <c r="AF2628" s="21">
        <f ca="1">SUMIFS(AE$2:AE2628,D$2:D2628,D2628)</f>
        <v>2732</v>
      </c>
      <c r="AG2628" s="26"/>
      <c r="AH2628" s="26"/>
    </row>
    <row r="2629" spans="1:34" hidden="1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1">
        <v>0</v>
      </c>
      <c r="S2629" s="20">
        <f>VLOOKUP($A2629,Database!$A:$Y,10,FALSE)</f>
        <v>0</v>
      </c>
      <c r="T2629" s="20">
        <f>VLOOKUP($A2629,Database!$A:$Y,11,FALSE)</f>
        <v>0</v>
      </c>
      <c r="U2629" s="20">
        <f>VLOOKUP($A2629,Database!$A:$Y,12,FALSE)</f>
        <v>0</v>
      </c>
      <c r="V2629" s="20" t="str">
        <f>VLOOKUP(A2629,Database!A:M,13,FALSE)</f>
        <v>À venir</v>
      </c>
      <c r="W2629" s="20" t="str">
        <f>VLOOKUP($A2629,Database!$A:$Y,20,FALSE)</f>
        <v/>
      </c>
      <c r="X2629" s="20" t="str">
        <f>VLOOKUP($A2629,Database!$A:$Y,21,FALSE)</f>
        <v/>
      </c>
      <c r="Y2629" s="20">
        <f>IF(A2629=0,0,IF(V2629="À venir",0,IF(AND(ISBLANK(P2629),ISBLANK(Q2629)),1,0)))</f>
        <v>0</v>
      </c>
      <c r="Z2629" s="20" t="str">
        <f>IF(OR(ISBLANK(P2629),ISBLANK(Q2629)),"",IF(OR(AND(P2629&gt;Q2629,W2629&gt;X2629),AND(P2629=Q2629,W2629=X2629),AND(P2629&lt;Q2629,W2629&lt;X2629)),1,0))</f>
        <v/>
      </c>
      <c r="AA2629" s="20" t="str">
        <f ca="1">IF(C2629&lt;NOW(),IF(AND(P2629&gt;Q2629,W2629&gt;X2629),S2629,IF(AND(P2629=Q2629,W2629=X2629),T2629,IF(AND(P2629&lt;Q2629,W2629&lt;X2629),U2629,0))),"")</f>
        <v/>
      </c>
      <c r="AB2629" s="20">
        <f ca="1">IF(AND(P2629=W2629,Q2629=X2629,NOT(ISBLANK(P2629)),NOT(ISBLANK(Q2629)),NOT(ISBLANK(W2629)),NOT(ISBLANK(AA2629))),1,0)</f>
        <v>0</v>
      </c>
      <c r="AC2629" s="20" t="str">
        <f ca="1">IF(AB2629=0,"",IF(OR(ISBLANK(P2629),ISBLANK(Q2629)),"",IF(ISBLANK(VLOOKUP(A2629,Database!A:AA,22,FALSE)),"",VLOOKUP(A2629,Database!A:AA,22,FALSE))))</f>
        <v/>
      </c>
      <c r="AD2629" s="20" t="str">
        <f>IFERROR(
   IF(
     OR(ISBLANK(P2629),ISBLANK(Q2629)),
     "",
     IF(
       AND(AA2629&lt;&gt;"",OR(V2629="Terminé",V2629="En cours")),
       VLOOKUP(AC2629,Setup_ScoreExactBonus!A:D,4,FALSE),
       0
     )),
  0)</f>
        <v/>
      </c>
      <c r="AE2629" s="21">
        <f>IFERROR(IF(OR(ISBLANK(P2629),ISBLANK(Q2629)),0,IF(AA2629&lt;&gt;"", AA2629 + IF(AB2629=1,AD2629, 0), "") * (R2629+1)),"")</f>
        <v>0</v>
      </c>
      <c r="AF2629" s="21">
        <f ca="1">SUMIFS(AE$2:AE2629,D$2:D2629,D2629)</f>
        <v>2825</v>
      </c>
      <c r="AG2629" s="26"/>
      <c r="AH2629" s="26"/>
    </row>
    <row r="2630" spans="1:34" hidden="1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1">
        <v>0</v>
      </c>
      <c r="S2630" s="20">
        <f>VLOOKUP($A2630,Database!$A:$Y,10,FALSE)</f>
        <v>0</v>
      </c>
      <c r="T2630" s="20">
        <f>VLOOKUP($A2630,Database!$A:$Y,11,FALSE)</f>
        <v>0</v>
      </c>
      <c r="U2630" s="20">
        <f>VLOOKUP($A2630,Database!$A:$Y,12,FALSE)</f>
        <v>0</v>
      </c>
      <c r="V2630" s="20" t="str">
        <f>VLOOKUP(A2630,Database!A:M,13,FALSE)</f>
        <v>À venir</v>
      </c>
      <c r="W2630" s="20" t="str">
        <f>VLOOKUP($A2630,Database!$A:$Y,20,FALSE)</f>
        <v/>
      </c>
      <c r="X2630" s="20" t="str">
        <f>VLOOKUP($A2630,Database!$A:$Y,21,FALSE)</f>
        <v/>
      </c>
      <c r="Y2630" s="20">
        <f>IF(A2630=0,0,IF(V2630="À venir",0,IF(AND(ISBLANK(P2630),ISBLANK(Q2630)),1,0)))</f>
        <v>0</v>
      </c>
      <c r="Z2630" s="20" t="str">
        <f>IF(OR(ISBLANK(P2630),ISBLANK(Q2630)),"",IF(OR(AND(P2630&gt;Q2630,W2630&gt;X2630),AND(P2630=Q2630,W2630=X2630),AND(P2630&lt;Q2630,W2630&lt;X2630)),1,0))</f>
        <v/>
      </c>
      <c r="AA2630" s="20" t="str">
        <f ca="1">IF(C2630&lt;NOW(),IF(AND(P2630&gt;Q2630,W2630&gt;X2630),S2630,IF(AND(P2630=Q2630,W2630=X2630),T2630,IF(AND(P2630&lt;Q2630,W2630&lt;X2630),U2630,0))),"")</f>
        <v/>
      </c>
      <c r="AB2630" s="20">
        <f ca="1">IF(AND(P2630=W2630,Q2630=X2630,NOT(ISBLANK(P2630)),NOT(ISBLANK(Q2630)),NOT(ISBLANK(W2630)),NOT(ISBLANK(AA2630))),1,0)</f>
        <v>0</v>
      </c>
      <c r="AC2630" s="20" t="str">
        <f ca="1">IF(AB2630=0,"",IF(OR(ISBLANK(P2630),ISBLANK(Q2630)),"",IF(ISBLANK(VLOOKUP(A2630,Database!A:AA,22,FALSE)),"",VLOOKUP(A2630,Database!A:AA,22,FALSE))))</f>
        <v/>
      </c>
      <c r="AD2630" s="20" t="str">
        <f>IFERROR(
   IF(
     OR(ISBLANK(P2630),ISBLANK(Q2630)),
     "",
     IF(
       AND(AA2630&lt;&gt;"",OR(V2630="Terminé",V2630="En cours")),
       VLOOKUP(AC2630,Setup_ScoreExactBonus!A:D,4,FALSE),
       0
     )),
  0)</f>
        <v/>
      </c>
      <c r="AE2630" s="21">
        <f>IFERROR(IF(OR(ISBLANK(P2630),ISBLANK(Q2630)),0,IF(AA2630&lt;&gt;"", AA2630 + IF(AB2630=1,AD2630, 0), "") * (R2630+1)),"")</f>
        <v>0</v>
      </c>
      <c r="AF2630" s="21">
        <f ca="1">SUMIFS(AE$2:AE2630,D$2:D2630,D2630)</f>
        <v>2585</v>
      </c>
      <c r="AG2630" s="26"/>
      <c r="AH2630" s="26"/>
    </row>
    <row r="2631" spans="1:34" hidden="1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1">
        <v>0</v>
      </c>
      <c r="S2631" s="20">
        <f>VLOOKUP($A2631,Database!$A:$Y,10,FALSE)</f>
        <v>0</v>
      </c>
      <c r="T2631" s="20">
        <f>VLOOKUP($A2631,Database!$A:$Y,11,FALSE)</f>
        <v>0</v>
      </c>
      <c r="U2631" s="20">
        <f>VLOOKUP($A2631,Database!$A:$Y,12,FALSE)</f>
        <v>0</v>
      </c>
      <c r="V2631" s="20" t="str">
        <f>VLOOKUP(A2631,Database!A:M,13,FALSE)</f>
        <v>À venir</v>
      </c>
      <c r="W2631" s="20" t="str">
        <f>VLOOKUP($A2631,Database!$A:$Y,20,FALSE)</f>
        <v/>
      </c>
      <c r="X2631" s="20" t="str">
        <f>VLOOKUP($A2631,Database!$A:$Y,21,FALSE)</f>
        <v/>
      </c>
      <c r="Y2631" s="20">
        <f>IF(A2631=0,0,IF(V2631="À venir",0,IF(AND(ISBLANK(P2631),ISBLANK(Q2631)),1,0)))</f>
        <v>0</v>
      </c>
      <c r="Z2631" s="20" t="str">
        <f>IF(OR(ISBLANK(P2631),ISBLANK(Q2631)),"",IF(OR(AND(P2631&gt;Q2631,W2631&gt;X2631),AND(P2631=Q2631,W2631=X2631),AND(P2631&lt;Q2631,W2631&lt;X2631)),1,0))</f>
        <v/>
      </c>
      <c r="AA2631" s="20" t="str">
        <f ca="1">IF(C2631&lt;NOW(),IF(AND(P2631&gt;Q2631,W2631&gt;X2631),S2631,IF(AND(P2631=Q2631,W2631=X2631),T2631,IF(AND(P2631&lt;Q2631,W2631&lt;X2631),U2631,0))),"")</f>
        <v/>
      </c>
      <c r="AB2631" s="20">
        <f ca="1">IF(AND(P2631=W2631,Q2631=X2631,NOT(ISBLANK(P2631)),NOT(ISBLANK(Q2631)),NOT(ISBLANK(W2631)),NOT(ISBLANK(AA2631))),1,0)</f>
        <v>0</v>
      </c>
      <c r="AC2631" s="20" t="str">
        <f ca="1">IF(AB2631=0,"",IF(OR(ISBLANK(P2631),ISBLANK(Q2631)),"",IF(ISBLANK(VLOOKUP(A2631,Database!A:AA,22,FALSE)),"",VLOOKUP(A2631,Database!A:AA,22,FALSE))))</f>
        <v/>
      </c>
      <c r="AD2631" s="20" t="str">
        <f>IFERROR(
   IF(
     OR(ISBLANK(P2631),ISBLANK(Q2631)),
     "",
     IF(
       AND(AA2631&lt;&gt;"",OR(V2631="Terminé",V2631="En cours")),
       VLOOKUP(AC2631,Setup_ScoreExactBonus!A:D,4,FALSE),
       0
     )),
  0)</f>
        <v/>
      </c>
      <c r="AE2631" s="21">
        <f>IFERROR(IF(OR(ISBLANK(P2631),ISBLANK(Q2631)),0,IF(AA2631&lt;&gt;"", AA2631 + IF(AB2631=1,AD2631, 0), "") * (R2631+1)),"")</f>
        <v>0</v>
      </c>
      <c r="AF2631" s="21">
        <f ca="1">SUMIFS(AE$2:AE2631,D$2:D2631,D2631)</f>
        <v>2936</v>
      </c>
      <c r="AG2631" s="26"/>
      <c r="AH2631" s="26"/>
    </row>
    <row r="2632" spans="1:34" hidden="1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1">
        <v>0</v>
      </c>
      <c r="S2632" s="20">
        <f>VLOOKUP($A2632,Database!$A:$Y,10,FALSE)</f>
        <v>0</v>
      </c>
      <c r="T2632" s="20">
        <f>VLOOKUP($A2632,Database!$A:$Y,11,FALSE)</f>
        <v>0</v>
      </c>
      <c r="U2632" s="20">
        <f>VLOOKUP($A2632,Database!$A:$Y,12,FALSE)</f>
        <v>0</v>
      </c>
      <c r="V2632" s="20" t="str">
        <f>VLOOKUP(A2632,Database!A:M,13,FALSE)</f>
        <v>À venir</v>
      </c>
      <c r="W2632" s="20" t="str">
        <f>VLOOKUP($A2632,Database!$A:$Y,20,FALSE)</f>
        <v/>
      </c>
      <c r="X2632" s="20" t="str">
        <f>VLOOKUP($A2632,Database!$A:$Y,21,FALSE)</f>
        <v/>
      </c>
      <c r="Y2632" s="20">
        <f>IF(A2632=0,0,IF(V2632="À venir",0,IF(AND(ISBLANK(P2632),ISBLANK(Q2632)),1,0)))</f>
        <v>0</v>
      </c>
      <c r="Z2632" s="20" t="str">
        <f>IF(OR(ISBLANK(P2632),ISBLANK(Q2632)),"",IF(OR(AND(P2632&gt;Q2632,W2632&gt;X2632),AND(P2632=Q2632,W2632=X2632),AND(P2632&lt;Q2632,W2632&lt;X2632)),1,0))</f>
        <v/>
      </c>
      <c r="AA2632" s="20" t="str">
        <f ca="1">IF(C2632&lt;NOW(),IF(AND(P2632&gt;Q2632,W2632&gt;X2632),S2632,IF(AND(P2632=Q2632,W2632=X2632),T2632,IF(AND(P2632&lt;Q2632,W2632&lt;X2632),U2632,0))),"")</f>
        <v/>
      </c>
      <c r="AB2632" s="20">
        <f ca="1">IF(AND(P2632=W2632,Q2632=X2632,NOT(ISBLANK(P2632)),NOT(ISBLANK(Q2632)),NOT(ISBLANK(W2632)),NOT(ISBLANK(AA2632))),1,0)</f>
        <v>0</v>
      </c>
      <c r="AC2632" s="20" t="str">
        <f ca="1">IF(AB2632=0,"",IF(OR(ISBLANK(P2632),ISBLANK(Q2632)),"",IF(ISBLANK(VLOOKUP(A2632,Database!A:AA,22,FALSE)),"",VLOOKUP(A2632,Database!A:AA,22,FALSE))))</f>
        <v/>
      </c>
      <c r="AD2632" s="20" t="str">
        <f>IFERROR(
   IF(
     OR(ISBLANK(P2632),ISBLANK(Q2632)),
     "",
     IF(
       AND(AA2632&lt;&gt;"",OR(V2632="Terminé",V2632="En cours")),
       VLOOKUP(AC2632,Setup_ScoreExactBonus!A:D,4,FALSE),
       0
     )),
  0)</f>
        <v/>
      </c>
      <c r="AE2632" s="21">
        <f>IFERROR(IF(OR(ISBLANK(P2632),ISBLANK(Q2632)),0,IF(AA2632&lt;&gt;"", AA2632 + IF(AB2632=1,AD2632, 0), "") * (R2632+1)),"")</f>
        <v>0</v>
      </c>
      <c r="AF2632" s="21">
        <f ca="1">SUMIFS(AE$2:AE2632,D$2:D2632,D2632)</f>
        <v>2774</v>
      </c>
      <c r="AG2632" s="26"/>
      <c r="AH2632" s="26"/>
    </row>
    <row r="2633" spans="1:34" hidden="1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1">
        <v>0</v>
      </c>
      <c r="S2633" s="20">
        <f>VLOOKUP($A2633,Database!$A:$Y,10,FALSE)</f>
        <v>0</v>
      </c>
      <c r="T2633" s="20">
        <f>VLOOKUP($A2633,Database!$A:$Y,11,FALSE)</f>
        <v>0</v>
      </c>
      <c r="U2633" s="20">
        <f>VLOOKUP($A2633,Database!$A:$Y,12,FALSE)</f>
        <v>0</v>
      </c>
      <c r="V2633" s="20" t="str">
        <f>VLOOKUP(A2633,Database!A:M,13,FALSE)</f>
        <v>À venir</v>
      </c>
      <c r="W2633" s="20" t="str">
        <f>VLOOKUP($A2633,Database!$A:$Y,20,FALSE)</f>
        <v/>
      </c>
      <c r="X2633" s="20" t="str">
        <f>VLOOKUP($A2633,Database!$A:$Y,21,FALSE)</f>
        <v/>
      </c>
      <c r="Y2633" s="20">
        <f>IF(A2633=0,0,IF(V2633="À venir",0,IF(AND(ISBLANK(P2633),ISBLANK(Q2633)),1,0)))</f>
        <v>0</v>
      </c>
      <c r="Z2633" s="20" t="str">
        <f>IF(OR(ISBLANK(P2633),ISBLANK(Q2633)),"",IF(OR(AND(P2633&gt;Q2633,W2633&gt;X2633),AND(P2633=Q2633,W2633=X2633),AND(P2633&lt;Q2633,W2633&lt;X2633)),1,0))</f>
        <v/>
      </c>
      <c r="AA2633" s="20" t="str">
        <f ca="1">IF(C2633&lt;NOW(),IF(AND(P2633&gt;Q2633,W2633&gt;X2633),S2633,IF(AND(P2633=Q2633,W2633=X2633),T2633,IF(AND(P2633&lt;Q2633,W2633&lt;X2633),U2633,0))),"")</f>
        <v/>
      </c>
      <c r="AB2633" s="20">
        <f ca="1">IF(AND(P2633=W2633,Q2633=X2633,NOT(ISBLANK(P2633)),NOT(ISBLANK(Q2633)),NOT(ISBLANK(W2633)),NOT(ISBLANK(AA2633))),1,0)</f>
        <v>0</v>
      </c>
      <c r="AC2633" s="20" t="str">
        <f ca="1">IF(AB2633=0,"",IF(OR(ISBLANK(P2633),ISBLANK(Q2633)),"",IF(ISBLANK(VLOOKUP(A2633,Database!A:AA,22,FALSE)),"",VLOOKUP(A2633,Database!A:AA,22,FALSE))))</f>
        <v/>
      </c>
      <c r="AD2633" s="20" t="str">
        <f>IFERROR(
   IF(
     OR(ISBLANK(P2633),ISBLANK(Q2633)),
     "",
     IF(
       AND(AA2633&lt;&gt;"",OR(V2633="Terminé",V2633="En cours")),
       VLOOKUP(AC2633,Setup_ScoreExactBonus!A:D,4,FALSE),
       0
     )),
  0)</f>
        <v/>
      </c>
      <c r="AE2633" s="21">
        <f>IFERROR(IF(OR(ISBLANK(P2633),ISBLANK(Q2633)),0,IF(AA2633&lt;&gt;"", AA2633 + IF(AB2633=1,AD2633, 0), "") * (R2633+1)),"")</f>
        <v>0</v>
      </c>
      <c r="AF2633" s="21">
        <f ca="1">SUMIFS(AE$2:AE2633,D$2:D2633,D2633)</f>
        <v>2919</v>
      </c>
      <c r="AG2633" s="26"/>
      <c r="AH2633" s="26"/>
    </row>
    <row r="2634" spans="1:34" hidden="1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1">
        <v>0</v>
      </c>
      <c r="S2634" s="20">
        <f>VLOOKUP($A2634,Database!$A:$Y,10,FALSE)</f>
        <v>0</v>
      </c>
      <c r="T2634" s="20">
        <f>VLOOKUP($A2634,Database!$A:$Y,11,FALSE)</f>
        <v>0</v>
      </c>
      <c r="U2634" s="20">
        <f>VLOOKUP($A2634,Database!$A:$Y,12,FALSE)</f>
        <v>0</v>
      </c>
      <c r="V2634" s="20" t="str">
        <f>VLOOKUP(A2634,Database!A:M,13,FALSE)</f>
        <v>À venir</v>
      </c>
      <c r="W2634" s="20" t="str">
        <f>VLOOKUP($A2634,Database!$A:$Y,20,FALSE)</f>
        <v/>
      </c>
      <c r="X2634" s="20" t="str">
        <f>VLOOKUP($A2634,Database!$A:$Y,21,FALSE)</f>
        <v/>
      </c>
      <c r="Y2634" s="20">
        <f>IF(A2634=0,0,IF(V2634="À venir",0,IF(AND(ISBLANK(P2634),ISBLANK(Q2634)),1,0)))</f>
        <v>0</v>
      </c>
      <c r="Z2634" s="20" t="str">
        <f>IF(OR(ISBLANK(P2634),ISBLANK(Q2634)),"",IF(OR(AND(P2634&gt;Q2634,W2634&gt;X2634),AND(P2634=Q2634,W2634=X2634),AND(P2634&lt;Q2634,W2634&lt;X2634)),1,0))</f>
        <v/>
      </c>
      <c r="AA2634" s="20" t="str">
        <f ca="1">IF(C2634&lt;NOW(),IF(AND(P2634&gt;Q2634,W2634&gt;X2634),S2634,IF(AND(P2634=Q2634,W2634=X2634),T2634,IF(AND(P2634&lt;Q2634,W2634&lt;X2634),U2634,0))),"")</f>
        <v/>
      </c>
      <c r="AB2634" s="20">
        <f ca="1">IF(AND(P2634=W2634,Q2634=X2634,NOT(ISBLANK(P2634)),NOT(ISBLANK(Q2634)),NOT(ISBLANK(W2634)),NOT(ISBLANK(AA2634))),1,0)</f>
        <v>0</v>
      </c>
      <c r="AC2634" s="20" t="str">
        <f ca="1">IF(AB2634=0,"",IF(OR(ISBLANK(P2634),ISBLANK(Q2634)),"",IF(ISBLANK(VLOOKUP(A2634,Database!A:AA,22,FALSE)),"",VLOOKUP(A2634,Database!A:AA,22,FALSE))))</f>
        <v/>
      </c>
      <c r="AD2634" s="20" t="str">
        <f>IFERROR(
   IF(
     OR(ISBLANK(P2634),ISBLANK(Q2634)),
     "",
     IF(
       AND(AA2634&lt;&gt;"",OR(V2634="Terminé",V2634="En cours")),
       VLOOKUP(AC2634,Setup_ScoreExactBonus!A:D,4,FALSE),
       0
     )),
  0)</f>
        <v/>
      </c>
      <c r="AE2634" s="21">
        <f>IFERROR(IF(OR(ISBLANK(P2634),ISBLANK(Q2634)),0,IF(AA2634&lt;&gt;"", AA2634 + IF(AB2634=1,AD2634, 0), "") * (R2634+1)),"")</f>
        <v>0</v>
      </c>
      <c r="AF2634" s="21">
        <f ca="1">SUMIFS(AE$2:AE2634,D$2:D2634,D2634)</f>
        <v>2893</v>
      </c>
      <c r="AG2634" s="26"/>
      <c r="AH2634" s="26"/>
    </row>
    <row r="2635" spans="1:34" hidden="1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1">
        <v>0</v>
      </c>
      <c r="S2635" s="20">
        <f>VLOOKUP($A2635,Database!$A:$Y,10,FALSE)</f>
        <v>0</v>
      </c>
      <c r="T2635" s="20">
        <f>VLOOKUP($A2635,Database!$A:$Y,11,FALSE)</f>
        <v>0</v>
      </c>
      <c r="U2635" s="20">
        <f>VLOOKUP($A2635,Database!$A:$Y,12,FALSE)</f>
        <v>0</v>
      </c>
      <c r="V2635" s="20" t="str">
        <f>VLOOKUP(A2635,Database!A:M,13,FALSE)</f>
        <v>À venir</v>
      </c>
      <c r="W2635" s="20" t="str">
        <f>VLOOKUP($A2635,Database!$A:$Y,20,FALSE)</f>
        <v/>
      </c>
      <c r="X2635" s="20" t="str">
        <f>VLOOKUP($A2635,Database!$A:$Y,21,FALSE)</f>
        <v/>
      </c>
      <c r="Y2635" s="20">
        <f>IF(A2635=0,0,IF(V2635="À venir",0,IF(AND(ISBLANK(P2635),ISBLANK(Q2635)),1,0)))</f>
        <v>0</v>
      </c>
      <c r="Z2635" s="20" t="str">
        <f>IF(OR(ISBLANK(P2635),ISBLANK(Q2635)),"",IF(OR(AND(P2635&gt;Q2635,W2635&gt;X2635),AND(P2635=Q2635,W2635=X2635),AND(P2635&lt;Q2635,W2635&lt;X2635)),1,0))</f>
        <v/>
      </c>
      <c r="AA2635" s="20" t="str">
        <f ca="1">IF(C2635&lt;NOW(),IF(AND(P2635&gt;Q2635,W2635&gt;X2635),S2635,IF(AND(P2635=Q2635,W2635=X2635),T2635,IF(AND(P2635&lt;Q2635,W2635&lt;X2635),U2635,0))),"")</f>
        <v/>
      </c>
      <c r="AB2635" s="20">
        <f ca="1">IF(AND(P2635=W2635,Q2635=X2635,NOT(ISBLANK(P2635)),NOT(ISBLANK(Q2635)),NOT(ISBLANK(W2635)),NOT(ISBLANK(AA2635))),1,0)</f>
        <v>0</v>
      </c>
      <c r="AC2635" s="20" t="str">
        <f ca="1">IF(AB2635=0,"",IF(OR(ISBLANK(P2635),ISBLANK(Q2635)),"",IF(ISBLANK(VLOOKUP(A2635,Database!A:AA,22,FALSE)),"",VLOOKUP(A2635,Database!A:AA,22,FALSE))))</f>
        <v/>
      </c>
      <c r="AD2635" s="20" t="str">
        <f>IFERROR(
   IF(
     OR(ISBLANK(P2635),ISBLANK(Q2635)),
     "",
     IF(
       AND(AA2635&lt;&gt;"",OR(V2635="Terminé",V2635="En cours")),
       VLOOKUP(AC2635,Setup_ScoreExactBonus!A:D,4,FALSE),
       0
     )),
  0)</f>
        <v/>
      </c>
      <c r="AE2635" s="21">
        <f>IFERROR(IF(OR(ISBLANK(P2635),ISBLANK(Q2635)),0,IF(AA2635&lt;&gt;"", AA2635 + IF(AB2635=1,AD2635, 0), "") * (R2635+1)),"")</f>
        <v>0</v>
      </c>
      <c r="AF2635" s="21">
        <f ca="1">SUMIFS(AE$2:AE2635,D$2:D2635,D2635)</f>
        <v>2823</v>
      </c>
      <c r="AG2635" s="26"/>
      <c r="AH2635" s="26"/>
    </row>
    <row r="2636" spans="1:34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1">
        <v>0</v>
      </c>
      <c r="S2636" s="20">
        <f>VLOOKUP($A2636,Database!$A:$Y,10,FALSE)</f>
        <v>0</v>
      </c>
      <c r="T2636" s="20">
        <f>VLOOKUP($A2636,Database!$A:$Y,11,FALSE)</f>
        <v>0</v>
      </c>
      <c r="U2636" s="20">
        <f>VLOOKUP($A2636,Database!$A:$Y,12,FALSE)</f>
        <v>0</v>
      </c>
      <c r="V2636" s="20" t="str">
        <f>VLOOKUP(A2636,Database!A:M,13,FALSE)</f>
        <v>À venir</v>
      </c>
      <c r="W2636" s="20" t="str">
        <f>VLOOKUP($A2636,Database!$A:$Y,20,FALSE)</f>
        <v/>
      </c>
      <c r="X2636" s="20" t="str">
        <f>VLOOKUP($A2636,Database!$A:$Y,21,FALSE)</f>
        <v/>
      </c>
      <c r="Y2636" s="20">
        <f>IF(A2636=0,0,IF(V2636="À venir",0,IF(AND(ISBLANK(P2636),ISBLANK(Q2636)),1,0)))</f>
        <v>0</v>
      </c>
      <c r="Z2636" s="20" t="str">
        <f>IF(OR(ISBLANK(P2636),ISBLANK(Q2636)),"",IF(OR(AND(P2636&gt;Q2636,W2636&gt;X2636),AND(P2636=Q2636,W2636=X2636),AND(P2636&lt;Q2636,W2636&lt;X2636)),1,0))</f>
        <v/>
      </c>
      <c r="AA2636" s="20" t="str">
        <f ca="1">IF(C2636&lt;NOW(),IF(AND(P2636&gt;Q2636,W2636&gt;X2636),S2636,IF(AND(P2636=Q2636,W2636=X2636),T2636,IF(AND(P2636&lt;Q2636,W2636&lt;X2636),U2636,0))),"")</f>
        <v/>
      </c>
      <c r="AB2636" s="20">
        <f ca="1">IF(AND(P2636=W2636,Q2636=X2636,NOT(ISBLANK(P2636)),NOT(ISBLANK(Q2636)),NOT(ISBLANK(W2636)),NOT(ISBLANK(AA2636))),1,0)</f>
        <v>0</v>
      </c>
      <c r="AC2636" s="20" t="str">
        <f ca="1">IF(AB2636=0,"",IF(OR(ISBLANK(P2636),ISBLANK(Q2636)),"",IF(ISBLANK(VLOOKUP(A2636,Database!A:AA,22,FALSE)),"",VLOOKUP(A2636,Database!A:AA,22,FALSE))))</f>
        <v/>
      </c>
      <c r="AD2636" s="20" t="str">
        <f>IFERROR(
   IF(
     OR(ISBLANK(P2636),ISBLANK(Q2636)),
     "",
     IF(
       AND(AA2636&lt;&gt;"",OR(V2636="Terminé",V2636="En cours")),
       VLOOKUP(AC2636,Setup_ScoreExactBonus!A:D,4,FALSE),
       0
     )),
  0)</f>
        <v/>
      </c>
      <c r="AE2636" s="21">
        <f>IFERROR(IF(OR(ISBLANK(P2636),ISBLANK(Q2636)),0,IF(AA2636&lt;&gt;"", AA2636 + IF(AB2636=1,AD2636, 0), "") * (R2636+1)),"")</f>
        <v>0</v>
      </c>
      <c r="AF2636" s="21">
        <f ca="1">SUMIFS(AE$2:AE2636,D$2:D2636,D2636)</f>
        <v>2420</v>
      </c>
      <c r="AG2636" s="26"/>
      <c r="AH2636" s="26"/>
    </row>
    <row r="2637" spans="1:34" hidden="1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1">
        <v>0</v>
      </c>
      <c r="S2637" s="20">
        <f>VLOOKUP($A2637,Database!$A:$Y,10,FALSE)</f>
        <v>0</v>
      </c>
      <c r="T2637" s="20">
        <f>VLOOKUP($A2637,Database!$A:$Y,11,FALSE)</f>
        <v>0</v>
      </c>
      <c r="U2637" s="20">
        <f>VLOOKUP($A2637,Database!$A:$Y,12,FALSE)</f>
        <v>0</v>
      </c>
      <c r="V2637" s="20" t="str">
        <f>VLOOKUP(A2637,Database!A:M,13,FALSE)</f>
        <v>À venir</v>
      </c>
      <c r="W2637" s="20" t="str">
        <f>VLOOKUP($A2637,Database!$A:$Y,20,FALSE)</f>
        <v/>
      </c>
      <c r="X2637" s="20" t="str">
        <f>VLOOKUP($A2637,Database!$A:$Y,21,FALSE)</f>
        <v/>
      </c>
      <c r="Y2637" s="20">
        <f>IF(A2637=0,0,IF(V2637="À venir",0,IF(AND(ISBLANK(P2637),ISBLANK(Q2637)),1,0)))</f>
        <v>0</v>
      </c>
      <c r="Z2637" s="20" t="str">
        <f>IF(OR(ISBLANK(P2637),ISBLANK(Q2637)),"",IF(OR(AND(P2637&gt;Q2637,W2637&gt;X2637),AND(P2637=Q2637,W2637=X2637),AND(P2637&lt;Q2637,W2637&lt;X2637)),1,0))</f>
        <v/>
      </c>
      <c r="AA2637" s="20" t="str">
        <f ca="1">IF(C2637&lt;NOW(),IF(AND(P2637&gt;Q2637,W2637&gt;X2637),S2637,IF(AND(P2637=Q2637,W2637=X2637),T2637,IF(AND(P2637&lt;Q2637,W2637&lt;X2637),U2637,0))),"")</f>
        <v/>
      </c>
      <c r="AB2637" s="20">
        <f ca="1">IF(AND(P2637=W2637,Q2637=X2637,NOT(ISBLANK(P2637)),NOT(ISBLANK(Q2637)),NOT(ISBLANK(W2637)),NOT(ISBLANK(AA2637))),1,0)</f>
        <v>0</v>
      </c>
      <c r="AC2637" s="20" t="str">
        <f ca="1">IF(AB2637=0,"",IF(OR(ISBLANK(P2637),ISBLANK(Q2637)),"",IF(ISBLANK(VLOOKUP(A2637,Database!A:AA,22,FALSE)),"",VLOOKUP(A2637,Database!A:AA,22,FALSE))))</f>
        <v/>
      </c>
      <c r="AD2637" s="20" t="str">
        <f>IFERROR(
   IF(
     OR(ISBLANK(P2637),ISBLANK(Q2637)),
     "",
     IF(
       AND(AA2637&lt;&gt;"",OR(V2637="Terminé",V2637="En cours")),
       VLOOKUP(AC2637,Setup_ScoreExactBonus!A:D,4,FALSE),
       0
     )),
  0)</f>
        <v/>
      </c>
      <c r="AE2637" s="21">
        <f>IFERROR(IF(OR(ISBLANK(P2637),ISBLANK(Q2637)),0,IF(AA2637&lt;&gt;"", AA2637 + IF(AB2637=1,AD2637, 0), "") * (R2637+1)),"")</f>
        <v>0</v>
      </c>
      <c r="AF2637" s="21">
        <f ca="1">SUMIFS(AE$2:AE2637,D$2:D2637,D2637)</f>
        <v>2637</v>
      </c>
      <c r="AG2637" s="26"/>
      <c r="AH2637" s="26"/>
    </row>
    <row r="2638" spans="1:34" hidden="1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1">
        <v>0</v>
      </c>
      <c r="S2638" s="20">
        <f>VLOOKUP($A2638,Database!$A:$Y,10,FALSE)</f>
        <v>0</v>
      </c>
      <c r="T2638" s="20">
        <f>VLOOKUP($A2638,Database!$A:$Y,11,FALSE)</f>
        <v>0</v>
      </c>
      <c r="U2638" s="20">
        <f>VLOOKUP($A2638,Database!$A:$Y,12,FALSE)</f>
        <v>0</v>
      </c>
      <c r="V2638" s="20" t="str">
        <f>VLOOKUP(A2638,Database!A:M,13,FALSE)</f>
        <v>À venir</v>
      </c>
      <c r="W2638" s="20" t="str">
        <f>VLOOKUP($A2638,Database!$A:$Y,20,FALSE)</f>
        <v/>
      </c>
      <c r="X2638" s="20" t="str">
        <f>VLOOKUP($A2638,Database!$A:$Y,21,FALSE)</f>
        <v/>
      </c>
      <c r="Y2638" s="20">
        <f>IF(A2638=0,0,IF(V2638="À venir",0,IF(AND(ISBLANK(P2638),ISBLANK(Q2638)),1,0)))</f>
        <v>0</v>
      </c>
      <c r="Z2638" s="20" t="str">
        <f>IF(OR(ISBLANK(P2638),ISBLANK(Q2638)),"",IF(OR(AND(P2638&gt;Q2638,W2638&gt;X2638),AND(P2638=Q2638,W2638=X2638),AND(P2638&lt;Q2638,W2638&lt;X2638)),1,0))</f>
        <v/>
      </c>
      <c r="AA2638" s="20" t="str">
        <f ca="1">IF(C2638&lt;NOW(),IF(AND(P2638&gt;Q2638,W2638&gt;X2638),S2638,IF(AND(P2638=Q2638,W2638=X2638),T2638,IF(AND(P2638&lt;Q2638,W2638&lt;X2638),U2638,0))),"")</f>
        <v/>
      </c>
      <c r="AB2638" s="20">
        <f ca="1">IF(AND(P2638=W2638,Q2638=X2638,NOT(ISBLANK(P2638)),NOT(ISBLANK(Q2638)),NOT(ISBLANK(W2638)),NOT(ISBLANK(AA2638))),1,0)</f>
        <v>0</v>
      </c>
      <c r="AC2638" s="20" t="str">
        <f ca="1">IF(AB2638=0,"",IF(OR(ISBLANK(P2638),ISBLANK(Q2638)),"",IF(ISBLANK(VLOOKUP(A2638,Database!A:AA,22,FALSE)),"",VLOOKUP(A2638,Database!A:AA,22,FALSE))))</f>
        <v/>
      </c>
      <c r="AD2638" s="20" t="str">
        <f>IFERROR(
   IF(
     OR(ISBLANK(P2638),ISBLANK(Q2638)),
     "",
     IF(
       AND(AA2638&lt;&gt;"",OR(V2638="Terminé",V2638="En cours")),
       VLOOKUP(AC2638,Setup_ScoreExactBonus!A:D,4,FALSE),
       0
     )),
  0)</f>
        <v/>
      </c>
      <c r="AE2638" s="21">
        <f>IFERROR(IF(OR(ISBLANK(P2638),ISBLANK(Q2638)),0,IF(AA2638&lt;&gt;"", AA2638 + IF(AB2638=1,AD2638, 0), "") * (R2638+1)),"")</f>
        <v>0</v>
      </c>
      <c r="AF2638" s="21">
        <f ca="1">SUMIFS(AE$2:AE2638,D$2:D2638,D2638)</f>
        <v>2628</v>
      </c>
      <c r="AG2638" s="26"/>
      <c r="AH2638" s="26"/>
    </row>
    <row r="2639" spans="1:34" hidden="1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1">
        <v>0</v>
      </c>
      <c r="S2639" s="20">
        <f>VLOOKUP($A2639,Database!$A:$Y,10,FALSE)</f>
        <v>0</v>
      </c>
      <c r="T2639" s="20">
        <f>VLOOKUP($A2639,Database!$A:$Y,11,FALSE)</f>
        <v>0</v>
      </c>
      <c r="U2639" s="20">
        <f>VLOOKUP($A2639,Database!$A:$Y,12,FALSE)</f>
        <v>0</v>
      </c>
      <c r="V2639" s="20" t="str">
        <f>VLOOKUP(A2639,Database!A:M,13,FALSE)</f>
        <v>À venir</v>
      </c>
      <c r="W2639" s="20" t="str">
        <f>VLOOKUP($A2639,Database!$A:$Y,20,FALSE)</f>
        <v/>
      </c>
      <c r="X2639" s="20" t="str">
        <f>VLOOKUP($A2639,Database!$A:$Y,21,FALSE)</f>
        <v/>
      </c>
      <c r="Y2639" s="20">
        <f>IF(A2639=0,0,IF(V2639="À venir",0,IF(AND(ISBLANK(P2639),ISBLANK(Q2639)),1,0)))</f>
        <v>0</v>
      </c>
      <c r="Z2639" s="20" t="str">
        <f>IF(OR(ISBLANK(P2639),ISBLANK(Q2639)),"",IF(OR(AND(P2639&gt;Q2639,W2639&gt;X2639),AND(P2639=Q2639,W2639=X2639),AND(P2639&lt;Q2639,W2639&lt;X2639)),1,0))</f>
        <v/>
      </c>
      <c r="AA2639" s="20" t="str">
        <f ca="1">IF(C2639&lt;NOW(),IF(AND(P2639&gt;Q2639,W2639&gt;X2639),S2639,IF(AND(P2639=Q2639,W2639=X2639),T2639,IF(AND(P2639&lt;Q2639,W2639&lt;X2639),U2639,0))),"")</f>
        <v/>
      </c>
      <c r="AB2639" s="20">
        <f ca="1">IF(AND(P2639=W2639,Q2639=X2639,NOT(ISBLANK(P2639)),NOT(ISBLANK(Q2639)),NOT(ISBLANK(W2639)),NOT(ISBLANK(AA2639))),1,0)</f>
        <v>0</v>
      </c>
      <c r="AC2639" s="20" t="str">
        <f ca="1">IF(AB2639=0,"",IF(OR(ISBLANK(P2639),ISBLANK(Q2639)),"",IF(ISBLANK(VLOOKUP(A2639,Database!A:AA,22,FALSE)),"",VLOOKUP(A2639,Database!A:AA,22,FALSE))))</f>
        <v/>
      </c>
      <c r="AD2639" s="20" t="str">
        <f>IFERROR(
   IF(
     OR(ISBLANK(P2639),ISBLANK(Q2639)),
     "",
     IF(
       AND(AA2639&lt;&gt;"",OR(V2639="Terminé",V2639="En cours")),
       VLOOKUP(AC2639,Setup_ScoreExactBonus!A:D,4,FALSE),
       0
     )),
  0)</f>
        <v/>
      </c>
      <c r="AE2639" s="21">
        <f>IFERROR(IF(OR(ISBLANK(P2639),ISBLANK(Q2639)),0,IF(AA2639&lt;&gt;"", AA2639 + IF(AB2639=1,AD2639, 0), "") * (R2639+1)),"")</f>
        <v>0</v>
      </c>
      <c r="AF2639" s="21">
        <f ca="1">SUMIFS(AE$2:AE2639,D$2:D2639,D2639)</f>
        <v>2516</v>
      </c>
      <c r="AG2639" s="26"/>
      <c r="AH2639" s="26"/>
    </row>
    <row r="2640" spans="1:34" hidden="1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1">
        <v>0</v>
      </c>
      <c r="S2640" s="20">
        <f>VLOOKUP($A2640,Database!$A:$Y,10,FALSE)</f>
        <v>0</v>
      </c>
      <c r="T2640" s="20">
        <f>VLOOKUP($A2640,Database!$A:$Y,11,FALSE)</f>
        <v>0</v>
      </c>
      <c r="U2640" s="20">
        <f>VLOOKUP($A2640,Database!$A:$Y,12,FALSE)</f>
        <v>0</v>
      </c>
      <c r="V2640" s="20" t="str">
        <f>VLOOKUP(A2640,Database!A:M,13,FALSE)</f>
        <v>À venir</v>
      </c>
      <c r="W2640" s="20" t="str">
        <f>VLOOKUP($A2640,Database!$A:$Y,20,FALSE)</f>
        <v/>
      </c>
      <c r="X2640" s="20" t="str">
        <f>VLOOKUP($A2640,Database!$A:$Y,21,FALSE)</f>
        <v/>
      </c>
      <c r="Y2640" s="20">
        <f>IF(A2640=0,0,IF(V2640="À venir",0,IF(AND(ISBLANK(P2640),ISBLANK(Q2640)),1,0)))</f>
        <v>0</v>
      </c>
      <c r="Z2640" s="20" t="str">
        <f>IF(OR(ISBLANK(P2640),ISBLANK(Q2640)),"",IF(OR(AND(P2640&gt;Q2640,W2640&gt;X2640),AND(P2640=Q2640,W2640=X2640),AND(P2640&lt;Q2640,W2640&lt;X2640)),1,0))</f>
        <v/>
      </c>
      <c r="AA2640" s="20" t="str">
        <f ca="1">IF(C2640&lt;NOW(),IF(AND(P2640&gt;Q2640,W2640&gt;X2640),S2640,IF(AND(P2640=Q2640,W2640=X2640),T2640,IF(AND(P2640&lt;Q2640,W2640&lt;X2640),U2640,0))),"")</f>
        <v/>
      </c>
      <c r="AB2640" s="20">
        <f ca="1">IF(AND(P2640=W2640,Q2640=X2640,NOT(ISBLANK(P2640)),NOT(ISBLANK(Q2640)),NOT(ISBLANK(W2640)),NOT(ISBLANK(AA2640))),1,0)</f>
        <v>0</v>
      </c>
      <c r="AC2640" s="20" t="str">
        <f ca="1">IF(AB2640=0,"",IF(OR(ISBLANK(P2640),ISBLANK(Q2640)),"",IF(ISBLANK(VLOOKUP(A2640,Database!A:AA,22,FALSE)),"",VLOOKUP(A2640,Database!A:AA,22,FALSE))))</f>
        <v/>
      </c>
      <c r="AD2640" s="20" t="str">
        <f>IFERROR(
   IF(
     OR(ISBLANK(P2640),ISBLANK(Q2640)),
     "",
     IF(
       AND(AA2640&lt;&gt;"",OR(V2640="Terminé",V2640="En cours")),
       VLOOKUP(AC2640,Setup_ScoreExactBonus!A:D,4,FALSE),
       0
     )),
  0)</f>
        <v/>
      </c>
      <c r="AE2640" s="21">
        <f>IFERROR(IF(OR(ISBLANK(P2640),ISBLANK(Q2640)),0,IF(AA2640&lt;&gt;"", AA2640 + IF(AB2640=1,AD2640, 0), "") * (R2640+1)),"")</f>
        <v>0</v>
      </c>
      <c r="AF2640" s="21">
        <f ca="1">SUMIFS(AE$2:AE2640,D$2:D2640,D2640)</f>
        <v>2656</v>
      </c>
      <c r="AG2640" s="26"/>
      <c r="AH2640" s="26"/>
    </row>
    <row r="2641" spans="1:34" hidden="1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1">
        <v>0</v>
      </c>
      <c r="S2641" s="20">
        <f>VLOOKUP($A2641,Database!$A:$Y,10,FALSE)</f>
        <v>0</v>
      </c>
      <c r="T2641" s="20">
        <f>VLOOKUP($A2641,Database!$A:$Y,11,FALSE)</f>
        <v>0</v>
      </c>
      <c r="U2641" s="20">
        <f>VLOOKUP($A2641,Database!$A:$Y,12,FALSE)</f>
        <v>0</v>
      </c>
      <c r="V2641" s="20" t="str">
        <f>VLOOKUP(A2641,Database!A:M,13,FALSE)</f>
        <v>À venir</v>
      </c>
      <c r="W2641" s="20" t="str">
        <f>VLOOKUP($A2641,Database!$A:$Y,20,FALSE)</f>
        <v/>
      </c>
      <c r="X2641" s="20" t="str">
        <f>VLOOKUP($A2641,Database!$A:$Y,21,FALSE)</f>
        <v/>
      </c>
      <c r="Y2641" s="20">
        <f>IF(A2641=0,0,IF(V2641="À venir",0,IF(AND(ISBLANK(P2641),ISBLANK(Q2641)),1,0)))</f>
        <v>0</v>
      </c>
      <c r="Z2641" s="20" t="str">
        <f>IF(OR(ISBLANK(P2641),ISBLANK(Q2641)),"",IF(OR(AND(P2641&gt;Q2641,W2641&gt;X2641),AND(P2641=Q2641,W2641=X2641),AND(P2641&lt;Q2641,W2641&lt;X2641)),1,0))</f>
        <v/>
      </c>
      <c r="AA2641" s="20" t="str">
        <f ca="1">IF(C2641&lt;NOW(),IF(AND(P2641&gt;Q2641,W2641&gt;X2641),S2641,IF(AND(P2641=Q2641,W2641=X2641),T2641,IF(AND(P2641&lt;Q2641,W2641&lt;X2641),U2641,0))),"")</f>
        <v/>
      </c>
      <c r="AB2641" s="20">
        <f ca="1">IF(AND(P2641=W2641,Q2641=X2641,NOT(ISBLANK(P2641)),NOT(ISBLANK(Q2641)),NOT(ISBLANK(W2641)),NOT(ISBLANK(AA2641))),1,0)</f>
        <v>0</v>
      </c>
      <c r="AC2641" s="20" t="str">
        <f ca="1">IF(AB2641=0,"",IF(OR(ISBLANK(P2641),ISBLANK(Q2641)),"",IF(ISBLANK(VLOOKUP(A2641,Database!A:AA,22,FALSE)),"",VLOOKUP(A2641,Database!A:AA,22,FALSE))))</f>
        <v/>
      </c>
      <c r="AD2641" s="20" t="str">
        <f>IFERROR(
   IF(
     OR(ISBLANK(P2641),ISBLANK(Q2641)),
     "",
     IF(
       AND(AA2641&lt;&gt;"",OR(V2641="Terminé",V2641="En cours")),
       VLOOKUP(AC2641,Setup_ScoreExactBonus!A:D,4,FALSE),
       0
     )),
  0)</f>
        <v/>
      </c>
      <c r="AE2641" s="21">
        <f>IFERROR(IF(OR(ISBLANK(P2641),ISBLANK(Q2641)),0,IF(AA2641&lt;&gt;"", AA2641 + IF(AB2641=1,AD2641, 0), "") * (R2641+1)),"")</f>
        <v>0</v>
      </c>
      <c r="AF2641" s="21">
        <f ca="1">SUMIFS(AE$2:AE2641,D$2:D2641,D2641)</f>
        <v>2468</v>
      </c>
      <c r="AG2641" s="26"/>
      <c r="AH2641" s="26"/>
    </row>
    <row r="2642" spans="1:34" hidden="1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1">
        <v>0</v>
      </c>
      <c r="S2642" s="20">
        <f>VLOOKUP($A2642,Database!$A:$Y,10,FALSE)</f>
        <v>0</v>
      </c>
      <c r="T2642" s="20">
        <f>VLOOKUP($A2642,Database!$A:$Y,11,FALSE)</f>
        <v>0</v>
      </c>
      <c r="U2642" s="20">
        <f>VLOOKUP($A2642,Database!$A:$Y,12,FALSE)</f>
        <v>0</v>
      </c>
      <c r="V2642" s="20" t="str">
        <f>VLOOKUP(A2642,Database!A:M,13,FALSE)</f>
        <v>À venir</v>
      </c>
      <c r="W2642" s="20" t="str">
        <f>VLOOKUP($A2642,Database!$A:$Y,20,FALSE)</f>
        <v/>
      </c>
      <c r="X2642" s="20" t="str">
        <f>VLOOKUP($A2642,Database!$A:$Y,21,FALSE)</f>
        <v/>
      </c>
      <c r="Y2642" s="20">
        <f>IF(A2642=0,0,IF(V2642="À venir",0,IF(AND(ISBLANK(P2642),ISBLANK(Q2642)),1,0)))</f>
        <v>0</v>
      </c>
      <c r="Z2642" s="20" t="str">
        <f>IF(OR(ISBLANK(P2642),ISBLANK(Q2642)),"",IF(OR(AND(P2642&gt;Q2642,W2642&gt;X2642),AND(P2642=Q2642,W2642=X2642),AND(P2642&lt;Q2642,W2642&lt;X2642)),1,0))</f>
        <v/>
      </c>
      <c r="AA2642" s="20" t="str">
        <f ca="1">IF(C2642&lt;NOW(),IF(AND(P2642&gt;Q2642,W2642&gt;X2642),S2642,IF(AND(P2642=Q2642,W2642=X2642),T2642,IF(AND(P2642&lt;Q2642,W2642&lt;X2642),U2642,0))),"")</f>
        <v/>
      </c>
      <c r="AB2642" s="20">
        <f ca="1">IF(AND(P2642=W2642,Q2642=X2642,NOT(ISBLANK(P2642)),NOT(ISBLANK(Q2642)),NOT(ISBLANK(W2642)),NOT(ISBLANK(AA2642))),1,0)</f>
        <v>0</v>
      </c>
      <c r="AC2642" s="20" t="str">
        <f ca="1">IF(AB2642=0,"",IF(OR(ISBLANK(P2642),ISBLANK(Q2642)),"",IF(ISBLANK(VLOOKUP(A2642,Database!A:AA,22,FALSE)),"",VLOOKUP(A2642,Database!A:AA,22,FALSE))))</f>
        <v/>
      </c>
      <c r="AD2642" s="20" t="str">
        <f>IFERROR(
   IF(
     OR(ISBLANK(P2642),ISBLANK(Q2642)),
     "",
     IF(
       AND(AA2642&lt;&gt;"",OR(V2642="Terminé",V2642="En cours")),
       VLOOKUP(AC2642,Setup_ScoreExactBonus!A:D,4,FALSE),
       0
     )),
  0)</f>
        <v/>
      </c>
      <c r="AE2642" s="21">
        <f>IFERROR(IF(OR(ISBLANK(P2642),ISBLANK(Q2642)),0,IF(AA2642&lt;&gt;"", AA2642 + IF(AB2642=1,AD2642, 0), "") * (R2642+1)),"")</f>
        <v>0</v>
      </c>
      <c r="AF2642" s="21">
        <f ca="1">SUMIFS(AE$2:AE2642,D$2:D2642,D2642)</f>
        <v>2298</v>
      </c>
      <c r="AG2642" s="26"/>
      <c r="AH2642" s="26"/>
    </row>
    <row r="2643" spans="1:34" hidden="1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1">
        <v>0</v>
      </c>
      <c r="S2643" s="20">
        <f>VLOOKUP($A2643,Database!$A:$Y,10,FALSE)</f>
        <v>0</v>
      </c>
      <c r="T2643" s="20">
        <f>VLOOKUP($A2643,Database!$A:$Y,11,FALSE)</f>
        <v>0</v>
      </c>
      <c r="U2643" s="20">
        <f>VLOOKUP($A2643,Database!$A:$Y,12,FALSE)</f>
        <v>0</v>
      </c>
      <c r="V2643" s="20" t="str">
        <f>VLOOKUP(A2643,Database!A:M,13,FALSE)</f>
        <v>À venir</v>
      </c>
      <c r="W2643" s="20" t="str">
        <f>VLOOKUP($A2643,Database!$A:$Y,20,FALSE)</f>
        <v/>
      </c>
      <c r="X2643" s="20" t="str">
        <f>VLOOKUP($A2643,Database!$A:$Y,21,FALSE)</f>
        <v/>
      </c>
      <c r="Y2643" s="20">
        <f>IF(A2643=0,0,IF(V2643="À venir",0,IF(AND(ISBLANK(P2643),ISBLANK(Q2643)),1,0)))</f>
        <v>0</v>
      </c>
      <c r="Z2643" s="20" t="str">
        <f>IF(OR(ISBLANK(P2643),ISBLANK(Q2643)),"",IF(OR(AND(P2643&gt;Q2643,W2643&gt;X2643),AND(P2643=Q2643,W2643=X2643),AND(P2643&lt;Q2643,W2643&lt;X2643)),1,0))</f>
        <v/>
      </c>
      <c r="AA2643" s="20" t="str">
        <f ca="1">IF(C2643&lt;NOW(),IF(AND(P2643&gt;Q2643,W2643&gt;X2643),S2643,IF(AND(P2643=Q2643,W2643=X2643),T2643,IF(AND(P2643&lt;Q2643,W2643&lt;X2643),U2643,0))),"")</f>
        <v/>
      </c>
      <c r="AB2643" s="20">
        <f ca="1">IF(AND(P2643=W2643,Q2643=X2643,NOT(ISBLANK(P2643)),NOT(ISBLANK(Q2643)),NOT(ISBLANK(W2643)),NOT(ISBLANK(AA2643))),1,0)</f>
        <v>0</v>
      </c>
      <c r="AC2643" s="20" t="str">
        <f ca="1">IF(AB2643=0,"",IF(OR(ISBLANK(P2643),ISBLANK(Q2643)),"",IF(ISBLANK(VLOOKUP(A2643,Database!A:AA,22,FALSE)),"",VLOOKUP(A2643,Database!A:AA,22,FALSE))))</f>
        <v/>
      </c>
      <c r="AD2643" s="20" t="str">
        <f>IFERROR(
   IF(
     OR(ISBLANK(P2643),ISBLANK(Q2643)),
     "",
     IF(
       AND(AA2643&lt;&gt;"",OR(V2643="Terminé",V2643="En cours")),
       VLOOKUP(AC2643,Setup_ScoreExactBonus!A:D,4,FALSE),
       0
     )),
  0)</f>
        <v/>
      </c>
      <c r="AE2643" s="21">
        <f>IFERROR(IF(OR(ISBLANK(P2643),ISBLANK(Q2643)),0,IF(AA2643&lt;&gt;"", AA2643 + IF(AB2643=1,AD2643, 0), "") * (R2643+1)),"")</f>
        <v>0</v>
      </c>
      <c r="AF2643" s="21">
        <f ca="1">SUMIFS(AE$2:AE2643,D$2:D2643,D2643)</f>
        <v>2034</v>
      </c>
      <c r="AG2643" s="26"/>
      <c r="AH2643" s="26"/>
    </row>
    <row r="2644" spans="1:34" hidden="1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1">
        <v>0</v>
      </c>
      <c r="S2644" s="20">
        <f>VLOOKUP($A2644,Database!$A:$Y,10,FALSE)</f>
        <v>0</v>
      </c>
      <c r="T2644" s="20">
        <f>VLOOKUP($A2644,Database!$A:$Y,11,FALSE)</f>
        <v>0</v>
      </c>
      <c r="U2644" s="20">
        <f>VLOOKUP($A2644,Database!$A:$Y,12,FALSE)</f>
        <v>0</v>
      </c>
      <c r="V2644" s="20" t="str">
        <f>VLOOKUP(A2644,Database!A:M,13,FALSE)</f>
        <v>À venir</v>
      </c>
      <c r="W2644" s="20" t="str">
        <f>VLOOKUP($A2644,Database!$A:$Y,20,FALSE)</f>
        <v/>
      </c>
      <c r="X2644" s="20" t="str">
        <f>VLOOKUP($A2644,Database!$A:$Y,21,FALSE)</f>
        <v/>
      </c>
      <c r="Y2644" s="20">
        <f>IF(A2644=0,0,IF(V2644="À venir",0,IF(AND(ISBLANK(P2644),ISBLANK(Q2644)),1,0)))</f>
        <v>0</v>
      </c>
      <c r="Z2644" s="20" t="str">
        <f>IF(OR(ISBLANK(P2644),ISBLANK(Q2644)),"",IF(OR(AND(P2644&gt;Q2644,W2644&gt;X2644),AND(P2644=Q2644,W2644=X2644),AND(P2644&lt;Q2644,W2644&lt;X2644)),1,0))</f>
        <v/>
      </c>
      <c r="AA2644" s="20" t="str">
        <f ca="1">IF(C2644&lt;NOW(),IF(AND(P2644&gt;Q2644,W2644&gt;X2644),S2644,IF(AND(P2644=Q2644,W2644=X2644),T2644,IF(AND(P2644&lt;Q2644,W2644&lt;X2644),U2644,0))),"")</f>
        <v/>
      </c>
      <c r="AB2644" s="20">
        <f ca="1">IF(AND(P2644=W2644,Q2644=X2644,NOT(ISBLANK(P2644)),NOT(ISBLANK(Q2644)),NOT(ISBLANK(W2644)),NOT(ISBLANK(AA2644))),1,0)</f>
        <v>0</v>
      </c>
      <c r="AC2644" s="20" t="str">
        <f ca="1">IF(AB2644=0,"",IF(OR(ISBLANK(P2644),ISBLANK(Q2644)),"",IF(ISBLANK(VLOOKUP(A2644,Database!A:AA,22,FALSE)),"",VLOOKUP(A2644,Database!A:AA,22,FALSE))))</f>
        <v/>
      </c>
      <c r="AD2644" s="20" t="str">
        <f>IFERROR(
   IF(
     OR(ISBLANK(P2644),ISBLANK(Q2644)),
     "",
     IF(
       AND(AA2644&lt;&gt;"",OR(V2644="Terminé",V2644="En cours")),
       VLOOKUP(AC2644,Setup_ScoreExactBonus!A:D,4,FALSE),
       0
     )),
  0)</f>
        <v/>
      </c>
      <c r="AE2644" s="21">
        <f>IFERROR(IF(OR(ISBLANK(P2644),ISBLANK(Q2644)),0,IF(AA2644&lt;&gt;"", AA2644 + IF(AB2644=1,AD2644, 0), "") * (R2644+1)),"")</f>
        <v>0</v>
      </c>
      <c r="AF2644" s="21">
        <f ca="1">SUMIFS(AE$2:AE2644,D$2:D2644,D2644)</f>
        <v>2761</v>
      </c>
      <c r="AG2644" s="26"/>
      <c r="AH2644" s="26"/>
    </row>
    <row r="2645" spans="1:34" hidden="1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1">
        <v>0</v>
      </c>
      <c r="S2645" s="20">
        <f>VLOOKUP($A2645,Database!$A:$Y,10,FALSE)</f>
        <v>0</v>
      </c>
      <c r="T2645" s="20">
        <f>VLOOKUP($A2645,Database!$A:$Y,11,FALSE)</f>
        <v>0</v>
      </c>
      <c r="U2645" s="20">
        <f>VLOOKUP($A2645,Database!$A:$Y,12,FALSE)</f>
        <v>0</v>
      </c>
      <c r="V2645" s="20" t="str">
        <f>VLOOKUP(A2645,Database!A:M,13,FALSE)</f>
        <v>À venir</v>
      </c>
      <c r="W2645" s="20" t="str">
        <f>VLOOKUP($A2645,Database!$A:$Y,20,FALSE)</f>
        <v/>
      </c>
      <c r="X2645" s="20" t="str">
        <f>VLOOKUP($A2645,Database!$A:$Y,21,FALSE)</f>
        <v/>
      </c>
      <c r="Y2645" s="20">
        <f>IF(A2645=0,0,IF(V2645="À venir",0,IF(AND(ISBLANK(P2645),ISBLANK(Q2645)),1,0)))</f>
        <v>0</v>
      </c>
      <c r="Z2645" s="20" t="str">
        <f>IF(OR(ISBLANK(P2645),ISBLANK(Q2645)),"",IF(OR(AND(P2645&gt;Q2645,W2645&gt;X2645),AND(P2645=Q2645,W2645=X2645),AND(P2645&lt;Q2645,W2645&lt;X2645)),1,0))</f>
        <v/>
      </c>
      <c r="AA2645" s="20" t="str">
        <f ca="1">IF(C2645&lt;NOW(),IF(AND(P2645&gt;Q2645,W2645&gt;X2645),S2645,IF(AND(P2645=Q2645,W2645=X2645),T2645,IF(AND(P2645&lt;Q2645,W2645&lt;X2645),U2645,0))),"")</f>
        <v/>
      </c>
      <c r="AB2645" s="20">
        <f ca="1">IF(AND(P2645=W2645,Q2645=X2645,NOT(ISBLANK(P2645)),NOT(ISBLANK(Q2645)),NOT(ISBLANK(W2645)),NOT(ISBLANK(AA2645))),1,0)</f>
        <v>0</v>
      </c>
      <c r="AC2645" s="20" t="str">
        <f ca="1">IF(AB2645=0,"",IF(OR(ISBLANK(P2645),ISBLANK(Q2645)),"",IF(ISBLANK(VLOOKUP(A2645,Database!A:AA,22,FALSE)),"",VLOOKUP(A2645,Database!A:AA,22,FALSE))))</f>
        <v/>
      </c>
      <c r="AD2645" s="20" t="str">
        <f>IFERROR(
   IF(
     OR(ISBLANK(P2645),ISBLANK(Q2645)),
     "",
     IF(
       AND(AA2645&lt;&gt;"",OR(V2645="Terminé",V2645="En cours")),
       VLOOKUP(AC2645,Setup_ScoreExactBonus!A:D,4,FALSE),
       0
     )),
  0)</f>
        <v/>
      </c>
      <c r="AE2645" s="21">
        <f>IFERROR(IF(OR(ISBLANK(P2645),ISBLANK(Q2645)),0,IF(AA2645&lt;&gt;"", AA2645 + IF(AB2645=1,AD2645, 0), "") * (R2645+1)),"")</f>
        <v>0</v>
      </c>
      <c r="AF2645" s="21">
        <f ca="1">SUMIFS(AE$2:AE2645,D$2:D2645,D2645)</f>
        <v>2809</v>
      </c>
      <c r="AG2645" s="26"/>
      <c r="AH2645" s="26"/>
    </row>
    <row r="2646" spans="1:34" hidden="1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1">
        <v>0</v>
      </c>
      <c r="S2646" s="20">
        <f>VLOOKUP($A2646,Database!$A:$Y,10,FALSE)</f>
        <v>0</v>
      </c>
      <c r="T2646" s="20">
        <f>VLOOKUP($A2646,Database!$A:$Y,11,FALSE)</f>
        <v>0</v>
      </c>
      <c r="U2646" s="20">
        <f>VLOOKUP($A2646,Database!$A:$Y,12,FALSE)</f>
        <v>0</v>
      </c>
      <c r="V2646" s="20" t="str">
        <f>VLOOKUP(A2646,Database!A:M,13,FALSE)</f>
        <v>À venir</v>
      </c>
      <c r="W2646" s="20" t="str">
        <f>VLOOKUP($A2646,Database!$A:$Y,20,FALSE)</f>
        <v/>
      </c>
      <c r="X2646" s="20" t="str">
        <f>VLOOKUP($A2646,Database!$A:$Y,21,FALSE)</f>
        <v/>
      </c>
      <c r="Y2646" s="20">
        <f>IF(A2646=0,0,IF(V2646="À venir",0,IF(AND(ISBLANK(P2646),ISBLANK(Q2646)),1,0)))</f>
        <v>0</v>
      </c>
      <c r="Z2646" s="20" t="str">
        <f>IF(OR(ISBLANK(P2646),ISBLANK(Q2646)),"",IF(OR(AND(P2646&gt;Q2646,W2646&gt;X2646),AND(P2646=Q2646,W2646=X2646),AND(P2646&lt;Q2646,W2646&lt;X2646)),1,0))</f>
        <v/>
      </c>
      <c r="AA2646" s="20">
        <f ca="1">IF(C2646&lt;NOW(),IF(AND(P2646&gt;Q2646,W2646&gt;X2646),S2646,IF(AND(P2646=Q2646,W2646=X2646),T2646,IF(AND(P2646&lt;Q2646,W2646&lt;X2646),U2646,0))),"")</f>
        <v>0</v>
      </c>
      <c r="AB2646" s="20">
        <f ca="1">IF(AND(P2646=W2646,Q2646=X2646,NOT(ISBLANK(P2646)),NOT(ISBLANK(Q2646)),NOT(ISBLANK(W2646)),NOT(ISBLANK(AA2646))),1,0)</f>
        <v>0</v>
      </c>
      <c r="AC2646" s="20" t="str">
        <f ca="1">IF(AB2646=0,"",IF(OR(ISBLANK(P2646),ISBLANK(Q2646)),"",IF(ISBLANK(VLOOKUP(A2646,Database!A:AA,22,FALSE)),"",VLOOKUP(A2646,Database!A:AA,22,FALSE))))</f>
        <v/>
      </c>
      <c r="AD2646" s="20" t="str">
        <f>IFERROR(
   IF(
     OR(ISBLANK(P2646),ISBLANK(Q2646)),
     "",
     IF(
       AND(AA2646&lt;&gt;"",OR(V2646="Terminé",V2646="En cours")),
       VLOOKUP(AC2646,Setup_ScoreExactBonus!A:D,4,FALSE),
       0
     )),
  0)</f>
        <v/>
      </c>
      <c r="AE2646" s="21">
        <f>IFERROR(IF(OR(ISBLANK(P2646),ISBLANK(Q2646)),0,IF(AA2646&lt;&gt;"", AA2646 + IF(AB2646=1,AD2646, 0), "") * (R2646+1)),"")</f>
        <v>0</v>
      </c>
      <c r="AF2646" s="21">
        <f ca="1">SUMIFS(AE$2:AE2646,D$2:D2646,D2646)</f>
        <v>2170</v>
      </c>
      <c r="AG2646" s="26"/>
      <c r="AH2646" s="26"/>
    </row>
    <row r="2647" spans="1:34" hidden="1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1">
        <v>0</v>
      </c>
      <c r="S2647" s="20">
        <f>VLOOKUP($A2647,Database!$A:$Y,10,FALSE)</f>
        <v>0</v>
      </c>
      <c r="T2647" s="20">
        <f>VLOOKUP($A2647,Database!$A:$Y,11,FALSE)</f>
        <v>0</v>
      </c>
      <c r="U2647" s="20">
        <f>VLOOKUP($A2647,Database!$A:$Y,12,FALSE)</f>
        <v>0</v>
      </c>
      <c r="V2647" s="20" t="str">
        <f>VLOOKUP(A2647,Database!A:M,13,FALSE)</f>
        <v>À venir</v>
      </c>
      <c r="W2647" s="20" t="str">
        <f>VLOOKUP($A2647,Database!$A:$Y,20,FALSE)</f>
        <v/>
      </c>
      <c r="X2647" s="20" t="str">
        <f>VLOOKUP($A2647,Database!$A:$Y,21,FALSE)</f>
        <v/>
      </c>
      <c r="Y2647" s="20">
        <f>IF(A2647=0,0,IF(V2647="À venir",0,IF(AND(ISBLANK(P2647),ISBLANK(Q2647)),1,0)))</f>
        <v>0</v>
      </c>
      <c r="Z2647" s="20" t="str">
        <f>IF(OR(ISBLANK(P2647),ISBLANK(Q2647)),"",IF(OR(AND(P2647&gt;Q2647,W2647&gt;X2647),AND(P2647=Q2647,W2647=X2647),AND(P2647&lt;Q2647,W2647&lt;X2647)),1,0))</f>
        <v/>
      </c>
      <c r="AA2647" s="20" t="str">
        <f ca="1">IF(C2647&lt;NOW(),IF(AND(P2647&gt;Q2647,W2647&gt;X2647),S2647,IF(AND(P2647=Q2647,W2647=X2647),T2647,IF(AND(P2647&lt;Q2647,W2647&lt;X2647),U2647,0))),"")</f>
        <v/>
      </c>
      <c r="AB2647" s="20">
        <f ca="1">IF(AND(P2647=W2647,Q2647=X2647,NOT(ISBLANK(P2647)),NOT(ISBLANK(Q2647)),NOT(ISBLANK(W2647)),NOT(ISBLANK(AA2647))),1,0)</f>
        <v>0</v>
      </c>
      <c r="AC2647" s="20" t="str">
        <f ca="1">IF(AB2647=0,"",IF(OR(ISBLANK(P2647),ISBLANK(Q2647)),"",IF(ISBLANK(VLOOKUP(A2647,Database!A:AA,22,FALSE)),"",VLOOKUP(A2647,Database!A:AA,22,FALSE))))</f>
        <v/>
      </c>
      <c r="AD2647" s="20" t="str">
        <f>IFERROR(
   IF(
     OR(ISBLANK(P2647),ISBLANK(Q2647)),
     "",
     IF(
       AND(AA2647&lt;&gt;"",OR(V2647="Terminé",V2647="En cours")),
       VLOOKUP(AC2647,Setup_ScoreExactBonus!A:D,4,FALSE),
       0
     )),
  0)</f>
        <v/>
      </c>
      <c r="AE2647" s="21">
        <f>IFERROR(IF(OR(ISBLANK(P2647),ISBLANK(Q2647)),0,IF(AA2647&lt;&gt;"", AA2647 + IF(AB2647=1,AD2647, 0), "") * (R2647+1)),"")</f>
        <v>0</v>
      </c>
      <c r="AF2647" s="21">
        <f ca="1">SUMIFS(AE$2:AE2647,D$2:D2647,D2647)</f>
        <v>2233</v>
      </c>
      <c r="AG2647" s="26"/>
      <c r="AH2647" s="26"/>
    </row>
    <row r="2648" spans="1:34" hidden="1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1">
        <v>0</v>
      </c>
      <c r="S2648" s="20">
        <f>VLOOKUP($A2648,Database!$A:$Y,10,FALSE)</f>
        <v>0</v>
      </c>
      <c r="T2648" s="20">
        <f>VLOOKUP($A2648,Database!$A:$Y,11,FALSE)</f>
        <v>0</v>
      </c>
      <c r="U2648" s="20">
        <f>VLOOKUP($A2648,Database!$A:$Y,12,FALSE)</f>
        <v>0</v>
      </c>
      <c r="V2648" s="20" t="str">
        <f>VLOOKUP(A2648,Database!A:M,13,FALSE)</f>
        <v>À venir</v>
      </c>
      <c r="W2648" s="20" t="str">
        <f>VLOOKUP($A2648,Database!$A:$Y,20,FALSE)</f>
        <v/>
      </c>
      <c r="X2648" s="20" t="str">
        <f>VLOOKUP($A2648,Database!$A:$Y,21,FALSE)</f>
        <v/>
      </c>
      <c r="Y2648" s="20">
        <f>IF(A2648=0,0,IF(V2648="À venir",0,IF(AND(ISBLANK(P2648),ISBLANK(Q2648)),1,0)))</f>
        <v>0</v>
      </c>
      <c r="Z2648" s="20" t="str">
        <f>IF(OR(ISBLANK(P2648),ISBLANK(Q2648)),"",IF(OR(AND(P2648&gt;Q2648,W2648&gt;X2648),AND(P2648=Q2648,W2648=X2648),AND(P2648&lt;Q2648,W2648&lt;X2648)),1,0))</f>
        <v/>
      </c>
      <c r="AA2648" s="20" t="str">
        <f ca="1">IF(C2648&lt;NOW(),IF(AND(P2648&gt;Q2648,W2648&gt;X2648),S2648,IF(AND(P2648=Q2648,W2648=X2648),T2648,IF(AND(P2648&lt;Q2648,W2648&lt;X2648),U2648,0))),"")</f>
        <v/>
      </c>
      <c r="AB2648" s="20">
        <f ca="1">IF(AND(P2648=W2648,Q2648=X2648,NOT(ISBLANK(P2648)),NOT(ISBLANK(Q2648)),NOT(ISBLANK(W2648)),NOT(ISBLANK(AA2648))),1,0)</f>
        <v>0</v>
      </c>
      <c r="AC2648" s="20" t="str">
        <f ca="1">IF(AB2648=0,"",IF(OR(ISBLANK(P2648),ISBLANK(Q2648)),"",IF(ISBLANK(VLOOKUP(A2648,Database!A:AA,22,FALSE)),"",VLOOKUP(A2648,Database!A:AA,22,FALSE))))</f>
        <v/>
      </c>
      <c r="AD2648" s="20" t="str">
        <f>IFERROR(
   IF(
     OR(ISBLANK(P2648),ISBLANK(Q2648)),
     "",
     IF(
       AND(AA2648&lt;&gt;"",OR(V2648="Terminé",V2648="En cours")),
       VLOOKUP(AC2648,Setup_ScoreExactBonus!A:D,4,FALSE),
       0
     )),
  0)</f>
        <v/>
      </c>
      <c r="AE2648" s="21">
        <f>IFERROR(IF(OR(ISBLANK(P2648),ISBLANK(Q2648)),0,IF(AA2648&lt;&gt;"", AA2648 + IF(AB2648=1,AD2648, 0), "") * (R2648+1)),"")</f>
        <v>0</v>
      </c>
      <c r="AF2648" s="21">
        <f ca="1">SUMIFS(AE$2:AE2648,D$2:D2648,D2648)</f>
        <v>2750</v>
      </c>
      <c r="AG2648" s="26"/>
      <c r="AH2648" s="26"/>
    </row>
    <row r="2649" spans="1:34" hidden="1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1">
        <v>0</v>
      </c>
      <c r="S2649" s="20">
        <f>VLOOKUP($A2649,Database!$A:$Y,10,FALSE)</f>
        <v>0</v>
      </c>
      <c r="T2649" s="20">
        <f>VLOOKUP($A2649,Database!$A:$Y,11,FALSE)</f>
        <v>0</v>
      </c>
      <c r="U2649" s="20">
        <f>VLOOKUP($A2649,Database!$A:$Y,12,FALSE)</f>
        <v>0</v>
      </c>
      <c r="V2649" s="20" t="str">
        <f>VLOOKUP(A2649,Database!A:M,13,FALSE)</f>
        <v>À venir</v>
      </c>
      <c r="W2649" s="20" t="str">
        <f>VLOOKUP($A2649,Database!$A:$Y,20,FALSE)</f>
        <v/>
      </c>
      <c r="X2649" s="20" t="str">
        <f>VLOOKUP($A2649,Database!$A:$Y,21,FALSE)</f>
        <v/>
      </c>
      <c r="Y2649" s="20">
        <f>IF(A2649=0,0,IF(V2649="À venir",0,IF(AND(ISBLANK(P2649),ISBLANK(Q2649)),1,0)))</f>
        <v>0</v>
      </c>
      <c r="Z2649" s="20" t="str">
        <f>IF(OR(ISBLANK(P2649),ISBLANK(Q2649)),"",IF(OR(AND(P2649&gt;Q2649,W2649&gt;X2649),AND(P2649=Q2649,W2649=X2649),AND(P2649&lt;Q2649,W2649&lt;X2649)),1,0))</f>
        <v/>
      </c>
      <c r="AA2649" s="20" t="str">
        <f ca="1">IF(C2649&lt;NOW(),IF(AND(P2649&gt;Q2649,W2649&gt;X2649),S2649,IF(AND(P2649=Q2649,W2649=X2649),T2649,IF(AND(P2649&lt;Q2649,W2649&lt;X2649),U2649,0))),"")</f>
        <v/>
      </c>
      <c r="AB2649" s="20">
        <f ca="1">IF(AND(P2649=W2649,Q2649=X2649,NOT(ISBLANK(P2649)),NOT(ISBLANK(Q2649)),NOT(ISBLANK(W2649)),NOT(ISBLANK(AA2649))),1,0)</f>
        <v>0</v>
      </c>
      <c r="AC2649" s="20" t="str">
        <f ca="1">IF(AB2649=0,"",IF(OR(ISBLANK(P2649),ISBLANK(Q2649)),"",IF(ISBLANK(VLOOKUP(A2649,Database!A:AA,22,FALSE)),"",VLOOKUP(A2649,Database!A:AA,22,FALSE))))</f>
        <v/>
      </c>
      <c r="AD2649" s="20" t="str">
        <f>IFERROR(
   IF(
     OR(ISBLANK(P2649),ISBLANK(Q2649)),
     "",
     IF(
       AND(AA2649&lt;&gt;"",OR(V2649="Terminé",V2649="En cours")),
       VLOOKUP(AC2649,Setup_ScoreExactBonus!A:D,4,FALSE),
       0
     )),
  0)</f>
        <v/>
      </c>
      <c r="AE2649" s="21">
        <f>IFERROR(IF(OR(ISBLANK(P2649),ISBLANK(Q2649)),0,IF(AA2649&lt;&gt;"", AA2649 + IF(AB2649=1,AD2649, 0), "") * (R2649+1)),"")</f>
        <v>0</v>
      </c>
      <c r="AF2649" s="21">
        <f ca="1">SUMIFS(AE$2:AE2649,D$2:D2649,D2649)</f>
        <v>3059</v>
      </c>
      <c r="AG2649" s="26"/>
      <c r="AH2649" s="26"/>
    </row>
    <row r="2650" spans="1:34" hidden="1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1">
        <v>0</v>
      </c>
      <c r="S2650" s="20">
        <f>VLOOKUP($A2650,Database!$A:$Y,10,FALSE)</f>
        <v>0</v>
      </c>
      <c r="T2650" s="20">
        <f>VLOOKUP($A2650,Database!$A:$Y,11,FALSE)</f>
        <v>0</v>
      </c>
      <c r="U2650" s="20">
        <f>VLOOKUP($A2650,Database!$A:$Y,12,FALSE)</f>
        <v>0</v>
      </c>
      <c r="V2650" s="20" t="str">
        <f>VLOOKUP(A2650,Database!A:M,13,FALSE)</f>
        <v>À venir</v>
      </c>
      <c r="W2650" s="20" t="str">
        <f>VLOOKUP($A2650,Database!$A:$Y,20,FALSE)</f>
        <v/>
      </c>
      <c r="X2650" s="20" t="str">
        <f>VLOOKUP($A2650,Database!$A:$Y,21,FALSE)</f>
        <v/>
      </c>
      <c r="Y2650" s="20">
        <f>IF(A2650=0,0,IF(V2650="À venir",0,IF(AND(ISBLANK(P2650),ISBLANK(Q2650)),1,0)))</f>
        <v>0</v>
      </c>
      <c r="Z2650" s="20" t="str">
        <f>IF(OR(ISBLANK(P2650),ISBLANK(Q2650)),"",IF(OR(AND(P2650&gt;Q2650,W2650&gt;X2650),AND(P2650=Q2650,W2650=X2650),AND(P2650&lt;Q2650,W2650&lt;X2650)),1,0))</f>
        <v/>
      </c>
      <c r="AA2650" s="20" t="str">
        <f ca="1">IF(C2650&lt;NOW(),IF(AND(P2650&gt;Q2650,W2650&gt;X2650),S2650,IF(AND(P2650=Q2650,W2650=X2650),T2650,IF(AND(P2650&lt;Q2650,W2650&lt;X2650),U2650,0))),"")</f>
        <v/>
      </c>
      <c r="AB2650" s="20">
        <f ca="1">IF(AND(P2650=W2650,Q2650=X2650,NOT(ISBLANK(P2650)),NOT(ISBLANK(Q2650)),NOT(ISBLANK(W2650)),NOT(ISBLANK(AA2650))),1,0)</f>
        <v>0</v>
      </c>
      <c r="AC2650" s="20" t="str">
        <f ca="1">IF(AB2650=0,"",IF(OR(ISBLANK(P2650),ISBLANK(Q2650)),"",IF(ISBLANK(VLOOKUP(A2650,Database!A:AA,22,FALSE)),"",VLOOKUP(A2650,Database!A:AA,22,FALSE))))</f>
        <v/>
      </c>
      <c r="AD2650" s="20" t="str">
        <f>IFERROR(
   IF(
     OR(ISBLANK(P2650),ISBLANK(Q2650)),
     "",
     IF(
       AND(AA2650&lt;&gt;"",OR(V2650="Terminé",V2650="En cours")),
       VLOOKUP(AC2650,Setup_ScoreExactBonus!A:D,4,FALSE),
       0
     )),
  0)</f>
        <v/>
      </c>
      <c r="AE2650" s="21">
        <f>IFERROR(IF(OR(ISBLANK(P2650),ISBLANK(Q2650)),0,IF(AA2650&lt;&gt;"", AA2650 + IF(AB2650=1,AD2650, 0), "") * (R2650+1)),"")</f>
        <v>0</v>
      </c>
      <c r="AF2650" s="21">
        <f ca="1">SUMIFS(AE$2:AE2650,D$2:D2650,D2650)</f>
        <v>2802</v>
      </c>
      <c r="AG2650" s="26"/>
      <c r="AH2650" s="26"/>
    </row>
    <row r="2651" spans="1:34" hidden="1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1">
        <v>0</v>
      </c>
      <c r="S2651" s="20">
        <f>VLOOKUP($A2651,Database!$A:$Y,10,FALSE)</f>
        <v>0</v>
      </c>
      <c r="T2651" s="20">
        <f>VLOOKUP($A2651,Database!$A:$Y,11,FALSE)</f>
        <v>0</v>
      </c>
      <c r="U2651" s="20">
        <f>VLOOKUP($A2651,Database!$A:$Y,12,FALSE)</f>
        <v>0</v>
      </c>
      <c r="V2651" s="20" t="str">
        <f>VLOOKUP(A2651,Database!A:M,13,FALSE)</f>
        <v>À venir</v>
      </c>
      <c r="W2651" s="20" t="str">
        <f>VLOOKUP($A2651,Database!$A:$Y,20,FALSE)</f>
        <v/>
      </c>
      <c r="X2651" s="20" t="str">
        <f>VLOOKUP($A2651,Database!$A:$Y,21,FALSE)</f>
        <v/>
      </c>
      <c r="Y2651" s="20">
        <f>IF(A2651=0,0,IF(V2651="À venir",0,IF(AND(ISBLANK(P2651),ISBLANK(Q2651)),1,0)))</f>
        <v>0</v>
      </c>
      <c r="Z2651" s="20" t="str">
        <f>IF(OR(ISBLANK(P2651),ISBLANK(Q2651)),"",IF(OR(AND(P2651&gt;Q2651,W2651&gt;X2651),AND(P2651=Q2651,W2651=X2651),AND(P2651&lt;Q2651,W2651&lt;X2651)),1,0))</f>
        <v/>
      </c>
      <c r="AA2651" s="20" t="str">
        <f ca="1">IF(C2651&lt;NOW(),IF(AND(P2651&gt;Q2651,W2651&gt;X2651),S2651,IF(AND(P2651=Q2651,W2651=X2651),T2651,IF(AND(P2651&lt;Q2651,W2651&lt;X2651),U2651,0))),"")</f>
        <v/>
      </c>
      <c r="AB2651" s="20">
        <f ca="1">IF(AND(P2651=W2651,Q2651=X2651,NOT(ISBLANK(P2651)),NOT(ISBLANK(Q2651)),NOT(ISBLANK(W2651)),NOT(ISBLANK(AA2651))),1,0)</f>
        <v>0</v>
      </c>
      <c r="AC2651" s="20" t="str">
        <f ca="1">IF(AB2651=0,"",IF(OR(ISBLANK(P2651),ISBLANK(Q2651)),"",IF(ISBLANK(VLOOKUP(A2651,Database!A:AA,22,FALSE)),"",VLOOKUP(A2651,Database!A:AA,22,FALSE))))</f>
        <v/>
      </c>
      <c r="AD2651" s="20" t="str">
        <f>IFERROR(
   IF(
     OR(ISBLANK(P2651),ISBLANK(Q2651)),
     "",
     IF(
       AND(AA2651&lt;&gt;"",OR(V2651="Terminé",V2651="En cours")),
       VLOOKUP(AC2651,Setup_ScoreExactBonus!A:D,4,FALSE),
       0
     )),
  0)</f>
        <v/>
      </c>
      <c r="AE2651" s="21">
        <f>IFERROR(IF(OR(ISBLANK(P2651),ISBLANK(Q2651)),0,IF(AA2651&lt;&gt;"", AA2651 + IF(AB2651=1,AD2651, 0), "") * (R2651+1)),"")</f>
        <v>0</v>
      </c>
      <c r="AF2651" s="21">
        <f ca="1">SUMIFS(AE$2:AE2651,D$2:D2651,D2651)</f>
        <v>2698</v>
      </c>
      <c r="AG2651" s="26"/>
      <c r="AH2651" s="26"/>
    </row>
    <row r="2652" spans="1:34" hidden="1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1">
        <v>0</v>
      </c>
      <c r="S2652" s="20">
        <f>VLOOKUP($A2652,Database!$A:$Y,10,FALSE)</f>
        <v>0</v>
      </c>
      <c r="T2652" s="20">
        <f>VLOOKUP($A2652,Database!$A:$Y,11,FALSE)</f>
        <v>0</v>
      </c>
      <c r="U2652" s="20">
        <f>VLOOKUP($A2652,Database!$A:$Y,12,FALSE)</f>
        <v>0</v>
      </c>
      <c r="V2652" s="20" t="str">
        <f>VLOOKUP(A2652,Database!A:M,13,FALSE)</f>
        <v>À venir</v>
      </c>
      <c r="W2652" s="20" t="str">
        <f>VLOOKUP($A2652,Database!$A:$Y,20,FALSE)</f>
        <v/>
      </c>
      <c r="X2652" s="20" t="str">
        <f>VLOOKUP($A2652,Database!$A:$Y,21,FALSE)</f>
        <v/>
      </c>
      <c r="Y2652" s="20">
        <f>IF(A2652=0,0,IF(V2652="À venir",0,IF(AND(ISBLANK(P2652),ISBLANK(Q2652)),1,0)))</f>
        <v>0</v>
      </c>
      <c r="Z2652" s="20" t="str">
        <f>IF(OR(ISBLANK(P2652),ISBLANK(Q2652)),"",IF(OR(AND(P2652&gt;Q2652,W2652&gt;X2652),AND(P2652=Q2652,W2652=X2652),AND(P2652&lt;Q2652,W2652&lt;X2652)),1,0))</f>
        <v/>
      </c>
      <c r="AA2652" s="20" t="str">
        <f ca="1">IF(C2652&lt;NOW(),IF(AND(P2652&gt;Q2652,W2652&gt;X2652),S2652,IF(AND(P2652=Q2652,W2652=X2652),T2652,IF(AND(P2652&lt;Q2652,W2652&lt;X2652),U2652,0))),"")</f>
        <v/>
      </c>
      <c r="AB2652" s="20">
        <f ca="1">IF(AND(P2652=W2652,Q2652=X2652,NOT(ISBLANK(P2652)),NOT(ISBLANK(Q2652)),NOT(ISBLANK(W2652)),NOT(ISBLANK(AA2652))),1,0)</f>
        <v>0</v>
      </c>
      <c r="AC2652" s="20" t="str">
        <f ca="1">IF(AB2652=0,"",IF(OR(ISBLANK(P2652),ISBLANK(Q2652)),"",IF(ISBLANK(VLOOKUP(A2652,Database!A:AA,22,FALSE)),"",VLOOKUP(A2652,Database!A:AA,22,FALSE))))</f>
        <v/>
      </c>
      <c r="AD2652" s="20" t="str">
        <f>IFERROR(
   IF(
     OR(ISBLANK(P2652),ISBLANK(Q2652)),
     "",
     IF(
       AND(AA2652&lt;&gt;"",OR(V2652="Terminé",V2652="En cours")),
       VLOOKUP(AC2652,Setup_ScoreExactBonus!A:D,4,FALSE),
       0
     )),
  0)</f>
        <v/>
      </c>
      <c r="AE2652" s="21">
        <f>IFERROR(IF(OR(ISBLANK(P2652),ISBLANK(Q2652)),0,IF(AA2652&lt;&gt;"", AA2652 + IF(AB2652=1,AD2652, 0), "") * (R2652+1)),"")</f>
        <v>0</v>
      </c>
      <c r="AF2652" s="21">
        <f ca="1">SUMIFS(AE$2:AE2652,D$2:D2652,D2652)</f>
        <v>2190</v>
      </c>
    </row>
    <row r="2653" spans="1:34" hidden="1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1">
        <v>0</v>
      </c>
      <c r="S2653" s="20">
        <f>VLOOKUP($A2653,Database!$A:$Y,10,FALSE)</f>
        <v>0</v>
      </c>
      <c r="T2653" s="20">
        <f>VLOOKUP($A2653,Database!$A:$Y,11,FALSE)</f>
        <v>0</v>
      </c>
      <c r="U2653" s="20">
        <f>VLOOKUP($A2653,Database!$A:$Y,12,FALSE)</f>
        <v>0</v>
      </c>
      <c r="V2653" s="20" t="str">
        <f>VLOOKUP(A2653,Database!A:M,13,FALSE)</f>
        <v>À venir</v>
      </c>
      <c r="W2653" s="20" t="str">
        <f>VLOOKUP($A2653,Database!$A:$Y,20,FALSE)</f>
        <v/>
      </c>
      <c r="X2653" s="20" t="str">
        <f>VLOOKUP($A2653,Database!$A:$Y,21,FALSE)</f>
        <v/>
      </c>
      <c r="Y2653" s="20">
        <f>IF(A2653=0,0,IF(V2653="À venir",0,IF(AND(ISBLANK(P2653),ISBLANK(Q2653)),1,0)))</f>
        <v>0</v>
      </c>
      <c r="Z2653" s="20" t="str">
        <f>IF(OR(ISBLANK(P2653),ISBLANK(Q2653)),"",IF(OR(AND(P2653&gt;Q2653,W2653&gt;X2653),AND(P2653=Q2653,W2653=X2653),AND(P2653&lt;Q2653,W2653&lt;X2653)),1,0))</f>
        <v/>
      </c>
      <c r="AA2653" s="20" t="str">
        <f ca="1">IF(C2653&lt;NOW(),IF(AND(P2653&gt;Q2653,W2653&gt;X2653),S2653,IF(AND(P2653=Q2653,W2653=X2653),T2653,IF(AND(P2653&lt;Q2653,W2653&lt;X2653),U2653,0))),"")</f>
        <v/>
      </c>
      <c r="AB2653" s="20">
        <f ca="1">IF(AND(P2653=W2653,Q2653=X2653,NOT(ISBLANK(P2653)),NOT(ISBLANK(Q2653)),NOT(ISBLANK(W2653)),NOT(ISBLANK(AA2653))),1,0)</f>
        <v>0</v>
      </c>
      <c r="AC2653" s="20" t="str">
        <f ca="1">IF(AB2653=0,"",IF(OR(ISBLANK(P2653),ISBLANK(Q2653)),"",IF(ISBLANK(VLOOKUP(A2653,Database!A:AA,22,FALSE)),"",VLOOKUP(A2653,Database!A:AA,22,FALSE))))</f>
        <v/>
      </c>
      <c r="AD2653" s="20" t="str">
        <f>IFERROR(
   IF(
     OR(ISBLANK(P2653),ISBLANK(Q2653)),
     "",
     IF(
       AND(AA2653&lt;&gt;"",OR(V2653="Terminé",V2653="En cours")),
       VLOOKUP(AC2653,Setup_ScoreExactBonus!A:D,4,FALSE),
       0
     )),
  0)</f>
        <v/>
      </c>
      <c r="AE2653" s="21">
        <f>IFERROR(IF(OR(ISBLANK(P2653),ISBLANK(Q2653)),0,IF(AA2653&lt;&gt;"", AA2653 + IF(AB2653=1,AD2653, 0), "") * (R2653+1)),"")</f>
        <v>0</v>
      </c>
      <c r="AF2653" s="21">
        <f ca="1">SUMIFS(AE$2:AE2653,D$2:D2653,D2653)</f>
        <v>2789</v>
      </c>
    </row>
    <row r="2654" spans="1:34" hidden="1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1">
        <v>0</v>
      </c>
      <c r="S2654" s="20">
        <f>VLOOKUP($A2654,Database!$A:$Y,10,FALSE)</f>
        <v>0</v>
      </c>
      <c r="T2654" s="20">
        <f>VLOOKUP($A2654,Database!$A:$Y,11,FALSE)</f>
        <v>0</v>
      </c>
      <c r="U2654" s="20">
        <f>VLOOKUP($A2654,Database!$A:$Y,12,FALSE)</f>
        <v>0</v>
      </c>
      <c r="V2654" s="20" t="str">
        <f>VLOOKUP(A2654,Database!A:M,13,FALSE)</f>
        <v>À venir</v>
      </c>
      <c r="W2654" s="20" t="str">
        <f>VLOOKUP($A2654,Database!$A:$Y,20,FALSE)</f>
        <v/>
      </c>
      <c r="X2654" s="20" t="str">
        <f>VLOOKUP($A2654,Database!$A:$Y,21,FALSE)</f>
        <v/>
      </c>
      <c r="Y2654" s="20">
        <f>IF(A2654=0,0,IF(V2654="À venir",0,IF(AND(ISBLANK(P2654),ISBLANK(Q2654)),1,0)))</f>
        <v>0</v>
      </c>
      <c r="Z2654" s="20" t="str">
        <f>IF(OR(ISBLANK(P2654),ISBLANK(Q2654)),"",IF(OR(AND(P2654&gt;Q2654,W2654&gt;X2654),AND(P2654=Q2654,W2654=X2654),AND(P2654&lt;Q2654,W2654&lt;X2654)),1,0))</f>
        <v/>
      </c>
      <c r="AA2654" s="20" t="str">
        <f ca="1">IF(C2654&lt;NOW(),IF(AND(P2654&gt;Q2654,W2654&gt;X2654),S2654,IF(AND(P2654=Q2654,W2654=X2654),T2654,IF(AND(P2654&lt;Q2654,W2654&lt;X2654),U2654,0))),"")</f>
        <v/>
      </c>
      <c r="AB2654" s="20">
        <f ca="1">IF(AND(P2654=W2654,Q2654=X2654,NOT(ISBLANK(P2654)),NOT(ISBLANK(Q2654)),NOT(ISBLANK(W2654)),NOT(ISBLANK(AA2654))),1,0)</f>
        <v>0</v>
      </c>
      <c r="AC2654" s="20" t="str">
        <f ca="1">IF(AB2654=0,"",IF(OR(ISBLANK(P2654),ISBLANK(Q2654)),"",IF(ISBLANK(VLOOKUP(A2654,Database!A:AA,22,FALSE)),"",VLOOKUP(A2654,Database!A:AA,22,FALSE))))</f>
        <v/>
      </c>
      <c r="AD2654" s="20" t="str">
        <f>IFERROR(
   IF(
     OR(ISBLANK(P2654),ISBLANK(Q2654)),
     "",
     IF(
       AND(AA2654&lt;&gt;"",OR(V2654="Terminé",V2654="En cours")),
       VLOOKUP(AC2654,Setup_ScoreExactBonus!A:D,4,FALSE),
       0
     )),
  0)</f>
        <v/>
      </c>
      <c r="AE2654" s="21">
        <f>IFERROR(IF(OR(ISBLANK(P2654),ISBLANK(Q2654)),0,IF(AA2654&lt;&gt;"", AA2654 + IF(AB2654=1,AD2654, 0), "") * (R2654+1)),"")</f>
        <v>0</v>
      </c>
      <c r="AF2654" s="21">
        <f ca="1">SUMIFS(AE$2:AE2654,D$2:D2654,D2654)</f>
        <v>1434</v>
      </c>
    </row>
    <row r="2655" spans="1:34" hidden="1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1">
        <v>0</v>
      </c>
      <c r="S2655" s="20">
        <f>VLOOKUP($A2655,Database!$A:$Y,10,FALSE)</f>
        <v>0</v>
      </c>
      <c r="T2655" s="20">
        <f>VLOOKUP($A2655,Database!$A:$Y,11,FALSE)</f>
        <v>0</v>
      </c>
      <c r="U2655" s="20">
        <f>VLOOKUP($A2655,Database!$A:$Y,12,FALSE)</f>
        <v>0</v>
      </c>
      <c r="V2655" s="20" t="str">
        <f>VLOOKUP(A2655,Database!A:M,13,FALSE)</f>
        <v>À venir</v>
      </c>
      <c r="W2655" s="20" t="str">
        <f>VLOOKUP($A2655,Database!$A:$Y,20,FALSE)</f>
        <v/>
      </c>
      <c r="X2655" s="20" t="str">
        <f>VLOOKUP($A2655,Database!$A:$Y,21,FALSE)</f>
        <v/>
      </c>
      <c r="Y2655" s="20">
        <f>IF(A2655=0,0,IF(V2655="À venir",0,IF(AND(ISBLANK(P2655),ISBLANK(Q2655)),1,0)))</f>
        <v>0</v>
      </c>
      <c r="Z2655" s="20" t="str">
        <f>IF(OR(ISBLANK(P2655),ISBLANK(Q2655)),"",IF(OR(AND(P2655&gt;Q2655,W2655&gt;X2655),AND(P2655=Q2655,W2655=X2655),AND(P2655&lt;Q2655,W2655&lt;X2655)),1,0))</f>
        <v/>
      </c>
      <c r="AA2655" s="20" t="str">
        <f ca="1">IF(C2655&lt;NOW(),IF(AND(P2655&gt;Q2655,W2655&gt;X2655),S2655,IF(AND(P2655=Q2655,W2655=X2655),T2655,IF(AND(P2655&lt;Q2655,W2655&lt;X2655),U2655,0))),"")</f>
        <v/>
      </c>
      <c r="AB2655" s="20">
        <f ca="1">IF(AND(P2655=W2655,Q2655=X2655,NOT(ISBLANK(P2655)),NOT(ISBLANK(Q2655)),NOT(ISBLANK(W2655)),NOT(ISBLANK(AA2655))),1,0)</f>
        <v>0</v>
      </c>
      <c r="AC2655" s="20" t="str">
        <f ca="1">IF(AB2655=0,"",IF(OR(ISBLANK(P2655),ISBLANK(Q2655)),"",IF(ISBLANK(VLOOKUP(A2655,Database!A:AA,22,FALSE)),"",VLOOKUP(A2655,Database!A:AA,22,FALSE))))</f>
        <v/>
      </c>
      <c r="AD2655" s="20" t="str">
        <f>IFERROR(
   IF(
     OR(ISBLANK(P2655),ISBLANK(Q2655)),
     "",
     IF(
       AND(AA2655&lt;&gt;"",OR(V2655="Terminé",V2655="En cours")),
       VLOOKUP(AC2655,Setup_ScoreExactBonus!A:D,4,FALSE),
       0
     )),
  0)</f>
        <v/>
      </c>
      <c r="AE2655" s="21">
        <f>IFERROR(IF(OR(ISBLANK(P2655),ISBLANK(Q2655)),0,IF(AA2655&lt;&gt;"", AA2655 + IF(AB2655=1,AD2655, 0), "") * (R2655+1)),"")</f>
        <v>0</v>
      </c>
      <c r="AF2655" s="21">
        <f ca="1">SUMIFS(AE$2:AE2655,D$2:D2655,D2655)</f>
        <v>2732</v>
      </c>
    </row>
    <row r="2656" spans="1:34" hidden="1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1">
        <v>0</v>
      </c>
      <c r="S2656" s="20">
        <f>VLOOKUP($A2656,Database!$A:$Y,10,FALSE)</f>
        <v>0</v>
      </c>
      <c r="T2656" s="20">
        <f>VLOOKUP($A2656,Database!$A:$Y,11,FALSE)</f>
        <v>0</v>
      </c>
      <c r="U2656" s="20">
        <f>VLOOKUP($A2656,Database!$A:$Y,12,FALSE)</f>
        <v>0</v>
      </c>
      <c r="V2656" s="20" t="str">
        <f>VLOOKUP(A2656,Database!A:M,13,FALSE)</f>
        <v>À venir</v>
      </c>
      <c r="W2656" s="20" t="str">
        <f>VLOOKUP($A2656,Database!$A:$Y,20,FALSE)</f>
        <v/>
      </c>
      <c r="X2656" s="20" t="str">
        <f>VLOOKUP($A2656,Database!$A:$Y,21,FALSE)</f>
        <v/>
      </c>
      <c r="Y2656" s="20">
        <f>IF(A2656=0,0,IF(V2656="À venir",0,IF(AND(ISBLANK(P2656),ISBLANK(Q2656)),1,0)))</f>
        <v>0</v>
      </c>
      <c r="Z2656" s="20" t="str">
        <f>IF(OR(ISBLANK(P2656),ISBLANK(Q2656)),"",IF(OR(AND(P2656&gt;Q2656,W2656&gt;X2656),AND(P2656=Q2656,W2656=X2656),AND(P2656&lt;Q2656,W2656&lt;X2656)),1,0))</f>
        <v/>
      </c>
      <c r="AA2656" s="20" t="str">
        <f ca="1">IF(C2656&lt;NOW(),IF(AND(P2656&gt;Q2656,W2656&gt;X2656),S2656,IF(AND(P2656=Q2656,W2656=X2656),T2656,IF(AND(P2656&lt;Q2656,W2656&lt;X2656),U2656,0))),"")</f>
        <v/>
      </c>
      <c r="AB2656" s="20">
        <f ca="1">IF(AND(P2656=W2656,Q2656=X2656,NOT(ISBLANK(P2656)),NOT(ISBLANK(Q2656)),NOT(ISBLANK(W2656)),NOT(ISBLANK(AA2656))),1,0)</f>
        <v>0</v>
      </c>
      <c r="AC2656" s="20" t="str">
        <f ca="1">IF(AB2656=0,"",IF(OR(ISBLANK(P2656),ISBLANK(Q2656)),"",IF(ISBLANK(VLOOKUP(A2656,Database!A:AA,22,FALSE)),"",VLOOKUP(A2656,Database!A:AA,22,FALSE))))</f>
        <v/>
      </c>
      <c r="AD2656" s="20" t="str">
        <f>IFERROR(
   IF(
     OR(ISBLANK(P2656),ISBLANK(Q2656)),
     "",
     IF(
       AND(AA2656&lt;&gt;"",OR(V2656="Terminé",V2656="En cours")),
       VLOOKUP(AC2656,Setup_ScoreExactBonus!A:D,4,FALSE),
       0
     )),
  0)</f>
        <v/>
      </c>
      <c r="AE2656" s="21">
        <f>IFERROR(IF(OR(ISBLANK(P2656),ISBLANK(Q2656)),0,IF(AA2656&lt;&gt;"", AA2656 + IF(AB2656=1,AD2656, 0), "") * (R2656+1)),"")</f>
        <v>0</v>
      </c>
      <c r="AF2656" s="21">
        <f ca="1">SUMIFS(AE$2:AE2656,D$2:D2656,D2656)</f>
        <v>2825</v>
      </c>
    </row>
    <row r="2657" spans="1:32" hidden="1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1">
        <v>0</v>
      </c>
      <c r="S2657" s="20">
        <f>VLOOKUP($A2657,Database!$A:$Y,10,FALSE)</f>
        <v>0</v>
      </c>
      <c r="T2657" s="20">
        <f>VLOOKUP($A2657,Database!$A:$Y,11,FALSE)</f>
        <v>0</v>
      </c>
      <c r="U2657" s="20">
        <f>VLOOKUP($A2657,Database!$A:$Y,12,FALSE)</f>
        <v>0</v>
      </c>
      <c r="V2657" s="20" t="str">
        <f>VLOOKUP(A2657,Database!A:M,13,FALSE)</f>
        <v>À venir</v>
      </c>
      <c r="W2657" s="20" t="str">
        <f>VLOOKUP($A2657,Database!$A:$Y,20,FALSE)</f>
        <v/>
      </c>
      <c r="X2657" s="20" t="str">
        <f>VLOOKUP($A2657,Database!$A:$Y,21,FALSE)</f>
        <v/>
      </c>
      <c r="Y2657" s="20">
        <f>IF(A2657=0,0,IF(V2657="À venir",0,IF(AND(ISBLANK(P2657),ISBLANK(Q2657)),1,0)))</f>
        <v>0</v>
      </c>
      <c r="Z2657" s="20" t="str">
        <f>IF(OR(ISBLANK(P2657),ISBLANK(Q2657)),"",IF(OR(AND(P2657&gt;Q2657,W2657&gt;X2657),AND(P2657=Q2657,W2657=X2657),AND(P2657&lt;Q2657,W2657&lt;X2657)),1,0))</f>
        <v/>
      </c>
      <c r="AA2657" s="20" t="str">
        <f ca="1">IF(C2657&lt;NOW(),IF(AND(P2657&gt;Q2657,W2657&gt;X2657),S2657,IF(AND(P2657=Q2657,W2657=X2657),T2657,IF(AND(P2657&lt;Q2657,W2657&lt;X2657),U2657,0))),"")</f>
        <v/>
      </c>
      <c r="AB2657" s="20">
        <f ca="1">IF(AND(P2657=W2657,Q2657=X2657,NOT(ISBLANK(P2657)),NOT(ISBLANK(Q2657)),NOT(ISBLANK(W2657)),NOT(ISBLANK(AA2657))),1,0)</f>
        <v>0</v>
      </c>
      <c r="AC2657" s="20" t="str">
        <f ca="1">IF(AB2657=0,"",IF(OR(ISBLANK(P2657),ISBLANK(Q2657)),"",IF(ISBLANK(VLOOKUP(A2657,Database!A:AA,22,FALSE)),"",VLOOKUP(A2657,Database!A:AA,22,FALSE))))</f>
        <v/>
      </c>
      <c r="AD2657" s="20" t="str">
        <f>IFERROR(
   IF(
     OR(ISBLANK(P2657),ISBLANK(Q2657)),
     "",
     IF(
       AND(AA2657&lt;&gt;"",OR(V2657="Terminé",V2657="En cours")),
       VLOOKUP(AC2657,Setup_ScoreExactBonus!A:D,4,FALSE),
       0
     )),
  0)</f>
        <v/>
      </c>
      <c r="AE2657" s="21">
        <f>IFERROR(IF(OR(ISBLANK(P2657),ISBLANK(Q2657)),0,IF(AA2657&lt;&gt;"", AA2657 + IF(AB2657=1,AD2657, 0), "") * (R2657+1)),"")</f>
        <v>0</v>
      </c>
      <c r="AF2657" s="21">
        <f ca="1">SUMIFS(AE$2:AE2657,D$2:D2657,D2657)</f>
        <v>2585</v>
      </c>
    </row>
    <row r="2658" spans="1:32" hidden="1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1">
        <v>0</v>
      </c>
      <c r="S2658" s="20">
        <f>VLOOKUP($A2658,Database!$A:$Y,10,FALSE)</f>
        <v>0</v>
      </c>
      <c r="T2658" s="20">
        <f>VLOOKUP($A2658,Database!$A:$Y,11,FALSE)</f>
        <v>0</v>
      </c>
      <c r="U2658" s="20">
        <f>VLOOKUP($A2658,Database!$A:$Y,12,FALSE)</f>
        <v>0</v>
      </c>
      <c r="V2658" s="20" t="str">
        <f>VLOOKUP(A2658,Database!A:M,13,FALSE)</f>
        <v>À venir</v>
      </c>
      <c r="W2658" s="20" t="str">
        <f>VLOOKUP($A2658,Database!$A:$Y,20,FALSE)</f>
        <v/>
      </c>
      <c r="X2658" s="20" t="str">
        <f>VLOOKUP($A2658,Database!$A:$Y,21,FALSE)</f>
        <v/>
      </c>
      <c r="Y2658" s="20">
        <f>IF(A2658=0,0,IF(V2658="À venir",0,IF(AND(ISBLANK(P2658),ISBLANK(Q2658)),1,0)))</f>
        <v>0</v>
      </c>
      <c r="Z2658" s="20" t="str">
        <f>IF(OR(ISBLANK(P2658),ISBLANK(Q2658)),"",IF(OR(AND(P2658&gt;Q2658,W2658&gt;X2658),AND(P2658=Q2658,W2658=X2658),AND(P2658&lt;Q2658,W2658&lt;X2658)),1,0))</f>
        <v/>
      </c>
      <c r="AA2658" s="20" t="str">
        <f ca="1">IF(C2658&lt;NOW(),IF(AND(P2658&gt;Q2658,W2658&gt;X2658),S2658,IF(AND(P2658=Q2658,W2658=X2658),T2658,IF(AND(P2658&lt;Q2658,W2658&lt;X2658),U2658,0))),"")</f>
        <v/>
      </c>
      <c r="AB2658" s="20">
        <f ca="1">IF(AND(P2658=W2658,Q2658=X2658,NOT(ISBLANK(P2658)),NOT(ISBLANK(Q2658)),NOT(ISBLANK(W2658)),NOT(ISBLANK(AA2658))),1,0)</f>
        <v>0</v>
      </c>
      <c r="AC2658" s="20" t="str">
        <f ca="1">IF(AB2658=0,"",IF(OR(ISBLANK(P2658),ISBLANK(Q2658)),"",IF(ISBLANK(VLOOKUP(A2658,Database!A:AA,22,FALSE)),"",VLOOKUP(A2658,Database!A:AA,22,FALSE))))</f>
        <v/>
      </c>
      <c r="AD2658" s="20" t="str">
        <f>IFERROR(
   IF(
     OR(ISBLANK(P2658),ISBLANK(Q2658)),
     "",
     IF(
       AND(AA2658&lt;&gt;"",OR(V2658="Terminé",V2658="En cours")),
       VLOOKUP(AC2658,Setup_ScoreExactBonus!A:D,4,FALSE),
       0
     )),
  0)</f>
        <v/>
      </c>
      <c r="AE2658" s="21">
        <f>IFERROR(IF(OR(ISBLANK(P2658),ISBLANK(Q2658)),0,IF(AA2658&lt;&gt;"", AA2658 + IF(AB2658=1,AD2658, 0), "") * (R2658+1)),"")</f>
        <v>0</v>
      </c>
      <c r="AF2658" s="21">
        <f ca="1">SUMIFS(AE$2:AE2658,D$2:D2658,D2658)</f>
        <v>2936</v>
      </c>
    </row>
    <row r="2659" spans="1:32" hidden="1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1">
        <v>0</v>
      </c>
      <c r="S2659" s="20">
        <f>VLOOKUP($A2659,Database!$A:$Y,10,FALSE)</f>
        <v>0</v>
      </c>
      <c r="T2659" s="20">
        <f>VLOOKUP($A2659,Database!$A:$Y,11,FALSE)</f>
        <v>0</v>
      </c>
      <c r="U2659" s="20">
        <f>VLOOKUP($A2659,Database!$A:$Y,12,FALSE)</f>
        <v>0</v>
      </c>
      <c r="V2659" s="20" t="str">
        <f>VLOOKUP(A2659,Database!A:M,13,FALSE)</f>
        <v>À venir</v>
      </c>
      <c r="W2659" s="20" t="str">
        <f>VLOOKUP($A2659,Database!$A:$Y,20,FALSE)</f>
        <v/>
      </c>
      <c r="X2659" s="20" t="str">
        <f>VLOOKUP($A2659,Database!$A:$Y,21,FALSE)</f>
        <v/>
      </c>
      <c r="Y2659" s="20">
        <f>IF(A2659=0,0,IF(V2659="À venir",0,IF(AND(ISBLANK(P2659),ISBLANK(Q2659)),1,0)))</f>
        <v>0</v>
      </c>
      <c r="Z2659" s="20" t="str">
        <f>IF(OR(ISBLANK(P2659),ISBLANK(Q2659)),"",IF(OR(AND(P2659&gt;Q2659,W2659&gt;X2659),AND(P2659=Q2659,W2659=X2659),AND(P2659&lt;Q2659,W2659&lt;X2659)),1,0))</f>
        <v/>
      </c>
      <c r="AA2659" s="20" t="str">
        <f ca="1">IF(C2659&lt;NOW(),IF(AND(P2659&gt;Q2659,W2659&gt;X2659),S2659,IF(AND(P2659=Q2659,W2659=X2659),T2659,IF(AND(P2659&lt;Q2659,W2659&lt;X2659),U2659,0))),"")</f>
        <v/>
      </c>
      <c r="AB2659" s="20">
        <f ca="1">IF(AND(P2659=W2659,Q2659=X2659,NOT(ISBLANK(P2659)),NOT(ISBLANK(Q2659)),NOT(ISBLANK(W2659)),NOT(ISBLANK(AA2659))),1,0)</f>
        <v>0</v>
      </c>
      <c r="AC2659" s="20" t="str">
        <f ca="1">IF(AB2659=0,"",IF(OR(ISBLANK(P2659),ISBLANK(Q2659)),"",IF(ISBLANK(VLOOKUP(A2659,Database!A:AA,22,FALSE)),"",VLOOKUP(A2659,Database!A:AA,22,FALSE))))</f>
        <v/>
      </c>
      <c r="AD2659" s="20" t="str">
        <f>IFERROR(
   IF(
     OR(ISBLANK(P2659),ISBLANK(Q2659)),
     "",
     IF(
       AND(AA2659&lt;&gt;"",OR(V2659="Terminé",V2659="En cours")),
       VLOOKUP(AC2659,Setup_ScoreExactBonus!A:D,4,FALSE),
       0
     )),
  0)</f>
        <v/>
      </c>
      <c r="AE2659" s="21">
        <f>IFERROR(IF(OR(ISBLANK(P2659),ISBLANK(Q2659)),0,IF(AA2659&lt;&gt;"", AA2659 + IF(AB2659=1,AD2659, 0), "") * (R2659+1)),"")</f>
        <v>0</v>
      </c>
      <c r="AF2659" s="21">
        <f ca="1">SUMIFS(AE$2:AE2659,D$2:D2659,D2659)</f>
        <v>2774</v>
      </c>
    </row>
    <row r="2660" spans="1:32" hidden="1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1">
        <v>0</v>
      </c>
      <c r="S2660" s="20">
        <f>VLOOKUP($A2660,Database!$A:$Y,10,FALSE)</f>
        <v>0</v>
      </c>
      <c r="T2660" s="20">
        <f>VLOOKUP($A2660,Database!$A:$Y,11,FALSE)</f>
        <v>0</v>
      </c>
      <c r="U2660" s="20">
        <f>VLOOKUP($A2660,Database!$A:$Y,12,FALSE)</f>
        <v>0</v>
      </c>
      <c r="V2660" s="20" t="str">
        <f>VLOOKUP(A2660,Database!A:M,13,FALSE)</f>
        <v>À venir</v>
      </c>
      <c r="W2660" s="20" t="str">
        <f>VLOOKUP($A2660,Database!$A:$Y,20,FALSE)</f>
        <v/>
      </c>
      <c r="X2660" s="20" t="str">
        <f>VLOOKUP($A2660,Database!$A:$Y,21,FALSE)</f>
        <v/>
      </c>
      <c r="Y2660" s="20">
        <f>IF(A2660=0,0,IF(V2660="À venir",0,IF(AND(ISBLANK(P2660),ISBLANK(Q2660)),1,0)))</f>
        <v>0</v>
      </c>
      <c r="Z2660" s="20" t="str">
        <f>IF(OR(ISBLANK(P2660),ISBLANK(Q2660)),"",IF(OR(AND(P2660&gt;Q2660,W2660&gt;X2660),AND(P2660=Q2660,W2660=X2660),AND(P2660&lt;Q2660,W2660&lt;X2660)),1,0))</f>
        <v/>
      </c>
      <c r="AA2660" s="20" t="str">
        <f ca="1">IF(C2660&lt;NOW(),IF(AND(P2660&gt;Q2660,W2660&gt;X2660),S2660,IF(AND(P2660=Q2660,W2660=X2660),T2660,IF(AND(P2660&lt;Q2660,W2660&lt;X2660),U2660,0))),"")</f>
        <v/>
      </c>
      <c r="AB2660" s="20">
        <f ca="1">IF(AND(P2660=W2660,Q2660=X2660,NOT(ISBLANK(P2660)),NOT(ISBLANK(Q2660)),NOT(ISBLANK(W2660)),NOT(ISBLANK(AA2660))),1,0)</f>
        <v>0</v>
      </c>
      <c r="AC2660" s="20" t="str">
        <f ca="1">IF(AB2660=0,"",IF(OR(ISBLANK(P2660),ISBLANK(Q2660)),"",IF(ISBLANK(VLOOKUP(A2660,Database!A:AA,22,FALSE)),"",VLOOKUP(A2660,Database!A:AA,22,FALSE))))</f>
        <v/>
      </c>
      <c r="AD2660" s="20" t="str">
        <f>IFERROR(
   IF(
     OR(ISBLANK(P2660),ISBLANK(Q2660)),
     "",
     IF(
       AND(AA2660&lt;&gt;"",OR(V2660="Terminé",V2660="En cours")),
       VLOOKUP(AC2660,Setup_ScoreExactBonus!A:D,4,FALSE),
       0
     )),
  0)</f>
        <v/>
      </c>
      <c r="AE2660" s="21">
        <f>IFERROR(IF(OR(ISBLANK(P2660),ISBLANK(Q2660)),0,IF(AA2660&lt;&gt;"", AA2660 + IF(AB2660=1,AD2660, 0), "") * (R2660+1)),"")</f>
        <v>0</v>
      </c>
      <c r="AF2660" s="21">
        <f ca="1">SUMIFS(AE$2:AE2660,D$2:D2660,D2660)</f>
        <v>2919</v>
      </c>
    </row>
    <row r="2661" spans="1:32" hidden="1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1">
        <v>0</v>
      </c>
      <c r="S2661" s="20">
        <f>VLOOKUP($A2661,Database!$A:$Y,10,FALSE)</f>
        <v>0</v>
      </c>
      <c r="T2661" s="20">
        <f>VLOOKUP($A2661,Database!$A:$Y,11,FALSE)</f>
        <v>0</v>
      </c>
      <c r="U2661" s="20">
        <f>VLOOKUP($A2661,Database!$A:$Y,12,FALSE)</f>
        <v>0</v>
      </c>
      <c r="V2661" s="20" t="str">
        <f>VLOOKUP(A2661,Database!A:M,13,FALSE)</f>
        <v>À venir</v>
      </c>
      <c r="W2661" s="20" t="str">
        <f>VLOOKUP($A2661,Database!$A:$Y,20,FALSE)</f>
        <v/>
      </c>
      <c r="X2661" s="20" t="str">
        <f>VLOOKUP($A2661,Database!$A:$Y,21,FALSE)</f>
        <v/>
      </c>
      <c r="Y2661" s="20">
        <f>IF(A2661=0,0,IF(V2661="À venir",0,IF(AND(ISBLANK(P2661),ISBLANK(Q2661)),1,0)))</f>
        <v>0</v>
      </c>
      <c r="Z2661" s="20" t="str">
        <f>IF(OR(ISBLANK(P2661),ISBLANK(Q2661)),"",IF(OR(AND(P2661&gt;Q2661,W2661&gt;X2661),AND(P2661=Q2661,W2661=X2661),AND(P2661&lt;Q2661,W2661&lt;X2661)),1,0))</f>
        <v/>
      </c>
      <c r="AA2661" s="20" t="str">
        <f ca="1">IF(C2661&lt;NOW(),IF(AND(P2661&gt;Q2661,W2661&gt;X2661),S2661,IF(AND(P2661=Q2661,W2661=X2661),T2661,IF(AND(P2661&lt;Q2661,W2661&lt;X2661),U2661,0))),"")</f>
        <v/>
      </c>
      <c r="AB2661" s="20">
        <f ca="1">IF(AND(P2661=W2661,Q2661=X2661,NOT(ISBLANK(P2661)),NOT(ISBLANK(Q2661)),NOT(ISBLANK(W2661)),NOT(ISBLANK(AA2661))),1,0)</f>
        <v>0</v>
      </c>
      <c r="AC2661" s="20" t="str">
        <f ca="1">IF(AB2661=0,"",IF(OR(ISBLANK(P2661),ISBLANK(Q2661)),"",IF(ISBLANK(VLOOKUP(A2661,Database!A:AA,22,FALSE)),"",VLOOKUP(A2661,Database!A:AA,22,FALSE))))</f>
        <v/>
      </c>
      <c r="AD2661" s="20" t="str">
        <f>IFERROR(
   IF(
     OR(ISBLANK(P2661),ISBLANK(Q2661)),
     "",
     IF(
       AND(AA2661&lt;&gt;"",OR(V2661="Terminé",V2661="En cours")),
       VLOOKUP(AC2661,Setup_ScoreExactBonus!A:D,4,FALSE),
       0
     )),
  0)</f>
        <v/>
      </c>
      <c r="AE2661" s="21">
        <f>IFERROR(IF(OR(ISBLANK(P2661),ISBLANK(Q2661)),0,IF(AA2661&lt;&gt;"", AA2661 + IF(AB2661=1,AD2661, 0), "") * (R2661+1)),"")</f>
        <v>0</v>
      </c>
      <c r="AF2661" s="21">
        <f ca="1">SUMIFS(AE$2:AE2661,D$2:D2661,D2661)</f>
        <v>2893</v>
      </c>
    </row>
    <row r="2662" spans="1:32" hidden="1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1">
        <v>0</v>
      </c>
      <c r="S2662" s="20">
        <f>VLOOKUP($A2662,Database!$A:$Y,10,FALSE)</f>
        <v>0</v>
      </c>
      <c r="T2662" s="20">
        <f>VLOOKUP($A2662,Database!$A:$Y,11,FALSE)</f>
        <v>0</v>
      </c>
      <c r="U2662" s="20">
        <f>VLOOKUP($A2662,Database!$A:$Y,12,FALSE)</f>
        <v>0</v>
      </c>
      <c r="V2662" s="20" t="str">
        <f>VLOOKUP(A2662,Database!A:M,13,FALSE)</f>
        <v>À venir</v>
      </c>
      <c r="W2662" s="20" t="str">
        <f>VLOOKUP($A2662,Database!$A:$Y,20,FALSE)</f>
        <v/>
      </c>
      <c r="X2662" s="20" t="str">
        <f>VLOOKUP($A2662,Database!$A:$Y,21,FALSE)</f>
        <v/>
      </c>
      <c r="Y2662" s="20">
        <f>IF(A2662=0,0,IF(V2662="À venir",0,IF(AND(ISBLANK(P2662),ISBLANK(Q2662)),1,0)))</f>
        <v>0</v>
      </c>
      <c r="Z2662" s="20" t="str">
        <f>IF(OR(ISBLANK(P2662),ISBLANK(Q2662)),"",IF(OR(AND(P2662&gt;Q2662,W2662&gt;X2662),AND(P2662=Q2662,W2662=X2662),AND(P2662&lt;Q2662,W2662&lt;X2662)),1,0))</f>
        <v/>
      </c>
      <c r="AA2662" s="20" t="str">
        <f ca="1">IF(C2662&lt;NOW(),IF(AND(P2662&gt;Q2662,W2662&gt;X2662),S2662,IF(AND(P2662=Q2662,W2662=X2662),T2662,IF(AND(P2662&lt;Q2662,W2662&lt;X2662),U2662,0))),"")</f>
        <v/>
      </c>
      <c r="AB2662" s="20">
        <f ca="1">IF(AND(P2662=W2662,Q2662=X2662,NOT(ISBLANK(P2662)),NOT(ISBLANK(Q2662)),NOT(ISBLANK(W2662)),NOT(ISBLANK(AA2662))),1,0)</f>
        <v>0</v>
      </c>
      <c r="AC2662" s="20" t="str">
        <f ca="1">IF(AB2662=0,"",IF(OR(ISBLANK(P2662),ISBLANK(Q2662)),"",IF(ISBLANK(VLOOKUP(A2662,Database!A:AA,22,FALSE)),"",VLOOKUP(A2662,Database!A:AA,22,FALSE))))</f>
        <v/>
      </c>
      <c r="AD2662" s="20" t="str">
        <f>IFERROR(
   IF(
     OR(ISBLANK(P2662),ISBLANK(Q2662)),
     "",
     IF(
       AND(AA2662&lt;&gt;"",OR(V2662="Terminé",V2662="En cours")),
       VLOOKUP(AC2662,Setup_ScoreExactBonus!A:D,4,FALSE),
       0
     )),
  0)</f>
        <v/>
      </c>
      <c r="AE2662" s="21">
        <f>IFERROR(IF(OR(ISBLANK(P2662),ISBLANK(Q2662)),0,IF(AA2662&lt;&gt;"", AA2662 + IF(AB2662=1,AD2662, 0), "") * (R2662+1)),"")</f>
        <v>0</v>
      </c>
      <c r="AF2662" s="21">
        <f ca="1">SUMIFS(AE$2:AE2662,D$2:D2662,D2662)</f>
        <v>2823</v>
      </c>
    </row>
    <row r="2663" spans="1:32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1">
        <v>0</v>
      </c>
      <c r="S2663" s="20">
        <f>VLOOKUP($A2663,Database!$A:$Y,10,FALSE)</f>
        <v>0</v>
      </c>
      <c r="T2663" s="20">
        <f>VLOOKUP($A2663,Database!$A:$Y,11,FALSE)</f>
        <v>0</v>
      </c>
      <c r="U2663" s="20">
        <f>VLOOKUP($A2663,Database!$A:$Y,12,FALSE)</f>
        <v>0</v>
      </c>
      <c r="V2663" s="20" t="str">
        <f>VLOOKUP(A2663,Database!A:M,13,FALSE)</f>
        <v>À venir</v>
      </c>
      <c r="W2663" s="20" t="str">
        <f>VLOOKUP($A2663,Database!$A:$Y,20,FALSE)</f>
        <v/>
      </c>
      <c r="X2663" s="20" t="str">
        <f>VLOOKUP($A2663,Database!$A:$Y,21,FALSE)</f>
        <v/>
      </c>
      <c r="Y2663" s="20">
        <f>IF(A2663=0,0,IF(V2663="À venir",0,IF(AND(ISBLANK(P2663),ISBLANK(Q2663)),1,0)))</f>
        <v>0</v>
      </c>
      <c r="Z2663" s="20" t="str">
        <f>IF(OR(ISBLANK(P2663),ISBLANK(Q2663)),"",IF(OR(AND(P2663&gt;Q2663,W2663&gt;X2663),AND(P2663=Q2663,W2663=X2663),AND(P2663&lt;Q2663,W2663&lt;X2663)),1,0))</f>
        <v/>
      </c>
      <c r="AA2663" s="20" t="str">
        <f ca="1">IF(C2663&lt;NOW(),IF(AND(P2663&gt;Q2663,W2663&gt;X2663),S2663,IF(AND(P2663=Q2663,W2663=X2663),T2663,IF(AND(P2663&lt;Q2663,W2663&lt;X2663),U2663,0))),"")</f>
        <v/>
      </c>
      <c r="AB2663" s="20">
        <f ca="1">IF(AND(P2663=W2663,Q2663=X2663,NOT(ISBLANK(P2663)),NOT(ISBLANK(Q2663)),NOT(ISBLANK(W2663)),NOT(ISBLANK(AA2663))),1,0)</f>
        <v>0</v>
      </c>
      <c r="AC2663" s="20" t="str">
        <f ca="1">IF(AB2663=0,"",IF(OR(ISBLANK(P2663),ISBLANK(Q2663)),"",IF(ISBLANK(VLOOKUP(A2663,Database!A:AA,22,FALSE)),"",VLOOKUP(A2663,Database!A:AA,22,FALSE))))</f>
        <v/>
      </c>
      <c r="AD2663" s="20" t="str">
        <f>IFERROR(
   IF(
     OR(ISBLANK(P2663),ISBLANK(Q2663)),
     "",
     IF(
       AND(AA2663&lt;&gt;"",OR(V2663="Terminé",V2663="En cours")),
       VLOOKUP(AC2663,Setup_ScoreExactBonus!A:D,4,FALSE),
       0
     )),
  0)</f>
        <v/>
      </c>
      <c r="AE2663" s="21">
        <f>IFERROR(IF(OR(ISBLANK(P2663),ISBLANK(Q2663)),0,IF(AA2663&lt;&gt;"", AA2663 + IF(AB2663=1,AD2663, 0), "") * (R2663+1)),"")</f>
        <v>0</v>
      </c>
      <c r="AF2663" s="21">
        <f ca="1">SUMIFS(AE$2:AE2663,D$2:D2663,D2663)</f>
        <v>2420</v>
      </c>
    </row>
    <row r="2664" spans="1:32" hidden="1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1">
        <v>0</v>
      </c>
      <c r="S2664" s="20">
        <f>VLOOKUP($A2664,Database!$A:$Y,10,FALSE)</f>
        <v>0</v>
      </c>
      <c r="T2664" s="20">
        <f>VLOOKUP($A2664,Database!$A:$Y,11,FALSE)</f>
        <v>0</v>
      </c>
      <c r="U2664" s="20">
        <f>VLOOKUP($A2664,Database!$A:$Y,12,FALSE)</f>
        <v>0</v>
      </c>
      <c r="V2664" s="20" t="str">
        <f>VLOOKUP(A2664,Database!A:M,13,FALSE)</f>
        <v>À venir</v>
      </c>
      <c r="W2664" s="20" t="str">
        <f>VLOOKUP($A2664,Database!$A:$Y,20,FALSE)</f>
        <v/>
      </c>
      <c r="X2664" s="20" t="str">
        <f>VLOOKUP($A2664,Database!$A:$Y,21,FALSE)</f>
        <v/>
      </c>
      <c r="Y2664" s="20">
        <f>IF(A2664=0,0,IF(V2664="À venir",0,IF(AND(ISBLANK(P2664),ISBLANK(Q2664)),1,0)))</f>
        <v>0</v>
      </c>
      <c r="Z2664" s="20" t="str">
        <f>IF(OR(ISBLANK(P2664),ISBLANK(Q2664)),"",IF(OR(AND(P2664&gt;Q2664,W2664&gt;X2664),AND(P2664=Q2664,W2664=X2664),AND(P2664&lt;Q2664,W2664&lt;X2664)),1,0))</f>
        <v/>
      </c>
      <c r="AA2664" s="20" t="str">
        <f ca="1">IF(C2664&lt;NOW(),IF(AND(P2664&gt;Q2664,W2664&gt;X2664),S2664,IF(AND(P2664=Q2664,W2664=X2664),T2664,IF(AND(P2664&lt;Q2664,W2664&lt;X2664),U2664,0))),"")</f>
        <v/>
      </c>
      <c r="AB2664" s="20">
        <f ca="1">IF(AND(P2664=W2664,Q2664=X2664,NOT(ISBLANK(P2664)),NOT(ISBLANK(Q2664)),NOT(ISBLANK(W2664)),NOT(ISBLANK(AA2664))),1,0)</f>
        <v>0</v>
      </c>
      <c r="AC2664" s="20" t="str">
        <f ca="1">IF(AB2664=0,"",IF(OR(ISBLANK(P2664),ISBLANK(Q2664)),"",IF(ISBLANK(VLOOKUP(A2664,Database!A:AA,22,FALSE)),"",VLOOKUP(A2664,Database!A:AA,22,FALSE))))</f>
        <v/>
      </c>
      <c r="AD2664" s="20" t="str">
        <f>IFERROR(
   IF(
     OR(ISBLANK(P2664),ISBLANK(Q2664)),
     "",
     IF(
       AND(AA2664&lt;&gt;"",OR(V2664="Terminé",V2664="En cours")),
       VLOOKUP(AC2664,Setup_ScoreExactBonus!A:D,4,FALSE),
       0
     )),
  0)</f>
        <v/>
      </c>
      <c r="AE2664" s="21">
        <f>IFERROR(IF(OR(ISBLANK(P2664),ISBLANK(Q2664)),0,IF(AA2664&lt;&gt;"", AA2664 + IF(AB2664=1,AD2664, 0), "") * (R2664+1)),"")</f>
        <v>0</v>
      </c>
      <c r="AF2664" s="21">
        <f ca="1">SUMIFS(AE$2:AE2664,D$2:D2664,D2664)</f>
        <v>2637</v>
      </c>
    </row>
    <row r="2665" spans="1:32" hidden="1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1">
        <v>0</v>
      </c>
      <c r="S2665" s="20">
        <f>VLOOKUP($A2665,Database!$A:$Y,10,FALSE)</f>
        <v>0</v>
      </c>
      <c r="T2665" s="20">
        <f>VLOOKUP($A2665,Database!$A:$Y,11,FALSE)</f>
        <v>0</v>
      </c>
      <c r="U2665" s="20">
        <f>VLOOKUP($A2665,Database!$A:$Y,12,FALSE)</f>
        <v>0</v>
      </c>
      <c r="V2665" s="20" t="str">
        <f>VLOOKUP(A2665,Database!A:M,13,FALSE)</f>
        <v>À venir</v>
      </c>
      <c r="W2665" s="20" t="str">
        <f>VLOOKUP($A2665,Database!$A:$Y,20,FALSE)</f>
        <v/>
      </c>
      <c r="X2665" s="20" t="str">
        <f>VLOOKUP($A2665,Database!$A:$Y,21,FALSE)</f>
        <v/>
      </c>
      <c r="Y2665" s="20">
        <f>IF(A2665=0,0,IF(V2665="À venir",0,IF(AND(ISBLANK(P2665),ISBLANK(Q2665)),1,0)))</f>
        <v>0</v>
      </c>
      <c r="Z2665" s="20" t="str">
        <f>IF(OR(ISBLANK(P2665),ISBLANK(Q2665)),"",IF(OR(AND(P2665&gt;Q2665,W2665&gt;X2665),AND(P2665=Q2665,W2665=X2665),AND(P2665&lt;Q2665,W2665&lt;X2665)),1,0))</f>
        <v/>
      </c>
      <c r="AA2665" s="20" t="str">
        <f ca="1">IF(C2665&lt;NOW(),IF(AND(P2665&gt;Q2665,W2665&gt;X2665),S2665,IF(AND(P2665=Q2665,W2665=X2665),T2665,IF(AND(P2665&lt;Q2665,W2665&lt;X2665),U2665,0))),"")</f>
        <v/>
      </c>
      <c r="AB2665" s="20">
        <f ca="1">IF(AND(P2665=W2665,Q2665=X2665,NOT(ISBLANK(P2665)),NOT(ISBLANK(Q2665)),NOT(ISBLANK(W2665)),NOT(ISBLANK(AA2665))),1,0)</f>
        <v>0</v>
      </c>
      <c r="AC2665" s="20" t="str">
        <f ca="1">IF(AB2665=0,"",IF(OR(ISBLANK(P2665),ISBLANK(Q2665)),"",IF(ISBLANK(VLOOKUP(A2665,Database!A:AA,22,FALSE)),"",VLOOKUP(A2665,Database!A:AA,22,FALSE))))</f>
        <v/>
      </c>
      <c r="AD2665" s="20" t="str">
        <f>IFERROR(
   IF(
     OR(ISBLANK(P2665),ISBLANK(Q2665)),
     "",
     IF(
       AND(AA2665&lt;&gt;"",OR(V2665="Terminé",V2665="En cours")),
       VLOOKUP(AC2665,Setup_ScoreExactBonus!A:D,4,FALSE),
       0
     )),
  0)</f>
        <v/>
      </c>
      <c r="AE2665" s="21">
        <f>IFERROR(IF(OR(ISBLANK(P2665),ISBLANK(Q2665)),0,IF(AA2665&lt;&gt;"", AA2665 + IF(AB2665=1,AD2665, 0), "") * (R2665+1)),"")</f>
        <v>0</v>
      </c>
      <c r="AF2665" s="21">
        <f ca="1">SUMIFS(AE$2:AE2665,D$2:D2665,D2665)</f>
        <v>2628</v>
      </c>
    </row>
    <row r="2666" spans="1:32" hidden="1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1">
        <v>0</v>
      </c>
      <c r="S2666" s="20">
        <f>VLOOKUP($A2666,Database!$A:$Y,10,FALSE)</f>
        <v>0</v>
      </c>
      <c r="T2666" s="20">
        <f>VLOOKUP($A2666,Database!$A:$Y,11,FALSE)</f>
        <v>0</v>
      </c>
      <c r="U2666" s="20">
        <f>VLOOKUP($A2666,Database!$A:$Y,12,FALSE)</f>
        <v>0</v>
      </c>
      <c r="V2666" s="20" t="str">
        <f>VLOOKUP(A2666,Database!A:M,13,FALSE)</f>
        <v>À venir</v>
      </c>
      <c r="W2666" s="20" t="str">
        <f>VLOOKUP($A2666,Database!$A:$Y,20,FALSE)</f>
        <v/>
      </c>
      <c r="X2666" s="20" t="str">
        <f>VLOOKUP($A2666,Database!$A:$Y,21,FALSE)</f>
        <v/>
      </c>
      <c r="Y2666" s="20">
        <f>IF(A2666=0,0,IF(V2666="À venir",0,IF(AND(ISBLANK(P2666),ISBLANK(Q2666)),1,0)))</f>
        <v>0</v>
      </c>
      <c r="Z2666" s="20" t="str">
        <f>IF(OR(ISBLANK(P2666),ISBLANK(Q2666)),"",IF(OR(AND(P2666&gt;Q2666,W2666&gt;X2666),AND(P2666=Q2666,W2666=X2666),AND(P2666&lt;Q2666,W2666&lt;X2666)),1,0))</f>
        <v/>
      </c>
      <c r="AA2666" s="20" t="str">
        <f ca="1">IF(C2666&lt;NOW(),IF(AND(P2666&gt;Q2666,W2666&gt;X2666),S2666,IF(AND(P2666=Q2666,W2666=X2666),T2666,IF(AND(P2666&lt;Q2666,W2666&lt;X2666),U2666,0))),"")</f>
        <v/>
      </c>
      <c r="AB2666" s="20">
        <f ca="1">IF(AND(P2666=W2666,Q2666=X2666,NOT(ISBLANK(P2666)),NOT(ISBLANK(Q2666)),NOT(ISBLANK(W2666)),NOT(ISBLANK(AA2666))),1,0)</f>
        <v>0</v>
      </c>
      <c r="AC2666" s="20" t="str">
        <f ca="1">IF(AB2666=0,"",IF(OR(ISBLANK(P2666),ISBLANK(Q2666)),"",IF(ISBLANK(VLOOKUP(A2666,Database!A:AA,22,FALSE)),"",VLOOKUP(A2666,Database!A:AA,22,FALSE))))</f>
        <v/>
      </c>
      <c r="AD2666" s="20" t="str">
        <f>IFERROR(
   IF(
     OR(ISBLANK(P2666),ISBLANK(Q2666)),
     "",
     IF(
       AND(AA2666&lt;&gt;"",OR(V2666="Terminé",V2666="En cours")),
       VLOOKUP(AC2666,Setup_ScoreExactBonus!A:D,4,FALSE),
       0
     )),
  0)</f>
        <v/>
      </c>
      <c r="AE2666" s="21">
        <f>IFERROR(IF(OR(ISBLANK(P2666),ISBLANK(Q2666)),0,IF(AA2666&lt;&gt;"", AA2666 + IF(AB2666=1,AD2666, 0), "") * (R2666+1)),"")</f>
        <v>0</v>
      </c>
      <c r="AF2666" s="21">
        <f ca="1">SUMIFS(AE$2:AE2666,D$2:D2666,D2666)</f>
        <v>2516</v>
      </c>
    </row>
    <row r="2667" spans="1:32" hidden="1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1">
        <v>0</v>
      </c>
      <c r="S2667" s="20">
        <f>VLOOKUP($A2667,Database!$A:$Y,10,FALSE)</f>
        <v>0</v>
      </c>
      <c r="T2667" s="20">
        <f>VLOOKUP($A2667,Database!$A:$Y,11,FALSE)</f>
        <v>0</v>
      </c>
      <c r="U2667" s="20">
        <f>VLOOKUP($A2667,Database!$A:$Y,12,FALSE)</f>
        <v>0</v>
      </c>
      <c r="V2667" s="20" t="str">
        <f>VLOOKUP(A2667,Database!A:M,13,FALSE)</f>
        <v>À venir</v>
      </c>
      <c r="W2667" s="20" t="str">
        <f>VLOOKUP($A2667,Database!$A:$Y,20,FALSE)</f>
        <v/>
      </c>
      <c r="X2667" s="20" t="str">
        <f>VLOOKUP($A2667,Database!$A:$Y,21,FALSE)</f>
        <v/>
      </c>
      <c r="Y2667" s="20">
        <f>IF(A2667=0,0,IF(V2667="À venir",0,IF(AND(ISBLANK(P2667),ISBLANK(Q2667)),1,0)))</f>
        <v>0</v>
      </c>
      <c r="Z2667" s="20" t="str">
        <f>IF(OR(ISBLANK(P2667),ISBLANK(Q2667)),"",IF(OR(AND(P2667&gt;Q2667,W2667&gt;X2667),AND(P2667=Q2667,W2667=X2667),AND(P2667&lt;Q2667,W2667&lt;X2667)),1,0))</f>
        <v/>
      </c>
      <c r="AA2667" s="20" t="str">
        <f ca="1">IF(C2667&lt;NOW(),IF(AND(P2667&gt;Q2667,W2667&gt;X2667),S2667,IF(AND(P2667=Q2667,W2667=X2667),T2667,IF(AND(P2667&lt;Q2667,W2667&lt;X2667),U2667,0))),"")</f>
        <v/>
      </c>
      <c r="AB2667" s="20">
        <f ca="1">IF(AND(P2667=W2667,Q2667=X2667,NOT(ISBLANK(P2667)),NOT(ISBLANK(Q2667)),NOT(ISBLANK(W2667)),NOT(ISBLANK(AA2667))),1,0)</f>
        <v>0</v>
      </c>
      <c r="AC2667" s="20" t="str">
        <f ca="1">IF(AB2667=0,"",IF(OR(ISBLANK(P2667),ISBLANK(Q2667)),"",IF(ISBLANK(VLOOKUP(A2667,Database!A:AA,22,FALSE)),"",VLOOKUP(A2667,Database!A:AA,22,FALSE))))</f>
        <v/>
      </c>
      <c r="AD2667" s="20" t="str">
        <f>IFERROR(
   IF(
     OR(ISBLANK(P2667),ISBLANK(Q2667)),
     "",
     IF(
       AND(AA2667&lt;&gt;"",OR(V2667="Terminé",V2667="En cours")),
       VLOOKUP(AC2667,Setup_ScoreExactBonus!A:D,4,FALSE),
       0
     )),
  0)</f>
        <v/>
      </c>
      <c r="AE2667" s="21">
        <f>IFERROR(IF(OR(ISBLANK(P2667),ISBLANK(Q2667)),0,IF(AA2667&lt;&gt;"", AA2667 + IF(AB2667=1,AD2667, 0), "") * (R2667+1)),"")</f>
        <v>0</v>
      </c>
      <c r="AF2667" s="21">
        <f ca="1">SUMIFS(AE$2:AE2667,D$2:D2667,D2667)</f>
        <v>2656</v>
      </c>
    </row>
    <row r="2668" spans="1:32" hidden="1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1">
        <v>0</v>
      </c>
      <c r="S2668" s="20">
        <f>VLOOKUP($A2668,Database!$A:$Y,10,FALSE)</f>
        <v>0</v>
      </c>
      <c r="T2668" s="20">
        <f>VLOOKUP($A2668,Database!$A:$Y,11,FALSE)</f>
        <v>0</v>
      </c>
      <c r="U2668" s="20">
        <f>VLOOKUP($A2668,Database!$A:$Y,12,FALSE)</f>
        <v>0</v>
      </c>
      <c r="V2668" s="20" t="str">
        <f>VLOOKUP(A2668,Database!A:M,13,FALSE)</f>
        <v>À venir</v>
      </c>
      <c r="W2668" s="20" t="str">
        <f>VLOOKUP($A2668,Database!$A:$Y,20,FALSE)</f>
        <v/>
      </c>
      <c r="X2668" s="20" t="str">
        <f>VLOOKUP($A2668,Database!$A:$Y,21,FALSE)</f>
        <v/>
      </c>
      <c r="Y2668" s="20">
        <f>IF(A2668=0,0,IF(V2668="À venir",0,IF(AND(ISBLANK(P2668),ISBLANK(Q2668)),1,0)))</f>
        <v>0</v>
      </c>
      <c r="Z2668" s="20" t="str">
        <f>IF(OR(ISBLANK(P2668),ISBLANK(Q2668)),"",IF(OR(AND(P2668&gt;Q2668,W2668&gt;X2668),AND(P2668=Q2668,W2668=X2668),AND(P2668&lt;Q2668,W2668&lt;X2668)),1,0))</f>
        <v/>
      </c>
      <c r="AA2668" s="20" t="str">
        <f ca="1">IF(C2668&lt;NOW(),IF(AND(P2668&gt;Q2668,W2668&gt;X2668),S2668,IF(AND(P2668=Q2668,W2668=X2668),T2668,IF(AND(P2668&lt;Q2668,W2668&lt;X2668),U2668,0))),"")</f>
        <v/>
      </c>
      <c r="AB2668" s="20">
        <f ca="1">IF(AND(P2668=W2668,Q2668=X2668,NOT(ISBLANK(P2668)),NOT(ISBLANK(Q2668)),NOT(ISBLANK(W2668)),NOT(ISBLANK(AA2668))),1,0)</f>
        <v>0</v>
      </c>
      <c r="AC2668" s="20" t="str">
        <f ca="1">IF(AB2668=0,"",IF(OR(ISBLANK(P2668),ISBLANK(Q2668)),"",IF(ISBLANK(VLOOKUP(A2668,Database!A:AA,22,FALSE)),"",VLOOKUP(A2668,Database!A:AA,22,FALSE))))</f>
        <v/>
      </c>
      <c r="AD2668" s="20" t="str">
        <f>IFERROR(
   IF(
     OR(ISBLANK(P2668),ISBLANK(Q2668)),
     "",
     IF(
       AND(AA2668&lt;&gt;"",OR(V2668="Terminé",V2668="En cours")),
       VLOOKUP(AC2668,Setup_ScoreExactBonus!A:D,4,FALSE),
       0
     )),
  0)</f>
        <v/>
      </c>
      <c r="AE2668" s="21">
        <f>IFERROR(IF(OR(ISBLANK(P2668),ISBLANK(Q2668)),0,IF(AA2668&lt;&gt;"", AA2668 + IF(AB2668=1,AD2668, 0), "") * (R2668+1)),"")</f>
        <v>0</v>
      </c>
      <c r="AF2668" s="21">
        <f ca="1">SUMIFS(AE$2:AE2668,D$2:D2668,D2668)</f>
        <v>2468</v>
      </c>
    </row>
    <row r="2669" spans="1:32" hidden="1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1">
        <v>0</v>
      </c>
      <c r="S2669" s="20">
        <f>VLOOKUP($A2669,Database!$A:$Y,10,FALSE)</f>
        <v>0</v>
      </c>
      <c r="T2669" s="20">
        <f>VLOOKUP($A2669,Database!$A:$Y,11,FALSE)</f>
        <v>0</v>
      </c>
      <c r="U2669" s="20">
        <f>VLOOKUP($A2669,Database!$A:$Y,12,FALSE)</f>
        <v>0</v>
      </c>
      <c r="V2669" s="20" t="str">
        <f>VLOOKUP(A2669,Database!A:M,13,FALSE)</f>
        <v>À venir</v>
      </c>
      <c r="W2669" s="20" t="str">
        <f>VLOOKUP($A2669,Database!$A:$Y,20,FALSE)</f>
        <v/>
      </c>
      <c r="X2669" s="20" t="str">
        <f>VLOOKUP($A2669,Database!$A:$Y,21,FALSE)</f>
        <v/>
      </c>
      <c r="Y2669" s="20">
        <f>IF(A2669=0,0,IF(V2669="À venir",0,IF(AND(ISBLANK(P2669),ISBLANK(Q2669)),1,0)))</f>
        <v>0</v>
      </c>
      <c r="Z2669" s="20" t="str">
        <f>IF(OR(ISBLANK(P2669),ISBLANK(Q2669)),"",IF(OR(AND(P2669&gt;Q2669,W2669&gt;X2669),AND(P2669=Q2669,W2669=X2669),AND(P2669&lt;Q2669,W2669&lt;X2669)),1,0))</f>
        <v/>
      </c>
      <c r="AA2669" s="20" t="str">
        <f ca="1">IF(C2669&lt;NOW(),IF(AND(P2669&gt;Q2669,W2669&gt;X2669),S2669,IF(AND(P2669=Q2669,W2669=X2669),T2669,IF(AND(P2669&lt;Q2669,W2669&lt;X2669),U2669,0))),"")</f>
        <v/>
      </c>
      <c r="AB2669" s="20">
        <f ca="1">IF(AND(P2669=W2669,Q2669=X2669,NOT(ISBLANK(P2669)),NOT(ISBLANK(Q2669)),NOT(ISBLANK(W2669)),NOT(ISBLANK(AA2669))),1,0)</f>
        <v>0</v>
      </c>
      <c r="AC2669" s="20" t="str">
        <f ca="1">IF(AB2669=0,"",IF(OR(ISBLANK(P2669),ISBLANK(Q2669)),"",IF(ISBLANK(VLOOKUP(A2669,Database!A:AA,22,FALSE)),"",VLOOKUP(A2669,Database!A:AA,22,FALSE))))</f>
        <v/>
      </c>
      <c r="AD2669" s="20" t="str">
        <f>IFERROR(
   IF(
     OR(ISBLANK(P2669),ISBLANK(Q2669)),
     "",
     IF(
       AND(AA2669&lt;&gt;"",OR(V2669="Terminé",V2669="En cours")),
       VLOOKUP(AC2669,Setup_ScoreExactBonus!A:D,4,FALSE),
       0
     )),
  0)</f>
        <v/>
      </c>
      <c r="AE2669" s="21">
        <f>IFERROR(IF(OR(ISBLANK(P2669),ISBLANK(Q2669)),0,IF(AA2669&lt;&gt;"", AA2669 + IF(AB2669=1,AD2669, 0), "") * (R2669+1)),"")</f>
        <v>0</v>
      </c>
      <c r="AF2669" s="21">
        <f ca="1">SUMIFS(AE$2:AE2669,D$2:D2669,D2669)</f>
        <v>2298</v>
      </c>
    </row>
    <row r="2670" spans="1:32" hidden="1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1">
        <v>0</v>
      </c>
      <c r="S2670" s="20">
        <f>VLOOKUP($A2670,Database!$A:$Y,10,FALSE)</f>
        <v>0</v>
      </c>
      <c r="T2670" s="20">
        <f>VLOOKUP($A2670,Database!$A:$Y,11,FALSE)</f>
        <v>0</v>
      </c>
      <c r="U2670" s="20">
        <f>VLOOKUP($A2670,Database!$A:$Y,12,FALSE)</f>
        <v>0</v>
      </c>
      <c r="V2670" s="20" t="str">
        <f>VLOOKUP(A2670,Database!A:M,13,FALSE)</f>
        <v>À venir</v>
      </c>
      <c r="W2670" s="20" t="str">
        <f>VLOOKUP($A2670,Database!$A:$Y,20,FALSE)</f>
        <v/>
      </c>
      <c r="X2670" s="20" t="str">
        <f>VLOOKUP($A2670,Database!$A:$Y,21,FALSE)</f>
        <v/>
      </c>
      <c r="Y2670" s="20">
        <f>IF(A2670=0,0,IF(V2670="À venir",0,IF(AND(ISBLANK(P2670),ISBLANK(Q2670)),1,0)))</f>
        <v>0</v>
      </c>
      <c r="Z2670" s="20" t="str">
        <f>IF(OR(ISBLANK(P2670),ISBLANK(Q2670)),"",IF(OR(AND(P2670&gt;Q2670,W2670&gt;X2670),AND(P2670=Q2670,W2670=X2670),AND(P2670&lt;Q2670,W2670&lt;X2670)),1,0))</f>
        <v/>
      </c>
      <c r="AA2670" s="20" t="str">
        <f ca="1">IF(C2670&lt;NOW(),IF(AND(P2670&gt;Q2670,W2670&gt;X2670),S2670,IF(AND(P2670=Q2670,W2670=X2670),T2670,IF(AND(P2670&lt;Q2670,W2670&lt;X2670),U2670,0))),"")</f>
        <v/>
      </c>
      <c r="AB2670" s="20">
        <f ca="1">IF(AND(P2670=W2670,Q2670=X2670,NOT(ISBLANK(P2670)),NOT(ISBLANK(Q2670)),NOT(ISBLANK(W2670)),NOT(ISBLANK(AA2670))),1,0)</f>
        <v>0</v>
      </c>
      <c r="AC2670" s="20" t="str">
        <f ca="1">IF(AB2670=0,"",IF(OR(ISBLANK(P2670),ISBLANK(Q2670)),"",IF(ISBLANK(VLOOKUP(A2670,Database!A:AA,22,FALSE)),"",VLOOKUP(A2670,Database!A:AA,22,FALSE))))</f>
        <v/>
      </c>
      <c r="AD2670" s="20" t="str">
        <f>IFERROR(
   IF(
     OR(ISBLANK(P2670),ISBLANK(Q2670)),
     "",
     IF(
       AND(AA2670&lt;&gt;"",OR(V2670="Terminé",V2670="En cours")),
       VLOOKUP(AC2670,Setup_ScoreExactBonus!A:D,4,FALSE),
       0
     )),
  0)</f>
        <v/>
      </c>
      <c r="AE2670" s="21">
        <f>IFERROR(IF(OR(ISBLANK(P2670),ISBLANK(Q2670)),0,IF(AA2670&lt;&gt;"", AA2670 + IF(AB2670=1,AD2670, 0), "") * (R2670+1)),"")</f>
        <v>0</v>
      </c>
      <c r="AF2670" s="21">
        <f ca="1">SUMIFS(AE$2:AE2670,D$2:D2670,D2670)</f>
        <v>2034</v>
      </c>
    </row>
    <row r="2671" spans="1:32" hidden="1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1">
        <v>0</v>
      </c>
      <c r="S2671" s="20">
        <f>VLOOKUP($A2671,Database!$A:$Y,10,FALSE)</f>
        <v>0</v>
      </c>
      <c r="T2671" s="20">
        <f>VLOOKUP($A2671,Database!$A:$Y,11,FALSE)</f>
        <v>0</v>
      </c>
      <c r="U2671" s="20">
        <f>VLOOKUP($A2671,Database!$A:$Y,12,FALSE)</f>
        <v>0</v>
      </c>
      <c r="V2671" s="20" t="str">
        <f>VLOOKUP(A2671,Database!A:M,13,FALSE)</f>
        <v>À venir</v>
      </c>
      <c r="W2671" s="20" t="str">
        <f>VLOOKUP($A2671,Database!$A:$Y,20,FALSE)</f>
        <v/>
      </c>
      <c r="X2671" s="20" t="str">
        <f>VLOOKUP($A2671,Database!$A:$Y,21,FALSE)</f>
        <v/>
      </c>
      <c r="Y2671" s="20">
        <f>IF(A2671=0,0,IF(V2671="À venir",0,IF(AND(ISBLANK(P2671),ISBLANK(Q2671)),1,0)))</f>
        <v>0</v>
      </c>
      <c r="Z2671" s="20" t="str">
        <f>IF(OR(ISBLANK(P2671),ISBLANK(Q2671)),"",IF(OR(AND(P2671&gt;Q2671,W2671&gt;X2671),AND(P2671=Q2671,W2671=X2671),AND(P2671&lt;Q2671,W2671&lt;X2671)),1,0))</f>
        <v/>
      </c>
      <c r="AA2671" s="20" t="str">
        <f ca="1">IF(C2671&lt;NOW(),IF(AND(P2671&gt;Q2671,W2671&gt;X2671),S2671,IF(AND(P2671=Q2671,W2671=X2671),T2671,IF(AND(P2671&lt;Q2671,W2671&lt;X2671),U2671,0))),"")</f>
        <v/>
      </c>
      <c r="AB2671" s="20">
        <f ca="1">IF(AND(P2671=W2671,Q2671=X2671,NOT(ISBLANK(P2671)),NOT(ISBLANK(Q2671)),NOT(ISBLANK(W2671)),NOT(ISBLANK(AA2671))),1,0)</f>
        <v>0</v>
      </c>
      <c r="AC2671" s="20" t="str">
        <f ca="1">IF(AB2671=0,"",IF(OR(ISBLANK(P2671),ISBLANK(Q2671)),"",IF(ISBLANK(VLOOKUP(A2671,Database!A:AA,22,FALSE)),"",VLOOKUP(A2671,Database!A:AA,22,FALSE))))</f>
        <v/>
      </c>
      <c r="AD2671" s="20" t="str">
        <f>IFERROR(
   IF(
     OR(ISBLANK(P2671),ISBLANK(Q2671)),
     "",
     IF(
       AND(AA2671&lt;&gt;"",OR(V2671="Terminé",V2671="En cours")),
       VLOOKUP(AC2671,Setup_ScoreExactBonus!A:D,4,FALSE),
       0
     )),
  0)</f>
        <v/>
      </c>
      <c r="AE2671" s="21">
        <f>IFERROR(IF(OR(ISBLANK(P2671),ISBLANK(Q2671)),0,IF(AA2671&lt;&gt;"", AA2671 + IF(AB2671=1,AD2671, 0), "") * (R2671+1)),"")</f>
        <v>0</v>
      </c>
      <c r="AF2671" s="21">
        <f ca="1">SUMIFS(AE$2:AE2671,D$2:D2671,D2671)</f>
        <v>2761</v>
      </c>
    </row>
    <row r="2672" spans="1:32" hidden="1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1">
        <v>0</v>
      </c>
      <c r="S2672" s="20">
        <f>VLOOKUP($A2672,Database!$A:$Y,10,FALSE)</f>
        <v>0</v>
      </c>
      <c r="T2672" s="20">
        <f>VLOOKUP($A2672,Database!$A:$Y,11,FALSE)</f>
        <v>0</v>
      </c>
      <c r="U2672" s="20">
        <f>VLOOKUP($A2672,Database!$A:$Y,12,FALSE)</f>
        <v>0</v>
      </c>
      <c r="V2672" s="20" t="str">
        <f>VLOOKUP(A2672,Database!A:M,13,FALSE)</f>
        <v>À venir</v>
      </c>
      <c r="W2672" s="20" t="str">
        <f>VLOOKUP($A2672,Database!$A:$Y,20,FALSE)</f>
        <v/>
      </c>
      <c r="X2672" s="20" t="str">
        <f>VLOOKUP($A2672,Database!$A:$Y,21,FALSE)</f>
        <v/>
      </c>
      <c r="Y2672" s="20">
        <f>IF(A2672=0,0,IF(V2672="À venir",0,IF(AND(ISBLANK(P2672),ISBLANK(Q2672)),1,0)))</f>
        <v>0</v>
      </c>
      <c r="Z2672" s="20" t="str">
        <f>IF(OR(ISBLANK(P2672),ISBLANK(Q2672)),"",IF(OR(AND(P2672&gt;Q2672,W2672&gt;X2672),AND(P2672=Q2672,W2672=X2672),AND(P2672&lt;Q2672,W2672&lt;X2672)),1,0))</f>
        <v/>
      </c>
      <c r="AA2672" s="20" t="str">
        <f ca="1">IF(C2672&lt;NOW(),IF(AND(P2672&gt;Q2672,W2672&gt;X2672),S2672,IF(AND(P2672=Q2672,W2672=X2672),T2672,IF(AND(P2672&lt;Q2672,W2672&lt;X2672),U2672,0))),"")</f>
        <v/>
      </c>
      <c r="AB2672" s="20">
        <f ca="1">IF(AND(P2672=W2672,Q2672=X2672,NOT(ISBLANK(P2672)),NOT(ISBLANK(Q2672)),NOT(ISBLANK(W2672)),NOT(ISBLANK(AA2672))),1,0)</f>
        <v>0</v>
      </c>
      <c r="AC2672" s="20" t="str">
        <f ca="1">IF(AB2672=0,"",IF(OR(ISBLANK(P2672),ISBLANK(Q2672)),"",IF(ISBLANK(VLOOKUP(A2672,Database!A:AA,22,FALSE)),"",VLOOKUP(A2672,Database!A:AA,22,FALSE))))</f>
        <v/>
      </c>
      <c r="AD2672" s="20" t="str">
        <f>IFERROR(
   IF(
     OR(ISBLANK(P2672),ISBLANK(Q2672)),
     "",
     IF(
       AND(AA2672&lt;&gt;"",OR(V2672="Terminé",V2672="En cours")),
       VLOOKUP(AC2672,Setup_ScoreExactBonus!A:D,4,FALSE),
       0
     )),
  0)</f>
        <v/>
      </c>
      <c r="AE2672" s="21">
        <f>IFERROR(IF(OR(ISBLANK(P2672),ISBLANK(Q2672)),0,IF(AA2672&lt;&gt;"", AA2672 + IF(AB2672=1,AD2672, 0), "") * (R2672+1)),"")</f>
        <v>0</v>
      </c>
      <c r="AF2672" s="21">
        <f ca="1">SUMIFS(AE$2:AE2672,D$2:D2672,D2672)</f>
        <v>2809</v>
      </c>
    </row>
    <row r="2673" spans="1:32" hidden="1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1">
        <v>0</v>
      </c>
      <c r="S2673" s="20">
        <f>VLOOKUP($A2673,Database!$A:$Y,10,FALSE)</f>
        <v>0</v>
      </c>
      <c r="T2673" s="20">
        <f>VLOOKUP($A2673,Database!$A:$Y,11,FALSE)</f>
        <v>0</v>
      </c>
      <c r="U2673" s="20">
        <f>VLOOKUP($A2673,Database!$A:$Y,12,FALSE)</f>
        <v>0</v>
      </c>
      <c r="V2673" s="20" t="str">
        <f>VLOOKUP(A2673,Database!A:M,13,FALSE)</f>
        <v>À venir</v>
      </c>
      <c r="W2673" s="20" t="str">
        <f>VLOOKUP($A2673,Database!$A:$Y,20,FALSE)</f>
        <v/>
      </c>
      <c r="X2673" s="20" t="str">
        <f>VLOOKUP($A2673,Database!$A:$Y,21,FALSE)</f>
        <v/>
      </c>
      <c r="Y2673" s="20">
        <f>IF(A2673=0,0,IF(V2673="À venir",0,IF(AND(ISBLANK(P2673),ISBLANK(Q2673)),1,0)))</f>
        <v>0</v>
      </c>
      <c r="Z2673" s="20" t="str">
        <f>IF(OR(ISBLANK(P2673),ISBLANK(Q2673)),"",IF(OR(AND(P2673&gt;Q2673,W2673&gt;X2673),AND(P2673=Q2673,W2673=X2673),AND(P2673&lt;Q2673,W2673&lt;X2673)),1,0))</f>
        <v/>
      </c>
      <c r="AA2673" s="20">
        <f ca="1">IF(C2673&lt;NOW(),IF(AND(P2673&gt;Q2673,W2673&gt;X2673),S2673,IF(AND(P2673=Q2673,W2673=X2673),T2673,IF(AND(P2673&lt;Q2673,W2673&lt;X2673),U2673,0))),"")</f>
        <v>0</v>
      </c>
      <c r="AB2673" s="20">
        <f ca="1">IF(AND(P2673=W2673,Q2673=X2673,NOT(ISBLANK(P2673)),NOT(ISBLANK(Q2673)),NOT(ISBLANK(W2673)),NOT(ISBLANK(AA2673))),1,0)</f>
        <v>0</v>
      </c>
      <c r="AC2673" s="20" t="str">
        <f ca="1">IF(AB2673=0,"",IF(OR(ISBLANK(P2673),ISBLANK(Q2673)),"",IF(ISBLANK(VLOOKUP(A2673,Database!A:AA,22,FALSE)),"",VLOOKUP(A2673,Database!A:AA,22,FALSE))))</f>
        <v/>
      </c>
      <c r="AD2673" s="20" t="str">
        <f>IFERROR(
   IF(
     OR(ISBLANK(P2673),ISBLANK(Q2673)),
     "",
     IF(
       AND(AA2673&lt;&gt;"",OR(V2673="Terminé",V2673="En cours")),
       VLOOKUP(AC2673,Setup_ScoreExactBonus!A:D,4,FALSE),
       0
     )),
  0)</f>
        <v/>
      </c>
      <c r="AE2673" s="21">
        <f>IFERROR(IF(OR(ISBLANK(P2673),ISBLANK(Q2673)),0,IF(AA2673&lt;&gt;"", AA2673 + IF(AB2673=1,AD2673, 0), "") * (R2673+1)),"")</f>
        <v>0</v>
      </c>
      <c r="AF2673" s="21">
        <f ca="1">SUMIFS(AE$2:AE2673,D$2:D2673,D2673)</f>
        <v>2170</v>
      </c>
    </row>
    <row r="2674" spans="1:32" hidden="1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1">
        <v>0</v>
      </c>
      <c r="S2674" s="20">
        <f>VLOOKUP($A2674,Database!$A:$Y,10,FALSE)</f>
        <v>0</v>
      </c>
      <c r="T2674" s="20">
        <f>VLOOKUP($A2674,Database!$A:$Y,11,FALSE)</f>
        <v>0</v>
      </c>
      <c r="U2674" s="20">
        <f>VLOOKUP($A2674,Database!$A:$Y,12,FALSE)</f>
        <v>0</v>
      </c>
      <c r="V2674" s="20" t="str">
        <f>VLOOKUP(A2674,Database!A:M,13,FALSE)</f>
        <v>À venir</v>
      </c>
      <c r="W2674" s="20" t="str">
        <f>VLOOKUP($A2674,Database!$A:$Y,20,FALSE)</f>
        <v/>
      </c>
      <c r="X2674" s="20" t="str">
        <f>VLOOKUP($A2674,Database!$A:$Y,21,FALSE)</f>
        <v/>
      </c>
      <c r="Y2674" s="20">
        <f>IF(A2674=0,0,IF(V2674="À venir",0,IF(AND(ISBLANK(P2674),ISBLANK(Q2674)),1,0)))</f>
        <v>0</v>
      </c>
      <c r="Z2674" s="20" t="str">
        <f>IF(OR(ISBLANK(P2674),ISBLANK(Q2674)),"",IF(OR(AND(P2674&gt;Q2674,W2674&gt;X2674),AND(P2674=Q2674,W2674=X2674),AND(P2674&lt;Q2674,W2674&lt;X2674)),1,0))</f>
        <v/>
      </c>
      <c r="AA2674" s="20" t="str">
        <f ca="1">IF(C2674&lt;NOW(),IF(AND(P2674&gt;Q2674,W2674&gt;X2674),S2674,IF(AND(P2674=Q2674,W2674=X2674),T2674,IF(AND(P2674&lt;Q2674,W2674&lt;X2674),U2674,0))),"")</f>
        <v/>
      </c>
      <c r="AB2674" s="20">
        <f ca="1">IF(AND(P2674=W2674,Q2674=X2674,NOT(ISBLANK(P2674)),NOT(ISBLANK(Q2674)),NOT(ISBLANK(W2674)),NOT(ISBLANK(AA2674))),1,0)</f>
        <v>0</v>
      </c>
      <c r="AC2674" s="20" t="str">
        <f ca="1">IF(AB2674=0,"",IF(OR(ISBLANK(P2674),ISBLANK(Q2674)),"",IF(ISBLANK(VLOOKUP(A2674,Database!A:AA,22,FALSE)),"",VLOOKUP(A2674,Database!A:AA,22,FALSE))))</f>
        <v/>
      </c>
      <c r="AD2674" s="20" t="str">
        <f>IFERROR(
   IF(
     OR(ISBLANK(P2674),ISBLANK(Q2674)),
     "",
     IF(
       AND(AA2674&lt;&gt;"",OR(V2674="Terminé",V2674="En cours")),
       VLOOKUP(AC2674,Setup_ScoreExactBonus!A:D,4,FALSE),
       0
     )),
  0)</f>
        <v/>
      </c>
      <c r="AE2674" s="21">
        <f>IFERROR(IF(OR(ISBLANK(P2674),ISBLANK(Q2674)),0,IF(AA2674&lt;&gt;"", AA2674 + IF(AB2674=1,AD2674, 0), "") * (R2674+1)),"")</f>
        <v>0</v>
      </c>
      <c r="AF2674" s="21">
        <f ca="1">SUMIFS(AE$2:AE2674,D$2:D2674,D2674)</f>
        <v>2233</v>
      </c>
    </row>
    <row r="2675" spans="1:32" hidden="1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1">
        <v>0</v>
      </c>
      <c r="S2675" s="20">
        <f>VLOOKUP($A2675,Database!$A:$Y,10,FALSE)</f>
        <v>0</v>
      </c>
      <c r="T2675" s="20">
        <f>VLOOKUP($A2675,Database!$A:$Y,11,FALSE)</f>
        <v>0</v>
      </c>
      <c r="U2675" s="20">
        <f>VLOOKUP($A2675,Database!$A:$Y,12,FALSE)</f>
        <v>0</v>
      </c>
      <c r="V2675" s="20" t="str">
        <f>VLOOKUP(A2675,Database!A:M,13,FALSE)</f>
        <v>À venir</v>
      </c>
      <c r="W2675" s="20" t="str">
        <f>VLOOKUP($A2675,Database!$A:$Y,20,FALSE)</f>
        <v/>
      </c>
      <c r="X2675" s="20" t="str">
        <f>VLOOKUP($A2675,Database!$A:$Y,21,FALSE)</f>
        <v/>
      </c>
      <c r="Y2675" s="20">
        <f>IF(A2675=0,0,IF(V2675="À venir",0,IF(AND(ISBLANK(P2675),ISBLANK(Q2675)),1,0)))</f>
        <v>0</v>
      </c>
      <c r="Z2675" s="20" t="str">
        <f>IF(OR(ISBLANK(P2675),ISBLANK(Q2675)),"",IF(OR(AND(P2675&gt;Q2675,W2675&gt;X2675),AND(P2675=Q2675,W2675=X2675),AND(P2675&lt;Q2675,W2675&lt;X2675)),1,0))</f>
        <v/>
      </c>
      <c r="AA2675" s="20" t="str">
        <f ca="1">IF(C2675&lt;NOW(),IF(AND(P2675&gt;Q2675,W2675&gt;X2675),S2675,IF(AND(P2675=Q2675,W2675=X2675),T2675,IF(AND(P2675&lt;Q2675,W2675&lt;X2675),U2675,0))),"")</f>
        <v/>
      </c>
      <c r="AB2675" s="20">
        <f ca="1">IF(AND(P2675=W2675,Q2675=X2675,NOT(ISBLANK(P2675)),NOT(ISBLANK(Q2675)),NOT(ISBLANK(W2675)),NOT(ISBLANK(AA2675))),1,0)</f>
        <v>0</v>
      </c>
      <c r="AC2675" s="20" t="str">
        <f ca="1">IF(AB2675=0,"",IF(OR(ISBLANK(P2675),ISBLANK(Q2675)),"",IF(ISBLANK(VLOOKUP(A2675,Database!A:AA,22,FALSE)),"",VLOOKUP(A2675,Database!A:AA,22,FALSE))))</f>
        <v/>
      </c>
      <c r="AD2675" s="20" t="str">
        <f>IFERROR(
   IF(
     OR(ISBLANK(P2675),ISBLANK(Q2675)),
     "",
     IF(
       AND(AA2675&lt;&gt;"",OR(V2675="Terminé",V2675="En cours")),
       VLOOKUP(AC2675,Setup_ScoreExactBonus!A:D,4,FALSE),
       0
     )),
  0)</f>
        <v/>
      </c>
      <c r="AE2675" s="21">
        <f>IFERROR(IF(OR(ISBLANK(P2675),ISBLANK(Q2675)),0,IF(AA2675&lt;&gt;"", AA2675 + IF(AB2675=1,AD2675, 0), "") * (R2675+1)),"")</f>
        <v>0</v>
      </c>
      <c r="AF2675" s="21">
        <f ca="1">SUMIFS(AE$2:AE2675,D$2:D2675,D2675)</f>
        <v>2750</v>
      </c>
    </row>
    <row r="2676" spans="1:32" hidden="1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1">
        <v>0</v>
      </c>
      <c r="S2676" s="20">
        <f>VLOOKUP($A2676,Database!$A:$Y,10,FALSE)</f>
        <v>0</v>
      </c>
      <c r="T2676" s="20">
        <f>VLOOKUP($A2676,Database!$A:$Y,11,FALSE)</f>
        <v>0</v>
      </c>
      <c r="U2676" s="20">
        <f>VLOOKUP($A2676,Database!$A:$Y,12,FALSE)</f>
        <v>0</v>
      </c>
      <c r="V2676" s="20" t="str">
        <f>VLOOKUP(A2676,Database!A:M,13,FALSE)</f>
        <v>À venir</v>
      </c>
      <c r="W2676" s="20" t="str">
        <f>VLOOKUP($A2676,Database!$A:$Y,20,FALSE)</f>
        <v/>
      </c>
      <c r="X2676" s="20" t="str">
        <f>VLOOKUP($A2676,Database!$A:$Y,21,FALSE)</f>
        <v/>
      </c>
      <c r="Y2676" s="20">
        <f>IF(A2676=0,0,IF(V2676="À venir",0,IF(AND(ISBLANK(P2676),ISBLANK(Q2676)),1,0)))</f>
        <v>0</v>
      </c>
      <c r="Z2676" s="20" t="str">
        <f>IF(OR(ISBLANK(P2676),ISBLANK(Q2676)),"",IF(OR(AND(P2676&gt;Q2676,W2676&gt;X2676),AND(P2676=Q2676,W2676=X2676),AND(P2676&lt;Q2676,W2676&lt;X2676)),1,0))</f>
        <v/>
      </c>
      <c r="AA2676" s="20" t="str">
        <f ca="1">IF(C2676&lt;NOW(),IF(AND(P2676&gt;Q2676,W2676&gt;X2676),S2676,IF(AND(P2676=Q2676,W2676=X2676),T2676,IF(AND(P2676&lt;Q2676,W2676&lt;X2676),U2676,0))),"")</f>
        <v/>
      </c>
      <c r="AB2676" s="20">
        <f ca="1">IF(AND(P2676=W2676,Q2676=X2676,NOT(ISBLANK(P2676)),NOT(ISBLANK(Q2676)),NOT(ISBLANK(W2676)),NOT(ISBLANK(AA2676))),1,0)</f>
        <v>0</v>
      </c>
      <c r="AC2676" s="20" t="str">
        <f ca="1">IF(AB2676=0,"",IF(OR(ISBLANK(P2676),ISBLANK(Q2676)),"",IF(ISBLANK(VLOOKUP(A2676,Database!A:AA,22,FALSE)),"",VLOOKUP(A2676,Database!A:AA,22,FALSE))))</f>
        <v/>
      </c>
      <c r="AD2676" s="20" t="str">
        <f>IFERROR(
   IF(
     OR(ISBLANK(P2676),ISBLANK(Q2676)),
     "",
     IF(
       AND(AA2676&lt;&gt;"",OR(V2676="Terminé",V2676="En cours")),
       VLOOKUP(AC2676,Setup_ScoreExactBonus!A:D,4,FALSE),
       0
     )),
  0)</f>
        <v/>
      </c>
      <c r="AE2676" s="21">
        <f>IFERROR(IF(OR(ISBLANK(P2676),ISBLANK(Q2676)),0,IF(AA2676&lt;&gt;"", AA2676 + IF(AB2676=1,AD2676, 0), "") * (R2676+1)),"")</f>
        <v>0</v>
      </c>
      <c r="AF2676" s="21">
        <f ca="1">SUMIFS(AE$2:AE2676,D$2:D2676,D2676)</f>
        <v>3059</v>
      </c>
    </row>
    <row r="2677" spans="1:32" hidden="1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1">
        <v>0</v>
      </c>
      <c r="S2677" s="20">
        <f>VLOOKUP($A2677,Database!$A:$Y,10,FALSE)</f>
        <v>0</v>
      </c>
      <c r="T2677" s="20">
        <f>VLOOKUP($A2677,Database!$A:$Y,11,FALSE)</f>
        <v>0</v>
      </c>
      <c r="U2677" s="20">
        <f>VLOOKUP($A2677,Database!$A:$Y,12,FALSE)</f>
        <v>0</v>
      </c>
      <c r="V2677" s="20" t="str">
        <f>VLOOKUP(A2677,Database!A:M,13,FALSE)</f>
        <v>À venir</v>
      </c>
      <c r="W2677" s="20" t="str">
        <f>VLOOKUP($A2677,Database!$A:$Y,20,FALSE)</f>
        <v/>
      </c>
      <c r="X2677" s="20" t="str">
        <f>VLOOKUP($A2677,Database!$A:$Y,21,FALSE)</f>
        <v/>
      </c>
      <c r="Y2677" s="20">
        <f>IF(A2677=0,0,IF(V2677="À venir",0,IF(AND(ISBLANK(P2677),ISBLANK(Q2677)),1,0)))</f>
        <v>0</v>
      </c>
      <c r="Z2677" s="20" t="str">
        <f>IF(OR(ISBLANK(P2677),ISBLANK(Q2677)),"",IF(OR(AND(P2677&gt;Q2677,W2677&gt;X2677),AND(P2677=Q2677,W2677=X2677),AND(P2677&lt;Q2677,W2677&lt;X2677)),1,0))</f>
        <v/>
      </c>
      <c r="AA2677" s="20" t="str">
        <f ca="1">IF(C2677&lt;NOW(),IF(AND(P2677&gt;Q2677,W2677&gt;X2677),S2677,IF(AND(P2677=Q2677,W2677=X2677),T2677,IF(AND(P2677&lt;Q2677,W2677&lt;X2677),U2677,0))),"")</f>
        <v/>
      </c>
      <c r="AB2677" s="20">
        <f ca="1">IF(AND(P2677=W2677,Q2677=X2677,NOT(ISBLANK(P2677)),NOT(ISBLANK(Q2677)),NOT(ISBLANK(W2677)),NOT(ISBLANK(AA2677))),1,0)</f>
        <v>0</v>
      </c>
      <c r="AC2677" s="20" t="str">
        <f ca="1">IF(AB2677=0,"",IF(OR(ISBLANK(P2677),ISBLANK(Q2677)),"",IF(ISBLANK(VLOOKUP(A2677,Database!A:AA,22,FALSE)),"",VLOOKUP(A2677,Database!A:AA,22,FALSE))))</f>
        <v/>
      </c>
      <c r="AD2677" s="20" t="str">
        <f>IFERROR(
   IF(
     OR(ISBLANK(P2677),ISBLANK(Q2677)),
     "",
     IF(
       AND(AA2677&lt;&gt;"",OR(V2677="Terminé",V2677="En cours")),
       VLOOKUP(AC2677,Setup_ScoreExactBonus!A:D,4,FALSE),
       0
     )),
  0)</f>
        <v/>
      </c>
      <c r="AE2677" s="21">
        <f>IFERROR(IF(OR(ISBLANK(P2677),ISBLANK(Q2677)),0,IF(AA2677&lt;&gt;"", AA2677 + IF(AB2677=1,AD2677, 0), "") * (R2677+1)),"")</f>
        <v>0</v>
      </c>
      <c r="AF2677" s="21">
        <f ca="1">SUMIFS(AE$2:AE2677,D$2:D2677,D2677)</f>
        <v>2802</v>
      </c>
    </row>
    <row r="2678" spans="1:32" hidden="1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1">
        <v>0</v>
      </c>
      <c r="S2678" s="20">
        <f>VLOOKUP($A2678,Database!$A:$Y,10,FALSE)</f>
        <v>0</v>
      </c>
      <c r="T2678" s="20">
        <f>VLOOKUP($A2678,Database!$A:$Y,11,FALSE)</f>
        <v>0</v>
      </c>
      <c r="U2678" s="20">
        <f>VLOOKUP($A2678,Database!$A:$Y,12,FALSE)</f>
        <v>0</v>
      </c>
      <c r="V2678" s="20" t="str">
        <f>VLOOKUP(A2678,Database!A:M,13,FALSE)</f>
        <v>À venir</v>
      </c>
      <c r="W2678" s="20" t="str">
        <f>VLOOKUP($A2678,Database!$A:$Y,20,FALSE)</f>
        <v/>
      </c>
      <c r="X2678" s="20" t="str">
        <f>VLOOKUP($A2678,Database!$A:$Y,21,FALSE)</f>
        <v/>
      </c>
      <c r="Y2678" s="20">
        <f>IF(A2678=0,0,IF(V2678="À venir",0,IF(AND(ISBLANK(P2678),ISBLANK(Q2678)),1,0)))</f>
        <v>0</v>
      </c>
      <c r="Z2678" s="20" t="str">
        <f>IF(OR(ISBLANK(P2678),ISBLANK(Q2678)),"",IF(OR(AND(P2678&gt;Q2678,W2678&gt;X2678),AND(P2678=Q2678,W2678=X2678),AND(P2678&lt;Q2678,W2678&lt;X2678)),1,0))</f>
        <v/>
      </c>
      <c r="AA2678" s="20" t="str">
        <f ca="1">IF(C2678&lt;NOW(),IF(AND(P2678&gt;Q2678,W2678&gt;X2678),S2678,IF(AND(P2678=Q2678,W2678=X2678),T2678,IF(AND(P2678&lt;Q2678,W2678&lt;X2678),U2678,0))),"")</f>
        <v/>
      </c>
      <c r="AB2678" s="20">
        <f ca="1">IF(AND(P2678=W2678,Q2678=X2678,NOT(ISBLANK(P2678)),NOT(ISBLANK(Q2678)),NOT(ISBLANK(W2678)),NOT(ISBLANK(AA2678))),1,0)</f>
        <v>0</v>
      </c>
      <c r="AC2678" s="20" t="str">
        <f ca="1">IF(AB2678=0,"",IF(OR(ISBLANK(P2678),ISBLANK(Q2678)),"",IF(ISBLANK(VLOOKUP(A2678,Database!A:AA,22,FALSE)),"",VLOOKUP(A2678,Database!A:AA,22,FALSE))))</f>
        <v/>
      </c>
      <c r="AD2678" s="20" t="str">
        <f>IFERROR(
   IF(
     OR(ISBLANK(P2678),ISBLANK(Q2678)),
     "",
     IF(
       AND(AA2678&lt;&gt;"",OR(V2678="Terminé",V2678="En cours")),
       VLOOKUP(AC2678,Setup_ScoreExactBonus!A:D,4,FALSE),
       0
     )),
  0)</f>
        <v/>
      </c>
      <c r="AE2678" s="21">
        <f>IFERROR(IF(OR(ISBLANK(P2678),ISBLANK(Q2678)),0,IF(AA2678&lt;&gt;"", AA2678 + IF(AB2678=1,AD2678, 0), "") * (R2678+1)),"")</f>
        <v>0</v>
      </c>
      <c r="AF2678" s="21">
        <f ca="1">SUMIFS(AE$2:AE2678,D$2:D2678,D2678)</f>
        <v>2698</v>
      </c>
    </row>
    <row r="2679" spans="1:32" hidden="1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1">
        <v>0</v>
      </c>
      <c r="S2679" s="20">
        <f>VLOOKUP($A2679,Database!$A:$Y,10,FALSE)</f>
        <v>0</v>
      </c>
      <c r="T2679" s="20">
        <f>VLOOKUP($A2679,Database!$A:$Y,11,FALSE)</f>
        <v>0</v>
      </c>
      <c r="U2679" s="20">
        <f>VLOOKUP($A2679,Database!$A:$Y,12,FALSE)</f>
        <v>0</v>
      </c>
      <c r="V2679" s="20" t="str">
        <f>VLOOKUP(A2679,Database!A:M,13,FALSE)</f>
        <v>À venir</v>
      </c>
      <c r="W2679" s="20" t="str">
        <f>VLOOKUP($A2679,Database!$A:$Y,20,FALSE)</f>
        <v/>
      </c>
      <c r="X2679" s="20" t="str">
        <f>VLOOKUP($A2679,Database!$A:$Y,21,FALSE)</f>
        <v/>
      </c>
      <c r="Y2679" s="20">
        <f>IF(A2679=0,0,IF(V2679="À venir",0,IF(AND(ISBLANK(P2679),ISBLANK(Q2679)),1,0)))</f>
        <v>0</v>
      </c>
      <c r="Z2679" s="20" t="str">
        <f>IF(OR(ISBLANK(P2679),ISBLANK(Q2679)),"",IF(OR(AND(P2679&gt;Q2679,W2679&gt;X2679),AND(P2679=Q2679,W2679=X2679),AND(P2679&lt;Q2679,W2679&lt;X2679)),1,0))</f>
        <v/>
      </c>
      <c r="AA2679" s="20" t="str">
        <f ca="1">IF(C2679&lt;NOW(),IF(AND(P2679&gt;Q2679,W2679&gt;X2679),S2679,IF(AND(P2679=Q2679,W2679=X2679),T2679,IF(AND(P2679&lt;Q2679,W2679&lt;X2679),U2679,0))),"")</f>
        <v/>
      </c>
      <c r="AB2679" s="20">
        <f ca="1">IF(AND(P2679=W2679,Q2679=X2679,NOT(ISBLANK(P2679)),NOT(ISBLANK(Q2679)),NOT(ISBLANK(W2679)),NOT(ISBLANK(AA2679))),1,0)</f>
        <v>0</v>
      </c>
      <c r="AC2679" s="20" t="str">
        <f ca="1">IF(AB2679=0,"",IF(OR(ISBLANK(P2679),ISBLANK(Q2679)),"",IF(ISBLANK(VLOOKUP(A2679,Database!A:AA,22,FALSE)),"",VLOOKUP(A2679,Database!A:AA,22,FALSE))))</f>
        <v/>
      </c>
      <c r="AD2679" s="20" t="str">
        <f>IFERROR(
   IF(
     OR(ISBLANK(P2679),ISBLANK(Q2679)),
     "",
     IF(
       AND(AA2679&lt;&gt;"",OR(V2679="Terminé",V2679="En cours")),
       VLOOKUP(AC2679,Setup_ScoreExactBonus!A:D,4,FALSE),
       0
     )),
  0)</f>
        <v/>
      </c>
      <c r="AE2679" s="21">
        <f>IFERROR(IF(OR(ISBLANK(P2679),ISBLANK(Q2679)),0,IF(AA2679&lt;&gt;"", AA2679 + IF(AB2679=1,AD2679, 0), "") * (R2679+1)),"")</f>
        <v>0</v>
      </c>
      <c r="AF2679" s="21">
        <f ca="1">SUMIFS(AE$2:AE2679,D$2:D2679,D2679)</f>
        <v>2190</v>
      </c>
    </row>
    <row r="2680" spans="1:32" hidden="1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1">
        <v>0</v>
      </c>
      <c r="S2680" s="20">
        <f>VLOOKUP($A2680,Database!$A:$Y,10,FALSE)</f>
        <v>0</v>
      </c>
      <c r="T2680" s="20">
        <f>VLOOKUP($A2680,Database!$A:$Y,11,FALSE)</f>
        <v>0</v>
      </c>
      <c r="U2680" s="20">
        <f>VLOOKUP($A2680,Database!$A:$Y,12,FALSE)</f>
        <v>0</v>
      </c>
      <c r="V2680" s="20" t="str">
        <f>VLOOKUP(A2680,Database!A:M,13,FALSE)</f>
        <v>À venir</v>
      </c>
      <c r="W2680" s="20" t="str">
        <f>VLOOKUP($A2680,Database!$A:$Y,20,FALSE)</f>
        <v/>
      </c>
      <c r="X2680" s="20" t="str">
        <f>VLOOKUP($A2680,Database!$A:$Y,21,FALSE)</f>
        <v/>
      </c>
      <c r="Y2680" s="20">
        <f>IF(A2680=0,0,IF(V2680="À venir",0,IF(AND(ISBLANK(P2680),ISBLANK(Q2680)),1,0)))</f>
        <v>0</v>
      </c>
      <c r="Z2680" s="20" t="str">
        <f>IF(OR(ISBLANK(P2680),ISBLANK(Q2680)),"",IF(OR(AND(P2680&gt;Q2680,W2680&gt;X2680),AND(P2680=Q2680,W2680=X2680),AND(P2680&lt;Q2680,W2680&lt;X2680)),1,0))</f>
        <v/>
      </c>
      <c r="AA2680" s="20" t="str">
        <f ca="1">IF(C2680&lt;NOW(),IF(AND(P2680&gt;Q2680,W2680&gt;X2680),S2680,IF(AND(P2680=Q2680,W2680=X2680),T2680,IF(AND(P2680&lt;Q2680,W2680&lt;X2680),U2680,0))),"")</f>
        <v/>
      </c>
      <c r="AB2680" s="20">
        <f ca="1">IF(AND(P2680=W2680,Q2680=X2680,NOT(ISBLANK(P2680)),NOT(ISBLANK(Q2680)),NOT(ISBLANK(W2680)),NOT(ISBLANK(AA2680))),1,0)</f>
        <v>0</v>
      </c>
      <c r="AC2680" s="20" t="str">
        <f ca="1">IF(AB2680=0,"",IF(OR(ISBLANK(P2680),ISBLANK(Q2680)),"",IF(ISBLANK(VLOOKUP(A2680,Database!A:AA,22,FALSE)),"",VLOOKUP(A2680,Database!A:AA,22,FALSE))))</f>
        <v/>
      </c>
      <c r="AD2680" s="20" t="str">
        <f>IFERROR(
   IF(
     OR(ISBLANK(P2680),ISBLANK(Q2680)),
     "",
     IF(
       AND(AA2680&lt;&gt;"",OR(V2680="Terminé",V2680="En cours")),
       VLOOKUP(AC2680,Setup_ScoreExactBonus!A:D,4,FALSE),
       0
     )),
  0)</f>
        <v/>
      </c>
      <c r="AE2680" s="21">
        <f>IFERROR(IF(OR(ISBLANK(P2680),ISBLANK(Q2680)),0,IF(AA2680&lt;&gt;"", AA2680 + IF(AB2680=1,AD2680, 0), "") * (R2680+1)),"")</f>
        <v>0</v>
      </c>
      <c r="AF2680" s="21">
        <f ca="1">SUMIFS(AE$2:AE2680,D$2:D2680,D2680)</f>
        <v>2789</v>
      </c>
    </row>
    <row r="2681" spans="1:32" hidden="1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1">
        <v>0</v>
      </c>
      <c r="S2681" s="20">
        <f>VLOOKUP($A2681,Database!$A:$Y,10,FALSE)</f>
        <v>0</v>
      </c>
      <c r="T2681" s="20">
        <f>VLOOKUP($A2681,Database!$A:$Y,11,FALSE)</f>
        <v>0</v>
      </c>
      <c r="U2681" s="20">
        <f>VLOOKUP($A2681,Database!$A:$Y,12,FALSE)</f>
        <v>0</v>
      </c>
      <c r="V2681" s="20" t="str">
        <f>VLOOKUP(A2681,Database!A:M,13,FALSE)</f>
        <v>À venir</v>
      </c>
      <c r="W2681" s="20" t="str">
        <f>VLOOKUP($A2681,Database!$A:$Y,20,FALSE)</f>
        <v/>
      </c>
      <c r="X2681" s="20" t="str">
        <f>VLOOKUP($A2681,Database!$A:$Y,21,FALSE)</f>
        <v/>
      </c>
      <c r="Y2681" s="20">
        <f>IF(A2681=0,0,IF(V2681="À venir",0,IF(AND(ISBLANK(P2681),ISBLANK(Q2681)),1,0)))</f>
        <v>0</v>
      </c>
      <c r="Z2681" s="20" t="str">
        <f>IF(OR(ISBLANK(P2681),ISBLANK(Q2681)),"",IF(OR(AND(P2681&gt;Q2681,W2681&gt;X2681),AND(P2681=Q2681,W2681=X2681),AND(P2681&lt;Q2681,W2681&lt;X2681)),1,0))</f>
        <v/>
      </c>
      <c r="AA2681" s="20" t="str">
        <f ca="1">IF(C2681&lt;NOW(),IF(AND(P2681&gt;Q2681,W2681&gt;X2681),S2681,IF(AND(P2681=Q2681,W2681=X2681),T2681,IF(AND(P2681&lt;Q2681,W2681&lt;X2681),U2681,0))),"")</f>
        <v/>
      </c>
      <c r="AB2681" s="20">
        <f ca="1">IF(AND(P2681=W2681,Q2681=X2681,NOT(ISBLANK(P2681)),NOT(ISBLANK(Q2681)),NOT(ISBLANK(W2681)),NOT(ISBLANK(AA2681))),1,0)</f>
        <v>0</v>
      </c>
      <c r="AC2681" s="20" t="str">
        <f ca="1">IF(AB2681=0,"",IF(OR(ISBLANK(P2681),ISBLANK(Q2681)),"",IF(ISBLANK(VLOOKUP(A2681,Database!A:AA,22,FALSE)),"",VLOOKUP(A2681,Database!A:AA,22,FALSE))))</f>
        <v/>
      </c>
      <c r="AD2681" s="20" t="str">
        <f>IFERROR(
   IF(
     OR(ISBLANK(P2681),ISBLANK(Q2681)),
     "",
     IF(
       AND(AA2681&lt;&gt;"",OR(V2681="Terminé",V2681="En cours")),
       VLOOKUP(AC2681,Setup_ScoreExactBonus!A:D,4,FALSE),
       0
     )),
  0)</f>
        <v/>
      </c>
      <c r="AE2681" s="21">
        <f>IFERROR(IF(OR(ISBLANK(P2681),ISBLANK(Q2681)),0,IF(AA2681&lt;&gt;"", AA2681 + IF(AB2681=1,AD2681, 0), "") * (R2681+1)),"")</f>
        <v>0</v>
      </c>
      <c r="AF2681" s="21">
        <f ca="1">SUMIFS(AE$2:AE2681,D$2:D2681,D2681)</f>
        <v>1434</v>
      </c>
    </row>
    <row r="2682" spans="1:32" hidden="1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1">
        <v>0</v>
      </c>
      <c r="S2682" s="20">
        <f>VLOOKUP($A2682,Database!$A:$Y,10,FALSE)</f>
        <v>0</v>
      </c>
      <c r="T2682" s="20">
        <f>VLOOKUP($A2682,Database!$A:$Y,11,FALSE)</f>
        <v>0</v>
      </c>
      <c r="U2682" s="20">
        <f>VLOOKUP($A2682,Database!$A:$Y,12,FALSE)</f>
        <v>0</v>
      </c>
      <c r="V2682" s="20" t="str">
        <f>VLOOKUP(A2682,Database!A:M,13,FALSE)</f>
        <v>À venir</v>
      </c>
      <c r="W2682" s="20" t="str">
        <f>VLOOKUP($A2682,Database!$A:$Y,20,FALSE)</f>
        <v/>
      </c>
      <c r="X2682" s="20" t="str">
        <f>VLOOKUP($A2682,Database!$A:$Y,21,FALSE)</f>
        <v/>
      </c>
      <c r="Y2682" s="20">
        <f>IF(A2682=0,0,IF(V2682="À venir",0,IF(AND(ISBLANK(P2682),ISBLANK(Q2682)),1,0)))</f>
        <v>0</v>
      </c>
      <c r="Z2682" s="20" t="str">
        <f>IF(OR(ISBLANK(P2682),ISBLANK(Q2682)),"",IF(OR(AND(P2682&gt;Q2682,W2682&gt;X2682),AND(P2682=Q2682,W2682=X2682),AND(P2682&lt;Q2682,W2682&lt;X2682)),1,0))</f>
        <v/>
      </c>
      <c r="AA2682" s="20" t="str">
        <f ca="1">IF(C2682&lt;NOW(),IF(AND(P2682&gt;Q2682,W2682&gt;X2682),S2682,IF(AND(P2682=Q2682,W2682=X2682),T2682,IF(AND(P2682&lt;Q2682,W2682&lt;X2682),U2682,0))),"")</f>
        <v/>
      </c>
      <c r="AB2682" s="20">
        <f ca="1">IF(AND(P2682=W2682,Q2682=X2682,NOT(ISBLANK(P2682)),NOT(ISBLANK(Q2682)),NOT(ISBLANK(W2682)),NOT(ISBLANK(AA2682))),1,0)</f>
        <v>0</v>
      </c>
      <c r="AC2682" s="20" t="str">
        <f ca="1">IF(AB2682=0,"",IF(OR(ISBLANK(P2682),ISBLANK(Q2682)),"",IF(ISBLANK(VLOOKUP(A2682,Database!A:AA,22,FALSE)),"",VLOOKUP(A2682,Database!A:AA,22,FALSE))))</f>
        <v/>
      </c>
      <c r="AD2682" s="20" t="str">
        <f>IFERROR(
   IF(
     OR(ISBLANK(P2682),ISBLANK(Q2682)),
     "",
     IF(
       AND(AA2682&lt;&gt;"",OR(V2682="Terminé",V2682="En cours")),
       VLOOKUP(AC2682,Setup_ScoreExactBonus!A:D,4,FALSE),
       0
     )),
  0)</f>
        <v/>
      </c>
      <c r="AE2682" s="21">
        <f>IFERROR(IF(OR(ISBLANK(P2682),ISBLANK(Q2682)),0,IF(AA2682&lt;&gt;"", AA2682 + IF(AB2682=1,AD2682, 0), "") * (R2682+1)),"")</f>
        <v>0</v>
      </c>
      <c r="AF2682" s="21">
        <f ca="1">SUMIFS(AE$2:AE2682,D$2:D2682,D2682)</f>
        <v>2732</v>
      </c>
    </row>
    <row r="2683" spans="1:32" hidden="1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1">
        <v>0</v>
      </c>
      <c r="S2683" s="20">
        <f>VLOOKUP($A2683,Database!$A:$Y,10,FALSE)</f>
        <v>0</v>
      </c>
      <c r="T2683" s="20">
        <f>VLOOKUP($A2683,Database!$A:$Y,11,FALSE)</f>
        <v>0</v>
      </c>
      <c r="U2683" s="20">
        <f>VLOOKUP($A2683,Database!$A:$Y,12,FALSE)</f>
        <v>0</v>
      </c>
      <c r="V2683" s="20" t="str">
        <f>VLOOKUP(A2683,Database!A:M,13,FALSE)</f>
        <v>À venir</v>
      </c>
      <c r="W2683" s="20" t="str">
        <f>VLOOKUP($A2683,Database!$A:$Y,20,FALSE)</f>
        <v/>
      </c>
      <c r="X2683" s="20" t="str">
        <f>VLOOKUP($A2683,Database!$A:$Y,21,FALSE)</f>
        <v/>
      </c>
      <c r="Y2683" s="20">
        <f>IF(A2683=0,0,IF(V2683="À venir",0,IF(AND(ISBLANK(P2683),ISBLANK(Q2683)),1,0)))</f>
        <v>0</v>
      </c>
      <c r="Z2683" s="20" t="str">
        <f>IF(OR(ISBLANK(P2683),ISBLANK(Q2683)),"",IF(OR(AND(P2683&gt;Q2683,W2683&gt;X2683),AND(P2683=Q2683,W2683=X2683),AND(P2683&lt;Q2683,W2683&lt;X2683)),1,0))</f>
        <v/>
      </c>
      <c r="AA2683" s="20" t="str">
        <f ca="1">IF(C2683&lt;NOW(),IF(AND(P2683&gt;Q2683,W2683&gt;X2683),S2683,IF(AND(P2683=Q2683,W2683=X2683),T2683,IF(AND(P2683&lt;Q2683,W2683&lt;X2683),U2683,0))),"")</f>
        <v/>
      </c>
      <c r="AB2683" s="20">
        <f ca="1">IF(AND(P2683=W2683,Q2683=X2683,NOT(ISBLANK(P2683)),NOT(ISBLANK(Q2683)),NOT(ISBLANK(W2683)),NOT(ISBLANK(AA2683))),1,0)</f>
        <v>0</v>
      </c>
      <c r="AC2683" s="20" t="str">
        <f ca="1">IF(AB2683=0,"",IF(OR(ISBLANK(P2683),ISBLANK(Q2683)),"",IF(ISBLANK(VLOOKUP(A2683,Database!A:AA,22,FALSE)),"",VLOOKUP(A2683,Database!A:AA,22,FALSE))))</f>
        <v/>
      </c>
      <c r="AD2683" s="20" t="str">
        <f>IFERROR(
   IF(
     OR(ISBLANK(P2683),ISBLANK(Q2683)),
     "",
     IF(
       AND(AA2683&lt;&gt;"",OR(V2683="Terminé",V2683="En cours")),
       VLOOKUP(AC2683,Setup_ScoreExactBonus!A:D,4,FALSE),
       0
     )),
  0)</f>
        <v/>
      </c>
      <c r="AE2683" s="21">
        <f>IFERROR(IF(OR(ISBLANK(P2683),ISBLANK(Q2683)),0,IF(AA2683&lt;&gt;"", AA2683 + IF(AB2683=1,AD2683, 0), "") * (R2683+1)),"")</f>
        <v>0</v>
      </c>
      <c r="AF2683" s="21">
        <f ca="1">SUMIFS(AE$2:AE2683,D$2:D2683,D2683)</f>
        <v>2825</v>
      </c>
    </row>
    <row r="2684" spans="1:32" hidden="1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1">
        <v>0</v>
      </c>
      <c r="S2684" s="20">
        <f>VLOOKUP($A2684,Database!$A:$Y,10,FALSE)</f>
        <v>0</v>
      </c>
      <c r="T2684" s="20">
        <f>VLOOKUP($A2684,Database!$A:$Y,11,FALSE)</f>
        <v>0</v>
      </c>
      <c r="U2684" s="20">
        <f>VLOOKUP($A2684,Database!$A:$Y,12,FALSE)</f>
        <v>0</v>
      </c>
      <c r="V2684" s="20" t="str">
        <f>VLOOKUP(A2684,Database!A:M,13,FALSE)</f>
        <v>À venir</v>
      </c>
      <c r="W2684" s="20" t="str">
        <f>VLOOKUP($A2684,Database!$A:$Y,20,FALSE)</f>
        <v/>
      </c>
      <c r="X2684" s="20" t="str">
        <f>VLOOKUP($A2684,Database!$A:$Y,21,FALSE)</f>
        <v/>
      </c>
      <c r="Y2684" s="20">
        <f>IF(A2684=0,0,IF(V2684="À venir",0,IF(AND(ISBLANK(P2684),ISBLANK(Q2684)),1,0)))</f>
        <v>0</v>
      </c>
      <c r="Z2684" s="20" t="str">
        <f>IF(OR(ISBLANK(P2684),ISBLANK(Q2684)),"",IF(OR(AND(P2684&gt;Q2684,W2684&gt;X2684),AND(P2684=Q2684,W2684=X2684),AND(P2684&lt;Q2684,W2684&lt;X2684)),1,0))</f>
        <v/>
      </c>
      <c r="AA2684" s="20" t="str">
        <f ca="1">IF(C2684&lt;NOW(),IF(AND(P2684&gt;Q2684,W2684&gt;X2684),S2684,IF(AND(P2684=Q2684,W2684=X2684),T2684,IF(AND(P2684&lt;Q2684,W2684&lt;X2684),U2684,0))),"")</f>
        <v/>
      </c>
      <c r="AB2684" s="20">
        <f ca="1">IF(AND(P2684=W2684,Q2684=X2684,NOT(ISBLANK(P2684)),NOT(ISBLANK(Q2684)),NOT(ISBLANK(W2684)),NOT(ISBLANK(AA2684))),1,0)</f>
        <v>0</v>
      </c>
      <c r="AC2684" s="20" t="str">
        <f ca="1">IF(AB2684=0,"",IF(OR(ISBLANK(P2684),ISBLANK(Q2684)),"",IF(ISBLANK(VLOOKUP(A2684,Database!A:AA,22,FALSE)),"",VLOOKUP(A2684,Database!A:AA,22,FALSE))))</f>
        <v/>
      </c>
      <c r="AD2684" s="20" t="str">
        <f>IFERROR(
   IF(
     OR(ISBLANK(P2684),ISBLANK(Q2684)),
     "",
     IF(
       AND(AA2684&lt;&gt;"",OR(V2684="Terminé",V2684="En cours")),
       VLOOKUP(AC2684,Setup_ScoreExactBonus!A:D,4,FALSE),
       0
     )),
  0)</f>
        <v/>
      </c>
      <c r="AE2684" s="21">
        <f>IFERROR(IF(OR(ISBLANK(P2684),ISBLANK(Q2684)),0,IF(AA2684&lt;&gt;"", AA2684 + IF(AB2684=1,AD2684, 0), "") * (R2684+1)),"")</f>
        <v>0</v>
      </c>
      <c r="AF2684" s="21">
        <f ca="1">SUMIFS(AE$2:AE2684,D$2:D2684,D2684)</f>
        <v>2585</v>
      </c>
    </row>
    <row r="2685" spans="1:32" hidden="1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1">
        <v>0</v>
      </c>
      <c r="S2685" s="20">
        <f>VLOOKUP($A2685,Database!$A:$Y,10,FALSE)</f>
        <v>0</v>
      </c>
      <c r="T2685" s="20">
        <f>VLOOKUP($A2685,Database!$A:$Y,11,FALSE)</f>
        <v>0</v>
      </c>
      <c r="U2685" s="20">
        <f>VLOOKUP($A2685,Database!$A:$Y,12,FALSE)</f>
        <v>0</v>
      </c>
      <c r="V2685" s="20" t="str">
        <f>VLOOKUP(A2685,Database!A:M,13,FALSE)</f>
        <v>À venir</v>
      </c>
      <c r="W2685" s="20" t="str">
        <f>VLOOKUP($A2685,Database!$A:$Y,20,FALSE)</f>
        <v/>
      </c>
      <c r="X2685" s="20" t="str">
        <f>VLOOKUP($A2685,Database!$A:$Y,21,FALSE)</f>
        <v/>
      </c>
      <c r="Y2685" s="20">
        <f>IF(A2685=0,0,IF(V2685="À venir",0,IF(AND(ISBLANK(P2685),ISBLANK(Q2685)),1,0)))</f>
        <v>0</v>
      </c>
      <c r="Z2685" s="20" t="str">
        <f>IF(OR(ISBLANK(P2685),ISBLANK(Q2685)),"",IF(OR(AND(P2685&gt;Q2685,W2685&gt;X2685),AND(P2685=Q2685,W2685=X2685),AND(P2685&lt;Q2685,W2685&lt;X2685)),1,0))</f>
        <v/>
      </c>
      <c r="AA2685" s="20" t="str">
        <f ca="1">IF(C2685&lt;NOW(),IF(AND(P2685&gt;Q2685,W2685&gt;X2685),S2685,IF(AND(P2685=Q2685,W2685=X2685),T2685,IF(AND(P2685&lt;Q2685,W2685&lt;X2685),U2685,0))),"")</f>
        <v/>
      </c>
      <c r="AB2685" s="20">
        <f ca="1">IF(AND(P2685=W2685,Q2685=X2685,NOT(ISBLANK(P2685)),NOT(ISBLANK(Q2685)),NOT(ISBLANK(W2685)),NOT(ISBLANK(AA2685))),1,0)</f>
        <v>0</v>
      </c>
      <c r="AC2685" s="20" t="str">
        <f ca="1">IF(AB2685=0,"",IF(OR(ISBLANK(P2685),ISBLANK(Q2685)),"",IF(ISBLANK(VLOOKUP(A2685,Database!A:AA,22,FALSE)),"",VLOOKUP(A2685,Database!A:AA,22,FALSE))))</f>
        <v/>
      </c>
      <c r="AD2685" s="20" t="str">
        <f>IFERROR(
   IF(
     OR(ISBLANK(P2685),ISBLANK(Q2685)),
     "",
     IF(
       AND(AA2685&lt;&gt;"",OR(V2685="Terminé",V2685="En cours")),
       VLOOKUP(AC2685,Setup_ScoreExactBonus!A:D,4,FALSE),
       0
     )),
  0)</f>
        <v/>
      </c>
      <c r="AE2685" s="21">
        <f>IFERROR(IF(OR(ISBLANK(P2685),ISBLANK(Q2685)),0,IF(AA2685&lt;&gt;"", AA2685 + IF(AB2685=1,AD2685, 0), "") * (R2685+1)),"")</f>
        <v>0</v>
      </c>
      <c r="AF2685" s="21">
        <f ca="1">SUMIFS(AE$2:AE2685,D$2:D2685,D2685)</f>
        <v>2936</v>
      </c>
    </row>
    <row r="2686" spans="1:32" hidden="1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1">
        <v>0</v>
      </c>
      <c r="S2686" s="20">
        <f>VLOOKUP($A2686,Database!$A:$Y,10,FALSE)</f>
        <v>0</v>
      </c>
      <c r="T2686" s="20">
        <f>VLOOKUP($A2686,Database!$A:$Y,11,FALSE)</f>
        <v>0</v>
      </c>
      <c r="U2686" s="20">
        <f>VLOOKUP($A2686,Database!$A:$Y,12,FALSE)</f>
        <v>0</v>
      </c>
      <c r="V2686" s="20" t="str">
        <f>VLOOKUP(A2686,Database!A:M,13,FALSE)</f>
        <v>À venir</v>
      </c>
      <c r="W2686" s="20" t="str">
        <f>VLOOKUP($A2686,Database!$A:$Y,20,FALSE)</f>
        <v/>
      </c>
      <c r="X2686" s="20" t="str">
        <f>VLOOKUP($A2686,Database!$A:$Y,21,FALSE)</f>
        <v/>
      </c>
      <c r="Y2686" s="20">
        <f>IF(A2686=0,0,IF(V2686="À venir",0,IF(AND(ISBLANK(P2686),ISBLANK(Q2686)),1,0)))</f>
        <v>0</v>
      </c>
      <c r="Z2686" s="20" t="str">
        <f>IF(OR(ISBLANK(P2686),ISBLANK(Q2686)),"",IF(OR(AND(P2686&gt;Q2686,W2686&gt;X2686),AND(P2686=Q2686,W2686=X2686),AND(P2686&lt;Q2686,W2686&lt;X2686)),1,0))</f>
        <v/>
      </c>
      <c r="AA2686" s="20" t="str">
        <f ca="1">IF(C2686&lt;NOW(),IF(AND(P2686&gt;Q2686,W2686&gt;X2686),S2686,IF(AND(P2686=Q2686,W2686=X2686),T2686,IF(AND(P2686&lt;Q2686,W2686&lt;X2686),U2686,0))),"")</f>
        <v/>
      </c>
      <c r="AB2686" s="20">
        <f ca="1">IF(AND(P2686=W2686,Q2686=X2686,NOT(ISBLANK(P2686)),NOT(ISBLANK(Q2686)),NOT(ISBLANK(W2686)),NOT(ISBLANK(AA2686))),1,0)</f>
        <v>0</v>
      </c>
      <c r="AC2686" s="20" t="str">
        <f ca="1">IF(AB2686=0,"",IF(OR(ISBLANK(P2686),ISBLANK(Q2686)),"",IF(ISBLANK(VLOOKUP(A2686,Database!A:AA,22,FALSE)),"",VLOOKUP(A2686,Database!A:AA,22,FALSE))))</f>
        <v/>
      </c>
      <c r="AD2686" s="20" t="str">
        <f>IFERROR(
   IF(
     OR(ISBLANK(P2686),ISBLANK(Q2686)),
     "",
     IF(
       AND(AA2686&lt;&gt;"",OR(V2686="Terminé",V2686="En cours")),
       VLOOKUP(AC2686,Setup_ScoreExactBonus!A:D,4,FALSE),
       0
     )),
  0)</f>
        <v/>
      </c>
      <c r="AE2686" s="21">
        <f>IFERROR(IF(OR(ISBLANK(P2686),ISBLANK(Q2686)),0,IF(AA2686&lt;&gt;"", AA2686 + IF(AB2686=1,AD2686, 0), "") * (R2686+1)),"")</f>
        <v>0</v>
      </c>
      <c r="AF2686" s="21">
        <f ca="1">SUMIFS(AE$2:AE2686,D$2:D2686,D2686)</f>
        <v>2774</v>
      </c>
    </row>
    <row r="2687" spans="1:32" hidden="1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1">
        <v>0</v>
      </c>
      <c r="S2687" s="20">
        <f>VLOOKUP($A2687,Database!$A:$Y,10,FALSE)</f>
        <v>0</v>
      </c>
      <c r="T2687" s="20">
        <f>VLOOKUP($A2687,Database!$A:$Y,11,FALSE)</f>
        <v>0</v>
      </c>
      <c r="U2687" s="20">
        <f>VLOOKUP($A2687,Database!$A:$Y,12,FALSE)</f>
        <v>0</v>
      </c>
      <c r="V2687" s="20" t="str">
        <f>VLOOKUP(A2687,Database!A:M,13,FALSE)</f>
        <v>À venir</v>
      </c>
      <c r="W2687" s="20" t="str">
        <f>VLOOKUP($A2687,Database!$A:$Y,20,FALSE)</f>
        <v/>
      </c>
      <c r="X2687" s="20" t="str">
        <f>VLOOKUP($A2687,Database!$A:$Y,21,FALSE)</f>
        <v/>
      </c>
      <c r="Y2687" s="20">
        <f>IF(A2687=0,0,IF(V2687="À venir",0,IF(AND(ISBLANK(P2687),ISBLANK(Q2687)),1,0)))</f>
        <v>0</v>
      </c>
      <c r="Z2687" s="20" t="str">
        <f>IF(OR(ISBLANK(P2687),ISBLANK(Q2687)),"",IF(OR(AND(P2687&gt;Q2687,W2687&gt;X2687),AND(P2687=Q2687,W2687=X2687),AND(P2687&lt;Q2687,W2687&lt;X2687)),1,0))</f>
        <v/>
      </c>
      <c r="AA2687" s="20" t="str">
        <f ca="1">IF(C2687&lt;NOW(),IF(AND(P2687&gt;Q2687,W2687&gt;X2687),S2687,IF(AND(P2687=Q2687,W2687=X2687),T2687,IF(AND(P2687&lt;Q2687,W2687&lt;X2687),U2687,0))),"")</f>
        <v/>
      </c>
      <c r="AB2687" s="20">
        <f ca="1">IF(AND(P2687=W2687,Q2687=X2687,NOT(ISBLANK(P2687)),NOT(ISBLANK(Q2687)),NOT(ISBLANK(W2687)),NOT(ISBLANK(AA2687))),1,0)</f>
        <v>0</v>
      </c>
      <c r="AC2687" s="20" t="str">
        <f ca="1">IF(AB2687=0,"",IF(OR(ISBLANK(P2687),ISBLANK(Q2687)),"",IF(ISBLANK(VLOOKUP(A2687,Database!A:AA,22,FALSE)),"",VLOOKUP(A2687,Database!A:AA,22,FALSE))))</f>
        <v/>
      </c>
      <c r="AD2687" s="20" t="str">
        <f>IFERROR(
   IF(
     OR(ISBLANK(P2687),ISBLANK(Q2687)),
     "",
     IF(
       AND(AA2687&lt;&gt;"",OR(V2687="Terminé",V2687="En cours")),
       VLOOKUP(AC2687,Setup_ScoreExactBonus!A:D,4,FALSE),
       0
     )),
  0)</f>
        <v/>
      </c>
      <c r="AE2687" s="21">
        <f>IFERROR(IF(OR(ISBLANK(P2687),ISBLANK(Q2687)),0,IF(AA2687&lt;&gt;"", AA2687 + IF(AB2687=1,AD2687, 0), "") * (R2687+1)),"")</f>
        <v>0</v>
      </c>
      <c r="AF2687" s="21">
        <f ca="1">SUMIFS(AE$2:AE2687,D$2:D2687,D2687)</f>
        <v>2919</v>
      </c>
    </row>
    <row r="2688" spans="1:32" hidden="1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1">
        <v>0</v>
      </c>
      <c r="S2688" s="20">
        <f>VLOOKUP($A2688,Database!$A:$Y,10,FALSE)</f>
        <v>0</v>
      </c>
      <c r="T2688" s="20">
        <f>VLOOKUP($A2688,Database!$A:$Y,11,FALSE)</f>
        <v>0</v>
      </c>
      <c r="U2688" s="20">
        <f>VLOOKUP($A2688,Database!$A:$Y,12,FALSE)</f>
        <v>0</v>
      </c>
      <c r="V2688" s="20" t="str">
        <f>VLOOKUP(A2688,Database!A:M,13,FALSE)</f>
        <v>À venir</v>
      </c>
      <c r="W2688" s="20" t="str">
        <f>VLOOKUP($A2688,Database!$A:$Y,20,FALSE)</f>
        <v/>
      </c>
      <c r="X2688" s="20" t="str">
        <f>VLOOKUP($A2688,Database!$A:$Y,21,FALSE)</f>
        <v/>
      </c>
      <c r="Y2688" s="20">
        <f>IF(A2688=0,0,IF(V2688="À venir",0,IF(AND(ISBLANK(P2688),ISBLANK(Q2688)),1,0)))</f>
        <v>0</v>
      </c>
      <c r="Z2688" s="20" t="str">
        <f>IF(OR(ISBLANK(P2688),ISBLANK(Q2688)),"",IF(OR(AND(P2688&gt;Q2688,W2688&gt;X2688),AND(P2688=Q2688,W2688=X2688),AND(P2688&lt;Q2688,W2688&lt;X2688)),1,0))</f>
        <v/>
      </c>
      <c r="AA2688" s="20" t="str">
        <f ca="1">IF(C2688&lt;NOW(),IF(AND(P2688&gt;Q2688,W2688&gt;X2688),S2688,IF(AND(P2688=Q2688,W2688=X2688),T2688,IF(AND(P2688&lt;Q2688,W2688&lt;X2688),U2688,0))),"")</f>
        <v/>
      </c>
      <c r="AB2688" s="20">
        <f ca="1">IF(AND(P2688=W2688,Q2688=X2688,NOT(ISBLANK(P2688)),NOT(ISBLANK(Q2688)),NOT(ISBLANK(W2688)),NOT(ISBLANK(AA2688))),1,0)</f>
        <v>0</v>
      </c>
      <c r="AC2688" s="20" t="str">
        <f ca="1">IF(AB2688=0,"",IF(OR(ISBLANK(P2688),ISBLANK(Q2688)),"",IF(ISBLANK(VLOOKUP(A2688,Database!A:AA,22,FALSE)),"",VLOOKUP(A2688,Database!A:AA,22,FALSE))))</f>
        <v/>
      </c>
      <c r="AD2688" s="20" t="str">
        <f>IFERROR(
   IF(
     OR(ISBLANK(P2688),ISBLANK(Q2688)),
     "",
     IF(
       AND(AA2688&lt;&gt;"",OR(V2688="Terminé",V2688="En cours")),
       VLOOKUP(AC2688,Setup_ScoreExactBonus!A:D,4,FALSE),
       0
     )),
  0)</f>
        <v/>
      </c>
      <c r="AE2688" s="21">
        <f>IFERROR(IF(OR(ISBLANK(P2688),ISBLANK(Q2688)),0,IF(AA2688&lt;&gt;"", AA2688 + IF(AB2688=1,AD2688, 0), "") * (R2688+1)),"")</f>
        <v>0</v>
      </c>
      <c r="AF2688" s="21">
        <f ca="1">SUMIFS(AE$2:AE2688,D$2:D2688,D2688)</f>
        <v>2893</v>
      </c>
    </row>
    <row r="2689" spans="1:32" hidden="1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1">
        <v>0</v>
      </c>
      <c r="S2689" s="20">
        <f>VLOOKUP($A2689,Database!$A:$Y,10,FALSE)</f>
        <v>0</v>
      </c>
      <c r="T2689" s="20">
        <f>VLOOKUP($A2689,Database!$A:$Y,11,FALSE)</f>
        <v>0</v>
      </c>
      <c r="U2689" s="20">
        <f>VLOOKUP($A2689,Database!$A:$Y,12,FALSE)</f>
        <v>0</v>
      </c>
      <c r="V2689" s="20" t="str">
        <f>VLOOKUP(A2689,Database!A:M,13,FALSE)</f>
        <v>À venir</v>
      </c>
      <c r="W2689" s="20" t="str">
        <f>VLOOKUP($A2689,Database!$A:$Y,20,FALSE)</f>
        <v/>
      </c>
      <c r="X2689" s="20" t="str">
        <f>VLOOKUP($A2689,Database!$A:$Y,21,FALSE)</f>
        <v/>
      </c>
      <c r="Y2689" s="20">
        <f>IF(A2689=0,0,IF(V2689="À venir",0,IF(AND(ISBLANK(P2689),ISBLANK(Q2689)),1,0)))</f>
        <v>0</v>
      </c>
      <c r="Z2689" s="20" t="str">
        <f>IF(OR(ISBLANK(P2689),ISBLANK(Q2689)),"",IF(OR(AND(P2689&gt;Q2689,W2689&gt;X2689),AND(P2689=Q2689,W2689=X2689),AND(P2689&lt;Q2689,W2689&lt;X2689)),1,0))</f>
        <v/>
      </c>
      <c r="AA2689" s="20" t="str">
        <f ca="1">IF(C2689&lt;NOW(),IF(AND(P2689&gt;Q2689,W2689&gt;X2689),S2689,IF(AND(P2689=Q2689,W2689=X2689),T2689,IF(AND(P2689&lt;Q2689,W2689&lt;X2689),U2689,0))),"")</f>
        <v/>
      </c>
      <c r="AB2689" s="20">
        <f ca="1">IF(AND(P2689=W2689,Q2689=X2689,NOT(ISBLANK(P2689)),NOT(ISBLANK(Q2689)),NOT(ISBLANK(W2689)),NOT(ISBLANK(AA2689))),1,0)</f>
        <v>0</v>
      </c>
      <c r="AC2689" s="20" t="str">
        <f ca="1">IF(AB2689=0,"",IF(OR(ISBLANK(P2689),ISBLANK(Q2689)),"",IF(ISBLANK(VLOOKUP(A2689,Database!A:AA,22,FALSE)),"",VLOOKUP(A2689,Database!A:AA,22,FALSE))))</f>
        <v/>
      </c>
      <c r="AD2689" s="20" t="str">
        <f>IFERROR(
   IF(
     OR(ISBLANK(P2689),ISBLANK(Q2689)),
     "",
     IF(
       AND(AA2689&lt;&gt;"",OR(V2689="Terminé",V2689="En cours")),
       VLOOKUP(AC2689,Setup_ScoreExactBonus!A:D,4,FALSE),
       0
     )),
  0)</f>
        <v/>
      </c>
      <c r="AE2689" s="21">
        <f>IFERROR(IF(OR(ISBLANK(P2689),ISBLANK(Q2689)),0,IF(AA2689&lt;&gt;"", AA2689 + IF(AB2689=1,AD2689, 0), "") * (R2689+1)),"")</f>
        <v>0</v>
      </c>
      <c r="AF2689" s="21">
        <f ca="1">SUMIFS(AE$2:AE2689,D$2:D2689,D2689)</f>
        <v>2823</v>
      </c>
    </row>
    <row r="2690" spans="1:32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1">
        <v>0</v>
      </c>
      <c r="S2690" s="20">
        <f>VLOOKUP($A2690,Database!$A:$Y,10,FALSE)</f>
        <v>0</v>
      </c>
      <c r="T2690" s="20">
        <f>VLOOKUP($A2690,Database!$A:$Y,11,FALSE)</f>
        <v>0</v>
      </c>
      <c r="U2690" s="20">
        <f>VLOOKUP($A2690,Database!$A:$Y,12,FALSE)</f>
        <v>0</v>
      </c>
      <c r="V2690" s="20" t="str">
        <f>VLOOKUP(A2690,Database!A:M,13,FALSE)</f>
        <v>À venir</v>
      </c>
      <c r="W2690" s="20" t="str">
        <f>VLOOKUP($A2690,Database!$A:$Y,20,FALSE)</f>
        <v/>
      </c>
      <c r="X2690" s="20" t="str">
        <f>VLOOKUP($A2690,Database!$A:$Y,21,FALSE)</f>
        <v/>
      </c>
      <c r="Y2690" s="20">
        <f>IF(A2690=0,0,IF(V2690="À venir",0,IF(AND(ISBLANK(P2690),ISBLANK(Q2690)),1,0)))</f>
        <v>0</v>
      </c>
      <c r="Z2690" s="20" t="str">
        <f>IF(OR(ISBLANK(P2690),ISBLANK(Q2690)),"",IF(OR(AND(P2690&gt;Q2690,W2690&gt;X2690),AND(P2690=Q2690,W2690=X2690),AND(P2690&lt;Q2690,W2690&lt;X2690)),1,0))</f>
        <v/>
      </c>
      <c r="AA2690" s="20" t="str">
        <f ca="1">IF(C2690&lt;NOW(),IF(AND(P2690&gt;Q2690,W2690&gt;X2690),S2690,IF(AND(P2690=Q2690,W2690=X2690),T2690,IF(AND(P2690&lt;Q2690,W2690&lt;X2690),U2690,0))),"")</f>
        <v/>
      </c>
      <c r="AB2690" s="20">
        <f ca="1">IF(AND(P2690=W2690,Q2690=X2690,NOT(ISBLANK(P2690)),NOT(ISBLANK(Q2690)),NOT(ISBLANK(W2690)),NOT(ISBLANK(AA2690))),1,0)</f>
        <v>0</v>
      </c>
      <c r="AC2690" s="20" t="str">
        <f ca="1">IF(AB2690=0,"",IF(OR(ISBLANK(P2690),ISBLANK(Q2690)),"",IF(ISBLANK(VLOOKUP(A2690,Database!A:AA,22,FALSE)),"",VLOOKUP(A2690,Database!A:AA,22,FALSE))))</f>
        <v/>
      </c>
      <c r="AD2690" s="20" t="str">
        <f>IFERROR(
   IF(
     OR(ISBLANK(P2690),ISBLANK(Q2690)),
     "",
     IF(
       AND(AA2690&lt;&gt;"",OR(V2690="Terminé",V2690="En cours")),
       VLOOKUP(AC2690,Setup_ScoreExactBonus!A:D,4,FALSE),
       0
     )),
  0)</f>
        <v/>
      </c>
      <c r="AE2690" s="21">
        <f>IFERROR(IF(OR(ISBLANK(P2690),ISBLANK(Q2690)),0,IF(AA2690&lt;&gt;"", AA2690 + IF(AB2690=1,AD2690, 0), "") * (R2690+1)),"")</f>
        <v>0</v>
      </c>
      <c r="AF2690" s="21">
        <f ca="1">SUMIFS(AE$2:AE2690,D$2:D2690,D2690)</f>
        <v>2420</v>
      </c>
    </row>
    <row r="2691" spans="1:32" hidden="1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1">
        <v>0</v>
      </c>
      <c r="S2691" s="20">
        <f>VLOOKUP($A2691,Database!$A:$Y,10,FALSE)</f>
        <v>0</v>
      </c>
      <c r="T2691" s="20">
        <f>VLOOKUP($A2691,Database!$A:$Y,11,FALSE)</f>
        <v>0</v>
      </c>
      <c r="U2691" s="20">
        <f>VLOOKUP($A2691,Database!$A:$Y,12,FALSE)</f>
        <v>0</v>
      </c>
      <c r="V2691" s="20" t="str">
        <f>VLOOKUP(A2691,Database!A:M,13,FALSE)</f>
        <v>À venir</v>
      </c>
      <c r="W2691" s="20" t="str">
        <f>VLOOKUP($A2691,Database!$A:$Y,20,FALSE)</f>
        <v/>
      </c>
      <c r="X2691" s="20" t="str">
        <f>VLOOKUP($A2691,Database!$A:$Y,21,FALSE)</f>
        <v/>
      </c>
      <c r="Y2691" s="20">
        <f>IF(A2691=0,0,IF(V2691="À venir",0,IF(AND(ISBLANK(P2691),ISBLANK(Q2691)),1,0)))</f>
        <v>0</v>
      </c>
      <c r="Z2691" s="20" t="str">
        <f>IF(OR(ISBLANK(P2691),ISBLANK(Q2691)),"",IF(OR(AND(P2691&gt;Q2691,W2691&gt;X2691),AND(P2691=Q2691,W2691=X2691),AND(P2691&lt;Q2691,W2691&lt;X2691)),1,0))</f>
        <v/>
      </c>
      <c r="AA2691" s="20" t="str">
        <f ca="1">IF(C2691&lt;NOW(),IF(AND(P2691&gt;Q2691,W2691&gt;X2691),S2691,IF(AND(P2691=Q2691,W2691=X2691),T2691,IF(AND(P2691&lt;Q2691,W2691&lt;X2691),U2691,0))),"")</f>
        <v/>
      </c>
      <c r="AB2691" s="20">
        <f ca="1">IF(AND(P2691=W2691,Q2691=X2691,NOT(ISBLANK(P2691)),NOT(ISBLANK(Q2691)),NOT(ISBLANK(W2691)),NOT(ISBLANK(AA2691))),1,0)</f>
        <v>0</v>
      </c>
      <c r="AC2691" s="20" t="str">
        <f ca="1">IF(AB2691=0,"",IF(OR(ISBLANK(P2691),ISBLANK(Q2691)),"",IF(ISBLANK(VLOOKUP(A2691,Database!A:AA,22,FALSE)),"",VLOOKUP(A2691,Database!A:AA,22,FALSE))))</f>
        <v/>
      </c>
      <c r="AD2691" s="20" t="str">
        <f>IFERROR(
   IF(
     OR(ISBLANK(P2691),ISBLANK(Q2691)),
     "",
     IF(
       AND(AA2691&lt;&gt;"",OR(V2691="Terminé",V2691="En cours")),
       VLOOKUP(AC2691,Setup_ScoreExactBonus!A:D,4,FALSE),
       0
     )),
  0)</f>
        <v/>
      </c>
      <c r="AE2691" s="21">
        <f>IFERROR(IF(OR(ISBLANK(P2691),ISBLANK(Q2691)),0,IF(AA2691&lt;&gt;"", AA2691 + IF(AB2691=1,AD2691, 0), "") * (R2691+1)),"")</f>
        <v>0</v>
      </c>
      <c r="AF2691" s="21">
        <f ca="1">SUMIFS(AE$2:AE2691,D$2:D2691,D2691)</f>
        <v>2637</v>
      </c>
    </row>
    <row r="2692" spans="1:32" hidden="1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1">
        <v>0</v>
      </c>
      <c r="S2692" s="20">
        <f>VLOOKUP($A2692,Database!$A:$Y,10,FALSE)</f>
        <v>0</v>
      </c>
      <c r="T2692" s="20">
        <f>VLOOKUP($A2692,Database!$A:$Y,11,FALSE)</f>
        <v>0</v>
      </c>
      <c r="U2692" s="20">
        <f>VLOOKUP($A2692,Database!$A:$Y,12,FALSE)</f>
        <v>0</v>
      </c>
      <c r="V2692" s="20" t="str">
        <f>VLOOKUP(A2692,Database!A:M,13,FALSE)</f>
        <v>À venir</v>
      </c>
      <c r="W2692" s="20" t="str">
        <f>VLOOKUP($A2692,Database!$A:$Y,20,FALSE)</f>
        <v/>
      </c>
      <c r="X2692" s="20" t="str">
        <f>VLOOKUP($A2692,Database!$A:$Y,21,FALSE)</f>
        <v/>
      </c>
      <c r="Y2692" s="20">
        <f>IF(A2692=0,0,IF(V2692="À venir",0,IF(AND(ISBLANK(P2692),ISBLANK(Q2692)),1,0)))</f>
        <v>0</v>
      </c>
      <c r="Z2692" s="20" t="str">
        <f>IF(OR(ISBLANK(P2692),ISBLANK(Q2692)),"",IF(OR(AND(P2692&gt;Q2692,W2692&gt;X2692),AND(P2692=Q2692,W2692=X2692),AND(P2692&lt;Q2692,W2692&lt;X2692)),1,0))</f>
        <v/>
      </c>
      <c r="AA2692" s="20" t="str">
        <f ca="1">IF(C2692&lt;NOW(),IF(AND(P2692&gt;Q2692,W2692&gt;X2692),S2692,IF(AND(P2692=Q2692,W2692=X2692),T2692,IF(AND(P2692&lt;Q2692,W2692&lt;X2692),U2692,0))),"")</f>
        <v/>
      </c>
      <c r="AB2692" s="20">
        <f ca="1">IF(AND(P2692=W2692,Q2692=X2692,NOT(ISBLANK(P2692)),NOT(ISBLANK(Q2692)),NOT(ISBLANK(W2692)),NOT(ISBLANK(AA2692))),1,0)</f>
        <v>0</v>
      </c>
      <c r="AC2692" s="20" t="str">
        <f ca="1">IF(AB2692=0,"",IF(OR(ISBLANK(P2692),ISBLANK(Q2692)),"",IF(ISBLANK(VLOOKUP(A2692,Database!A:AA,22,FALSE)),"",VLOOKUP(A2692,Database!A:AA,22,FALSE))))</f>
        <v/>
      </c>
      <c r="AD2692" s="20" t="str">
        <f>IFERROR(
   IF(
     OR(ISBLANK(P2692),ISBLANK(Q2692)),
     "",
     IF(
       AND(AA2692&lt;&gt;"",OR(V2692="Terminé",V2692="En cours")),
       VLOOKUP(AC2692,Setup_ScoreExactBonus!A:D,4,FALSE),
       0
     )),
  0)</f>
        <v/>
      </c>
      <c r="AE2692" s="21">
        <f>IFERROR(IF(OR(ISBLANK(P2692),ISBLANK(Q2692)),0,IF(AA2692&lt;&gt;"", AA2692 + IF(AB2692=1,AD2692, 0), "") * (R2692+1)),"")</f>
        <v>0</v>
      </c>
      <c r="AF2692" s="21">
        <f ca="1">SUMIFS(AE$2:AE2692,D$2:D2692,D2692)</f>
        <v>2628</v>
      </c>
    </row>
    <row r="2693" spans="1:32" hidden="1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1">
        <v>0</v>
      </c>
      <c r="S2693" s="20">
        <f>VLOOKUP($A2693,Database!$A:$Y,10,FALSE)</f>
        <v>0</v>
      </c>
      <c r="T2693" s="20">
        <f>VLOOKUP($A2693,Database!$A:$Y,11,FALSE)</f>
        <v>0</v>
      </c>
      <c r="U2693" s="20">
        <f>VLOOKUP($A2693,Database!$A:$Y,12,FALSE)</f>
        <v>0</v>
      </c>
      <c r="V2693" s="20" t="str">
        <f>VLOOKUP(A2693,Database!A:M,13,FALSE)</f>
        <v>À venir</v>
      </c>
      <c r="W2693" s="20" t="str">
        <f>VLOOKUP($A2693,Database!$A:$Y,20,FALSE)</f>
        <v/>
      </c>
      <c r="X2693" s="20" t="str">
        <f>VLOOKUP($A2693,Database!$A:$Y,21,FALSE)</f>
        <v/>
      </c>
      <c r="Y2693" s="20">
        <f>IF(A2693=0,0,IF(V2693="À venir",0,IF(AND(ISBLANK(P2693),ISBLANK(Q2693)),1,0)))</f>
        <v>0</v>
      </c>
      <c r="Z2693" s="20" t="str">
        <f>IF(OR(ISBLANK(P2693),ISBLANK(Q2693)),"",IF(OR(AND(P2693&gt;Q2693,W2693&gt;X2693),AND(P2693=Q2693,W2693=X2693),AND(P2693&lt;Q2693,W2693&lt;X2693)),1,0))</f>
        <v/>
      </c>
      <c r="AA2693" s="20" t="str">
        <f ca="1">IF(C2693&lt;NOW(),IF(AND(P2693&gt;Q2693,W2693&gt;X2693),S2693,IF(AND(P2693=Q2693,W2693=X2693),T2693,IF(AND(P2693&lt;Q2693,W2693&lt;X2693),U2693,0))),"")</f>
        <v/>
      </c>
      <c r="AB2693" s="20">
        <f ca="1">IF(AND(P2693=W2693,Q2693=X2693,NOT(ISBLANK(P2693)),NOT(ISBLANK(Q2693)),NOT(ISBLANK(W2693)),NOT(ISBLANK(AA2693))),1,0)</f>
        <v>0</v>
      </c>
      <c r="AC2693" s="20" t="str">
        <f ca="1">IF(AB2693=0,"",IF(OR(ISBLANK(P2693),ISBLANK(Q2693)),"",IF(ISBLANK(VLOOKUP(A2693,Database!A:AA,22,FALSE)),"",VLOOKUP(A2693,Database!A:AA,22,FALSE))))</f>
        <v/>
      </c>
      <c r="AD2693" s="20" t="str">
        <f>IFERROR(
   IF(
     OR(ISBLANK(P2693),ISBLANK(Q2693)),
     "",
     IF(
       AND(AA2693&lt;&gt;"",OR(V2693="Terminé",V2693="En cours")),
       VLOOKUP(AC2693,Setup_ScoreExactBonus!A:D,4,FALSE),
       0
     )),
  0)</f>
        <v/>
      </c>
      <c r="AE2693" s="21">
        <f>IFERROR(IF(OR(ISBLANK(P2693),ISBLANK(Q2693)),0,IF(AA2693&lt;&gt;"", AA2693 + IF(AB2693=1,AD2693, 0), "") * (R2693+1)),"")</f>
        <v>0</v>
      </c>
      <c r="AF2693" s="21">
        <f ca="1">SUMIFS(AE$2:AE2693,D$2:D2693,D2693)</f>
        <v>2516</v>
      </c>
    </row>
    <row r="2694" spans="1:32" hidden="1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1">
        <v>0</v>
      </c>
      <c r="S2694" s="20">
        <f>VLOOKUP($A2694,Database!$A:$Y,10,FALSE)</f>
        <v>0</v>
      </c>
      <c r="T2694" s="20">
        <f>VLOOKUP($A2694,Database!$A:$Y,11,FALSE)</f>
        <v>0</v>
      </c>
      <c r="U2694" s="20">
        <f>VLOOKUP($A2694,Database!$A:$Y,12,FALSE)</f>
        <v>0</v>
      </c>
      <c r="V2694" s="20" t="str">
        <f>VLOOKUP(A2694,Database!A:M,13,FALSE)</f>
        <v>À venir</v>
      </c>
      <c r="W2694" s="20" t="str">
        <f>VLOOKUP($A2694,Database!$A:$Y,20,FALSE)</f>
        <v/>
      </c>
      <c r="X2694" s="20" t="str">
        <f>VLOOKUP($A2694,Database!$A:$Y,21,FALSE)</f>
        <v/>
      </c>
      <c r="Y2694" s="20">
        <f>IF(A2694=0,0,IF(V2694="À venir",0,IF(AND(ISBLANK(P2694),ISBLANK(Q2694)),1,0)))</f>
        <v>0</v>
      </c>
      <c r="Z2694" s="20" t="str">
        <f>IF(OR(ISBLANK(P2694),ISBLANK(Q2694)),"",IF(OR(AND(P2694&gt;Q2694,W2694&gt;X2694),AND(P2694=Q2694,W2694=X2694),AND(P2694&lt;Q2694,W2694&lt;X2694)),1,0))</f>
        <v/>
      </c>
      <c r="AA2694" s="20" t="str">
        <f ca="1">IF(C2694&lt;NOW(),IF(AND(P2694&gt;Q2694,W2694&gt;X2694),S2694,IF(AND(P2694=Q2694,W2694=X2694),T2694,IF(AND(P2694&lt;Q2694,W2694&lt;X2694),U2694,0))),"")</f>
        <v/>
      </c>
      <c r="AB2694" s="20">
        <f ca="1">IF(AND(P2694=W2694,Q2694=X2694,NOT(ISBLANK(P2694)),NOT(ISBLANK(Q2694)),NOT(ISBLANK(W2694)),NOT(ISBLANK(AA2694))),1,0)</f>
        <v>0</v>
      </c>
      <c r="AC2694" s="20" t="str">
        <f ca="1">IF(AB2694=0,"",IF(OR(ISBLANK(P2694),ISBLANK(Q2694)),"",IF(ISBLANK(VLOOKUP(A2694,Database!A:AA,22,FALSE)),"",VLOOKUP(A2694,Database!A:AA,22,FALSE))))</f>
        <v/>
      </c>
      <c r="AD2694" s="20" t="str">
        <f>IFERROR(
   IF(
     OR(ISBLANK(P2694),ISBLANK(Q2694)),
     "",
     IF(
       AND(AA2694&lt;&gt;"",OR(V2694="Terminé",V2694="En cours")),
       VLOOKUP(AC2694,Setup_ScoreExactBonus!A:D,4,FALSE),
       0
     )),
  0)</f>
        <v/>
      </c>
      <c r="AE2694" s="21">
        <f>IFERROR(IF(OR(ISBLANK(P2694),ISBLANK(Q2694)),0,IF(AA2694&lt;&gt;"", AA2694 + IF(AB2694=1,AD2694, 0), "") * (R2694+1)),"")</f>
        <v>0</v>
      </c>
      <c r="AF2694" s="21">
        <f ca="1">SUMIFS(AE$2:AE2694,D$2:D2694,D2694)</f>
        <v>2656</v>
      </c>
    </row>
    <row r="2695" spans="1:32" hidden="1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1">
        <v>0</v>
      </c>
      <c r="S2695" s="20">
        <f>VLOOKUP($A2695,Database!$A:$Y,10,FALSE)</f>
        <v>0</v>
      </c>
      <c r="T2695" s="20">
        <f>VLOOKUP($A2695,Database!$A:$Y,11,FALSE)</f>
        <v>0</v>
      </c>
      <c r="U2695" s="20">
        <f>VLOOKUP($A2695,Database!$A:$Y,12,FALSE)</f>
        <v>0</v>
      </c>
      <c r="V2695" s="20" t="str">
        <f>VLOOKUP(A2695,Database!A:M,13,FALSE)</f>
        <v>À venir</v>
      </c>
      <c r="W2695" s="20" t="str">
        <f>VLOOKUP($A2695,Database!$A:$Y,20,FALSE)</f>
        <v/>
      </c>
      <c r="X2695" s="20" t="str">
        <f>VLOOKUP($A2695,Database!$A:$Y,21,FALSE)</f>
        <v/>
      </c>
      <c r="Y2695" s="20">
        <f>IF(A2695=0,0,IF(V2695="À venir",0,IF(AND(ISBLANK(P2695),ISBLANK(Q2695)),1,0)))</f>
        <v>0</v>
      </c>
      <c r="Z2695" s="20" t="str">
        <f>IF(OR(ISBLANK(P2695),ISBLANK(Q2695)),"",IF(OR(AND(P2695&gt;Q2695,W2695&gt;X2695),AND(P2695=Q2695,W2695=X2695),AND(P2695&lt;Q2695,W2695&lt;X2695)),1,0))</f>
        <v/>
      </c>
      <c r="AA2695" s="20" t="str">
        <f ca="1">IF(C2695&lt;NOW(),IF(AND(P2695&gt;Q2695,W2695&gt;X2695),S2695,IF(AND(P2695=Q2695,W2695=X2695),T2695,IF(AND(P2695&lt;Q2695,W2695&lt;X2695),U2695,0))),"")</f>
        <v/>
      </c>
      <c r="AB2695" s="20">
        <f ca="1">IF(AND(P2695=W2695,Q2695=X2695,NOT(ISBLANK(P2695)),NOT(ISBLANK(Q2695)),NOT(ISBLANK(W2695)),NOT(ISBLANK(AA2695))),1,0)</f>
        <v>0</v>
      </c>
      <c r="AC2695" s="20" t="str">
        <f ca="1">IF(AB2695=0,"",IF(OR(ISBLANK(P2695),ISBLANK(Q2695)),"",IF(ISBLANK(VLOOKUP(A2695,Database!A:AA,22,FALSE)),"",VLOOKUP(A2695,Database!A:AA,22,FALSE))))</f>
        <v/>
      </c>
      <c r="AD2695" s="20" t="str">
        <f>IFERROR(
   IF(
     OR(ISBLANK(P2695),ISBLANK(Q2695)),
     "",
     IF(
       AND(AA2695&lt;&gt;"",OR(V2695="Terminé",V2695="En cours")),
       VLOOKUP(AC2695,Setup_ScoreExactBonus!A:D,4,FALSE),
       0
     )),
  0)</f>
        <v/>
      </c>
      <c r="AE2695" s="21">
        <f>IFERROR(IF(OR(ISBLANK(P2695),ISBLANK(Q2695)),0,IF(AA2695&lt;&gt;"", AA2695 + IF(AB2695=1,AD2695, 0), "") * (R2695+1)),"")</f>
        <v>0</v>
      </c>
      <c r="AF2695" s="21">
        <f ca="1">SUMIFS(AE$2:AE2695,D$2:D2695,D2695)</f>
        <v>2468</v>
      </c>
    </row>
    <row r="2696" spans="1:32" hidden="1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1">
        <v>0</v>
      </c>
      <c r="S2696" s="20">
        <f>VLOOKUP($A2696,Database!$A:$Y,10,FALSE)</f>
        <v>0</v>
      </c>
      <c r="T2696" s="20">
        <f>VLOOKUP($A2696,Database!$A:$Y,11,FALSE)</f>
        <v>0</v>
      </c>
      <c r="U2696" s="20">
        <f>VLOOKUP($A2696,Database!$A:$Y,12,FALSE)</f>
        <v>0</v>
      </c>
      <c r="V2696" s="20" t="str">
        <f>VLOOKUP(A2696,Database!A:M,13,FALSE)</f>
        <v>À venir</v>
      </c>
      <c r="W2696" s="20" t="str">
        <f>VLOOKUP($A2696,Database!$A:$Y,20,FALSE)</f>
        <v/>
      </c>
      <c r="X2696" s="20" t="str">
        <f>VLOOKUP($A2696,Database!$A:$Y,21,FALSE)</f>
        <v/>
      </c>
      <c r="Y2696" s="20">
        <f>IF(A2696=0,0,IF(V2696="À venir",0,IF(AND(ISBLANK(P2696),ISBLANK(Q2696)),1,0)))</f>
        <v>0</v>
      </c>
      <c r="Z2696" s="20" t="str">
        <f>IF(OR(ISBLANK(P2696),ISBLANK(Q2696)),"",IF(OR(AND(P2696&gt;Q2696,W2696&gt;X2696),AND(P2696=Q2696,W2696=X2696),AND(P2696&lt;Q2696,W2696&lt;X2696)),1,0))</f>
        <v/>
      </c>
      <c r="AA2696" s="20" t="str">
        <f ca="1">IF(C2696&lt;NOW(),IF(AND(P2696&gt;Q2696,W2696&gt;X2696),S2696,IF(AND(P2696=Q2696,W2696=X2696),T2696,IF(AND(P2696&lt;Q2696,W2696&lt;X2696),U2696,0))),"")</f>
        <v/>
      </c>
      <c r="AB2696" s="20">
        <f ca="1">IF(AND(P2696=W2696,Q2696=X2696,NOT(ISBLANK(P2696)),NOT(ISBLANK(Q2696)),NOT(ISBLANK(W2696)),NOT(ISBLANK(AA2696))),1,0)</f>
        <v>0</v>
      </c>
      <c r="AC2696" s="20" t="str">
        <f ca="1">IF(AB2696=0,"",IF(OR(ISBLANK(P2696),ISBLANK(Q2696)),"",IF(ISBLANK(VLOOKUP(A2696,Database!A:AA,22,FALSE)),"",VLOOKUP(A2696,Database!A:AA,22,FALSE))))</f>
        <v/>
      </c>
      <c r="AD2696" s="20" t="str">
        <f>IFERROR(
   IF(
     OR(ISBLANK(P2696),ISBLANK(Q2696)),
     "",
     IF(
       AND(AA2696&lt;&gt;"",OR(V2696="Terminé",V2696="En cours")),
       VLOOKUP(AC2696,Setup_ScoreExactBonus!A:D,4,FALSE),
       0
     )),
  0)</f>
        <v/>
      </c>
      <c r="AE2696" s="21">
        <f>IFERROR(IF(OR(ISBLANK(P2696),ISBLANK(Q2696)),0,IF(AA2696&lt;&gt;"", AA2696 + IF(AB2696=1,AD2696, 0), "") * (R2696+1)),"")</f>
        <v>0</v>
      </c>
      <c r="AF2696" s="21">
        <f ca="1">SUMIFS(AE$2:AE2696,D$2:D2696,D2696)</f>
        <v>2298</v>
      </c>
    </row>
    <row r="2697" spans="1:32" hidden="1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1">
        <v>0</v>
      </c>
      <c r="S2697" s="20">
        <f>VLOOKUP($A2697,Database!$A:$Y,10,FALSE)</f>
        <v>0</v>
      </c>
      <c r="T2697" s="20">
        <f>VLOOKUP($A2697,Database!$A:$Y,11,FALSE)</f>
        <v>0</v>
      </c>
      <c r="U2697" s="20">
        <f>VLOOKUP($A2697,Database!$A:$Y,12,FALSE)</f>
        <v>0</v>
      </c>
      <c r="V2697" s="20" t="str">
        <f>VLOOKUP(A2697,Database!A:M,13,FALSE)</f>
        <v>À venir</v>
      </c>
      <c r="W2697" s="20" t="str">
        <f>VLOOKUP($A2697,Database!$A:$Y,20,FALSE)</f>
        <v/>
      </c>
      <c r="X2697" s="20" t="str">
        <f>VLOOKUP($A2697,Database!$A:$Y,21,FALSE)</f>
        <v/>
      </c>
      <c r="Y2697" s="20">
        <f>IF(A2697=0,0,IF(V2697="À venir",0,IF(AND(ISBLANK(P2697),ISBLANK(Q2697)),1,0)))</f>
        <v>0</v>
      </c>
      <c r="Z2697" s="20" t="str">
        <f>IF(OR(ISBLANK(P2697),ISBLANK(Q2697)),"",IF(OR(AND(P2697&gt;Q2697,W2697&gt;X2697),AND(P2697=Q2697,W2697=X2697),AND(P2697&lt;Q2697,W2697&lt;X2697)),1,0))</f>
        <v/>
      </c>
      <c r="AA2697" s="20" t="str">
        <f ca="1">IF(C2697&lt;NOW(),IF(AND(P2697&gt;Q2697,W2697&gt;X2697),S2697,IF(AND(P2697=Q2697,W2697=X2697),T2697,IF(AND(P2697&lt;Q2697,W2697&lt;X2697),U2697,0))),"")</f>
        <v/>
      </c>
      <c r="AB2697" s="20">
        <f ca="1">IF(AND(P2697=W2697,Q2697=X2697,NOT(ISBLANK(P2697)),NOT(ISBLANK(Q2697)),NOT(ISBLANK(W2697)),NOT(ISBLANK(AA2697))),1,0)</f>
        <v>0</v>
      </c>
      <c r="AC2697" s="20" t="str">
        <f ca="1">IF(AB2697=0,"",IF(OR(ISBLANK(P2697),ISBLANK(Q2697)),"",IF(ISBLANK(VLOOKUP(A2697,Database!A:AA,22,FALSE)),"",VLOOKUP(A2697,Database!A:AA,22,FALSE))))</f>
        <v/>
      </c>
      <c r="AD2697" s="20" t="str">
        <f>IFERROR(
   IF(
     OR(ISBLANK(P2697),ISBLANK(Q2697)),
     "",
     IF(
       AND(AA2697&lt;&gt;"",OR(V2697="Terminé",V2697="En cours")),
       VLOOKUP(AC2697,Setup_ScoreExactBonus!A:D,4,FALSE),
       0
     )),
  0)</f>
        <v/>
      </c>
      <c r="AE2697" s="21">
        <f>IFERROR(IF(OR(ISBLANK(P2697),ISBLANK(Q2697)),0,IF(AA2697&lt;&gt;"", AA2697 + IF(AB2697=1,AD2697, 0), "") * (R2697+1)),"")</f>
        <v>0</v>
      </c>
      <c r="AF2697" s="21">
        <f ca="1">SUMIFS(AE$2:AE2697,D$2:D2697,D2697)</f>
        <v>2034</v>
      </c>
    </row>
    <row r="2698" spans="1:32" hidden="1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1">
        <v>0</v>
      </c>
      <c r="S2698" s="20">
        <f>VLOOKUP($A2698,Database!$A:$Y,10,FALSE)</f>
        <v>0</v>
      </c>
      <c r="T2698" s="20">
        <f>VLOOKUP($A2698,Database!$A:$Y,11,FALSE)</f>
        <v>0</v>
      </c>
      <c r="U2698" s="20">
        <f>VLOOKUP($A2698,Database!$A:$Y,12,FALSE)</f>
        <v>0</v>
      </c>
      <c r="V2698" s="20" t="str">
        <f>VLOOKUP(A2698,Database!A:M,13,FALSE)</f>
        <v>À venir</v>
      </c>
      <c r="W2698" s="20" t="str">
        <f>VLOOKUP($A2698,Database!$A:$Y,20,FALSE)</f>
        <v/>
      </c>
      <c r="X2698" s="20" t="str">
        <f>VLOOKUP($A2698,Database!$A:$Y,21,FALSE)</f>
        <v/>
      </c>
      <c r="Y2698" s="20">
        <f>IF(A2698=0,0,IF(V2698="À venir",0,IF(AND(ISBLANK(P2698),ISBLANK(Q2698)),1,0)))</f>
        <v>0</v>
      </c>
      <c r="Z2698" s="20" t="str">
        <f>IF(OR(ISBLANK(P2698),ISBLANK(Q2698)),"",IF(OR(AND(P2698&gt;Q2698,W2698&gt;X2698),AND(P2698=Q2698,W2698=X2698),AND(P2698&lt;Q2698,W2698&lt;X2698)),1,0))</f>
        <v/>
      </c>
      <c r="AA2698" s="20" t="str">
        <f ca="1">IF(C2698&lt;NOW(),IF(AND(P2698&gt;Q2698,W2698&gt;X2698),S2698,IF(AND(P2698=Q2698,W2698=X2698),T2698,IF(AND(P2698&lt;Q2698,W2698&lt;X2698),U2698,0))),"")</f>
        <v/>
      </c>
      <c r="AB2698" s="20">
        <f ca="1">IF(AND(P2698=W2698,Q2698=X2698,NOT(ISBLANK(P2698)),NOT(ISBLANK(Q2698)),NOT(ISBLANK(W2698)),NOT(ISBLANK(AA2698))),1,0)</f>
        <v>0</v>
      </c>
      <c r="AC2698" s="20" t="str">
        <f ca="1">IF(AB2698=0,"",IF(OR(ISBLANK(P2698),ISBLANK(Q2698)),"",IF(ISBLANK(VLOOKUP(A2698,Database!A:AA,22,FALSE)),"",VLOOKUP(A2698,Database!A:AA,22,FALSE))))</f>
        <v/>
      </c>
      <c r="AD2698" s="20" t="str">
        <f>IFERROR(
   IF(
     OR(ISBLANK(P2698),ISBLANK(Q2698)),
     "",
     IF(
       AND(AA2698&lt;&gt;"",OR(V2698="Terminé",V2698="En cours")),
       VLOOKUP(AC2698,Setup_ScoreExactBonus!A:D,4,FALSE),
       0
     )),
  0)</f>
        <v/>
      </c>
      <c r="AE2698" s="21">
        <f>IFERROR(IF(OR(ISBLANK(P2698),ISBLANK(Q2698)),0,IF(AA2698&lt;&gt;"", AA2698 + IF(AB2698=1,AD2698, 0), "") * (R2698+1)),"")</f>
        <v>0</v>
      </c>
      <c r="AF2698" s="21">
        <f ca="1">SUMIFS(AE$2:AE2698,D$2:D2698,D2698)</f>
        <v>2761</v>
      </c>
    </row>
    <row r="2699" spans="1:32" hidden="1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1">
        <v>0</v>
      </c>
      <c r="S2699" s="20">
        <f>VLOOKUP($A2699,Database!$A:$Y,10,FALSE)</f>
        <v>0</v>
      </c>
      <c r="T2699" s="20">
        <f>VLOOKUP($A2699,Database!$A:$Y,11,FALSE)</f>
        <v>0</v>
      </c>
      <c r="U2699" s="20">
        <f>VLOOKUP($A2699,Database!$A:$Y,12,FALSE)</f>
        <v>0</v>
      </c>
      <c r="V2699" s="20" t="str">
        <f>VLOOKUP(A2699,Database!A:M,13,FALSE)</f>
        <v>À venir</v>
      </c>
      <c r="W2699" s="20" t="str">
        <f>VLOOKUP($A2699,Database!$A:$Y,20,FALSE)</f>
        <v/>
      </c>
      <c r="X2699" s="20" t="str">
        <f>VLOOKUP($A2699,Database!$A:$Y,21,FALSE)</f>
        <v/>
      </c>
      <c r="Y2699" s="20">
        <f>IF(A2699=0,0,IF(V2699="À venir",0,IF(AND(ISBLANK(P2699),ISBLANK(Q2699)),1,0)))</f>
        <v>0</v>
      </c>
      <c r="Z2699" s="20" t="str">
        <f>IF(OR(ISBLANK(P2699),ISBLANK(Q2699)),"",IF(OR(AND(P2699&gt;Q2699,W2699&gt;X2699),AND(P2699=Q2699,W2699=X2699),AND(P2699&lt;Q2699,W2699&lt;X2699)),1,0))</f>
        <v/>
      </c>
      <c r="AA2699" s="20" t="str">
        <f ca="1">IF(C2699&lt;NOW(),IF(AND(P2699&gt;Q2699,W2699&gt;X2699),S2699,IF(AND(P2699=Q2699,W2699=X2699),T2699,IF(AND(P2699&lt;Q2699,W2699&lt;X2699),U2699,0))),"")</f>
        <v/>
      </c>
      <c r="AB2699" s="20">
        <f ca="1">IF(AND(P2699=W2699,Q2699=X2699,NOT(ISBLANK(P2699)),NOT(ISBLANK(Q2699)),NOT(ISBLANK(W2699)),NOT(ISBLANK(AA2699))),1,0)</f>
        <v>0</v>
      </c>
      <c r="AC2699" s="20" t="str">
        <f ca="1">IF(AB2699=0,"",IF(OR(ISBLANK(P2699),ISBLANK(Q2699)),"",IF(ISBLANK(VLOOKUP(A2699,Database!A:AA,22,FALSE)),"",VLOOKUP(A2699,Database!A:AA,22,FALSE))))</f>
        <v/>
      </c>
      <c r="AD2699" s="20" t="str">
        <f>IFERROR(
   IF(
     OR(ISBLANK(P2699),ISBLANK(Q2699)),
     "",
     IF(
       AND(AA2699&lt;&gt;"",OR(V2699="Terminé",V2699="En cours")),
       VLOOKUP(AC2699,Setup_ScoreExactBonus!A:D,4,FALSE),
       0
     )),
  0)</f>
        <v/>
      </c>
      <c r="AE2699" s="21">
        <f>IFERROR(IF(OR(ISBLANK(P2699),ISBLANK(Q2699)),0,IF(AA2699&lt;&gt;"", AA2699 + IF(AB2699=1,AD2699, 0), "") * (R2699+1)),"")</f>
        <v>0</v>
      </c>
      <c r="AF2699" s="21">
        <f ca="1">SUMIFS(AE$2:AE2699,D$2:D2699,D2699)</f>
        <v>2809</v>
      </c>
    </row>
    <row r="2700" spans="1:32" hidden="1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1">
        <v>0</v>
      </c>
      <c r="S2700" s="20">
        <f>VLOOKUP($A2700,Database!$A:$Y,10,FALSE)</f>
        <v>0</v>
      </c>
      <c r="T2700" s="20">
        <f>VLOOKUP($A2700,Database!$A:$Y,11,FALSE)</f>
        <v>0</v>
      </c>
      <c r="U2700" s="20">
        <f>VLOOKUP($A2700,Database!$A:$Y,12,FALSE)</f>
        <v>0</v>
      </c>
      <c r="V2700" s="20" t="str">
        <f>VLOOKUP(A2700,Database!A:M,13,FALSE)</f>
        <v>À venir</v>
      </c>
      <c r="W2700" s="20" t="str">
        <f>VLOOKUP($A2700,Database!$A:$Y,20,FALSE)</f>
        <v/>
      </c>
      <c r="X2700" s="20" t="str">
        <f>VLOOKUP($A2700,Database!$A:$Y,21,FALSE)</f>
        <v/>
      </c>
      <c r="Y2700" s="20">
        <f>IF(A2700=0,0,IF(V2700="À venir",0,IF(AND(ISBLANK(P2700),ISBLANK(Q2700)),1,0)))</f>
        <v>0</v>
      </c>
      <c r="Z2700" s="20" t="str">
        <f>IF(OR(ISBLANK(P2700),ISBLANK(Q2700)),"",IF(OR(AND(P2700&gt;Q2700,W2700&gt;X2700),AND(P2700=Q2700,W2700=X2700),AND(P2700&lt;Q2700,W2700&lt;X2700)),1,0))</f>
        <v/>
      </c>
      <c r="AA2700" s="20">
        <f ca="1">IF(C2700&lt;NOW(),IF(AND(P2700&gt;Q2700,W2700&gt;X2700),S2700,IF(AND(P2700=Q2700,W2700=X2700),T2700,IF(AND(P2700&lt;Q2700,W2700&lt;X2700),U2700,0))),"")</f>
        <v>0</v>
      </c>
      <c r="AB2700" s="20">
        <f ca="1">IF(AND(P2700=W2700,Q2700=X2700,NOT(ISBLANK(P2700)),NOT(ISBLANK(Q2700)),NOT(ISBLANK(W2700)),NOT(ISBLANK(AA2700))),1,0)</f>
        <v>0</v>
      </c>
      <c r="AC2700" s="20" t="str">
        <f ca="1">IF(AB2700=0,"",IF(OR(ISBLANK(P2700),ISBLANK(Q2700)),"",IF(ISBLANK(VLOOKUP(A2700,Database!A:AA,22,FALSE)),"",VLOOKUP(A2700,Database!A:AA,22,FALSE))))</f>
        <v/>
      </c>
      <c r="AD2700" s="20" t="str">
        <f>IFERROR(
   IF(
     OR(ISBLANK(P2700),ISBLANK(Q2700)),
     "",
     IF(
       AND(AA2700&lt;&gt;"",OR(V2700="Terminé",V2700="En cours")),
       VLOOKUP(AC2700,Setup_ScoreExactBonus!A:D,4,FALSE),
       0
     )),
  0)</f>
        <v/>
      </c>
      <c r="AE2700" s="21">
        <f>IFERROR(IF(OR(ISBLANK(P2700),ISBLANK(Q2700)),0,IF(AA2700&lt;&gt;"", AA2700 + IF(AB2700=1,AD2700, 0), "") * (R2700+1)),"")</f>
        <v>0</v>
      </c>
      <c r="AF2700" s="21">
        <f ca="1">SUMIFS(AE$2:AE2700,D$2:D2700,D2700)</f>
        <v>2170</v>
      </c>
    </row>
    <row r="2701" spans="1:32" hidden="1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1">
        <v>0</v>
      </c>
      <c r="S2701" s="20">
        <f>VLOOKUP($A2701,Database!$A:$Y,10,FALSE)</f>
        <v>0</v>
      </c>
      <c r="T2701" s="20">
        <f>VLOOKUP($A2701,Database!$A:$Y,11,FALSE)</f>
        <v>0</v>
      </c>
      <c r="U2701" s="20">
        <f>VLOOKUP($A2701,Database!$A:$Y,12,FALSE)</f>
        <v>0</v>
      </c>
      <c r="V2701" s="20" t="str">
        <f>VLOOKUP(A2701,Database!A:M,13,FALSE)</f>
        <v>À venir</v>
      </c>
      <c r="W2701" s="20" t="str">
        <f>VLOOKUP($A2701,Database!$A:$Y,20,FALSE)</f>
        <v/>
      </c>
      <c r="X2701" s="20" t="str">
        <f>VLOOKUP($A2701,Database!$A:$Y,21,FALSE)</f>
        <v/>
      </c>
      <c r="Y2701" s="20">
        <f>IF(A2701=0,0,IF(V2701="À venir",0,IF(AND(ISBLANK(P2701),ISBLANK(Q2701)),1,0)))</f>
        <v>0</v>
      </c>
      <c r="Z2701" s="20" t="str">
        <f>IF(OR(ISBLANK(P2701),ISBLANK(Q2701)),"",IF(OR(AND(P2701&gt;Q2701,W2701&gt;X2701),AND(P2701=Q2701,W2701=X2701),AND(P2701&lt;Q2701,W2701&lt;X2701)),1,0))</f>
        <v/>
      </c>
      <c r="AA2701" s="20" t="str">
        <f ca="1">IF(C2701&lt;NOW(),IF(AND(P2701&gt;Q2701,W2701&gt;X2701),S2701,IF(AND(P2701=Q2701,W2701=X2701),T2701,IF(AND(P2701&lt;Q2701,W2701&lt;X2701),U2701,0))),"")</f>
        <v/>
      </c>
      <c r="AB2701" s="20">
        <f ca="1">IF(AND(P2701=W2701,Q2701=X2701,NOT(ISBLANK(P2701)),NOT(ISBLANK(Q2701)),NOT(ISBLANK(W2701)),NOT(ISBLANK(AA2701))),1,0)</f>
        <v>0</v>
      </c>
      <c r="AC2701" s="20" t="str">
        <f ca="1">IF(AB2701=0,"",IF(OR(ISBLANK(P2701),ISBLANK(Q2701)),"",IF(ISBLANK(VLOOKUP(A2701,Database!A:AA,22,FALSE)),"",VLOOKUP(A2701,Database!A:AA,22,FALSE))))</f>
        <v/>
      </c>
      <c r="AD2701" s="20" t="str">
        <f>IFERROR(
   IF(
     OR(ISBLANK(P2701),ISBLANK(Q2701)),
     "",
     IF(
       AND(AA2701&lt;&gt;"",OR(V2701="Terminé",V2701="En cours")),
       VLOOKUP(AC2701,Setup_ScoreExactBonus!A:D,4,FALSE),
       0
     )),
  0)</f>
        <v/>
      </c>
      <c r="AE2701" s="21">
        <f>IFERROR(IF(OR(ISBLANK(P2701),ISBLANK(Q2701)),0,IF(AA2701&lt;&gt;"", AA2701 + IF(AB2701=1,AD2701, 0), "") * (R2701+1)),"")</f>
        <v>0</v>
      </c>
      <c r="AF2701" s="21">
        <f ca="1">SUMIFS(AE$2:AE2701,D$2:D2701,D2701)</f>
        <v>2233</v>
      </c>
    </row>
    <row r="2702" spans="1:32" hidden="1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1">
        <v>0</v>
      </c>
      <c r="S2702" s="20">
        <f>VLOOKUP($A2702,Database!$A:$Y,10,FALSE)</f>
        <v>0</v>
      </c>
      <c r="T2702" s="20">
        <f>VLOOKUP($A2702,Database!$A:$Y,11,FALSE)</f>
        <v>0</v>
      </c>
      <c r="U2702" s="20">
        <f>VLOOKUP($A2702,Database!$A:$Y,12,FALSE)</f>
        <v>0</v>
      </c>
      <c r="V2702" s="20" t="str">
        <f>VLOOKUP(A2702,Database!A:M,13,FALSE)</f>
        <v>À venir</v>
      </c>
      <c r="W2702" s="20" t="str">
        <f>VLOOKUP($A2702,Database!$A:$Y,20,FALSE)</f>
        <v/>
      </c>
      <c r="X2702" s="20" t="str">
        <f>VLOOKUP($A2702,Database!$A:$Y,21,FALSE)</f>
        <v/>
      </c>
      <c r="Y2702" s="20">
        <f>IF(A2702=0,0,IF(V2702="À venir",0,IF(AND(ISBLANK(P2702),ISBLANK(Q2702)),1,0)))</f>
        <v>0</v>
      </c>
      <c r="Z2702" s="20" t="str">
        <f>IF(OR(ISBLANK(P2702),ISBLANK(Q2702)),"",IF(OR(AND(P2702&gt;Q2702,W2702&gt;X2702),AND(P2702=Q2702,W2702=X2702),AND(P2702&lt;Q2702,W2702&lt;X2702)),1,0))</f>
        <v/>
      </c>
      <c r="AA2702" s="20" t="str">
        <f ca="1">IF(C2702&lt;NOW(),IF(AND(P2702&gt;Q2702,W2702&gt;X2702),S2702,IF(AND(P2702=Q2702,W2702=X2702),T2702,IF(AND(P2702&lt;Q2702,W2702&lt;X2702),U2702,0))),"")</f>
        <v/>
      </c>
      <c r="AB2702" s="20">
        <f ca="1">IF(AND(P2702=W2702,Q2702=X2702,NOT(ISBLANK(P2702)),NOT(ISBLANK(Q2702)),NOT(ISBLANK(W2702)),NOT(ISBLANK(AA2702))),1,0)</f>
        <v>0</v>
      </c>
      <c r="AC2702" s="20" t="str">
        <f ca="1">IF(AB2702=0,"",IF(OR(ISBLANK(P2702),ISBLANK(Q2702)),"",IF(ISBLANK(VLOOKUP(A2702,Database!A:AA,22,FALSE)),"",VLOOKUP(A2702,Database!A:AA,22,FALSE))))</f>
        <v/>
      </c>
      <c r="AD2702" s="20" t="str">
        <f>IFERROR(
   IF(
     OR(ISBLANK(P2702),ISBLANK(Q2702)),
     "",
     IF(
       AND(AA2702&lt;&gt;"",OR(V2702="Terminé",V2702="En cours")),
       VLOOKUP(AC2702,Setup_ScoreExactBonus!A:D,4,FALSE),
       0
     )),
  0)</f>
        <v/>
      </c>
      <c r="AE2702" s="21">
        <f>IFERROR(IF(OR(ISBLANK(P2702),ISBLANK(Q2702)),0,IF(AA2702&lt;&gt;"", AA2702 + IF(AB2702=1,AD2702, 0), "") * (R2702+1)),"")</f>
        <v>0</v>
      </c>
      <c r="AF2702" s="21">
        <f ca="1">SUMIFS(AE$2:AE2702,D$2:D2702,D2702)</f>
        <v>2750</v>
      </c>
    </row>
    <row r="2703" spans="1:32" hidden="1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1">
        <v>0</v>
      </c>
      <c r="S2703" s="20">
        <f>VLOOKUP($A2703,Database!$A:$Y,10,FALSE)</f>
        <v>0</v>
      </c>
      <c r="T2703" s="20">
        <f>VLOOKUP($A2703,Database!$A:$Y,11,FALSE)</f>
        <v>0</v>
      </c>
      <c r="U2703" s="20">
        <f>VLOOKUP($A2703,Database!$A:$Y,12,FALSE)</f>
        <v>0</v>
      </c>
      <c r="V2703" s="20" t="str">
        <f>VLOOKUP(A2703,Database!A:M,13,FALSE)</f>
        <v>À venir</v>
      </c>
      <c r="W2703" s="20" t="str">
        <f>VLOOKUP($A2703,Database!$A:$Y,20,FALSE)</f>
        <v/>
      </c>
      <c r="X2703" s="20" t="str">
        <f>VLOOKUP($A2703,Database!$A:$Y,21,FALSE)</f>
        <v/>
      </c>
      <c r="Y2703" s="20">
        <f>IF(A2703=0,0,IF(V2703="À venir",0,IF(AND(ISBLANK(P2703),ISBLANK(Q2703)),1,0)))</f>
        <v>0</v>
      </c>
      <c r="Z2703" s="20" t="str">
        <f>IF(OR(ISBLANK(P2703),ISBLANK(Q2703)),"",IF(OR(AND(P2703&gt;Q2703,W2703&gt;X2703),AND(P2703=Q2703,W2703=X2703),AND(P2703&lt;Q2703,W2703&lt;X2703)),1,0))</f>
        <v/>
      </c>
      <c r="AA2703" s="20" t="str">
        <f ca="1">IF(C2703&lt;NOW(),IF(AND(P2703&gt;Q2703,W2703&gt;X2703),S2703,IF(AND(P2703=Q2703,W2703=X2703),T2703,IF(AND(P2703&lt;Q2703,W2703&lt;X2703),U2703,0))),"")</f>
        <v/>
      </c>
      <c r="AB2703" s="20">
        <f ca="1">IF(AND(P2703=W2703,Q2703=X2703,NOT(ISBLANK(P2703)),NOT(ISBLANK(Q2703)),NOT(ISBLANK(W2703)),NOT(ISBLANK(AA2703))),1,0)</f>
        <v>0</v>
      </c>
      <c r="AC2703" s="20" t="str">
        <f ca="1">IF(AB2703=0,"",IF(OR(ISBLANK(P2703),ISBLANK(Q2703)),"",IF(ISBLANK(VLOOKUP(A2703,Database!A:AA,22,FALSE)),"",VLOOKUP(A2703,Database!A:AA,22,FALSE))))</f>
        <v/>
      </c>
      <c r="AD2703" s="20" t="str">
        <f>IFERROR(
   IF(
     OR(ISBLANK(P2703),ISBLANK(Q2703)),
     "",
     IF(
       AND(AA2703&lt;&gt;"",OR(V2703="Terminé",V2703="En cours")),
       VLOOKUP(AC2703,Setup_ScoreExactBonus!A:D,4,FALSE),
       0
     )),
  0)</f>
        <v/>
      </c>
      <c r="AE2703" s="21">
        <f>IFERROR(IF(OR(ISBLANK(P2703),ISBLANK(Q2703)),0,IF(AA2703&lt;&gt;"", AA2703 + IF(AB2703=1,AD2703, 0), "") * (R2703+1)),"")</f>
        <v>0</v>
      </c>
      <c r="AF2703" s="21">
        <f ca="1">SUMIFS(AE$2:AE2703,D$2:D2703,D2703)</f>
        <v>3059</v>
      </c>
    </row>
    <row r="2704" spans="1:32" hidden="1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1">
        <v>0</v>
      </c>
      <c r="S2704" s="20">
        <f>VLOOKUP($A2704,Database!$A:$Y,10,FALSE)</f>
        <v>0</v>
      </c>
      <c r="T2704" s="20">
        <f>VLOOKUP($A2704,Database!$A:$Y,11,FALSE)</f>
        <v>0</v>
      </c>
      <c r="U2704" s="20">
        <f>VLOOKUP($A2704,Database!$A:$Y,12,FALSE)</f>
        <v>0</v>
      </c>
      <c r="V2704" s="20" t="str">
        <f>VLOOKUP(A2704,Database!A:M,13,FALSE)</f>
        <v>À venir</v>
      </c>
      <c r="W2704" s="20" t="str">
        <f>VLOOKUP($A2704,Database!$A:$Y,20,FALSE)</f>
        <v/>
      </c>
      <c r="X2704" s="20" t="str">
        <f>VLOOKUP($A2704,Database!$A:$Y,21,FALSE)</f>
        <v/>
      </c>
      <c r="Y2704" s="20">
        <f>IF(A2704=0,0,IF(V2704="À venir",0,IF(AND(ISBLANK(P2704),ISBLANK(Q2704)),1,0)))</f>
        <v>0</v>
      </c>
      <c r="Z2704" s="20" t="str">
        <f>IF(OR(ISBLANK(P2704),ISBLANK(Q2704)),"",IF(OR(AND(P2704&gt;Q2704,W2704&gt;X2704),AND(P2704=Q2704,W2704=X2704),AND(P2704&lt;Q2704,W2704&lt;X2704)),1,0))</f>
        <v/>
      </c>
      <c r="AA2704" s="20" t="str">
        <f ca="1">IF(C2704&lt;NOW(),IF(AND(P2704&gt;Q2704,W2704&gt;X2704),S2704,IF(AND(P2704=Q2704,W2704=X2704),T2704,IF(AND(P2704&lt;Q2704,W2704&lt;X2704),U2704,0))),"")</f>
        <v/>
      </c>
      <c r="AB2704" s="20">
        <f ca="1">IF(AND(P2704=W2704,Q2704=X2704,NOT(ISBLANK(P2704)),NOT(ISBLANK(Q2704)),NOT(ISBLANK(W2704)),NOT(ISBLANK(AA2704))),1,0)</f>
        <v>0</v>
      </c>
      <c r="AC2704" s="20" t="str">
        <f ca="1">IF(AB2704=0,"",IF(OR(ISBLANK(P2704),ISBLANK(Q2704)),"",IF(ISBLANK(VLOOKUP(A2704,Database!A:AA,22,FALSE)),"",VLOOKUP(A2704,Database!A:AA,22,FALSE))))</f>
        <v/>
      </c>
      <c r="AD2704" s="20" t="str">
        <f>IFERROR(
   IF(
     OR(ISBLANK(P2704),ISBLANK(Q2704)),
     "",
     IF(
       AND(AA2704&lt;&gt;"",OR(V2704="Terminé",V2704="En cours")),
       VLOOKUP(AC2704,Setup_ScoreExactBonus!A:D,4,FALSE),
       0
     )),
  0)</f>
        <v/>
      </c>
      <c r="AE2704" s="21">
        <f>IFERROR(IF(OR(ISBLANK(P2704),ISBLANK(Q2704)),0,IF(AA2704&lt;&gt;"", AA2704 + IF(AB2704=1,AD2704, 0), "") * (R2704+1)),"")</f>
        <v>0</v>
      </c>
      <c r="AF2704" s="21">
        <f ca="1">SUMIFS(AE$2:AE2704,D$2:D2704,D2704)</f>
        <v>2802</v>
      </c>
    </row>
    <row r="2705" spans="1:32" hidden="1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1">
        <v>0</v>
      </c>
      <c r="S2705" s="20">
        <f>VLOOKUP($A2705,Database!$A:$Y,10,FALSE)</f>
        <v>0</v>
      </c>
      <c r="T2705" s="20">
        <f>VLOOKUP($A2705,Database!$A:$Y,11,FALSE)</f>
        <v>0</v>
      </c>
      <c r="U2705" s="20">
        <f>VLOOKUP($A2705,Database!$A:$Y,12,FALSE)</f>
        <v>0</v>
      </c>
      <c r="V2705" s="20" t="str">
        <f>VLOOKUP(A2705,Database!A:M,13,FALSE)</f>
        <v>À venir</v>
      </c>
      <c r="W2705" s="20" t="str">
        <f>VLOOKUP($A2705,Database!$A:$Y,20,FALSE)</f>
        <v/>
      </c>
      <c r="X2705" s="20" t="str">
        <f>VLOOKUP($A2705,Database!$A:$Y,21,FALSE)</f>
        <v/>
      </c>
      <c r="Y2705" s="20">
        <f>IF(A2705=0,0,IF(V2705="À venir",0,IF(AND(ISBLANK(P2705),ISBLANK(Q2705)),1,0)))</f>
        <v>0</v>
      </c>
      <c r="Z2705" s="20" t="str">
        <f>IF(OR(ISBLANK(P2705),ISBLANK(Q2705)),"",IF(OR(AND(P2705&gt;Q2705,W2705&gt;X2705),AND(P2705=Q2705,W2705=X2705),AND(P2705&lt;Q2705,W2705&lt;X2705)),1,0))</f>
        <v/>
      </c>
      <c r="AA2705" s="20" t="str">
        <f ca="1">IF(C2705&lt;NOW(),IF(AND(P2705&gt;Q2705,W2705&gt;X2705),S2705,IF(AND(P2705=Q2705,W2705=X2705),T2705,IF(AND(P2705&lt;Q2705,W2705&lt;X2705),U2705,0))),"")</f>
        <v/>
      </c>
      <c r="AB2705" s="20">
        <f ca="1">IF(AND(P2705=W2705,Q2705=X2705,NOT(ISBLANK(P2705)),NOT(ISBLANK(Q2705)),NOT(ISBLANK(W2705)),NOT(ISBLANK(AA2705))),1,0)</f>
        <v>0</v>
      </c>
      <c r="AC2705" s="20" t="str">
        <f ca="1">IF(AB2705=0,"",IF(OR(ISBLANK(P2705),ISBLANK(Q2705)),"",IF(ISBLANK(VLOOKUP(A2705,Database!A:AA,22,FALSE)),"",VLOOKUP(A2705,Database!A:AA,22,FALSE))))</f>
        <v/>
      </c>
      <c r="AD2705" s="20" t="str">
        <f>IFERROR(
   IF(
     OR(ISBLANK(P2705),ISBLANK(Q2705)),
     "",
     IF(
       AND(AA2705&lt;&gt;"",OR(V2705="Terminé",V2705="En cours")),
       VLOOKUP(AC2705,Setup_ScoreExactBonus!A:D,4,FALSE),
       0
     )),
  0)</f>
        <v/>
      </c>
      <c r="AE2705" s="21">
        <f>IFERROR(IF(OR(ISBLANK(P2705),ISBLANK(Q2705)),0,IF(AA2705&lt;&gt;"", AA2705 + IF(AB2705=1,AD2705, 0), "") * (R2705+1)),"")</f>
        <v>0</v>
      </c>
      <c r="AF2705" s="21">
        <f ca="1">SUMIFS(AE$2:AE2705,D$2:D2705,D2705)</f>
        <v>2698</v>
      </c>
    </row>
    <row r="2706" spans="1:32" hidden="1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1">
        <v>0</v>
      </c>
      <c r="S2706" s="20">
        <f>VLOOKUP($A2706,Database!$A:$Y,10,FALSE)</f>
        <v>0</v>
      </c>
      <c r="T2706" s="20">
        <f>VLOOKUP($A2706,Database!$A:$Y,11,FALSE)</f>
        <v>0</v>
      </c>
      <c r="U2706" s="20">
        <f>VLOOKUP($A2706,Database!$A:$Y,12,FALSE)</f>
        <v>0</v>
      </c>
      <c r="V2706" s="20" t="str">
        <f>VLOOKUP(A2706,Database!A:M,13,FALSE)</f>
        <v>À venir</v>
      </c>
      <c r="W2706" s="20" t="str">
        <f>VLOOKUP($A2706,Database!$A:$Y,20,FALSE)</f>
        <v/>
      </c>
      <c r="X2706" s="20" t="str">
        <f>VLOOKUP($A2706,Database!$A:$Y,21,FALSE)</f>
        <v/>
      </c>
      <c r="Y2706" s="20">
        <f>IF(A2706=0,0,IF(V2706="À venir",0,IF(AND(ISBLANK(P2706),ISBLANK(Q2706)),1,0)))</f>
        <v>0</v>
      </c>
      <c r="Z2706" s="20" t="str">
        <f>IF(OR(ISBLANK(P2706),ISBLANK(Q2706)),"",IF(OR(AND(P2706&gt;Q2706,W2706&gt;X2706),AND(P2706=Q2706,W2706=X2706),AND(P2706&lt;Q2706,W2706&lt;X2706)),1,0))</f>
        <v/>
      </c>
      <c r="AA2706" s="20" t="str">
        <f ca="1">IF(C2706&lt;NOW(),IF(AND(P2706&gt;Q2706,W2706&gt;X2706),S2706,IF(AND(P2706=Q2706,W2706=X2706),T2706,IF(AND(P2706&lt;Q2706,W2706&lt;X2706),U2706,0))),"")</f>
        <v/>
      </c>
      <c r="AB2706" s="20">
        <f ca="1">IF(AND(P2706=W2706,Q2706=X2706,NOT(ISBLANK(P2706)),NOT(ISBLANK(Q2706)),NOT(ISBLANK(W2706)),NOT(ISBLANK(AA2706))),1,0)</f>
        <v>0</v>
      </c>
      <c r="AC2706" s="20" t="str">
        <f ca="1">IF(AB2706=0,"",IF(OR(ISBLANK(P2706),ISBLANK(Q2706)),"",IF(ISBLANK(VLOOKUP(A2706,Database!A:AA,22,FALSE)),"",VLOOKUP(A2706,Database!A:AA,22,FALSE))))</f>
        <v/>
      </c>
      <c r="AD2706" s="20" t="str">
        <f>IFERROR(
   IF(
     OR(ISBLANK(P2706),ISBLANK(Q2706)),
     "",
     IF(
       AND(AA2706&lt;&gt;"",OR(V2706="Terminé",V2706="En cours")),
       VLOOKUP(AC2706,Setup_ScoreExactBonus!A:D,4,FALSE),
       0
     )),
  0)</f>
        <v/>
      </c>
      <c r="AE2706" s="21">
        <f>IFERROR(IF(OR(ISBLANK(P2706),ISBLANK(Q2706)),0,IF(AA2706&lt;&gt;"", AA2706 + IF(AB2706=1,AD2706, 0), "") * (R2706+1)),"")</f>
        <v>0</v>
      </c>
      <c r="AF2706" s="21">
        <f ca="1">SUMIFS(AE$2:AE2706,D$2:D2706,D2706)</f>
        <v>2190</v>
      </c>
    </row>
    <row r="2707" spans="1:32" hidden="1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1">
        <v>0</v>
      </c>
      <c r="S2707" s="20">
        <f>VLOOKUP($A2707,Database!$A:$Y,10,FALSE)</f>
        <v>0</v>
      </c>
      <c r="T2707" s="20">
        <f>VLOOKUP($A2707,Database!$A:$Y,11,FALSE)</f>
        <v>0</v>
      </c>
      <c r="U2707" s="20">
        <f>VLOOKUP($A2707,Database!$A:$Y,12,FALSE)</f>
        <v>0</v>
      </c>
      <c r="V2707" s="20" t="str">
        <f>VLOOKUP(A2707,Database!A:M,13,FALSE)</f>
        <v>À venir</v>
      </c>
      <c r="W2707" s="20" t="str">
        <f>VLOOKUP($A2707,Database!$A:$Y,20,FALSE)</f>
        <v/>
      </c>
      <c r="X2707" s="20" t="str">
        <f>VLOOKUP($A2707,Database!$A:$Y,21,FALSE)</f>
        <v/>
      </c>
      <c r="Y2707" s="20">
        <f>IF(A2707=0,0,IF(V2707="À venir",0,IF(AND(ISBLANK(P2707),ISBLANK(Q2707)),1,0)))</f>
        <v>0</v>
      </c>
      <c r="Z2707" s="20" t="str">
        <f>IF(OR(ISBLANK(P2707),ISBLANK(Q2707)),"",IF(OR(AND(P2707&gt;Q2707,W2707&gt;X2707),AND(P2707=Q2707,W2707=X2707),AND(P2707&lt;Q2707,W2707&lt;X2707)),1,0))</f>
        <v/>
      </c>
      <c r="AA2707" s="20" t="str">
        <f ca="1">IF(C2707&lt;NOW(),IF(AND(P2707&gt;Q2707,W2707&gt;X2707),S2707,IF(AND(P2707=Q2707,W2707=X2707),T2707,IF(AND(P2707&lt;Q2707,W2707&lt;X2707),U2707,0))),"")</f>
        <v/>
      </c>
      <c r="AB2707" s="20">
        <f ca="1">IF(AND(P2707=W2707,Q2707=X2707,NOT(ISBLANK(P2707)),NOT(ISBLANK(Q2707)),NOT(ISBLANK(W2707)),NOT(ISBLANK(AA2707))),1,0)</f>
        <v>0</v>
      </c>
      <c r="AC2707" s="20" t="str">
        <f ca="1">IF(AB2707=0,"",IF(OR(ISBLANK(P2707),ISBLANK(Q2707)),"",IF(ISBLANK(VLOOKUP(A2707,Database!A:AA,22,FALSE)),"",VLOOKUP(A2707,Database!A:AA,22,FALSE))))</f>
        <v/>
      </c>
      <c r="AD2707" s="20" t="str">
        <f>IFERROR(
   IF(
     OR(ISBLANK(P2707),ISBLANK(Q2707)),
     "",
     IF(
       AND(AA2707&lt;&gt;"",OR(V2707="Terminé",V2707="En cours")),
       VLOOKUP(AC2707,Setup_ScoreExactBonus!A:D,4,FALSE),
       0
     )),
  0)</f>
        <v/>
      </c>
      <c r="AE2707" s="21">
        <f>IFERROR(IF(OR(ISBLANK(P2707),ISBLANK(Q2707)),0,IF(AA2707&lt;&gt;"", AA2707 + IF(AB2707=1,AD2707, 0), "") * (R2707+1)),"")</f>
        <v>0</v>
      </c>
      <c r="AF2707" s="21">
        <f ca="1">SUMIFS(AE$2:AE2707,D$2:D2707,D2707)</f>
        <v>2789</v>
      </c>
    </row>
    <row r="2708" spans="1:32" hidden="1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1">
        <v>0</v>
      </c>
      <c r="S2708" s="20">
        <f>VLOOKUP($A2708,Database!$A:$Y,10,FALSE)</f>
        <v>0</v>
      </c>
      <c r="T2708" s="20">
        <f>VLOOKUP($A2708,Database!$A:$Y,11,FALSE)</f>
        <v>0</v>
      </c>
      <c r="U2708" s="20">
        <f>VLOOKUP($A2708,Database!$A:$Y,12,FALSE)</f>
        <v>0</v>
      </c>
      <c r="V2708" s="20" t="str">
        <f>VLOOKUP(A2708,Database!A:M,13,FALSE)</f>
        <v>À venir</v>
      </c>
      <c r="W2708" s="20" t="str">
        <f>VLOOKUP($A2708,Database!$A:$Y,20,FALSE)</f>
        <v/>
      </c>
      <c r="X2708" s="20" t="str">
        <f>VLOOKUP($A2708,Database!$A:$Y,21,FALSE)</f>
        <v/>
      </c>
      <c r="Y2708" s="20">
        <f>IF(A2708=0,0,IF(V2708="À venir",0,IF(AND(ISBLANK(P2708),ISBLANK(Q2708)),1,0)))</f>
        <v>0</v>
      </c>
      <c r="Z2708" s="20" t="str">
        <f>IF(OR(ISBLANK(P2708),ISBLANK(Q2708)),"",IF(OR(AND(P2708&gt;Q2708,W2708&gt;X2708),AND(P2708=Q2708,W2708=X2708),AND(P2708&lt;Q2708,W2708&lt;X2708)),1,0))</f>
        <v/>
      </c>
      <c r="AA2708" s="20" t="str">
        <f ca="1">IF(C2708&lt;NOW(),IF(AND(P2708&gt;Q2708,W2708&gt;X2708),S2708,IF(AND(P2708=Q2708,W2708=X2708),T2708,IF(AND(P2708&lt;Q2708,W2708&lt;X2708),U2708,0))),"")</f>
        <v/>
      </c>
      <c r="AB2708" s="20">
        <f ca="1">IF(AND(P2708=W2708,Q2708=X2708,NOT(ISBLANK(P2708)),NOT(ISBLANK(Q2708)),NOT(ISBLANK(W2708)),NOT(ISBLANK(AA2708))),1,0)</f>
        <v>0</v>
      </c>
      <c r="AC2708" s="20" t="str">
        <f ca="1">IF(AB2708=0,"",IF(OR(ISBLANK(P2708),ISBLANK(Q2708)),"",IF(ISBLANK(VLOOKUP(A2708,Database!A:AA,22,FALSE)),"",VLOOKUP(A2708,Database!A:AA,22,FALSE))))</f>
        <v/>
      </c>
      <c r="AD2708" s="20" t="str">
        <f>IFERROR(
   IF(
     OR(ISBLANK(P2708),ISBLANK(Q2708)),
     "",
     IF(
       AND(AA2708&lt;&gt;"",OR(V2708="Terminé",V2708="En cours")),
       VLOOKUP(AC2708,Setup_ScoreExactBonus!A:D,4,FALSE),
       0
     )),
  0)</f>
        <v/>
      </c>
      <c r="AE2708" s="21">
        <f>IFERROR(IF(OR(ISBLANK(P2708),ISBLANK(Q2708)),0,IF(AA2708&lt;&gt;"", AA2708 + IF(AB2708=1,AD2708, 0), "") * (R2708+1)),"")</f>
        <v>0</v>
      </c>
      <c r="AF2708" s="21">
        <f ca="1">SUMIFS(AE$2:AE2708,D$2:D2708,D2708)</f>
        <v>1434</v>
      </c>
    </row>
    <row r="2709" spans="1:32" hidden="1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1">
        <v>0</v>
      </c>
      <c r="S2709" s="20">
        <f>VLOOKUP($A2709,Database!$A:$Y,10,FALSE)</f>
        <v>0</v>
      </c>
      <c r="T2709" s="20">
        <f>VLOOKUP($A2709,Database!$A:$Y,11,FALSE)</f>
        <v>0</v>
      </c>
      <c r="U2709" s="20">
        <f>VLOOKUP($A2709,Database!$A:$Y,12,FALSE)</f>
        <v>0</v>
      </c>
      <c r="V2709" s="20" t="str">
        <f>VLOOKUP(A2709,Database!A:M,13,FALSE)</f>
        <v>À venir</v>
      </c>
      <c r="W2709" s="20" t="str">
        <f>VLOOKUP($A2709,Database!$A:$Y,20,FALSE)</f>
        <v/>
      </c>
      <c r="X2709" s="20" t="str">
        <f>VLOOKUP($A2709,Database!$A:$Y,21,FALSE)</f>
        <v/>
      </c>
      <c r="Y2709" s="20">
        <f>IF(A2709=0,0,IF(V2709="À venir",0,IF(AND(ISBLANK(P2709),ISBLANK(Q2709)),1,0)))</f>
        <v>0</v>
      </c>
      <c r="Z2709" s="20" t="str">
        <f>IF(OR(ISBLANK(P2709),ISBLANK(Q2709)),"",IF(OR(AND(P2709&gt;Q2709,W2709&gt;X2709),AND(P2709=Q2709,W2709=X2709),AND(P2709&lt;Q2709,W2709&lt;X2709)),1,0))</f>
        <v/>
      </c>
      <c r="AA2709" s="20" t="str">
        <f ca="1">IF(C2709&lt;NOW(),IF(AND(P2709&gt;Q2709,W2709&gt;X2709),S2709,IF(AND(P2709=Q2709,W2709=X2709),T2709,IF(AND(P2709&lt;Q2709,W2709&lt;X2709),U2709,0))),"")</f>
        <v/>
      </c>
      <c r="AB2709" s="20">
        <f ca="1">IF(AND(P2709=W2709,Q2709=X2709,NOT(ISBLANK(P2709)),NOT(ISBLANK(Q2709)),NOT(ISBLANK(W2709)),NOT(ISBLANK(AA2709))),1,0)</f>
        <v>0</v>
      </c>
      <c r="AC2709" s="20" t="str">
        <f ca="1">IF(AB2709=0,"",IF(OR(ISBLANK(P2709),ISBLANK(Q2709)),"",IF(ISBLANK(VLOOKUP(A2709,Database!A:AA,22,FALSE)),"",VLOOKUP(A2709,Database!A:AA,22,FALSE))))</f>
        <v/>
      </c>
      <c r="AD2709" s="20" t="str">
        <f>IFERROR(
   IF(
     OR(ISBLANK(P2709),ISBLANK(Q2709)),
     "",
     IF(
       AND(AA2709&lt;&gt;"",OR(V2709="Terminé",V2709="En cours")),
       VLOOKUP(AC2709,Setup_ScoreExactBonus!A:D,4,FALSE),
       0
     )),
  0)</f>
        <v/>
      </c>
      <c r="AE2709" s="21">
        <f>IFERROR(IF(OR(ISBLANK(P2709),ISBLANK(Q2709)),0,IF(AA2709&lt;&gt;"", AA2709 + IF(AB2709=1,AD2709, 0), "") * (R2709+1)),"")</f>
        <v>0</v>
      </c>
      <c r="AF2709" s="21">
        <f ca="1">SUMIFS(AE$2:AE2709,D$2:D2709,D2709)</f>
        <v>2732</v>
      </c>
    </row>
    <row r="2710" spans="1:32" hidden="1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1">
        <v>0</v>
      </c>
      <c r="S2710" s="20">
        <f>VLOOKUP($A2710,Database!$A:$Y,10,FALSE)</f>
        <v>0</v>
      </c>
      <c r="T2710" s="20">
        <f>VLOOKUP($A2710,Database!$A:$Y,11,FALSE)</f>
        <v>0</v>
      </c>
      <c r="U2710" s="20">
        <f>VLOOKUP($A2710,Database!$A:$Y,12,FALSE)</f>
        <v>0</v>
      </c>
      <c r="V2710" s="20" t="str">
        <f>VLOOKUP(A2710,Database!A:M,13,FALSE)</f>
        <v>À venir</v>
      </c>
      <c r="W2710" s="20" t="str">
        <f>VLOOKUP($A2710,Database!$A:$Y,20,FALSE)</f>
        <v/>
      </c>
      <c r="X2710" s="20" t="str">
        <f>VLOOKUP($A2710,Database!$A:$Y,21,FALSE)</f>
        <v/>
      </c>
      <c r="Y2710" s="20">
        <f>IF(A2710=0,0,IF(V2710="À venir",0,IF(AND(ISBLANK(P2710),ISBLANK(Q2710)),1,0)))</f>
        <v>0</v>
      </c>
      <c r="Z2710" s="20" t="str">
        <f>IF(OR(ISBLANK(P2710),ISBLANK(Q2710)),"",IF(OR(AND(P2710&gt;Q2710,W2710&gt;X2710),AND(P2710=Q2710,W2710=X2710),AND(P2710&lt;Q2710,W2710&lt;X2710)),1,0))</f>
        <v/>
      </c>
      <c r="AA2710" s="20" t="str">
        <f ca="1">IF(C2710&lt;NOW(),IF(AND(P2710&gt;Q2710,W2710&gt;X2710),S2710,IF(AND(P2710=Q2710,W2710=X2710),T2710,IF(AND(P2710&lt;Q2710,W2710&lt;X2710),U2710,0))),"")</f>
        <v/>
      </c>
      <c r="AB2710" s="20">
        <f ca="1">IF(AND(P2710=W2710,Q2710=X2710,NOT(ISBLANK(P2710)),NOT(ISBLANK(Q2710)),NOT(ISBLANK(W2710)),NOT(ISBLANK(AA2710))),1,0)</f>
        <v>0</v>
      </c>
      <c r="AC2710" s="20" t="str">
        <f ca="1">IF(AB2710=0,"",IF(OR(ISBLANK(P2710),ISBLANK(Q2710)),"",IF(ISBLANK(VLOOKUP(A2710,Database!A:AA,22,FALSE)),"",VLOOKUP(A2710,Database!A:AA,22,FALSE))))</f>
        <v/>
      </c>
      <c r="AD2710" s="20" t="str">
        <f>IFERROR(
   IF(
     OR(ISBLANK(P2710),ISBLANK(Q2710)),
     "",
     IF(
       AND(AA2710&lt;&gt;"",OR(V2710="Terminé",V2710="En cours")),
       VLOOKUP(AC2710,Setup_ScoreExactBonus!A:D,4,FALSE),
       0
     )),
  0)</f>
        <v/>
      </c>
      <c r="AE2710" s="21">
        <f>IFERROR(IF(OR(ISBLANK(P2710),ISBLANK(Q2710)),0,IF(AA2710&lt;&gt;"", AA2710 + IF(AB2710=1,AD2710, 0), "") * (R2710+1)),"")</f>
        <v>0</v>
      </c>
      <c r="AF2710" s="21">
        <f ca="1">SUMIFS(AE$2:AE2710,D$2:D2710,D2710)</f>
        <v>2825</v>
      </c>
    </row>
    <row r="2711" spans="1:32" hidden="1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1">
        <v>0</v>
      </c>
      <c r="S2711" s="20">
        <f>VLOOKUP($A2711,Database!$A:$Y,10,FALSE)</f>
        <v>0</v>
      </c>
      <c r="T2711" s="20">
        <f>VLOOKUP($A2711,Database!$A:$Y,11,FALSE)</f>
        <v>0</v>
      </c>
      <c r="U2711" s="20">
        <f>VLOOKUP($A2711,Database!$A:$Y,12,FALSE)</f>
        <v>0</v>
      </c>
      <c r="V2711" s="20" t="str">
        <f>VLOOKUP(A2711,Database!A:M,13,FALSE)</f>
        <v>À venir</v>
      </c>
      <c r="W2711" s="20" t="str">
        <f>VLOOKUP($A2711,Database!$A:$Y,20,FALSE)</f>
        <v/>
      </c>
      <c r="X2711" s="20" t="str">
        <f>VLOOKUP($A2711,Database!$A:$Y,21,FALSE)</f>
        <v/>
      </c>
      <c r="Y2711" s="20">
        <f>IF(A2711=0,0,IF(V2711="À venir",0,IF(AND(ISBLANK(P2711),ISBLANK(Q2711)),1,0)))</f>
        <v>0</v>
      </c>
      <c r="Z2711" s="20" t="str">
        <f>IF(OR(ISBLANK(P2711),ISBLANK(Q2711)),"",IF(OR(AND(P2711&gt;Q2711,W2711&gt;X2711),AND(P2711=Q2711,W2711=X2711),AND(P2711&lt;Q2711,W2711&lt;X2711)),1,0))</f>
        <v/>
      </c>
      <c r="AA2711" s="20" t="str">
        <f ca="1">IF(C2711&lt;NOW(),IF(AND(P2711&gt;Q2711,W2711&gt;X2711),S2711,IF(AND(P2711=Q2711,W2711=X2711),T2711,IF(AND(P2711&lt;Q2711,W2711&lt;X2711),U2711,0))),"")</f>
        <v/>
      </c>
      <c r="AB2711" s="20">
        <f ca="1">IF(AND(P2711=W2711,Q2711=X2711,NOT(ISBLANK(P2711)),NOT(ISBLANK(Q2711)),NOT(ISBLANK(W2711)),NOT(ISBLANK(AA2711))),1,0)</f>
        <v>0</v>
      </c>
      <c r="AC2711" s="20" t="str">
        <f ca="1">IF(AB2711=0,"",IF(OR(ISBLANK(P2711),ISBLANK(Q2711)),"",IF(ISBLANK(VLOOKUP(A2711,Database!A:AA,22,FALSE)),"",VLOOKUP(A2711,Database!A:AA,22,FALSE))))</f>
        <v/>
      </c>
      <c r="AD2711" s="20" t="str">
        <f>IFERROR(
   IF(
     OR(ISBLANK(P2711),ISBLANK(Q2711)),
     "",
     IF(
       AND(AA2711&lt;&gt;"",OR(V2711="Terminé",V2711="En cours")),
       VLOOKUP(AC2711,Setup_ScoreExactBonus!A:D,4,FALSE),
       0
     )),
  0)</f>
        <v/>
      </c>
      <c r="AE2711" s="21">
        <f>IFERROR(IF(OR(ISBLANK(P2711),ISBLANK(Q2711)),0,IF(AA2711&lt;&gt;"", AA2711 + IF(AB2711=1,AD2711, 0), "") * (R2711+1)),"")</f>
        <v>0</v>
      </c>
      <c r="AF2711" s="21">
        <f ca="1">SUMIFS(AE$2:AE2711,D$2:D2711,D2711)</f>
        <v>2585</v>
      </c>
    </row>
    <row r="2712" spans="1:32" hidden="1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1">
        <v>0</v>
      </c>
      <c r="S2712" s="20">
        <f>VLOOKUP($A2712,Database!$A:$Y,10,FALSE)</f>
        <v>0</v>
      </c>
      <c r="T2712" s="20">
        <f>VLOOKUP($A2712,Database!$A:$Y,11,FALSE)</f>
        <v>0</v>
      </c>
      <c r="U2712" s="20">
        <f>VLOOKUP($A2712,Database!$A:$Y,12,FALSE)</f>
        <v>0</v>
      </c>
      <c r="V2712" s="20" t="str">
        <f>VLOOKUP(A2712,Database!A:M,13,FALSE)</f>
        <v>À venir</v>
      </c>
      <c r="W2712" s="20" t="str">
        <f>VLOOKUP($A2712,Database!$A:$Y,20,FALSE)</f>
        <v/>
      </c>
      <c r="X2712" s="20" t="str">
        <f>VLOOKUP($A2712,Database!$A:$Y,21,FALSE)</f>
        <v/>
      </c>
      <c r="Y2712" s="20">
        <f>IF(A2712=0,0,IF(V2712="À venir",0,IF(AND(ISBLANK(P2712),ISBLANK(Q2712)),1,0)))</f>
        <v>0</v>
      </c>
      <c r="Z2712" s="20" t="str">
        <f>IF(OR(ISBLANK(P2712),ISBLANK(Q2712)),"",IF(OR(AND(P2712&gt;Q2712,W2712&gt;X2712),AND(P2712=Q2712,W2712=X2712),AND(P2712&lt;Q2712,W2712&lt;X2712)),1,0))</f>
        <v/>
      </c>
      <c r="AA2712" s="20" t="str">
        <f ca="1">IF(C2712&lt;NOW(),IF(AND(P2712&gt;Q2712,W2712&gt;X2712),S2712,IF(AND(P2712=Q2712,W2712=X2712),T2712,IF(AND(P2712&lt;Q2712,W2712&lt;X2712),U2712,0))),"")</f>
        <v/>
      </c>
      <c r="AB2712" s="20">
        <f ca="1">IF(AND(P2712=W2712,Q2712=X2712,NOT(ISBLANK(P2712)),NOT(ISBLANK(Q2712)),NOT(ISBLANK(W2712)),NOT(ISBLANK(AA2712))),1,0)</f>
        <v>0</v>
      </c>
      <c r="AC2712" s="20" t="str">
        <f ca="1">IF(AB2712=0,"",IF(OR(ISBLANK(P2712),ISBLANK(Q2712)),"",IF(ISBLANK(VLOOKUP(A2712,Database!A:AA,22,FALSE)),"",VLOOKUP(A2712,Database!A:AA,22,FALSE))))</f>
        <v/>
      </c>
      <c r="AD2712" s="20" t="str">
        <f>IFERROR(
   IF(
     OR(ISBLANK(P2712),ISBLANK(Q2712)),
     "",
     IF(
       AND(AA2712&lt;&gt;"",OR(V2712="Terminé",V2712="En cours")),
       VLOOKUP(AC2712,Setup_ScoreExactBonus!A:D,4,FALSE),
       0
     )),
  0)</f>
        <v/>
      </c>
      <c r="AE2712" s="21">
        <f>IFERROR(IF(OR(ISBLANK(P2712),ISBLANK(Q2712)),0,IF(AA2712&lt;&gt;"", AA2712 + IF(AB2712=1,AD2712, 0), "") * (R2712+1)),"")</f>
        <v>0</v>
      </c>
      <c r="AF2712" s="21">
        <f ca="1">SUMIFS(AE$2:AE2712,D$2:D2712,D2712)</f>
        <v>2936</v>
      </c>
    </row>
    <row r="2713" spans="1:32" hidden="1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1">
        <v>0</v>
      </c>
      <c r="S2713" s="20">
        <f>VLOOKUP($A2713,Database!$A:$Y,10,FALSE)</f>
        <v>0</v>
      </c>
      <c r="T2713" s="20">
        <f>VLOOKUP($A2713,Database!$A:$Y,11,FALSE)</f>
        <v>0</v>
      </c>
      <c r="U2713" s="20">
        <f>VLOOKUP($A2713,Database!$A:$Y,12,FALSE)</f>
        <v>0</v>
      </c>
      <c r="V2713" s="20" t="str">
        <f>VLOOKUP(A2713,Database!A:M,13,FALSE)</f>
        <v>À venir</v>
      </c>
      <c r="W2713" s="20" t="str">
        <f>VLOOKUP($A2713,Database!$A:$Y,20,FALSE)</f>
        <v/>
      </c>
      <c r="X2713" s="20" t="str">
        <f>VLOOKUP($A2713,Database!$A:$Y,21,FALSE)</f>
        <v/>
      </c>
      <c r="Y2713" s="20">
        <f>IF(A2713=0,0,IF(V2713="À venir",0,IF(AND(ISBLANK(P2713),ISBLANK(Q2713)),1,0)))</f>
        <v>0</v>
      </c>
      <c r="Z2713" s="20" t="str">
        <f>IF(OR(ISBLANK(P2713),ISBLANK(Q2713)),"",IF(OR(AND(P2713&gt;Q2713,W2713&gt;X2713),AND(P2713=Q2713,W2713=X2713),AND(P2713&lt;Q2713,W2713&lt;X2713)),1,0))</f>
        <v/>
      </c>
      <c r="AA2713" s="20" t="str">
        <f ca="1">IF(C2713&lt;NOW(),IF(AND(P2713&gt;Q2713,W2713&gt;X2713),S2713,IF(AND(P2713=Q2713,W2713=X2713),T2713,IF(AND(P2713&lt;Q2713,W2713&lt;X2713),U2713,0))),"")</f>
        <v/>
      </c>
      <c r="AB2713" s="20">
        <f ca="1">IF(AND(P2713=W2713,Q2713=X2713,NOT(ISBLANK(P2713)),NOT(ISBLANK(Q2713)),NOT(ISBLANK(W2713)),NOT(ISBLANK(AA2713))),1,0)</f>
        <v>0</v>
      </c>
      <c r="AC2713" s="20" t="str">
        <f ca="1">IF(AB2713=0,"",IF(OR(ISBLANK(P2713),ISBLANK(Q2713)),"",IF(ISBLANK(VLOOKUP(A2713,Database!A:AA,22,FALSE)),"",VLOOKUP(A2713,Database!A:AA,22,FALSE))))</f>
        <v/>
      </c>
      <c r="AD2713" s="20" t="str">
        <f>IFERROR(
   IF(
     OR(ISBLANK(P2713),ISBLANK(Q2713)),
     "",
     IF(
       AND(AA2713&lt;&gt;"",OR(V2713="Terminé",V2713="En cours")),
       VLOOKUP(AC2713,Setup_ScoreExactBonus!A:D,4,FALSE),
       0
     )),
  0)</f>
        <v/>
      </c>
      <c r="AE2713" s="21">
        <f>IFERROR(IF(OR(ISBLANK(P2713),ISBLANK(Q2713)),0,IF(AA2713&lt;&gt;"", AA2713 + IF(AB2713=1,AD2713, 0), "") * (R2713+1)),"")</f>
        <v>0</v>
      </c>
      <c r="AF2713" s="21">
        <f ca="1">SUMIFS(AE$2:AE2713,D$2:D2713,D2713)</f>
        <v>2774</v>
      </c>
    </row>
    <row r="2714" spans="1:32" hidden="1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1">
        <v>0</v>
      </c>
      <c r="S2714" s="20">
        <f>VLOOKUP($A2714,Database!$A:$Y,10,FALSE)</f>
        <v>0</v>
      </c>
      <c r="T2714" s="20">
        <f>VLOOKUP($A2714,Database!$A:$Y,11,FALSE)</f>
        <v>0</v>
      </c>
      <c r="U2714" s="20">
        <f>VLOOKUP($A2714,Database!$A:$Y,12,FALSE)</f>
        <v>0</v>
      </c>
      <c r="V2714" s="20" t="str">
        <f>VLOOKUP(A2714,Database!A:M,13,FALSE)</f>
        <v>À venir</v>
      </c>
      <c r="W2714" s="20" t="str">
        <f>VLOOKUP($A2714,Database!$A:$Y,20,FALSE)</f>
        <v/>
      </c>
      <c r="X2714" s="20" t="str">
        <f>VLOOKUP($A2714,Database!$A:$Y,21,FALSE)</f>
        <v/>
      </c>
      <c r="Y2714" s="20">
        <f>IF(A2714=0,0,IF(V2714="À venir",0,IF(AND(ISBLANK(P2714),ISBLANK(Q2714)),1,0)))</f>
        <v>0</v>
      </c>
      <c r="Z2714" s="20" t="str">
        <f>IF(OR(ISBLANK(P2714),ISBLANK(Q2714)),"",IF(OR(AND(P2714&gt;Q2714,W2714&gt;X2714),AND(P2714=Q2714,W2714=X2714),AND(P2714&lt;Q2714,W2714&lt;X2714)),1,0))</f>
        <v/>
      </c>
      <c r="AA2714" s="20" t="str">
        <f ca="1">IF(C2714&lt;NOW(),IF(AND(P2714&gt;Q2714,W2714&gt;X2714),S2714,IF(AND(P2714=Q2714,W2714=X2714),T2714,IF(AND(P2714&lt;Q2714,W2714&lt;X2714),U2714,0))),"")</f>
        <v/>
      </c>
      <c r="AB2714" s="20">
        <f ca="1">IF(AND(P2714=W2714,Q2714=X2714,NOT(ISBLANK(P2714)),NOT(ISBLANK(Q2714)),NOT(ISBLANK(W2714)),NOT(ISBLANK(AA2714))),1,0)</f>
        <v>0</v>
      </c>
      <c r="AC2714" s="20" t="str">
        <f ca="1">IF(AB2714=0,"",IF(OR(ISBLANK(P2714),ISBLANK(Q2714)),"",IF(ISBLANK(VLOOKUP(A2714,Database!A:AA,22,FALSE)),"",VLOOKUP(A2714,Database!A:AA,22,FALSE))))</f>
        <v/>
      </c>
      <c r="AD2714" s="20" t="str">
        <f>IFERROR(
   IF(
     OR(ISBLANK(P2714),ISBLANK(Q2714)),
     "",
     IF(
       AND(AA2714&lt;&gt;"",OR(V2714="Terminé",V2714="En cours")),
       VLOOKUP(AC2714,Setup_ScoreExactBonus!A:D,4,FALSE),
       0
     )),
  0)</f>
        <v/>
      </c>
      <c r="AE2714" s="21">
        <f>IFERROR(IF(OR(ISBLANK(P2714),ISBLANK(Q2714)),0,IF(AA2714&lt;&gt;"", AA2714 + IF(AB2714=1,AD2714, 0), "") * (R2714+1)),"")</f>
        <v>0</v>
      </c>
      <c r="AF2714" s="21">
        <f ca="1">SUMIFS(AE$2:AE2714,D$2:D2714,D2714)</f>
        <v>2919</v>
      </c>
    </row>
    <row r="2715" spans="1:32" hidden="1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1">
        <v>0</v>
      </c>
      <c r="S2715" s="20">
        <f>VLOOKUP($A2715,Database!$A:$Y,10,FALSE)</f>
        <v>0</v>
      </c>
      <c r="T2715" s="20">
        <f>VLOOKUP($A2715,Database!$A:$Y,11,FALSE)</f>
        <v>0</v>
      </c>
      <c r="U2715" s="20">
        <f>VLOOKUP($A2715,Database!$A:$Y,12,FALSE)</f>
        <v>0</v>
      </c>
      <c r="V2715" s="20" t="str">
        <f>VLOOKUP(A2715,Database!A:M,13,FALSE)</f>
        <v>À venir</v>
      </c>
      <c r="W2715" s="20" t="str">
        <f>VLOOKUP($A2715,Database!$A:$Y,20,FALSE)</f>
        <v/>
      </c>
      <c r="X2715" s="20" t="str">
        <f>VLOOKUP($A2715,Database!$A:$Y,21,FALSE)</f>
        <v/>
      </c>
      <c r="Y2715" s="20">
        <f>IF(A2715=0,0,IF(V2715="À venir",0,IF(AND(ISBLANK(P2715),ISBLANK(Q2715)),1,0)))</f>
        <v>0</v>
      </c>
      <c r="Z2715" s="20" t="str">
        <f>IF(OR(ISBLANK(P2715),ISBLANK(Q2715)),"",IF(OR(AND(P2715&gt;Q2715,W2715&gt;X2715),AND(P2715=Q2715,W2715=X2715),AND(P2715&lt;Q2715,W2715&lt;X2715)),1,0))</f>
        <v/>
      </c>
      <c r="AA2715" s="20" t="str">
        <f ca="1">IF(C2715&lt;NOW(),IF(AND(P2715&gt;Q2715,W2715&gt;X2715),S2715,IF(AND(P2715=Q2715,W2715=X2715),T2715,IF(AND(P2715&lt;Q2715,W2715&lt;X2715),U2715,0))),"")</f>
        <v/>
      </c>
      <c r="AB2715" s="20">
        <f ca="1">IF(AND(P2715=W2715,Q2715=X2715,NOT(ISBLANK(P2715)),NOT(ISBLANK(Q2715)),NOT(ISBLANK(W2715)),NOT(ISBLANK(AA2715))),1,0)</f>
        <v>0</v>
      </c>
      <c r="AC2715" s="20" t="str">
        <f ca="1">IF(AB2715=0,"",IF(OR(ISBLANK(P2715),ISBLANK(Q2715)),"",IF(ISBLANK(VLOOKUP(A2715,Database!A:AA,22,FALSE)),"",VLOOKUP(A2715,Database!A:AA,22,FALSE))))</f>
        <v/>
      </c>
      <c r="AD2715" s="20" t="str">
        <f>IFERROR(
   IF(
     OR(ISBLANK(P2715),ISBLANK(Q2715)),
     "",
     IF(
       AND(AA2715&lt;&gt;"",OR(V2715="Terminé",V2715="En cours")),
       VLOOKUP(AC2715,Setup_ScoreExactBonus!A:D,4,FALSE),
       0
     )),
  0)</f>
        <v/>
      </c>
      <c r="AE2715" s="21">
        <f>IFERROR(IF(OR(ISBLANK(P2715),ISBLANK(Q2715)),0,IF(AA2715&lt;&gt;"", AA2715 + IF(AB2715=1,AD2715, 0), "") * (R2715+1)),"")</f>
        <v>0</v>
      </c>
      <c r="AF2715" s="21">
        <f ca="1">SUMIFS(AE$2:AE2715,D$2:D2715,D2715)</f>
        <v>2893</v>
      </c>
    </row>
    <row r="2716" spans="1:32" hidden="1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1">
        <v>0</v>
      </c>
      <c r="S2716" s="20">
        <f>VLOOKUP($A2716,Database!$A:$Y,10,FALSE)</f>
        <v>0</v>
      </c>
      <c r="T2716" s="20">
        <f>VLOOKUP($A2716,Database!$A:$Y,11,FALSE)</f>
        <v>0</v>
      </c>
      <c r="U2716" s="20">
        <f>VLOOKUP($A2716,Database!$A:$Y,12,FALSE)</f>
        <v>0</v>
      </c>
      <c r="V2716" s="20" t="str">
        <f>VLOOKUP(A2716,Database!A:M,13,FALSE)</f>
        <v>À venir</v>
      </c>
      <c r="W2716" s="20" t="str">
        <f>VLOOKUP($A2716,Database!$A:$Y,20,FALSE)</f>
        <v/>
      </c>
      <c r="X2716" s="20" t="str">
        <f>VLOOKUP($A2716,Database!$A:$Y,21,FALSE)</f>
        <v/>
      </c>
      <c r="Y2716" s="20">
        <f>IF(A2716=0,0,IF(V2716="À venir",0,IF(AND(ISBLANK(P2716),ISBLANK(Q2716)),1,0)))</f>
        <v>0</v>
      </c>
      <c r="Z2716" s="20" t="str">
        <f>IF(OR(ISBLANK(P2716),ISBLANK(Q2716)),"",IF(OR(AND(P2716&gt;Q2716,W2716&gt;X2716),AND(P2716=Q2716,W2716=X2716),AND(P2716&lt;Q2716,W2716&lt;X2716)),1,0))</f>
        <v/>
      </c>
      <c r="AA2716" s="20" t="str">
        <f ca="1">IF(C2716&lt;NOW(),IF(AND(P2716&gt;Q2716,W2716&gt;X2716),S2716,IF(AND(P2716=Q2716,W2716=X2716),T2716,IF(AND(P2716&lt;Q2716,W2716&lt;X2716),U2716,0))),"")</f>
        <v/>
      </c>
      <c r="AB2716" s="20">
        <f ca="1">IF(AND(P2716=W2716,Q2716=X2716,NOT(ISBLANK(P2716)),NOT(ISBLANK(Q2716)),NOT(ISBLANK(W2716)),NOT(ISBLANK(AA2716))),1,0)</f>
        <v>0</v>
      </c>
      <c r="AC2716" s="20" t="str">
        <f ca="1">IF(AB2716=0,"",IF(OR(ISBLANK(P2716),ISBLANK(Q2716)),"",IF(ISBLANK(VLOOKUP(A2716,Database!A:AA,22,FALSE)),"",VLOOKUP(A2716,Database!A:AA,22,FALSE))))</f>
        <v/>
      </c>
      <c r="AD2716" s="20" t="str">
        <f>IFERROR(
   IF(
     OR(ISBLANK(P2716),ISBLANK(Q2716)),
     "",
     IF(
       AND(AA2716&lt;&gt;"",OR(V2716="Terminé",V2716="En cours")),
       VLOOKUP(AC2716,Setup_ScoreExactBonus!A:D,4,FALSE),
       0
     )),
  0)</f>
        <v/>
      </c>
      <c r="AE2716" s="21">
        <f>IFERROR(IF(OR(ISBLANK(P2716),ISBLANK(Q2716)),0,IF(AA2716&lt;&gt;"", AA2716 + IF(AB2716=1,AD2716, 0), "") * (R2716+1)),"")</f>
        <v>0</v>
      </c>
      <c r="AF2716" s="21">
        <f ca="1">SUMIFS(AE$2:AE2716,D$2:D2716,D2716)</f>
        <v>2823</v>
      </c>
    </row>
    <row r="2717" spans="1:32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1">
        <v>0</v>
      </c>
      <c r="S2717" s="20">
        <f>VLOOKUP($A2717,Database!$A:$Y,10,FALSE)</f>
        <v>0</v>
      </c>
      <c r="T2717" s="20">
        <f>VLOOKUP($A2717,Database!$A:$Y,11,FALSE)</f>
        <v>0</v>
      </c>
      <c r="U2717" s="20">
        <f>VLOOKUP($A2717,Database!$A:$Y,12,FALSE)</f>
        <v>0</v>
      </c>
      <c r="V2717" s="20" t="str">
        <f>VLOOKUP(A2717,Database!A:M,13,FALSE)</f>
        <v>À venir</v>
      </c>
      <c r="W2717" s="20" t="str">
        <f>VLOOKUP($A2717,Database!$A:$Y,20,FALSE)</f>
        <v/>
      </c>
      <c r="X2717" s="20" t="str">
        <f>VLOOKUP($A2717,Database!$A:$Y,21,FALSE)</f>
        <v/>
      </c>
      <c r="Y2717" s="20">
        <f>IF(A2717=0,0,IF(V2717="À venir",0,IF(AND(ISBLANK(P2717),ISBLANK(Q2717)),1,0)))</f>
        <v>0</v>
      </c>
      <c r="Z2717" s="20" t="str">
        <f>IF(OR(ISBLANK(P2717),ISBLANK(Q2717)),"",IF(OR(AND(P2717&gt;Q2717,W2717&gt;X2717),AND(P2717=Q2717,W2717=X2717),AND(P2717&lt;Q2717,W2717&lt;X2717)),1,0))</f>
        <v/>
      </c>
      <c r="AA2717" s="20" t="str">
        <f ca="1">IF(C2717&lt;NOW(),IF(AND(P2717&gt;Q2717,W2717&gt;X2717),S2717,IF(AND(P2717=Q2717,W2717=X2717),T2717,IF(AND(P2717&lt;Q2717,W2717&lt;X2717),U2717,0))),"")</f>
        <v/>
      </c>
      <c r="AB2717" s="20">
        <f ca="1">IF(AND(P2717=W2717,Q2717=X2717,NOT(ISBLANK(P2717)),NOT(ISBLANK(Q2717)),NOT(ISBLANK(W2717)),NOT(ISBLANK(AA2717))),1,0)</f>
        <v>0</v>
      </c>
      <c r="AC2717" s="20" t="str">
        <f ca="1">IF(AB2717=0,"",IF(OR(ISBLANK(P2717),ISBLANK(Q2717)),"",IF(ISBLANK(VLOOKUP(A2717,Database!A:AA,22,FALSE)),"",VLOOKUP(A2717,Database!A:AA,22,FALSE))))</f>
        <v/>
      </c>
      <c r="AD2717" s="20" t="str">
        <f>IFERROR(
   IF(
     OR(ISBLANK(P2717),ISBLANK(Q2717)),
     "",
     IF(
       AND(AA2717&lt;&gt;"",OR(V2717="Terminé",V2717="En cours")),
       VLOOKUP(AC2717,Setup_ScoreExactBonus!A:D,4,FALSE),
       0
     )),
  0)</f>
        <v/>
      </c>
      <c r="AE2717" s="21">
        <f>IFERROR(IF(OR(ISBLANK(P2717),ISBLANK(Q2717)),0,IF(AA2717&lt;&gt;"", AA2717 + IF(AB2717=1,AD2717, 0), "") * (R2717+1)),"")</f>
        <v>0</v>
      </c>
      <c r="AF2717" s="21">
        <f ca="1">SUMIFS(AE$2:AE2717,D$2:D2717,D2717)</f>
        <v>2420</v>
      </c>
    </row>
    <row r="2718" spans="1:32" hidden="1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1">
        <v>0</v>
      </c>
      <c r="S2718" s="20">
        <f>VLOOKUP($A2718,Database!$A:$Y,10,FALSE)</f>
        <v>0</v>
      </c>
      <c r="T2718" s="20">
        <f>VLOOKUP($A2718,Database!$A:$Y,11,FALSE)</f>
        <v>0</v>
      </c>
      <c r="U2718" s="20">
        <f>VLOOKUP($A2718,Database!$A:$Y,12,FALSE)</f>
        <v>0</v>
      </c>
      <c r="V2718" s="20" t="str">
        <f>VLOOKUP(A2718,Database!A:M,13,FALSE)</f>
        <v>À venir</v>
      </c>
      <c r="W2718" s="20" t="str">
        <f>VLOOKUP($A2718,Database!$A:$Y,20,FALSE)</f>
        <v/>
      </c>
      <c r="X2718" s="20" t="str">
        <f>VLOOKUP($A2718,Database!$A:$Y,21,FALSE)</f>
        <v/>
      </c>
      <c r="Y2718" s="20">
        <f>IF(A2718=0,0,IF(V2718="À venir",0,IF(AND(ISBLANK(P2718),ISBLANK(Q2718)),1,0)))</f>
        <v>0</v>
      </c>
      <c r="Z2718" s="20" t="str">
        <f>IF(OR(ISBLANK(P2718),ISBLANK(Q2718)),"",IF(OR(AND(P2718&gt;Q2718,W2718&gt;X2718),AND(P2718=Q2718,W2718=X2718),AND(P2718&lt;Q2718,W2718&lt;X2718)),1,0))</f>
        <v/>
      </c>
      <c r="AA2718" s="20" t="str">
        <f ca="1">IF(C2718&lt;NOW(),IF(AND(P2718&gt;Q2718,W2718&gt;X2718),S2718,IF(AND(P2718=Q2718,W2718=X2718),T2718,IF(AND(P2718&lt;Q2718,W2718&lt;X2718),U2718,0))),"")</f>
        <v/>
      </c>
      <c r="AB2718" s="20">
        <f ca="1">IF(AND(P2718=W2718,Q2718=X2718,NOT(ISBLANK(P2718)),NOT(ISBLANK(Q2718)),NOT(ISBLANK(W2718)),NOT(ISBLANK(AA2718))),1,0)</f>
        <v>0</v>
      </c>
      <c r="AC2718" s="20" t="str">
        <f ca="1">IF(AB2718=0,"",IF(OR(ISBLANK(P2718),ISBLANK(Q2718)),"",IF(ISBLANK(VLOOKUP(A2718,Database!A:AA,22,FALSE)),"",VLOOKUP(A2718,Database!A:AA,22,FALSE))))</f>
        <v/>
      </c>
      <c r="AD2718" s="20" t="str">
        <f>IFERROR(
   IF(
     OR(ISBLANK(P2718),ISBLANK(Q2718)),
     "",
     IF(
       AND(AA2718&lt;&gt;"",OR(V2718="Terminé",V2718="En cours")),
       VLOOKUP(AC2718,Setup_ScoreExactBonus!A:D,4,FALSE),
       0
     )),
  0)</f>
        <v/>
      </c>
      <c r="AE2718" s="21">
        <f>IFERROR(IF(OR(ISBLANK(P2718),ISBLANK(Q2718)),0,IF(AA2718&lt;&gt;"", AA2718 + IF(AB2718=1,AD2718, 0), "") * (R2718+1)),"")</f>
        <v>0</v>
      </c>
      <c r="AF2718" s="21">
        <f ca="1">SUMIFS(AE$2:AE2718,D$2:D2718,D2718)</f>
        <v>2637</v>
      </c>
    </row>
    <row r="2719" spans="1:32" hidden="1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1">
        <v>0</v>
      </c>
      <c r="S2719" s="20">
        <f>VLOOKUP($A2719,Database!$A:$Y,10,FALSE)</f>
        <v>0</v>
      </c>
      <c r="T2719" s="20">
        <f>VLOOKUP($A2719,Database!$A:$Y,11,FALSE)</f>
        <v>0</v>
      </c>
      <c r="U2719" s="20">
        <f>VLOOKUP($A2719,Database!$A:$Y,12,FALSE)</f>
        <v>0</v>
      </c>
      <c r="V2719" s="20" t="str">
        <f>VLOOKUP(A2719,Database!A:M,13,FALSE)</f>
        <v>À venir</v>
      </c>
      <c r="W2719" s="20" t="str">
        <f>VLOOKUP($A2719,Database!$A:$Y,20,FALSE)</f>
        <v/>
      </c>
      <c r="X2719" s="20" t="str">
        <f>VLOOKUP($A2719,Database!$A:$Y,21,FALSE)</f>
        <v/>
      </c>
      <c r="Y2719" s="20">
        <f>IF(A2719=0,0,IF(V2719="À venir",0,IF(AND(ISBLANK(P2719),ISBLANK(Q2719)),1,0)))</f>
        <v>0</v>
      </c>
      <c r="Z2719" s="20" t="str">
        <f>IF(OR(ISBLANK(P2719),ISBLANK(Q2719)),"",IF(OR(AND(P2719&gt;Q2719,W2719&gt;X2719),AND(P2719=Q2719,W2719=X2719),AND(P2719&lt;Q2719,W2719&lt;X2719)),1,0))</f>
        <v/>
      </c>
      <c r="AA2719" s="20" t="str">
        <f ca="1">IF(C2719&lt;NOW(),IF(AND(P2719&gt;Q2719,W2719&gt;X2719),S2719,IF(AND(P2719=Q2719,W2719=X2719),T2719,IF(AND(P2719&lt;Q2719,W2719&lt;X2719),U2719,0))),"")</f>
        <v/>
      </c>
      <c r="AB2719" s="20">
        <f ca="1">IF(AND(P2719=W2719,Q2719=X2719,NOT(ISBLANK(P2719)),NOT(ISBLANK(Q2719)),NOT(ISBLANK(W2719)),NOT(ISBLANK(AA2719))),1,0)</f>
        <v>0</v>
      </c>
      <c r="AC2719" s="20" t="str">
        <f ca="1">IF(AB2719=0,"",IF(OR(ISBLANK(P2719),ISBLANK(Q2719)),"",IF(ISBLANK(VLOOKUP(A2719,Database!A:AA,22,FALSE)),"",VLOOKUP(A2719,Database!A:AA,22,FALSE))))</f>
        <v/>
      </c>
      <c r="AD2719" s="20" t="str">
        <f>IFERROR(
   IF(
     OR(ISBLANK(P2719),ISBLANK(Q2719)),
     "",
     IF(
       AND(AA2719&lt;&gt;"",OR(V2719="Terminé",V2719="En cours")),
       VLOOKUP(AC2719,Setup_ScoreExactBonus!A:D,4,FALSE),
       0
     )),
  0)</f>
        <v/>
      </c>
      <c r="AE2719" s="21">
        <f>IFERROR(IF(OR(ISBLANK(P2719),ISBLANK(Q2719)),0,IF(AA2719&lt;&gt;"", AA2719 + IF(AB2719=1,AD2719, 0), "") * (R2719+1)),"")</f>
        <v>0</v>
      </c>
      <c r="AF2719" s="21">
        <f ca="1">SUMIFS(AE$2:AE2719,D$2:D2719,D2719)</f>
        <v>2628</v>
      </c>
    </row>
    <row r="2720" spans="1:32" hidden="1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1">
        <v>0</v>
      </c>
      <c r="S2720" s="20">
        <f>VLOOKUP($A2720,Database!$A:$Y,10,FALSE)</f>
        <v>0</v>
      </c>
      <c r="T2720" s="20">
        <f>VLOOKUP($A2720,Database!$A:$Y,11,FALSE)</f>
        <v>0</v>
      </c>
      <c r="U2720" s="20">
        <f>VLOOKUP($A2720,Database!$A:$Y,12,FALSE)</f>
        <v>0</v>
      </c>
      <c r="V2720" s="20" t="str">
        <f>VLOOKUP(A2720,Database!A:M,13,FALSE)</f>
        <v>À venir</v>
      </c>
      <c r="W2720" s="20" t="str">
        <f>VLOOKUP($A2720,Database!$A:$Y,20,FALSE)</f>
        <v/>
      </c>
      <c r="X2720" s="20" t="str">
        <f>VLOOKUP($A2720,Database!$A:$Y,21,FALSE)</f>
        <v/>
      </c>
      <c r="Y2720" s="20">
        <f>IF(A2720=0,0,IF(V2720="À venir",0,IF(AND(ISBLANK(P2720),ISBLANK(Q2720)),1,0)))</f>
        <v>0</v>
      </c>
      <c r="Z2720" s="20" t="str">
        <f>IF(OR(ISBLANK(P2720),ISBLANK(Q2720)),"",IF(OR(AND(P2720&gt;Q2720,W2720&gt;X2720),AND(P2720=Q2720,W2720=X2720),AND(P2720&lt;Q2720,W2720&lt;X2720)),1,0))</f>
        <v/>
      </c>
      <c r="AA2720" s="20" t="str">
        <f ca="1">IF(C2720&lt;NOW(),IF(AND(P2720&gt;Q2720,W2720&gt;X2720),S2720,IF(AND(P2720=Q2720,W2720=X2720),T2720,IF(AND(P2720&lt;Q2720,W2720&lt;X2720),U2720,0))),"")</f>
        <v/>
      </c>
      <c r="AB2720" s="20">
        <f ca="1">IF(AND(P2720=W2720,Q2720=X2720,NOT(ISBLANK(P2720)),NOT(ISBLANK(Q2720)),NOT(ISBLANK(W2720)),NOT(ISBLANK(AA2720))),1,0)</f>
        <v>0</v>
      </c>
      <c r="AC2720" s="20" t="str">
        <f ca="1">IF(AB2720=0,"",IF(OR(ISBLANK(P2720),ISBLANK(Q2720)),"",IF(ISBLANK(VLOOKUP(A2720,Database!A:AA,22,FALSE)),"",VLOOKUP(A2720,Database!A:AA,22,FALSE))))</f>
        <v/>
      </c>
      <c r="AD2720" s="20" t="str">
        <f>IFERROR(
   IF(
     OR(ISBLANK(P2720),ISBLANK(Q2720)),
     "",
     IF(
       AND(AA2720&lt;&gt;"",OR(V2720="Terminé",V2720="En cours")),
       VLOOKUP(AC2720,Setup_ScoreExactBonus!A:D,4,FALSE),
       0
     )),
  0)</f>
        <v/>
      </c>
      <c r="AE2720" s="21">
        <f>IFERROR(IF(OR(ISBLANK(P2720),ISBLANK(Q2720)),0,IF(AA2720&lt;&gt;"", AA2720 + IF(AB2720=1,AD2720, 0), "") * (R2720+1)),"")</f>
        <v>0</v>
      </c>
      <c r="AF2720" s="21">
        <f ca="1">SUMIFS(AE$2:AE2720,D$2:D2720,D2720)</f>
        <v>2516</v>
      </c>
    </row>
    <row r="2721" spans="1:32" hidden="1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1">
        <v>0</v>
      </c>
      <c r="S2721" s="20">
        <f>VLOOKUP($A2721,Database!$A:$Y,10,FALSE)</f>
        <v>0</v>
      </c>
      <c r="T2721" s="20">
        <f>VLOOKUP($A2721,Database!$A:$Y,11,FALSE)</f>
        <v>0</v>
      </c>
      <c r="U2721" s="20">
        <f>VLOOKUP($A2721,Database!$A:$Y,12,FALSE)</f>
        <v>0</v>
      </c>
      <c r="V2721" s="20" t="str">
        <f>VLOOKUP(A2721,Database!A:M,13,FALSE)</f>
        <v>À venir</v>
      </c>
      <c r="W2721" s="20" t="str">
        <f>VLOOKUP($A2721,Database!$A:$Y,20,FALSE)</f>
        <v/>
      </c>
      <c r="X2721" s="20" t="str">
        <f>VLOOKUP($A2721,Database!$A:$Y,21,FALSE)</f>
        <v/>
      </c>
      <c r="Y2721" s="20">
        <f>IF(A2721=0,0,IF(V2721="À venir",0,IF(AND(ISBLANK(P2721),ISBLANK(Q2721)),1,0)))</f>
        <v>0</v>
      </c>
      <c r="Z2721" s="20" t="str">
        <f>IF(OR(ISBLANK(P2721),ISBLANK(Q2721)),"",IF(OR(AND(P2721&gt;Q2721,W2721&gt;X2721),AND(P2721=Q2721,W2721=X2721),AND(P2721&lt;Q2721,W2721&lt;X2721)),1,0))</f>
        <v/>
      </c>
      <c r="AA2721" s="20" t="str">
        <f ca="1">IF(C2721&lt;NOW(),IF(AND(P2721&gt;Q2721,W2721&gt;X2721),S2721,IF(AND(P2721=Q2721,W2721=X2721),T2721,IF(AND(P2721&lt;Q2721,W2721&lt;X2721),U2721,0))),"")</f>
        <v/>
      </c>
      <c r="AB2721" s="20">
        <f ca="1">IF(AND(P2721=W2721,Q2721=X2721,NOT(ISBLANK(P2721)),NOT(ISBLANK(Q2721)),NOT(ISBLANK(W2721)),NOT(ISBLANK(AA2721))),1,0)</f>
        <v>0</v>
      </c>
      <c r="AC2721" s="20" t="str">
        <f ca="1">IF(AB2721=0,"",IF(OR(ISBLANK(P2721),ISBLANK(Q2721)),"",IF(ISBLANK(VLOOKUP(A2721,Database!A:AA,22,FALSE)),"",VLOOKUP(A2721,Database!A:AA,22,FALSE))))</f>
        <v/>
      </c>
      <c r="AD2721" s="20" t="str">
        <f>IFERROR(
   IF(
     OR(ISBLANK(P2721),ISBLANK(Q2721)),
     "",
     IF(
       AND(AA2721&lt;&gt;"",OR(V2721="Terminé",V2721="En cours")),
       VLOOKUP(AC2721,Setup_ScoreExactBonus!A:D,4,FALSE),
       0
     )),
  0)</f>
        <v/>
      </c>
      <c r="AE2721" s="21">
        <f>IFERROR(IF(OR(ISBLANK(P2721),ISBLANK(Q2721)),0,IF(AA2721&lt;&gt;"", AA2721 + IF(AB2721=1,AD2721, 0), "") * (R2721+1)),"")</f>
        <v>0</v>
      </c>
      <c r="AF2721" s="21">
        <f ca="1">SUMIFS(AE$2:AE2721,D$2:D2721,D2721)</f>
        <v>2656</v>
      </c>
    </row>
    <row r="2722" spans="1:32" hidden="1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1">
        <v>0</v>
      </c>
      <c r="S2722" s="20">
        <f>VLOOKUP($A2722,Database!$A:$Y,10,FALSE)</f>
        <v>0</v>
      </c>
      <c r="T2722" s="20">
        <f>VLOOKUP($A2722,Database!$A:$Y,11,FALSE)</f>
        <v>0</v>
      </c>
      <c r="U2722" s="20">
        <f>VLOOKUP($A2722,Database!$A:$Y,12,FALSE)</f>
        <v>0</v>
      </c>
      <c r="V2722" s="20" t="str">
        <f>VLOOKUP(A2722,Database!A:M,13,FALSE)</f>
        <v>À venir</v>
      </c>
      <c r="W2722" s="20" t="str">
        <f>VLOOKUP($A2722,Database!$A:$Y,20,FALSE)</f>
        <v/>
      </c>
      <c r="X2722" s="20" t="str">
        <f>VLOOKUP($A2722,Database!$A:$Y,21,FALSE)</f>
        <v/>
      </c>
      <c r="Y2722" s="20">
        <f>IF(A2722=0,0,IF(V2722="À venir",0,IF(AND(ISBLANK(P2722),ISBLANK(Q2722)),1,0)))</f>
        <v>0</v>
      </c>
      <c r="Z2722" s="20" t="str">
        <f>IF(OR(ISBLANK(P2722),ISBLANK(Q2722)),"",IF(OR(AND(P2722&gt;Q2722,W2722&gt;X2722),AND(P2722=Q2722,W2722=X2722),AND(P2722&lt;Q2722,W2722&lt;X2722)),1,0))</f>
        <v/>
      </c>
      <c r="AA2722" s="20" t="str">
        <f ca="1">IF(C2722&lt;NOW(),IF(AND(P2722&gt;Q2722,W2722&gt;X2722),S2722,IF(AND(P2722=Q2722,W2722=X2722),T2722,IF(AND(P2722&lt;Q2722,W2722&lt;X2722),U2722,0))),"")</f>
        <v/>
      </c>
      <c r="AB2722" s="20">
        <f ca="1">IF(AND(P2722=W2722,Q2722=X2722,NOT(ISBLANK(P2722)),NOT(ISBLANK(Q2722)),NOT(ISBLANK(W2722)),NOT(ISBLANK(AA2722))),1,0)</f>
        <v>0</v>
      </c>
      <c r="AC2722" s="20" t="str">
        <f ca="1">IF(AB2722=0,"",IF(OR(ISBLANK(P2722),ISBLANK(Q2722)),"",IF(ISBLANK(VLOOKUP(A2722,Database!A:AA,22,FALSE)),"",VLOOKUP(A2722,Database!A:AA,22,FALSE))))</f>
        <v/>
      </c>
      <c r="AD2722" s="20" t="str">
        <f>IFERROR(
   IF(
     OR(ISBLANK(P2722),ISBLANK(Q2722)),
     "",
     IF(
       AND(AA2722&lt;&gt;"",OR(V2722="Terminé",V2722="En cours")),
       VLOOKUP(AC2722,Setup_ScoreExactBonus!A:D,4,FALSE),
       0
     )),
  0)</f>
        <v/>
      </c>
      <c r="AE2722" s="21">
        <f>IFERROR(IF(OR(ISBLANK(P2722),ISBLANK(Q2722)),0,IF(AA2722&lt;&gt;"", AA2722 + IF(AB2722=1,AD2722, 0), "") * (R2722+1)),"")</f>
        <v>0</v>
      </c>
      <c r="AF2722" s="21">
        <f ca="1">SUMIFS(AE$2:AE2722,D$2:D2722,D2722)</f>
        <v>2468</v>
      </c>
    </row>
    <row r="2723" spans="1:32" hidden="1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1">
        <v>0</v>
      </c>
      <c r="S2723" s="20">
        <f>VLOOKUP($A2723,Database!$A:$Y,10,FALSE)</f>
        <v>0</v>
      </c>
      <c r="T2723" s="20">
        <f>VLOOKUP($A2723,Database!$A:$Y,11,FALSE)</f>
        <v>0</v>
      </c>
      <c r="U2723" s="20">
        <f>VLOOKUP($A2723,Database!$A:$Y,12,FALSE)</f>
        <v>0</v>
      </c>
      <c r="V2723" s="20" t="str">
        <f>VLOOKUP(A2723,Database!A:M,13,FALSE)</f>
        <v>À venir</v>
      </c>
      <c r="W2723" s="20" t="str">
        <f>VLOOKUP($A2723,Database!$A:$Y,20,FALSE)</f>
        <v/>
      </c>
      <c r="X2723" s="20" t="str">
        <f>VLOOKUP($A2723,Database!$A:$Y,21,FALSE)</f>
        <v/>
      </c>
      <c r="Y2723" s="20">
        <f>IF(A2723=0,0,IF(V2723="À venir",0,IF(AND(ISBLANK(P2723),ISBLANK(Q2723)),1,0)))</f>
        <v>0</v>
      </c>
      <c r="Z2723" s="20" t="str">
        <f>IF(OR(ISBLANK(P2723),ISBLANK(Q2723)),"",IF(OR(AND(P2723&gt;Q2723,W2723&gt;X2723),AND(P2723=Q2723,W2723=X2723),AND(P2723&lt;Q2723,W2723&lt;X2723)),1,0))</f>
        <v/>
      </c>
      <c r="AA2723" s="20" t="str">
        <f ca="1">IF(C2723&lt;NOW(),IF(AND(P2723&gt;Q2723,W2723&gt;X2723),S2723,IF(AND(P2723=Q2723,W2723=X2723),T2723,IF(AND(P2723&lt;Q2723,W2723&lt;X2723),U2723,0))),"")</f>
        <v/>
      </c>
      <c r="AB2723" s="20">
        <f ca="1">IF(AND(P2723=W2723,Q2723=X2723,NOT(ISBLANK(P2723)),NOT(ISBLANK(Q2723)),NOT(ISBLANK(W2723)),NOT(ISBLANK(AA2723))),1,0)</f>
        <v>0</v>
      </c>
      <c r="AC2723" s="20" t="str">
        <f ca="1">IF(AB2723=0,"",IF(OR(ISBLANK(P2723),ISBLANK(Q2723)),"",IF(ISBLANK(VLOOKUP(A2723,Database!A:AA,22,FALSE)),"",VLOOKUP(A2723,Database!A:AA,22,FALSE))))</f>
        <v/>
      </c>
      <c r="AD2723" s="20" t="str">
        <f>IFERROR(
   IF(
     OR(ISBLANK(P2723),ISBLANK(Q2723)),
     "",
     IF(
       AND(AA2723&lt;&gt;"",OR(V2723="Terminé",V2723="En cours")),
       VLOOKUP(AC2723,Setup_ScoreExactBonus!A:D,4,FALSE),
       0
     )),
  0)</f>
        <v/>
      </c>
      <c r="AE2723" s="21">
        <f>IFERROR(IF(OR(ISBLANK(P2723),ISBLANK(Q2723)),0,IF(AA2723&lt;&gt;"", AA2723 + IF(AB2723=1,AD2723, 0), "") * (R2723+1)),"")</f>
        <v>0</v>
      </c>
      <c r="AF2723" s="21">
        <f ca="1">SUMIFS(AE$2:AE2723,D$2:D2723,D2723)</f>
        <v>2298</v>
      </c>
    </row>
    <row r="2724" spans="1:32" hidden="1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1">
        <v>0</v>
      </c>
      <c r="S2724" s="20">
        <f>VLOOKUP($A2724,Database!$A:$Y,10,FALSE)</f>
        <v>0</v>
      </c>
      <c r="T2724" s="20">
        <f>VLOOKUP($A2724,Database!$A:$Y,11,FALSE)</f>
        <v>0</v>
      </c>
      <c r="U2724" s="20">
        <f>VLOOKUP($A2724,Database!$A:$Y,12,FALSE)</f>
        <v>0</v>
      </c>
      <c r="V2724" s="20" t="str">
        <f>VLOOKUP(A2724,Database!A:M,13,FALSE)</f>
        <v>À venir</v>
      </c>
      <c r="W2724" s="20" t="str">
        <f>VLOOKUP($A2724,Database!$A:$Y,20,FALSE)</f>
        <v/>
      </c>
      <c r="X2724" s="20" t="str">
        <f>VLOOKUP($A2724,Database!$A:$Y,21,FALSE)</f>
        <v/>
      </c>
      <c r="Y2724" s="20">
        <f>IF(A2724=0,0,IF(V2724="À venir",0,IF(AND(ISBLANK(P2724),ISBLANK(Q2724)),1,0)))</f>
        <v>0</v>
      </c>
      <c r="Z2724" s="20" t="str">
        <f>IF(OR(ISBLANK(P2724),ISBLANK(Q2724)),"",IF(OR(AND(P2724&gt;Q2724,W2724&gt;X2724),AND(P2724=Q2724,W2724=X2724),AND(P2724&lt;Q2724,W2724&lt;X2724)),1,0))</f>
        <v/>
      </c>
      <c r="AA2724" s="20" t="str">
        <f ca="1">IF(C2724&lt;NOW(),IF(AND(P2724&gt;Q2724,W2724&gt;X2724),S2724,IF(AND(P2724=Q2724,W2724=X2724),T2724,IF(AND(P2724&lt;Q2724,W2724&lt;X2724),U2724,0))),"")</f>
        <v/>
      </c>
      <c r="AB2724" s="20">
        <f ca="1">IF(AND(P2724=W2724,Q2724=X2724,NOT(ISBLANK(P2724)),NOT(ISBLANK(Q2724)),NOT(ISBLANK(W2724)),NOT(ISBLANK(AA2724))),1,0)</f>
        <v>0</v>
      </c>
      <c r="AC2724" s="20" t="str">
        <f ca="1">IF(AB2724=0,"",IF(OR(ISBLANK(P2724),ISBLANK(Q2724)),"",IF(ISBLANK(VLOOKUP(A2724,Database!A:AA,22,FALSE)),"",VLOOKUP(A2724,Database!A:AA,22,FALSE))))</f>
        <v/>
      </c>
      <c r="AD2724" s="20" t="str">
        <f>IFERROR(
   IF(
     OR(ISBLANK(P2724),ISBLANK(Q2724)),
     "",
     IF(
       AND(AA2724&lt;&gt;"",OR(V2724="Terminé",V2724="En cours")),
       VLOOKUP(AC2724,Setup_ScoreExactBonus!A:D,4,FALSE),
       0
     )),
  0)</f>
        <v/>
      </c>
      <c r="AE2724" s="21">
        <f>IFERROR(IF(OR(ISBLANK(P2724),ISBLANK(Q2724)),0,IF(AA2724&lt;&gt;"", AA2724 + IF(AB2724=1,AD2724, 0), "") * (R2724+1)),"")</f>
        <v>0</v>
      </c>
      <c r="AF2724" s="21">
        <f ca="1">SUMIFS(AE$2:AE2724,D$2:D2724,D2724)</f>
        <v>2034</v>
      </c>
    </row>
    <row r="2725" spans="1:32" hidden="1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1">
        <v>0</v>
      </c>
      <c r="S2725" s="20">
        <f>VLOOKUP($A2725,Database!$A:$Y,10,FALSE)</f>
        <v>0</v>
      </c>
      <c r="T2725" s="20">
        <f>VLOOKUP($A2725,Database!$A:$Y,11,FALSE)</f>
        <v>0</v>
      </c>
      <c r="U2725" s="20">
        <f>VLOOKUP($A2725,Database!$A:$Y,12,FALSE)</f>
        <v>0</v>
      </c>
      <c r="V2725" s="20" t="str">
        <f>VLOOKUP(A2725,Database!A:M,13,FALSE)</f>
        <v>À venir</v>
      </c>
      <c r="W2725" s="20" t="str">
        <f>VLOOKUP($A2725,Database!$A:$Y,20,FALSE)</f>
        <v/>
      </c>
      <c r="X2725" s="20" t="str">
        <f>VLOOKUP($A2725,Database!$A:$Y,21,FALSE)</f>
        <v/>
      </c>
      <c r="Y2725" s="20">
        <f>IF(A2725=0,0,IF(V2725="À venir",0,IF(AND(ISBLANK(P2725),ISBLANK(Q2725)),1,0)))</f>
        <v>0</v>
      </c>
      <c r="Z2725" s="20" t="str">
        <f>IF(OR(ISBLANK(P2725),ISBLANK(Q2725)),"",IF(OR(AND(P2725&gt;Q2725,W2725&gt;X2725),AND(P2725=Q2725,W2725=X2725),AND(P2725&lt;Q2725,W2725&lt;X2725)),1,0))</f>
        <v/>
      </c>
      <c r="AA2725" s="20" t="str">
        <f ca="1">IF(C2725&lt;NOW(),IF(AND(P2725&gt;Q2725,W2725&gt;X2725),S2725,IF(AND(P2725=Q2725,W2725=X2725),T2725,IF(AND(P2725&lt;Q2725,W2725&lt;X2725),U2725,0))),"")</f>
        <v/>
      </c>
      <c r="AB2725" s="20">
        <f ca="1">IF(AND(P2725=W2725,Q2725=X2725,NOT(ISBLANK(P2725)),NOT(ISBLANK(Q2725)),NOT(ISBLANK(W2725)),NOT(ISBLANK(AA2725))),1,0)</f>
        <v>0</v>
      </c>
      <c r="AC2725" s="20" t="str">
        <f ca="1">IF(AB2725=0,"",IF(OR(ISBLANK(P2725),ISBLANK(Q2725)),"",IF(ISBLANK(VLOOKUP(A2725,Database!A:AA,22,FALSE)),"",VLOOKUP(A2725,Database!A:AA,22,FALSE))))</f>
        <v/>
      </c>
      <c r="AD2725" s="20" t="str">
        <f>IFERROR(
   IF(
     OR(ISBLANK(P2725),ISBLANK(Q2725)),
     "",
     IF(
       AND(AA2725&lt;&gt;"",OR(V2725="Terminé",V2725="En cours")),
       VLOOKUP(AC2725,Setup_ScoreExactBonus!A:D,4,FALSE),
       0
     )),
  0)</f>
        <v/>
      </c>
      <c r="AE2725" s="21">
        <f>IFERROR(IF(OR(ISBLANK(P2725),ISBLANK(Q2725)),0,IF(AA2725&lt;&gt;"", AA2725 + IF(AB2725=1,AD2725, 0), "") * (R2725+1)),"")</f>
        <v>0</v>
      </c>
      <c r="AF2725" s="21">
        <f ca="1">SUMIFS(AE$2:AE2725,D$2:D2725,D2725)</f>
        <v>2761</v>
      </c>
    </row>
    <row r="2726" spans="1:32" hidden="1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1">
        <v>0</v>
      </c>
      <c r="S2726" s="20">
        <f>VLOOKUP($A2726,Database!$A:$Y,10,FALSE)</f>
        <v>0</v>
      </c>
      <c r="T2726" s="20">
        <f>VLOOKUP($A2726,Database!$A:$Y,11,FALSE)</f>
        <v>0</v>
      </c>
      <c r="U2726" s="20">
        <f>VLOOKUP($A2726,Database!$A:$Y,12,FALSE)</f>
        <v>0</v>
      </c>
      <c r="V2726" s="20" t="str">
        <f>VLOOKUP(A2726,Database!A:M,13,FALSE)</f>
        <v>À venir</v>
      </c>
      <c r="W2726" s="20" t="str">
        <f>VLOOKUP($A2726,Database!$A:$Y,20,FALSE)</f>
        <v/>
      </c>
      <c r="X2726" s="20" t="str">
        <f>VLOOKUP($A2726,Database!$A:$Y,21,FALSE)</f>
        <v/>
      </c>
      <c r="Y2726" s="20">
        <f>IF(A2726=0,0,IF(V2726="À venir",0,IF(AND(ISBLANK(P2726),ISBLANK(Q2726)),1,0)))</f>
        <v>0</v>
      </c>
      <c r="Z2726" s="20" t="str">
        <f>IF(OR(ISBLANK(P2726),ISBLANK(Q2726)),"",IF(OR(AND(P2726&gt;Q2726,W2726&gt;X2726),AND(P2726=Q2726,W2726=X2726),AND(P2726&lt;Q2726,W2726&lt;X2726)),1,0))</f>
        <v/>
      </c>
      <c r="AA2726" s="20" t="str">
        <f ca="1">IF(C2726&lt;NOW(),IF(AND(P2726&gt;Q2726,W2726&gt;X2726),S2726,IF(AND(P2726=Q2726,W2726=X2726),T2726,IF(AND(P2726&lt;Q2726,W2726&lt;X2726),U2726,0))),"")</f>
        <v/>
      </c>
      <c r="AB2726" s="20">
        <f ca="1">IF(AND(P2726=W2726,Q2726=X2726,NOT(ISBLANK(P2726)),NOT(ISBLANK(Q2726)),NOT(ISBLANK(W2726)),NOT(ISBLANK(AA2726))),1,0)</f>
        <v>0</v>
      </c>
      <c r="AC2726" s="20" t="str">
        <f ca="1">IF(AB2726=0,"",IF(OR(ISBLANK(P2726),ISBLANK(Q2726)),"",IF(ISBLANK(VLOOKUP(A2726,Database!A:AA,22,FALSE)),"",VLOOKUP(A2726,Database!A:AA,22,FALSE))))</f>
        <v/>
      </c>
      <c r="AD2726" s="20" t="str">
        <f>IFERROR(
   IF(
     OR(ISBLANK(P2726),ISBLANK(Q2726)),
     "",
     IF(
       AND(AA2726&lt;&gt;"",OR(V2726="Terminé",V2726="En cours")),
       VLOOKUP(AC2726,Setup_ScoreExactBonus!A:D,4,FALSE),
       0
     )),
  0)</f>
        <v/>
      </c>
      <c r="AE2726" s="21">
        <f>IFERROR(IF(OR(ISBLANK(P2726),ISBLANK(Q2726)),0,IF(AA2726&lt;&gt;"", AA2726 + IF(AB2726=1,AD2726, 0), "") * (R2726+1)),"")</f>
        <v>0</v>
      </c>
      <c r="AF2726" s="21">
        <f ca="1">SUMIFS(AE$2:AE2726,D$2:D2726,D2726)</f>
        <v>2809</v>
      </c>
    </row>
    <row r="2727" spans="1:32" hidden="1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Y2727" s="20">
        <f>IF(A2727=0,0,IF(V2727="À venir",0,IF(AND(ISBLANK(P2727),ISBLANK(Q2727)),1,0)))</f>
        <v>1</v>
      </c>
      <c r="AC2727" s="20" t="str">
        <f>IF(AB2727=0,"",IF(OR(ISBLANK(P2727),ISBLANK(Q2727)),"",IF(ISBLANK(VLOOKUP(A2727,Database!A:AA,22,FALSE)),"",VLOOKUP(A2727,Database!A:AA,22,FALSE))))</f>
        <v/>
      </c>
      <c r="AD2727" s="20" t="str">
        <f>IFERROR(
   IF(
     OR(ISBLANK(P2727),ISBLANK(Q2727)),
     "",
     IF(
       AND(AA2727&lt;&gt;"",OR(V2727="Terminé",V2727="En cours")),
       VLOOKUP(AC2727,Setup_ScoreExactBonus!A:D,4,FALSE),
       0
     )),
  0)</f>
        <v/>
      </c>
      <c r="AF2727" s="21">
        <f ca="1">SUMIFS(AE$2:AE2727,D$2:D2727,D2727)</f>
        <v>2170</v>
      </c>
    </row>
    <row r="2728" spans="1:32" hidden="1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1">
        <v>0</v>
      </c>
      <c r="S2728" s="20">
        <f>VLOOKUP($A2728,Database!$A:$Y,10,FALSE)</f>
        <v>0</v>
      </c>
      <c r="T2728" s="20">
        <f>VLOOKUP($A2728,Database!$A:$Y,11,FALSE)</f>
        <v>0</v>
      </c>
      <c r="U2728" s="20">
        <f>VLOOKUP($A2728,Database!$A:$Y,12,FALSE)</f>
        <v>0</v>
      </c>
      <c r="V2728" s="20" t="str">
        <f>VLOOKUP(A2728,Database!A:M,13,FALSE)</f>
        <v>À venir</v>
      </c>
      <c r="W2728" s="20" t="str">
        <f>VLOOKUP($A2728,Database!$A:$Y,20,FALSE)</f>
        <v/>
      </c>
      <c r="X2728" s="20" t="str">
        <f>VLOOKUP($A2728,Database!$A:$Y,21,FALSE)</f>
        <v/>
      </c>
      <c r="Y2728" s="20">
        <f>IF(A2728=0,0,IF(V2728="À venir",0,IF(AND(ISBLANK(P2728),ISBLANK(Q2728)),1,0)))</f>
        <v>0</v>
      </c>
      <c r="Z2728" s="20" t="str">
        <f>IF(OR(ISBLANK(P2728),ISBLANK(Q2728)),"",IF(OR(AND(P2728&gt;Q2728,W2728&gt;X2728),AND(P2728=Q2728,W2728=X2728),AND(P2728&lt;Q2728,W2728&lt;X2728)),1,0))</f>
        <v/>
      </c>
      <c r="AA2728" s="20" t="str">
        <f ca="1">IF(C2728&lt;NOW(),IF(AND(P2728&gt;Q2728,W2728&gt;X2728),S2728,IF(AND(P2728=Q2728,W2728=X2728),T2728,IF(AND(P2728&lt;Q2728,W2728&lt;X2728),U2728,0))),"")</f>
        <v/>
      </c>
      <c r="AB2728" s="20">
        <f ca="1">IF(AND(P2728=W2728,Q2728=X2728,NOT(ISBLANK(P2728)),NOT(ISBLANK(Q2728)),NOT(ISBLANK(W2728)),NOT(ISBLANK(AA2728))),1,0)</f>
        <v>0</v>
      </c>
      <c r="AC2728" s="20" t="str">
        <f ca="1">IF(AB2728=0,"",IF(OR(ISBLANK(P2728),ISBLANK(Q2728)),"",IF(ISBLANK(VLOOKUP(A2728,Database!A:AA,22,FALSE)),"",VLOOKUP(A2728,Database!A:AA,22,FALSE))))</f>
        <v/>
      </c>
      <c r="AD2728" s="20" t="str">
        <f>IFERROR(
   IF(
     OR(ISBLANK(P2728),ISBLANK(Q2728)),
     "",
     IF(
       AND(AA2728&lt;&gt;"",OR(V2728="Terminé",V2728="En cours")),
       VLOOKUP(AC2728,Setup_ScoreExactBonus!A:D,4,FALSE),
       0
     )),
  0)</f>
        <v/>
      </c>
      <c r="AE2728" s="21">
        <f>IFERROR(IF(OR(ISBLANK(P2728),ISBLANK(Q2728)),0,IF(AA2728&lt;&gt;"", AA2728 + IF(AB2728=1,AD2728, 0), "") * (R2728+1)),"")</f>
        <v>0</v>
      </c>
      <c r="AF2728" s="21">
        <f ca="1">SUMIFS(AE$2:AE2728,D$2:D2728,D2728)</f>
        <v>2233</v>
      </c>
    </row>
    <row r="2729" spans="1:32" hidden="1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1">
        <v>0</v>
      </c>
      <c r="S2729" s="20">
        <f>VLOOKUP($A2729,Database!$A:$Y,10,FALSE)</f>
        <v>0</v>
      </c>
      <c r="T2729" s="20">
        <f>VLOOKUP($A2729,Database!$A:$Y,11,FALSE)</f>
        <v>0</v>
      </c>
      <c r="U2729" s="20">
        <f>VLOOKUP($A2729,Database!$A:$Y,12,FALSE)</f>
        <v>0</v>
      </c>
      <c r="V2729" s="20" t="str">
        <f>VLOOKUP(A2729,Database!A:M,13,FALSE)</f>
        <v>À venir</v>
      </c>
      <c r="W2729" s="20" t="str">
        <f>VLOOKUP($A2729,Database!$A:$Y,20,FALSE)</f>
        <v/>
      </c>
      <c r="X2729" s="20" t="str">
        <f>VLOOKUP($A2729,Database!$A:$Y,21,FALSE)</f>
        <v/>
      </c>
      <c r="Y2729" s="20">
        <f>IF(A2729=0,0,IF(V2729="À venir",0,IF(AND(ISBLANK(P2729),ISBLANK(Q2729)),1,0)))</f>
        <v>0</v>
      </c>
      <c r="Z2729" s="20" t="str">
        <f>IF(OR(ISBLANK(P2729),ISBLANK(Q2729)),"",IF(OR(AND(P2729&gt;Q2729,W2729&gt;X2729),AND(P2729=Q2729,W2729=X2729),AND(P2729&lt;Q2729,W2729&lt;X2729)),1,0))</f>
        <v/>
      </c>
      <c r="AA2729" s="20" t="str">
        <f ca="1">IF(C2729&lt;NOW(),IF(AND(P2729&gt;Q2729,W2729&gt;X2729),S2729,IF(AND(P2729=Q2729,W2729=X2729),T2729,IF(AND(P2729&lt;Q2729,W2729&lt;X2729),U2729,0))),"")</f>
        <v/>
      </c>
      <c r="AB2729" s="20">
        <f ca="1">IF(AND(P2729=W2729,Q2729=X2729,NOT(ISBLANK(P2729)),NOT(ISBLANK(Q2729)),NOT(ISBLANK(W2729)),NOT(ISBLANK(AA2729))),1,0)</f>
        <v>0</v>
      </c>
      <c r="AC2729" s="20" t="str">
        <f ca="1">IF(AB2729=0,"",IF(OR(ISBLANK(P2729),ISBLANK(Q2729)),"",IF(ISBLANK(VLOOKUP(A2729,Database!A:AA,22,FALSE)),"",VLOOKUP(A2729,Database!A:AA,22,FALSE))))</f>
        <v/>
      </c>
      <c r="AD2729" s="20" t="str">
        <f>IFERROR(
   IF(
     OR(ISBLANK(P2729),ISBLANK(Q2729)),
     "",
     IF(
       AND(AA2729&lt;&gt;"",OR(V2729="Terminé",V2729="En cours")),
       VLOOKUP(AC2729,Setup_ScoreExactBonus!A:D,4,FALSE),
       0
     )),
  0)</f>
        <v/>
      </c>
      <c r="AE2729" s="21">
        <f>IFERROR(IF(OR(ISBLANK(P2729),ISBLANK(Q2729)),0,IF(AA2729&lt;&gt;"", AA2729 + IF(AB2729=1,AD2729, 0), "") * (R2729+1)),"")</f>
        <v>0</v>
      </c>
      <c r="AF2729" s="21">
        <f ca="1">SUMIFS(AE$2:AE2729,D$2:D2729,D2729)</f>
        <v>2750</v>
      </c>
    </row>
    <row r="2730" spans="1:32" hidden="1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1">
        <v>0</v>
      </c>
      <c r="S2730" s="20">
        <f>VLOOKUP($A2730,Database!$A:$Y,10,FALSE)</f>
        <v>0</v>
      </c>
      <c r="T2730" s="20">
        <f>VLOOKUP($A2730,Database!$A:$Y,11,FALSE)</f>
        <v>0</v>
      </c>
      <c r="U2730" s="20">
        <f>VLOOKUP($A2730,Database!$A:$Y,12,FALSE)</f>
        <v>0</v>
      </c>
      <c r="V2730" s="20" t="str">
        <f>VLOOKUP(A2730,Database!A:M,13,FALSE)</f>
        <v>À venir</v>
      </c>
      <c r="W2730" s="20" t="str">
        <f>VLOOKUP($A2730,Database!$A:$Y,20,FALSE)</f>
        <v/>
      </c>
      <c r="X2730" s="20" t="str">
        <f>VLOOKUP($A2730,Database!$A:$Y,21,FALSE)</f>
        <v/>
      </c>
      <c r="Y2730" s="20">
        <f>IF(A2730=0,0,IF(V2730="À venir",0,IF(AND(ISBLANK(P2730),ISBLANK(Q2730)),1,0)))</f>
        <v>0</v>
      </c>
      <c r="Z2730" s="20" t="str">
        <f>IF(OR(ISBLANK(P2730),ISBLANK(Q2730)),"",IF(OR(AND(P2730&gt;Q2730,W2730&gt;X2730),AND(P2730=Q2730,W2730=X2730),AND(P2730&lt;Q2730,W2730&lt;X2730)),1,0))</f>
        <v/>
      </c>
      <c r="AA2730" s="20" t="str">
        <f ca="1">IF(C2730&lt;NOW(),IF(AND(P2730&gt;Q2730,W2730&gt;X2730),S2730,IF(AND(P2730=Q2730,W2730=X2730),T2730,IF(AND(P2730&lt;Q2730,W2730&lt;X2730),U2730,0))),"")</f>
        <v/>
      </c>
      <c r="AB2730" s="20">
        <f ca="1">IF(AND(P2730=W2730,Q2730=X2730,NOT(ISBLANK(P2730)),NOT(ISBLANK(Q2730)),NOT(ISBLANK(W2730)),NOT(ISBLANK(AA2730))),1,0)</f>
        <v>0</v>
      </c>
      <c r="AC2730" s="20" t="str">
        <f ca="1">IF(AB2730=0,"",IF(OR(ISBLANK(P2730),ISBLANK(Q2730)),"",IF(ISBLANK(VLOOKUP(A2730,Database!A:AA,22,FALSE)),"",VLOOKUP(A2730,Database!A:AA,22,FALSE))))</f>
        <v/>
      </c>
      <c r="AD2730" s="20" t="str">
        <f>IFERROR(
   IF(
     OR(ISBLANK(P2730),ISBLANK(Q2730)),
     "",
     IF(
       AND(AA2730&lt;&gt;"",OR(V2730="Terminé",V2730="En cours")),
       VLOOKUP(AC2730,Setup_ScoreExactBonus!A:D,4,FALSE),
       0
     )),
  0)</f>
        <v/>
      </c>
      <c r="AE2730" s="21">
        <f>IFERROR(IF(OR(ISBLANK(P2730),ISBLANK(Q2730)),0,IF(AA2730&lt;&gt;"", AA2730 + IF(AB2730=1,AD2730, 0), "") * (R2730+1)),"")</f>
        <v>0</v>
      </c>
      <c r="AF2730" s="21">
        <f ca="1">SUMIFS(AE$2:AE2730,D$2:D2730,D2730)</f>
        <v>3059</v>
      </c>
    </row>
    <row r="2731" spans="1:32" hidden="1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1">
        <v>0</v>
      </c>
      <c r="S2731" s="20">
        <f>VLOOKUP($A2731,Database!$A:$Y,10,FALSE)</f>
        <v>0</v>
      </c>
      <c r="T2731" s="20">
        <f>VLOOKUP($A2731,Database!$A:$Y,11,FALSE)</f>
        <v>0</v>
      </c>
      <c r="U2731" s="20">
        <f>VLOOKUP($A2731,Database!$A:$Y,12,FALSE)</f>
        <v>0</v>
      </c>
      <c r="V2731" s="20" t="str">
        <f>VLOOKUP(A2731,Database!A:M,13,FALSE)</f>
        <v>À venir</v>
      </c>
      <c r="W2731" s="20" t="str">
        <f>VLOOKUP($A2731,Database!$A:$Y,20,FALSE)</f>
        <v/>
      </c>
      <c r="X2731" s="20" t="str">
        <f>VLOOKUP($A2731,Database!$A:$Y,21,FALSE)</f>
        <v/>
      </c>
      <c r="Y2731" s="20">
        <f>IF(A2731=0,0,IF(V2731="À venir",0,IF(AND(ISBLANK(P2731),ISBLANK(Q2731)),1,0)))</f>
        <v>0</v>
      </c>
      <c r="Z2731" s="20" t="str">
        <f>IF(OR(ISBLANK(P2731),ISBLANK(Q2731)),"",IF(OR(AND(P2731&gt;Q2731,W2731&gt;X2731),AND(P2731=Q2731,W2731=X2731),AND(P2731&lt;Q2731,W2731&lt;X2731)),1,0))</f>
        <v/>
      </c>
      <c r="AA2731" s="20" t="str">
        <f ca="1">IF(C2731&lt;NOW(),IF(AND(P2731&gt;Q2731,W2731&gt;X2731),S2731,IF(AND(P2731=Q2731,W2731=X2731),T2731,IF(AND(P2731&lt;Q2731,W2731&lt;X2731),U2731,0))),"")</f>
        <v/>
      </c>
      <c r="AB2731" s="20">
        <f ca="1">IF(AND(P2731=W2731,Q2731=X2731,NOT(ISBLANK(P2731)),NOT(ISBLANK(Q2731)),NOT(ISBLANK(W2731)),NOT(ISBLANK(AA2731))),1,0)</f>
        <v>0</v>
      </c>
      <c r="AC2731" s="20" t="str">
        <f ca="1">IF(AB2731=0,"",IF(OR(ISBLANK(P2731),ISBLANK(Q2731)),"",IF(ISBLANK(VLOOKUP(A2731,Database!A:AA,22,FALSE)),"",VLOOKUP(A2731,Database!A:AA,22,FALSE))))</f>
        <v/>
      </c>
      <c r="AD2731" s="20" t="str">
        <f>IFERROR(
   IF(
     OR(ISBLANK(P2731),ISBLANK(Q2731)),
     "",
     IF(
       AND(AA2731&lt;&gt;"",OR(V2731="Terminé",V2731="En cours")),
       VLOOKUP(AC2731,Setup_ScoreExactBonus!A:D,4,FALSE),
       0
     )),
  0)</f>
        <v/>
      </c>
      <c r="AE2731" s="21">
        <f>IFERROR(IF(OR(ISBLANK(P2731),ISBLANK(Q2731)),0,IF(AA2731&lt;&gt;"", AA2731 + IF(AB2731=1,AD2731, 0), "") * (R2731+1)),"")</f>
        <v>0</v>
      </c>
      <c r="AF2731" s="21">
        <f ca="1">SUMIFS(AE$2:AE2731,D$2:D2731,D2731)</f>
        <v>2802</v>
      </c>
    </row>
    <row r="2732" spans="1:32" hidden="1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1">
        <v>0</v>
      </c>
      <c r="S2732" s="20">
        <f>VLOOKUP($A2732,Database!$A:$Y,10,FALSE)</f>
        <v>0</v>
      </c>
      <c r="T2732" s="20">
        <f>VLOOKUP($A2732,Database!$A:$Y,11,FALSE)</f>
        <v>0</v>
      </c>
      <c r="U2732" s="20">
        <f>VLOOKUP($A2732,Database!$A:$Y,12,FALSE)</f>
        <v>0</v>
      </c>
      <c r="V2732" s="20" t="str">
        <f>VLOOKUP(A2732,Database!A:M,13,FALSE)</f>
        <v>À venir</v>
      </c>
      <c r="W2732" s="20" t="str">
        <f>VLOOKUP($A2732,Database!$A:$Y,20,FALSE)</f>
        <v/>
      </c>
      <c r="X2732" s="20" t="str">
        <f>VLOOKUP($A2732,Database!$A:$Y,21,FALSE)</f>
        <v/>
      </c>
      <c r="Y2732" s="20">
        <f>IF(A2732=0,0,IF(V2732="À venir",0,IF(AND(ISBLANK(P2732),ISBLANK(Q2732)),1,0)))</f>
        <v>0</v>
      </c>
      <c r="Z2732" s="20" t="str">
        <f>IF(OR(ISBLANK(P2732),ISBLANK(Q2732)),"",IF(OR(AND(P2732&gt;Q2732,W2732&gt;X2732),AND(P2732=Q2732,W2732=X2732),AND(P2732&lt;Q2732,W2732&lt;X2732)),1,0))</f>
        <v/>
      </c>
      <c r="AA2732" s="20" t="str">
        <f ca="1">IF(C2732&lt;NOW(),IF(AND(P2732&gt;Q2732,W2732&gt;X2732),S2732,IF(AND(P2732=Q2732,W2732=X2732),T2732,IF(AND(P2732&lt;Q2732,W2732&lt;X2732),U2732,0))),"")</f>
        <v/>
      </c>
      <c r="AB2732" s="20">
        <f ca="1">IF(AND(P2732=W2732,Q2732=X2732,NOT(ISBLANK(P2732)),NOT(ISBLANK(Q2732)),NOT(ISBLANK(W2732)),NOT(ISBLANK(AA2732))),1,0)</f>
        <v>0</v>
      </c>
      <c r="AC2732" s="20" t="str">
        <f ca="1">IF(AB2732=0,"",IF(OR(ISBLANK(P2732),ISBLANK(Q2732)),"",IF(ISBLANK(VLOOKUP(A2732,Database!A:AA,22,FALSE)),"",VLOOKUP(A2732,Database!A:AA,22,FALSE))))</f>
        <v/>
      </c>
      <c r="AD2732" s="20" t="str">
        <f>IFERROR(
   IF(
     OR(ISBLANK(P2732),ISBLANK(Q2732)),
     "",
     IF(
       AND(AA2732&lt;&gt;"",OR(V2732="Terminé",V2732="En cours")),
       VLOOKUP(AC2732,Setup_ScoreExactBonus!A:D,4,FALSE),
       0
     )),
  0)</f>
        <v/>
      </c>
      <c r="AE2732" s="21">
        <f>IFERROR(IF(OR(ISBLANK(P2732),ISBLANK(Q2732)),0,IF(AA2732&lt;&gt;"", AA2732 + IF(AB2732=1,AD2732, 0), "") * (R2732+1)),"")</f>
        <v>0</v>
      </c>
      <c r="AF2732" s="21">
        <f ca="1">SUMIFS(AE$2:AE2732,D$2:D2732,D2732)</f>
        <v>2698</v>
      </c>
    </row>
    <row r="2733" spans="1:32" hidden="1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1">
        <v>0</v>
      </c>
      <c r="S2733" s="20">
        <f>VLOOKUP($A2733,Database!$A:$Y,10,FALSE)</f>
        <v>0</v>
      </c>
      <c r="T2733" s="20">
        <f>VLOOKUP($A2733,Database!$A:$Y,11,FALSE)</f>
        <v>0</v>
      </c>
      <c r="U2733" s="20">
        <f>VLOOKUP($A2733,Database!$A:$Y,12,FALSE)</f>
        <v>0</v>
      </c>
      <c r="V2733" s="20" t="str">
        <f>VLOOKUP(A2733,Database!A:M,13,FALSE)</f>
        <v>À venir</v>
      </c>
      <c r="W2733" s="20" t="str">
        <f>VLOOKUP($A2733,Database!$A:$Y,20,FALSE)</f>
        <v/>
      </c>
      <c r="X2733" s="20" t="str">
        <f>VLOOKUP($A2733,Database!$A:$Y,21,FALSE)</f>
        <v/>
      </c>
      <c r="Y2733" s="20">
        <f>IF(A2733=0,0,IF(V2733="À venir",0,IF(AND(ISBLANK(P2733),ISBLANK(Q2733)),1,0)))</f>
        <v>0</v>
      </c>
      <c r="Z2733" s="20" t="str">
        <f>IF(OR(ISBLANK(P2733),ISBLANK(Q2733)),"",IF(OR(AND(P2733&gt;Q2733,W2733&gt;X2733),AND(P2733=Q2733,W2733=X2733),AND(P2733&lt;Q2733,W2733&lt;X2733)),1,0))</f>
        <v/>
      </c>
      <c r="AA2733" s="20" t="str">
        <f ca="1">IF(C2733&lt;NOW(),IF(AND(P2733&gt;Q2733,W2733&gt;X2733),S2733,IF(AND(P2733=Q2733,W2733=X2733),T2733,IF(AND(P2733&lt;Q2733,W2733&lt;X2733),U2733,0))),"")</f>
        <v/>
      </c>
      <c r="AB2733" s="20">
        <f ca="1">IF(AND(P2733=W2733,Q2733=X2733,NOT(ISBLANK(P2733)),NOT(ISBLANK(Q2733)),NOT(ISBLANK(W2733)),NOT(ISBLANK(AA2733))),1,0)</f>
        <v>0</v>
      </c>
      <c r="AC2733" s="20" t="str">
        <f ca="1">IF(AB2733=0,"",IF(OR(ISBLANK(P2733),ISBLANK(Q2733)),"",IF(ISBLANK(VLOOKUP(A2733,Database!A:AA,22,FALSE)),"",VLOOKUP(A2733,Database!A:AA,22,FALSE))))</f>
        <v/>
      </c>
      <c r="AD2733" s="20" t="str">
        <f>IFERROR(
   IF(
     OR(ISBLANK(P2733),ISBLANK(Q2733)),
     "",
     IF(
       AND(AA2733&lt;&gt;"",OR(V2733="Terminé",V2733="En cours")),
       VLOOKUP(AC2733,Setup_ScoreExactBonus!A:D,4,FALSE),
       0
     )),
  0)</f>
        <v/>
      </c>
      <c r="AE2733" s="21">
        <f>IFERROR(IF(OR(ISBLANK(P2733),ISBLANK(Q2733)),0,IF(AA2733&lt;&gt;"", AA2733 + IF(AB2733=1,AD2733, 0), "") * (R2733+1)),"")</f>
        <v>0</v>
      </c>
      <c r="AF2733" s="21">
        <f ca="1">SUMIFS(AE$2:AE2733,D$2:D2733,D2733)</f>
        <v>2190</v>
      </c>
    </row>
    <row r="2734" spans="1:32" hidden="1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1">
        <v>0</v>
      </c>
      <c r="S2734" s="20">
        <f>VLOOKUP($A2734,Database!$A:$Y,10,FALSE)</f>
        <v>0</v>
      </c>
      <c r="T2734" s="20">
        <f>VLOOKUP($A2734,Database!$A:$Y,11,FALSE)</f>
        <v>0</v>
      </c>
      <c r="U2734" s="20">
        <f>VLOOKUP($A2734,Database!$A:$Y,12,FALSE)</f>
        <v>0</v>
      </c>
      <c r="V2734" s="20" t="str">
        <f>VLOOKUP(A2734,Database!A:M,13,FALSE)</f>
        <v>À venir</v>
      </c>
      <c r="W2734" s="20" t="str">
        <f>VLOOKUP($A2734,Database!$A:$Y,20,FALSE)</f>
        <v/>
      </c>
      <c r="X2734" s="20" t="str">
        <f>VLOOKUP($A2734,Database!$A:$Y,21,FALSE)</f>
        <v/>
      </c>
      <c r="Y2734" s="20">
        <f>IF(A2734=0,0,IF(V2734="À venir",0,IF(AND(ISBLANK(P2734),ISBLANK(Q2734)),1,0)))</f>
        <v>0</v>
      </c>
      <c r="Z2734" s="20" t="str">
        <f>IF(OR(ISBLANK(P2734),ISBLANK(Q2734)),"",IF(OR(AND(P2734&gt;Q2734,W2734&gt;X2734),AND(P2734=Q2734,W2734=X2734),AND(P2734&lt;Q2734,W2734&lt;X2734)),1,0))</f>
        <v/>
      </c>
      <c r="AA2734" s="20" t="str">
        <f ca="1">IF(C2734&lt;NOW(),IF(AND(P2734&gt;Q2734,W2734&gt;X2734),S2734,IF(AND(P2734=Q2734,W2734=X2734),T2734,IF(AND(P2734&lt;Q2734,W2734&lt;X2734),U2734,0))),"")</f>
        <v/>
      </c>
      <c r="AB2734" s="20">
        <f ca="1">IF(AND(P2734=W2734,Q2734=X2734,NOT(ISBLANK(P2734)),NOT(ISBLANK(Q2734)),NOT(ISBLANK(W2734)),NOT(ISBLANK(AA2734))),1,0)</f>
        <v>0</v>
      </c>
      <c r="AC2734" s="20" t="str">
        <f ca="1">IF(AB2734=0,"",IF(OR(ISBLANK(P2734),ISBLANK(Q2734)),"",IF(ISBLANK(VLOOKUP(A2734,Database!A:AA,22,FALSE)),"",VLOOKUP(A2734,Database!A:AA,22,FALSE))))</f>
        <v/>
      </c>
      <c r="AD2734" s="20" t="str">
        <f>IFERROR(
   IF(
     OR(ISBLANK(P2734),ISBLANK(Q2734)),
     "",
     IF(
       AND(AA2734&lt;&gt;"",OR(V2734="Terminé",V2734="En cours")),
       VLOOKUP(AC2734,Setup_ScoreExactBonus!A:D,4,FALSE),
       0
     )),
  0)</f>
        <v/>
      </c>
      <c r="AE2734" s="21">
        <f>IFERROR(IF(OR(ISBLANK(P2734),ISBLANK(Q2734)),0,IF(AA2734&lt;&gt;"", AA2734 + IF(AB2734=1,AD2734, 0), "") * (R2734+1)),"")</f>
        <v>0</v>
      </c>
      <c r="AF2734" s="21">
        <f ca="1">SUMIFS(AE$2:AE2734,D$2:D2734,D2734)</f>
        <v>2789</v>
      </c>
    </row>
    <row r="2735" spans="1:32" hidden="1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1">
        <v>0</v>
      </c>
      <c r="S2735" s="20">
        <f>VLOOKUP($A2735,Database!$A:$Y,10,FALSE)</f>
        <v>0</v>
      </c>
      <c r="T2735" s="20">
        <f>VLOOKUP($A2735,Database!$A:$Y,11,FALSE)</f>
        <v>0</v>
      </c>
      <c r="U2735" s="20">
        <f>VLOOKUP($A2735,Database!$A:$Y,12,FALSE)</f>
        <v>0</v>
      </c>
      <c r="V2735" s="20" t="str">
        <f>VLOOKUP(A2735,Database!A:M,13,FALSE)</f>
        <v>À venir</v>
      </c>
      <c r="W2735" s="20" t="str">
        <f>VLOOKUP($A2735,Database!$A:$Y,20,FALSE)</f>
        <v/>
      </c>
      <c r="X2735" s="20" t="str">
        <f>VLOOKUP($A2735,Database!$A:$Y,21,FALSE)</f>
        <v/>
      </c>
      <c r="Y2735" s="20">
        <f>IF(A2735=0,0,IF(V2735="À venir",0,IF(AND(ISBLANK(P2735),ISBLANK(Q2735)),1,0)))</f>
        <v>0</v>
      </c>
      <c r="Z2735" s="20" t="str">
        <f>IF(OR(ISBLANK(P2735),ISBLANK(Q2735)),"",IF(OR(AND(P2735&gt;Q2735,W2735&gt;X2735),AND(P2735=Q2735,W2735=X2735),AND(P2735&lt;Q2735,W2735&lt;X2735)),1,0))</f>
        <v/>
      </c>
      <c r="AA2735" s="20" t="str">
        <f ca="1">IF(C2735&lt;NOW(),IF(AND(P2735&gt;Q2735,W2735&gt;X2735),S2735,IF(AND(P2735=Q2735,W2735=X2735),T2735,IF(AND(P2735&lt;Q2735,W2735&lt;X2735),U2735,0))),"")</f>
        <v/>
      </c>
      <c r="AB2735" s="20">
        <f ca="1">IF(AND(P2735=W2735,Q2735=X2735,NOT(ISBLANK(P2735)),NOT(ISBLANK(Q2735)),NOT(ISBLANK(W2735)),NOT(ISBLANK(AA2735))),1,0)</f>
        <v>0</v>
      </c>
      <c r="AC2735" s="20" t="str">
        <f ca="1">IF(AB2735=0,"",IF(OR(ISBLANK(P2735),ISBLANK(Q2735)),"",IF(ISBLANK(VLOOKUP(A2735,Database!A:AA,22,FALSE)),"",VLOOKUP(A2735,Database!A:AA,22,FALSE))))</f>
        <v/>
      </c>
      <c r="AD2735" s="20" t="str">
        <f>IFERROR(
   IF(
     OR(ISBLANK(P2735),ISBLANK(Q2735)),
     "",
     IF(
       AND(AA2735&lt;&gt;"",OR(V2735="Terminé",V2735="En cours")),
       VLOOKUP(AC2735,Setup_ScoreExactBonus!A:D,4,FALSE),
       0
     )),
  0)</f>
        <v/>
      </c>
      <c r="AE2735" s="21">
        <f>IFERROR(IF(OR(ISBLANK(P2735),ISBLANK(Q2735)),0,IF(AA2735&lt;&gt;"", AA2735 + IF(AB2735=1,AD2735, 0), "") * (R2735+1)),"")</f>
        <v>0</v>
      </c>
      <c r="AF2735" s="21">
        <f ca="1">SUMIFS(AE$2:AE2735,D$2:D2735,D2735)</f>
        <v>1434</v>
      </c>
    </row>
    <row r="2736" spans="1:32" hidden="1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1">
        <v>0</v>
      </c>
      <c r="S2736" s="20">
        <f>VLOOKUP($A2736,Database!$A:$Y,10,FALSE)</f>
        <v>0</v>
      </c>
      <c r="T2736" s="20">
        <f>VLOOKUP($A2736,Database!$A:$Y,11,FALSE)</f>
        <v>0</v>
      </c>
      <c r="U2736" s="20">
        <f>VLOOKUP($A2736,Database!$A:$Y,12,FALSE)</f>
        <v>0</v>
      </c>
      <c r="V2736" s="20" t="str">
        <f>VLOOKUP(A2736,Database!A:M,13,FALSE)</f>
        <v>À venir</v>
      </c>
      <c r="W2736" s="20" t="str">
        <f>VLOOKUP($A2736,Database!$A:$Y,20,FALSE)</f>
        <v/>
      </c>
      <c r="X2736" s="20" t="str">
        <f>VLOOKUP($A2736,Database!$A:$Y,21,FALSE)</f>
        <v/>
      </c>
      <c r="Y2736" s="20">
        <f>IF(A2736=0,0,IF(V2736="À venir",0,IF(AND(ISBLANK(P2736),ISBLANK(Q2736)),1,0)))</f>
        <v>0</v>
      </c>
      <c r="Z2736" s="20" t="str">
        <f>IF(OR(ISBLANK(P2736),ISBLANK(Q2736)),"",IF(OR(AND(P2736&gt;Q2736,W2736&gt;X2736),AND(P2736=Q2736,W2736=X2736),AND(P2736&lt;Q2736,W2736&lt;X2736)),1,0))</f>
        <v/>
      </c>
      <c r="AA2736" s="20" t="str">
        <f ca="1">IF(C2736&lt;NOW(),IF(AND(P2736&gt;Q2736,W2736&gt;X2736),S2736,IF(AND(P2736=Q2736,W2736=X2736),T2736,IF(AND(P2736&lt;Q2736,W2736&lt;X2736),U2736,0))),"")</f>
        <v/>
      </c>
      <c r="AB2736" s="20">
        <f ca="1">IF(AND(P2736=W2736,Q2736=X2736,NOT(ISBLANK(P2736)),NOT(ISBLANK(Q2736)),NOT(ISBLANK(W2736)),NOT(ISBLANK(AA2736))),1,0)</f>
        <v>0</v>
      </c>
      <c r="AC2736" s="20" t="str">
        <f ca="1">IF(AB2736=0,"",IF(OR(ISBLANK(P2736),ISBLANK(Q2736)),"",IF(ISBLANK(VLOOKUP(A2736,Database!A:AA,22,FALSE)),"",VLOOKUP(A2736,Database!A:AA,22,FALSE))))</f>
        <v/>
      </c>
      <c r="AD2736" s="20" t="str">
        <f>IFERROR(
   IF(
     OR(ISBLANK(P2736),ISBLANK(Q2736)),
     "",
     IF(
       AND(AA2736&lt;&gt;"",OR(V2736="Terminé",V2736="En cours")),
       VLOOKUP(AC2736,Setup_ScoreExactBonus!A:D,4,FALSE),
       0
     )),
  0)</f>
        <v/>
      </c>
      <c r="AE2736" s="21">
        <f>IFERROR(IF(OR(ISBLANK(P2736),ISBLANK(Q2736)),0,IF(AA2736&lt;&gt;"", AA2736 + IF(AB2736=1,AD2736, 0), "") * (R2736+1)),"")</f>
        <v>0</v>
      </c>
      <c r="AF2736" s="21">
        <f ca="1">SUMIFS(AE$2:AE2736,D$2:D2736,D2736)</f>
        <v>2732</v>
      </c>
    </row>
    <row r="2737" spans="1:32" hidden="1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1">
        <v>0</v>
      </c>
      <c r="S2737" s="20">
        <f>VLOOKUP($A2737,Database!$A:$Y,10,FALSE)</f>
        <v>0</v>
      </c>
      <c r="T2737" s="20">
        <f>VLOOKUP($A2737,Database!$A:$Y,11,FALSE)</f>
        <v>0</v>
      </c>
      <c r="U2737" s="20">
        <f>VLOOKUP($A2737,Database!$A:$Y,12,FALSE)</f>
        <v>0</v>
      </c>
      <c r="V2737" s="20" t="str">
        <f>VLOOKUP(A2737,Database!A:M,13,FALSE)</f>
        <v>À venir</v>
      </c>
      <c r="W2737" s="20" t="str">
        <f>VLOOKUP($A2737,Database!$A:$Y,20,FALSE)</f>
        <v/>
      </c>
      <c r="X2737" s="20" t="str">
        <f>VLOOKUP($A2737,Database!$A:$Y,21,FALSE)</f>
        <v/>
      </c>
      <c r="Y2737" s="20">
        <f>IF(A2737=0,0,IF(V2737="À venir",0,IF(AND(ISBLANK(P2737),ISBLANK(Q2737)),1,0)))</f>
        <v>0</v>
      </c>
      <c r="Z2737" s="20" t="str">
        <f>IF(OR(ISBLANK(P2737),ISBLANK(Q2737)),"",IF(OR(AND(P2737&gt;Q2737,W2737&gt;X2737),AND(P2737=Q2737,W2737=X2737),AND(P2737&lt;Q2737,W2737&lt;X2737)),1,0))</f>
        <v/>
      </c>
      <c r="AA2737" s="20" t="str">
        <f ca="1">IF(C2737&lt;NOW(),IF(AND(P2737&gt;Q2737,W2737&gt;X2737),S2737,IF(AND(P2737=Q2737,W2737=X2737),T2737,IF(AND(P2737&lt;Q2737,W2737&lt;X2737),U2737,0))),"")</f>
        <v/>
      </c>
      <c r="AB2737" s="20">
        <f ca="1">IF(AND(P2737=W2737,Q2737=X2737,NOT(ISBLANK(P2737)),NOT(ISBLANK(Q2737)),NOT(ISBLANK(W2737)),NOT(ISBLANK(AA2737))),1,0)</f>
        <v>0</v>
      </c>
      <c r="AC2737" s="20" t="str">
        <f ca="1">IF(AB2737=0,"",IF(OR(ISBLANK(P2737),ISBLANK(Q2737)),"",IF(ISBLANK(VLOOKUP(A2737,Database!A:AA,22,FALSE)),"",VLOOKUP(A2737,Database!A:AA,22,FALSE))))</f>
        <v/>
      </c>
      <c r="AD2737" s="20" t="str">
        <f>IFERROR(
   IF(
     OR(ISBLANK(P2737),ISBLANK(Q2737)),
     "",
     IF(
       AND(AA2737&lt;&gt;"",OR(V2737="Terminé",V2737="En cours")),
       VLOOKUP(AC2737,Setup_ScoreExactBonus!A:D,4,FALSE),
       0
     )),
  0)</f>
        <v/>
      </c>
      <c r="AE2737" s="21">
        <f>IFERROR(IF(OR(ISBLANK(P2737),ISBLANK(Q2737)),0,IF(AA2737&lt;&gt;"", AA2737 + IF(AB2737=1,AD2737, 0), "") * (R2737+1)),"")</f>
        <v>0</v>
      </c>
      <c r="AF2737" s="21">
        <f ca="1">SUMIFS(AE$2:AE2737,D$2:D2737,D2737)</f>
        <v>2825</v>
      </c>
    </row>
    <row r="2738" spans="1:32" hidden="1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1">
        <v>0</v>
      </c>
      <c r="S2738" s="20">
        <f>VLOOKUP($A2738,Database!$A:$Y,10,FALSE)</f>
        <v>0</v>
      </c>
      <c r="T2738" s="20">
        <f>VLOOKUP($A2738,Database!$A:$Y,11,FALSE)</f>
        <v>0</v>
      </c>
      <c r="U2738" s="20">
        <f>VLOOKUP($A2738,Database!$A:$Y,12,FALSE)</f>
        <v>0</v>
      </c>
      <c r="V2738" s="20" t="str">
        <f>VLOOKUP(A2738,Database!A:M,13,FALSE)</f>
        <v>À venir</v>
      </c>
      <c r="W2738" s="20" t="str">
        <f>VLOOKUP($A2738,Database!$A:$Y,20,FALSE)</f>
        <v/>
      </c>
      <c r="X2738" s="20" t="str">
        <f>VLOOKUP($A2738,Database!$A:$Y,21,FALSE)</f>
        <v/>
      </c>
      <c r="Y2738" s="20">
        <f>IF(A2738=0,0,IF(V2738="À venir",0,IF(AND(ISBLANK(P2738),ISBLANK(Q2738)),1,0)))</f>
        <v>0</v>
      </c>
      <c r="Z2738" s="20" t="str">
        <f>IF(OR(ISBLANK(P2738),ISBLANK(Q2738)),"",IF(OR(AND(P2738&gt;Q2738,W2738&gt;X2738),AND(P2738=Q2738,W2738=X2738),AND(P2738&lt;Q2738,W2738&lt;X2738)),1,0))</f>
        <v/>
      </c>
      <c r="AA2738" s="20" t="str">
        <f ca="1">IF(C2738&lt;NOW(),IF(AND(P2738&gt;Q2738,W2738&gt;X2738),S2738,IF(AND(P2738=Q2738,W2738=X2738),T2738,IF(AND(P2738&lt;Q2738,W2738&lt;X2738),U2738,0))),"")</f>
        <v/>
      </c>
      <c r="AB2738" s="20">
        <f ca="1">IF(AND(P2738=W2738,Q2738=X2738,NOT(ISBLANK(P2738)),NOT(ISBLANK(Q2738)),NOT(ISBLANK(W2738)),NOT(ISBLANK(AA2738))),1,0)</f>
        <v>0</v>
      </c>
      <c r="AC2738" s="20" t="str">
        <f ca="1">IF(AB2738=0,"",IF(OR(ISBLANK(P2738),ISBLANK(Q2738)),"",IF(ISBLANK(VLOOKUP(A2738,Database!A:AA,22,FALSE)),"",VLOOKUP(A2738,Database!A:AA,22,FALSE))))</f>
        <v/>
      </c>
      <c r="AD2738" s="20" t="str">
        <f>IFERROR(
   IF(
     OR(ISBLANK(P2738),ISBLANK(Q2738)),
     "",
     IF(
       AND(AA2738&lt;&gt;"",OR(V2738="Terminé",V2738="En cours")),
       VLOOKUP(AC2738,Setup_ScoreExactBonus!A:D,4,FALSE),
       0
     )),
  0)</f>
        <v/>
      </c>
      <c r="AE2738" s="21">
        <f>IFERROR(IF(OR(ISBLANK(P2738),ISBLANK(Q2738)),0,IF(AA2738&lt;&gt;"", AA2738 + IF(AB2738=1,AD2738, 0), "") * (R2738+1)),"")</f>
        <v>0</v>
      </c>
      <c r="AF2738" s="21">
        <f ca="1">SUMIFS(AE$2:AE2738,D$2:D2738,D2738)</f>
        <v>2585</v>
      </c>
    </row>
    <row r="2739" spans="1:32" hidden="1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1">
        <v>0</v>
      </c>
      <c r="S2739" s="20">
        <f>VLOOKUP($A2739,Database!$A:$Y,10,FALSE)</f>
        <v>0</v>
      </c>
      <c r="T2739" s="20">
        <f>VLOOKUP($A2739,Database!$A:$Y,11,FALSE)</f>
        <v>0</v>
      </c>
      <c r="U2739" s="20">
        <f>VLOOKUP($A2739,Database!$A:$Y,12,FALSE)</f>
        <v>0</v>
      </c>
      <c r="V2739" s="20" t="str">
        <f>VLOOKUP(A2739,Database!A:M,13,FALSE)</f>
        <v>À venir</v>
      </c>
      <c r="W2739" s="20" t="str">
        <f>VLOOKUP($A2739,Database!$A:$Y,20,FALSE)</f>
        <v/>
      </c>
      <c r="X2739" s="20" t="str">
        <f>VLOOKUP($A2739,Database!$A:$Y,21,FALSE)</f>
        <v/>
      </c>
      <c r="Y2739" s="20">
        <f>IF(A2739=0,0,IF(V2739="À venir",0,IF(AND(ISBLANK(P2739),ISBLANK(Q2739)),1,0)))</f>
        <v>0</v>
      </c>
      <c r="Z2739" s="20" t="str">
        <f>IF(OR(ISBLANK(P2739),ISBLANK(Q2739)),"",IF(OR(AND(P2739&gt;Q2739,W2739&gt;X2739),AND(P2739=Q2739,W2739=X2739),AND(P2739&lt;Q2739,W2739&lt;X2739)),1,0))</f>
        <v/>
      </c>
      <c r="AA2739" s="20" t="str">
        <f ca="1">IF(C2739&lt;NOW(),IF(AND(P2739&gt;Q2739,W2739&gt;X2739),S2739,IF(AND(P2739=Q2739,W2739=X2739),T2739,IF(AND(P2739&lt;Q2739,W2739&lt;X2739),U2739,0))),"")</f>
        <v/>
      </c>
      <c r="AB2739" s="20">
        <f ca="1">IF(AND(P2739=W2739,Q2739=X2739,NOT(ISBLANK(P2739)),NOT(ISBLANK(Q2739)),NOT(ISBLANK(W2739)),NOT(ISBLANK(AA2739))),1,0)</f>
        <v>0</v>
      </c>
      <c r="AC2739" s="20" t="str">
        <f ca="1">IF(AB2739=0,"",IF(OR(ISBLANK(P2739),ISBLANK(Q2739)),"",IF(ISBLANK(VLOOKUP(A2739,Database!A:AA,22,FALSE)),"",VLOOKUP(A2739,Database!A:AA,22,FALSE))))</f>
        <v/>
      </c>
      <c r="AD2739" s="20" t="str">
        <f>IFERROR(
   IF(
     OR(ISBLANK(P2739),ISBLANK(Q2739)),
     "",
     IF(
       AND(AA2739&lt;&gt;"",OR(V2739="Terminé",V2739="En cours")),
       VLOOKUP(AC2739,Setup_ScoreExactBonus!A:D,4,FALSE),
       0
     )),
  0)</f>
        <v/>
      </c>
      <c r="AE2739" s="21">
        <f>IFERROR(IF(OR(ISBLANK(P2739),ISBLANK(Q2739)),0,IF(AA2739&lt;&gt;"", AA2739 + IF(AB2739=1,AD2739, 0), "") * (R2739+1)),"")</f>
        <v>0</v>
      </c>
      <c r="AF2739" s="21">
        <f ca="1">SUMIFS(AE$2:AE2739,D$2:D2739,D2739)</f>
        <v>2936</v>
      </c>
    </row>
    <row r="2740" spans="1:32" hidden="1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1">
        <v>0</v>
      </c>
      <c r="S2740" s="20">
        <f>VLOOKUP($A2740,Database!$A:$Y,10,FALSE)</f>
        <v>0</v>
      </c>
      <c r="T2740" s="20">
        <f>VLOOKUP($A2740,Database!$A:$Y,11,FALSE)</f>
        <v>0</v>
      </c>
      <c r="U2740" s="20">
        <f>VLOOKUP($A2740,Database!$A:$Y,12,FALSE)</f>
        <v>0</v>
      </c>
      <c r="V2740" s="20" t="str">
        <f>VLOOKUP(A2740,Database!A:M,13,FALSE)</f>
        <v>À venir</v>
      </c>
      <c r="W2740" s="20" t="str">
        <f>VLOOKUP($A2740,Database!$A:$Y,20,FALSE)</f>
        <v/>
      </c>
      <c r="X2740" s="20" t="str">
        <f>VLOOKUP($A2740,Database!$A:$Y,21,FALSE)</f>
        <v/>
      </c>
      <c r="Y2740" s="20">
        <f>IF(A2740=0,0,IF(V2740="À venir",0,IF(AND(ISBLANK(P2740),ISBLANK(Q2740)),1,0)))</f>
        <v>0</v>
      </c>
      <c r="Z2740" s="20" t="str">
        <f>IF(OR(ISBLANK(P2740),ISBLANK(Q2740)),"",IF(OR(AND(P2740&gt;Q2740,W2740&gt;X2740),AND(P2740=Q2740,W2740=X2740),AND(P2740&lt;Q2740,W2740&lt;X2740)),1,0))</f>
        <v/>
      </c>
      <c r="AA2740" s="20" t="str">
        <f ca="1">IF(C2740&lt;NOW(),IF(AND(P2740&gt;Q2740,W2740&gt;X2740),S2740,IF(AND(P2740=Q2740,W2740=X2740),T2740,IF(AND(P2740&lt;Q2740,W2740&lt;X2740),U2740,0))),"")</f>
        <v/>
      </c>
      <c r="AB2740" s="20">
        <f ca="1">IF(AND(P2740=W2740,Q2740=X2740,NOT(ISBLANK(P2740)),NOT(ISBLANK(Q2740)),NOT(ISBLANK(W2740)),NOT(ISBLANK(AA2740))),1,0)</f>
        <v>0</v>
      </c>
      <c r="AC2740" s="20" t="str">
        <f ca="1">IF(AB2740=0,"",IF(OR(ISBLANK(P2740),ISBLANK(Q2740)),"",IF(ISBLANK(VLOOKUP(A2740,Database!A:AA,22,FALSE)),"",VLOOKUP(A2740,Database!A:AA,22,FALSE))))</f>
        <v/>
      </c>
      <c r="AD2740" s="20" t="str">
        <f>IFERROR(
   IF(
     OR(ISBLANK(P2740),ISBLANK(Q2740)),
     "",
     IF(
       AND(AA2740&lt;&gt;"",OR(V2740="Terminé",V2740="En cours")),
       VLOOKUP(AC2740,Setup_ScoreExactBonus!A:D,4,FALSE),
       0
     )),
  0)</f>
        <v/>
      </c>
      <c r="AE2740" s="21">
        <f>IFERROR(IF(OR(ISBLANK(P2740),ISBLANK(Q2740)),0,IF(AA2740&lt;&gt;"", AA2740 + IF(AB2740=1,AD2740, 0), "") * (R2740+1)),"")</f>
        <v>0</v>
      </c>
      <c r="AF2740" s="21">
        <f ca="1">SUMIFS(AE$2:AE2740,D$2:D2740,D2740)</f>
        <v>2774</v>
      </c>
    </row>
    <row r="2741" spans="1:32" hidden="1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1">
        <v>0</v>
      </c>
      <c r="S2741" s="20">
        <f>VLOOKUP($A2741,Database!$A:$Y,10,FALSE)</f>
        <v>0</v>
      </c>
      <c r="T2741" s="20">
        <f>VLOOKUP($A2741,Database!$A:$Y,11,FALSE)</f>
        <v>0</v>
      </c>
      <c r="U2741" s="20">
        <f>VLOOKUP($A2741,Database!$A:$Y,12,FALSE)</f>
        <v>0</v>
      </c>
      <c r="V2741" s="20" t="str">
        <f>VLOOKUP(A2741,Database!A:M,13,FALSE)</f>
        <v>À venir</v>
      </c>
      <c r="W2741" s="20" t="str">
        <f>VLOOKUP($A2741,Database!$A:$Y,20,FALSE)</f>
        <v/>
      </c>
      <c r="X2741" s="20" t="str">
        <f>VLOOKUP($A2741,Database!$A:$Y,21,FALSE)</f>
        <v/>
      </c>
      <c r="Y2741" s="20">
        <f>IF(A2741=0,0,IF(V2741="À venir",0,IF(AND(ISBLANK(P2741),ISBLANK(Q2741)),1,0)))</f>
        <v>0</v>
      </c>
      <c r="Z2741" s="20" t="str">
        <f>IF(OR(ISBLANK(P2741),ISBLANK(Q2741)),"",IF(OR(AND(P2741&gt;Q2741,W2741&gt;X2741),AND(P2741=Q2741,W2741=X2741),AND(P2741&lt;Q2741,W2741&lt;X2741)),1,0))</f>
        <v/>
      </c>
      <c r="AA2741" s="20" t="str">
        <f ca="1">IF(C2741&lt;NOW(),IF(AND(P2741&gt;Q2741,W2741&gt;X2741),S2741,IF(AND(P2741=Q2741,W2741=X2741),T2741,IF(AND(P2741&lt;Q2741,W2741&lt;X2741),U2741,0))),"")</f>
        <v/>
      </c>
      <c r="AB2741" s="20">
        <f ca="1">IF(AND(P2741=W2741,Q2741=X2741,NOT(ISBLANK(P2741)),NOT(ISBLANK(Q2741)),NOT(ISBLANK(W2741)),NOT(ISBLANK(AA2741))),1,0)</f>
        <v>0</v>
      </c>
      <c r="AC2741" s="20" t="str">
        <f ca="1">IF(AB2741=0,"",IF(OR(ISBLANK(P2741),ISBLANK(Q2741)),"",IF(ISBLANK(VLOOKUP(A2741,Database!A:AA,22,FALSE)),"",VLOOKUP(A2741,Database!A:AA,22,FALSE))))</f>
        <v/>
      </c>
      <c r="AD2741" s="20" t="str">
        <f>IFERROR(
   IF(
     OR(ISBLANK(P2741),ISBLANK(Q2741)),
     "",
     IF(
       AND(AA2741&lt;&gt;"",OR(V2741="Terminé",V2741="En cours")),
       VLOOKUP(AC2741,Setup_ScoreExactBonus!A:D,4,FALSE),
       0
     )),
  0)</f>
        <v/>
      </c>
      <c r="AE2741" s="21">
        <f>IFERROR(IF(OR(ISBLANK(P2741),ISBLANK(Q2741)),0,IF(AA2741&lt;&gt;"", AA2741 + IF(AB2741=1,AD2741, 0), "") * (R2741+1)),"")</f>
        <v>0</v>
      </c>
      <c r="AF2741" s="21">
        <f ca="1">SUMIFS(AE$2:AE2741,D$2:D2741,D2741)</f>
        <v>2919</v>
      </c>
    </row>
    <row r="2742" spans="1:32" hidden="1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1">
        <v>0</v>
      </c>
      <c r="S2742" s="20">
        <f>VLOOKUP($A2742,Database!$A:$Y,10,FALSE)</f>
        <v>0</v>
      </c>
      <c r="T2742" s="20">
        <f>VLOOKUP($A2742,Database!$A:$Y,11,FALSE)</f>
        <v>0</v>
      </c>
      <c r="U2742" s="20">
        <f>VLOOKUP($A2742,Database!$A:$Y,12,FALSE)</f>
        <v>0</v>
      </c>
      <c r="V2742" s="20" t="str">
        <f>VLOOKUP(A2742,Database!A:M,13,FALSE)</f>
        <v>À venir</v>
      </c>
      <c r="W2742" s="20" t="str">
        <f>VLOOKUP($A2742,Database!$A:$Y,20,FALSE)</f>
        <v/>
      </c>
      <c r="X2742" s="20" t="str">
        <f>VLOOKUP($A2742,Database!$A:$Y,21,FALSE)</f>
        <v/>
      </c>
      <c r="Y2742" s="20">
        <f>IF(A2742=0,0,IF(V2742="À venir",0,IF(AND(ISBLANK(P2742),ISBLANK(Q2742)),1,0)))</f>
        <v>0</v>
      </c>
      <c r="Z2742" s="20" t="str">
        <f>IF(OR(ISBLANK(P2742),ISBLANK(Q2742)),"",IF(OR(AND(P2742&gt;Q2742,W2742&gt;X2742),AND(P2742=Q2742,W2742=X2742),AND(P2742&lt;Q2742,W2742&lt;X2742)),1,0))</f>
        <v/>
      </c>
      <c r="AA2742" s="20" t="str">
        <f ca="1">IF(C2742&lt;NOW(),IF(AND(P2742&gt;Q2742,W2742&gt;X2742),S2742,IF(AND(P2742=Q2742,W2742=X2742),T2742,IF(AND(P2742&lt;Q2742,W2742&lt;X2742),U2742,0))),"")</f>
        <v/>
      </c>
      <c r="AB2742" s="20">
        <f ca="1">IF(AND(P2742=W2742,Q2742=X2742,NOT(ISBLANK(P2742)),NOT(ISBLANK(Q2742)),NOT(ISBLANK(W2742)),NOT(ISBLANK(AA2742))),1,0)</f>
        <v>0</v>
      </c>
      <c r="AC2742" s="20" t="str">
        <f ca="1">IF(AB2742=0,"",IF(OR(ISBLANK(P2742),ISBLANK(Q2742)),"",IF(ISBLANK(VLOOKUP(A2742,Database!A:AA,22,FALSE)),"",VLOOKUP(A2742,Database!A:AA,22,FALSE))))</f>
        <v/>
      </c>
      <c r="AD2742" s="20" t="str">
        <f>IFERROR(
   IF(
     OR(ISBLANK(P2742),ISBLANK(Q2742)),
     "",
     IF(
       AND(AA2742&lt;&gt;"",OR(V2742="Terminé",V2742="En cours")),
       VLOOKUP(AC2742,Setup_ScoreExactBonus!A:D,4,FALSE),
       0
     )),
  0)</f>
        <v/>
      </c>
      <c r="AE2742" s="21">
        <f>IFERROR(IF(OR(ISBLANK(P2742),ISBLANK(Q2742)),0,IF(AA2742&lt;&gt;"", AA2742 + IF(AB2742=1,AD2742, 0), "") * (R2742+1)),"")</f>
        <v>0</v>
      </c>
      <c r="AF2742" s="21">
        <f ca="1">SUMIFS(AE$2:AE2742,D$2:D2742,D2742)</f>
        <v>2893</v>
      </c>
    </row>
    <row r="2743" spans="1:32" hidden="1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1">
        <v>0</v>
      </c>
      <c r="S2743" s="20">
        <f>VLOOKUP($A2743,Database!$A:$Y,10,FALSE)</f>
        <v>0</v>
      </c>
      <c r="T2743" s="20">
        <f>VLOOKUP($A2743,Database!$A:$Y,11,FALSE)</f>
        <v>0</v>
      </c>
      <c r="U2743" s="20">
        <f>VLOOKUP($A2743,Database!$A:$Y,12,FALSE)</f>
        <v>0</v>
      </c>
      <c r="V2743" s="20" t="str">
        <f>VLOOKUP(A2743,Database!A:M,13,FALSE)</f>
        <v>À venir</v>
      </c>
      <c r="W2743" s="20" t="str">
        <f>VLOOKUP($A2743,Database!$A:$Y,20,FALSE)</f>
        <v/>
      </c>
      <c r="X2743" s="20" t="str">
        <f>VLOOKUP($A2743,Database!$A:$Y,21,FALSE)</f>
        <v/>
      </c>
      <c r="Y2743" s="20">
        <f>IF(A2743=0,0,IF(V2743="À venir",0,IF(AND(ISBLANK(P2743),ISBLANK(Q2743)),1,0)))</f>
        <v>0</v>
      </c>
      <c r="Z2743" s="20" t="str">
        <f>IF(OR(ISBLANK(P2743),ISBLANK(Q2743)),"",IF(OR(AND(P2743&gt;Q2743,W2743&gt;X2743),AND(P2743=Q2743,W2743=X2743),AND(P2743&lt;Q2743,W2743&lt;X2743)),1,0))</f>
        <v/>
      </c>
      <c r="AA2743" s="20" t="str">
        <f ca="1">IF(C2743&lt;NOW(),IF(AND(P2743&gt;Q2743,W2743&gt;X2743),S2743,IF(AND(P2743=Q2743,W2743=X2743),T2743,IF(AND(P2743&lt;Q2743,W2743&lt;X2743),U2743,0))),"")</f>
        <v/>
      </c>
      <c r="AB2743" s="20">
        <f ca="1">IF(AND(P2743=W2743,Q2743=X2743,NOT(ISBLANK(P2743)),NOT(ISBLANK(Q2743)),NOT(ISBLANK(W2743)),NOT(ISBLANK(AA2743))),1,0)</f>
        <v>0</v>
      </c>
      <c r="AC2743" s="20" t="str">
        <f ca="1">IF(AB2743=0,"",IF(OR(ISBLANK(P2743),ISBLANK(Q2743)),"",IF(ISBLANK(VLOOKUP(A2743,Database!A:AA,22,FALSE)),"",VLOOKUP(A2743,Database!A:AA,22,FALSE))))</f>
        <v/>
      </c>
      <c r="AD2743" s="20" t="str">
        <f>IFERROR(
   IF(
     OR(ISBLANK(P2743),ISBLANK(Q2743)),
     "",
     IF(
       AND(AA2743&lt;&gt;"",OR(V2743="Terminé",V2743="En cours")),
       VLOOKUP(AC2743,Setup_ScoreExactBonus!A:D,4,FALSE),
       0
     )),
  0)</f>
        <v/>
      </c>
      <c r="AE2743" s="21">
        <f>IFERROR(IF(OR(ISBLANK(P2743),ISBLANK(Q2743)),0,IF(AA2743&lt;&gt;"", AA2743 + IF(AB2743=1,AD2743, 0), "") * (R2743+1)),"")</f>
        <v>0</v>
      </c>
      <c r="AF2743" s="21">
        <f ca="1">SUMIFS(AE$2:AE2743,D$2:D2743,D2743)</f>
        <v>2823</v>
      </c>
    </row>
    <row r="2744" spans="1:32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1">
        <v>0</v>
      </c>
      <c r="S2744" s="20">
        <f>VLOOKUP($A2744,Database!$A:$Y,10,FALSE)</f>
        <v>0</v>
      </c>
      <c r="T2744" s="20">
        <f>VLOOKUP($A2744,Database!$A:$Y,11,FALSE)</f>
        <v>0</v>
      </c>
      <c r="U2744" s="20">
        <f>VLOOKUP($A2744,Database!$A:$Y,12,FALSE)</f>
        <v>0</v>
      </c>
      <c r="V2744" s="20" t="str">
        <f>VLOOKUP(A2744,Database!A:M,13,FALSE)</f>
        <v>À venir</v>
      </c>
      <c r="W2744" s="20" t="str">
        <f>VLOOKUP($A2744,Database!$A:$Y,20,FALSE)</f>
        <v/>
      </c>
      <c r="X2744" s="20" t="str">
        <f>VLOOKUP($A2744,Database!$A:$Y,21,FALSE)</f>
        <v/>
      </c>
      <c r="Y2744" s="20">
        <f>IF(A2744=0,0,IF(V2744="À venir",0,IF(AND(ISBLANK(P2744),ISBLANK(Q2744)),1,0)))</f>
        <v>0</v>
      </c>
      <c r="Z2744" s="20" t="str">
        <f>IF(OR(ISBLANK(P2744),ISBLANK(Q2744)),"",IF(OR(AND(P2744&gt;Q2744,W2744&gt;X2744),AND(P2744=Q2744,W2744=X2744),AND(P2744&lt;Q2744,W2744&lt;X2744)),1,0))</f>
        <v/>
      </c>
      <c r="AA2744" s="20" t="str">
        <f ca="1">IF(C2744&lt;NOW(),IF(AND(P2744&gt;Q2744,W2744&gt;X2744),S2744,IF(AND(P2744=Q2744,W2744=X2744),T2744,IF(AND(P2744&lt;Q2744,W2744&lt;X2744),U2744,0))),"")</f>
        <v/>
      </c>
      <c r="AB2744" s="20">
        <f ca="1">IF(AND(P2744=W2744,Q2744=X2744,NOT(ISBLANK(P2744)),NOT(ISBLANK(Q2744)),NOT(ISBLANK(W2744)),NOT(ISBLANK(AA2744))),1,0)</f>
        <v>0</v>
      </c>
      <c r="AC2744" s="20" t="str">
        <f ca="1">IF(AB2744=0,"",IF(OR(ISBLANK(P2744),ISBLANK(Q2744)),"",IF(ISBLANK(VLOOKUP(A2744,Database!A:AA,22,FALSE)),"",VLOOKUP(A2744,Database!A:AA,22,FALSE))))</f>
        <v/>
      </c>
      <c r="AD2744" s="20" t="str">
        <f>IFERROR(
   IF(
     OR(ISBLANK(P2744),ISBLANK(Q2744)),
     "",
     IF(
       AND(AA2744&lt;&gt;"",OR(V2744="Terminé",V2744="En cours")),
       VLOOKUP(AC2744,Setup_ScoreExactBonus!A:D,4,FALSE),
       0
     )),
  0)</f>
        <v/>
      </c>
      <c r="AE2744" s="21">
        <f>IFERROR(IF(OR(ISBLANK(P2744),ISBLANK(Q2744)),0,IF(AA2744&lt;&gt;"", AA2744 + IF(AB2744=1,AD2744, 0), "") * (R2744+1)),"")</f>
        <v>0</v>
      </c>
      <c r="AF2744" s="21">
        <f ca="1">SUMIFS(AE$2:AE2744,D$2:D2744,D2744)</f>
        <v>2420</v>
      </c>
    </row>
    <row r="2745" spans="1:32" hidden="1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1">
        <v>0</v>
      </c>
      <c r="S2745" s="20">
        <f>VLOOKUP($A2745,Database!$A:$Y,10,FALSE)</f>
        <v>0</v>
      </c>
      <c r="T2745" s="20">
        <f>VLOOKUP($A2745,Database!$A:$Y,11,FALSE)</f>
        <v>0</v>
      </c>
      <c r="U2745" s="20">
        <f>VLOOKUP($A2745,Database!$A:$Y,12,FALSE)</f>
        <v>0</v>
      </c>
      <c r="V2745" s="20" t="str">
        <f>VLOOKUP(A2745,Database!A:M,13,FALSE)</f>
        <v>À venir</v>
      </c>
      <c r="W2745" s="20" t="str">
        <f>VLOOKUP($A2745,Database!$A:$Y,20,FALSE)</f>
        <v/>
      </c>
      <c r="X2745" s="20" t="str">
        <f>VLOOKUP($A2745,Database!$A:$Y,21,FALSE)</f>
        <v/>
      </c>
      <c r="Y2745" s="20">
        <f>IF(A2745=0,0,IF(V2745="À venir",0,IF(AND(ISBLANK(P2745),ISBLANK(Q2745)),1,0)))</f>
        <v>0</v>
      </c>
      <c r="Z2745" s="20" t="str">
        <f>IF(OR(ISBLANK(P2745),ISBLANK(Q2745)),"",IF(OR(AND(P2745&gt;Q2745,W2745&gt;X2745),AND(P2745=Q2745,W2745=X2745),AND(P2745&lt;Q2745,W2745&lt;X2745)),1,0))</f>
        <v/>
      </c>
      <c r="AA2745" s="20" t="str">
        <f ca="1">IF(C2745&lt;NOW(),IF(AND(P2745&gt;Q2745,W2745&gt;X2745),S2745,IF(AND(P2745=Q2745,W2745=X2745),T2745,IF(AND(P2745&lt;Q2745,W2745&lt;X2745),U2745,0))),"")</f>
        <v/>
      </c>
      <c r="AB2745" s="20">
        <f ca="1">IF(AND(P2745=W2745,Q2745=X2745,NOT(ISBLANK(P2745)),NOT(ISBLANK(Q2745)),NOT(ISBLANK(W2745)),NOT(ISBLANK(AA2745))),1,0)</f>
        <v>0</v>
      </c>
      <c r="AC2745" s="20" t="str">
        <f ca="1">IF(AB2745=0,"",IF(OR(ISBLANK(P2745),ISBLANK(Q2745)),"",IF(ISBLANK(VLOOKUP(A2745,Database!A:AA,22,FALSE)),"",VLOOKUP(A2745,Database!A:AA,22,FALSE))))</f>
        <v/>
      </c>
      <c r="AD2745" s="20" t="str">
        <f>IFERROR(
   IF(
     OR(ISBLANK(P2745),ISBLANK(Q2745)),
     "",
     IF(
       AND(AA2745&lt;&gt;"",OR(V2745="Terminé",V2745="En cours")),
       VLOOKUP(AC2745,Setup_ScoreExactBonus!A:D,4,FALSE),
       0
     )),
  0)</f>
        <v/>
      </c>
      <c r="AE2745" s="21">
        <f>IFERROR(IF(OR(ISBLANK(P2745),ISBLANK(Q2745)),0,IF(AA2745&lt;&gt;"", AA2745 + IF(AB2745=1,AD2745, 0), "") * (R2745+1)),"")</f>
        <v>0</v>
      </c>
      <c r="AF2745" s="21">
        <f ca="1">SUMIFS(AE$2:AE2745,D$2:D2745,D2745)</f>
        <v>2637</v>
      </c>
    </row>
    <row r="2746" spans="1:32" hidden="1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1">
        <v>0</v>
      </c>
      <c r="S2746" s="20">
        <f>VLOOKUP($A2746,Database!$A:$Y,10,FALSE)</f>
        <v>0</v>
      </c>
      <c r="T2746" s="20">
        <f>VLOOKUP($A2746,Database!$A:$Y,11,FALSE)</f>
        <v>0</v>
      </c>
      <c r="U2746" s="20">
        <f>VLOOKUP($A2746,Database!$A:$Y,12,FALSE)</f>
        <v>0</v>
      </c>
      <c r="V2746" s="20" t="str">
        <f>VLOOKUP(A2746,Database!A:M,13,FALSE)</f>
        <v>À venir</v>
      </c>
      <c r="W2746" s="20" t="str">
        <f>VLOOKUP($A2746,Database!$A:$Y,20,FALSE)</f>
        <v/>
      </c>
      <c r="X2746" s="20" t="str">
        <f>VLOOKUP($A2746,Database!$A:$Y,21,FALSE)</f>
        <v/>
      </c>
      <c r="Y2746" s="20">
        <f>IF(A2746=0,0,IF(V2746="À venir",0,IF(AND(ISBLANK(P2746),ISBLANK(Q2746)),1,0)))</f>
        <v>0</v>
      </c>
      <c r="Z2746" s="20" t="str">
        <f>IF(OR(ISBLANK(P2746),ISBLANK(Q2746)),"",IF(OR(AND(P2746&gt;Q2746,W2746&gt;X2746),AND(P2746=Q2746,W2746=X2746),AND(P2746&lt;Q2746,W2746&lt;X2746)),1,0))</f>
        <v/>
      </c>
      <c r="AA2746" s="20" t="str">
        <f ca="1">IF(C2746&lt;NOW(),IF(AND(P2746&gt;Q2746,W2746&gt;X2746),S2746,IF(AND(P2746=Q2746,W2746=X2746),T2746,IF(AND(P2746&lt;Q2746,W2746&lt;X2746),U2746,0))),"")</f>
        <v/>
      </c>
      <c r="AB2746" s="20">
        <f ca="1">IF(AND(P2746=W2746,Q2746=X2746,NOT(ISBLANK(P2746)),NOT(ISBLANK(Q2746)),NOT(ISBLANK(W2746)),NOT(ISBLANK(AA2746))),1,0)</f>
        <v>0</v>
      </c>
      <c r="AC2746" s="20" t="str">
        <f ca="1">IF(AB2746=0,"",IF(OR(ISBLANK(P2746),ISBLANK(Q2746)),"",IF(ISBLANK(VLOOKUP(A2746,Database!A:AA,22,FALSE)),"",VLOOKUP(A2746,Database!A:AA,22,FALSE))))</f>
        <v/>
      </c>
      <c r="AD2746" s="20" t="str">
        <f>IFERROR(
   IF(
     OR(ISBLANK(P2746),ISBLANK(Q2746)),
     "",
     IF(
       AND(AA2746&lt;&gt;"",OR(V2746="Terminé",V2746="En cours")),
       VLOOKUP(AC2746,Setup_ScoreExactBonus!A:D,4,FALSE),
       0
     )),
  0)</f>
        <v/>
      </c>
      <c r="AE2746" s="21">
        <f>IFERROR(IF(OR(ISBLANK(P2746),ISBLANK(Q2746)),0,IF(AA2746&lt;&gt;"", AA2746 + IF(AB2746=1,AD2746, 0), "") * (R2746+1)),"")</f>
        <v>0</v>
      </c>
      <c r="AF2746" s="21">
        <f ca="1">SUMIFS(AE$2:AE2746,D$2:D2746,D2746)</f>
        <v>2628</v>
      </c>
    </row>
    <row r="2747" spans="1:32" hidden="1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1">
        <v>0</v>
      </c>
      <c r="S2747" s="20">
        <f>VLOOKUP($A2747,Database!$A:$Y,10,FALSE)</f>
        <v>0</v>
      </c>
      <c r="T2747" s="20">
        <f>VLOOKUP($A2747,Database!$A:$Y,11,FALSE)</f>
        <v>0</v>
      </c>
      <c r="U2747" s="20">
        <f>VLOOKUP($A2747,Database!$A:$Y,12,FALSE)</f>
        <v>0</v>
      </c>
      <c r="V2747" s="20" t="str">
        <f>VLOOKUP(A2747,Database!A:M,13,FALSE)</f>
        <v>À venir</v>
      </c>
      <c r="W2747" s="20" t="str">
        <f>VLOOKUP($A2747,Database!$A:$Y,20,FALSE)</f>
        <v/>
      </c>
      <c r="X2747" s="20" t="str">
        <f>VLOOKUP($A2747,Database!$A:$Y,21,FALSE)</f>
        <v/>
      </c>
      <c r="Y2747" s="20">
        <f>IF(A2747=0,0,IF(V2747="À venir",0,IF(AND(ISBLANK(P2747),ISBLANK(Q2747)),1,0)))</f>
        <v>0</v>
      </c>
      <c r="Z2747" s="20" t="str">
        <f>IF(OR(ISBLANK(P2747),ISBLANK(Q2747)),"",IF(OR(AND(P2747&gt;Q2747,W2747&gt;X2747),AND(P2747=Q2747,W2747=X2747),AND(P2747&lt;Q2747,W2747&lt;X2747)),1,0))</f>
        <v/>
      </c>
      <c r="AA2747" s="20" t="str">
        <f ca="1">IF(C2747&lt;NOW(),IF(AND(P2747&gt;Q2747,W2747&gt;X2747),S2747,IF(AND(P2747=Q2747,W2747=X2747),T2747,IF(AND(P2747&lt;Q2747,W2747&lt;X2747),U2747,0))),"")</f>
        <v/>
      </c>
      <c r="AB2747" s="20">
        <f ca="1">IF(AND(P2747=W2747,Q2747=X2747,NOT(ISBLANK(P2747)),NOT(ISBLANK(Q2747)),NOT(ISBLANK(W2747)),NOT(ISBLANK(AA2747))),1,0)</f>
        <v>0</v>
      </c>
      <c r="AC2747" s="20" t="str">
        <f ca="1">IF(AB2747=0,"",IF(OR(ISBLANK(P2747),ISBLANK(Q2747)),"",IF(ISBLANK(VLOOKUP(A2747,Database!A:AA,22,FALSE)),"",VLOOKUP(A2747,Database!A:AA,22,FALSE))))</f>
        <v/>
      </c>
      <c r="AD2747" s="20" t="str">
        <f>IFERROR(
   IF(
     OR(ISBLANK(P2747),ISBLANK(Q2747)),
     "",
     IF(
       AND(AA2747&lt;&gt;"",OR(V2747="Terminé",V2747="En cours")),
       VLOOKUP(AC2747,Setup_ScoreExactBonus!A:D,4,FALSE),
       0
     )),
  0)</f>
        <v/>
      </c>
      <c r="AE2747" s="21">
        <f>IFERROR(IF(OR(ISBLANK(P2747),ISBLANK(Q2747)),0,IF(AA2747&lt;&gt;"", AA2747 + IF(AB2747=1,AD2747, 0), "") * (R2747+1)),"")</f>
        <v>0</v>
      </c>
      <c r="AF2747" s="21">
        <f ca="1">SUMIFS(AE$2:AE2747,D$2:D2747,D2747)</f>
        <v>2516</v>
      </c>
    </row>
    <row r="2748" spans="1:32" hidden="1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1">
        <v>0</v>
      </c>
      <c r="S2748" s="20">
        <f>VLOOKUP($A2748,Database!$A:$Y,10,FALSE)</f>
        <v>0</v>
      </c>
      <c r="T2748" s="20">
        <f>VLOOKUP($A2748,Database!$A:$Y,11,FALSE)</f>
        <v>0</v>
      </c>
      <c r="U2748" s="20">
        <f>VLOOKUP($A2748,Database!$A:$Y,12,FALSE)</f>
        <v>0</v>
      </c>
      <c r="V2748" s="20" t="str">
        <f>VLOOKUP(A2748,Database!A:M,13,FALSE)</f>
        <v>À venir</v>
      </c>
      <c r="W2748" s="20" t="str">
        <f>VLOOKUP($A2748,Database!$A:$Y,20,FALSE)</f>
        <v/>
      </c>
      <c r="X2748" s="20" t="str">
        <f>VLOOKUP($A2748,Database!$A:$Y,21,FALSE)</f>
        <v/>
      </c>
      <c r="Y2748" s="20">
        <f>IF(A2748=0,0,IF(V2748="À venir",0,IF(AND(ISBLANK(P2748),ISBLANK(Q2748)),1,0)))</f>
        <v>0</v>
      </c>
      <c r="Z2748" s="20" t="str">
        <f>IF(OR(ISBLANK(P2748),ISBLANK(Q2748)),"",IF(OR(AND(P2748&gt;Q2748,W2748&gt;X2748),AND(P2748=Q2748,W2748=X2748),AND(P2748&lt;Q2748,W2748&lt;X2748)),1,0))</f>
        <v/>
      </c>
      <c r="AA2748" s="20" t="str">
        <f ca="1">IF(C2748&lt;NOW(),IF(AND(P2748&gt;Q2748,W2748&gt;X2748),S2748,IF(AND(P2748=Q2748,W2748=X2748),T2748,IF(AND(P2748&lt;Q2748,W2748&lt;X2748),U2748,0))),"")</f>
        <v/>
      </c>
      <c r="AB2748" s="20">
        <f ca="1">IF(AND(P2748=W2748,Q2748=X2748,NOT(ISBLANK(P2748)),NOT(ISBLANK(Q2748)),NOT(ISBLANK(W2748)),NOT(ISBLANK(AA2748))),1,0)</f>
        <v>0</v>
      </c>
      <c r="AC2748" s="20" t="str">
        <f ca="1">IF(AB2748=0,"",IF(OR(ISBLANK(P2748),ISBLANK(Q2748)),"",IF(ISBLANK(VLOOKUP(A2748,Database!A:AA,22,FALSE)),"",VLOOKUP(A2748,Database!A:AA,22,FALSE))))</f>
        <v/>
      </c>
      <c r="AD2748" s="20" t="str">
        <f>IFERROR(
   IF(
     OR(ISBLANK(P2748),ISBLANK(Q2748)),
     "",
     IF(
       AND(AA2748&lt;&gt;"",OR(V2748="Terminé",V2748="En cours")),
       VLOOKUP(AC2748,Setup_ScoreExactBonus!A:D,4,FALSE),
       0
     )),
  0)</f>
        <v/>
      </c>
      <c r="AE2748" s="21">
        <f>IFERROR(IF(OR(ISBLANK(P2748),ISBLANK(Q2748)),0,IF(AA2748&lt;&gt;"", AA2748 + IF(AB2748=1,AD2748, 0), "") * (R2748+1)),"")</f>
        <v>0</v>
      </c>
      <c r="AF2748" s="21">
        <f ca="1">SUMIFS(AE$2:AE2748,D$2:D2748,D2748)</f>
        <v>2656</v>
      </c>
    </row>
    <row r="2749" spans="1:32" hidden="1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1">
        <v>0</v>
      </c>
      <c r="S2749" s="20">
        <f>VLOOKUP($A2749,Database!$A:$Y,10,FALSE)</f>
        <v>0</v>
      </c>
      <c r="T2749" s="20">
        <f>VLOOKUP($A2749,Database!$A:$Y,11,FALSE)</f>
        <v>0</v>
      </c>
      <c r="U2749" s="20">
        <f>VLOOKUP($A2749,Database!$A:$Y,12,FALSE)</f>
        <v>0</v>
      </c>
      <c r="V2749" s="20" t="str">
        <f>VLOOKUP(A2749,Database!A:M,13,FALSE)</f>
        <v>À venir</v>
      </c>
      <c r="W2749" s="20" t="str">
        <f>VLOOKUP($A2749,Database!$A:$Y,20,FALSE)</f>
        <v/>
      </c>
      <c r="X2749" s="20" t="str">
        <f>VLOOKUP($A2749,Database!$A:$Y,21,FALSE)</f>
        <v/>
      </c>
      <c r="Y2749" s="20">
        <f>IF(A2749=0,0,IF(V2749="À venir",0,IF(AND(ISBLANK(P2749),ISBLANK(Q2749)),1,0)))</f>
        <v>0</v>
      </c>
      <c r="Z2749" s="20" t="str">
        <f>IF(OR(ISBLANK(P2749),ISBLANK(Q2749)),"",IF(OR(AND(P2749&gt;Q2749,W2749&gt;X2749),AND(P2749=Q2749,W2749=X2749),AND(P2749&lt;Q2749,W2749&lt;X2749)),1,0))</f>
        <v/>
      </c>
      <c r="AA2749" s="20" t="str">
        <f ca="1">IF(C2749&lt;NOW(),IF(AND(P2749&gt;Q2749,W2749&gt;X2749),S2749,IF(AND(P2749=Q2749,W2749=X2749),T2749,IF(AND(P2749&lt;Q2749,W2749&lt;X2749),U2749,0))),"")</f>
        <v/>
      </c>
      <c r="AB2749" s="20">
        <f ca="1">IF(AND(P2749=W2749,Q2749=X2749,NOT(ISBLANK(P2749)),NOT(ISBLANK(Q2749)),NOT(ISBLANK(W2749)),NOT(ISBLANK(AA2749))),1,0)</f>
        <v>0</v>
      </c>
      <c r="AC2749" s="20" t="str">
        <f ca="1">IF(AB2749=0,"",IF(OR(ISBLANK(P2749),ISBLANK(Q2749)),"",IF(ISBLANK(VLOOKUP(A2749,Database!A:AA,22,FALSE)),"",VLOOKUP(A2749,Database!A:AA,22,FALSE))))</f>
        <v/>
      </c>
      <c r="AD2749" s="20" t="str">
        <f>IFERROR(
   IF(
     OR(ISBLANK(P2749),ISBLANK(Q2749)),
     "",
     IF(
       AND(AA2749&lt;&gt;"",OR(V2749="Terminé",V2749="En cours")),
       VLOOKUP(AC2749,Setup_ScoreExactBonus!A:D,4,FALSE),
       0
     )),
  0)</f>
        <v/>
      </c>
      <c r="AE2749" s="21">
        <f>IFERROR(IF(OR(ISBLANK(P2749),ISBLANK(Q2749)),0,IF(AA2749&lt;&gt;"", AA2749 + IF(AB2749=1,AD2749, 0), "") * (R2749+1)),"")</f>
        <v>0</v>
      </c>
      <c r="AF2749" s="21">
        <f ca="1">SUMIFS(AE$2:AE2749,D$2:D2749,D2749)</f>
        <v>2468</v>
      </c>
    </row>
    <row r="2750" spans="1:32" hidden="1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1">
        <v>0</v>
      </c>
      <c r="S2750" s="20">
        <f>VLOOKUP($A2750,Database!$A:$Y,10,FALSE)</f>
        <v>0</v>
      </c>
      <c r="T2750" s="20">
        <f>VLOOKUP($A2750,Database!$A:$Y,11,FALSE)</f>
        <v>0</v>
      </c>
      <c r="U2750" s="20">
        <f>VLOOKUP($A2750,Database!$A:$Y,12,FALSE)</f>
        <v>0</v>
      </c>
      <c r="V2750" s="20" t="str">
        <f>VLOOKUP(A2750,Database!A:M,13,FALSE)</f>
        <v>À venir</v>
      </c>
      <c r="W2750" s="20" t="str">
        <f>VLOOKUP($A2750,Database!$A:$Y,20,FALSE)</f>
        <v/>
      </c>
      <c r="X2750" s="20" t="str">
        <f>VLOOKUP($A2750,Database!$A:$Y,21,FALSE)</f>
        <v/>
      </c>
      <c r="Y2750" s="20">
        <f>IF(A2750=0,0,IF(V2750="À venir",0,IF(AND(ISBLANK(P2750),ISBLANK(Q2750)),1,0)))</f>
        <v>0</v>
      </c>
      <c r="Z2750" s="20" t="str">
        <f>IF(OR(ISBLANK(P2750),ISBLANK(Q2750)),"",IF(OR(AND(P2750&gt;Q2750,W2750&gt;X2750),AND(P2750=Q2750,W2750=X2750),AND(P2750&lt;Q2750,W2750&lt;X2750)),1,0))</f>
        <v/>
      </c>
      <c r="AA2750" s="20" t="str">
        <f ca="1">IF(C2750&lt;NOW(),IF(AND(P2750&gt;Q2750,W2750&gt;X2750),S2750,IF(AND(P2750=Q2750,W2750=X2750),T2750,IF(AND(P2750&lt;Q2750,W2750&lt;X2750),U2750,0))),"")</f>
        <v/>
      </c>
      <c r="AB2750" s="20">
        <f ca="1">IF(AND(P2750=W2750,Q2750=X2750,NOT(ISBLANK(P2750)),NOT(ISBLANK(Q2750)),NOT(ISBLANK(W2750)),NOT(ISBLANK(AA2750))),1,0)</f>
        <v>0</v>
      </c>
      <c r="AC2750" s="20" t="str">
        <f ca="1">IF(AB2750=0,"",IF(OR(ISBLANK(P2750),ISBLANK(Q2750)),"",IF(ISBLANK(VLOOKUP(A2750,Database!A:AA,22,FALSE)),"",VLOOKUP(A2750,Database!A:AA,22,FALSE))))</f>
        <v/>
      </c>
      <c r="AD2750" s="20" t="str">
        <f>IFERROR(
   IF(
     OR(ISBLANK(P2750),ISBLANK(Q2750)),
     "",
     IF(
       AND(AA2750&lt;&gt;"",OR(V2750="Terminé",V2750="En cours")),
       VLOOKUP(AC2750,Setup_ScoreExactBonus!A:D,4,FALSE),
       0
     )),
  0)</f>
        <v/>
      </c>
      <c r="AE2750" s="21">
        <f>IFERROR(IF(OR(ISBLANK(P2750),ISBLANK(Q2750)),0,IF(AA2750&lt;&gt;"", AA2750 + IF(AB2750=1,AD2750, 0), "") * (R2750+1)),"")</f>
        <v>0</v>
      </c>
      <c r="AF2750" s="21">
        <f ca="1">SUMIFS(AE$2:AE2750,D$2:D2750,D2750)</f>
        <v>2298</v>
      </c>
    </row>
    <row r="2751" spans="1:32" hidden="1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1">
        <v>0</v>
      </c>
      <c r="S2751" s="20">
        <f>VLOOKUP($A2751,Database!$A:$Y,10,FALSE)</f>
        <v>0</v>
      </c>
      <c r="T2751" s="20">
        <f>VLOOKUP($A2751,Database!$A:$Y,11,FALSE)</f>
        <v>0</v>
      </c>
      <c r="U2751" s="20">
        <f>VLOOKUP($A2751,Database!$A:$Y,12,FALSE)</f>
        <v>0</v>
      </c>
      <c r="V2751" s="20" t="str">
        <f>VLOOKUP(A2751,Database!A:M,13,FALSE)</f>
        <v>À venir</v>
      </c>
      <c r="W2751" s="20" t="str">
        <f>VLOOKUP($A2751,Database!$A:$Y,20,FALSE)</f>
        <v/>
      </c>
      <c r="X2751" s="20" t="str">
        <f>VLOOKUP($A2751,Database!$A:$Y,21,FALSE)</f>
        <v/>
      </c>
      <c r="Y2751" s="20">
        <f>IF(A2751=0,0,IF(V2751="À venir",0,IF(AND(ISBLANK(P2751),ISBLANK(Q2751)),1,0)))</f>
        <v>0</v>
      </c>
      <c r="Z2751" s="20" t="str">
        <f>IF(OR(ISBLANK(P2751),ISBLANK(Q2751)),"",IF(OR(AND(P2751&gt;Q2751,W2751&gt;X2751),AND(P2751=Q2751,W2751=X2751),AND(P2751&lt;Q2751,W2751&lt;X2751)),1,0))</f>
        <v/>
      </c>
      <c r="AA2751" s="20" t="str">
        <f ca="1">IF(C2751&lt;NOW(),IF(AND(P2751&gt;Q2751,W2751&gt;X2751),S2751,IF(AND(P2751=Q2751,W2751=X2751),T2751,IF(AND(P2751&lt;Q2751,W2751&lt;X2751),U2751,0))),"")</f>
        <v/>
      </c>
      <c r="AB2751" s="20">
        <f ca="1">IF(AND(P2751=W2751,Q2751=X2751,NOT(ISBLANK(P2751)),NOT(ISBLANK(Q2751)),NOT(ISBLANK(W2751)),NOT(ISBLANK(AA2751))),1,0)</f>
        <v>0</v>
      </c>
      <c r="AC2751" s="20" t="str">
        <f ca="1">IF(AB2751=0,"",IF(OR(ISBLANK(P2751),ISBLANK(Q2751)),"",IF(ISBLANK(VLOOKUP(A2751,Database!A:AA,22,FALSE)),"",VLOOKUP(A2751,Database!A:AA,22,FALSE))))</f>
        <v/>
      </c>
      <c r="AD2751" s="20" t="str">
        <f>IFERROR(
   IF(
     OR(ISBLANK(P2751),ISBLANK(Q2751)),
     "",
     IF(
       AND(AA2751&lt;&gt;"",OR(V2751="Terminé",V2751="En cours")),
       VLOOKUP(AC2751,Setup_ScoreExactBonus!A:D,4,FALSE),
       0
     )),
  0)</f>
        <v/>
      </c>
      <c r="AE2751" s="21">
        <f>IFERROR(IF(OR(ISBLANK(P2751),ISBLANK(Q2751)),0,IF(AA2751&lt;&gt;"", AA2751 + IF(AB2751=1,AD2751, 0), "") * (R2751+1)),"")</f>
        <v>0</v>
      </c>
      <c r="AF2751" s="21">
        <f ca="1">SUMIFS(AE$2:AE2751,D$2:D2751,D2751)</f>
        <v>2034</v>
      </c>
    </row>
    <row r="2752" spans="1:32" hidden="1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1">
        <v>0</v>
      </c>
      <c r="S2752" s="20">
        <f>VLOOKUP($A2752,Database!$A:$Y,10,FALSE)</f>
        <v>0</v>
      </c>
      <c r="T2752" s="20">
        <f>VLOOKUP($A2752,Database!$A:$Y,11,FALSE)</f>
        <v>0</v>
      </c>
      <c r="U2752" s="20">
        <f>VLOOKUP($A2752,Database!$A:$Y,12,FALSE)</f>
        <v>0</v>
      </c>
      <c r="V2752" s="20" t="str">
        <f>VLOOKUP(A2752,Database!A:M,13,FALSE)</f>
        <v>À venir</v>
      </c>
      <c r="W2752" s="20" t="str">
        <f>VLOOKUP($A2752,Database!$A:$Y,20,FALSE)</f>
        <v/>
      </c>
      <c r="X2752" s="20" t="str">
        <f>VLOOKUP($A2752,Database!$A:$Y,21,FALSE)</f>
        <v/>
      </c>
      <c r="Y2752" s="20">
        <f>IF(A2752=0,0,IF(V2752="À venir",0,IF(AND(ISBLANK(P2752),ISBLANK(Q2752)),1,0)))</f>
        <v>0</v>
      </c>
      <c r="Z2752" s="20" t="str">
        <f>IF(OR(ISBLANK(P2752),ISBLANK(Q2752)),"",IF(OR(AND(P2752&gt;Q2752,W2752&gt;X2752),AND(P2752=Q2752,W2752=X2752),AND(P2752&lt;Q2752,W2752&lt;X2752)),1,0))</f>
        <v/>
      </c>
      <c r="AA2752" s="20" t="str">
        <f ca="1">IF(C2752&lt;NOW(),IF(AND(P2752&gt;Q2752,W2752&gt;X2752),S2752,IF(AND(P2752=Q2752,W2752=X2752),T2752,IF(AND(P2752&lt;Q2752,W2752&lt;X2752),U2752,0))),"")</f>
        <v/>
      </c>
      <c r="AB2752" s="20">
        <f ca="1">IF(AND(P2752=W2752,Q2752=X2752,NOT(ISBLANK(P2752)),NOT(ISBLANK(Q2752)),NOT(ISBLANK(W2752)),NOT(ISBLANK(AA2752))),1,0)</f>
        <v>0</v>
      </c>
      <c r="AC2752" s="20" t="str">
        <f ca="1">IF(AB2752=0,"",IF(OR(ISBLANK(P2752),ISBLANK(Q2752)),"",IF(ISBLANK(VLOOKUP(A2752,Database!A:AA,22,FALSE)),"",VLOOKUP(A2752,Database!A:AA,22,FALSE))))</f>
        <v/>
      </c>
      <c r="AD2752" s="20" t="str">
        <f>IFERROR(
   IF(
     OR(ISBLANK(P2752),ISBLANK(Q2752)),
     "",
     IF(
       AND(AA2752&lt;&gt;"",OR(V2752="Terminé",V2752="En cours")),
       VLOOKUP(AC2752,Setup_ScoreExactBonus!A:D,4,FALSE),
       0
     )),
  0)</f>
        <v/>
      </c>
      <c r="AE2752" s="21">
        <f>IFERROR(IF(OR(ISBLANK(P2752),ISBLANK(Q2752)),0,IF(AA2752&lt;&gt;"", AA2752 + IF(AB2752=1,AD2752, 0), "") * (R2752+1)),"")</f>
        <v>0</v>
      </c>
      <c r="AF2752" s="21">
        <f ca="1">SUMIFS(AE$2:AE2752,D$2:D2752,D2752)</f>
        <v>2761</v>
      </c>
    </row>
    <row r="2753" spans="1:32" hidden="1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1">
        <v>0</v>
      </c>
      <c r="S2753" s="20">
        <f>VLOOKUP($A2753,Database!$A:$Y,10,FALSE)</f>
        <v>0</v>
      </c>
      <c r="T2753" s="20">
        <f>VLOOKUP($A2753,Database!$A:$Y,11,FALSE)</f>
        <v>0</v>
      </c>
      <c r="U2753" s="20">
        <f>VLOOKUP($A2753,Database!$A:$Y,12,FALSE)</f>
        <v>0</v>
      </c>
      <c r="V2753" s="20" t="str">
        <f>VLOOKUP(A2753,Database!A:M,13,FALSE)</f>
        <v>À venir</v>
      </c>
      <c r="W2753" s="20" t="str">
        <f>VLOOKUP($A2753,Database!$A:$Y,20,FALSE)</f>
        <v/>
      </c>
      <c r="X2753" s="20" t="str">
        <f>VLOOKUP($A2753,Database!$A:$Y,21,FALSE)</f>
        <v/>
      </c>
      <c r="Y2753" s="20">
        <f>IF(A2753=0,0,IF(V2753="À venir",0,IF(AND(ISBLANK(P2753),ISBLANK(Q2753)),1,0)))</f>
        <v>0</v>
      </c>
      <c r="Z2753" s="20" t="str">
        <f>IF(OR(ISBLANK(P2753),ISBLANK(Q2753)),"",IF(OR(AND(P2753&gt;Q2753,W2753&gt;X2753),AND(P2753=Q2753,W2753=X2753),AND(P2753&lt;Q2753,W2753&lt;X2753)),1,0))</f>
        <v/>
      </c>
      <c r="AA2753" s="20" t="str">
        <f ca="1">IF(C2753&lt;NOW(),IF(AND(P2753&gt;Q2753,W2753&gt;X2753),S2753,IF(AND(P2753=Q2753,W2753=X2753),T2753,IF(AND(P2753&lt;Q2753,W2753&lt;X2753),U2753,0))),"")</f>
        <v/>
      </c>
      <c r="AB2753" s="20">
        <f ca="1">IF(AND(P2753=W2753,Q2753=X2753,NOT(ISBLANK(P2753)),NOT(ISBLANK(Q2753)),NOT(ISBLANK(W2753)),NOT(ISBLANK(AA2753))),1,0)</f>
        <v>0</v>
      </c>
      <c r="AC2753" s="20" t="str">
        <f ca="1">IF(AB2753=0,"",IF(OR(ISBLANK(P2753),ISBLANK(Q2753)),"",IF(ISBLANK(VLOOKUP(A2753,Database!A:AA,22,FALSE)),"",VLOOKUP(A2753,Database!A:AA,22,FALSE))))</f>
        <v/>
      </c>
      <c r="AD2753" s="20" t="str">
        <f>IFERROR(
   IF(
     OR(ISBLANK(P2753),ISBLANK(Q2753)),
     "",
     IF(
       AND(AA2753&lt;&gt;"",OR(V2753="Terminé",V2753="En cours")),
       VLOOKUP(AC2753,Setup_ScoreExactBonus!A:D,4,FALSE),
       0
     )),
  0)</f>
        <v/>
      </c>
      <c r="AE2753" s="21">
        <f>IFERROR(IF(OR(ISBLANK(P2753),ISBLANK(Q2753)),0,IF(AA2753&lt;&gt;"", AA2753 + IF(AB2753=1,AD2753, 0), "") * (R2753+1)),"")</f>
        <v>0</v>
      </c>
      <c r="AF2753" s="21">
        <f ca="1">SUMIFS(AE$2:AE2753,D$2:D2753,D2753)</f>
        <v>2809</v>
      </c>
    </row>
    <row r="2754" spans="1:32" hidden="1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Y2754" s="20">
        <f>IF(A2754=0,0,IF(V2754="À venir",0,IF(AND(ISBLANK(P2754),ISBLANK(Q2754)),1,0)))</f>
        <v>1</v>
      </c>
      <c r="AC2754" s="20" t="str">
        <f>IF(AB2754=0,"",IF(OR(ISBLANK(P2754),ISBLANK(Q2754)),"",IF(ISBLANK(VLOOKUP(A2754,Database!A:AA,22,FALSE)),"",VLOOKUP(A2754,Database!A:AA,22,FALSE))))</f>
        <v/>
      </c>
      <c r="AD2754" s="20" t="str">
        <f>IFERROR(
   IF(
     OR(ISBLANK(P2754),ISBLANK(Q2754)),
     "",
     IF(
       AND(AA2754&lt;&gt;"",OR(V2754="Terminé",V2754="En cours")),
       VLOOKUP(AC2754,Setup_ScoreExactBonus!A:D,4,FALSE),
       0
     )),
  0)</f>
        <v/>
      </c>
      <c r="AF2754" s="21">
        <f ca="1">SUMIFS(AE$2:AE2754,D$2:D2754,D2754)</f>
        <v>2170</v>
      </c>
    </row>
    <row r="2755" spans="1:32" hidden="1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1">
        <v>0</v>
      </c>
      <c r="S2755" s="20">
        <f>VLOOKUP($A2755,Database!$A:$Y,10,FALSE)</f>
        <v>0</v>
      </c>
      <c r="T2755" s="20">
        <f>VLOOKUP($A2755,Database!$A:$Y,11,FALSE)</f>
        <v>0</v>
      </c>
      <c r="U2755" s="20">
        <f>VLOOKUP($A2755,Database!$A:$Y,12,FALSE)</f>
        <v>0</v>
      </c>
      <c r="V2755" s="20" t="str">
        <f>VLOOKUP(A2755,Database!A:M,13,FALSE)</f>
        <v>À venir</v>
      </c>
      <c r="W2755" s="20" t="str">
        <f>VLOOKUP($A2755,Database!$A:$Y,20,FALSE)</f>
        <v/>
      </c>
      <c r="X2755" s="20" t="str">
        <f>VLOOKUP($A2755,Database!$A:$Y,21,FALSE)</f>
        <v/>
      </c>
      <c r="Y2755" s="20">
        <f>IF(A2755=0,0,IF(V2755="À venir",0,IF(AND(ISBLANK(P2755),ISBLANK(Q2755)),1,0)))</f>
        <v>0</v>
      </c>
      <c r="Z2755" s="20" t="str">
        <f>IF(OR(ISBLANK(P2755),ISBLANK(Q2755)),"",IF(OR(AND(P2755&gt;Q2755,W2755&gt;X2755),AND(P2755=Q2755,W2755=X2755),AND(P2755&lt;Q2755,W2755&lt;X2755)),1,0))</f>
        <v/>
      </c>
      <c r="AA2755" s="20" t="str">
        <f ca="1">IF(C2755&lt;NOW(),IF(AND(P2755&gt;Q2755,W2755&gt;X2755),S2755,IF(AND(P2755=Q2755,W2755=X2755),T2755,IF(AND(P2755&lt;Q2755,W2755&lt;X2755),U2755,0))),"")</f>
        <v/>
      </c>
      <c r="AB2755" s="20">
        <f ca="1">IF(AND(P2755=W2755,Q2755=X2755,NOT(ISBLANK(P2755)),NOT(ISBLANK(Q2755)),NOT(ISBLANK(W2755)),NOT(ISBLANK(AA2755))),1,0)</f>
        <v>0</v>
      </c>
      <c r="AC2755" s="20" t="str">
        <f ca="1">IF(AB2755=0,"",IF(OR(ISBLANK(P2755),ISBLANK(Q2755)),"",IF(ISBLANK(VLOOKUP(A2755,Database!A:AA,22,FALSE)),"",VLOOKUP(A2755,Database!A:AA,22,FALSE))))</f>
        <v/>
      </c>
      <c r="AD2755" s="20" t="str">
        <f>IFERROR(
   IF(
     OR(ISBLANK(P2755),ISBLANK(Q2755)),
     "",
     IF(
       AND(AA2755&lt;&gt;"",OR(V2755="Terminé",V2755="En cours")),
       VLOOKUP(AC2755,Setup_ScoreExactBonus!A:D,4,FALSE),
       0
     )),
  0)</f>
        <v/>
      </c>
      <c r="AE2755" s="21">
        <f>IFERROR(IF(OR(ISBLANK(P2755),ISBLANK(Q2755)),0,IF(AA2755&lt;&gt;"", AA2755 + IF(AB2755=1,AD2755, 0), "") * (R2755+1)),"")</f>
        <v>0</v>
      </c>
      <c r="AF2755" s="21">
        <f ca="1">SUMIFS(AE$2:AE2755,D$2:D2755,D2755)</f>
        <v>2233</v>
      </c>
    </row>
    <row r="2756" spans="1:32" hidden="1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1">
        <v>0</v>
      </c>
      <c r="S2756" s="20">
        <f>VLOOKUP($A2756,Database!$A:$Y,10,FALSE)</f>
        <v>0</v>
      </c>
      <c r="T2756" s="20">
        <f>VLOOKUP($A2756,Database!$A:$Y,11,FALSE)</f>
        <v>0</v>
      </c>
      <c r="U2756" s="20">
        <f>VLOOKUP($A2756,Database!$A:$Y,12,FALSE)</f>
        <v>0</v>
      </c>
      <c r="V2756" s="20" t="str">
        <f>VLOOKUP(A2756,Database!A:M,13,FALSE)</f>
        <v>À venir</v>
      </c>
      <c r="W2756" s="20" t="str">
        <f>VLOOKUP($A2756,Database!$A:$Y,20,FALSE)</f>
        <v/>
      </c>
      <c r="X2756" s="20" t="str">
        <f>VLOOKUP($A2756,Database!$A:$Y,21,FALSE)</f>
        <v/>
      </c>
      <c r="Y2756" s="20">
        <f>IF(A2756=0,0,IF(V2756="À venir",0,IF(AND(ISBLANK(P2756),ISBLANK(Q2756)),1,0)))</f>
        <v>0</v>
      </c>
      <c r="Z2756" s="20" t="str">
        <f>IF(OR(ISBLANK(P2756),ISBLANK(Q2756)),"",IF(OR(AND(P2756&gt;Q2756,W2756&gt;X2756),AND(P2756=Q2756,W2756=X2756),AND(P2756&lt;Q2756,W2756&lt;X2756)),1,0))</f>
        <v/>
      </c>
      <c r="AA2756" s="20" t="str">
        <f ca="1">IF(C2756&lt;NOW(),IF(AND(P2756&gt;Q2756,W2756&gt;X2756),S2756,IF(AND(P2756=Q2756,W2756=X2756),T2756,IF(AND(P2756&lt;Q2756,W2756&lt;X2756),U2756,0))),"")</f>
        <v/>
      </c>
      <c r="AB2756" s="20">
        <f ca="1">IF(AND(P2756=W2756,Q2756=X2756,NOT(ISBLANK(P2756)),NOT(ISBLANK(Q2756)),NOT(ISBLANK(W2756)),NOT(ISBLANK(AA2756))),1,0)</f>
        <v>0</v>
      </c>
      <c r="AC2756" s="20" t="str">
        <f ca="1">IF(AB2756=0,"",IF(OR(ISBLANK(P2756),ISBLANK(Q2756)),"",IF(ISBLANK(VLOOKUP(A2756,Database!A:AA,22,FALSE)),"",VLOOKUP(A2756,Database!A:AA,22,FALSE))))</f>
        <v/>
      </c>
      <c r="AD2756" s="20" t="str">
        <f>IFERROR(
   IF(
     OR(ISBLANK(P2756),ISBLANK(Q2756)),
     "",
     IF(
       AND(AA2756&lt;&gt;"",OR(V2756="Terminé",V2756="En cours")),
       VLOOKUP(AC2756,Setup_ScoreExactBonus!A:D,4,FALSE),
       0
     )),
  0)</f>
        <v/>
      </c>
      <c r="AE2756" s="21">
        <f>IFERROR(IF(OR(ISBLANK(P2756),ISBLANK(Q2756)),0,IF(AA2756&lt;&gt;"", AA2756 + IF(AB2756=1,AD2756, 0), "") * (R2756+1)),"")</f>
        <v>0</v>
      </c>
      <c r="AF2756" s="21">
        <f ca="1">SUMIFS(AE$2:AE2756,D$2:D2756,D2756)</f>
        <v>2750</v>
      </c>
    </row>
    <row r="2757" spans="1:32" hidden="1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1">
        <v>0</v>
      </c>
      <c r="S2757" s="20">
        <f>VLOOKUP($A2757,Database!$A:$Y,10,FALSE)</f>
        <v>0</v>
      </c>
      <c r="T2757" s="20">
        <f>VLOOKUP($A2757,Database!$A:$Y,11,FALSE)</f>
        <v>0</v>
      </c>
      <c r="U2757" s="20">
        <f>VLOOKUP($A2757,Database!$A:$Y,12,FALSE)</f>
        <v>0</v>
      </c>
      <c r="V2757" s="20" t="str">
        <f>VLOOKUP(A2757,Database!A:M,13,FALSE)</f>
        <v>À venir</v>
      </c>
      <c r="W2757" s="20" t="str">
        <f>VLOOKUP($A2757,Database!$A:$Y,20,FALSE)</f>
        <v/>
      </c>
      <c r="X2757" s="20" t="str">
        <f>VLOOKUP($A2757,Database!$A:$Y,21,FALSE)</f>
        <v/>
      </c>
      <c r="Y2757" s="20">
        <f>IF(A2757=0,0,IF(V2757="À venir",0,IF(AND(ISBLANK(P2757),ISBLANK(Q2757)),1,0)))</f>
        <v>0</v>
      </c>
      <c r="Z2757" s="20" t="str">
        <f>IF(OR(ISBLANK(P2757),ISBLANK(Q2757)),"",IF(OR(AND(P2757&gt;Q2757,W2757&gt;X2757),AND(P2757=Q2757,W2757=X2757),AND(P2757&lt;Q2757,W2757&lt;X2757)),1,0))</f>
        <v/>
      </c>
      <c r="AA2757" s="20" t="str">
        <f ca="1">IF(C2757&lt;NOW(),IF(AND(P2757&gt;Q2757,W2757&gt;X2757),S2757,IF(AND(P2757=Q2757,W2757=X2757),T2757,IF(AND(P2757&lt;Q2757,W2757&lt;X2757),U2757,0))),"")</f>
        <v/>
      </c>
      <c r="AB2757" s="20">
        <f ca="1">IF(AND(P2757=W2757,Q2757=X2757,NOT(ISBLANK(P2757)),NOT(ISBLANK(Q2757)),NOT(ISBLANK(W2757)),NOT(ISBLANK(AA2757))),1,0)</f>
        <v>0</v>
      </c>
      <c r="AC2757" s="20" t="str">
        <f ca="1">IF(AB2757=0,"",IF(OR(ISBLANK(P2757),ISBLANK(Q2757)),"",IF(ISBLANK(VLOOKUP(A2757,Database!A:AA,22,FALSE)),"",VLOOKUP(A2757,Database!A:AA,22,FALSE))))</f>
        <v/>
      </c>
      <c r="AD2757" s="20" t="str">
        <f>IFERROR(
   IF(
     OR(ISBLANK(P2757),ISBLANK(Q2757)),
     "",
     IF(
       AND(AA2757&lt;&gt;"",OR(V2757="Terminé",V2757="En cours")),
       VLOOKUP(AC2757,Setup_ScoreExactBonus!A:D,4,FALSE),
       0
     )),
  0)</f>
        <v/>
      </c>
      <c r="AE2757" s="21">
        <f>IFERROR(IF(OR(ISBLANK(P2757),ISBLANK(Q2757)),0,IF(AA2757&lt;&gt;"", AA2757 + IF(AB2757=1,AD2757, 0), "") * (R2757+1)),"")</f>
        <v>0</v>
      </c>
      <c r="AF2757" s="21">
        <f ca="1">SUMIFS(AE$2:AE2757,D$2:D2757,D2757)</f>
        <v>3059</v>
      </c>
    </row>
    <row r="2758" spans="1:32" hidden="1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1">
        <v>0</v>
      </c>
      <c r="S2758" s="20">
        <f>VLOOKUP($A2758,Database!$A:$Y,10,FALSE)</f>
        <v>0</v>
      </c>
      <c r="T2758" s="20">
        <f>VLOOKUP($A2758,Database!$A:$Y,11,FALSE)</f>
        <v>0</v>
      </c>
      <c r="U2758" s="20">
        <f>VLOOKUP($A2758,Database!$A:$Y,12,FALSE)</f>
        <v>0</v>
      </c>
      <c r="V2758" s="20" t="str">
        <f>VLOOKUP(A2758,Database!A:M,13,FALSE)</f>
        <v>À venir</v>
      </c>
      <c r="W2758" s="20" t="str">
        <f>VLOOKUP($A2758,Database!$A:$Y,20,FALSE)</f>
        <v/>
      </c>
      <c r="X2758" s="20" t="str">
        <f>VLOOKUP($A2758,Database!$A:$Y,21,FALSE)</f>
        <v/>
      </c>
      <c r="Y2758" s="20">
        <f>IF(A2758=0,0,IF(V2758="À venir",0,IF(AND(ISBLANK(P2758),ISBLANK(Q2758)),1,0)))</f>
        <v>0</v>
      </c>
      <c r="Z2758" s="20" t="str">
        <f>IF(OR(ISBLANK(P2758),ISBLANK(Q2758)),"",IF(OR(AND(P2758&gt;Q2758,W2758&gt;X2758),AND(P2758=Q2758,W2758=X2758),AND(P2758&lt;Q2758,W2758&lt;X2758)),1,0))</f>
        <v/>
      </c>
      <c r="AA2758" s="20" t="str">
        <f ca="1">IF(C2758&lt;NOW(),IF(AND(P2758&gt;Q2758,W2758&gt;X2758),S2758,IF(AND(P2758=Q2758,W2758=X2758),T2758,IF(AND(P2758&lt;Q2758,W2758&lt;X2758),U2758,0))),"")</f>
        <v/>
      </c>
      <c r="AB2758" s="20">
        <f ca="1">IF(AND(P2758=W2758,Q2758=X2758,NOT(ISBLANK(P2758)),NOT(ISBLANK(Q2758)),NOT(ISBLANK(W2758)),NOT(ISBLANK(AA2758))),1,0)</f>
        <v>0</v>
      </c>
      <c r="AC2758" s="20" t="str">
        <f ca="1">IF(AB2758=0,"",IF(OR(ISBLANK(P2758),ISBLANK(Q2758)),"",IF(ISBLANK(VLOOKUP(A2758,Database!A:AA,22,FALSE)),"",VLOOKUP(A2758,Database!A:AA,22,FALSE))))</f>
        <v/>
      </c>
      <c r="AD2758" s="20" t="str">
        <f>IFERROR(
   IF(
     OR(ISBLANK(P2758),ISBLANK(Q2758)),
     "",
     IF(
       AND(AA2758&lt;&gt;"",OR(V2758="Terminé",V2758="En cours")),
       VLOOKUP(AC2758,Setup_ScoreExactBonus!A:D,4,FALSE),
       0
     )),
  0)</f>
        <v/>
      </c>
      <c r="AE2758" s="21">
        <f>IFERROR(IF(OR(ISBLANK(P2758),ISBLANK(Q2758)),0,IF(AA2758&lt;&gt;"", AA2758 + IF(AB2758=1,AD2758, 0), "") * (R2758+1)),"")</f>
        <v>0</v>
      </c>
      <c r="AF2758" s="21">
        <f ca="1">SUMIFS(AE$2:AE2758,D$2:D2758,D2758)</f>
        <v>2802</v>
      </c>
    </row>
    <row r="2759" spans="1:32" hidden="1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1">
        <v>0</v>
      </c>
      <c r="S2759" s="20">
        <f>VLOOKUP($A2759,Database!$A:$Y,10,FALSE)</f>
        <v>0</v>
      </c>
      <c r="T2759" s="20">
        <f>VLOOKUP($A2759,Database!$A:$Y,11,FALSE)</f>
        <v>0</v>
      </c>
      <c r="U2759" s="20">
        <f>VLOOKUP($A2759,Database!$A:$Y,12,FALSE)</f>
        <v>0</v>
      </c>
      <c r="V2759" s="20" t="str">
        <f>VLOOKUP(A2759,Database!A:M,13,FALSE)</f>
        <v>À venir</v>
      </c>
      <c r="W2759" s="20" t="str">
        <f>VLOOKUP($A2759,Database!$A:$Y,20,FALSE)</f>
        <v/>
      </c>
      <c r="X2759" s="20" t="str">
        <f>VLOOKUP($A2759,Database!$A:$Y,21,FALSE)</f>
        <v/>
      </c>
      <c r="Y2759" s="20">
        <f>IF(A2759=0,0,IF(V2759="À venir",0,IF(AND(ISBLANK(P2759),ISBLANK(Q2759)),1,0)))</f>
        <v>0</v>
      </c>
      <c r="Z2759" s="20" t="str">
        <f>IF(OR(ISBLANK(P2759),ISBLANK(Q2759)),"",IF(OR(AND(P2759&gt;Q2759,W2759&gt;X2759),AND(P2759=Q2759,W2759=X2759),AND(P2759&lt;Q2759,W2759&lt;X2759)),1,0))</f>
        <v/>
      </c>
      <c r="AA2759" s="20" t="str">
        <f ca="1">IF(C2759&lt;NOW(),IF(AND(P2759&gt;Q2759,W2759&gt;X2759),S2759,IF(AND(P2759=Q2759,W2759=X2759),T2759,IF(AND(P2759&lt;Q2759,W2759&lt;X2759),U2759,0))),"")</f>
        <v/>
      </c>
      <c r="AB2759" s="20">
        <f ca="1">IF(AND(P2759=W2759,Q2759=X2759,NOT(ISBLANK(P2759)),NOT(ISBLANK(Q2759)),NOT(ISBLANK(W2759)),NOT(ISBLANK(AA2759))),1,0)</f>
        <v>0</v>
      </c>
      <c r="AC2759" s="20" t="str">
        <f ca="1">IF(AB2759=0,"",IF(OR(ISBLANK(P2759),ISBLANK(Q2759)),"",IF(ISBLANK(VLOOKUP(A2759,Database!A:AA,22,FALSE)),"",VLOOKUP(A2759,Database!A:AA,22,FALSE))))</f>
        <v/>
      </c>
      <c r="AD2759" s="20" t="str">
        <f>IFERROR(
   IF(
     OR(ISBLANK(P2759),ISBLANK(Q2759)),
     "",
     IF(
       AND(AA2759&lt;&gt;"",OR(V2759="Terminé",V2759="En cours")),
       VLOOKUP(AC2759,Setup_ScoreExactBonus!A:D,4,FALSE),
       0
     )),
  0)</f>
        <v/>
      </c>
      <c r="AE2759" s="21">
        <f>IFERROR(IF(OR(ISBLANK(P2759),ISBLANK(Q2759)),0,IF(AA2759&lt;&gt;"", AA2759 + IF(AB2759=1,AD2759, 0), "") * (R2759+1)),"")</f>
        <v>0</v>
      </c>
      <c r="AF2759" s="21">
        <f ca="1">SUMIFS(AE$2:AE2759,D$2:D2759,D2759)</f>
        <v>2698</v>
      </c>
    </row>
    <row r="2760" spans="1:32" hidden="1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1">
        <v>0</v>
      </c>
      <c r="S2760" s="20">
        <f>VLOOKUP($A2760,Database!$A:$Y,10,FALSE)</f>
        <v>0</v>
      </c>
      <c r="T2760" s="20">
        <f>VLOOKUP($A2760,Database!$A:$Y,11,FALSE)</f>
        <v>0</v>
      </c>
      <c r="U2760" s="20">
        <f>VLOOKUP($A2760,Database!$A:$Y,12,FALSE)</f>
        <v>0</v>
      </c>
      <c r="V2760" s="20" t="str">
        <f>VLOOKUP(A2760,Database!A:M,13,FALSE)</f>
        <v>À venir</v>
      </c>
      <c r="W2760" s="20" t="str">
        <f>VLOOKUP($A2760,Database!$A:$Y,20,FALSE)</f>
        <v/>
      </c>
      <c r="X2760" s="20" t="str">
        <f>VLOOKUP($A2760,Database!$A:$Y,21,FALSE)</f>
        <v/>
      </c>
      <c r="Y2760" s="20">
        <f>IF(A2760=0,0,IF(V2760="À venir",0,IF(AND(ISBLANK(P2760),ISBLANK(Q2760)),1,0)))</f>
        <v>0</v>
      </c>
      <c r="Z2760" s="20" t="str">
        <f>IF(OR(ISBLANK(P2760),ISBLANK(Q2760)),"",IF(OR(AND(P2760&gt;Q2760,W2760&gt;X2760),AND(P2760=Q2760,W2760=X2760),AND(P2760&lt;Q2760,W2760&lt;X2760)),1,0))</f>
        <v/>
      </c>
      <c r="AA2760" s="20" t="str">
        <f ca="1">IF(C2760&lt;NOW(),IF(AND(P2760&gt;Q2760,W2760&gt;X2760),S2760,IF(AND(P2760=Q2760,W2760=X2760),T2760,IF(AND(P2760&lt;Q2760,W2760&lt;X2760),U2760,0))),"")</f>
        <v/>
      </c>
      <c r="AB2760" s="20">
        <f ca="1">IF(AND(P2760=W2760,Q2760=X2760,NOT(ISBLANK(P2760)),NOT(ISBLANK(Q2760)),NOT(ISBLANK(W2760)),NOT(ISBLANK(AA2760))),1,0)</f>
        <v>0</v>
      </c>
      <c r="AC2760" s="20" t="str">
        <f ca="1">IF(AB2760=0,"",IF(OR(ISBLANK(P2760),ISBLANK(Q2760)),"",IF(ISBLANK(VLOOKUP(A2760,Database!A:AA,22,FALSE)),"",VLOOKUP(A2760,Database!A:AA,22,FALSE))))</f>
        <v/>
      </c>
      <c r="AD2760" s="20" t="str">
        <f>IFERROR(
   IF(
     OR(ISBLANK(P2760),ISBLANK(Q2760)),
     "",
     IF(
       AND(AA2760&lt;&gt;"",OR(V2760="Terminé",V2760="En cours")),
       VLOOKUP(AC2760,Setup_ScoreExactBonus!A:D,4,FALSE),
       0
     )),
  0)</f>
        <v/>
      </c>
      <c r="AE2760" s="21">
        <f>IFERROR(IF(OR(ISBLANK(P2760),ISBLANK(Q2760)),0,IF(AA2760&lt;&gt;"", AA2760 + IF(AB2760=1,AD2760, 0), "") * (R2760+1)),"")</f>
        <v>0</v>
      </c>
      <c r="AF2760" s="21">
        <f ca="1">SUMIFS(AE$2:AE2760,D$2:D2760,D2760)</f>
        <v>2190</v>
      </c>
    </row>
    <row r="2761" spans="1:32" hidden="1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1">
        <v>0</v>
      </c>
      <c r="S2761" s="20">
        <f>VLOOKUP($A2761,Database!$A:$Y,10,FALSE)</f>
        <v>0</v>
      </c>
      <c r="T2761" s="20">
        <f>VLOOKUP($A2761,Database!$A:$Y,11,FALSE)</f>
        <v>0</v>
      </c>
      <c r="U2761" s="20">
        <f>VLOOKUP($A2761,Database!$A:$Y,12,FALSE)</f>
        <v>0</v>
      </c>
      <c r="V2761" s="20" t="str">
        <f>VLOOKUP(A2761,Database!A:M,13,FALSE)</f>
        <v>À venir</v>
      </c>
      <c r="W2761" s="20" t="str">
        <f>VLOOKUP($A2761,Database!$A:$Y,20,FALSE)</f>
        <v/>
      </c>
      <c r="X2761" s="20" t="str">
        <f>VLOOKUP($A2761,Database!$A:$Y,21,FALSE)</f>
        <v/>
      </c>
      <c r="Y2761" s="20">
        <f>IF(A2761=0,0,IF(V2761="À venir",0,IF(AND(ISBLANK(P2761),ISBLANK(Q2761)),1,0)))</f>
        <v>0</v>
      </c>
      <c r="Z2761" s="20" t="str">
        <f>IF(OR(ISBLANK(P2761),ISBLANK(Q2761)),"",IF(OR(AND(P2761&gt;Q2761,W2761&gt;X2761),AND(P2761=Q2761,W2761=X2761),AND(P2761&lt;Q2761,W2761&lt;X2761)),1,0))</f>
        <v/>
      </c>
      <c r="AA2761" s="20" t="str">
        <f ca="1">IF(C2761&lt;NOW(),IF(AND(P2761&gt;Q2761,W2761&gt;X2761),S2761,IF(AND(P2761=Q2761,W2761=X2761),T2761,IF(AND(P2761&lt;Q2761,W2761&lt;X2761),U2761,0))),"")</f>
        <v/>
      </c>
      <c r="AB2761" s="20">
        <f ca="1">IF(AND(P2761=W2761,Q2761=X2761,NOT(ISBLANK(P2761)),NOT(ISBLANK(Q2761)),NOT(ISBLANK(W2761)),NOT(ISBLANK(AA2761))),1,0)</f>
        <v>0</v>
      </c>
      <c r="AC2761" s="20" t="str">
        <f ca="1">IF(AB2761=0,"",IF(OR(ISBLANK(P2761),ISBLANK(Q2761)),"",IF(ISBLANK(VLOOKUP(A2761,Database!A:AA,22,FALSE)),"",VLOOKUP(A2761,Database!A:AA,22,FALSE))))</f>
        <v/>
      </c>
      <c r="AD2761" s="20" t="str">
        <f>IFERROR(
   IF(
     OR(ISBLANK(P2761),ISBLANK(Q2761)),
     "",
     IF(
       AND(AA2761&lt;&gt;"",OR(V2761="Terminé",V2761="En cours")),
       VLOOKUP(AC2761,Setup_ScoreExactBonus!A:D,4,FALSE),
       0
     )),
  0)</f>
        <v/>
      </c>
      <c r="AE2761" s="21">
        <f>IFERROR(IF(OR(ISBLANK(P2761),ISBLANK(Q2761)),0,IF(AA2761&lt;&gt;"", AA2761 + IF(AB2761=1,AD2761, 0), "") * (R2761+1)),"")</f>
        <v>0</v>
      </c>
      <c r="AF2761" s="21">
        <f ca="1">SUMIFS(AE$2:AE2761,D$2:D2761,D2761)</f>
        <v>2789</v>
      </c>
    </row>
    <row r="2762" spans="1:32" hidden="1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1">
        <v>0</v>
      </c>
      <c r="S2762" s="20">
        <f>VLOOKUP($A2762,Database!$A:$Y,10,FALSE)</f>
        <v>0</v>
      </c>
      <c r="T2762" s="20">
        <f>VLOOKUP($A2762,Database!$A:$Y,11,FALSE)</f>
        <v>0</v>
      </c>
      <c r="U2762" s="20">
        <f>VLOOKUP($A2762,Database!$A:$Y,12,FALSE)</f>
        <v>0</v>
      </c>
      <c r="V2762" s="20" t="str">
        <f>VLOOKUP(A2762,Database!A:M,13,FALSE)</f>
        <v>À venir</v>
      </c>
      <c r="W2762" s="20" t="str">
        <f>VLOOKUP($A2762,Database!$A:$Y,20,FALSE)</f>
        <v/>
      </c>
      <c r="X2762" s="20" t="str">
        <f>VLOOKUP($A2762,Database!$A:$Y,21,FALSE)</f>
        <v/>
      </c>
      <c r="Y2762" s="20">
        <f>IF(A2762=0,0,IF(V2762="À venir",0,IF(AND(ISBLANK(P2762),ISBLANK(Q2762)),1,0)))</f>
        <v>0</v>
      </c>
      <c r="Z2762" s="20" t="str">
        <f>IF(OR(ISBLANK(P2762),ISBLANK(Q2762)),"",IF(OR(AND(P2762&gt;Q2762,W2762&gt;X2762),AND(P2762=Q2762,W2762=X2762),AND(P2762&lt;Q2762,W2762&lt;X2762)),1,0))</f>
        <v/>
      </c>
      <c r="AA2762" s="20" t="str">
        <f ca="1">IF(C2762&lt;NOW(),IF(AND(P2762&gt;Q2762,W2762&gt;X2762),S2762,IF(AND(P2762=Q2762,W2762=X2762),T2762,IF(AND(P2762&lt;Q2762,W2762&lt;X2762),U2762,0))),"")</f>
        <v/>
      </c>
      <c r="AB2762" s="20">
        <f ca="1">IF(AND(P2762=W2762,Q2762=X2762,NOT(ISBLANK(P2762)),NOT(ISBLANK(Q2762)),NOT(ISBLANK(W2762)),NOT(ISBLANK(AA2762))),1,0)</f>
        <v>0</v>
      </c>
      <c r="AC2762" s="20" t="str">
        <f ca="1">IF(AB2762=0,"",IF(OR(ISBLANK(P2762),ISBLANK(Q2762)),"",IF(ISBLANK(VLOOKUP(A2762,Database!A:AA,22,FALSE)),"",VLOOKUP(A2762,Database!A:AA,22,FALSE))))</f>
        <v/>
      </c>
      <c r="AD2762" s="20" t="str">
        <f>IFERROR(
   IF(
     OR(ISBLANK(P2762),ISBLANK(Q2762)),
     "",
     IF(
       AND(AA2762&lt;&gt;"",OR(V2762="Terminé",V2762="En cours")),
       VLOOKUP(AC2762,Setup_ScoreExactBonus!A:D,4,FALSE),
       0
     )),
  0)</f>
        <v/>
      </c>
      <c r="AE2762" s="21">
        <f>IFERROR(IF(OR(ISBLANK(P2762),ISBLANK(Q2762)),0,IF(AA2762&lt;&gt;"", AA2762 + IF(AB2762=1,AD2762, 0), "") * (R2762+1)),"")</f>
        <v>0</v>
      </c>
      <c r="AF2762" s="21">
        <f ca="1">SUMIFS(AE$2:AE2762,D$2:D2762,D2762)</f>
        <v>1434</v>
      </c>
    </row>
    <row r="2763" spans="1:32" hidden="1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1">
        <v>0</v>
      </c>
      <c r="S2763" s="20">
        <f>VLOOKUP($A2763,Database!$A:$Y,10,FALSE)</f>
        <v>0</v>
      </c>
      <c r="T2763" s="20">
        <f>VLOOKUP($A2763,Database!$A:$Y,11,FALSE)</f>
        <v>0</v>
      </c>
      <c r="U2763" s="20">
        <f>VLOOKUP($A2763,Database!$A:$Y,12,FALSE)</f>
        <v>0</v>
      </c>
      <c r="V2763" s="20" t="str">
        <f>VLOOKUP(A2763,Database!A:M,13,FALSE)</f>
        <v>À venir</v>
      </c>
      <c r="W2763" s="20" t="str">
        <f>VLOOKUP($A2763,Database!$A:$Y,20,FALSE)</f>
        <v/>
      </c>
      <c r="X2763" s="20" t="str">
        <f>VLOOKUP($A2763,Database!$A:$Y,21,FALSE)</f>
        <v/>
      </c>
      <c r="Y2763" s="20">
        <f>IF(A2763=0,0,IF(V2763="À venir",0,IF(AND(ISBLANK(P2763),ISBLANK(Q2763)),1,0)))</f>
        <v>0</v>
      </c>
      <c r="Z2763" s="20" t="str">
        <f>IF(OR(ISBLANK(P2763),ISBLANK(Q2763)),"",IF(OR(AND(P2763&gt;Q2763,W2763&gt;X2763),AND(P2763=Q2763,W2763=X2763),AND(P2763&lt;Q2763,W2763&lt;X2763)),1,0))</f>
        <v/>
      </c>
      <c r="AA2763" s="20" t="str">
        <f ca="1">IF(C2763&lt;NOW(),IF(AND(P2763&gt;Q2763,W2763&gt;X2763),S2763,IF(AND(P2763=Q2763,W2763=X2763),T2763,IF(AND(P2763&lt;Q2763,W2763&lt;X2763),U2763,0))),"")</f>
        <v/>
      </c>
      <c r="AB2763" s="20">
        <f ca="1">IF(AND(P2763=W2763,Q2763=X2763,NOT(ISBLANK(P2763)),NOT(ISBLANK(Q2763)),NOT(ISBLANK(W2763)),NOT(ISBLANK(AA2763))),1,0)</f>
        <v>0</v>
      </c>
      <c r="AC2763" s="20" t="str">
        <f ca="1">IF(AB2763=0,"",IF(OR(ISBLANK(P2763),ISBLANK(Q2763)),"",IF(ISBLANK(VLOOKUP(A2763,Database!A:AA,22,FALSE)),"",VLOOKUP(A2763,Database!A:AA,22,FALSE))))</f>
        <v/>
      </c>
      <c r="AD2763" s="20" t="str">
        <f>IFERROR(
   IF(
     OR(ISBLANK(P2763),ISBLANK(Q2763)),
     "",
     IF(
       AND(AA2763&lt;&gt;"",OR(V2763="Terminé",V2763="En cours")),
       VLOOKUP(AC2763,Setup_ScoreExactBonus!A:D,4,FALSE),
       0
     )),
  0)</f>
        <v/>
      </c>
      <c r="AE2763" s="21">
        <f>IFERROR(IF(OR(ISBLANK(P2763),ISBLANK(Q2763)),0,IF(AA2763&lt;&gt;"", AA2763 + IF(AB2763=1,AD2763, 0), "") * (R2763+1)),"")</f>
        <v>0</v>
      </c>
      <c r="AF2763" s="21">
        <f ca="1">SUMIFS(AE$2:AE2763,D$2:D2763,D2763)</f>
        <v>2732</v>
      </c>
    </row>
    <row r="2764" spans="1:32" hidden="1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1">
        <v>0</v>
      </c>
      <c r="S2764" s="20">
        <f>VLOOKUP($A2764,Database!$A:$Y,10,FALSE)</f>
        <v>0</v>
      </c>
      <c r="T2764" s="20">
        <f>VLOOKUP($A2764,Database!$A:$Y,11,FALSE)</f>
        <v>0</v>
      </c>
      <c r="U2764" s="20">
        <f>VLOOKUP($A2764,Database!$A:$Y,12,FALSE)</f>
        <v>0</v>
      </c>
      <c r="V2764" s="20" t="str">
        <f>VLOOKUP(A2764,Database!A:M,13,FALSE)</f>
        <v>À venir</v>
      </c>
      <c r="W2764" s="20" t="str">
        <f>VLOOKUP($A2764,Database!$A:$Y,20,FALSE)</f>
        <v/>
      </c>
      <c r="X2764" s="20" t="str">
        <f>VLOOKUP($A2764,Database!$A:$Y,21,FALSE)</f>
        <v/>
      </c>
      <c r="Y2764" s="20">
        <f>IF(A2764=0,0,IF(V2764="À venir",0,IF(AND(ISBLANK(P2764),ISBLANK(Q2764)),1,0)))</f>
        <v>0</v>
      </c>
      <c r="Z2764" s="20" t="str">
        <f>IF(OR(ISBLANK(P2764),ISBLANK(Q2764)),"",IF(OR(AND(P2764&gt;Q2764,W2764&gt;X2764),AND(P2764=Q2764,W2764=X2764),AND(P2764&lt;Q2764,W2764&lt;X2764)),1,0))</f>
        <v/>
      </c>
      <c r="AA2764" s="20" t="str">
        <f ca="1">IF(C2764&lt;NOW(),IF(AND(P2764&gt;Q2764,W2764&gt;X2764),S2764,IF(AND(P2764=Q2764,W2764=X2764),T2764,IF(AND(P2764&lt;Q2764,W2764&lt;X2764),U2764,0))),"")</f>
        <v/>
      </c>
      <c r="AB2764" s="20">
        <f ca="1">IF(AND(P2764=W2764,Q2764=X2764,NOT(ISBLANK(P2764)),NOT(ISBLANK(Q2764)),NOT(ISBLANK(W2764)),NOT(ISBLANK(AA2764))),1,0)</f>
        <v>0</v>
      </c>
      <c r="AC2764" s="20" t="str">
        <f ca="1">IF(AB2764=0,"",IF(OR(ISBLANK(P2764),ISBLANK(Q2764)),"",IF(ISBLANK(VLOOKUP(A2764,Database!A:AA,22,FALSE)),"",VLOOKUP(A2764,Database!A:AA,22,FALSE))))</f>
        <v/>
      </c>
      <c r="AD2764" s="20" t="str">
        <f>IFERROR(
   IF(
     OR(ISBLANK(P2764),ISBLANK(Q2764)),
     "",
     IF(
       AND(AA2764&lt;&gt;"",OR(V2764="Terminé",V2764="En cours")),
       VLOOKUP(AC2764,Setup_ScoreExactBonus!A:D,4,FALSE),
       0
     )),
  0)</f>
        <v/>
      </c>
      <c r="AE2764" s="21">
        <f>IFERROR(IF(OR(ISBLANK(P2764),ISBLANK(Q2764)),0,IF(AA2764&lt;&gt;"", AA2764 + IF(AB2764=1,AD2764, 0), "") * (R2764+1)),"")</f>
        <v>0</v>
      </c>
      <c r="AF2764" s="21">
        <f ca="1">SUMIFS(AE$2:AE2764,D$2:D2764,D2764)</f>
        <v>2825</v>
      </c>
    </row>
    <row r="2765" spans="1:32" hidden="1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1">
        <v>0</v>
      </c>
      <c r="S2765" s="20">
        <f>VLOOKUP($A2765,Database!$A:$Y,10,FALSE)</f>
        <v>0</v>
      </c>
      <c r="T2765" s="20">
        <f>VLOOKUP($A2765,Database!$A:$Y,11,FALSE)</f>
        <v>0</v>
      </c>
      <c r="U2765" s="20">
        <f>VLOOKUP($A2765,Database!$A:$Y,12,FALSE)</f>
        <v>0</v>
      </c>
      <c r="V2765" s="20" t="str">
        <f>VLOOKUP(A2765,Database!A:M,13,FALSE)</f>
        <v>À venir</v>
      </c>
      <c r="W2765" s="20" t="str">
        <f>VLOOKUP($A2765,Database!$A:$Y,20,FALSE)</f>
        <v/>
      </c>
      <c r="X2765" s="20" t="str">
        <f>VLOOKUP($A2765,Database!$A:$Y,21,FALSE)</f>
        <v/>
      </c>
      <c r="Y2765" s="20">
        <f>IF(A2765=0,0,IF(V2765="À venir",0,IF(AND(ISBLANK(P2765),ISBLANK(Q2765)),1,0)))</f>
        <v>0</v>
      </c>
      <c r="Z2765" s="20" t="str">
        <f>IF(OR(ISBLANK(P2765),ISBLANK(Q2765)),"",IF(OR(AND(P2765&gt;Q2765,W2765&gt;X2765),AND(P2765=Q2765,W2765=X2765),AND(P2765&lt;Q2765,W2765&lt;X2765)),1,0))</f>
        <v/>
      </c>
      <c r="AA2765" s="20" t="str">
        <f ca="1">IF(C2765&lt;NOW(),IF(AND(P2765&gt;Q2765,W2765&gt;X2765),S2765,IF(AND(P2765=Q2765,W2765=X2765),T2765,IF(AND(P2765&lt;Q2765,W2765&lt;X2765),U2765,0))),"")</f>
        <v/>
      </c>
      <c r="AB2765" s="20">
        <f ca="1">IF(AND(P2765=W2765,Q2765=X2765,NOT(ISBLANK(P2765)),NOT(ISBLANK(Q2765)),NOT(ISBLANK(W2765)),NOT(ISBLANK(AA2765))),1,0)</f>
        <v>0</v>
      </c>
      <c r="AC2765" s="20" t="str">
        <f ca="1">IF(AB2765=0,"",IF(OR(ISBLANK(P2765),ISBLANK(Q2765)),"",IF(ISBLANK(VLOOKUP(A2765,Database!A:AA,22,FALSE)),"",VLOOKUP(A2765,Database!A:AA,22,FALSE))))</f>
        <v/>
      </c>
      <c r="AD2765" s="20" t="str">
        <f>IFERROR(
   IF(
     OR(ISBLANK(P2765),ISBLANK(Q2765)),
     "",
     IF(
       AND(AA2765&lt;&gt;"",OR(V2765="Terminé",V2765="En cours")),
       VLOOKUP(AC2765,Setup_ScoreExactBonus!A:D,4,FALSE),
       0
     )),
  0)</f>
        <v/>
      </c>
      <c r="AE2765" s="21">
        <f>IFERROR(IF(OR(ISBLANK(P2765),ISBLANK(Q2765)),0,IF(AA2765&lt;&gt;"", AA2765 + IF(AB2765=1,AD2765, 0), "") * (R2765+1)),"")</f>
        <v>0</v>
      </c>
      <c r="AF2765" s="21">
        <f ca="1">SUMIFS(AE$2:AE2765,D$2:D2765,D2765)</f>
        <v>2585</v>
      </c>
    </row>
    <row r="2766" spans="1:32" hidden="1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1">
        <v>0</v>
      </c>
      <c r="S2766" s="20">
        <f>VLOOKUP($A2766,Database!$A:$Y,10,FALSE)</f>
        <v>0</v>
      </c>
      <c r="T2766" s="20">
        <f>VLOOKUP($A2766,Database!$A:$Y,11,FALSE)</f>
        <v>0</v>
      </c>
      <c r="U2766" s="20">
        <f>VLOOKUP($A2766,Database!$A:$Y,12,FALSE)</f>
        <v>0</v>
      </c>
      <c r="V2766" s="20" t="str">
        <f>VLOOKUP(A2766,Database!A:M,13,FALSE)</f>
        <v>À venir</v>
      </c>
      <c r="W2766" s="20" t="str">
        <f>VLOOKUP($A2766,Database!$A:$Y,20,FALSE)</f>
        <v/>
      </c>
      <c r="X2766" s="20" t="str">
        <f>VLOOKUP($A2766,Database!$A:$Y,21,FALSE)</f>
        <v/>
      </c>
      <c r="Y2766" s="20">
        <f>IF(A2766=0,0,IF(V2766="À venir",0,IF(AND(ISBLANK(P2766),ISBLANK(Q2766)),1,0)))</f>
        <v>0</v>
      </c>
      <c r="Z2766" s="20" t="str">
        <f>IF(OR(ISBLANK(P2766),ISBLANK(Q2766)),"",IF(OR(AND(P2766&gt;Q2766,W2766&gt;X2766),AND(P2766=Q2766,W2766=X2766),AND(P2766&lt;Q2766,W2766&lt;X2766)),1,0))</f>
        <v/>
      </c>
      <c r="AA2766" s="20" t="str">
        <f ca="1">IF(C2766&lt;NOW(),IF(AND(P2766&gt;Q2766,W2766&gt;X2766),S2766,IF(AND(P2766=Q2766,W2766=X2766),T2766,IF(AND(P2766&lt;Q2766,W2766&lt;X2766),U2766,0))),"")</f>
        <v/>
      </c>
      <c r="AB2766" s="20">
        <f ca="1">IF(AND(P2766=W2766,Q2766=X2766,NOT(ISBLANK(P2766)),NOT(ISBLANK(Q2766)),NOT(ISBLANK(W2766)),NOT(ISBLANK(AA2766))),1,0)</f>
        <v>0</v>
      </c>
      <c r="AC2766" s="20" t="str">
        <f ca="1">IF(AB2766=0,"",IF(OR(ISBLANK(P2766),ISBLANK(Q2766)),"",IF(ISBLANK(VLOOKUP(A2766,Database!A:AA,22,FALSE)),"",VLOOKUP(A2766,Database!A:AA,22,FALSE))))</f>
        <v/>
      </c>
      <c r="AD2766" s="20" t="str">
        <f>IFERROR(
   IF(
     OR(ISBLANK(P2766),ISBLANK(Q2766)),
     "",
     IF(
       AND(AA2766&lt;&gt;"",OR(V2766="Terminé",V2766="En cours")),
       VLOOKUP(AC2766,Setup_ScoreExactBonus!A:D,4,FALSE),
       0
     )),
  0)</f>
        <v/>
      </c>
      <c r="AE2766" s="21">
        <f>IFERROR(IF(OR(ISBLANK(P2766),ISBLANK(Q2766)),0,IF(AA2766&lt;&gt;"", AA2766 + IF(AB2766=1,AD2766, 0), "") * (R2766+1)),"")</f>
        <v>0</v>
      </c>
      <c r="AF2766" s="21">
        <f ca="1">SUMIFS(AE$2:AE2766,D$2:D2766,D2766)</f>
        <v>2936</v>
      </c>
    </row>
    <row r="2767" spans="1:32" hidden="1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1">
        <v>0</v>
      </c>
      <c r="S2767" s="20">
        <f>VLOOKUP($A2767,Database!$A:$Y,10,FALSE)</f>
        <v>0</v>
      </c>
      <c r="T2767" s="20">
        <f>VLOOKUP($A2767,Database!$A:$Y,11,FALSE)</f>
        <v>0</v>
      </c>
      <c r="U2767" s="20">
        <f>VLOOKUP($A2767,Database!$A:$Y,12,FALSE)</f>
        <v>0</v>
      </c>
      <c r="V2767" s="20" t="str">
        <f>VLOOKUP(A2767,Database!A:M,13,FALSE)</f>
        <v>À venir</v>
      </c>
      <c r="W2767" s="20" t="str">
        <f>VLOOKUP($A2767,Database!$A:$Y,20,FALSE)</f>
        <v/>
      </c>
      <c r="X2767" s="20" t="str">
        <f>VLOOKUP($A2767,Database!$A:$Y,21,FALSE)</f>
        <v/>
      </c>
      <c r="Y2767" s="20">
        <f>IF(A2767=0,0,IF(V2767="À venir",0,IF(AND(ISBLANK(P2767),ISBLANK(Q2767)),1,0)))</f>
        <v>0</v>
      </c>
      <c r="Z2767" s="20" t="str">
        <f>IF(OR(ISBLANK(P2767),ISBLANK(Q2767)),"",IF(OR(AND(P2767&gt;Q2767,W2767&gt;X2767),AND(P2767=Q2767,W2767=X2767),AND(P2767&lt;Q2767,W2767&lt;X2767)),1,0))</f>
        <v/>
      </c>
      <c r="AA2767" s="20" t="str">
        <f ca="1">IF(C2767&lt;NOW(),IF(AND(P2767&gt;Q2767,W2767&gt;X2767),S2767,IF(AND(P2767=Q2767,W2767=X2767),T2767,IF(AND(P2767&lt;Q2767,W2767&lt;X2767),U2767,0))),"")</f>
        <v/>
      </c>
      <c r="AB2767" s="20">
        <f ca="1">IF(AND(P2767=W2767,Q2767=X2767,NOT(ISBLANK(P2767)),NOT(ISBLANK(Q2767)),NOT(ISBLANK(W2767)),NOT(ISBLANK(AA2767))),1,0)</f>
        <v>0</v>
      </c>
      <c r="AC2767" s="20" t="str">
        <f ca="1">IF(AB2767=0,"",IF(OR(ISBLANK(P2767),ISBLANK(Q2767)),"",IF(ISBLANK(VLOOKUP(A2767,Database!A:AA,22,FALSE)),"",VLOOKUP(A2767,Database!A:AA,22,FALSE))))</f>
        <v/>
      </c>
      <c r="AD2767" s="20" t="str">
        <f>IFERROR(
   IF(
     OR(ISBLANK(P2767),ISBLANK(Q2767)),
     "",
     IF(
       AND(AA2767&lt;&gt;"",OR(V2767="Terminé",V2767="En cours")),
       VLOOKUP(AC2767,Setup_ScoreExactBonus!A:D,4,FALSE),
       0
     )),
  0)</f>
        <v/>
      </c>
      <c r="AE2767" s="21">
        <f>IFERROR(IF(OR(ISBLANK(P2767),ISBLANK(Q2767)),0,IF(AA2767&lt;&gt;"", AA2767 + IF(AB2767=1,AD2767, 0), "") * (R2767+1)),"")</f>
        <v>0</v>
      </c>
      <c r="AF2767" s="21">
        <f ca="1">SUMIFS(AE$2:AE2767,D$2:D2767,D2767)</f>
        <v>2774</v>
      </c>
    </row>
    <row r="2768" spans="1:32" hidden="1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1">
        <v>0</v>
      </c>
      <c r="S2768" s="20">
        <f>VLOOKUP($A2768,Database!$A:$Y,10,FALSE)</f>
        <v>0</v>
      </c>
      <c r="T2768" s="20">
        <f>VLOOKUP($A2768,Database!$A:$Y,11,FALSE)</f>
        <v>0</v>
      </c>
      <c r="U2768" s="20">
        <f>VLOOKUP($A2768,Database!$A:$Y,12,FALSE)</f>
        <v>0</v>
      </c>
      <c r="V2768" s="20" t="str">
        <f>VLOOKUP(A2768,Database!A:M,13,FALSE)</f>
        <v>À venir</v>
      </c>
      <c r="W2768" s="20" t="str">
        <f>VLOOKUP($A2768,Database!$A:$Y,20,FALSE)</f>
        <v/>
      </c>
      <c r="X2768" s="20" t="str">
        <f>VLOOKUP($A2768,Database!$A:$Y,21,FALSE)</f>
        <v/>
      </c>
      <c r="Y2768" s="20">
        <f>IF(A2768=0,0,IF(V2768="À venir",0,IF(AND(ISBLANK(P2768),ISBLANK(Q2768)),1,0)))</f>
        <v>0</v>
      </c>
      <c r="Z2768" s="20" t="str">
        <f>IF(OR(ISBLANK(P2768),ISBLANK(Q2768)),"",IF(OR(AND(P2768&gt;Q2768,W2768&gt;X2768),AND(P2768=Q2768,W2768=X2768),AND(P2768&lt;Q2768,W2768&lt;X2768)),1,0))</f>
        <v/>
      </c>
      <c r="AA2768" s="20" t="str">
        <f ca="1">IF(C2768&lt;NOW(),IF(AND(P2768&gt;Q2768,W2768&gt;X2768),S2768,IF(AND(P2768=Q2768,W2768=X2768),T2768,IF(AND(P2768&lt;Q2768,W2768&lt;X2768),U2768,0))),"")</f>
        <v/>
      </c>
      <c r="AB2768" s="20">
        <f ca="1">IF(AND(P2768=W2768,Q2768=X2768,NOT(ISBLANK(P2768)),NOT(ISBLANK(Q2768)),NOT(ISBLANK(W2768)),NOT(ISBLANK(AA2768))),1,0)</f>
        <v>0</v>
      </c>
      <c r="AC2768" s="20" t="str">
        <f ca="1">IF(AB2768=0,"",IF(OR(ISBLANK(P2768),ISBLANK(Q2768)),"",IF(ISBLANK(VLOOKUP(A2768,Database!A:AA,22,FALSE)),"",VLOOKUP(A2768,Database!A:AA,22,FALSE))))</f>
        <v/>
      </c>
      <c r="AD2768" s="20" t="str">
        <f>IFERROR(
   IF(
     OR(ISBLANK(P2768),ISBLANK(Q2768)),
     "",
     IF(
       AND(AA2768&lt;&gt;"",OR(V2768="Terminé",V2768="En cours")),
       VLOOKUP(AC2768,Setup_ScoreExactBonus!A:D,4,FALSE),
       0
     )),
  0)</f>
        <v/>
      </c>
      <c r="AE2768" s="21">
        <f>IFERROR(IF(OR(ISBLANK(P2768),ISBLANK(Q2768)),0,IF(AA2768&lt;&gt;"", AA2768 + IF(AB2768=1,AD2768, 0), "") * (R2768+1)),"")</f>
        <v>0</v>
      </c>
      <c r="AF2768" s="21">
        <f ca="1">SUMIFS(AE$2:AE2768,D$2:D2768,D2768)</f>
        <v>2919</v>
      </c>
    </row>
    <row r="2769" spans="1:32" hidden="1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1">
        <v>0</v>
      </c>
      <c r="S2769" s="20">
        <f>VLOOKUP($A2769,Database!$A:$Y,10,FALSE)</f>
        <v>0</v>
      </c>
      <c r="T2769" s="20">
        <f>VLOOKUP($A2769,Database!$A:$Y,11,FALSE)</f>
        <v>0</v>
      </c>
      <c r="U2769" s="20">
        <f>VLOOKUP($A2769,Database!$A:$Y,12,FALSE)</f>
        <v>0</v>
      </c>
      <c r="V2769" s="20" t="str">
        <f>VLOOKUP(A2769,Database!A:M,13,FALSE)</f>
        <v>À venir</v>
      </c>
      <c r="W2769" s="20" t="str">
        <f>VLOOKUP($A2769,Database!$A:$Y,20,FALSE)</f>
        <v/>
      </c>
      <c r="X2769" s="20" t="str">
        <f>VLOOKUP($A2769,Database!$A:$Y,21,FALSE)</f>
        <v/>
      </c>
      <c r="Y2769" s="20">
        <f>IF(A2769=0,0,IF(V2769="À venir",0,IF(AND(ISBLANK(P2769),ISBLANK(Q2769)),1,0)))</f>
        <v>0</v>
      </c>
      <c r="Z2769" s="20" t="str">
        <f>IF(OR(ISBLANK(P2769),ISBLANK(Q2769)),"",IF(OR(AND(P2769&gt;Q2769,W2769&gt;X2769),AND(P2769=Q2769,W2769=X2769),AND(P2769&lt;Q2769,W2769&lt;X2769)),1,0))</f>
        <v/>
      </c>
      <c r="AA2769" s="20" t="str">
        <f ca="1">IF(C2769&lt;NOW(),IF(AND(P2769&gt;Q2769,W2769&gt;X2769),S2769,IF(AND(P2769=Q2769,W2769=X2769),T2769,IF(AND(P2769&lt;Q2769,W2769&lt;X2769),U2769,0))),"")</f>
        <v/>
      </c>
      <c r="AB2769" s="20">
        <f ca="1">IF(AND(P2769=W2769,Q2769=X2769,NOT(ISBLANK(P2769)),NOT(ISBLANK(Q2769)),NOT(ISBLANK(W2769)),NOT(ISBLANK(AA2769))),1,0)</f>
        <v>0</v>
      </c>
      <c r="AC2769" s="20" t="str">
        <f ca="1">IF(AB2769=0,"",IF(OR(ISBLANK(P2769),ISBLANK(Q2769)),"",IF(ISBLANK(VLOOKUP(A2769,Database!A:AA,22,FALSE)),"",VLOOKUP(A2769,Database!A:AA,22,FALSE))))</f>
        <v/>
      </c>
      <c r="AD2769" s="20" t="str">
        <f>IFERROR(
   IF(
     OR(ISBLANK(P2769),ISBLANK(Q2769)),
     "",
     IF(
       AND(AA2769&lt;&gt;"",OR(V2769="Terminé",V2769="En cours")),
       VLOOKUP(AC2769,Setup_ScoreExactBonus!A:D,4,FALSE),
       0
     )),
  0)</f>
        <v/>
      </c>
      <c r="AE2769" s="21">
        <f>IFERROR(IF(OR(ISBLANK(P2769),ISBLANK(Q2769)),0,IF(AA2769&lt;&gt;"", AA2769 + IF(AB2769=1,AD2769, 0), "") * (R2769+1)),"")</f>
        <v>0</v>
      </c>
      <c r="AF2769" s="21">
        <f ca="1">SUMIFS(AE$2:AE2769,D$2:D2769,D2769)</f>
        <v>2893</v>
      </c>
    </row>
    <row r="2770" spans="1:32" hidden="1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1">
        <v>0</v>
      </c>
      <c r="S2770" s="20">
        <f>VLOOKUP($A2770,Database!$A:$Y,10,FALSE)</f>
        <v>0</v>
      </c>
      <c r="T2770" s="20">
        <f>VLOOKUP($A2770,Database!$A:$Y,11,FALSE)</f>
        <v>0</v>
      </c>
      <c r="U2770" s="20">
        <f>VLOOKUP($A2770,Database!$A:$Y,12,FALSE)</f>
        <v>0</v>
      </c>
      <c r="V2770" s="20" t="str">
        <f>VLOOKUP(A2770,Database!A:M,13,FALSE)</f>
        <v>À venir</v>
      </c>
      <c r="W2770" s="20" t="str">
        <f>VLOOKUP($A2770,Database!$A:$Y,20,FALSE)</f>
        <v/>
      </c>
      <c r="X2770" s="20" t="str">
        <f>VLOOKUP($A2770,Database!$A:$Y,21,FALSE)</f>
        <v/>
      </c>
      <c r="Y2770" s="20">
        <f>IF(A2770=0,0,IF(V2770="À venir",0,IF(AND(ISBLANK(P2770),ISBLANK(Q2770)),1,0)))</f>
        <v>0</v>
      </c>
      <c r="Z2770" s="20" t="str">
        <f>IF(OR(ISBLANK(P2770),ISBLANK(Q2770)),"",IF(OR(AND(P2770&gt;Q2770,W2770&gt;X2770),AND(P2770=Q2770,W2770=X2770),AND(P2770&lt;Q2770,W2770&lt;X2770)),1,0))</f>
        <v/>
      </c>
      <c r="AA2770" s="20" t="str">
        <f ca="1">IF(C2770&lt;NOW(),IF(AND(P2770&gt;Q2770,W2770&gt;X2770),S2770,IF(AND(P2770=Q2770,W2770=X2770),T2770,IF(AND(P2770&lt;Q2770,W2770&lt;X2770),U2770,0))),"")</f>
        <v/>
      </c>
      <c r="AB2770" s="20">
        <f ca="1">IF(AND(P2770=W2770,Q2770=X2770,NOT(ISBLANK(P2770)),NOT(ISBLANK(Q2770)),NOT(ISBLANK(W2770)),NOT(ISBLANK(AA2770))),1,0)</f>
        <v>0</v>
      </c>
      <c r="AC2770" s="20" t="str">
        <f ca="1">IF(AB2770=0,"",IF(OR(ISBLANK(P2770),ISBLANK(Q2770)),"",IF(ISBLANK(VLOOKUP(A2770,Database!A:AA,22,FALSE)),"",VLOOKUP(A2770,Database!A:AA,22,FALSE))))</f>
        <v/>
      </c>
      <c r="AD2770" s="20" t="str">
        <f>IFERROR(
   IF(
     OR(ISBLANK(P2770),ISBLANK(Q2770)),
     "",
     IF(
       AND(AA2770&lt;&gt;"",OR(V2770="Terminé",V2770="En cours")),
       VLOOKUP(AC2770,Setup_ScoreExactBonus!A:D,4,FALSE),
       0
     )),
  0)</f>
        <v/>
      </c>
      <c r="AE2770" s="21">
        <f>IFERROR(IF(OR(ISBLANK(P2770),ISBLANK(Q2770)),0,IF(AA2770&lt;&gt;"", AA2770 + IF(AB2770=1,AD2770, 0), "") * (R2770+1)),"")</f>
        <v>0</v>
      </c>
      <c r="AF2770" s="21">
        <f ca="1">SUMIFS(AE$2:AE2770,D$2:D2770,D2770)</f>
        <v>2823</v>
      </c>
    </row>
    <row r="2771" spans="1:32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1">
        <v>0</v>
      </c>
      <c r="S2771" s="20">
        <f>VLOOKUP($A2771,Database!$A:$Y,10,FALSE)</f>
        <v>0</v>
      </c>
      <c r="T2771" s="20">
        <f>VLOOKUP($A2771,Database!$A:$Y,11,FALSE)</f>
        <v>0</v>
      </c>
      <c r="U2771" s="20">
        <f>VLOOKUP($A2771,Database!$A:$Y,12,FALSE)</f>
        <v>0</v>
      </c>
      <c r="V2771" s="20" t="str">
        <f>VLOOKUP(A2771,Database!A:M,13,FALSE)</f>
        <v>À venir</v>
      </c>
      <c r="W2771" s="20" t="str">
        <f>VLOOKUP($A2771,Database!$A:$Y,20,FALSE)</f>
        <v/>
      </c>
      <c r="X2771" s="20" t="str">
        <f>VLOOKUP($A2771,Database!$A:$Y,21,FALSE)</f>
        <v/>
      </c>
      <c r="Y2771" s="20">
        <f>IF(A2771=0,0,IF(V2771="À venir",0,IF(AND(ISBLANK(P2771),ISBLANK(Q2771)),1,0)))</f>
        <v>0</v>
      </c>
      <c r="Z2771" s="20" t="str">
        <f>IF(OR(ISBLANK(P2771),ISBLANK(Q2771)),"",IF(OR(AND(P2771&gt;Q2771,W2771&gt;X2771),AND(P2771=Q2771,W2771=X2771),AND(P2771&lt;Q2771,W2771&lt;X2771)),1,0))</f>
        <v/>
      </c>
      <c r="AA2771" s="20" t="str">
        <f ca="1">IF(C2771&lt;NOW(),IF(AND(P2771&gt;Q2771,W2771&gt;X2771),S2771,IF(AND(P2771=Q2771,W2771=X2771),T2771,IF(AND(P2771&lt;Q2771,W2771&lt;X2771),U2771,0))),"")</f>
        <v/>
      </c>
      <c r="AB2771" s="20">
        <f ca="1">IF(AND(P2771=W2771,Q2771=X2771,NOT(ISBLANK(P2771)),NOT(ISBLANK(Q2771)),NOT(ISBLANK(W2771)),NOT(ISBLANK(AA2771))),1,0)</f>
        <v>0</v>
      </c>
      <c r="AC2771" s="20" t="str">
        <f ca="1">IF(AB2771=0,"",IF(OR(ISBLANK(P2771),ISBLANK(Q2771)),"",IF(ISBLANK(VLOOKUP(A2771,Database!A:AA,22,FALSE)),"",VLOOKUP(A2771,Database!A:AA,22,FALSE))))</f>
        <v/>
      </c>
      <c r="AD2771" s="20" t="str">
        <f>IFERROR(
   IF(
     OR(ISBLANK(P2771),ISBLANK(Q2771)),
     "",
     IF(
       AND(AA2771&lt;&gt;"",OR(V2771="Terminé",V2771="En cours")),
       VLOOKUP(AC2771,Setup_ScoreExactBonus!A:D,4,FALSE),
       0
     )),
  0)</f>
        <v/>
      </c>
      <c r="AE2771" s="21">
        <f>IFERROR(IF(OR(ISBLANK(P2771),ISBLANK(Q2771)),0,IF(AA2771&lt;&gt;"", AA2771 + IF(AB2771=1,AD2771, 0), "") * (R2771+1)),"")</f>
        <v>0</v>
      </c>
      <c r="AF2771" s="21">
        <f ca="1">SUMIFS(AE$2:AE2771,D$2:D2771,D2771)</f>
        <v>2420</v>
      </c>
    </row>
    <row r="2772" spans="1:32" hidden="1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1">
        <v>0</v>
      </c>
      <c r="S2772" s="20">
        <f>VLOOKUP($A2772,Database!$A:$Y,10,FALSE)</f>
        <v>0</v>
      </c>
      <c r="T2772" s="20">
        <f>VLOOKUP($A2772,Database!$A:$Y,11,FALSE)</f>
        <v>0</v>
      </c>
      <c r="U2772" s="20">
        <f>VLOOKUP($A2772,Database!$A:$Y,12,FALSE)</f>
        <v>0</v>
      </c>
      <c r="V2772" s="20" t="str">
        <f>VLOOKUP(A2772,Database!A:M,13,FALSE)</f>
        <v>À venir</v>
      </c>
      <c r="W2772" s="20" t="str">
        <f>VLOOKUP($A2772,Database!$A:$Y,20,FALSE)</f>
        <v/>
      </c>
      <c r="X2772" s="20" t="str">
        <f>VLOOKUP($A2772,Database!$A:$Y,21,FALSE)</f>
        <v/>
      </c>
      <c r="Y2772" s="20">
        <f>IF(A2772=0,0,IF(V2772="À venir",0,IF(AND(ISBLANK(P2772),ISBLANK(Q2772)),1,0)))</f>
        <v>0</v>
      </c>
      <c r="Z2772" s="20" t="str">
        <f>IF(OR(ISBLANK(P2772),ISBLANK(Q2772)),"",IF(OR(AND(P2772&gt;Q2772,W2772&gt;X2772),AND(P2772=Q2772,W2772=X2772),AND(P2772&lt;Q2772,W2772&lt;X2772)),1,0))</f>
        <v/>
      </c>
      <c r="AA2772" s="20" t="str">
        <f ca="1">IF(C2772&lt;NOW(),IF(AND(P2772&gt;Q2772,W2772&gt;X2772),S2772,IF(AND(P2772=Q2772,W2772=X2772),T2772,IF(AND(P2772&lt;Q2772,W2772&lt;X2772),U2772,0))),"")</f>
        <v/>
      </c>
      <c r="AB2772" s="20">
        <f ca="1">IF(AND(P2772=W2772,Q2772=X2772,NOT(ISBLANK(P2772)),NOT(ISBLANK(Q2772)),NOT(ISBLANK(W2772)),NOT(ISBLANK(AA2772))),1,0)</f>
        <v>0</v>
      </c>
      <c r="AC2772" s="20" t="str">
        <f ca="1">IF(AB2772=0,"",IF(OR(ISBLANK(P2772),ISBLANK(Q2772)),"",IF(ISBLANK(VLOOKUP(A2772,Database!A:AA,22,FALSE)),"",VLOOKUP(A2772,Database!A:AA,22,FALSE))))</f>
        <v/>
      </c>
      <c r="AD2772" s="20" t="str">
        <f>IFERROR(
   IF(
     OR(ISBLANK(P2772),ISBLANK(Q2772)),
     "",
     IF(
       AND(AA2772&lt;&gt;"",OR(V2772="Terminé",V2772="En cours")),
       VLOOKUP(AC2772,Setup_ScoreExactBonus!A:D,4,FALSE),
       0
     )),
  0)</f>
        <v/>
      </c>
      <c r="AE2772" s="21">
        <f>IFERROR(IF(OR(ISBLANK(P2772),ISBLANK(Q2772)),0,IF(AA2772&lt;&gt;"", AA2772 + IF(AB2772=1,AD2772, 0), "") * (R2772+1)),"")</f>
        <v>0</v>
      </c>
      <c r="AF2772" s="21">
        <f ca="1">SUMIFS(AE$2:AE2772,D$2:D2772,D2772)</f>
        <v>2637</v>
      </c>
    </row>
    <row r="2773" spans="1:32" hidden="1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1">
        <v>0</v>
      </c>
      <c r="S2773" s="20">
        <f>VLOOKUP($A2773,Database!$A:$Y,10,FALSE)</f>
        <v>0</v>
      </c>
      <c r="T2773" s="20">
        <f>VLOOKUP($A2773,Database!$A:$Y,11,FALSE)</f>
        <v>0</v>
      </c>
      <c r="U2773" s="20">
        <f>VLOOKUP($A2773,Database!$A:$Y,12,FALSE)</f>
        <v>0</v>
      </c>
      <c r="V2773" s="20" t="str">
        <f>VLOOKUP(A2773,Database!A:M,13,FALSE)</f>
        <v>À venir</v>
      </c>
      <c r="W2773" s="20" t="str">
        <f>VLOOKUP($A2773,Database!$A:$Y,20,FALSE)</f>
        <v/>
      </c>
      <c r="X2773" s="20" t="str">
        <f>VLOOKUP($A2773,Database!$A:$Y,21,FALSE)</f>
        <v/>
      </c>
      <c r="Y2773" s="20">
        <f>IF(A2773=0,0,IF(V2773="À venir",0,IF(AND(ISBLANK(P2773),ISBLANK(Q2773)),1,0)))</f>
        <v>0</v>
      </c>
      <c r="Z2773" s="20" t="str">
        <f>IF(OR(ISBLANK(P2773),ISBLANK(Q2773)),"",IF(OR(AND(P2773&gt;Q2773,W2773&gt;X2773),AND(P2773=Q2773,W2773=X2773),AND(P2773&lt;Q2773,W2773&lt;X2773)),1,0))</f>
        <v/>
      </c>
      <c r="AA2773" s="20" t="str">
        <f ca="1">IF(C2773&lt;NOW(),IF(AND(P2773&gt;Q2773,W2773&gt;X2773),S2773,IF(AND(P2773=Q2773,W2773=X2773),T2773,IF(AND(P2773&lt;Q2773,W2773&lt;X2773),U2773,0))),"")</f>
        <v/>
      </c>
      <c r="AB2773" s="20">
        <f ca="1">IF(AND(P2773=W2773,Q2773=X2773,NOT(ISBLANK(P2773)),NOT(ISBLANK(Q2773)),NOT(ISBLANK(W2773)),NOT(ISBLANK(AA2773))),1,0)</f>
        <v>0</v>
      </c>
      <c r="AC2773" s="20" t="str">
        <f ca="1">IF(AB2773=0,"",IF(OR(ISBLANK(P2773),ISBLANK(Q2773)),"",IF(ISBLANK(VLOOKUP(A2773,Database!A:AA,22,FALSE)),"",VLOOKUP(A2773,Database!A:AA,22,FALSE))))</f>
        <v/>
      </c>
      <c r="AD2773" s="20" t="str">
        <f>IFERROR(
   IF(
     OR(ISBLANK(P2773),ISBLANK(Q2773)),
     "",
     IF(
       AND(AA2773&lt;&gt;"",OR(V2773="Terminé",V2773="En cours")),
       VLOOKUP(AC2773,Setup_ScoreExactBonus!A:D,4,FALSE),
       0
     )),
  0)</f>
        <v/>
      </c>
      <c r="AE2773" s="21">
        <f>IFERROR(IF(OR(ISBLANK(P2773),ISBLANK(Q2773)),0,IF(AA2773&lt;&gt;"", AA2773 + IF(AB2773=1,AD2773, 0), "") * (R2773+1)),"")</f>
        <v>0</v>
      </c>
      <c r="AF2773" s="21">
        <f ca="1">SUMIFS(AE$2:AE2773,D$2:D2773,D2773)</f>
        <v>2628</v>
      </c>
    </row>
    <row r="2774" spans="1:32" hidden="1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1">
        <v>0</v>
      </c>
      <c r="S2774" s="20">
        <f>VLOOKUP($A2774,Database!$A:$Y,10,FALSE)</f>
        <v>0</v>
      </c>
      <c r="T2774" s="20">
        <f>VLOOKUP($A2774,Database!$A:$Y,11,FALSE)</f>
        <v>0</v>
      </c>
      <c r="U2774" s="20">
        <f>VLOOKUP($A2774,Database!$A:$Y,12,FALSE)</f>
        <v>0</v>
      </c>
      <c r="V2774" s="20" t="str">
        <f>VLOOKUP(A2774,Database!A:M,13,FALSE)</f>
        <v>À venir</v>
      </c>
      <c r="W2774" s="20" t="str">
        <f>VLOOKUP($A2774,Database!$A:$Y,20,FALSE)</f>
        <v/>
      </c>
      <c r="X2774" s="20" t="str">
        <f>VLOOKUP($A2774,Database!$A:$Y,21,FALSE)</f>
        <v/>
      </c>
      <c r="Y2774" s="20">
        <f>IF(A2774=0,0,IF(V2774="À venir",0,IF(AND(ISBLANK(P2774),ISBLANK(Q2774)),1,0)))</f>
        <v>0</v>
      </c>
      <c r="Z2774" s="20" t="str">
        <f>IF(OR(ISBLANK(P2774),ISBLANK(Q2774)),"",IF(OR(AND(P2774&gt;Q2774,W2774&gt;X2774),AND(P2774=Q2774,W2774=X2774),AND(P2774&lt;Q2774,W2774&lt;X2774)),1,0))</f>
        <v/>
      </c>
      <c r="AA2774" s="20" t="str">
        <f ca="1">IF(C2774&lt;NOW(),IF(AND(P2774&gt;Q2774,W2774&gt;X2774),S2774,IF(AND(P2774=Q2774,W2774=X2774),T2774,IF(AND(P2774&lt;Q2774,W2774&lt;X2774),U2774,0))),"")</f>
        <v/>
      </c>
      <c r="AB2774" s="20">
        <f ca="1">IF(AND(P2774=W2774,Q2774=X2774,NOT(ISBLANK(P2774)),NOT(ISBLANK(Q2774)),NOT(ISBLANK(W2774)),NOT(ISBLANK(AA2774))),1,0)</f>
        <v>0</v>
      </c>
      <c r="AC2774" s="20" t="str">
        <f ca="1">IF(AB2774=0,"",IF(OR(ISBLANK(P2774),ISBLANK(Q2774)),"",IF(ISBLANK(VLOOKUP(A2774,Database!A:AA,22,FALSE)),"",VLOOKUP(A2774,Database!A:AA,22,FALSE))))</f>
        <v/>
      </c>
      <c r="AD2774" s="20" t="str">
        <f>IFERROR(
   IF(
     OR(ISBLANK(P2774),ISBLANK(Q2774)),
     "",
     IF(
       AND(AA2774&lt;&gt;"",OR(V2774="Terminé",V2774="En cours")),
       VLOOKUP(AC2774,Setup_ScoreExactBonus!A:D,4,FALSE),
       0
     )),
  0)</f>
        <v/>
      </c>
      <c r="AE2774" s="21">
        <f>IFERROR(IF(OR(ISBLANK(P2774),ISBLANK(Q2774)),0,IF(AA2774&lt;&gt;"", AA2774 + IF(AB2774=1,AD2774, 0), "") * (R2774+1)),"")</f>
        <v>0</v>
      </c>
      <c r="AF2774" s="21">
        <f ca="1">SUMIFS(AE$2:AE2774,D$2:D2774,D2774)</f>
        <v>2516</v>
      </c>
    </row>
    <row r="2775" spans="1:32" hidden="1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1">
        <v>0</v>
      </c>
      <c r="S2775" s="20">
        <f>VLOOKUP($A2775,Database!$A:$Y,10,FALSE)</f>
        <v>0</v>
      </c>
      <c r="T2775" s="20">
        <f>VLOOKUP($A2775,Database!$A:$Y,11,FALSE)</f>
        <v>0</v>
      </c>
      <c r="U2775" s="20">
        <f>VLOOKUP($A2775,Database!$A:$Y,12,FALSE)</f>
        <v>0</v>
      </c>
      <c r="V2775" s="20" t="str">
        <f>VLOOKUP(A2775,Database!A:M,13,FALSE)</f>
        <v>À venir</v>
      </c>
      <c r="W2775" s="20" t="str">
        <f>VLOOKUP($A2775,Database!$A:$Y,20,FALSE)</f>
        <v/>
      </c>
      <c r="X2775" s="20" t="str">
        <f>VLOOKUP($A2775,Database!$A:$Y,21,FALSE)</f>
        <v/>
      </c>
      <c r="Y2775" s="20">
        <f>IF(A2775=0,0,IF(V2775="À venir",0,IF(AND(ISBLANK(P2775),ISBLANK(Q2775)),1,0)))</f>
        <v>0</v>
      </c>
      <c r="Z2775" s="20" t="str">
        <f>IF(OR(ISBLANK(P2775),ISBLANK(Q2775)),"",IF(OR(AND(P2775&gt;Q2775,W2775&gt;X2775),AND(P2775=Q2775,W2775=X2775),AND(P2775&lt;Q2775,W2775&lt;X2775)),1,0))</f>
        <v/>
      </c>
      <c r="AA2775" s="20" t="str">
        <f ca="1">IF(C2775&lt;NOW(),IF(AND(P2775&gt;Q2775,W2775&gt;X2775),S2775,IF(AND(P2775=Q2775,W2775=X2775),T2775,IF(AND(P2775&lt;Q2775,W2775&lt;X2775),U2775,0))),"")</f>
        <v/>
      </c>
      <c r="AB2775" s="20">
        <f ca="1">IF(AND(P2775=W2775,Q2775=X2775,NOT(ISBLANK(P2775)),NOT(ISBLANK(Q2775)),NOT(ISBLANK(W2775)),NOT(ISBLANK(AA2775))),1,0)</f>
        <v>0</v>
      </c>
      <c r="AC2775" s="20" t="str">
        <f ca="1">IF(AB2775=0,"",IF(OR(ISBLANK(P2775),ISBLANK(Q2775)),"",IF(ISBLANK(VLOOKUP(A2775,Database!A:AA,22,FALSE)),"",VLOOKUP(A2775,Database!A:AA,22,FALSE))))</f>
        <v/>
      </c>
      <c r="AD2775" s="20" t="str">
        <f>IFERROR(
   IF(
     OR(ISBLANK(P2775),ISBLANK(Q2775)),
     "",
     IF(
       AND(AA2775&lt;&gt;"",OR(V2775="Terminé",V2775="En cours")),
       VLOOKUP(AC2775,Setup_ScoreExactBonus!A:D,4,FALSE),
       0
     )),
  0)</f>
        <v/>
      </c>
      <c r="AE2775" s="21">
        <f>IFERROR(IF(OR(ISBLANK(P2775),ISBLANK(Q2775)),0,IF(AA2775&lt;&gt;"", AA2775 + IF(AB2775=1,AD2775, 0), "") * (R2775+1)),"")</f>
        <v>0</v>
      </c>
      <c r="AF2775" s="21">
        <f ca="1">SUMIFS(AE$2:AE2775,D$2:D2775,D2775)</f>
        <v>2656</v>
      </c>
    </row>
    <row r="2776" spans="1:32" hidden="1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1">
        <v>0</v>
      </c>
      <c r="S2776" s="20">
        <f>VLOOKUP($A2776,Database!$A:$Y,10,FALSE)</f>
        <v>0</v>
      </c>
      <c r="T2776" s="20">
        <f>VLOOKUP($A2776,Database!$A:$Y,11,FALSE)</f>
        <v>0</v>
      </c>
      <c r="U2776" s="20">
        <f>VLOOKUP($A2776,Database!$A:$Y,12,FALSE)</f>
        <v>0</v>
      </c>
      <c r="V2776" s="20" t="str">
        <f>VLOOKUP(A2776,Database!A:M,13,FALSE)</f>
        <v>À venir</v>
      </c>
      <c r="W2776" s="20" t="str">
        <f>VLOOKUP($A2776,Database!$A:$Y,20,FALSE)</f>
        <v/>
      </c>
      <c r="X2776" s="20" t="str">
        <f>VLOOKUP($A2776,Database!$A:$Y,21,FALSE)</f>
        <v/>
      </c>
      <c r="Y2776" s="20">
        <f>IF(A2776=0,0,IF(V2776="À venir",0,IF(AND(ISBLANK(P2776),ISBLANK(Q2776)),1,0)))</f>
        <v>0</v>
      </c>
      <c r="Z2776" s="20" t="str">
        <f>IF(OR(ISBLANK(P2776),ISBLANK(Q2776)),"",IF(OR(AND(P2776&gt;Q2776,W2776&gt;X2776),AND(P2776=Q2776,W2776=X2776),AND(P2776&lt;Q2776,W2776&lt;X2776)),1,0))</f>
        <v/>
      </c>
      <c r="AA2776" s="20" t="str">
        <f ca="1">IF(C2776&lt;NOW(),IF(AND(P2776&gt;Q2776,W2776&gt;X2776),S2776,IF(AND(P2776=Q2776,W2776=X2776),T2776,IF(AND(P2776&lt;Q2776,W2776&lt;X2776),U2776,0))),"")</f>
        <v/>
      </c>
      <c r="AB2776" s="20">
        <f ca="1">IF(AND(P2776=W2776,Q2776=X2776,NOT(ISBLANK(P2776)),NOT(ISBLANK(Q2776)),NOT(ISBLANK(W2776)),NOT(ISBLANK(AA2776))),1,0)</f>
        <v>0</v>
      </c>
      <c r="AC2776" s="20" t="str">
        <f ca="1">IF(AB2776=0,"",IF(OR(ISBLANK(P2776),ISBLANK(Q2776)),"",IF(ISBLANK(VLOOKUP(A2776,Database!A:AA,22,FALSE)),"",VLOOKUP(A2776,Database!A:AA,22,FALSE))))</f>
        <v/>
      </c>
      <c r="AD2776" s="20" t="str">
        <f>IFERROR(
   IF(
     OR(ISBLANK(P2776),ISBLANK(Q2776)),
     "",
     IF(
       AND(AA2776&lt;&gt;"",OR(V2776="Terminé",V2776="En cours")),
       VLOOKUP(AC2776,Setup_ScoreExactBonus!A:D,4,FALSE),
       0
     )),
  0)</f>
        <v/>
      </c>
      <c r="AE2776" s="21">
        <f>IFERROR(IF(OR(ISBLANK(P2776),ISBLANK(Q2776)),0,IF(AA2776&lt;&gt;"", AA2776 + IF(AB2776=1,AD2776, 0), "") * (R2776+1)),"")</f>
        <v>0</v>
      </c>
      <c r="AF2776" s="21">
        <f ca="1">SUMIFS(AE$2:AE2776,D$2:D2776,D2776)</f>
        <v>2468</v>
      </c>
    </row>
    <row r="2777" spans="1:32" hidden="1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1">
        <v>0</v>
      </c>
      <c r="S2777" s="20">
        <f>VLOOKUP($A2777,Database!$A:$Y,10,FALSE)</f>
        <v>0</v>
      </c>
      <c r="T2777" s="20">
        <f>VLOOKUP($A2777,Database!$A:$Y,11,FALSE)</f>
        <v>0</v>
      </c>
      <c r="U2777" s="20">
        <f>VLOOKUP($A2777,Database!$A:$Y,12,FALSE)</f>
        <v>0</v>
      </c>
      <c r="V2777" s="20" t="str">
        <f>VLOOKUP(A2777,Database!A:M,13,FALSE)</f>
        <v>À venir</v>
      </c>
      <c r="W2777" s="20" t="str">
        <f>VLOOKUP($A2777,Database!$A:$Y,20,FALSE)</f>
        <v/>
      </c>
      <c r="X2777" s="20" t="str">
        <f>VLOOKUP($A2777,Database!$A:$Y,21,FALSE)</f>
        <v/>
      </c>
      <c r="Y2777" s="20">
        <f>IF(A2777=0,0,IF(V2777="À venir",0,IF(AND(ISBLANK(P2777),ISBLANK(Q2777)),1,0)))</f>
        <v>0</v>
      </c>
      <c r="Z2777" s="20" t="str">
        <f>IF(OR(ISBLANK(P2777),ISBLANK(Q2777)),"",IF(OR(AND(P2777&gt;Q2777,W2777&gt;X2777),AND(P2777=Q2777,W2777=X2777),AND(P2777&lt;Q2777,W2777&lt;X2777)),1,0))</f>
        <v/>
      </c>
      <c r="AA2777" s="20" t="str">
        <f ca="1">IF(C2777&lt;NOW(),IF(AND(P2777&gt;Q2777,W2777&gt;X2777),S2777,IF(AND(P2777=Q2777,W2777=X2777),T2777,IF(AND(P2777&lt;Q2777,W2777&lt;X2777),U2777,0))),"")</f>
        <v/>
      </c>
      <c r="AB2777" s="20">
        <f ca="1">IF(AND(P2777=W2777,Q2777=X2777,NOT(ISBLANK(P2777)),NOT(ISBLANK(Q2777)),NOT(ISBLANK(W2777)),NOT(ISBLANK(AA2777))),1,0)</f>
        <v>0</v>
      </c>
      <c r="AC2777" s="20" t="str">
        <f ca="1">IF(AB2777=0,"",IF(OR(ISBLANK(P2777),ISBLANK(Q2777)),"",IF(ISBLANK(VLOOKUP(A2777,Database!A:AA,22,FALSE)),"",VLOOKUP(A2777,Database!A:AA,22,FALSE))))</f>
        <v/>
      </c>
      <c r="AD2777" s="20" t="str">
        <f>IFERROR(
   IF(
     OR(ISBLANK(P2777),ISBLANK(Q2777)),
     "",
     IF(
       AND(AA2777&lt;&gt;"",OR(V2777="Terminé",V2777="En cours")),
       VLOOKUP(AC2777,Setup_ScoreExactBonus!A:D,4,FALSE),
       0
     )),
  0)</f>
        <v/>
      </c>
      <c r="AE2777" s="21">
        <f>IFERROR(IF(OR(ISBLANK(P2777),ISBLANK(Q2777)),0,IF(AA2777&lt;&gt;"", AA2777 + IF(AB2777=1,AD2777, 0), "") * (R2777+1)),"")</f>
        <v>0</v>
      </c>
      <c r="AF2777" s="21">
        <f ca="1">SUMIFS(AE$2:AE2777,D$2:D2777,D2777)</f>
        <v>2298</v>
      </c>
    </row>
    <row r="2778" spans="1:32" hidden="1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1">
        <v>0</v>
      </c>
      <c r="S2778" s="20">
        <f>VLOOKUP($A2778,Database!$A:$Y,10,FALSE)</f>
        <v>0</v>
      </c>
      <c r="T2778" s="20">
        <f>VLOOKUP($A2778,Database!$A:$Y,11,FALSE)</f>
        <v>0</v>
      </c>
      <c r="U2778" s="20">
        <f>VLOOKUP($A2778,Database!$A:$Y,12,FALSE)</f>
        <v>0</v>
      </c>
      <c r="V2778" s="20" t="str">
        <f>VLOOKUP(A2778,Database!A:M,13,FALSE)</f>
        <v>À venir</v>
      </c>
      <c r="W2778" s="20" t="str">
        <f>VLOOKUP($A2778,Database!$A:$Y,20,FALSE)</f>
        <v/>
      </c>
      <c r="X2778" s="20" t="str">
        <f>VLOOKUP($A2778,Database!$A:$Y,21,FALSE)</f>
        <v/>
      </c>
      <c r="Y2778" s="20">
        <f>IF(A2778=0,0,IF(V2778="À venir",0,IF(AND(ISBLANK(P2778),ISBLANK(Q2778)),1,0)))</f>
        <v>0</v>
      </c>
      <c r="Z2778" s="20" t="str">
        <f>IF(OR(ISBLANK(P2778),ISBLANK(Q2778)),"",IF(OR(AND(P2778&gt;Q2778,W2778&gt;X2778),AND(P2778=Q2778,W2778=X2778),AND(P2778&lt;Q2778,W2778&lt;X2778)),1,0))</f>
        <v/>
      </c>
      <c r="AA2778" s="20" t="str">
        <f ca="1">IF(C2778&lt;NOW(),IF(AND(P2778&gt;Q2778,W2778&gt;X2778),S2778,IF(AND(P2778=Q2778,W2778=X2778),T2778,IF(AND(P2778&lt;Q2778,W2778&lt;X2778),U2778,0))),"")</f>
        <v/>
      </c>
      <c r="AB2778" s="20">
        <f ca="1">IF(AND(P2778=W2778,Q2778=X2778,NOT(ISBLANK(P2778)),NOT(ISBLANK(Q2778)),NOT(ISBLANK(W2778)),NOT(ISBLANK(AA2778))),1,0)</f>
        <v>0</v>
      </c>
      <c r="AC2778" s="20" t="str">
        <f ca="1">IF(AB2778=0,"",IF(OR(ISBLANK(P2778),ISBLANK(Q2778)),"",IF(ISBLANK(VLOOKUP(A2778,Database!A:AA,22,FALSE)),"",VLOOKUP(A2778,Database!A:AA,22,FALSE))))</f>
        <v/>
      </c>
      <c r="AD2778" s="20" t="str">
        <f>IFERROR(
   IF(
     OR(ISBLANK(P2778),ISBLANK(Q2778)),
     "",
     IF(
       AND(AA2778&lt;&gt;"",OR(V2778="Terminé",V2778="En cours")),
       VLOOKUP(AC2778,Setup_ScoreExactBonus!A:D,4,FALSE),
       0
     )),
  0)</f>
        <v/>
      </c>
      <c r="AE2778" s="21">
        <f>IFERROR(IF(OR(ISBLANK(P2778),ISBLANK(Q2778)),0,IF(AA2778&lt;&gt;"", AA2778 + IF(AB2778=1,AD2778, 0), "") * (R2778+1)),"")</f>
        <v>0</v>
      </c>
      <c r="AF2778" s="21">
        <f ca="1">SUMIFS(AE$2:AE2778,D$2:D2778,D2778)</f>
        <v>2034</v>
      </c>
    </row>
    <row r="2779" spans="1:32" hidden="1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1">
        <v>0</v>
      </c>
      <c r="S2779" s="20">
        <f>VLOOKUP($A2779,Database!$A:$Y,10,FALSE)</f>
        <v>0</v>
      </c>
      <c r="T2779" s="20">
        <f>VLOOKUP($A2779,Database!$A:$Y,11,FALSE)</f>
        <v>0</v>
      </c>
      <c r="U2779" s="20">
        <f>VLOOKUP($A2779,Database!$A:$Y,12,FALSE)</f>
        <v>0</v>
      </c>
      <c r="V2779" s="20" t="str">
        <f>VLOOKUP(A2779,Database!A:M,13,FALSE)</f>
        <v>À venir</v>
      </c>
      <c r="W2779" s="20" t="str">
        <f>VLOOKUP($A2779,Database!$A:$Y,20,FALSE)</f>
        <v/>
      </c>
      <c r="X2779" s="20" t="str">
        <f>VLOOKUP($A2779,Database!$A:$Y,21,FALSE)</f>
        <v/>
      </c>
      <c r="Y2779" s="20">
        <f>IF(A2779=0,0,IF(V2779="À venir",0,IF(AND(ISBLANK(P2779),ISBLANK(Q2779)),1,0)))</f>
        <v>0</v>
      </c>
      <c r="Z2779" s="20" t="str">
        <f>IF(OR(ISBLANK(P2779),ISBLANK(Q2779)),"",IF(OR(AND(P2779&gt;Q2779,W2779&gt;X2779),AND(P2779=Q2779,W2779=X2779),AND(P2779&lt;Q2779,W2779&lt;X2779)),1,0))</f>
        <v/>
      </c>
      <c r="AA2779" s="20" t="str">
        <f ca="1">IF(C2779&lt;NOW(),IF(AND(P2779&gt;Q2779,W2779&gt;X2779),S2779,IF(AND(P2779=Q2779,W2779=X2779),T2779,IF(AND(P2779&lt;Q2779,W2779&lt;X2779),U2779,0))),"")</f>
        <v/>
      </c>
      <c r="AB2779" s="20">
        <f ca="1">IF(AND(P2779=W2779,Q2779=X2779,NOT(ISBLANK(P2779)),NOT(ISBLANK(Q2779)),NOT(ISBLANK(W2779)),NOT(ISBLANK(AA2779))),1,0)</f>
        <v>0</v>
      </c>
      <c r="AC2779" s="20" t="str">
        <f ca="1">IF(AB2779=0,"",IF(OR(ISBLANK(P2779),ISBLANK(Q2779)),"",IF(ISBLANK(VLOOKUP(A2779,Database!A:AA,22,FALSE)),"",VLOOKUP(A2779,Database!A:AA,22,FALSE))))</f>
        <v/>
      </c>
      <c r="AD2779" s="20" t="str">
        <f>IFERROR(
   IF(
     OR(ISBLANK(P2779),ISBLANK(Q2779)),
     "",
     IF(
       AND(AA2779&lt;&gt;"",OR(V2779="Terminé",V2779="En cours")),
       VLOOKUP(AC2779,Setup_ScoreExactBonus!A:D,4,FALSE),
       0
     )),
  0)</f>
        <v/>
      </c>
      <c r="AE2779" s="21">
        <f>IFERROR(IF(OR(ISBLANK(P2779),ISBLANK(Q2779)),0,IF(AA2779&lt;&gt;"", AA2779 + IF(AB2779=1,AD2779, 0), "") * (R2779+1)),"")</f>
        <v>0</v>
      </c>
      <c r="AF2779" s="21">
        <f ca="1">SUMIFS(AE$2:AE2779,D$2:D2779,D2779)</f>
        <v>2761</v>
      </c>
    </row>
    <row r="2780" spans="1:32" hidden="1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1">
        <v>0</v>
      </c>
      <c r="S2780" s="20">
        <f>VLOOKUP($A2780,Database!$A:$Y,10,FALSE)</f>
        <v>0</v>
      </c>
      <c r="T2780" s="20">
        <f>VLOOKUP($A2780,Database!$A:$Y,11,FALSE)</f>
        <v>0</v>
      </c>
      <c r="U2780" s="20">
        <f>VLOOKUP($A2780,Database!$A:$Y,12,FALSE)</f>
        <v>0</v>
      </c>
      <c r="V2780" s="20" t="str">
        <f>VLOOKUP(A2780,Database!A:M,13,FALSE)</f>
        <v>À venir</v>
      </c>
      <c r="W2780" s="20" t="str">
        <f>VLOOKUP($A2780,Database!$A:$Y,20,FALSE)</f>
        <v/>
      </c>
      <c r="X2780" s="20" t="str">
        <f>VLOOKUP($A2780,Database!$A:$Y,21,FALSE)</f>
        <v/>
      </c>
      <c r="Y2780" s="20">
        <f>IF(A2780=0,0,IF(V2780="À venir",0,IF(AND(ISBLANK(P2780),ISBLANK(Q2780)),1,0)))</f>
        <v>0</v>
      </c>
      <c r="Z2780" s="20" t="str">
        <f>IF(OR(ISBLANK(P2780),ISBLANK(Q2780)),"",IF(OR(AND(P2780&gt;Q2780,W2780&gt;X2780),AND(P2780=Q2780,W2780=X2780),AND(P2780&lt;Q2780,W2780&lt;X2780)),1,0))</f>
        <v/>
      </c>
      <c r="AA2780" s="20" t="str">
        <f ca="1">IF(C2780&lt;NOW(),IF(AND(P2780&gt;Q2780,W2780&gt;X2780),S2780,IF(AND(P2780=Q2780,W2780=X2780),T2780,IF(AND(P2780&lt;Q2780,W2780&lt;X2780),U2780,0))),"")</f>
        <v/>
      </c>
      <c r="AB2780" s="20">
        <f ca="1">IF(AND(P2780=W2780,Q2780=X2780,NOT(ISBLANK(P2780)),NOT(ISBLANK(Q2780)),NOT(ISBLANK(W2780)),NOT(ISBLANK(AA2780))),1,0)</f>
        <v>0</v>
      </c>
      <c r="AC2780" s="20" t="str">
        <f ca="1">IF(AB2780=0,"",IF(OR(ISBLANK(P2780),ISBLANK(Q2780)),"",IF(ISBLANK(VLOOKUP(A2780,Database!A:AA,22,FALSE)),"",VLOOKUP(A2780,Database!A:AA,22,FALSE))))</f>
        <v/>
      </c>
      <c r="AD2780" s="20" t="str">
        <f>IFERROR(
   IF(
     OR(ISBLANK(P2780),ISBLANK(Q2780)),
     "",
     IF(
       AND(AA2780&lt;&gt;"",OR(V2780="Terminé",V2780="En cours")),
       VLOOKUP(AC2780,Setup_ScoreExactBonus!A:D,4,FALSE),
       0
     )),
  0)</f>
        <v/>
      </c>
      <c r="AE2780" s="21">
        <f>IFERROR(IF(OR(ISBLANK(P2780),ISBLANK(Q2780)),0,IF(AA2780&lt;&gt;"", AA2780 + IF(AB2780=1,AD2780, 0), "") * (R2780+1)),"")</f>
        <v>0</v>
      </c>
      <c r="AF2780" s="21">
        <f ca="1">SUMIFS(AE$2:AE2780,D$2:D2780,D2780)</f>
        <v>2809</v>
      </c>
    </row>
    <row r="2781" spans="1:32" hidden="1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Y2781" s="20">
        <f>IF(A2781=0,0,IF(V2781="À venir",0,IF(AND(ISBLANK(P2781),ISBLANK(Q2781)),1,0)))</f>
        <v>1</v>
      </c>
      <c r="AC2781" s="20" t="str">
        <f>IF(AB2781=0,"",IF(OR(ISBLANK(P2781),ISBLANK(Q2781)),"",IF(ISBLANK(VLOOKUP(A2781,Database!A:AA,22,FALSE)),"",VLOOKUP(A2781,Database!A:AA,22,FALSE))))</f>
        <v/>
      </c>
      <c r="AD2781" s="20" t="str">
        <f>IFERROR(
   IF(
     OR(ISBLANK(P2781),ISBLANK(Q2781)),
     "",
     IF(
       AND(AA2781&lt;&gt;"",OR(V2781="Terminé",V2781="En cours")),
       VLOOKUP(AC2781,Setup_ScoreExactBonus!A:D,4,FALSE),
       0
     )),
  0)</f>
        <v/>
      </c>
      <c r="AF2781" s="21">
        <f ca="1">SUMIFS(AE$2:AE2781,D$2:D2781,D2781)</f>
        <v>2170</v>
      </c>
    </row>
    <row r="2782" spans="1:32" hidden="1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1">
        <v>0</v>
      </c>
      <c r="S2782" s="20">
        <f>VLOOKUP($A2782,Database!$A:$Y,10,FALSE)</f>
        <v>0</v>
      </c>
      <c r="T2782" s="20">
        <f>VLOOKUP($A2782,Database!$A:$Y,11,FALSE)</f>
        <v>0</v>
      </c>
      <c r="U2782" s="20">
        <f>VLOOKUP($A2782,Database!$A:$Y,12,FALSE)</f>
        <v>0</v>
      </c>
      <c r="V2782" s="20" t="str">
        <f>VLOOKUP(A2782,Database!A:M,13,FALSE)</f>
        <v>À venir</v>
      </c>
      <c r="W2782" s="20" t="str">
        <f>VLOOKUP($A2782,Database!$A:$Y,20,FALSE)</f>
        <v/>
      </c>
      <c r="X2782" s="20" t="str">
        <f>VLOOKUP($A2782,Database!$A:$Y,21,FALSE)</f>
        <v/>
      </c>
      <c r="Y2782" s="20">
        <f>IF(A2782=0,0,IF(V2782="À venir",0,IF(AND(ISBLANK(P2782),ISBLANK(Q2782)),1,0)))</f>
        <v>0</v>
      </c>
      <c r="Z2782" s="20" t="str">
        <f>IF(OR(ISBLANK(P2782),ISBLANK(Q2782)),"",IF(OR(AND(P2782&gt;Q2782,W2782&gt;X2782),AND(P2782=Q2782,W2782=X2782),AND(P2782&lt;Q2782,W2782&lt;X2782)),1,0))</f>
        <v/>
      </c>
      <c r="AA2782" s="20" t="str">
        <f ca="1">IF(C2782&lt;NOW(),IF(AND(P2782&gt;Q2782,W2782&gt;X2782),S2782,IF(AND(P2782=Q2782,W2782=X2782),T2782,IF(AND(P2782&lt;Q2782,W2782&lt;X2782),U2782,0))),"")</f>
        <v/>
      </c>
      <c r="AB2782" s="20">
        <f ca="1">IF(AND(P2782=W2782,Q2782=X2782,NOT(ISBLANK(P2782)),NOT(ISBLANK(Q2782)),NOT(ISBLANK(W2782)),NOT(ISBLANK(AA2782))),1,0)</f>
        <v>0</v>
      </c>
      <c r="AC2782" s="20" t="str">
        <f ca="1">IF(AB2782=0,"",IF(OR(ISBLANK(P2782),ISBLANK(Q2782)),"",IF(ISBLANK(VLOOKUP(A2782,Database!A:AA,22,FALSE)),"",VLOOKUP(A2782,Database!A:AA,22,FALSE))))</f>
        <v/>
      </c>
      <c r="AD2782" s="20" t="str">
        <f>IFERROR(
   IF(
     OR(ISBLANK(P2782),ISBLANK(Q2782)),
     "",
     IF(
       AND(AA2782&lt;&gt;"",OR(V2782="Terminé",V2782="En cours")),
       VLOOKUP(AC2782,Setup_ScoreExactBonus!A:D,4,FALSE),
       0
     )),
  0)</f>
        <v/>
      </c>
      <c r="AE2782" s="21">
        <f>IFERROR(IF(OR(ISBLANK(P2782),ISBLANK(Q2782)),0,IF(AA2782&lt;&gt;"", AA2782 + IF(AB2782=1,AD2782, 0), "") * (R2782+1)),"")</f>
        <v>0</v>
      </c>
      <c r="AF2782" s="21">
        <f ca="1">SUMIFS(AE$2:AE2782,D$2:D2782,D2782)</f>
        <v>2233</v>
      </c>
    </row>
    <row r="2783" spans="1:32" hidden="1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1">
        <v>0</v>
      </c>
      <c r="S2783" s="20">
        <f>VLOOKUP($A2783,Database!$A:$Y,10,FALSE)</f>
        <v>0</v>
      </c>
      <c r="T2783" s="20">
        <f>VLOOKUP($A2783,Database!$A:$Y,11,FALSE)</f>
        <v>0</v>
      </c>
      <c r="U2783" s="20">
        <f>VLOOKUP($A2783,Database!$A:$Y,12,FALSE)</f>
        <v>0</v>
      </c>
      <c r="V2783" s="20" t="str">
        <f>VLOOKUP(A2783,Database!A:M,13,FALSE)</f>
        <v>À venir</v>
      </c>
      <c r="W2783" s="20" t="str">
        <f>VLOOKUP($A2783,Database!$A:$Y,20,FALSE)</f>
        <v/>
      </c>
      <c r="X2783" s="20" t="str">
        <f>VLOOKUP($A2783,Database!$A:$Y,21,FALSE)</f>
        <v/>
      </c>
      <c r="Y2783" s="20">
        <f>IF(A2783=0,0,IF(V2783="À venir",0,IF(AND(ISBLANK(P2783),ISBLANK(Q2783)),1,0)))</f>
        <v>0</v>
      </c>
      <c r="Z2783" s="20" t="str">
        <f>IF(OR(ISBLANK(P2783),ISBLANK(Q2783)),"",IF(OR(AND(P2783&gt;Q2783,W2783&gt;X2783),AND(P2783=Q2783,W2783=X2783),AND(P2783&lt;Q2783,W2783&lt;X2783)),1,0))</f>
        <v/>
      </c>
      <c r="AA2783" s="20" t="str">
        <f ca="1">IF(C2783&lt;NOW(),IF(AND(P2783&gt;Q2783,W2783&gt;X2783),S2783,IF(AND(P2783=Q2783,W2783=X2783),T2783,IF(AND(P2783&lt;Q2783,W2783&lt;X2783),U2783,0))),"")</f>
        <v/>
      </c>
      <c r="AB2783" s="20">
        <f ca="1">IF(AND(P2783=W2783,Q2783=X2783,NOT(ISBLANK(P2783)),NOT(ISBLANK(Q2783)),NOT(ISBLANK(W2783)),NOT(ISBLANK(AA2783))),1,0)</f>
        <v>0</v>
      </c>
      <c r="AC2783" s="20" t="str">
        <f ca="1">IF(AB2783=0,"",IF(OR(ISBLANK(P2783),ISBLANK(Q2783)),"",IF(ISBLANK(VLOOKUP(A2783,Database!A:AA,22,FALSE)),"",VLOOKUP(A2783,Database!A:AA,22,FALSE))))</f>
        <v/>
      </c>
      <c r="AD2783" s="20" t="str">
        <f>IFERROR(
   IF(
     OR(ISBLANK(P2783),ISBLANK(Q2783)),
     "",
     IF(
       AND(AA2783&lt;&gt;"",OR(V2783="Terminé",V2783="En cours")),
       VLOOKUP(AC2783,Setup_ScoreExactBonus!A:D,4,FALSE),
       0
     )),
  0)</f>
        <v/>
      </c>
      <c r="AE2783" s="21">
        <f>IFERROR(IF(OR(ISBLANK(P2783),ISBLANK(Q2783)),0,IF(AA2783&lt;&gt;"", AA2783 + IF(AB2783=1,AD2783, 0), "") * (R2783+1)),"")</f>
        <v>0</v>
      </c>
      <c r="AF2783" s="21">
        <f ca="1">SUMIFS(AE$2:AE2783,D$2:D2783,D2783)</f>
        <v>2750</v>
      </c>
    </row>
    <row r="2784" spans="1:32" hidden="1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1">
        <v>0</v>
      </c>
      <c r="S2784" s="20">
        <f>VLOOKUP($A2784,Database!$A:$Y,10,FALSE)</f>
        <v>0</v>
      </c>
      <c r="T2784" s="20">
        <f>VLOOKUP($A2784,Database!$A:$Y,11,FALSE)</f>
        <v>0</v>
      </c>
      <c r="U2784" s="20">
        <f>VLOOKUP($A2784,Database!$A:$Y,12,FALSE)</f>
        <v>0</v>
      </c>
      <c r="V2784" s="20" t="str">
        <f>VLOOKUP(A2784,Database!A:M,13,FALSE)</f>
        <v>À venir</v>
      </c>
      <c r="W2784" s="20" t="str">
        <f>VLOOKUP($A2784,Database!$A:$Y,20,FALSE)</f>
        <v/>
      </c>
      <c r="X2784" s="20" t="str">
        <f>VLOOKUP($A2784,Database!$A:$Y,21,FALSE)</f>
        <v/>
      </c>
      <c r="Y2784" s="20">
        <f>IF(A2784=0,0,IF(V2784="À venir",0,IF(AND(ISBLANK(P2784),ISBLANK(Q2784)),1,0)))</f>
        <v>0</v>
      </c>
      <c r="Z2784" s="20" t="str">
        <f>IF(OR(ISBLANK(P2784),ISBLANK(Q2784)),"",IF(OR(AND(P2784&gt;Q2784,W2784&gt;X2784),AND(P2784=Q2784,W2784=X2784),AND(P2784&lt;Q2784,W2784&lt;X2784)),1,0))</f>
        <v/>
      </c>
      <c r="AA2784" s="20" t="str">
        <f ca="1">IF(C2784&lt;NOW(),IF(AND(P2784&gt;Q2784,W2784&gt;X2784),S2784,IF(AND(P2784=Q2784,W2784=X2784),T2784,IF(AND(P2784&lt;Q2784,W2784&lt;X2784),U2784,0))),"")</f>
        <v/>
      </c>
      <c r="AB2784" s="20">
        <f ca="1">IF(AND(P2784=W2784,Q2784=X2784,NOT(ISBLANK(P2784)),NOT(ISBLANK(Q2784)),NOT(ISBLANK(W2784)),NOT(ISBLANK(AA2784))),1,0)</f>
        <v>0</v>
      </c>
      <c r="AC2784" s="20" t="str">
        <f ca="1">IF(AB2784=0,"",IF(OR(ISBLANK(P2784),ISBLANK(Q2784)),"",IF(ISBLANK(VLOOKUP(A2784,Database!A:AA,22,FALSE)),"",VLOOKUP(A2784,Database!A:AA,22,FALSE))))</f>
        <v/>
      </c>
      <c r="AD2784" s="20" t="str">
        <f>IFERROR(
   IF(
     OR(ISBLANK(P2784),ISBLANK(Q2784)),
     "",
     IF(
       AND(AA2784&lt;&gt;"",OR(V2784="Terminé",V2784="En cours")),
       VLOOKUP(AC2784,Setup_ScoreExactBonus!A:D,4,FALSE),
       0
     )),
  0)</f>
        <v/>
      </c>
      <c r="AE2784" s="21">
        <f>IFERROR(IF(OR(ISBLANK(P2784),ISBLANK(Q2784)),0,IF(AA2784&lt;&gt;"", AA2784 + IF(AB2784=1,AD2784, 0), "") * (R2784+1)),"")</f>
        <v>0</v>
      </c>
      <c r="AF2784" s="21">
        <f ca="1">SUMIFS(AE$2:AE2784,D$2:D2784,D2784)</f>
        <v>3059</v>
      </c>
    </row>
    <row r="2785" spans="1:32" hidden="1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1">
        <v>0</v>
      </c>
      <c r="S2785" s="20">
        <f>VLOOKUP($A2785,Database!$A:$Y,10,FALSE)</f>
        <v>0</v>
      </c>
      <c r="T2785" s="20">
        <f>VLOOKUP($A2785,Database!$A:$Y,11,FALSE)</f>
        <v>0</v>
      </c>
      <c r="U2785" s="20">
        <f>VLOOKUP($A2785,Database!$A:$Y,12,FALSE)</f>
        <v>0</v>
      </c>
      <c r="V2785" s="20" t="str">
        <f>VLOOKUP(A2785,Database!A:M,13,FALSE)</f>
        <v>À venir</v>
      </c>
      <c r="W2785" s="20" t="str">
        <f>VLOOKUP($A2785,Database!$A:$Y,20,FALSE)</f>
        <v/>
      </c>
      <c r="X2785" s="20" t="str">
        <f>VLOOKUP($A2785,Database!$A:$Y,21,FALSE)</f>
        <v/>
      </c>
      <c r="Y2785" s="20">
        <f>IF(A2785=0,0,IF(V2785="À venir",0,IF(AND(ISBLANK(P2785),ISBLANK(Q2785)),1,0)))</f>
        <v>0</v>
      </c>
      <c r="Z2785" s="20" t="str">
        <f>IF(OR(ISBLANK(P2785),ISBLANK(Q2785)),"",IF(OR(AND(P2785&gt;Q2785,W2785&gt;X2785),AND(P2785=Q2785,W2785=X2785),AND(P2785&lt;Q2785,W2785&lt;X2785)),1,0))</f>
        <v/>
      </c>
      <c r="AA2785" s="20" t="str">
        <f ca="1">IF(C2785&lt;NOW(),IF(AND(P2785&gt;Q2785,W2785&gt;X2785),S2785,IF(AND(P2785=Q2785,W2785=X2785),T2785,IF(AND(P2785&lt;Q2785,W2785&lt;X2785),U2785,0))),"")</f>
        <v/>
      </c>
      <c r="AB2785" s="20">
        <f ca="1">IF(AND(P2785=W2785,Q2785=X2785,NOT(ISBLANK(P2785)),NOT(ISBLANK(Q2785)),NOT(ISBLANK(W2785)),NOT(ISBLANK(AA2785))),1,0)</f>
        <v>0</v>
      </c>
      <c r="AC2785" s="20" t="str">
        <f ca="1">IF(AB2785=0,"",IF(OR(ISBLANK(P2785),ISBLANK(Q2785)),"",IF(ISBLANK(VLOOKUP(A2785,Database!A:AA,22,FALSE)),"",VLOOKUP(A2785,Database!A:AA,22,FALSE))))</f>
        <v/>
      </c>
      <c r="AD2785" s="20" t="str">
        <f>IFERROR(
   IF(
     OR(ISBLANK(P2785),ISBLANK(Q2785)),
     "",
     IF(
       AND(AA2785&lt;&gt;"",OR(V2785="Terminé",V2785="En cours")),
       VLOOKUP(AC2785,Setup_ScoreExactBonus!A:D,4,FALSE),
       0
     )),
  0)</f>
        <v/>
      </c>
      <c r="AE2785" s="21">
        <f>IFERROR(IF(OR(ISBLANK(P2785),ISBLANK(Q2785)),0,IF(AA2785&lt;&gt;"", AA2785 + IF(AB2785=1,AD2785, 0), "") * (R2785+1)),"")</f>
        <v>0</v>
      </c>
      <c r="AF2785" s="21">
        <f ca="1">SUMIFS(AE$2:AE2785,D$2:D2785,D2785)</f>
        <v>2802</v>
      </c>
    </row>
    <row r="2786" spans="1:32" hidden="1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1">
        <v>0</v>
      </c>
      <c r="S2786" s="20">
        <f>VLOOKUP($A2786,Database!$A:$Y,10,FALSE)</f>
        <v>0</v>
      </c>
      <c r="T2786" s="20">
        <f>VLOOKUP($A2786,Database!$A:$Y,11,FALSE)</f>
        <v>0</v>
      </c>
      <c r="U2786" s="20">
        <f>VLOOKUP($A2786,Database!$A:$Y,12,FALSE)</f>
        <v>0</v>
      </c>
      <c r="V2786" s="20" t="str">
        <f>VLOOKUP(A2786,Database!A:M,13,FALSE)</f>
        <v>À venir</v>
      </c>
      <c r="W2786" s="20" t="str">
        <f>VLOOKUP($A2786,Database!$A:$Y,20,FALSE)</f>
        <v/>
      </c>
      <c r="X2786" s="20" t="str">
        <f>VLOOKUP($A2786,Database!$A:$Y,21,FALSE)</f>
        <v/>
      </c>
      <c r="Y2786" s="20">
        <f>IF(A2786=0,0,IF(V2786="À venir",0,IF(AND(ISBLANK(P2786),ISBLANK(Q2786)),1,0)))</f>
        <v>0</v>
      </c>
      <c r="Z2786" s="20" t="str">
        <f>IF(OR(ISBLANK(P2786),ISBLANK(Q2786)),"",IF(OR(AND(P2786&gt;Q2786,W2786&gt;X2786),AND(P2786=Q2786,W2786=X2786),AND(P2786&lt;Q2786,W2786&lt;X2786)),1,0))</f>
        <v/>
      </c>
      <c r="AA2786" s="20" t="str">
        <f ca="1">IF(C2786&lt;NOW(),IF(AND(P2786&gt;Q2786,W2786&gt;X2786),S2786,IF(AND(P2786=Q2786,W2786=X2786),T2786,IF(AND(P2786&lt;Q2786,W2786&lt;X2786),U2786,0))),"")</f>
        <v/>
      </c>
      <c r="AB2786" s="20">
        <f ca="1">IF(AND(P2786=W2786,Q2786=X2786,NOT(ISBLANK(P2786)),NOT(ISBLANK(Q2786)),NOT(ISBLANK(W2786)),NOT(ISBLANK(AA2786))),1,0)</f>
        <v>0</v>
      </c>
      <c r="AC2786" s="20" t="str">
        <f ca="1">IF(AB2786=0,"",IF(OR(ISBLANK(P2786),ISBLANK(Q2786)),"",IF(ISBLANK(VLOOKUP(A2786,Database!A:AA,22,FALSE)),"",VLOOKUP(A2786,Database!A:AA,22,FALSE))))</f>
        <v/>
      </c>
      <c r="AD2786" s="20" t="str">
        <f>IFERROR(
   IF(
     OR(ISBLANK(P2786),ISBLANK(Q2786)),
     "",
     IF(
       AND(AA2786&lt;&gt;"",OR(V2786="Terminé",V2786="En cours")),
       VLOOKUP(AC2786,Setup_ScoreExactBonus!A:D,4,FALSE),
       0
     )),
  0)</f>
        <v/>
      </c>
      <c r="AE2786" s="21">
        <f>IFERROR(IF(OR(ISBLANK(P2786),ISBLANK(Q2786)),0,IF(AA2786&lt;&gt;"", AA2786 + IF(AB2786=1,AD2786, 0), "") * (R2786+1)),"")</f>
        <v>0</v>
      </c>
      <c r="AF2786" s="21">
        <f ca="1">SUMIFS(AE$2:AE2786,D$2:D2786,D2786)</f>
        <v>2698</v>
      </c>
    </row>
    <row r="2787" spans="1:32" hidden="1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1">
        <v>0</v>
      </c>
      <c r="S2787" s="20">
        <f>VLOOKUP($A2787,Database!$A:$Y,10,FALSE)</f>
        <v>0</v>
      </c>
      <c r="T2787" s="20">
        <f>VLOOKUP($A2787,Database!$A:$Y,11,FALSE)</f>
        <v>0</v>
      </c>
      <c r="U2787" s="20">
        <f>VLOOKUP($A2787,Database!$A:$Y,12,FALSE)</f>
        <v>0</v>
      </c>
      <c r="V2787" s="20" t="str">
        <f>VLOOKUP(A2787,Database!A:M,13,FALSE)</f>
        <v>À venir</v>
      </c>
      <c r="W2787" s="20" t="str">
        <f>VLOOKUP($A2787,Database!$A:$Y,20,FALSE)</f>
        <v/>
      </c>
      <c r="X2787" s="20" t="str">
        <f>VLOOKUP($A2787,Database!$A:$Y,21,FALSE)</f>
        <v/>
      </c>
      <c r="Y2787" s="20">
        <f>IF(A2787=0,0,IF(V2787="À venir",0,IF(AND(ISBLANK(P2787),ISBLANK(Q2787)),1,0)))</f>
        <v>0</v>
      </c>
      <c r="Z2787" s="20" t="str">
        <f>IF(OR(ISBLANK(P2787),ISBLANK(Q2787)),"",IF(OR(AND(P2787&gt;Q2787,W2787&gt;X2787),AND(P2787=Q2787,W2787=X2787),AND(P2787&lt;Q2787,W2787&lt;X2787)),1,0))</f>
        <v/>
      </c>
      <c r="AA2787" s="20" t="str">
        <f ca="1">IF(C2787&lt;NOW(),IF(AND(P2787&gt;Q2787,W2787&gt;X2787),S2787,IF(AND(P2787=Q2787,W2787=X2787),T2787,IF(AND(P2787&lt;Q2787,W2787&lt;X2787),U2787,0))),"")</f>
        <v/>
      </c>
      <c r="AB2787" s="20">
        <f ca="1">IF(AND(P2787=W2787,Q2787=X2787,NOT(ISBLANK(P2787)),NOT(ISBLANK(Q2787)),NOT(ISBLANK(W2787)),NOT(ISBLANK(AA2787))),1,0)</f>
        <v>0</v>
      </c>
      <c r="AC2787" s="20" t="str">
        <f ca="1">IF(AB2787=0,"",IF(OR(ISBLANK(P2787),ISBLANK(Q2787)),"",IF(ISBLANK(VLOOKUP(A2787,Database!A:AA,22,FALSE)),"",VLOOKUP(A2787,Database!A:AA,22,FALSE))))</f>
        <v/>
      </c>
      <c r="AD2787" s="20" t="str">
        <f>IFERROR(
   IF(
     OR(ISBLANK(P2787),ISBLANK(Q2787)),
     "",
     IF(
       AND(AA2787&lt;&gt;"",OR(V2787="Terminé",V2787="En cours")),
       VLOOKUP(AC2787,Setup_ScoreExactBonus!A:D,4,FALSE),
       0
     )),
  0)</f>
        <v/>
      </c>
      <c r="AE2787" s="21">
        <f>IFERROR(IF(OR(ISBLANK(P2787),ISBLANK(Q2787)),0,IF(AA2787&lt;&gt;"", AA2787 + IF(AB2787=1,AD2787, 0), "") * (R2787+1)),"")</f>
        <v>0</v>
      </c>
      <c r="AF2787" s="21">
        <f ca="1">SUMIFS(AE$2:AE2787,D$2:D2787,D2787)</f>
        <v>2190</v>
      </c>
    </row>
    <row r="2788" spans="1:32" hidden="1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1">
        <v>0</v>
      </c>
      <c r="S2788" s="20">
        <f>VLOOKUP($A2788,Database!$A:$Y,10,FALSE)</f>
        <v>0</v>
      </c>
      <c r="T2788" s="20">
        <f>VLOOKUP($A2788,Database!$A:$Y,11,FALSE)</f>
        <v>0</v>
      </c>
      <c r="U2788" s="20">
        <f>VLOOKUP($A2788,Database!$A:$Y,12,FALSE)</f>
        <v>0</v>
      </c>
      <c r="V2788" s="20" t="str">
        <f>VLOOKUP(A2788,Database!A:M,13,FALSE)</f>
        <v>À venir</v>
      </c>
      <c r="W2788" s="20" t="str">
        <f>VLOOKUP($A2788,Database!$A:$Y,20,FALSE)</f>
        <v/>
      </c>
      <c r="X2788" s="20" t="str">
        <f>VLOOKUP($A2788,Database!$A:$Y,21,FALSE)</f>
        <v/>
      </c>
      <c r="Y2788" s="20">
        <f>IF(A2788=0,0,IF(V2788="À venir",0,IF(AND(ISBLANK(P2788),ISBLANK(Q2788)),1,0)))</f>
        <v>0</v>
      </c>
      <c r="Z2788" s="20" t="str">
        <f>IF(OR(ISBLANK(P2788),ISBLANK(Q2788)),"",IF(OR(AND(P2788&gt;Q2788,W2788&gt;X2788),AND(P2788=Q2788,W2788=X2788),AND(P2788&lt;Q2788,W2788&lt;X2788)),1,0))</f>
        <v/>
      </c>
      <c r="AA2788" s="20" t="str">
        <f ca="1">IF(C2788&lt;NOW(),IF(AND(P2788&gt;Q2788,W2788&gt;X2788),S2788,IF(AND(P2788=Q2788,W2788=X2788),T2788,IF(AND(P2788&lt;Q2788,W2788&lt;X2788),U2788,0))),"")</f>
        <v/>
      </c>
      <c r="AB2788" s="20">
        <f ca="1">IF(AND(P2788=W2788,Q2788=X2788,NOT(ISBLANK(P2788)),NOT(ISBLANK(Q2788)),NOT(ISBLANK(W2788)),NOT(ISBLANK(AA2788))),1,0)</f>
        <v>0</v>
      </c>
      <c r="AC2788" s="20" t="str">
        <f ca="1">IF(AB2788=0,"",IF(OR(ISBLANK(P2788),ISBLANK(Q2788)),"",IF(ISBLANK(VLOOKUP(A2788,Database!A:AA,22,FALSE)),"",VLOOKUP(A2788,Database!A:AA,22,FALSE))))</f>
        <v/>
      </c>
      <c r="AD2788" s="20" t="str">
        <f>IFERROR(
   IF(
     OR(ISBLANK(P2788),ISBLANK(Q2788)),
     "",
     IF(
       AND(AA2788&lt;&gt;"",OR(V2788="Terminé",V2788="En cours")),
       VLOOKUP(AC2788,Setup_ScoreExactBonus!A:D,4,FALSE),
       0
     )),
  0)</f>
        <v/>
      </c>
      <c r="AE2788" s="21">
        <f>IFERROR(IF(OR(ISBLANK(P2788),ISBLANK(Q2788)),0,IF(AA2788&lt;&gt;"", AA2788 + IF(AB2788=1,AD2788, 0), "") * (R2788+1)),"")</f>
        <v>0</v>
      </c>
      <c r="AF2788" s="21">
        <f ca="1">SUMIFS(AE$2:AE2788,D$2:D2788,D2788)</f>
        <v>2789</v>
      </c>
    </row>
    <row r="2789" spans="1:32" hidden="1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1">
        <v>0</v>
      </c>
      <c r="S2789" s="20">
        <f>VLOOKUP($A2789,Database!$A:$Y,10,FALSE)</f>
        <v>0</v>
      </c>
      <c r="T2789" s="20">
        <f>VLOOKUP($A2789,Database!$A:$Y,11,FALSE)</f>
        <v>0</v>
      </c>
      <c r="U2789" s="20">
        <f>VLOOKUP($A2789,Database!$A:$Y,12,FALSE)</f>
        <v>0</v>
      </c>
      <c r="V2789" s="20" t="str">
        <f>VLOOKUP(A2789,Database!A:M,13,FALSE)</f>
        <v>À venir</v>
      </c>
      <c r="W2789" s="20" t="str">
        <f>VLOOKUP($A2789,Database!$A:$Y,20,FALSE)</f>
        <v/>
      </c>
      <c r="X2789" s="20" t="str">
        <f>VLOOKUP($A2789,Database!$A:$Y,21,FALSE)</f>
        <v/>
      </c>
      <c r="Y2789" s="20">
        <f>IF(A2789=0,0,IF(V2789="À venir",0,IF(AND(ISBLANK(P2789),ISBLANK(Q2789)),1,0)))</f>
        <v>0</v>
      </c>
      <c r="Z2789" s="20" t="str">
        <f>IF(OR(ISBLANK(P2789),ISBLANK(Q2789)),"",IF(OR(AND(P2789&gt;Q2789,W2789&gt;X2789),AND(P2789=Q2789,W2789=X2789),AND(P2789&lt;Q2789,W2789&lt;X2789)),1,0))</f>
        <v/>
      </c>
      <c r="AA2789" s="20" t="str">
        <f ca="1">IF(C2789&lt;NOW(),IF(AND(P2789&gt;Q2789,W2789&gt;X2789),S2789,IF(AND(P2789=Q2789,W2789=X2789),T2789,IF(AND(P2789&lt;Q2789,W2789&lt;X2789),U2789,0))),"")</f>
        <v/>
      </c>
      <c r="AB2789" s="20">
        <f ca="1">IF(AND(P2789=W2789,Q2789=X2789,NOT(ISBLANK(P2789)),NOT(ISBLANK(Q2789)),NOT(ISBLANK(W2789)),NOT(ISBLANK(AA2789))),1,0)</f>
        <v>0</v>
      </c>
      <c r="AC2789" s="20" t="str">
        <f ca="1">IF(AB2789=0,"",IF(OR(ISBLANK(P2789),ISBLANK(Q2789)),"",IF(ISBLANK(VLOOKUP(A2789,Database!A:AA,22,FALSE)),"",VLOOKUP(A2789,Database!A:AA,22,FALSE))))</f>
        <v/>
      </c>
      <c r="AD2789" s="20" t="str">
        <f>IFERROR(
   IF(
     OR(ISBLANK(P2789),ISBLANK(Q2789)),
     "",
     IF(
       AND(AA2789&lt;&gt;"",OR(V2789="Terminé",V2789="En cours")),
       VLOOKUP(AC2789,Setup_ScoreExactBonus!A:D,4,FALSE),
       0
     )),
  0)</f>
        <v/>
      </c>
      <c r="AE2789" s="21">
        <f>IFERROR(IF(OR(ISBLANK(P2789),ISBLANK(Q2789)),0,IF(AA2789&lt;&gt;"", AA2789 + IF(AB2789=1,AD2789, 0), "") * (R2789+1)),"")</f>
        <v>0</v>
      </c>
      <c r="AF2789" s="21">
        <f ca="1">SUMIFS(AE$2:AE2789,D$2:D2789,D2789)</f>
        <v>1434</v>
      </c>
    </row>
    <row r="2790" spans="1:32" hidden="1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1">
        <v>0</v>
      </c>
      <c r="S2790" s="20">
        <f>VLOOKUP($A2790,Database!$A:$Y,10,FALSE)</f>
        <v>0</v>
      </c>
      <c r="T2790" s="20">
        <f>VLOOKUP($A2790,Database!$A:$Y,11,FALSE)</f>
        <v>0</v>
      </c>
      <c r="U2790" s="20">
        <f>VLOOKUP($A2790,Database!$A:$Y,12,FALSE)</f>
        <v>0</v>
      </c>
      <c r="V2790" s="20" t="str">
        <f>VLOOKUP(A2790,Database!A:M,13,FALSE)</f>
        <v>À venir</v>
      </c>
      <c r="W2790" s="20" t="str">
        <f>VLOOKUP($A2790,Database!$A:$Y,20,FALSE)</f>
        <v/>
      </c>
      <c r="X2790" s="20" t="str">
        <f>VLOOKUP($A2790,Database!$A:$Y,21,FALSE)</f>
        <v/>
      </c>
      <c r="Y2790" s="20">
        <f>IF(A2790=0,0,IF(V2790="À venir",0,IF(AND(ISBLANK(P2790),ISBLANK(Q2790)),1,0)))</f>
        <v>0</v>
      </c>
      <c r="Z2790" s="20" t="str">
        <f>IF(OR(ISBLANK(P2790),ISBLANK(Q2790)),"",IF(OR(AND(P2790&gt;Q2790,W2790&gt;X2790),AND(P2790=Q2790,W2790=X2790),AND(P2790&lt;Q2790,W2790&lt;X2790)),1,0))</f>
        <v/>
      </c>
      <c r="AA2790" s="20" t="str">
        <f ca="1">IF(C2790&lt;NOW(),IF(AND(P2790&gt;Q2790,W2790&gt;X2790),S2790,IF(AND(P2790=Q2790,W2790=X2790),T2790,IF(AND(P2790&lt;Q2790,W2790&lt;X2790),U2790,0))),"")</f>
        <v/>
      </c>
      <c r="AB2790" s="20">
        <f ca="1">IF(AND(P2790=W2790,Q2790=X2790,NOT(ISBLANK(P2790)),NOT(ISBLANK(Q2790)),NOT(ISBLANK(W2790)),NOT(ISBLANK(AA2790))),1,0)</f>
        <v>0</v>
      </c>
      <c r="AC2790" s="20" t="str">
        <f ca="1">IF(AB2790=0,"",IF(OR(ISBLANK(P2790),ISBLANK(Q2790)),"",IF(ISBLANK(VLOOKUP(A2790,Database!A:AA,22,FALSE)),"",VLOOKUP(A2790,Database!A:AA,22,FALSE))))</f>
        <v/>
      </c>
      <c r="AD2790" s="20" t="str">
        <f>IFERROR(
   IF(
     OR(ISBLANK(P2790),ISBLANK(Q2790)),
     "",
     IF(
       AND(AA2790&lt;&gt;"",OR(V2790="Terminé",V2790="En cours")),
       VLOOKUP(AC2790,Setup_ScoreExactBonus!A:D,4,FALSE),
       0
     )),
  0)</f>
        <v/>
      </c>
      <c r="AE2790" s="21">
        <f>IFERROR(IF(OR(ISBLANK(P2790),ISBLANK(Q2790)),0,IF(AA2790&lt;&gt;"", AA2790 + IF(AB2790=1,AD2790, 0), "") * (R2790+1)),"")</f>
        <v>0</v>
      </c>
      <c r="AF2790" s="21">
        <f ca="1">SUMIFS(AE$2:AE2790,D$2:D2790,D2790)</f>
        <v>2732</v>
      </c>
    </row>
    <row r="2791" spans="1:32" hidden="1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1">
        <v>0</v>
      </c>
      <c r="S2791" s="20">
        <f>VLOOKUP($A2791,Database!$A:$Y,10,FALSE)</f>
        <v>0</v>
      </c>
      <c r="T2791" s="20">
        <f>VLOOKUP($A2791,Database!$A:$Y,11,FALSE)</f>
        <v>0</v>
      </c>
      <c r="U2791" s="20">
        <f>VLOOKUP($A2791,Database!$A:$Y,12,FALSE)</f>
        <v>0</v>
      </c>
      <c r="V2791" s="20" t="str">
        <f>VLOOKUP(A2791,Database!A:M,13,FALSE)</f>
        <v>À venir</v>
      </c>
      <c r="W2791" s="20" t="str">
        <f>VLOOKUP($A2791,Database!$A:$Y,20,FALSE)</f>
        <v/>
      </c>
      <c r="X2791" s="20" t="str">
        <f>VLOOKUP($A2791,Database!$A:$Y,21,FALSE)</f>
        <v/>
      </c>
      <c r="Y2791" s="20">
        <f>IF(A2791=0,0,IF(V2791="À venir",0,IF(AND(ISBLANK(P2791),ISBLANK(Q2791)),1,0)))</f>
        <v>0</v>
      </c>
      <c r="Z2791" s="20" t="str">
        <f>IF(OR(ISBLANK(P2791),ISBLANK(Q2791)),"",IF(OR(AND(P2791&gt;Q2791,W2791&gt;X2791),AND(P2791=Q2791,W2791=X2791),AND(P2791&lt;Q2791,W2791&lt;X2791)),1,0))</f>
        <v/>
      </c>
      <c r="AA2791" s="20" t="str">
        <f ca="1">IF(C2791&lt;NOW(),IF(AND(P2791&gt;Q2791,W2791&gt;X2791),S2791,IF(AND(P2791=Q2791,W2791=X2791),T2791,IF(AND(P2791&lt;Q2791,W2791&lt;X2791),U2791,0))),"")</f>
        <v/>
      </c>
      <c r="AB2791" s="20">
        <f ca="1">IF(AND(P2791=W2791,Q2791=X2791,NOT(ISBLANK(P2791)),NOT(ISBLANK(Q2791)),NOT(ISBLANK(W2791)),NOT(ISBLANK(AA2791))),1,0)</f>
        <v>0</v>
      </c>
      <c r="AC2791" s="20" t="str">
        <f ca="1">IF(AB2791=0,"",IF(OR(ISBLANK(P2791),ISBLANK(Q2791)),"",IF(ISBLANK(VLOOKUP(A2791,Database!A:AA,22,FALSE)),"",VLOOKUP(A2791,Database!A:AA,22,FALSE))))</f>
        <v/>
      </c>
      <c r="AD2791" s="20" t="str">
        <f>IFERROR(
   IF(
     OR(ISBLANK(P2791),ISBLANK(Q2791)),
     "",
     IF(
       AND(AA2791&lt;&gt;"",OR(V2791="Terminé",V2791="En cours")),
       VLOOKUP(AC2791,Setup_ScoreExactBonus!A:D,4,FALSE),
       0
     )),
  0)</f>
        <v/>
      </c>
      <c r="AE2791" s="21">
        <f>IFERROR(IF(OR(ISBLANK(P2791),ISBLANK(Q2791)),0,IF(AA2791&lt;&gt;"", AA2791 + IF(AB2791=1,AD2791, 0), "") * (R2791+1)),"")</f>
        <v>0</v>
      </c>
      <c r="AF2791" s="21">
        <f ca="1">SUMIFS(AE$2:AE2791,D$2:D2791,D2791)</f>
        <v>2825</v>
      </c>
    </row>
    <row r="2792" spans="1:32" hidden="1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1">
        <v>0</v>
      </c>
      <c r="S2792" s="20">
        <f>VLOOKUP($A2792,Database!$A:$Y,10,FALSE)</f>
        <v>0</v>
      </c>
      <c r="T2792" s="20">
        <f>VLOOKUP($A2792,Database!$A:$Y,11,FALSE)</f>
        <v>0</v>
      </c>
      <c r="U2792" s="20">
        <f>VLOOKUP($A2792,Database!$A:$Y,12,FALSE)</f>
        <v>0</v>
      </c>
      <c r="V2792" s="20" t="str">
        <f>VLOOKUP(A2792,Database!A:M,13,FALSE)</f>
        <v>À venir</v>
      </c>
      <c r="W2792" s="20" t="str">
        <f>VLOOKUP($A2792,Database!$A:$Y,20,FALSE)</f>
        <v/>
      </c>
      <c r="X2792" s="20" t="str">
        <f>VLOOKUP($A2792,Database!$A:$Y,21,FALSE)</f>
        <v/>
      </c>
      <c r="Y2792" s="20">
        <f>IF(A2792=0,0,IF(V2792="À venir",0,IF(AND(ISBLANK(P2792),ISBLANK(Q2792)),1,0)))</f>
        <v>0</v>
      </c>
      <c r="Z2792" s="20" t="str">
        <f>IF(OR(ISBLANK(P2792),ISBLANK(Q2792)),"",IF(OR(AND(P2792&gt;Q2792,W2792&gt;X2792),AND(P2792=Q2792,W2792=X2792),AND(P2792&lt;Q2792,W2792&lt;X2792)),1,0))</f>
        <v/>
      </c>
      <c r="AA2792" s="20" t="str">
        <f ca="1">IF(C2792&lt;NOW(),IF(AND(P2792&gt;Q2792,W2792&gt;X2792),S2792,IF(AND(P2792=Q2792,W2792=X2792),T2792,IF(AND(P2792&lt;Q2792,W2792&lt;X2792),U2792,0))),"")</f>
        <v/>
      </c>
      <c r="AB2792" s="20">
        <f ca="1">IF(AND(P2792=W2792,Q2792=X2792,NOT(ISBLANK(P2792)),NOT(ISBLANK(Q2792)),NOT(ISBLANK(W2792)),NOT(ISBLANK(AA2792))),1,0)</f>
        <v>0</v>
      </c>
      <c r="AC2792" s="20" t="str">
        <f ca="1">IF(AB2792=0,"",IF(OR(ISBLANK(P2792),ISBLANK(Q2792)),"",IF(ISBLANK(VLOOKUP(A2792,Database!A:AA,22,FALSE)),"",VLOOKUP(A2792,Database!A:AA,22,FALSE))))</f>
        <v/>
      </c>
      <c r="AD2792" s="20" t="str">
        <f>IFERROR(
   IF(
     OR(ISBLANK(P2792),ISBLANK(Q2792)),
     "",
     IF(
       AND(AA2792&lt;&gt;"",OR(V2792="Terminé",V2792="En cours")),
       VLOOKUP(AC2792,Setup_ScoreExactBonus!A:D,4,FALSE),
       0
     )),
  0)</f>
        <v/>
      </c>
      <c r="AE2792" s="21">
        <f>IFERROR(IF(OR(ISBLANK(P2792),ISBLANK(Q2792)),0,IF(AA2792&lt;&gt;"", AA2792 + IF(AB2792=1,AD2792, 0), "") * (R2792+1)),"")</f>
        <v>0</v>
      </c>
      <c r="AF2792" s="21">
        <f ca="1">SUMIFS(AE$2:AE2792,D$2:D2792,D2792)</f>
        <v>2585</v>
      </c>
    </row>
    <row r="2793" spans="1:32" hidden="1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1">
        <v>0</v>
      </c>
      <c r="S2793" s="20">
        <f>VLOOKUP($A2793,Database!$A:$Y,10,FALSE)</f>
        <v>0</v>
      </c>
      <c r="T2793" s="20">
        <f>VLOOKUP($A2793,Database!$A:$Y,11,FALSE)</f>
        <v>0</v>
      </c>
      <c r="U2793" s="20">
        <f>VLOOKUP($A2793,Database!$A:$Y,12,FALSE)</f>
        <v>0</v>
      </c>
      <c r="V2793" s="20" t="str">
        <f>VLOOKUP(A2793,Database!A:M,13,FALSE)</f>
        <v>À venir</v>
      </c>
      <c r="W2793" s="20" t="str">
        <f>VLOOKUP($A2793,Database!$A:$Y,20,FALSE)</f>
        <v/>
      </c>
      <c r="X2793" s="20" t="str">
        <f>VLOOKUP($A2793,Database!$A:$Y,21,FALSE)</f>
        <v/>
      </c>
      <c r="Y2793" s="20">
        <f>IF(A2793=0,0,IF(V2793="À venir",0,IF(AND(ISBLANK(P2793),ISBLANK(Q2793)),1,0)))</f>
        <v>0</v>
      </c>
      <c r="Z2793" s="20" t="str">
        <f>IF(OR(ISBLANK(P2793),ISBLANK(Q2793)),"",IF(OR(AND(P2793&gt;Q2793,W2793&gt;X2793),AND(P2793=Q2793,W2793=X2793),AND(P2793&lt;Q2793,W2793&lt;X2793)),1,0))</f>
        <v/>
      </c>
      <c r="AA2793" s="20" t="str">
        <f ca="1">IF(C2793&lt;NOW(),IF(AND(P2793&gt;Q2793,W2793&gt;X2793),S2793,IF(AND(P2793=Q2793,W2793=X2793),T2793,IF(AND(P2793&lt;Q2793,W2793&lt;X2793),U2793,0))),"")</f>
        <v/>
      </c>
      <c r="AB2793" s="20">
        <f ca="1">IF(AND(P2793=W2793,Q2793=X2793,NOT(ISBLANK(P2793)),NOT(ISBLANK(Q2793)),NOT(ISBLANK(W2793)),NOT(ISBLANK(AA2793))),1,0)</f>
        <v>0</v>
      </c>
      <c r="AC2793" s="20" t="str">
        <f ca="1">IF(AB2793=0,"",IF(OR(ISBLANK(P2793),ISBLANK(Q2793)),"",IF(ISBLANK(VLOOKUP(A2793,Database!A:AA,22,FALSE)),"",VLOOKUP(A2793,Database!A:AA,22,FALSE))))</f>
        <v/>
      </c>
      <c r="AD2793" s="20" t="str">
        <f>IFERROR(
   IF(
     OR(ISBLANK(P2793),ISBLANK(Q2793)),
     "",
     IF(
       AND(AA2793&lt;&gt;"",OR(V2793="Terminé",V2793="En cours")),
       VLOOKUP(AC2793,Setup_ScoreExactBonus!A:D,4,FALSE),
       0
     )),
  0)</f>
        <v/>
      </c>
      <c r="AE2793" s="21">
        <f>IFERROR(IF(OR(ISBLANK(P2793),ISBLANK(Q2793)),0,IF(AA2793&lt;&gt;"", AA2793 + IF(AB2793=1,AD2793, 0), "") * (R2793+1)),"")</f>
        <v>0</v>
      </c>
      <c r="AF2793" s="21">
        <f ca="1">SUMIFS(AE$2:AE2793,D$2:D2793,D2793)</f>
        <v>2936</v>
      </c>
    </row>
    <row r="2794" spans="1:32" hidden="1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1">
        <v>0</v>
      </c>
      <c r="S2794" s="20">
        <f>VLOOKUP($A2794,Database!$A:$Y,10,FALSE)</f>
        <v>0</v>
      </c>
      <c r="T2794" s="20">
        <f>VLOOKUP($A2794,Database!$A:$Y,11,FALSE)</f>
        <v>0</v>
      </c>
      <c r="U2794" s="20">
        <f>VLOOKUP($A2794,Database!$A:$Y,12,FALSE)</f>
        <v>0</v>
      </c>
      <c r="V2794" s="20" t="str">
        <f>VLOOKUP(A2794,Database!A:M,13,FALSE)</f>
        <v>À venir</v>
      </c>
      <c r="W2794" s="20" t="str">
        <f>VLOOKUP($A2794,Database!$A:$Y,20,FALSE)</f>
        <v/>
      </c>
      <c r="X2794" s="20" t="str">
        <f>VLOOKUP($A2794,Database!$A:$Y,21,FALSE)</f>
        <v/>
      </c>
      <c r="Y2794" s="20">
        <f>IF(A2794=0,0,IF(V2794="À venir",0,IF(AND(ISBLANK(P2794),ISBLANK(Q2794)),1,0)))</f>
        <v>0</v>
      </c>
      <c r="Z2794" s="20" t="str">
        <f>IF(OR(ISBLANK(P2794),ISBLANK(Q2794)),"",IF(OR(AND(P2794&gt;Q2794,W2794&gt;X2794),AND(P2794=Q2794,W2794=X2794),AND(P2794&lt;Q2794,W2794&lt;X2794)),1,0))</f>
        <v/>
      </c>
      <c r="AA2794" s="20" t="str">
        <f ca="1">IF(C2794&lt;NOW(),IF(AND(P2794&gt;Q2794,W2794&gt;X2794),S2794,IF(AND(P2794=Q2794,W2794=X2794),T2794,IF(AND(P2794&lt;Q2794,W2794&lt;X2794),U2794,0))),"")</f>
        <v/>
      </c>
      <c r="AB2794" s="20">
        <f ca="1">IF(AND(P2794=W2794,Q2794=X2794,NOT(ISBLANK(P2794)),NOT(ISBLANK(Q2794)),NOT(ISBLANK(W2794)),NOT(ISBLANK(AA2794))),1,0)</f>
        <v>0</v>
      </c>
      <c r="AC2794" s="20" t="str">
        <f ca="1">IF(AB2794=0,"",IF(OR(ISBLANK(P2794),ISBLANK(Q2794)),"",IF(ISBLANK(VLOOKUP(A2794,Database!A:AA,22,FALSE)),"",VLOOKUP(A2794,Database!A:AA,22,FALSE))))</f>
        <v/>
      </c>
      <c r="AD2794" s="20" t="str">
        <f>IFERROR(
   IF(
     OR(ISBLANK(P2794),ISBLANK(Q2794)),
     "",
     IF(
       AND(AA2794&lt;&gt;"",OR(V2794="Terminé",V2794="En cours")),
       VLOOKUP(AC2794,Setup_ScoreExactBonus!A:D,4,FALSE),
       0
     )),
  0)</f>
        <v/>
      </c>
      <c r="AE2794" s="21">
        <f>IFERROR(IF(OR(ISBLANK(P2794),ISBLANK(Q2794)),0,IF(AA2794&lt;&gt;"", AA2794 + IF(AB2794=1,AD2794, 0), "") * (R2794+1)),"")</f>
        <v>0</v>
      </c>
      <c r="AF2794" s="21">
        <f ca="1">SUMIFS(AE$2:AE2794,D$2:D2794,D2794)</f>
        <v>2774</v>
      </c>
    </row>
    <row r="2795" spans="1:32" hidden="1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1">
        <v>0</v>
      </c>
      <c r="S2795" s="20">
        <f>VLOOKUP($A2795,Database!$A:$Y,10,FALSE)</f>
        <v>0</v>
      </c>
      <c r="T2795" s="20">
        <f>VLOOKUP($A2795,Database!$A:$Y,11,FALSE)</f>
        <v>0</v>
      </c>
      <c r="U2795" s="20">
        <f>VLOOKUP($A2795,Database!$A:$Y,12,FALSE)</f>
        <v>0</v>
      </c>
      <c r="V2795" s="20" t="str">
        <f>VLOOKUP(A2795,Database!A:M,13,FALSE)</f>
        <v>À venir</v>
      </c>
      <c r="W2795" s="20" t="str">
        <f>VLOOKUP($A2795,Database!$A:$Y,20,FALSE)</f>
        <v/>
      </c>
      <c r="X2795" s="20" t="str">
        <f>VLOOKUP($A2795,Database!$A:$Y,21,FALSE)</f>
        <v/>
      </c>
      <c r="Y2795" s="20">
        <f>IF(A2795=0,0,IF(V2795="À venir",0,IF(AND(ISBLANK(P2795),ISBLANK(Q2795)),1,0)))</f>
        <v>0</v>
      </c>
      <c r="Z2795" s="20" t="str">
        <f>IF(OR(ISBLANK(P2795),ISBLANK(Q2795)),"",IF(OR(AND(P2795&gt;Q2795,W2795&gt;X2795),AND(P2795=Q2795,W2795=X2795),AND(P2795&lt;Q2795,W2795&lt;X2795)),1,0))</f>
        <v/>
      </c>
      <c r="AA2795" s="20" t="str">
        <f ca="1">IF(C2795&lt;NOW(),IF(AND(P2795&gt;Q2795,W2795&gt;X2795),S2795,IF(AND(P2795=Q2795,W2795=X2795),T2795,IF(AND(P2795&lt;Q2795,W2795&lt;X2795),U2795,0))),"")</f>
        <v/>
      </c>
      <c r="AB2795" s="20">
        <f ca="1">IF(AND(P2795=W2795,Q2795=X2795,NOT(ISBLANK(P2795)),NOT(ISBLANK(Q2795)),NOT(ISBLANK(W2795)),NOT(ISBLANK(AA2795))),1,0)</f>
        <v>0</v>
      </c>
      <c r="AC2795" s="20" t="str">
        <f ca="1">IF(AB2795=0,"",IF(OR(ISBLANK(P2795),ISBLANK(Q2795)),"",IF(ISBLANK(VLOOKUP(A2795,Database!A:AA,22,FALSE)),"",VLOOKUP(A2795,Database!A:AA,22,FALSE))))</f>
        <v/>
      </c>
      <c r="AD2795" s="20" t="str">
        <f>IFERROR(
   IF(
     OR(ISBLANK(P2795),ISBLANK(Q2795)),
     "",
     IF(
       AND(AA2795&lt;&gt;"",OR(V2795="Terminé",V2795="En cours")),
       VLOOKUP(AC2795,Setup_ScoreExactBonus!A:D,4,FALSE),
       0
     )),
  0)</f>
        <v/>
      </c>
      <c r="AE2795" s="21">
        <f>IFERROR(IF(OR(ISBLANK(P2795),ISBLANK(Q2795)),0,IF(AA2795&lt;&gt;"", AA2795 + IF(AB2795=1,AD2795, 0), "") * (R2795+1)),"")</f>
        <v>0</v>
      </c>
      <c r="AF2795" s="21">
        <f ca="1">SUMIFS(AE$2:AE2795,D$2:D2795,D2795)</f>
        <v>2919</v>
      </c>
    </row>
    <row r="2796" spans="1:32" hidden="1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1">
        <v>0</v>
      </c>
      <c r="S2796" s="20">
        <f>VLOOKUP($A2796,Database!$A:$Y,10,FALSE)</f>
        <v>0</v>
      </c>
      <c r="T2796" s="20">
        <f>VLOOKUP($A2796,Database!$A:$Y,11,FALSE)</f>
        <v>0</v>
      </c>
      <c r="U2796" s="20">
        <f>VLOOKUP($A2796,Database!$A:$Y,12,FALSE)</f>
        <v>0</v>
      </c>
      <c r="V2796" s="20" t="str">
        <f>VLOOKUP(A2796,Database!A:M,13,FALSE)</f>
        <v>À venir</v>
      </c>
      <c r="W2796" s="20" t="str">
        <f>VLOOKUP($A2796,Database!$A:$Y,20,FALSE)</f>
        <v/>
      </c>
      <c r="X2796" s="20" t="str">
        <f>VLOOKUP($A2796,Database!$A:$Y,21,FALSE)</f>
        <v/>
      </c>
      <c r="Y2796" s="20">
        <f>IF(A2796=0,0,IF(V2796="À venir",0,IF(AND(ISBLANK(P2796),ISBLANK(Q2796)),1,0)))</f>
        <v>0</v>
      </c>
      <c r="Z2796" s="20" t="str">
        <f>IF(OR(ISBLANK(P2796),ISBLANK(Q2796)),"",IF(OR(AND(P2796&gt;Q2796,W2796&gt;X2796),AND(P2796=Q2796,W2796=X2796),AND(P2796&lt;Q2796,W2796&lt;X2796)),1,0))</f>
        <v/>
      </c>
      <c r="AA2796" s="20" t="str">
        <f ca="1">IF(C2796&lt;NOW(),IF(AND(P2796&gt;Q2796,W2796&gt;X2796),S2796,IF(AND(P2796=Q2796,W2796=X2796),T2796,IF(AND(P2796&lt;Q2796,W2796&lt;X2796),U2796,0))),"")</f>
        <v/>
      </c>
      <c r="AB2796" s="20">
        <f ca="1">IF(AND(P2796=W2796,Q2796=X2796,NOT(ISBLANK(P2796)),NOT(ISBLANK(Q2796)),NOT(ISBLANK(W2796)),NOT(ISBLANK(AA2796))),1,0)</f>
        <v>0</v>
      </c>
      <c r="AC2796" s="20" t="str">
        <f ca="1">IF(AB2796=0,"",IF(OR(ISBLANK(P2796),ISBLANK(Q2796)),"",IF(ISBLANK(VLOOKUP(A2796,Database!A:AA,22,FALSE)),"",VLOOKUP(A2796,Database!A:AA,22,FALSE))))</f>
        <v/>
      </c>
      <c r="AD2796" s="20" t="str">
        <f>IFERROR(
   IF(
     OR(ISBLANK(P2796),ISBLANK(Q2796)),
     "",
     IF(
       AND(AA2796&lt;&gt;"",OR(V2796="Terminé",V2796="En cours")),
       VLOOKUP(AC2796,Setup_ScoreExactBonus!A:D,4,FALSE),
       0
     )),
  0)</f>
        <v/>
      </c>
      <c r="AE2796" s="21">
        <f>IFERROR(IF(OR(ISBLANK(P2796),ISBLANK(Q2796)),0,IF(AA2796&lt;&gt;"", AA2796 + IF(AB2796=1,AD2796, 0), "") * (R2796+1)),"")</f>
        <v>0</v>
      </c>
      <c r="AF2796" s="21">
        <f ca="1">SUMIFS(AE$2:AE2796,D$2:D2796,D2796)</f>
        <v>2893</v>
      </c>
    </row>
    <row r="2797" spans="1:32" hidden="1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1">
        <v>0</v>
      </c>
      <c r="S2797" s="20">
        <f>VLOOKUP($A2797,Database!$A:$Y,10,FALSE)</f>
        <v>0</v>
      </c>
      <c r="T2797" s="20">
        <f>VLOOKUP($A2797,Database!$A:$Y,11,FALSE)</f>
        <v>0</v>
      </c>
      <c r="U2797" s="20">
        <f>VLOOKUP($A2797,Database!$A:$Y,12,FALSE)</f>
        <v>0</v>
      </c>
      <c r="V2797" s="20" t="str">
        <f>VLOOKUP(A2797,Database!A:M,13,FALSE)</f>
        <v>À venir</v>
      </c>
      <c r="W2797" s="20" t="str">
        <f>VLOOKUP($A2797,Database!$A:$Y,20,FALSE)</f>
        <v/>
      </c>
      <c r="X2797" s="20" t="str">
        <f>VLOOKUP($A2797,Database!$A:$Y,21,FALSE)</f>
        <v/>
      </c>
      <c r="Y2797" s="20">
        <f>IF(A2797=0,0,IF(V2797="À venir",0,IF(AND(ISBLANK(P2797),ISBLANK(Q2797)),1,0)))</f>
        <v>0</v>
      </c>
      <c r="Z2797" s="20" t="str">
        <f>IF(OR(ISBLANK(P2797),ISBLANK(Q2797)),"",IF(OR(AND(P2797&gt;Q2797,W2797&gt;X2797),AND(P2797=Q2797,W2797=X2797),AND(P2797&lt;Q2797,W2797&lt;X2797)),1,0))</f>
        <v/>
      </c>
      <c r="AA2797" s="20" t="str">
        <f ca="1">IF(C2797&lt;NOW(),IF(AND(P2797&gt;Q2797,W2797&gt;X2797),S2797,IF(AND(P2797=Q2797,W2797=X2797),T2797,IF(AND(P2797&lt;Q2797,W2797&lt;X2797),U2797,0))),"")</f>
        <v/>
      </c>
      <c r="AB2797" s="20">
        <f ca="1">IF(AND(P2797=W2797,Q2797=X2797,NOT(ISBLANK(P2797)),NOT(ISBLANK(Q2797)),NOT(ISBLANK(W2797)),NOT(ISBLANK(AA2797))),1,0)</f>
        <v>0</v>
      </c>
      <c r="AC2797" s="20" t="str">
        <f ca="1">IF(AB2797=0,"",IF(OR(ISBLANK(P2797),ISBLANK(Q2797)),"",IF(ISBLANK(VLOOKUP(A2797,Database!A:AA,22,FALSE)),"",VLOOKUP(A2797,Database!A:AA,22,FALSE))))</f>
        <v/>
      </c>
      <c r="AD2797" s="20" t="str">
        <f>IFERROR(
   IF(
     OR(ISBLANK(P2797),ISBLANK(Q2797)),
     "",
     IF(
       AND(AA2797&lt;&gt;"",OR(V2797="Terminé",V2797="En cours")),
       VLOOKUP(AC2797,Setup_ScoreExactBonus!A:D,4,FALSE),
       0
     )),
  0)</f>
        <v/>
      </c>
      <c r="AE2797" s="21">
        <f>IFERROR(IF(OR(ISBLANK(P2797),ISBLANK(Q2797)),0,IF(AA2797&lt;&gt;"", AA2797 + IF(AB2797=1,AD2797, 0), "") * (R2797+1)),"")</f>
        <v>0</v>
      </c>
      <c r="AF2797" s="21">
        <f ca="1">SUMIFS(AE$2:AE2797,D$2:D2797,D2797)</f>
        <v>2823</v>
      </c>
    </row>
    <row r="2798" spans="1:32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1">
        <v>0</v>
      </c>
      <c r="S2798" s="20">
        <f>VLOOKUP($A2798,Database!$A:$Y,10,FALSE)</f>
        <v>0</v>
      </c>
      <c r="T2798" s="20">
        <f>VLOOKUP($A2798,Database!$A:$Y,11,FALSE)</f>
        <v>0</v>
      </c>
      <c r="U2798" s="20">
        <f>VLOOKUP($A2798,Database!$A:$Y,12,FALSE)</f>
        <v>0</v>
      </c>
      <c r="V2798" s="20" t="str">
        <f>VLOOKUP(A2798,Database!A:M,13,FALSE)</f>
        <v>À venir</v>
      </c>
      <c r="W2798" s="20" t="str">
        <f>VLOOKUP($A2798,Database!$A:$Y,20,FALSE)</f>
        <v/>
      </c>
      <c r="X2798" s="20" t="str">
        <f>VLOOKUP($A2798,Database!$A:$Y,21,FALSE)</f>
        <v/>
      </c>
      <c r="Y2798" s="20">
        <f>IF(A2798=0,0,IF(V2798="À venir",0,IF(AND(ISBLANK(P2798),ISBLANK(Q2798)),1,0)))</f>
        <v>0</v>
      </c>
      <c r="Z2798" s="20" t="str">
        <f>IF(OR(ISBLANK(P2798),ISBLANK(Q2798)),"",IF(OR(AND(P2798&gt;Q2798,W2798&gt;X2798),AND(P2798=Q2798,W2798=X2798),AND(P2798&lt;Q2798,W2798&lt;X2798)),1,0))</f>
        <v/>
      </c>
      <c r="AA2798" s="20" t="str">
        <f ca="1">IF(C2798&lt;NOW(),IF(AND(P2798&gt;Q2798,W2798&gt;X2798),S2798,IF(AND(P2798=Q2798,W2798=X2798),T2798,IF(AND(P2798&lt;Q2798,W2798&lt;X2798),U2798,0))),"")</f>
        <v/>
      </c>
      <c r="AB2798" s="20">
        <f ca="1">IF(AND(P2798=W2798,Q2798=X2798,NOT(ISBLANK(P2798)),NOT(ISBLANK(Q2798)),NOT(ISBLANK(W2798)),NOT(ISBLANK(AA2798))),1,0)</f>
        <v>0</v>
      </c>
      <c r="AC2798" s="20" t="str">
        <f ca="1">IF(AB2798=0,"",IF(OR(ISBLANK(P2798),ISBLANK(Q2798)),"",IF(ISBLANK(VLOOKUP(A2798,Database!A:AA,22,FALSE)),"",VLOOKUP(A2798,Database!A:AA,22,FALSE))))</f>
        <v/>
      </c>
      <c r="AD2798" s="20" t="str">
        <f>IFERROR(
   IF(
     OR(ISBLANK(P2798),ISBLANK(Q2798)),
     "",
     IF(
       AND(AA2798&lt;&gt;"",OR(V2798="Terminé",V2798="En cours")),
       VLOOKUP(AC2798,Setup_ScoreExactBonus!A:D,4,FALSE),
       0
     )),
  0)</f>
        <v/>
      </c>
      <c r="AE2798" s="21">
        <f>IFERROR(IF(OR(ISBLANK(P2798),ISBLANK(Q2798)),0,IF(AA2798&lt;&gt;"", AA2798 + IF(AB2798=1,AD2798, 0), "") * (R2798+1)),"")</f>
        <v>0</v>
      </c>
      <c r="AF2798" s="21">
        <f ca="1">SUMIFS(AE$2:AE2798,D$2:D2798,D2798)</f>
        <v>2420</v>
      </c>
    </row>
    <row r="2799" spans="1:32" hidden="1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1">
        <v>0</v>
      </c>
      <c r="S2799" s="20">
        <f>VLOOKUP($A2799,Database!$A:$Y,10,FALSE)</f>
        <v>0</v>
      </c>
      <c r="T2799" s="20">
        <f>VLOOKUP($A2799,Database!$A:$Y,11,FALSE)</f>
        <v>0</v>
      </c>
      <c r="U2799" s="20">
        <f>VLOOKUP($A2799,Database!$A:$Y,12,FALSE)</f>
        <v>0</v>
      </c>
      <c r="V2799" s="20" t="str">
        <f>VLOOKUP(A2799,Database!A:M,13,FALSE)</f>
        <v>À venir</v>
      </c>
      <c r="W2799" s="20" t="str">
        <f>VLOOKUP($A2799,Database!$A:$Y,20,FALSE)</f>
        <v/>
      </c>
      <c r="X2799" s="20" t="str">
        <f>VLOOKUP($A2799,Database!$A:$Y,21,FALSE)</f>
        <v/>
      </c>
      <c r="Y2799" s="20">
        <f>IF(A2799=0,0,IF(V2799="À venir",0,IF(AND(ISBLANK(P2799),ISBLANK(Q2799)),1,0)))</f>
        <v>0</v>
      </c>
      <c r="Z2799" s="20" t="str">
        <f>IF(OR(ISBLANK(P2799),ISBLANK(Q2799)),"",IF(OR(AND(P2799&gt;Q2799,W2799&gt;X2799),AND(P2799=Q2799,W2799=X2799),AND(P2799&lt;Q2799,W2799&lt;X2799)),1,0))</f>
        <v/>
      </c>
      <c r="AA2799" s="20" t="str">
        <f ca="1">IF(C2799&lt;NOW(),IF(AND(P2799&gt;Q2799,W2799&gt;X2799),S2799,IF(AND(P2799=Q2799,W2799=X2799),T2799,IF(AND(P2799&lt;Q2799,W2799&lt;X2799),U2799,0))),"")</f>
        <v/>
      </c>
      <c r="AB2799" s="20">
        <f ca="1">IF(AND(P2799=W2799,Q2799=X2799,NOT(ISBLANK(P2799)),NOT(ISBLANK(Q2799)),NOT(ISBLANK(W2799)),NOT(ISBLANK(AA2799))),1,0)</f>
        <v>0</v>
      </c>
      <c r="AC2799" s="20" t="str">
        <f ca="1">IF(AB2799=0,"",IF(OR(ISBLANK(P2799),ISBLANK(Q2799)),"",IF(ISBLANK(VLOOKUP(A2799,Database!A:AA,22,FALSE)),"",VLOOKUP(A2799,Database!A:AA,22,FALSE))))</f>
        <v/>
      </c>
      <c r="AD2799" s="20" t="str">
        <f>IFERROR(
   IF(
     OR(ISBLANK(P2799),ISBLANK(Q2799)),
     "",
     IF(
       AND(AA2799&lt;&gt;"",OR(V2799="Terminé",V2799="En cours")),
       VLOOKUP(AC2799,Setup_ScoreExactBonus!A:D,4,FALSE),
       0
     )),
  0)</f>
        <v/>
      </c>
      <c r="AE2799" s="21">
        <f>IFERROR(IF(OR(ISBLANK(P2799),ISBLANK(Q2799)),0,IF(AA2799&lt;&gt;"", AA2799 + IF(AB2799=1,AD2799, 0), "") * (R2799+1)),"")</f>
        <v>0</v>
      </c>
      <c r="AF2799" s="21">
        <f ca="1">SUMIFS(AE$2:AE2799,D$2:D2799,D2799)</f>
        <v>2637</v>
      </c>
    </row>
    <row r="2800" spans="1:32" hidden="1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1">
        <v>0</v>
      </c>
      <c r="S2800" s="20">
        <f>VLOOKUP($A2800,Database!$A:$Y,10,FALSE)</f>
        <v>0</v>
      </c>
      <c r="T2800" s="20">
        <f>VLOOKUP($A2800,Database!$A:$Y,11,FALSE)</f>
        <v>0</v>
      </c>
      <c r="U2800" s="20">
        <f>VLOOKUP($A2800,Database!$A:$Y,12,FALSE)</f>
        <v>0</v>
      </c>
      <c r="V2800" s="20" t="str">
        <f>VLOOKUP(A2800,Database!A:M,13,FALSE)</f>
        <v>À venir</v>
      </c>
      <c r="W2800" s="20" t="str">
        <f>VLOOKUP($A2800,Database!$A:$Y,20,FALSE)</f>
        <v/>
      </c>
      <c r="X2800" s="20" t="str">
        <f>VLOOKUP($A2800,Database!$A:$Y,21,FALSE)</f>
        <v/>
      </c>
      <c r="Y2800" s="20">
        <f>IF(A2800=0,0,IF(V2800="À venir",0,IF(AND(ISBLANK(P2800),ISBLANK(Q2800)),1,0)))</f>
        <v>0</v>
      </c>
      <c r="Z2800" s="20" t="str">
        <f>IF(OR(ISBLANK(P2800),ISBLANK(Q2800)),"",IF(OR(AND(P2800&gt;Q2800,W2800&gt;X2800),AND(P2800=Q2800,W2800=X2800),AND(P2800&lt;Q2800,W2800&lt;X2800)),1,0))</f>
        <v/>
      </c>
      <c r="AA2800" s="20" t="str">
        <f ca="1">IF(C2800&lt;NOW(),IF(AND(P2800&gt;Q2800,W2800&gt;X2800),S2800,IF(AND(P2800=Q2800,W2800=X2800),T2800,IF(AND(P2800&lt;Q2800,W2800&lt;X2800),U2800,0))),"")</f>
        <v/>
      </c>
      <c r="AB2800" s="20">
        <f ca="1">IF(AND(P2800=W2800,Q2800=X2800,NOT(ISBLANK(P2800)),NOT(ISBLANK(Q2800)),NOT(ISBLANK(W2800)),NOT(ISBLANK(AA2800))),1,0)</f>
        <v>0</v>
      </c>
      <c r="AC2800" s="20" t="str">
        <f ca="1">IF(AB2800=0,"",IF(OR(ISBLANK(P2800),ISBLANK(Q2800)),"",IF(ISBLANK(VLOOKUP(A2800,Database!A:AA,22,FALSE)),"",VLOOKUP(A2800,Database!A:AA,22,FALSE))))</f>
        <v/>
      </c>
      <c r="AD2800" s="20" t="str">
        <f>IFERROR(
   IF(
     OR(ISBLANK(P2800),ISBLANK(Q2800)),
     "",
     IF(
       AND(AA2800&lt;&gt;"",OR(V2800="Terminé",V2800="En cours")),
       VLOOKUP(AC2800,Setup_ScoreExactBonus!A:D,4,FALSE),
       0
     )),
  0)</f>
        <v/>
      </c>
      <c r="AE2800" s="21">
        <f>IFERROR(IF(OR(ISBLANK(P2800),ISBLANK(Q2800)),0,IF(AA2800&lt;&gt;"", AA2800 + IF(AB2800=1,AD2800, 0), "") * (R2800+1)),"")</f>
        <v>0</v>
      </c>
      <c r="AF2800" s="21">
        <f ca="1">SUMIFS(AE$2:AE2800,D$2:D2800,D2800)</f>
        <v>2628</v>
      </c>
    </row>
    <row r="2801" spans="1:32" hidden="1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1">
        <v>0</v>
      </c>
      <c r="S2801" s="20">
        <f>VLOOKUP($A2801,Database!$A:$Y,10,FALSE)</f>
        <v>0</v>
      </c>
      <c r="T2801" s="20">
        <f>VLOOKUP($A2801,Database!$A:$Y,11,FALSE)</f>
        <v>0</v>
      </c>
      <c r="U2801" s="20">
        <f>VLOOKUP($A2801,Database!$A:$Y,12,FALSE)</f>
        <v>0</v>
      </c>
      <c r="V2801" s="20" t="str">
        <f>VLOOKUP(A2801,Database!A:M,13,FALSE)</f>
        <v>À venir</v>
      </c>
      <c r="W2801" s="20" t="str">
        <f>VLOOKUP($A2801,Database!$A:$Y,20,FALSE)</f>
        <v/>
      </c>
      <c r="X2801" s="20" t="str">
        <f>VLOOKUP($A2801,Database!$A:$Y,21,FALSE)</f>
        <v/>
      </c>
      <c r="Y2801" s="20">
        <f>IF(A2801=0,0,IF(V2801="À venir",0,IF(AND(ISBLANK(P2801),ISBLANK(Q2801)),1,0)))</f>
        <v>0</v>
      </c>
      <c r="Z2801" s="20" t="str">
        <f>IF(OR(ISBLANK(P2801),ISBLANK(Q2801)),"",IF(OR(AND(P2801&gt;Q2801,W2801&gt;X2801),AND(P2801=Q2801,W2801=X2801),AND(P2801&lt;Q2801,W2801&lt;X2801)),1,0))</f>
        <v/>
      </c>
      <c r="AA2801" s="20" t="str">
        <f ca="1">IF(C2801&lt;NOW(),IF(AND(P2801&gt;Q2801,W2801&gt;X2801),S2801,IF(AND(P2801=Q2801,W2801=X2801),T2801,IF(AND(P2801&lt;Q2801,W2801&lt;X2801),U2801,0))),"")</f>
        <v/>
      </c>
      <c r="AB2801" s="20">
        <f ca="1">IF(AND(P2801=W2801,Q2801=X2801,NOT(ISBLANK(P2801)),NOT(ISBLANK(Q2801)),NOT(ISBLANK(W2801)),NOT(ISBLANK(AA2801))),1,0)</f>
        <v>0</v>
      </c>
      <c r="AC2801" s="20" t="str">
        <f ca="1">IF(AB2801=0,"",IF(OR(ISBLANK(P2801),ISBLANK(Q2801)),"",IF(ISBLANK(VLOOKUP(A2801,Database!A:AA,22,FALSE)),"",VLOOKUP(A2801,Database!A:AA,22,FALSE))))</f>
        <v/>
      </c>
      <c r="AD2801" s="20" t="str">
        <f>IFERROR(
   IF(
     OR(ISBLANK(P2801),ISBLANK(Q2801)),
     "",
     IF(
       AND(AA2801&lt;&gt;"",OR(V2801="Terminé",V2801="En cours")),
       VLOOKUP(AC2801,Setup_ScoreExactBonus!A:D,4,FALSE),
       0
     )),
  0)</f>
        <v/>
      </c>
      <c r="AE2801" s="21">
        <f>IFERROR(IF(OR(ISBLANK(P2801),ISBLANK(Q2801)),0,IF(AA2801&lt;&gt;"", AA2801 + IF(AB2801=1,AD2801, 0), "") * (R2801+1)),"")</f>
        <v>0</v>
      </c>
      <c r="AF2801" s="21">
        <f ca="1">SUMIFS(AE$2:AE2801,D$2:D2801,D2801)</f>
        <v>2516</v>
      </c>
    </row>
    <row r="2802" spans="1:32" hidden="1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1">
        <v>0</v>
      </c>
      <c r="S2802" s="20">
        <f>VLOOKUP($A2802,Database!$A:$Y,10,FALSE)</f>
        <v>0</v>
      </c>
      <c r="T2802" s="20">
        <f>VLOOKUP($A2802,Database!$A:$Y,11,FALSE)</f>
        <v>0</v>
      </c>
      <c r="U2802" s="20">
        <f>VLOOKUP($A2802,Database!$A:$Y,12,FALSE)</f>
        <v>0</v>
      </c>
      <c r="V2802" s="20" t="str">
        <f>VLOOKUP(A2802,Database!A:M,13,FALSE)</f>
        <v>À venir</v>
      </c>
      <c r="W2802" s="20" t="str">
        <f>VLOOKUP($A2802,Database!$A:$Y,20,FALSE)</f>
        <v/>
      </c>
      <c r="X2802" s="20" t="str">
        <f>VLOOKUP($A2802,Database!$A:$Y,21,FALSE)</f>
        <v/>
      </c>
      <c r="Y2802" s="20">
        <f>IF(A2802=0,0,IF(V2802="À venir",0,IF(AND(ISBLANK(P2802),ISBLANK(Q2802)),1,0)))</f>
        <v>0</v>
      </c>
      <c r="Z2802" s="20" t="str">
        <f>IF(OR(ISBLANK(P2802),ISBLANK(Q2802)),"",IF(OR(AND(P2802&gt;Q2802,W2802&gt;X2802),AND(P2802=Q2802,W2802=X2802),AND(P2802&lt;Q2802,W2802&lt;X2802)),1,0))</f>
        <v/>
      </c>
      <c r="AA2802" s="20" t="str">
        <f ca="1">IF(C2802&lt;NOW(),IF(AND(P2802&gt;Q2802,W2802&gt;X2802),S2802,IF(AND(P2802=Q2802,W2802=X2802),T2802,IF(AND(P2802&lt;Q2802,W2802&lt;X2802),U2802,0))),"")</f>
        <v/>
      </c>
      <c r="AB2802" s="20">
        <f ca="1">IF(AND(P2802=W2802,Q2802=X2802,NOT(ISBLANK(P2802)),NOT(ISBLANK(Q2802)),NOT(ISBLANK(W2802)),NOT(ISBLANK(AA2802))),1,0)</f>
        <v>0</v>
      </c>
      <c r="AC2802" s="20" t="str">
        <f ca="1">IF(AB2802=0,"",IF(OR(ISBLANK(P2802),ISBLANK(Q2802)),"",IF(ISBLANK(VLOOKUP(A2802,Database!A:AA,22,FALSE)),"",VLOOKUP(A2802,Database!A:AA,22,FALSE))))</f>
        <v/>
      </c>
      <c r="AD2802" s="20" t="str">
        <f>IFERROR(
   IF(
     OR(ISBLANK(P2802),ISBLANK(Q2802)),
     "",
     IF(
       AND(AA2802&lt;&gt;"",OR(V2802="Terminé",V2802="En cours")),
       VLOOKUP(AC2802,Setup_ScoreExactBonus!A:D,4,FALSE),
       0
     )),
  0)</f>
        <v/>
      </c>
      <c r="AE2802" s="21">
        <f>IFERROR(IF(OR(ISBLANK(P2802),ISBLANK(Q2802)),0,IF(AA2802&lt;&gt;"", AA2802 + IF(AB2802=1,AD2802, 0), "") * (R2802+1)),"")</f>
        <v>0</v>
      </c>
      <c r="AF2802" s="21">
        <f ca="1">SUMIFS(AE$2:AE2802,D$2:D2802,D2802)</f>
        <v>2656</v>
      </c>
    </row>
    <row r="2803" spans="1:32" hidden="1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1">
        <v>0</v>
      </c>
      <c r="S2803" s="20">
        <f>VLOOKUP($A2803,Database!$A:$Y,10,FALSE)</f>
        <v>0</v>
      </c>
      <c r="T2803" s="20">
        <f>VLOOKUP($A2803,Database!$A:$Y,11,FALSE)</f>
        <v>0</v>
      </c>
      <c r="U2803" s="20">
        <f>VLOOKUP($A2803,Database!$A:$Y,12,FALSE)</f>
        <v>0</v>
      </c>
      <c r="V2803" s="20" t="str">
        <f>VLOOKUP(A2803,Database!A:M,13,FALSE)</f>
        <v>À venir</v>
      </c>
      <c r="W2803" s="20" t="str">
        <f>VLOOKUP($A2803,Database!$A:$Y,20,FALSE)</f>
        <v/>
      </c>
      <c r="X2803" s="20" t="str">
        <f>VLOOKUP($A2803,Database!$A:$Y,21,FALSE)</f>
        <v/>
      </c>
      <c r="Y2803" s="20">
        <f>IF(A2803=0,0,IF(V2803="À venir",0,IF(AND(ISBLANK(P2803),ISBLANK(Q2803)),1,0)))</f>
        <v>0</v>
      </c>
      <c r="Z2803" s="20" t="str">
        <f>IF(OR(ISBLANK(P2803),ISBLANK(Q2803)),"",IF(OR(AND(P2803&gt;Q2803,W2803&gt;X2803),AND(P2803=Q2803,W2803=X2803),AND(P2803&lt;Q2803,W2803&lt;X2803)),1,0))</f>
        <v/>
      </c>
      <c r="AA2803" s="20" t="str">
        <f ca="1">IF(C2803&lt;NOW(),IF(AND(P2803&gt;Q2803,W2803&gt;X2803),S2803,IF(AND(P2803=Q2803,W2803=X2803),T2803,IF(AND(P2803&lt;Q2803,W2803&lt;X2803),U2803,0))),"")</f>
        <v/>
      </c>
      <c r="AB2803" s="20">
        <f ca="1">IF(AND(P2803=W2803,Q2803=X2803,NOT(ISBLANK(P2803)),NOT(ISBLANK(Q2803)),NOT(ISBLANK(W2803)),NOT(ISBLANK(AA2803))),1,0)</f>
        <v>0</v>
      </c>
      <c r="AC2803" s="20" t="str">
        <f ca="1">IF(AB2803=0,"",IF(OR(ISBLANK(P2803),ISBLANK(Q2803)),"",IF(ISBLANK(VLOOKUP(A2803,Database!A:AA,22,FALSE)),"",VLOOKUP(A2803,Database!A:AA,22,FALSE))))</f>
        <v/>
      </c>
      <c r="AD2803" s="20" t="str">
        <f>IFERROR(
   IF(
     OR(ISBLANK(P2803),ISBLANK(Q2803)),
     "",
     IF(
       AND(AA2803&lt;&gt;"",OR(V2803="Terminé",V2803="En cours")),
       VLOOKUP(AC2803,Setup_ScoreExactBonus!A:D,4,FALSE),
       0
     )),
  0)</f>
        <v/>
      </c>
      <c r="AE2803" s="21">
        <f>IFERROR(IF(OR(ISBLANK(P2803),ISBLANK(Q2803)),0,IF(AA2803&lt;&gt;"", AA2803 + IF(AB2803=1,AD2803, 0), "") * (R2803+1)),"")</f>
        <v>0</v>
      </c>
      <c r="AF2803" s="21">
        <f ca="1">SUMIFS(AE$2:AE2803,D$2:D2803,D2803)</f>
        <v>2468</v>
      </c>
    </row>
    <row r="2804" spans="1:32" hidden="1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1">
        <v>0</v>
      </c>
      <c r="S2804" s="20">
        <f>VLOOKUP($A2804,Database!$A:$Y,10,FALSE)</f>
        <v>0</v>
      </c>
      <c r="T2804" s="20">
        <f>VLOOKUP($A2804,Database!$A:$Y,11,FALSE)</f>
        <v>0</v>
      </c>
      <c r="U2804" s="20">
        <f>VLOOKUP($A2804,Database!$A:$Y,12,FALSE)</f>
        <v>0</v>
      </c>
      <c r="V2804" s="20" t="str">
        <f>VLOOKUP(A2804,Database!A:M,13,FALSE)</f>
        <v>À venir</v>
      </c>
      <c r="W2804" s="20" t="str">
        <f>VLOOKUP($A2804,Database!$A:$Y,20,FALSE)</f>
        <v/>
      </c>
      <c r="X2804" s="20" t="str">
        <f>VLOOKUP($A2804,Database!$A:$Y,21,FALSE)</f>
        <v/>
      </c>
      <c r="Y2804" s="20">
        <f>IF(A2804=0,0,IF(V2804="À venir",0,IF(AND(ISBLANK(P2804),ISBLANK(Q2804)),1,0)))</f>
        <v>0</v>
      </c>
      <c r="Z2804" s="20" t="str">
        <f>IF(OR(ISBLANK(P2804),ISBLANK(Q2804)),"",IF(OR(AND(P2804&gt;Q2804,W2804&gt;X2804),AND(P2804=Q2804,W2804=X2804),AND(P2804&lt;Q2804,W2804&lt;X2804)),1,0))</f>
        <v/>
      </c>
      <c r="AA2804" s="20" t="str">
        <f ca="1">IF(C2804&lt;NOW(),IF(AND(P2804&gt;Q2804,W2804&gt;X2804),S2804,IF(AND(P2804=Q2804,W2804=X2804),T2804,IF(AND(P2804&lt;Q2804,W2804&lt;X2804),U2804,0))),"")</f>
        <v/>
      </c>
      <c r="AB2804" s="20">
        <f ca="1">IF(AND(P2804=W2804,Q2804=X2804,NOT(ISBLANK(P2804)),NOT(ISBLANK(Q2804)),NOT(ISBLANK(W2804)),NOT(ISBLANK(AA2804))),1,0)</f>
        <v>0</v>
      </c>
      <c r="AC2804" s="20" t="str">
        <f ca="1">IF(AB2804=0,"",IF(OR(ISBLANK(P2804),ISBLANK(Q2804)),"",IF(ISBLANK(VLOOKUP(A2804,Database!A:AA,22,FALSE)),"",VLOOKUP(A2804,Database!A:AA,22,FALSE))))</f>
        <v/>
      </c>
      <c r="AD2804" s="20" t="str">
        <f>IFERROR(
   IF(
     OR(ISBLANK(P2804),ISBLANK(Q2804)),
     "",
     IF(
       AND(AA2804&lt;&gt;"",OR(V2804="Terminé",V2804="En cours")),
       VLOOKUP(AC2804,Setup_ScoreExactBonus!A:D,4,FALSE),
       0
     )),
  0)</f>
        <v/>
      </c>
      <c r="AE2804" s="21">
        <f>IFERROR(IF(OR(ISBLANK(P2804),ISBLANK(Q2804)),0,IF(AA2804&lt;&gt;"", AA2804 + IF(AB2804=1,AD2804, 0), "") * (R2804+1)),"")</f>
        <v>0</v>
      </c>
      <c r="AF2804" s="21">
        <f ca="1">SUMIFS(AE$2:AE2804,D$2:D2804,D2804)</f>
        <v>2298</v>
      </c>
    </row>
    <row r="2805" spans="1:32" hidden="1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1">
        <v>0</v>
      </c>
      <c r="S2805" s="20">
        <f>VLOOKUP($A2805,Database!$A:$Y,10,FALSE)</f>
        <v>0</v>
      </c>
      <c r="T2805" s="20">
        <f>VLOOKUP($A2805,Database!$A:$Y,11,FALSE)</f>
        <v>0</v>
      </c>
      <c r="U2805" s="20">
        <f>VLOOKUP($A2805,Database!$A:$Y,12,FALSE)</f>
        <v>0</v>
      </c>
      <c r="V2805" s="20" t="str">
        <f>VLOOKUP(A2805,Database!A:M,13,FALSE)</f>
        <v>À venir</v>
      </c>
      <c r="W2805" s="20" t="str">
        <f>VLOOKUP($A2805,Database!$A:$Y,20,FALSE)</f>
        <v/>
      </c>
      <c r="X2805" s="20" t="str">
        <f>VLOOKUP($A2805,Database!$A:$Y,21,FALSE)</f>
        <v/>
      </c>
      <c r="Y2805" s="20">
        <f>IF(A2805=0,0,IF(V2805="À venir",0,IF(AND(ISBLANK(P2805),ISBLANK(Q2805)),1,0)))</f>
        <v>0</v>
      </c>
      <c r="Z2805" s="20" t="str">
        <f>IF(OR(ISBLANK(P2805),ISBLANK(Q2805)),"",IF(OR(AND(P2805&gt;Q2805,W2805&gt;X2805),AND(P2805=Q2805,W2805=X2805),AND(P2805&lt;Q2805,W2805&lt;X2805)),1,0))</f>
        <v/>
      </c>
      <c r="AA2805" s="20" t="str">
        <f ca="1">IF(C2805&lt;NOW(),IF(AND(P2805&gt;Q2805,W2805&gt;X2805),S2805,IF(AND(P2805=Q2805,W2805=X2805),T2805,IF(AND(P2805&lt;Q2805,W2805&lt;X2805),U2805,0))),"")</f>
        <v/>
      </c>
      <c r="AB2805" s="20">
        <f ca="1">IF(AND(P2805=W2805,Q2805=X2805,NOT(ISBLANK(P2805)),NOT(ISBLANK(Q2805)),NOT(ISBLANK(W2805)),NOT(ISBLANK(AA2805))),1,0)</f>
        <v>0</v>
      </c>
      <c r="AC2805" s="20" t="str">
        <f ca="1">IF(AB2805=0,"",IF(OR(ISBLANK(P2805),ISBLANK(Q2805)),"",IF(ISBLANK(VLOOKUP(A2805,Database!A:AA,22,FALSE)),"",VLOOKUP(A2805,Database!A:AA,22,FALSE))))</f>
        <v/>
      </c>
      <c r="AD2805" s="20" t="str">
        <f>IFERROR(
   IF(
     OR(ISBLANK(P2805),ISBLANK(Q2805)),
     "",
     IF(
       AND(AA2805&lt;&gt;"",OR(V2805="Terminé",V2805="En cours")),
       VLOOKUP(AC2805,Setup_ScoreExactBonus!A:D,4,FALSE),
       0
     )),
  0)</f>
        <v/>
      </c>
      <c r="AE2805" s="21">
        <f>IFERROR(IF(OR(ISBLANK(P2805),ISBLANK(Q2805)),0,IF(AA2805&lt;&gt;"", AA2805 + IF(AB2805=1,AD2805, 0), "") * (R2805+1)),"")</f>
        <v>0</v>
      </c>
      <c r="AF2805" s="21">
        <f ca="1">SUMIFS(AE$2:AE2805,D$2:D2805,D2805)</f>
        <v>2034</v>
      </c>
    </row>
    <row r="2806" spans="1:32" hidden="1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1">
        <v>0</v>
      </c>
      <c r="S2806" s="20">
        <f>VLOOKUP($A2806,Database!$A:$Y,10,FALSE)</f>
        <v>0</v>
      </c>
      <c r="T2806" s="20">
        <f>VLOOKUP($A2806,Database!$A:$Y,11,FALSE)</f>
        <v>0</v>
      </c>
      <c r="U2806" s="20">
        <f>VLOOKUP($A2806,Database!$A:$Y,12,FALSE)</f>
        <v>0</v>
      </c>
      <c r="V2806" s="20" t="str">
        <f>VLOOKUP(A2806,Database!A:M,13,FALSE)</f>
        <v>À venir</v>
      </c>
      <c r="W2806" s="20" t="str">
        <f>VLOOKUP($A2806,Database!$A:$Y,20,FALSE)</f>
        <v/>
      </c>
      <c r="X2806" s="20" t="str">
        <f>VLOOKUP($A2806,Database!$A:$Y,21,FALSE)</f>
        <v/>
      </c>
      <c r="Y2806" s="20">
        <f>IF(A2806=0,0,IF(V2806="À venir",0,IF(AND(ISBLANK(P2806),ISBLANK(Q2806)),1,0)))</f>
        <v>0</v>
      </c>
      <c r="Z2806" s="20" t="str">
        <f>IF(OR(ISBLANK(P2806),ISBLANK(Q2806)),"",IF(OR(AND(P2806&gt;Q2806,W2806&gt;X2806),AND(P2806=Q2806,W2806=X2806),AND(P2806&lt;Q2806,W2806&lt;X2806)),1,0))</f>
        <v/>
      </c>
      <c r="AA2806" s="20" t="str">
        <f ca="1">IF(C2806&lt;NOW(),IF(AND(P2806&gt;Q2806,W2806&gt;X2806),S2806,IF(AND(P2806=Q2806,W2806=X2806),T2806,IF(AND(P2806&lt;Q2806,W2806&lt;X2806),U2806,0))),"")</f>
        <v/>
      </c>
      <c r="AB2806" s="20">
        <f ca="1">IF(AND(P2806=W2806,Q2806=X2806,NOT(ISBLANK(P2806)),NOT(ISBLANK(Q2806)),NOT(ISBLANK(W2806)),NOT(ISBLANK(AA2806))),1,0)</f>
        <v>0</v>
      </c>
      <c r="AC2806" s="20" t="str">
        <f ca="1">IF(AB2806=0,"",IF(OR(ISBLANK(P2806),ISBLANK(Q2806)),"",IF(ISBLANK(VLOOKUP(A2806,Database!A:AA,22,FALSE)),"",VLOOKUP(A2806,Database!A:AA,22,FALSE))))</f>
        <v/>
      </c>
      <c r="AD2806" s="20" t="str">
        <f>IFERROR(
   IF(
     OR(ISBLANK(P2806),ISBLANK(Q2806)),
     "",
     IF(
       AND(AA2806&lt;&gt;"",OR(V2806="Terminé",V2806="En cours")),
       VLOOKUP(AC2806,Setup_ScoreExactBonus!A:D,4,FALSE),
       0
     )),
  0)</f>
        <v/>
      </c>
      <c r="AE2806" s="21">
        <f>IFERROR(IF(OR(ISBLANK(P2806),ISBLANK(Q2806)),0,IF(AA2806&lt;&gt;"", AA2806 + IF(AB2806=1,AD2806, 0), "") * (R2806+1)),"")</f>
        <v>0</v>
      </c>
      <c r="AF2806" s="21">
        <f ca="1">SUMIFS(AE$2:AE2806,D$2:D2806,D2806)</f>
        <v>2761</v>
      </c>
    </row>
    <row r="2807" spans="1:32" hidden="1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1">
        <v>0</v>
      </c>
      <c r="S2807" s="20">
        <f>VLOOKUP($A2807,Database!$A:$Y,10,FALSE)</f>
        <v>0</v>
      </c>
      <c r="T2807" s="20">
        <f>VLOOKUP($A2807,Database!$A:$Y,11,FALSE)</f>
        <v>0</v>
      </c>
      <c r="U2807" s="20">
        <f>VLOOKUP($A2807,Database!$A:$Y,12,FALSE)</f>
        <v>0</v>
      </c>
      <c r="V2807" s="20" t="str">
        <f>VLOOKUP(A2807,Database!A:M,13,FALSE)</f>
        <v>À venir</v>
      </c>
      <c r="W2807" s="20" t="str">
        <f>VLOOKUP($A2807,Database!$A:$Y,20,FALSE)</f>
        <v/>
      </c>
      <c r="X2807" s="20" t="str">
        <f>VLOOKUP($A2807,Database!$A:$Y,21,FALSE)</f>
        <v/>
      </c>
      <c r="Y2807" s="20">
        <f>IF(A2807=0,0,IF(V2807="À venir",0,IF(AND(ISBLANK(P2807),ISBLANK(Q2807)),1,0)))</f>
        <v>0</v>
      </c>
      <c r="Z2807" s="20" t="str">
        <f>IF(OR(ISBLANK(P2807),ISBLANK(Q2807)),"",IF(OR(AND(P2807&gt;Q2807,W2807&gt;X2807),AND(P2807=Q2807,W2807=X2807),AND(P2807&lt;Q2807,W2807&lt;X2807)),1,0))</f>
        <v/>
      </c>
      <c r="AA2807" s="20" t="str">
        <f ca="1">IF(C2807&lt;NOW(),IF(AND(P2807&gt;Q2807,W2807&gt;X2807),S2807,IF(AND(P2807=Q2807,W2807=X2807),T2807,IF(AND(P2807&lt;Q2807,W2807&lt;X2807),U2807,0))),"")</f>
        <v/>
      </c>
      <c r="AB2807" s="20">
        <f ca="1">IF(AND(P2807=W2807,Q2807=X2807,NOT(ISBLANK(P2807)),NOT(ISBLANK(Q2807)),NOT(ISBLANK(W2807)),NOT(ISBLANK(AA2807))),1,0)</f>
        <v>0</v>
      </c>
      <c r="AC2807" s="20" t="str">
        <f ca="1">IF(AB2807=0,"",IF(OR(ISBLANK(P2807),ISBLANK(Q2807)),"",IF(ISBLANK(VLOOKUP(A2807,Database!A:AA,22,FALSE)),"",VLOOKUP(A2807,Database!A:AA,22,FALSE))))</f>
        <v/>
      </c>
      <c r="AD2807" s="20" t="str">
        <f>IFERROR(
   IF(
     OR(ISBLANK(P2807),ISBLANK(Q2807)),
     "",
     IF(
       AND(AA2807&lt;&gt;"",OR(V2807="Terminé",V2807="En cours")),
       VLOOKUP(AC2807,Setup_ScoreExactBonus!A:D,4,FALSE),
       0
     )),
  0)</f>
        <v/>
      </c>
      <c r="AE2807" s="21">
        <f>IFERROR(IF(OR(ISBLANK(P2807),ISBLANK(Q2807)),0,IF(AA2807&lt;&gt;"", AA2807 + IF(AB2807=1,AD2807, 0), "") * (R2807+1)),"")</f>
        <v>0</v>
      </c>
      <c r="AF2807" s="21">
        <f ca="1">SUMIFS(AE$2:AE2807,D$2:D2807,D2807)</f>
        <v>2809</v>
      </c>
    </row>
    <row r="2808" spans="1:32" hidden="1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Y2808" s="20">
        <f>IF(A2808=0,0,IF(V2808="À venir",0,IF(AND(ISBLANK(P2808),ISBLANK(Q2808)),1,0)))</f>
        <v>1</v>
      </c>
      <c r="AC2808" s="20" t="str">
        <f>IF(AB2808=0,"",IF(OR(ISBLANK(P2808),ISBLANK(Q2808)),"",IF(ISBLANK(VLOOKUP(A2808,Database!A:AA,22,FALSE)),"",VLOOKUP(A2808,Database!A:AA,22,FALSE))))</f>
        <v/>
      </c>
      <c r="AD2808" s="20" t="str">
        <f>IFERROR(
   IF(
     OR(ISBLANK(P2808),ISBLANK(Q2808)),
     "",
     IF(
       AND(AA2808&lt;&gt;"",OR(V2808="Terminé",V2808="En cours")),
       VLOOKUP(AC2808,Setup_ScoreExactBonus!A:D,4,FALSE),
       0
     )),
  0)</f>
        <v/>
      </c>
      <c r="AF2808" s="21">
        <f ca="1">SUMIFS(AE$2:AE2808,D$2:D2808,D2808)</f>
        <v>2170</v>
      </c>
    </row>
    <row r="2809" spans="1:32" hidden="1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1">
        <v>0</v>
      </c>
      <c r="S2809" s="20">
        <f>VLOOKUP($A2809,Database!$A:$Y,10,FALSE)</f>
        <v>0</v>
      </c>
      <c r="T2809" s="20">
        <f>VLOOKUP($A2809,Database!$A:$Y,11,FALSE)</f>
        <v>0</v>
      </c>
      <c r="U2809" s="20">
        <f>VLOOKUP($A2809,Database!$A:$Y,12,FALSE)</f>
        <v>0</v>
      </c>
      <c r="V2809" s="20" t="str">
        <f>VLOOKUP(A2809,Database!A:M,13,FALSE)</f>
        <v>À venir</v>
      </c>
      <c r="W2809" s="20" t="str">
        <f>VLOOKUP($A2809,Database!$A:$Y,20,FALSE)</f>
        <v/>
      </c>
      <c r="X2809" s="20" t="str">
        <f>VLOOKUP($A2809,Database!$A:$Y,21,FALSE)</f>
        <v/>
      </c>
      <c r="Y2809" s="20">
        <f>IF(A2809=0,0,IF(V2809="À venir",0,IF(AND(ISBLANK(P2809),ISBLANK(Q2809)),1,0)))</f>
        <v>0</v>
      </c>
      <c r="Z2809" s="20" t="str">
        <f>IF(OR(ISBLANK(P2809),ISBLANK(Q2809)),"",IF(OR(AND(P2809&gt;Q2809,W2809&gt;X2809),AND(P2809=Q2809,W2809=X2809),AND(P2809&lt;Q2809,W2809&lt;X2809)),1,0))</f>
        <v/>
      </c>
      <c r="AA2809" s="20" t="str">
        <f ca="1">IF(C2809&lt;NOW(),IF(AND(P2809&gt;Q2809,W2809&gt;X2809),S2809,IF(AND(P2809=Q2809,W2809=X2809),T2809,IF(AND(P2809&lt;Q2809,W2809&lt;X2809),U2809,0))),"")</f>
        <v/>
      </c>
      <c r="AB2809" s="20">
        <f ca="1">IF(AND(P2809=W2809,Q2809=X2809,NOT(ISBLANK(P2809)),NOT(ISBLANK(Q2809)),NOT(ISBLANK(W2809)),NOT(ISBLANK(AA2809))),1,0)</f>
        <v>0</v>
      </c>
      <c r="AC2809" s="20" t="str">
        <f ca="1">IF(AB2809=0,"",IF(OR(ISBLANK(P2809),ISBLANK(Q2809)),"",IF(ISBLANK(VLOOKUP(A2809,Database!A:AA,22,FALSE)),"",VLOOKUP(A2809,Database!A:AA,22,FALSE))))</f>
        <v/>
      </c>
      <c r="AD2809" s="20" t="str">
        <f>IFERROR(
   IF(
     OR(ISBLANK(P2809),ISBLANK(Q2809)),
     "",
     IF(
       AND(AA2809&lt;&gt;"",OR(V2809="Terminé",V2809="En cours")),
       VLOOKUP(AC2809,Setup_ScoreExactBonus!A:D,4,FALSE),
       0
     )),
  0)</f>
        <v/>
      </c>
      <c r="AE2809" s="21">
        <f>IFERROR(IF(OR(ISBLANK(P2809),ISBLANK(Q2809)),0,IF(AA2809&lt;&gt;"", AA2809 + IF(AB2809=1,AD2809, 0), "") * (R2809+1)),"")</f>
        <v>0</v>
      </c>
      <c r="AF2809" s="21">
        <f ca="1">SUMIFS(AE$2:AE2809,D$2:D2809,D2809)</f>
        <v>2233</v>
      </c>
    </row>
    <row r="2810" spans="1:32" hidden="1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1">
        <v>0</v>
      </c>
      <c r="S2810" s="20">
        <f>VLOOKUP($A2810,Database!$A:$Y,10,FALSE)</f>
        <v>0</v>
      </c>
      <c r="T2810" s="20">
        <f>VLOOKUP($A2810,Database!$A:$Y,11,FALSE)</f>
        <v>0</v>
      </c>
      <c r="U2810" s="20">
        <f>VLOOKUP($A2810,Database!$A:$Y,12,FALSE)</f>
        <v>0</v>
      </c>
      <c r="V2810" s="20" t="str">
        <f>VLOOKUP(A2810,Database!A:M,13,FALSE)</f>
        <v>À venir</v>
      </c>
      <c r="W2810" s="20" t="str">
        <f>VLOOKUP($A2810,Database!$A:$Y,20,FALSE)</f>
        <v/>
      </c>
      <c r="X2810" s="20" t="str">
        <f>VLOOKUP($A2810,Database!$A:$Y,21,FALSE)</f>
        <v/>
      </c>
      <c r="Y2810" s="20">
        <f>IF(A2810=0,0,IF(V2810="À venir",0,IF(AND(ISBLANK(P2810),ISBLANK(Q2810)),1,0)))</f>
        <v>0</v>
      </c>
      <c r="Z2810" s="20" t="str">
        <f>IF(OR(ISBLANK(P2810),ISBLANK(Q2810)),"",IF(OR(AND(P2810&gt;Q2810,W2810&gt;X2810),AND(P2810=Q2810,W2810=X2810),AND(P2810&lt;Q2810,W2810&lt;X2810)),1,0))</f>
        <v/>
      </c>
      <c r="AA2810" s="20" t="str">
        <f ca="1">IF(C2810&lt;NOW(),IF(AND(P2810&gt;Q2810,W2810&gt;X2810),S2810,IF(AND(P2810=Q2810,W2810=X2810),T2810,IF(AND(P2810&lt;Q2810,W2810&lt;X2810),U2810,0))),"")</f>
        <v/>
      </c>
      <c r="AB2810" s="20">
        <f ca="1">IF(AND(P2810=W2810,Q2810=X2810,NOT(ISBLANK(P2810)),NOT(ISBLANK(Q2810)),NOT(ISBLANK(W2810)),NOT(ISBLANK(AA2810))),1,0)</f>
        <v>0</v>
      </c>
      <c r="AC2810" s="20" t="str">
        <f ca="1">IF(AB2810=0,"",IF(OR(ISBLANK(P2810),ISBLANK(Q2810)),"",IF(ISBLANK(VLOOKUP(A2810,Database!A:AA,22,FALSE)),"",VLOOKUP(A2810,Database!A:AA,22,FALSE))))</f>
        <v/>
      </c>
      <c r="AD2810" s="20" t="str">
        <f>IFERROR(
   IF(
     OR(ISBLANK(P2810),ISBLANK(Q2810)),
     "",
     IF(
       AND(AA2810&lt;&gt;"",OR(V2810="Terminé",V2810="En cours")),
       VLOOKUP(AC2810,Setup_ScoreExactBonus!A:D,4,FALSE),
       0
     )),
  0)</f>
        <v/>
      </c>
      <c r="AE2810" s="21">
        <f>IFERROR(IF(OR(ISBLANK(P2810),ISBLANK(Q2810)),0,IF(AA2810&lt;&gt;"", AA2810 + IF(AB2810=1,AD2810, 0), "") * (R2810+1)),"")</f>
        <v>0</v>
      </c>
      <c r="AF2810" s="21">
        <f ca="1">SUMIFS(AE$2:AE2810,D$2:D2810,D2810)</f>
        <v>2750</v>
      </c>
    </row>
    <row r="2811" spans="1:32" hidden="1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1">
        <v>0</v>
      </c>
      <c r="S2811" s="20">
        <f>VLOOKUP($A2811,Database!$A:$Y,10,FALSE)</f>
        <v>0</v>
      </c>
      <c r="T2811" s="20">
        <f>VLOOKUP($A2811,Database!$A:$Y,11,FALSE)</f>
        <v>0</v>
      </c>
      <c r="U2811" s="20">
        <f>VLOOKUP($A2811,Database!$A:$Y,12,FALSE)</f>
        <v>0</v>
      </c>
      <c r="V2811" s="20" t="str">
        <f>VLOOKUP(A2811,Database!A:M,13,FALSE)</f>
        <v>À venir</v>
      </c>
      <c r="W2811" s="20" t="str">
        <f>VLOOKUP($A2811,Database!$A:$Y,20,FALSE)</f>
        <v/>
      </c>
      <c r="X2811" s="20" t="str">
        <f>VLOOKUP($A2811,Database!$A:$Y,21,FALSE)</f>
        <v/>
      </c>
      <c r="Y2811" s="20">
        <f>IF(A2811=0,0,IF(V2811="À venir",0,IF(AND(ISBLANK(P2811),ISBLANK(Q2811)),1,0)))</f>
        <v>0</v>
      </c>
      <c r="Z2811" s="20" t="str">
        <f>IF(OR(ISBLANK(P2811),ISBLANK(Q2811)),"",IF(OR(AND(P2811&gt;Q2811,W2811&gt;X2811),AND(P2811=Q2811,W2811=X2811),AND(P2811&lt;Q2811,W2811&lt;X2811)),1,0))</f>
        <v/>
      </c>
      <c r="AA2811" s="20" t="str">
        <f ca="1">IF(C2811&lt;NOW(),IF(AND(P2811&gt;Q2811,W2811&gt;X2811),S2811,IF(AND(P2811=Q2811,W2811=X2811),T2811,IF(AND(P2811&lt;Q2811,W2811&lt;X2811),U2811,0))),"")</f>
        <v/>
      </c>
      <c r="AB2811" s="20">
        <f ca="1">IF(AND(P2811=W2811,Q2811=X2811,NOT(ISBLANK(P2811)),NOT(ISBLANK(Q2811)),NOT(ISBLANK(W2811)),NOT(ISBLANK(AA2811))),1,0)</f>
        <v>0</v>
      </c>
      <c r="AC2811" s="20" t="str">
        <f ca="1">IF(AB2811=0,"",IF(OR(ISBLANK(P2811),ISBLANK(Q2811)),"",IF(ISBLANK(VLOOKUP(A2811,Database!A:AA,22,FALSE)),"",VLOOKUP(A2811,Database!A:AA,22,FALSE))))</f>
        <v/>
      </c>
      <c r="AD2811" s="20" t="str">
        <f>IFERROR(
   IF(
     OR(ISBLANK(P2811),ISBLANK(Q2811)),
     "",
     IF(
       AND(AA2811&lt;&gt;"",OR(V2811="Terminé",V2811="En cours")),
       VLOOKUP(AC2811,Setup_ScoreExactBonus!A:D,4,FALSE),
       0
     )),
  0)</f>
        <v/>
      </c>
      <c r="AE2811" s="21">
        <f>IFERROR(IF(OR(ISBLANK(P2811),ISBLANK(Q2811)),0,IF(AA2811&lt;&gt;"", AA2811 + IF(AB2811=1,AD2811, 0), "") * (R2811+1)),"")</f>
        <v>0</v>
      </c>
      <c r="AF2811" s="21">
        <f ca="1">SUMIFS(AE$2:AE2811,D$2:D2811,D2811)</f>
        <v>3059</v>
      </c>
    </row>
    <row r="2812" spans="1:32" hidden="1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1">
        <v>0</v>
      </c>
      <c r="S2812" s="20">
        <f>VLOOKUP($A2812,Database!$A:$Y,10,FALSE)</f>
        <v>0</v>
      </c>
      <c r="T2812" s="20">
        <f>VLOOKUP($A2812,Database!$A:$Y,11,FALSE)</f>
        <v>0</v>
      </c>
      <c r="U2812" s="20">
        <f>VLOOKUP($A2812,Database!$A:$Y,12,FALSE)</f>
        <v>0</v>
      </c>
      <c r="V2812" s="20" t="str">
        <f>VLOOKUP(A2812,Database!A:M,13,FALSE)</f>
        <v>À venir</v>
      </c>
      <c r="W2812" s="20" t="str">
        <f>VLOOKUP($A2812,Database!$A:$Y,20,FALSE)</f>
        <v/>
      </c>
      <c r="X2812" s="20" t="str">
        <f>VLOOKUP($A2812,Database!$A:$Y,21,FALSE)</f>
        <v/>
      </c>
      <c r="Y2812" s="20">
        <f>IF(A2812=0,0,IF(V2812="À venir",0,IF(AND(ISBLANK(P2812),ISBLANK(Q2812)),1,0)))</f>
        <v>0</v>
      </c>
      <c r="Z2812" s="20" t="str">
        <f>IF(OR(ISBLANK(P2812),ISBLANK(Q2812)),"",IF(OR(AND(P2812&gt;Q2812,W2812&gt;X2812),AND(P2812=Q2812,W2812=X2812),AND(P2812&lt;Q2812,W2812&lt;X2812)),1,0))</f>
        <v/>
      </c>
      <c r="AA2812" s="20" t="str">
        <f ca="1">IF(C2812&lt;NOW(),IF(AND(P2812&gt;Q2812,W2812&gt;X2812),S2812,IF(AND(P2812=Q2812,W2812=X2812),T2812,IF(AND(P2812&lt;Q2812,W2812&lt;X2812),U2812,0))),"")</f>
        <v/>
      </c>
      <c r="AB2812" s="20">
        <f ca="1">IF(AND(P2812=W2812,Q2812=X2812,NOT(ISBLANK(P2812)),NOT(ISBLANK(Q2812)),NOT(ISBLANK(W2812)),NOT(ISBLANK(AA2812))),1,0)</f>
        <v>0</v>
      </c>
      <c r="AC2812" s="20" t="str">
        <f ca="1">IF(AB2812=0,"",IF(OR(ISBLANK(P2812),ISBLANK(Q2812)),"",IF(ISBLANK(VLOOKUP(A2812,Database!A:AA,22,FALSE)),"",VLOOKUP(A2812,Database!A:AA,22,FALSE))))</f>
        <v/>
      </c>
      <c r="AD2812" s="20" t="str">
        <f>IFERROR(
   IF(
     OR(ISBLANK(P2812),ISBLANK(Q2812)),
     "",
     IF(
       AND(AA2812&lt;&gt;"",OR(V2812="Terminé",V2812="En cours")),
       VLOOKUP(AC2812,Setup_ScoreExactBonus!A:D,4,FALSE),
       0
     )),
  0)</f>
        <v/>
      </c>
      <c r="AE2812" s="21">
        <f>IFERROR(IF(OR(ISBLANK(P2812),ISBLANK(Q2812)),0,IF(AA2812&lt;&gt;"", AA2812 + IF(AB2812=1,AD2812, 0), "") * (R2812+1)),"")</f>
        <v>0</v>
      </c>
      <c r="AF2812" s="21">
        <f ca="1">SUMIFS(AE$2:AE2812,D$2:D2812,D2812)</f>
        <v>2802</v>
      </c>
    </row>
    <row r="2813" spans="1:32" hidden="1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1">
        <v>0</v>
      </c>
      <c r="S2813" s="20">
        <f>VLOOKUP($A2813,Database!$A:$Y,10,FALSE)</f>
        <v>0</v>
      </c>
      <c r="T2813" s="20">
        <f>VLOOKUP($A2813,Database!$A:$Y,11,FALSE)</f>
        <v>0</v>
      </c>
      <c r="U2813" s="20">
        <f>VLOOKUP($A2813,Database!$A:$Y,12,FALSE)</f>
        <v>0</v>
      </c>
      <c r="V2813" s="20" t="str">
        <f>VLOOKUP(A2813,Database!A:M,13,FALSE)</f>
        <v>À venir</v>
      </c>
      <c r="W2813" s="20" t="str">
        <f>VLOOKUP($A2813,Database!$A:$Y,20,FALSE)</f>
        <v/>
      </c>
      <c r="X2813" s="20" t="str">
        <f>VLOOKUP($A2813,Database!$A:$Y,21,FALSE)</f>
        <v/>
      </c>
      <c r="Y2813" s="20">
        <f>IF(A2813=0,0,IF(V2813="À venir",0,IF(AND(ISBLANK(P2813),ISBLANK(Q2813)),1,0)))</f>
        <v>0</v>
      </c>
      <c r="Z2813" s="20" t="str">
        <f>IF(OR(ISBLANK(P2813),ISBLANK(Q2813)),"",IF(OR(AND(P2813&gt;Q2813,W2813&gt;X2813),AND(P2813=Q2813,W2813=X2813),AND(P2813&lt;Q2813,W2813&lt;X2813)),1,0))</f>
        <v/>
      </c>
      <c r="AA2813" s="20" t="str">
        <f ca="1">IF(C2813&lt;NOW(),IF(AND(P2813&gt;Q2813,W2813&gt;X2813),S2813,IF(AND(P2813=Q2813,W2813=X2813),T2813,IF(AND(P2813&lt;Q2813,W2813&lt;X2813),U2813,0))),"")</f>
        <v/>
      </c>
      <c r="AB2813" s="20">
        <f ca="1">IF(AND(P2813=W2813,Q2813=X2813,NOT(ISBLANK(P2813)),NOT(ISBLANK(Q2813)),NOT(ISBLANK(W2813)),NOT(ISBLANK(AA2813))),1,0)</f>
        <v>0</v>
      </c>
      <c r="AC2813" s="20" t="str">
        <f ca="1">IF(AB2813=0,"",IF(OR(ISBLANK(P2813),ISBLANK(Q2813)),"",IF(ISBLANK(VLOOKUP(A2813,Database!A:AA,22,FALSE)),"",VLOOKUP(A2813,Database!A:AA,22,FALSE))))</f>
        <v/>
      </c>
      <c r="AD2813" s="20" t="str">
        <f>IFERROR(
   IF(
     OR(ISBLANK(P2813),ISBLANK(Q2813)),
     "",
     IF(
       AND(AA2813&lt;&gt;"",OR(V2813="Terminé",V2813="En cours")),
       VLOOKUP(AC2813,Setup_ScoreExactBonus!A:D,4,FALSE),
       0
     )),
  0)</f>
        <v/>
      </c>
      <c r="AE2813" s="21">
        <f>IFERROR(IF(OR(ISBLANK(P2813),ISBLANK(Q2813)),0,IF(AA2813&lt;&gt;"", AA2813 + IF(AB2813=1,AD2813, 0), "") * (R2813+1)),"")</f>
        <v>0</v>
      </c>
      <c r="AF2813" s="21">
        <f ca="1">SUMIFS(AE$2:AE2813,D$2:D2813,D2813)</f>
        <v>2698</v>
      </c>
    </row>
    <row r="2814" spans="1:32" hidden="1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1">
        <v>0</v>
      </c>
      <c r="S2814" s="20">
        <f>VLOOKUP($A2814,Database!$A:$Y,10,FALSE)</f>
        <v>0</v>
      </c>
      <c r="T2814" s="20">
        <f>VLOOKUP($A2814,Database!$A:$Y,11,FALSE)</f>
        <v>0</v>
      </c>
      <c r="U2814" s="20">
        <f>VLOOKUP($A2814,Database!$A:$Y,12,FALSE)</f>
        <v>0</v>
      </c>
      <c r="V2814" s="20" t="str">
        <f>VLOOKUP(A2814,Database!A:M,13,FALSE)</f>
        <v>À venir</v>
      </c>
      <c r="W2814" s="20" t="str">
        <f>VLOOKUP($A2814,Database!$A:$Y,20,FALSE)</f>
        <v/>
      </c>
      <c r="X2814" s="20" t="str">
        <f>VLOOKUP($A2814,Database!$A:$Y,21,FALSE)</f>
        <v/>
      </c>
      <c r="Y2814" s="20">
        <f>IF(A2814=0,0,IF(V2814="À venir",0,IF(AND(ISBLANK(P2814),ISBLANK(Q2814)),1,0)))</f>
        <v>0</v>
      </c>
      <c r="Z2814" s="20" t="str">
        <f>IF(OR(ISBLANK(P2814),ISBLANK(Q2814)),"",IF(OR(AND(P2814&gt;Q2814,W2814&gt;X2814),AND(P2814=Q2814,W2814=X2814),AND(P2814&lt;Q2814,W2814&lt;X2814)),1,0))</f>
        <v/>
      </c>
      <c r="AA2814" s="20" t="str">
        <f ca="1">IF(C2814&lt;NOW(),IF(AND(P2814&gt;Q2814,W2814&gt;X2814),S2814,IF(AND(P2814=Q2814,W2814=X2814),T2814,IF(AND(P2814&lt;Q2814,W2814&lt;X2814),U2814,0))),"")</f>
        <v/>
      </c>
      <c r="AB2814" s="20">
        <f ca="1">IF(AND(P2814=W2814,Q2814=X2814,NOT(ISBLANK(P2814)),NOT(ISBLANK(Q2814)),NOT(ISBLANK(W2814)),NOT(ISBLANK(AA2814))),1,0)</f>
        <v>0</v>
      </c>
      <c r="AC2814" s="20" t="str">
        <f ca="1">IF(AB2814=0,"",IF(OR(ISBLANK(P2814),ISBLANK(Q2814)),"",IF(ISBLANK(VLOOKUP(A2814,Database!A:AA,22,FALSE)),"",VLOOKUP(A2814,Database!A:AA,22,FALSE))))</f>
        <v/>
      </c>
      <c r="AD2814" s="20" t="str">
        <f>IFERROR(
   IF(
     OR(ISBLANK(P2814),ISBLANK(Q2814)),
     "",
     IF(
       AND(AA2814&lt;&gt;"",OR(V2814="Terminé",V2814="En cours")),
       VLOOKUP(AC2814,Setup_ScoreExactBonus!A:D,4,FALSE),
       0
     )),
  0)</f>
        <v/>
      </c>
      <c r="AE2814" s="21">
        <f>IFERROR(IF(OR(ISBLANK(P2814),ISBLANK(Q2814)),0,IF(AA2814&lt;&gt;"", AA2814 + IF(AB2814=1,AD2814, 0), "") * (R2814+1)),"")</f>
        <v>0</v>
      </c>
      <c r="AF2814" s="21">
        <f ca="1">SUMIFS(AE$2:AE2814,D$2:D2814,D2814)</f>
        <v>2190</v>
      </c>
    </row>
    <row r="2815" spans="1:32" hidden="1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1">
        <v>0</v>
      </c>
      <c r="S2815" s="20">
        <f>VLOOKUP($A2815,Database!$A:$Y,10,FALSE)</f>
        <v>0</v>
      </c>
      <c r="T2815" s="20">
        <f>VLOOKUP($A2815,Database!$A:$Y,11,FALSE)</f>
        <v>0</v>
      </c>
      <c r="U2815" s="20">
        <f>VLOOKUP($A2815,Database!$A:$Y,12,FALSE)</f>
        <v>0</v>
      </c>
      <c r="V2815" s="20" t="str">
        <f>VLOOKUP(A2815,Database!A:M,13,FALSE)</f>
        <v>À venir</v>
      </c>
      <c r="W2815" s="20" t="str">
        <f>VLOOKUP($A2815,Database!$A:$Y,20,FALSE)</f>
        <v/>
      </c>
      <c r="X2815" s="20" t="str">
        <f>VLOOKUP($A2815,Database!$A:$Y,21,FALSE)</f>
        <v/>
      </c>
      <c r="Y2815" s="20">
        <f>IF(A2815=0,0,IF(V2815="À venir",0,IF(AND(ISBLANK(P2815),ISBLANK(Q2815)),1,0)))</f>
        <v>0</v>
      </c>
      <c r="Z2815" s="20" t="str">
        <f>IF(OR(ISBLANK(P2815),ISBLANK(Q2815)),"",IF(OR(AND(P2815&gt;Q2815,W2815&gt;X2815),AND(P2815=Q2815,W2815=X2815),AND(P2815&lt;Q2815,W2815&lt;X2815)),1,0))</f>
        <v/>
      </c>
      <c r="AA2815" s="20" t="str">
        <f ca="1">IF(C2815&lt;NOW(),IF(AND(P2815&gt;Q2815,W2815&gt;X2815),S2815,IF(AND(P2815=Q2815,W2815=X2815),T2815,IF(AND(P2815&lt;Q2815,W2815&lt;X2815),U2815,0))),"")</f>
        <v/>
      </c>
      <c r="AB2815" s="20">
        <f ca="1">IF(AND(P2815=W2815,Q2815=X2815,NOT(ISBLANK(P2815)),NOT(ISBLANK(Q2815)),NOT(ISBLANK(W2815)),NOT(ISBLANK(AA2815))),1,0)</f>
        <v>0</v>
      </c>
      <c r="AC2815" s="20" t="str">
        <f ca="1">IF(AB2815=0,"",IF(OR(ISBLANK(P2815),ISBLANK(Q2815)),"",IF(ISBLANK(VLOOKUP(A2815,Database!A:AA,22,FALSE)),"",VLOOKUP(A2815,Database!A:AA,22,FALSE))))</f>
        <v/>
      </c>
      <c r="AD2815" s="20" t="str">
        <f>IFERROR(
   IF(
     OR(ISBLANK(P2815),ISBLANK(Q2815)),
     "",
     IF(
       AND(AA2815&lt;&gt;"",OR(V2815="Terminé",V2815="En cours")),
       VLOOKUP(AC2815,Setup_ScoreExactBonus!A:D,4,FALSE),
       0
     )),
  0)</f>
        <v/>
      </c>
      <c r="AE2815" s="21">
        <f>IFERROR(IF(OR(ISBLANK(P2815),ISBLANK(Q2815)),0,IF(AA2815&lt;&gt;"", AA2815 + IF(AB2815=1,AD2815, 0), "") * (R2815+1)),"")</f>
        <v>0</v>
      </c>
      <c r="AF2815" s="21">
        <f ca="1">SUMIFS(AE$2:AE2815,D$2:D2815,D2815)</f>
        <v>2789</v>
      </c>
    </row>
    <row r="2816" spans="1:32" hidden="1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1">
        <v>0</v>
      </c>
      <c r="S2816" s="20">
        <f>VLOOKUP($A2816,Database!$A:$Y,10,FALSE)</f>
        <v>0</v>
      </c>
      <c r="T2816" s="20">
        <f>VLOOKUP($A2816,Database!$A:$Y,11,FALSE)</f>
        <v>0</v>
      </c>
      <c r="U2816" s="20">
        <f>VLOOKUP($A2816,Database!$A:$Y,12,FALSE)</f>
        <v>0</v>
      </c>
      <c r="V2816" s="20" t="str">
        <f>VLOOKUP(A2816,Database!A:M,13,FALSE)</f>
        <v>À venir</v>
      </c>
      <c r="W2816" s="20" t="str">
        <f>VLOOKUP($A2816,Database!$A:$Y,20,FALSE)</f>
        <v/>
      </c>
      <c r="X2816" s="20" t="str">
        <f>VLOOKUP($A2816,Database!$A:$Y,21,FALSE)</f>
        <v/>
      </c>
      <c r="Y2816" s="20">
        <f>IF(A2816=0,0,IF(V2816="À venir",0,IF(AND(ISBLANK(P2816),ISBLANK(Q2816)),1,0)))</f>
        <v>0</v>
      </c>
      <c r="Z2816" s="20" t="str">
        <f>IF(OR(ISBLANK(P2816),ISBLANK(Q2816)),"",IF(OR(AND(P2816&gt;Q2816,W2816&gt;X2816),AND(P2816=Q2816,W2816=X2816),AND(P2816&lt;Q2816,W2816&lt;X2816)),1,0))</f>
        <v/>
      </c>
      <c r="AA2816" s="20" t="str">
        <f ca="1">IF(C2816&lt;NOW(),IF(AND(P2816&gt;Q2816,W2816&gt;X2816),S2816,IF(AND(P2816=Q2816,W2816=X2816),T2816,IF(AND(P2816&lt;Q2816,W2816&lt;X2816),U2816,0))),"")</f>
        <v/>
      </c>
      <c r="AB2816" s="20">
        <f ca="1">IF(AND(P2816=W2816,Q2816=X2816,NOT(ISBLANK(P2816)),NOT(ISBLANK(Q2816)),NOT(ISBLANK(W2816)),NOT(ISBLANK(AA2816))),1,0)</f>
        <v>0</v>
      </c>
      <c r="AC2816" s="20" t="str">
        <f ca="1">IF(AB2816=0,"",IF(OR(ISBLANK(P2816),ISBLANK(Q2816)),"",IF(ISBLANK(VLOOKUP(A2816,Database!A:AA,22,FALSE)),"",VLOOKUP(A2816,Database!A:AA,22,FALSE))))</f>
        <v/>
      </c>
      <c r="AD2816" s="20" t="str">
        <f>IFERROR(
   IF(
     OR(ISBLANK(P2816),ISBLANK(Q2816)),
     "",
     IF(
       AND(AA2816&lt;&gt;"",OR(V2816="Terminé",V2816="En cours")),
       VLOOKUP(AC2816,Setup_ScoreExactBonus!A:D,4,FALSE),
       0
     )),
  0)</f>
        <v/>
      </c>
      <c r="AE2816" s="21">
        <f>IFERROR(IF(OR(ISBLANK(P2816),ISBLANK(Q2816)),0,IF(AA2816&lt;&gt;"", AA2816 + IF(AB2816=1,AD2816, 0), "") * (R2816+1)),"")</f>
        <v>0</v>
      </c>
      <c r="AF2816" s="21">
        <f ca="1">SUMIFS(AE$2:AE2816,D$2:D2816,D2816)</f>
        <v>1434</v>
      </c>
    </row>
    <row r="2817" spans="1:32" hidden="1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1">
        <v>0</v>
      </c>
      <c r="S2817" s="20">
        <f>VLOOKUP($A2817,Database!$A:$Y,10,FALSE)</f>
        <v>0</v>
      </c>
      <c r="T2817" s="20">
        <f>VLOOKUP($A2817,Database!$A:$Y,11,FALSE)</f>
        <v>0</v>
      </c>
      <c r="U2817" s="20">
        <f>VLOOKUP($A2817,Database!$A:$Y,12,FALSE)</f>
        <v>0</v>
      </c>
      <c r="V2817" s="20" t="str">
        <f>VLOOKUP(A2817,Database!A:M,13,FALSE)</f>
        <v>À venir</v>
      </c>
      <c r="W2817" s="20" t="str">
        <f>VLOOKUP($A2817,Database!$A:$Y,20,FALSE)</f>
        <v/>
      </c>
      <c r="X2817" s="20" t="str">
        <f>VLOOKUP($A2817,Database!$A:$Y,21,FALSE)</f>
        <v/>
      </c>
      <c r="Y2817" s="20">
        <f>IF(A2817=0,0,IF(V2817="À venir",0,IF(AND(ISBLANK(P2817),ISBLANK(Q2817)),1,0)))</f>
        <v>0</v>
      </c>
      <c r="Z2817" s="20" t="str">
        <f>IF(OR(ISBLANK(P2817),ISBLANK(Q2817)),"",IF(OR(AND(P2817&gt;Q2817,W2817&gt;X2817),AND(P2817=Q2817,W2817=X2817),AND(P2817&lt;Q2817,W2817&lt;X2817)),1,0))</f>
        <v/>
      </c>
      <c r="AA2817" s="20" t="str">
        <f ca="1">IF(C2817&lt;NOW(),IF(AND(P2817&gt;Q2817,W2817&gt;X2817),S2817,IF(AND(P2817=Q2817,W2817=X2817),T2817,IF(AND(P2817&lt;Q2817,W2817&lt;X2817),U2817,0))),"")</f>
        <v/>
      </c>
      <c r="AB2817" s="20">
        <f ca="1">IF(AND(P2817=W2817,Q2817=X2817,NOT(ISBLANK(P2817)),NOT(ISBLANK(Q2817)),NOT(ISBLANK(W2817)),NOT(ISBLANK(AA2817))),1,0)</f>
        <v>0</v>
      </c>
      <c r="AC2817" s="20" t="str">
        <f ca="1">IF(AB2817=0,"",IF(OR(ISBLANK(P2817),ISBLANK(Q2817)),"",IF(ISBLANK(VLOOKUP(A2817,Database!A:AA,22,FALSE)),"",VLOOKUP(A2817,Database!A:AA,22,FALSE))))</f>
        <v/>
      </c>
      <c r="AD2817" s="20" t="str">
        <f>IFERROR(
   IF(
     OR(ISBLANK(P2817),ISBLANK(Q2817)),
     "",
     IF(
       AND(AA2817&lt;&gt;"",OR(V2817="Terminé",V2817="En cours")),
       VLOOKUP(AC2817,Setup_ScoreExactBonus!A:D,4,FALSE),
       0
     )),
  0)</f>
        <v/>
      </c>
      <c r="AE2817" s="21">
        <f>IFERROR(IF(OR(ISBLANK(P2817),ISBLANK(Q2817)),0,IF(AA2817&lt;&gt;"", AA2817 + IF(AB2817=1,AD2817, 0), "") * (R2817+1)),"")</f>
        <v>0</v>
      </c>
      <c r="AF2817" s="21">
        <f ca="1">SUMIFS(AE$2:AE2817,D$2:D2817,D2817)</f>
        <v>2732</v>
      </c>
    </row>
    <row r="2818" spans="1:32" hidden="1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1">
        <v>0</v>
      </c>
      <c r="S2818" s="20">
        <f>VLOOKUP($A2818,Database!$A:$Y,10,FALSE)</f>
        <v>0</v>
      </c>
      <c r="T2818" s="20">
        <f>VLOOKUP($A2818,Database!$A:$Y,11,FALSE)</f>
        <v>0</v>
      </c>
      <c r="U2818" s="20">
        <f>VLOOKUP($A2818,Database!$A:$Y,12,FALSE)</f>
        <v>0</v>
      </c>
      <c r="V2818" s="20" t="str">
        <f>VLOOKUP(A2818,Database!A:M,13,FALSE)</f>
        <v>À venir</v>
      </c>
      <c r="W2818" s="20" t="str">
        <f>VLOOKUP($A2818,Database!$A:$Y,20,FALSE)</f>
        <v/>
      </c>
      <c r="X2818" s="20" t="str">
        <f>VLOOKUP($A2818,Database!$A:$Y,21,FALSE)</f>
        <v/>
      </c>
      <c r="Y2818" s="20">
        <f>IF(A2818=0,0,IF(V2818="À venir",0,IF(AND(ISBLANK(P2818),ISBLANK(Q2818)),1,0)))</f>
        <v>0</v>
      </c>
      <c r="Z2818" s="20" t="str">
        <f>IF(OR(ISBLANK(P2818),ISBLANK(Q2818)),"",IF(OR(AND(P2818&gt;Q2818,W2818&gt;X2818),AND(P2818=Q2818,W2818=X2818),AND(P2818&lt;Q2818,W2818&lt;X2818)),1,0))</f>
        <v/>
      </c>
      <c r="AA2818" s="20" t="str">
        <f ca="1">IF(C2818&lt;NOW(),IF(AND(P2818&gt;Q2818,W2818&gt;X2818),S2818,IF(AND(P2818=Q2818,W2818=X2818),T2818,IF(AND(P2818&lt;Q2818,W2818&lt;X2818),U2818,0))),"")</f>
        <v/>
      </c>
      <c r="AB2818" s="20">
        <f ca="1">IF(AND(P2818=W2818,Q2818=X2818,NOT(ISBLANK(P2818)),NOT(ISBLANK(Q2818)),NOT(ISBLANK(W2818)),NOT(ISBLANK(AA2818))),1,0)</f>
        <v>0</v>
      </c>
      <c r="AC2818" s="20" t="str">
        <f ca="1">IF(AB2818=0,"",IF(OR(ISBLANK(P2818),ISBLANK(Q2818)),"",IF(ISBLANK(VLOOKUP(A2818,Database!A:AA,22,FALSE)),"",VLOOKUP(A2818,Database!A:AA,22,FALSE))))</f>
        <v/>
      </c>
      <c r="AD2818" s="20" t="str">
        <f>IFERROR(
   IF(
     OR(ISBLANK(P2818),ISBLANK(Q2818)),
     "",
     IF(
       AND(AA2818&lt;&gt;"",OR(V2818="Terminé",V2818="En cours")),
       VLOOKUP(AC2818,Setup_ScoreExactBonus!A:D,4,FALSE),
       0
     )),
  0)</f>
        <v/>
      </c>
      <c r="AE2818" s="21">
        <f>IFERROR(IF(OR(ISBLANK(P2818),ISBLANK(Q2818)),0,IF(AA2818&lt;&gt;"", AA2818 + IF(AB2818=1,AD2818, 0), "") * (R2818+1)),"")</f>
        <v>0</v>
      </c>
      <c r="AF2818" s="21">
        <f ca="1">SUMIFS(AE$2:AE2818,D$2:D2818,D2818)</f>
        <v>2825</v>
      </c>
    </row>
    <row r="2819" spans="1:32" hidden="1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1">
        <v>0</v>
      </c>
      <c r="S2819" s="20">
        <f>VLOOKUP($A2819,Database!$A:$Y,10,FALSE)</f>
        <v>0</v>
      </c>
      <c r="T2819" s="20">
        <f>VLOOKUP($A2819,Database!$A:$Y,11,FALSE)</f>
        <v>0</v>
      </c>
      <c r="U2819" s="20">
        <f>VLOOKUP($A2819,Database!$A:$Y,12,FALSE)</f>
        <v>0</v>
      </c>
      <c r="V2819" s="20" t="str">
        <f>VLOOKUP(A2819,Database!A:M,13,FALSE)</f>
        <v>À venir</v>
      </c>
      <c r="W2819" s="20" t="str">
        <f>VLOOKUP($A2819,Database!$A:$Y,20,FALSE)</f>
        <v/>
      </c>
      <c r="X2819" s="20" t="str">
        <f>VLOOKUP($A2819,Database!$A:$Y,21,FALSE)</f>
        <v/>
      </c>
      <c r="Y2819" s="20">
        <f>IF(A2819=0,0,IF(V2819="À venir",0,IF(AND(ISBLANK(P2819),ISBLANK(Q2819)),1,0)))</f>
        <v>0</v>
      </c>
      <c r="Z2819" s="20" t="str">
        <f>IF(OR(ISBLANK(P2819),ISBLANK(Q2819)),"",IF(OR(AND(P2819&gt;Q2819,W2819&gt;X2819),AND(P2819=Q2819,W2819=X2819),AND(P2819&lt;Q2819,W2819&lt;X2819)),1,0))</f>
        <v/>
      </c>
      <c r="AA2819" s="20" t="str">
        <f ca="1">IF(C2819&lt;NOW(),IF(AND(P2819&gt;Q2819,W2819&gt;X2819),S2819,IF(AND(P2819=Q2819,W2819=X2819),T2819,IF(AND(P2819&lt;Q2819,W2819&lt;X2819),U2819,0))),"")</f>
        <v/>
      </c>
      <c r="AB2819" s="20">
        <f ca="1">IF(AND(P2819=W2819,Q2819=X2819,NOT(ISBLANK(P2819)),NOT(ISBLANK(Q2819)),NOT(ISBLANK(W2819)),NOT(ISBLANK(AA2819))),1,0)</f>
        <v>0</v>
      </c>
      <c r="AC2819" s="20" t="str">
        <f ca="1">IF(AB2819=0,"",IF(OR(ISBLANK(P2819),ISBLANK(Q2819)),"",IF(ISBLANK(VLOOKUP(A2819,Database!A:AA,22,FALSE)),"",VLOOKUP(A2819,Database!A:AA,22,FALSE))))</f>
        <v/>
      </c>
      <c r="AD2819" s="20" t="str">
        <f>IFERROR(
   IF(
     OR(ISBLANK(P2819),ISBLANK(Q2819)),
     "",
     IF(
       AND(AA2819&lt;&gt;"",OR(V2819="Terminé",V2819="En cours")),
       VLOOKUP(AC2819,Setup_ScoreExactBonus!A:D,4,FALSE),
       0
     )),
  0)</f>
        <v/>
      </c>
      <c r="AE2819" s="21">
        <f>IFERROR(IF(OR(ISBLANK(P2819),ISBLANK(Q2819)),0,IF(AA2819&lt;&gt;"", AA2819 + IF(AB2819=1,AD2819, 0), "") * (R2819+1)),"")</f>
        <v>0</v>
      </c>
      <c r="AF2819" s="21">
        <f ca="1">SUMIFS(AE$2:AE2819,D$2:D2819,D2819)</f>
        <v>2585</v>
      </c>
    </row>
    <row r="2820" spans="1:32" hidden="1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1">
        <v>0</v>
      </c>
      <c r="S2820" s="20">
        <f>VLOOKUP($A2820,Database!$A:$Y,10,FALSE)</f>
        <v>0</v>
      </c>
      <c r="T2820" s="20">
        <f>VLOOKUP($A2820,Database!$A:$Y,11,FALSE)</f>
        <v>0</v>
      </c>
      <c r="U2820" s="20">
        <f>VLOOKUP($A2820,Database!$A:$Y,12,FALSE)</f>
        <v>0</v>
      </c>
      <c r="V2820" s="20" t="str">
        <f>VLOOKUP(A2820,Database!A:M,13,FALSE)</f>
        <v>À venir</v>
      </c>
      <c r="W2820" s="20" t="str">
        <f>VLOOKUP($A2820,Database!$A:$Y,20,FALSE)</f>
        <v/>
      </c>
      <c r="X2820" s="20" t="str">
        <f>VLOOKUP($A2820,Database!$A:$Y,21,FALSE)</f>
        <v/>
      </c>
      <c r="Y2820" s="20">
        <f>IF(A2820=0,0,IF(V2820="À venir",0,IF(AND(ISBLANK(P2820),ISBLANK(Q2820)),1,0)))</f>
        <v>0</v>
      </c>
      <c r="Z2820" s="20" t="str">
        <f>IF(OR(ISBLANK(P2820),ISBLANK(Q2820)),"",IF(OR(AND(P2820&gt;Q2820,W2820&gt;X2820),AND(P2820=Q2820,W2820=X2820),AND(P2820&lt;Q2820,W2820&lt;X2820)),1,0))</f>
        <v/>
      </c>
      <c r="AA2820" s="20" t="str">
        <f ca="1">IF(C2820&lt;NOW(),IF(AND(P2820&gt;Q2820,W2820&gt;X2820),S2820,IF(AND(P2820=Q2820,W2820=X2820),T2820,IF(AND(P2820&lt;Q2820,W2820&lt;X2820),U2820,0))),"")</f>
        <v/>
      </c>
      <c r="AB2820" s="20">
        <f ca="1">IF(AND(P2820=W2820,Q2820=X2820,NOT(ISBLANK(P2820)),NOT(ISBLANK(Q2820)),NOT(ISBLANK(W2820)),NOT(ISBLANK(AA2820))),1,0)</f>
        <v>0</v>
      </c>
      <c r="AC2820" s="20" t="str">
        <f ca="1">IF(AB2820=0,"",IF(OR(ISBLANK(P2820),ISBLANK(Q2820)),"",IF(ISBLANK(VLOOKUP(A2820,Database!A:AA,22,FALSE)),"",VLOOKUP(A2820,Database!A:AA,22,FALSE))))</f>
        <v/>
      </c>
      <c r="AD2820" s="20" t="str">
        <f>IFERROR(
   IF(
     OR(ISBLANK(P2820),ISBLANK(Q2820)),
     "",
     IF(
       AND(AA2820&lt;&gt;"",OR(V2820="Terminé",V2820="En cours")),
       VLOOKUP(AC2820,Setup_ScoreExactBonus!A:D,4,FALSE),
       0
     )),
  0)</f>
        <v/>
      </c>
      <c r="AE2820" s="21">
        <f>IFERROR(IF(OR(ISBLANK(P2820),ISBLANK(Q2820)),0,IF(AA2820&lt;&gt;"", AA2820 + IF(AB2820=1,AD2820, 0), "") * (R2820+1)),"")</f>
        <v>0</v>
      </c>
      <c r="AF2820" s="21">
        <f ca="1">SUMIFS(AE$2:AE2820,D$2:D2820,D2820)</f>
        <v>2936</v>
      </c>
    </row>
    <row r="2821" spans="1:32" hidden="1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1">
        <v>0</v>
      </c>
      <c r="S2821" s="20">
        <f>VLOOKUP($A2821,Database!$A:$Y,10,FALSE)</f>
        <v>0</v>
      </c>
      <c r="T2821" s="20">
        <f>VLOOKUP($A2821,Database!$A:$Y,11,FALSE)</f>
        <v>0</v>
      </c>
      <c r="U2821" s="20">
        <f>VLOOKUP($A2821,Database!$A:$Y,12,FALSE)</f>
        <v>0</v>
      </c>
      <c r="V2821" s="20" t="str">
        <f>VLOOKUP(A2821,Database!A:M,13,FALSE)</f>
        <v>À venir</v>
      </c>
      <c r="W2821" s="20" t="str">
        <f>VLOOKUP($A2821,Database!$A:$Y,20,FALSE)</f>
        <v/>
      </c>
      <c r="X2821" s="20" t="str">
        <f>VLOOKUP($A2821,Database!$A:$Y,21,FALSE)</f>
        <v/>
      </c>
      <c r="Y2821" s="20">
        <f>IF(A2821=0,0,IF(V2821="À venir",0,IF(AND(ISBLANK(P2821),ISBLANK(Q2821)),1,0)))</f>
        <v>0</v>
      </c>
      <c r="Z2821" s="20" t="str">
        <f>IF(OR(ISBLANK(P2821),ISBLANK(Q2821)),"",IF(OR(AND(P2821&gt;Q2821,W2821&gt;X2821),AND(P2821=Q2821,W2821=X2821),AND(P2821&lt;Q2821,W2821&lt;X2821)),1,0))</f>
        <v/>
      </c>
      <c r="AA2821" s="20" t="str">
        <f ca="1">IF(C2821&lt;NOW(),IF(AND(P2821&gt;Q2821,W2821&gt;X2821),S2821,IF(AND(P2821=Q2821,W2821=X2821),T2821,IF(AND(P2821&lt;Q2821,W2821&lt;X2821),U2821,0))),"")</f>
        <v/>
      </c>
      <c r="AB2821" s="20">
        <f ca="1">IF(AND(P2821=W2821,Q2821=X2821,NOT(ISBLANK(P2821)),NOT(ISBLANK(Q2821)),NOT(ISBLANK(W2821)),NOT(ISBLANK(AA2821))),1,0)</f>
        <v>0</v>
      </c>
      <c r="AC2821" s="20" t="str">
        <f ca="1">IF(AB2821=0,"",IF(OR(ISBLANK(P2821),ISBLANK(Q2821)),"",IF(ISBLANK(VLOOKUP(A2821,Database!A:AA,22,FALSE)),"",VLOOKUP(A2821,Database!A:AA,22,FALSE))))</f>
        <v/>
      </c>
      <c r="AD2821" s="20" t="str">
        <f>IFERROR(
   IF(
     OR(ISBLANK(P2821),ISBLANK(Q2821)),
     "",
     IF(
       AND(AA2821&lt;&gt;"",OR(V2821="Terminé",V2821="En cours")),
       VLOOKUP(AC2821,Setup_ScoreExactBonus!A:D,4,FALSE),
       0
     )),
  0)</f>
        <v/>
      </c>
      <c r="AE2821" s="21">
        <f>IFERROR(IF(OR(ISBLANK(P2821),ISBLANK(Q2821)),0,IF(AA2821&lt;&gt;"", AA2821 + IF(AB2821=1,AD2821, 0), "") * (R2821+1)),"")</f>
        <v>0</v>
      </c>
      <c r="AF2821" s="21">
        <f ca="1">SUMIFS(AE$2:AE2821,D$2:D2821,D2821)</f>
        <v>2774</v>
      </c>
    </row>
    <row r="2822" spans="1:32" hidden="1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1">
        <v>0</v>
      </c>
      <c r="S2822" s="20">
        <f>VLOOKUP($A2822,Database!$A:$Y,10,FALSE)</f>
        <v>0</v>
      </c>
      <c r="T2822" s="20">
        <f>VLOOKUP($A2822,Database!$A:$Y,11,FALSE)</f>
        <v>0</v>
      </c>
      <c r="U2822" s="20">
        <f>VLOOKUP($A2822,Database!$A:$Y,12,FALSE)</f>
        <v>0</v>
      </c>
      <c r="V2822" s="20" t="str">
        <f>VLOOKUP(A2822,Database!A:M,13,FALSE)</f>
        <v>À venir</v>
      </c>
      <c r="W2822" s="20" t="str">
        <f>VLOOKUP($A2822,Database!$A:$Y,20,FALSE)</f>
        <v/>
      </c>
      <c r="X2822" s="20" t="str">
        <f>VLOOKUP($A2822,Database!$A:$Y,21,FALSE)</f>
        <v/>
      </c>
      <c r="Y2822" s="20">
        <f>IF(A2822=0,0,IF(V2822="À venir",0,IF(AND(ISBLANK(P2822),ISBLANK(Q2822)),1,0)))</f>
        <v>0</v>
      </c>
      <c r="Z2822" s="20" t="str">
        <f>IF(OR(ISBLANK(P2822),ISBLANK(Q2822)),"",IF(OR(AND(P2822&gt;Q2822,W2822&gt;X2822),AND(P2822=Q2822,W2822=X2822),AND(P2822&lt;Q2822,W2822&lt;X2822)),1,0))</f>
        <v/>
      </c>
      <c r="AA2822" s="20" t="str">
        <f ca="1">IF(C2822&lt;NOW(),IF(AND(P2822&gt;Q2822,W2822&gt;X2822),S2822,IF(AND(P2822=Q2822,W2822=X2822),T2822,IF(AND(P2822&lt;Q2822,W2822&lt;X2822),U2822,0))),"")</f>
        <v/>
      </c>
      <c r="AB2822" s="20">
        <f ca="1">IF(AND(P2822=W2822,Q2822=X2822,NOT(ISBLANK(P2822)),NOT(ISBLANK(Q2822)),NOT(ISBLANK(W2822)),NOT(ISBLANK(AA2822))),1,0)</f>
        <v>0</v>
      </c>
      <c r="AC2822" s="20" t="str">
        <f ca="1">IF(AB2822=0,"",IF(OR(ISBLANK(P2822),ISBLANK(Q2822)),"",IF(ISBLANK(VLOOKUP(A2822,Database!A:AA,22,FALSE)),"",VLOOKUP(A2822,Database!A:AA,22,FALSE))))</f>
        <v/>
      </c>
      <c r="AD2822" s="20" t="str">
        <f>IFERROR(
   IF(
     OR(ISBLANK(P2822),ISBLANK(Q2822)),
     "",
     IF(
       AND(AA2822&lt;&gt;"",OR(V2822="Terminé",V2822="En cours")),
       VLOOKUP(AC2822,Setup_ScoreExactBonus!A:D,4,FALSE),
       0
     )),
  0)</f>
        <v/>
      </c>
      <c r="AE2822" s="21">
        <f>IFERROR(IF(OR(ISBLANK(P2822),ISBLANK(Q2822)),0,IF(AA2822&lt;&gt;"", AA2822 + IF(AB2822=1,AD2822, 0), "") * (R2822+1)),"")</f>
        <v>0</v>
      </c>
      <c r="AF2822" s="21">
        <f ca="1">SUMIFS(AE$2:AE2822,D$2:D2822,D2822)</f>
        <v>2919</v>
      </c>
    </row>
    <row r="2823" spans="1:32" hidden="1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1">
        <v>0</v>
      </c>
      <c r="S2823" s="20">
        <f>VLOOKUP($A2823,Database!$A:$Y,10,FALSE)</f>
        <v>0</v>
      </c>
      <c r="T2823" s="20">
        <f>VLOOKUP($A2823,Database!$A:$Y,11,FALSE)</f>
        <v>0</v>
      </c>
      <c r="U2823" s="20">
        <f>VLOOKUP($A2823,Database!$A:$Y,12,FALSE)</f>
        <v>0</v>
      </c>
      <c r="V2823" s="20" t="str">
        <f>VLOOKUP(A2823,Database!A:M,13,FALSE)</f>
        <v>À venir</v>
      </c>
      <c r="W2823" s="20" t="str">
        <f>VLOOKUP($A2823,Database!$A:$Y,20,FALSE)</f>
        <v/>
      </c>
      <c r="X2823" s="20" t="str">
        <f>VLOOKUP($A2823,Database!$A:$Y,21,FALSE)</f>
        <v/>
      </c>
      <c r="Y2823" s="20">
        <f>IF(A2823=0,0,IF(V2823="À venir",0,IF(AND(ISBLANK(P2823),ISBLANK(Q2823)),1,0)))</f>
        <v>0</v>
      </c>
      <c r="Z2823" s="20" t="str">
        <f>IF(OR(ISBLANK(P2823),ISBLANK(Q2823)),"",IF(OR(AND(P2823&gt;Q2823,W2823&gt;X2823),AND(P2823=Q2823,W2823=X2823),AND(P2823&lt;Q2823,W2823&lt;X2823)),1,0))</f>
        <v/>
      </c>
      <c r="AA2823" s="20" t="str">
        <f ca="1">IF(C2823&lt;NOW(),IF(AND(P2823&gt;Q2823,W2823&gt;X2823),S2823,IF(AND(P2823=Q2823,W2823=X2823),T2823,IF(AND(P2823&lt;Q2823,W2823&lt;X2823),U2823,0))),"")</f>
        <v/>
      </c>
      <c r="AB2823" s="20">
        <f ca="1">IF(AND(P2823=W2823,Q2823=X2823,NOT(ISBLANK(P2823)),NOT(ISBLANK(Q2823)),NOT(ISBLANK(W2823)),NOT(ISBLANK(AA2823))),1,0)</f>
        <v>0</v>
      </c>
      <c r="AC2823" s="20" t="str">
        <f ca="1">IF(AB2823=0,"",IF(OR(ISBLANK(P2823),ISBLANK(Q2823)),"",IF(ISBLANK(VLOOKUP(A2823,Database!A:AA,22,FALSE)),"",VLOOKUP(A2823,Database!A:AA,22,FALSE))))</f>
        <v/>
      </c>
      <c r="AD2823" s="20" t="str">
        <f>IFERROR(
   IF(
     OR(ISBLANK(P2823),ISBLANK(Q2823)),
     "",
     IF(
       AND(AA2823&lt;&gt;"",OR(V2823="Terminé",V2823="En cours")),
       VLOOKUP(AC2823,Setup_ScoreExactBonus!A:D,4,FALSE),
       0
     )),
  0)</f>
        <v/>
      </c>
      <c r="AE2823" s="21">
        <f>IFERROR(IF(OR(ISBLANK(P2823),ISBLANK(Q2823)),0,IF(AA2823&lt;&gt;"", AA2823 + IF(AB2823=1,AD2823, 0), "") * (R2823+1)),"")</f>
        <v>0</v>
      </c>
      <c r="AF2823" s="21">
        <f ca="1">SUMIFS(AE$2:AE2823,D$2:D2823,D2823)</f>
        <v>2893</v>
      </c>
    </row>
    <row r="2824" spans="1:32" hidden="1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1">
        <v>0</v>
      </c>
      <c r="S2824" s="20">
        <f>VLOOKUP($A2824,Database!$A:$Y,10,FALSE)</f>
        <v>0</v>
      </c>
      <c r="T2824" s="20">
        <f>VLOOKUP($A2824,Database!$A:$Y,11,FALSE)</f>
        <v>0</v>
      </c>
      <c r="U2824" s="20">
        <f>VLOOKUP($A2824,Database!$A:$Y,12,FALSE)</f>
        <v>0</v>
      </c>
      <c r="V2824" s="20" t="str">
        <f>VLOOKUP(A2824,Database!A:M,13,FALSE)</f>
        <v>À venir</v>
      </c>
      <c r="W2824" s="20" t="str">
        <f>VLOOKUP($A2824,Database!$A:$Y,20,FALSE)</f>
        <v/>
      </c>
      <c r="X2824" s="20" t="str">
        <f>VLOOKUP($A2824,Database!$A:$Y,21,FALSE)</f>
        <v/>
      </c>
      <c r="Y2824" s="20">
        <f>IF(A2824=0,0,IF(V2824="À venir",0,IF(AND(ISBLANK(P2824),ISBLANK(Q2824)),1,0)))</f>
        <v>0</v>
      </c>
      <c r="Z2824" s="20" t="str">
        <f>IF(OR(ISBLANK(P2824),ISBLANK(Q2824)),"",IF(OR(AND(P2824&gt;Q2824,W2824&gt;X2824),AND(P2824=Q2824,W2824=X2824),AND(P2824&lt;Q2824,W2824&lt;X2824)),1,0))</f>
        <v/>
      </c>
      <c r="AA2824" s="20" t="str">
        <f ca="1">IF(C2824&lt;NOW(),IF(AND(P2824&gt;Q2824,W2824&gt;X2824),S2824,IF(AND(P2824=Q2824,W2824=X2824),T2824,IF(AND(P2824&lt;Q2824,W2824&lt;X2824),U2824,0))),"")</f>
        <v/>
      </c>
      <c r="AB2824" s="20">
        <f ca="1">IF(AND(P2824=W2824,Q2824=X2824,NOT(ISBLANK(P2824)),NOT(ISBLANK(Q2824)),NOT(ISBLANK(W2824)),NOT(ISBLANK(AA2824))),1,0)</f>
        <v>0</v>
      </c>
      <c r="AC2824" s="20" t="str">
        <f ca="1">IF(AB2824=0,"",IF(OR(ISBLANK(P2824),ISBLANK(Q2824)),"",IF(ISBLANK(VLOOKUP(A2824,Database!A:AA,22,FALSE)),"",VLOOKUP(A2824,Database!A:AA,22,FALSE))))</f>
        <v/>
      </c>
      <c r="AD2824" s="20" t="str">
        <f>IFERROR(
   IF(
     OR(ISBLANK(P2824),ISBLANK(Q2824)),
     "",
     IF(
       AND(AA2824&lt;&gt;"",OR(V2824="Terminé",V2824="En cours")),
       VLOOKUP(AC2824,Setup_ScoreExactBonus!A:D,4,FALSE),
       0
     )),
  0)</f>
        <v/>
      </c>
      <c r="AE2824" s="21">
        <f>IFERROR(IF(OR(ISBLANK(P2824),ISBLANK(Q2824)),0,IF(AA2824&lt;&gt;"", AA2824 + IF(AB2824=1,AD2824, 0), "") * (R2824+1)),"")</f>
        <v>0</v>
      </c>
      <c r="AF2824" s="21">
        <f ca="1">SUMIFS(AE$2:AE2824,D$2:D2824,D2824)</f>
        <v>2823</v>
      </c>
    </row>
    <row r="2825" spans="1:32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1">
        <v>0</v>
      </c>
      <c r="S2825" s="20">
        <f>VLOOKUP($A2825,Database!$A:$Y,10,FALSE)</f>
        <v>0</v>
      </c>
      <c r="T2825" s="20">
        <f>VLOOKUP($A2825,Database!$A:$Y,11,FALSE)</f>
        <v>0</v>
      </c>
      <c r="U2825" s="20">
        <f>VLOOKUP($A2825,Database!$A:$Y,12,FALSE)</f>
        <v>0</v>
      </c>
      <c r="V2825" s="20" t="str">
        <f>VLOOKUP(A2825,Database!A:M,13,FALSE)</f>
        <v>À venir</v>
      </c>
      <c r="W2825" s="20" t="str">
        <f>VLOOKUP($A2825,Database!$A:$Y,20,FALSE)</f>
        <v/>
      </c>
      <c r="X2825" s="20" t="str">
        <f>VLOOKUP($A2825,Database!$A:$Y,21,FALSE)</f>
        <v/>
      </c>
      <c r="Y2825" s="20">
        <f>IF(A2825=0,0,IF(V2825="À venir",0,IF(AND(ISBLANK(P2825),ISBLANK(Q2825)),1,0)))</f>
        <v>0</v>
      </c>
      <c r="Z2825" s="20" t="str">
        <f>IF(OR(ISBLANK(P2825),ISBLANK(Q2825)),"",IF(OR(AND(P2825&gt;Q2825,W2825&gt;X2825),AND(P2825=Q2825,W2825=X2825),AND(P2825&lt;Q2825,W2825&lt;X2825)),1,0))</f>
        <v/>
      </c>
      <c r="AA2825" s="20" t="str">
        <f ca="1">IF(C2825&lt;NOW(),IF(AND(P2825&gt;Q2825,W2825&gt;X2825),S2825,IF(AND(P2825=Q2825,W2825=X2825),T2825,IF(AND(P2825&lt;Q2825,W2825&lt;X2825),U2825,0))),"")</f>
        <v/>
      </c>
      <c r="AB2825" s="20">
        <f ca="1">IF(AND(P2825=W2825,Q2825=X2825,NOT(ISBLANK(P2825)),NOT(ISBLANK(Q2825)),NOT(ISBLANK(W2825)),NOT(ISBLANK(AA2825))),1,0)</f>
        <v>0</v>
      </c>
      <c r="AC2825" s="20" t="str">
        <f ca="1">IF(AB2825=0,"",IF(OR(ISBLANK(P2825),ISBLANK(Q2825)),"",IF(ISBLANK(VLOOKUP(A2825,Database!A:AA,22,FALSE)),"",VLOOKUP(A2825,Database!A:AA,22,FALSE))))</f>
        <v/>
      </c>
      <c r="AD2825" s="20" t="str">
        <f>IFERROR(
   IF(
     OR(ISBLANK(P2825),ISBLANK(Q2825)),
     "",
     IF(
       AND(AA2825&lt;&gt;"",OR(V2825="Terminé",V2825="En cours")),
       VLOOKUP(AC2825,Setup_ScoreExactBonus!A:D,4,FALSE),
       0
     )),
  0)</f>
        <v/>
      </c>
      <c r="AE2825" s="21">
        <f>IFERROR(IF(OR(ISBLANK(P2825),ISBLANK(Q2825)),0,IF(AA2825&lt;&gt;"", AA2825 + IF(AB2825=1,AD2825, 0), "") * (R2825+1)),"")</f>
        <v>0</v>
      </c>
      <c r="AF2825" s="21">
        <f ca="1">SUMIFS(AE$2:AE2825,D$2:D2825,D2825)</f>
        <v>2420</v>
      </c>
    </row>
    <row r="2826" spans="1:32" hidden="1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1">
        <v>0</v>
      </c>
      <c r="S2826" s="20">
        <f>VLOOKUP($A2826,Database!$A:$Y,10,FALSE)</f>
        <v>0</v>
      </c>
      <c r="T2826" s="20">
        <f>VLOOKUP($A2826,Database!$A:$Y,11,FALSE)</f>
        <v>0</v>
      </c>
      <c r="U2826" s="20">
        <f>VLOOKUP($A2826,Database!$A:$Y,12,FALSE)</f>
        <v>0</v>
      </c>
      <c r="V2826" s="20" t="str">
        <f>VLOOKUP(A2826,Database!A:M,13,FALSE)</f>
        <v>À venir</v>
      </c>
      <c r="W2826" s="20" t="str">
        <f>VLOOKUP($A2826,Database!$A:$Y,20,FALSE)</f>
        <v/>
      </c>
      <c r="X2826" s="20" t="str">
        <f>VLOOKUP($A2826,Database!$A:$Y,21,FALSE)</f>
        <v/>
      </c>
      <c r="Y2826" s="20">
        <f>IF(A2826=0,0,IF(V2826="À venir",0,IF(AND(ISBLANK(P2826),ISBLANK(Q2826)),1,0)))</f>
        <v>0</v>
      </c>
      <c r="Z2826" s="20" t="str">
        <f>IF(OR(ISBLANK(P2826),ISBLANK(Q2826)),"",IF(OR(AND(P2826&gt;Q2826,W2826&gt;X2826),AND(P2826=Q2826,W2826=X2826),AND(P2826&lt;Q2826,W2826&lt;X2826)),1,0))</f>
        <v/>
      </c>
      <c r="AA2826" s="20" t="str">
        <f ca="1">IF(C2826&lt;NOW(),IF(AND(P2826&gt;Q2826,W2826&gt;X2826),S2826,IF(AND(P2826=Q2826,W2826=X2826),T2826,IF(AND(P2826&lt;Q2826,W2826&lt;X2826),U2826,0))),"")</f>
        <v/>
      </c>
      <c r="AB2826" s="20">
        <f ca="1">IF(AND(P2826=W2826,Q2826=X2826,NOT(ISBLANK(P2826)),NOT(ISBLANK(Q2826)),NOT(ISBLANK(W2826)),NOT(ISBLANK(AA2826))),1,0)</f>
        <v>0</v>
      </c>
      <c r="AC2826" s="20" t="str">
        <f ca="1">IF(AB2826=0,"",IF(OR(ISBLANK(P2826),ISBLANK(Q2826)),"",IF(ISBLANK(VLOOKUP(A2826,Database!A:AA,22,FALSE)),"",VLOOKUP(A2826,Database!A:AA,22,FALSE))))</f>
        <v/>
      </c>
      <c r="AD2826" s="20" t="str">
        <f>IFERROR(
   IF(
     OR(ISBLANK(P2826),ISBLANK(Q2826)),
     "",
     IF(
       AND(AA2826&lt;&gt;"",OR(V2826="Terminé",V2826="En cours")),
       VLOOKUP(AC2826,Setup_ScoreExactBonus!A:D,4,FALSE),
       0
     )),
  0)</f>
        <v/>
      </c>
      <c r="AE2826" s="21">
        <f>IFERROR(IF(OR(ISBLANK(P2826),ISBLANK(Q2826)),0,IF(AA2826&lt;&gt;"", AA2826 + IF(AB2826=1,AD2826, 0), "") * (R2826+1)),"")</f>
        <v>0</v>
      </c>
      <c r="AF2826" s="21">
        <f ca="1">SUMIFS(AE$2:AE2826,D$2:D2826,D2826)</f>
        <v>2637</v>
      </c>
    </row>
    <row r="2827" spans="1:32" hidden="1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1">
        <v>0</v>
      </c>
      <c r="S2827" s="20">
        <f>VLOOKUP($A2827,Database!$A:$Y,10,FALSE)</f>
        <v>0</v>
      </c>
      <c r="T2827" s="20">
        <f>VLOOKUP($A2827,Database!$A:$Y,11,FALSE)</f>
        <v>0</v>
      </c>
      <c r="U2827" s="20">
        <f>VLOOKUP($A2827,Database!$A:$Y,12,FALSE)</f>
        <v>0</v>
      </c>
      <c r="V2827" s="20" t="str">
        <f>VLOOKUP(A2827,Database!A:M,13,FALSE)</f>
        <v>À venir</v>
      </c>
      <c r="W2827" s="20" t="str">
        <f>VLOOKUP($A2827,Database!$A:$Y,20,FALSE)</f>
        <v/>
      </c>
      <c r="X2827" s="20" t="str">
        <f>VLOOKUP($A2827,Database!$A:$Y,21,FALSE)</f>
        <v/>
      </c>
      <c r="Y2827" s="20">
        <f>IF(A2827=0,0,IF(V2827="À venir",0,IF(AND(ISBLANK(P2827),ISBLANK(Q2827)),1,0)))</f>
        <v>0</v>
      </c>
      <c r="Z2827" s="20" t="str">
        <f>IF(OR(ISBLANK(P2827),ISBLANK(Q2827)),"",IF(OR(AND(P2827&gt;Q2827,W2827&gt;X2827),AND(P2827=Q2827,W2827=X2827),AND(P2827&lt;Q2827,W2827&lt;X2827)),1,0))</f>
        <v/>
      </c>
      <c r="AA2827" s="20" t="str">
        <f ca="1">IF(C2827&lt;NOW(),IF(AND(P2827&gt;Q2827,W2827&gt;X2827),S2827,IF(AND(P2827=Q2827,W2827=X2827),T2827,IF(AND(P2827&lt;Q2827,W2827&lt;X2827),U2827,0))),"")</f>
        <v/>
      </c>
      <c r="AB2827" s="20">
        <f ca="1">IF(AND(P2827=W2827,Q2827=X2827,NOT(ISBLANK(P2827)),NOT(ISBLANK(Q2827)),NOT(ISBLANK(W2827)),NOT(ISBLANK(AA2827))),1,0)</f>
        <v>0</v>
      </c>
      <c r="AC2827" s="20" t="str">
        <f ca="1">IF(AB2827=0,"",IF(OR(ISBLANK(P2827),ISBLANK(Q2827)),"",IF(ISBLANK(VLOOKUP(A2827,Database!A:AA,22,FALSE)),"",VLOOKUP(A2827,Database!A:AA,22,FALSE))))</f>
        <v/>
      </c>
      <c r="AD2827" s="20" t="str">
        <f>IFERROR(
   IF(
     OR(ISBLANK(P2827),ISBLANK(Q2827)),
     "",
     IF(
       AND(AA2827&lt;&gt;"",OR(V2827="Terminé",V2827="En cours")),
       VLOOKUP(AC2827,Setup_ScoreExactBonus!A:D,4,FALSE),
       0
     )),
  0)</f>
        <v/>
      </c>
      <c r="AE2827" s="21">
        <f>IFERROR(IF(OR(ISBLANK(P2827),ISBLANK(Q2827)),0,IF(AA2827&lt;&gt;"", AA2827 + IF(AB2827=1,AD2827, 0), "") * (R2827+1)),"")</f>
        <v>0</v>
      </c>
      <c r="AF2827" s="21">
        <f ca="1">SUMIFS(AE$2:AE2827,D$2:D2827,D2827)</f>
        <v>2628</v>
      </c>
    </row>
    <row r="2828" spans="1:32" hidden="1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1">
        <v>0</v>
      </c>
      <c r="S2828" s="20">
        <f>VLOOKUP($A2828,Database!$A:$Y,10,FALSE)</f>
        <v>0</v>
      </c>
      <c r="T2828" s="20">
        <f>VLOOKUP($A2828,Database!$A:$Y,11,FALSE)</f>
        <v>0</v>
      </c>
      <c r="U2828" s="20">
        <f>VLOOKUP($A2828,Database!$A:$Y,12,FALSE)</f>
        <v>0</v>
      </c>
      <c r="V2828" s="20" t="str">
        <f>VLOOKUP(A2828,Database!A:M,13,FALSE)</f>
        <v>À venir</v>
      </c>
      <c r="W2828" s="20" t="str">
        <f>VLOOKUP($A2828,Database!$A:$Y,20,FALSE)</f>
        <v/>
      </c>
      <c r="X2828" s="20" t="str">
        <f>VLOOKUP($A2828,Database!$A:$Y,21,FALSE)</f>
        <v/>
      </c>
      <c r="Y2828" s="20">
        <f>IF(A2828=0,0,IF(V2828="À venir",0,IF(AND(ISBLANK(P2828),ISBLANK(Q2828)),1,0)))</f>
        <v>0</v>
      </c>
      <c r="Z2828" s="20" t="str">
        <f>IF(OR(ISBLANK(P2828),ISBLANK(Q2828)),"",IF(OR(AND(P2828&gt;Q2828,W2828&gt;X2828),AND(P2828=Q2828,W2828=X2828),AND(P2828&lt;Q2828,W2828&lt;X2828)),1,0))</f>
        <v/>
      </c>
      <c r="AA2828" s="20" t="str">
        <f ca="1">IF(C2828&lt;NOW(),IF(AND(P2828&gt;Q2828,W2828&gt;X2828),S2828,IF(AND(P2828=Q2828,W2828=X2828),T2828,IF(AND(P2828&lt;Q2828,W2828&lt;X2828),U2828,0))),"")</f>
        <v/>
      </c>
      <c r="AB2828" s="20">
        <f ca="1">IF(AND(P2828=W2828,Q2828=X2828,NOT(ISBLANK(P2828)),NOT(ISBLANK(Q2828)),NOT(ISBLANK(W2828)),NOT(ISBLANK(AA2828))),1,0)</f>
        <v>0</v>
      </c>
      <c r="AC2828" s="20" t="str">
        <f ca="1">IF(AB2828=0,"",IF(OR(ISBLANK(P2828),ISBLANK(Q2828)),"",IF(ISBLANK(VLOOKUP(A2828,Database!A:AA,22,FALSE)),"",VLOOKUP(A2828,Database!A:AA,22,FALSE))))</f>
        <v/>
      </c>
      <c r="AD2828" s="20" t="str">
        <f>IFERROR(
   IF(
     OR(ISBLANK(P2828),ISBLANK(Q2828)),
     "",
     IF(
       AND(AA2828&lt;&gt;"",OR(V2828="Terminé",V2828="En cours")),
       VLOOKUP(AC2828,Setup_ScoreExactBonus!A:D,4,FALSE),
       0
     )),
  0)</f>
        <v/>
      </c>
      <c r="AE2828" s="21">
        <f>IFERROR(IF(OR(ISBLANK(P2828),ISBLANK(Q2828)),0,IF(AA2828&lt;&gt;"", AA2828 + IF(AB2828=1,AD2828, 0), "") * (R2828+1)),"")</f>
        <v>0</v>
      </c>
      <c r="AF2828" s="21">
        <f ca="1">SUMIFS(AE$2:AE2828,D$2:D2828,D2828)</f>
        <v>2516</v>
      </c>
    </row>
    <row r="2829" spans="1:32" hidden="1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1">
        <v>0</v>
      </c>
      <c r="S2829" s="20">
        <f>VLOOKUP($A2829,Database!$A:$Y,10,FALSE)</f>
        <v>0</v>
      </c>
      <c r="T2829" s="20">
        <f>VLOOKUP($A2829,Database!$A:$Y,11,FALSE)</f>
        <v>0</v>
      </c>
      <c r="U2829" s="20">
        <f>VLOOKUP($A2829,Database!$A:$Y,12,FALSE)</f>
        <v>0</v>
      </c>
      <c r="V2829" s="20" t="str">
        <f>VLOOKUP(A2829,Database!A:M,13,FALSE)</f>
        <v>À venir</v>
      </c>
      <c r="W2829" s="20" t="str">
        <f>VLOOKUP($A2829,Database!$A:$Y,20,FALSE)</f>
        <v/>
      </c>
      <c r="X2829" s="20" t="str">
        <f>VLOOKUP($A2829,Database!$A:$Y,21,FALSE)</f>
        <v/>
      </c>
      <c r="Y2829" s="20">
        <f>IF(A2829=0,0,IF(V2829="À venir",0,IF(AND(ISBLANK(P2829),ISBLANK(Q2829)),1,0)))</f>
        <v>0</v>
      </c>
      <c r="Z2829" s="20" t="str">
        <f>IF(OR(ISBLANK(P2829),ISBLANK(Q2829)),"",IF(OR(AND(P2829&gt;Q2829,W2829&gt;X2829),AND(P2829=Q2829,W2829=X2829),AND(P2829&lt;Q2829,W2829&lt;X2829)),1,0))</f>
        <v/>
      </c>
      <c r="AA2829" s="20" t="str">
        <f ca="1">IF(C2829&lt;NOW(),IF(AND(P2829&gt;Q2829,W2829&gt;X2829),S2829,IF(AND(P2829=Q2829,W2829=X2829),T2829,IF(AND(P2829&lt;Q2829,W2829&lt;X2829),U2829,0))),"")</f>
        <v/>
      </c>
      <c r="AB2829" s="20">
        <f ca="1">IF(AND(P2829=W2829,Q2829=X2829,NOT(ISBLANK(P2829)),NOT(ISBLANK(Q2829)),NOT(ISBLANK(W2829)),NOT(ISBLANK(AA2829))),1,0)</f>
        <v>0</v>
      </c>
      <c r="AC2829" s="20" t="str">
        <f ca="1">IF(AB2829=0,"",IF(OR(ISBLANK(P2829),ISBLANK(Q2829)),"",IF(ISBLANK(VLOOKUP(A2829,Database!A:AA,22,FALSE)),"",VLOOKUP(A2829,Database!A:AA,22,FALSE))))</f>
        <v/>
      </c>
      <c r="AD2829" s="20" t="str">
        <f>IFERROR(
   IF(
     OR(ISBLANK(P2829),ISBLANK(Q2829)),
     "",
     IF(
       AND(AA2829&lt;&gt;"",OR(V2829="Terminé",V2829="En cours")),
       VLOOKUP(AC2829,Setup_ScoreExactBonus!A:D,4,FALSE),
       0
     )),
  0)</f>
        <v/>
      </c>
      <c r="AE2829" s="21">
        <f>IFERROR(IF(OR(ISBLANK(P2829),ISBLANK(Q2829)),0,IF(AA2829&lt;&gt;"", AA2829 + IF(AB2829=1,AD2829, 0), "") * (R2829+1)),"")</f>
        <v>0</v>
      </c>
      <c r="AF2829" s="21">
        <f ca="1">SUMIFS(AE$2:AE2829,D$2:D2829,D2829)</f>
        <v>2656</v>
      </c>
    </row>
    <row r="2830" spans="1:32" hidden="1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1">
        <v>0</v>
      </c>
      <c r="S2830" s="20">
        <f>VLOOKUP($A2830,Database!$A:$Y,10,FALSE)</f>
        <v>0</v>
      </c>
      <c r="T2830" s="20">
        <f>VLOOKUP($A2830,Database!$A:$Y,11,FALSE)</f>
        <v>0</v>
      </c>
      <c r="U2830" s="20">
        <f>VLOOKUP($A2830,Database!$A:$Y,12,FALSE)</f>
        <v>0</v>
      </c>
      <c r="V2830" s="20" t="str">
        <f>VLOOKUP(A2830,Database!A:M,13,FALSE)</f>
        <v>À venir</v>
      </c>
      <c r="W2830" s="20" t="str">
        <f>VLOOKUP($A2830,Database!$A:$Y,20,FALSE)</f>
        <v/>
      </c>
      <c r="X2830" s="20" t="str">
        <f>VLOOKUP($A2830,Database!$A:$Y,21,FALSE)</f>
        <v/>
      </c>
      <c r="Y2830" s="20">
        <f>IF(A2830=0,0,IF(V2830="À venir",0,IF(AND(ISBLANK(P2830),ISBLANK(Q2830)),1,0)))</f>
        <v>0</v>
      </c>
      <c r="Z2830" s="20" t="str">
        <f>IF(OR(ISBLANK(P2830),ISBLANK(Q2830)),"",IF(OR(AND(P2830&gt;Q2830,W2830&gt;X2830),AND(P2830=Q2830,W2830=X2830),AND(P2830&lt;Q2830,W2830&lt;X2830)),1,0))</f>
        <v/>
      </c>
      <c r="AA2830" s="20" t="str">
        <f ca="1">IF(C2830&lt;NOW(),IF(AND(P2830&gt;Q2830,W2830&gt;X2830),S2830,IF(AND(P2830=Q2830,W2830=X2830),T2830,IF(AND(P2830&lt;Q2830,W2830&lt;X2830),U2830,0))),"")</f>
        <v/>
      </c>
      <c r="AB2830" s="20">
        <f ca="1">IF(AND(P2830=W2830,Q2830=X2830,NOT(ISBLANK(P2830)),NOT(ISBLANK(Q2830)),NOT(ISBLANK(W2830)),NOT(ISBLANK(AA2830))),1,0)</f>
        <v>0</v>
      </c>
      <c r="AC2830" s="20" t="str">
        <f ca="1">IF(AB2830=0,"",IF(OR(ISBLANK(P2830),ISBLANK(Q2830)),"",IF(ISBLANK(VLOOKUP(A2830,Database!A:AA,22,FALSE)),"",VLOOKUP(A2830,Database!A:AA,22,FALSE))))</f>
        <v/>
      </c>
      <c r="AD2830" s="20" t="str">
        <f>IFERROR(
   IF(
     OR(ISBLANK(P2830),ISBLANK(Q2830)),
     "",
     IF(
       AND(AA2830&lt;&gt;"",OR(V2830="Terminé",V2830="En cours")),
       VLOOKUP(AC2830,Setup_ScoreExactBonus!A:D,4,FALSE),
       0
     )),
  0)</f>
        <v/>
      </c>
      <c r="AE2830" s="21">
        <f>IFERROR(IF(OR(ISBLANK(P2830),ISBLANK(Q2830)),0,IF(AA2830&lt;&gt;"", AA2830 + IF(AB2830=1,AD2830, 0), "") * (R2830+1)),"")</f>
        <v>0</v>
      </c>
      <c r="AF2830" s="21">
        <f ca="1">SUMIFS(AE$2:AE2830,D$2:D2830,D2830)</f>
        <v>2468</v>
      </c>
    </row>
    <row r="2831" spans="1:32" hidden="1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1">
        <v>0</v>
      </c>
      <c r="S2831" s="20">
        <f>VLOOKUP($A2831,Database!$A:$Y,10,FALSE)</f>
        <v>0</v>
      </c>
      <c r="T2831" s="20">
        <f>VLOOKUP($A2831,Database!$A:$Y,11,FALSE)</f>
        <v>0</v>
      </c>
      <c r="U2831" s="20">
        <f>VLOOKUP($A2831,Database!$A:$Y,12,FALSE)</f>
        <v>0</v>
      </c>
      <c r="V2831" s="20" t="str">
        <f>VLOOKUP(A2831,Database!A:M,13,FALSE)</f>
        <v>À venir</v>
      </c>
      <c r="W2831" s="20" t="str">
        <f>VLOOKUP($A2831,Database!$A:$Y,20,FALSE)</f>
        <v/>
      </c>
      <c r="X2831" s="20" t="str">
        <f>VLOOKUP($A2831,Database!$A:$Y,21,FALSE)</f>
        <v/>
      </c>
      <c r="Y2831" s="20">
        <f>IF(A2831=0,0,IF(V2831="À venir",0,IF(AND(ISBLANK(P2831),ISBLANK(Q2831)),1,0)))</f>
        <v>0</v>
      </c>
      <c r="Z2831" s="20" t="str">
        <f>IF(OR(ISBLANK(P2831),ISBLANK(Q2831)),"",IF(OR(AND(P2831&gt;Q2831,W2831&gt;X2831),AND(P2831=Q2831,W2831=X2831),AND(P2831&lt;Q2831,W2831&lt;X2831)),1,0))</f>
        <v/>
      </c>
      <c r="AA2831" s="20" t="str">
        <f ca="1">IF(C2831&lt;NOW(),IF(AND(P2831&gt;Q2831,W2831&gt;X2831),S2831,IF(AND(P2831=Q2831,W2831=X2831),T2831,IF(AND(P2831&lt;Q2831,W2831&lt;X2831),U2831,0))),"")</f>
        <v/>
      </c>
      <c r="AB2831" s="20">
        <f ca="1">IF(AND(P2831=W2831,Q2831=X2831,NOT(ISBLANK(P2831)),NOT(ISBLANK(Q2831)),NOT(ISBLANK(W2831)),NOT(ISBLANK(AA2831))),1,0)</f>
        <v>0</v>
      </c>
      <c r="AC2831" s="20" t="str">
        <f ca="1">IF(AB2831=0,"",IF(OR(ISBLANK(P2831),ISBLANK(Q2831)),"",IF(ISBLANK(VLOOKUP(A2831,Database!A:AA,22,FALSE)),"",VLOOKUP(A2831,Database!A:AA,22,FALSE))))</f>
        <v/>
      </c>
      <c r="AD2831" s="20" t="str">
        <f>IFERROR(
   IF(
     OR(ISBLANK(P2831),ISBLANK(Q2831)),
     "",
     IF(
       AND(AA2831&lt;&gt;"",OR(V2831="Terminé",V2831="En cours")),
       VLOOKUP(AC2831,Setup_ScoreExactBonus!A:D,4,FALSE),
       0
     )),
  0)</f>
        <v/>
      </c>
      <c r="AE2831" s="21">
        <f>IFERROR(IF(OR(ISBLANK(P2831),ISBLANK(Q2831)),0,IF(AA2831&lt;&gt;"", AA2831 + IF(AB2831=1,AD2831, 0), "") * (R2831+1)),"")</f>
        <v>0</v>
      </c>
      <c r="AF2831" s="21">
        <f ca="1">SUMIFS(AE$2:AE2831,D$2:D2831,D2831)</f>
        <v>2298</v>
      </c>
    </row>
    <row r="2832" spans="1:32" hidden="1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1">
        <v>0</v>
      </c>
      <c r="S2832" s="20">
        <f>VLOOKUP($A2832,Database!$A:$Y,10,FALSE)</f>
        <v>0</v>
      </c>
      <c r="T2832" s="20">
        <f>VLOOKUP($A2832,Database!$A:$Y,11,FALSE)</f>
        <v>0</v>
      </c>
      <c r="U2832" s="20">
        <f>VLOOKUP($A2832,Database!$A:$Y,12,FALSE)</f>
        <v>0</v>
      </c>
      <c r="V2832" s="20" t="str">
        <f>VLOOKUP(A2832,Database!A:M,13,FALSE)</f>
        <v>À venir</v>
      </c>
      <c r="W2832" s="20" t="str">
        <f>VLOOKUP($A2832,Database!$A:$Y,20,FALSE)</f>
        <v/>
      </c>
      <c r="X2832" s="20" t="str">
        <f>VLOOKUP($A2832,Database!$A:$Y,21,FALSE)</f>
        <v/>
      </c>
      <c r="Y2832" s="20">
        <f>IF(A2832=0,0,IF(V2832="À venir",0,IF(AND(ISBLANK(P2832),ISBLANK(Q2832)),1,0)))</f>
        <v>0</v>
      </c>
      <c r="Z2832" s="20" t="str">
        <f>IF(OR(ISBLANK(P2832),ISBLANK(Q2832)),"",IF(OR(AND(P2832&gt;Q2832,W2832&gt;X2832),AND(P2832=Q2832,W2832=X2832),AND(P2832&lt;Q2832,W2832&lt;X2832)),1,0))</f>
        <v/>
      </c>
      <c r="AA2832" s="20" t="str">
        <f ca="1">IF(C2832&lt;NOW(),IF(AND(P2832&gt;Q2832,W2832&gt;X2832),S2832,IF(AND(P2832=Q2832,W2832=X2832),T2832,IF(AND(P2832&lt;Q2832,W2832&lt;X2832),U2832,0))),"")</f>
        <v/>
      </c>
      <c r="AB2832" s="20">
        <f ca="1">IF(AND(P2832=W2832,Q2832=X2832,NOT(ISBLANK(P2832)),NOT(ISBLANK(Q2832)),NOT(ISBLANK(W2832)),NOT(ISBLANK(AA2832))),1,0)</f>
        <v>0</v>
      </c>
      <c r="AC2832" s="20" t="str">
        <f ca="1">IF(AB2832=0,"",IF(OR(ISBLANK(P2832),ISBLANK(Q2832)),"",IF(ISBLANK(VLOOKUP(A2832,Database!A:AA,22,FALSE)),"",VLOOKUP(A2832,Database!A:AA,22,FALSE))))</f>
        <v/>
      </c>
      <c r="AD2832" s="20" t="str">
        <f>IFERROR(
   IF(
     OR(ISBLANK(P2832),ISBLANK(Q2832)),
     "",
     IF(
       AND(AA2832&lt;&gt;"",OR(V2832="Terminé",V2832="En cours")),
       VLOOKUP(AC2832,Setup_ScoreExactBonus!A:D,4,FALSE),
       0
     )),
  0)</f>
        <v/>
      </c>
      <c r="AE2832" s="21">
        <f>IFERROR(IF(OR(ISBLANK(P2832),ISBLANK(Q2832)),0,IF(AA2832&lt;&gt;"", AA2832 + IF(AB2832=1,AD2832, 0), "") * (R2832+1)),"")</f>
        <v>0</v>
      </c>
      <c r="AF2832" s="21">
        <f ca="1">SUMIFS(AE$2:AE2832,D$2:D2832,D2832)</f>
        <v>2034</v>
      </c>
    </row>
    <row r="2833" spans="1:33" hidden="1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1">
        <v>0</v>
      </c>
      <c r="S2833" s="20">
        <f>VLOOKUP($A2833,Database!$A:$Y,10,FALSE)</f>
        <v>0</v>
      </c>
      <c r="T2833" s="20">
        <f>VLOOKUP($A2833,Database!$A:$Y,11,FALSE)</f>
        <v>0</v>
      </c>
      <c r="U2833" s="20">
        <f>VLOOKUP($A2833,Database!$A:$Y,12,FALSE)</f>
        <v>0</v>
      </c>
      <c r="V2833" s="20" t="str">
        <f>VLOOKUP(A2833,Database!A:M,13,FALSE)</f>
        <v>À venir</v>
      </c>
      <c r="W2833" s="20" t="str">
        <f>VLOOKUP($A2833,Database!$A:$Y,20,FALSE)</f>
        <v/>
      </c>
      <c r="X2833" s="20" t="str">
        <f>VLOOKUP($A2833,Database!$A:$Y,21,FALSE)</f>
        <v/>
      </c>
      <c r="Y2833" s="20">
        <f>IF(A2833=0,0,IF(V2833="À venir",0,IF(AND(ISBLANK(P2833),ISBLANK(Q2833)),1,0)))</f>
        <v>0</v>
      </c>
      <c r="Z2833" s="20" t="str">
        <f>IF(OR(ISBLANK(P2833),ISBLANK(Q2833)),"",IF(OR(AND(P2833&gt;Q2833,W2833&gt;X2833),AND(P2833=Q2833,W2833=X2833),AND(P2833&lt;Q2833,W2833&lt;X2833)),1,0))</f>
        <v/>
      </c>
      <c r="AA2833" s="20" t="str">
        <f ca="1">IF(C2833&lt;NOW(),IF(AND(P2833&gt;Q2833,W2833&gt;X2833),S2833,IF(AND(P2833=Q2833,W2833=X2833),T2833,IF(AND(P2833&lt;Q2833,W2833&lt;X2833),U2833,0))),"")</f>
        <v/>
      </c>
      <c r="AB2833" s="20">
        <f ca="1">IF(AND(P2833=W2833,Q2833=X2833,NOT(ISBLANK(P2833)),NOT(ISBLANK(Q2833)),NOT(ISBLANK(W2833)),NOT(ISBLANK(AA2833))),1,0)</f>
        <v>0</v>
      </c>
      <c r="AC2833" s="20" t="str">
        <f ca="1">IF(AB2833=0,"",IF(OR(ISBLANK(P2833),ISBLANK(Q2833)),"",IF(ISBLANK(VLOOKUP(A2833,Database!A:AA,22,FALSE)),"",VLOOKUP(A2833,Database!A:AA,22,FALSE))))</f>
        <v/>
      </c>
      <c r="AD2833" s="20" t="str">
        <f>IFERROR(
   IF(
     OR(ISBLANK(P2833),ISBLANK(Q2833)),
     "",
     IF(
       AND(AA2833&lt;&gt;"",OR(V2833="Terminé",V2833="En cours")),
       VLOOKUP(AC2833,Setup_ScoreExactBonus!A:D,4,FALSE),
       0
     )),
  0)</f>
        <v/>
      </c>
      <c r="AE2833" s="21">
        <f>IFERROR(IF(OR(ISBLANK(P2833),ISBLANK(Q2833)),0,IF(AA2833&lt;&gt;"", AA2833 + IF(AB2833=1,AD2833, 0), "") * (R2833+1)),"")</f>
        <v>0</v>
      </c>
      <c r="AF2833" s="21">
        <f ca="1">SUMIFS(AE$2:AE2833,D$2:D2833,D2833)</f>
        <v>2761</v>
      </c>
    </row>
    <row r="2834" spans="1:33" hidden="1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1">
        <v>0</v>
      </c>
      <c r="S2834" s="20">
        <f>VLOOKUP($A2834,Database!$A:$Y,10,FALSE)</f>
        <v>0</v>
      </c>
      <c r="T2834" s="20">
        <f>VLOOKUP($A2834,Database!$A:$Y,11,FALSE)</f>
        <v>0</v>
      </c>
      <c r="U2834" s="20">
        <f>VLOOKUP($A2834,Database!$A:$Y,12,FALSE)</f>
        <v>0</v>
      </c>
      <c r="V2834" s="20" t="str">
        <f>VLOOKUP(A2834,Database!A:M,13,FALSE)</f>
        <v>À venir</v>
      </c>
      <c r="W2834" s="20" t="str">
        <f>VLOOKUP($A2834,Database!$A:$Y,20,FALSE)</f>
        <v/>
      </c>
      <c r="X2834" s="20" t="str">
        <f>VLOOKUP($A2834,Database!$A:$Y,21,FALSE)</f>
        <v/>
      </c>
      <c r="Y2834" s="20">
        <f>IF(A2834=0,0,IF(V2834="À venir",0,IF(AND(ISBLANK(P2834),ISBLANK(Q2834)),1,0)))</f>
        <v>0</v>
      </c>
      <c r="Z2834" s="20" t="str">
        <f>IF(OR(ISBLANK(P2834),ISBLANK(Q2834)),"",IF(OR(AND(P2834&gt;Q2834,W2834&gt;X2834),AND(P2834=Q2834,W2834=X2834),AND(P2834&lt;Q2834,W2834&lt;X2834)),1,0))</f>
        <v/>
      </c>
      <c r="AA2834" s="20" t="str">
        <f ca="1">IF(C2834&lt;NOW(),IF(AND(P2834&gt;Q2834,W2834&gt;X2834),S2834,IF(AND(P2834=Q2834,W2834=X2834),T2834,IF(AND(P2834&lt;Q2834,W2834&lt;X2834),U2834,0))),"")</f>
        <v/>
      </c>
      <c r="AB2834" s="20">
        <f ca="1">IF(AND(P2834=W2834,Q2834=X2834,NOT(ISBLANK(P2834)),NOT(ISBLANK(Q2834)),NOT(ISBLANK(W2834)),NOT(ISBLANK(AA2834))),1,0)</f>
        <v>0</v>
      </c>
      <c r="AC2834" s="20" t="str">
        <f ca="1">IF(AB2834=0,"",IF(OR(ISBLANK(P2834),ISBLANK(Q2834)),"",IF(ISBLANK(VLOOKUP(A2834,Database!A:AA,22,FALSE)),"",VLOOKUP(A2834,Database!A:AA,22,FALSE))))</f>
        <v/>
      </c>
      <c r="AD2834" s="20" t="str">
        <f>IFERROR(
   IF(
     OR(ISBLANK(P2834),ISBLANK(Q2834)),
     "",
     IF(
       AND(AA2834&lt;&gt;"",OR(V2834="Terminé",V2834="En cours")),
       VLOOKUP(AC2834,Setup_ScoreExactBonus!A:D,4,FALSE),
       0
     )),
  0)</f>
        <v/>
      </c>
      <c r="AE2834" s="21">
        <f>IFERROR(IF(OR(ISBLANK(P2834),ISBLANK(Q2834)),0,IF(AA2834&lt;&gt;"", AA2834 + IF(AB2834=1,AD2834, 0), "") * (R2834+1)),"")</f>
        <v>0</v>
      </c>
      <c r="AF2834" s="21">
        <f ca="1">SUMIFS(AE$2:AE2834,D$2:D2834,D2834)</f>
        <v>2809</v>
      </c>
    </row>
    <row r="2835" spans="1:33" hidden="1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AF2835" s="21">
        <f ca="1">SUMIFS(AE$2:AE2835,D$2:D2835,D2835)</f>
        <v>2170</v>
      </c>
    </row>
    <row r="2836" spans="1:33" hidden="1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1">
        <v>0</v>
      </c>
      <c r="S2836" s="20">
        <f>VLOOKUP($A2836,Database!$A:$Y,10,FALSE)</f>
        <v>0</v>
      </c>
      <c r="T2836" s="20">
        <f>VLOOKUP($A2836,Database!$A:$Y,11,FALSE)</f>
        <v>0</v>
      </c>
      <c r="U2836" s="20">
        <f>VLOOKUP($A2836,Database!$A:$Y,12,FALSE)</f>
        <v>0</v>
      </c>
      <c r="V2836" s="20" t="str">
        <f>VLOOKUP(A2836,Database!A:M,13,FALSE)</f>
        <v>À venir</v>
      </c>
      <c r="W2836" s="20" t="str">
        <f>VLOOKUP($A2836,Database!$A:$Y,20,FALSE)</f>
        <v/>
      </c>
      <c r="X2836" s="20" t="str">
        <f>VLOOKUP($A2836,Database!$A:$Y,21,FALSE)</f>
        <v/>
      </c>
      <c r="Y2836" s="20">
        <f>IF(A2836=0,0,IF(V2836="À venir",0,IF(AND(ISBLANK(P2836),ISBLANK(Q2836)),1,0)))</f>
        <v>0</v>
      </c>
      <c r="Z2836" s="20" t="str">
        <f>IF(OR(ISBLANK(P2836),ISBLANK(Q2836)),"",IF(OR(AND(P2836&gt;Q2836,W2836&gt;X2836),AND(P2836=Q2836,W2836=X2836),AND(P2836&lt;Q2836,W2836&lt;X2836)),1,0))</f>
        <v/>
      </c>
      <c r="AA2836" s="20" t="str">
        <f ca="1">IF(C2836&lt;NOW(),IF(AND(P2836&gt;Q2836,W2836&gt;X2836),S2836,IF(AND(P2836=Q2836,W2836=X2836),T2836,IF(AND(P2836&lt;Q2836,W2836&lt;X2836),U2836,0))),"")</f>
        <v/>
      </c>
      <c r="AB2836" s="20">
        <f ca="1">IF(AND(P2836=W2836,Q2836=X2836,NOT(ISBLANK(P2836)),NOT(ISBLANK(Q2836)),NOT(ISBLANK(W2836)),NOT(ISBLANK(AA2836))),1,0)</f>
        <v>0</v>
      </c>
      <c r="AC2836" s="20" t="str">
        <f ca="1">IF(AB2836=0,"",IF(OR(ISBLANK(P2836),ISBLANK(Q2836)),"",IF(ISBLANK(VLOOKUP(A2836,Database!A:AA,22,FALSE)),"",VLOOKUP(A2836,Database!A:AA,22,FALSE))))</f>
        <v/>
      </c>
      <c r="AD2836" s="20" t="str">
        <f>IFERROR(
   IF(
     OR(ISBLANK(P2836),ISBLANK(Q2836)),
     "",
     IF(
       AND(AA2836&lt;&gt;"",OR(V2836="Terminé",V2836="En cours")),
       VLOOKUP(AC2836,Setup_ScoreExactBonus!A:D,4,FALSE),
       0
     )),
  0)</f>
        <v/>
      </c>
      <c r="AE2836" s="21">
        <f>IFERROR(IF(OR(ISBLANK(P2836),ISBLANK(Q2836)),0,IF(AA2836&lt;&gt;"", AA2836 + IF(AB2836=1,AD2836, 0), "") * (R2836+1)),"")</f>
        <v>0</v>
      </c>
      <c r="AF2836" s="21">
        <f ca="1">SUMIFS(AE$2:AE2836,D$2:D2836,D2836)</f>
        <v>2233</v>
      </c>
    </row>
    <row r="2837" spans="1:33" hidden="1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AE2837" s="21" t="str">
        <f>IFERROR(IF(AA2837&lt;&gt;"", AA2837 + IF(AB2837=1,AD2837, 0), "") * (R2837+1),"")</f>
        <v/>
      </c>
      <c r="AF2837" s="21">
        <f ca="1">SUMIFS(AE$2:AE2837,D$2:D2837,D2837)</f>
        <v>2750</v>
      </c>
      <c r="AG2837" s="22" t="str">
        <f>IF(P2837&lt;&gt;"",VLOOKUP(Pronostics!P2837,Setup_Player!$B$2:$F$22,5,FALSE),"undefined")</f>
        <v>un_autre</v>
      </c>
    </row>
    <row r="2838" spans="1:33" hidden="1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AE2838" s="21" t="str">
        <f>IFERROR(IF(AA2838&lt;&gt;"", AA2838 + IF(AB2838=1,AD2838, 0), "") * (R2838+1),"")</f>
        <v/>
      </c>
      <c r="AF2838" s="21">
        <f ca="1">SUMIFS(AE$2:AE2838,D$2:D2838,D2838)</f>
        <v>3059</v>
      </c>
      <c r="AG2838" s="22" t="str">
        <f>IF(P2838&lt;&gt;"",VLOOKUP(Pronostics!P2838,Setup_Player!$B$2:$F$22,5,FALSE),"undefined")</f>
        <v>un_autre</v>
      </c>
    </row>
    <row r="2839" spans="1:33" hidden="1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AE2839" s="21" t="str">
        <f>IFERROR(IF(AA2839&lt;&gt;"", AA2839 + IF(AB2839=1,AD2839, 0), "") * (R2839+1),"")</f>
        <v/>
      </c>
      <c r="AF2839" s="21">
        <f ca="1">SUMIFS(AE$2:AE2839,D$2:D2839,D2839)</f>
        <v>2802</v>
      </c>
      <c r="AG2839" s="22" t="str">
        <f>IF(P2839&lt;&gt;"",VLOOKUP(Pronostics!P2839,Setup_Player!$B$2:$F$22,5,FALSE),"undefined")</f>
        <v>kylian_mbappe</v>
      </c>
    </row>
    <row r="2840" spans="1:33" hidden="1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AE2840" s="21" t="str">
        <f>IFERROR(IF(AA2840&lt;&gt;"", AA2840 + IF(AB2840=1,AD2840, 0), "") * (R2840+1),"")</f>
        <v/>
      </c>
      <c r="AF2840" s="21">
        <f ca="1">SUMIFS(AE$2:AE2840,D$2:D2840,D2840)</f>
        <v>2698</v>
      </c>
      <c r="AG2840" s="22" t="str">
        <f>IF(P2840&lt;&gt;"",VLOOKUP(Pronostics!P2840,Setup_Player!$B$2:$F$22,5,FALSE),"undefined")</f>
        <v>kylian_mbappe</v>
      </c>
    </row>
    <row r="2841" spans="1:33" hidden="1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AE2841" s="21" t="str">
        <f>IFERROR(IF(AA2841&lt;&gt;"", AA2841 + IF(AB2841=1,AD2841, 0), "") * (R2841+1),"")</f>
        <v/>
      </c>
      <c r="AF2841" s="21">
        <f ca="1">SUMIFS(AE$2:AE2841,D$2:D2841,D2841)</f>
        <v>2190</v>
      </c>
      <c r="AG2841" s="22" t="str">
        <f>IF(P2841&lt;&gt;"",VLOOKUP(Pronostics!P2841,Setup_Player!$B$2:$F$22,5,FALSE),"undefined")</f>
        <v>un_autre</v>
      </c>
    </row>
    <row r="2842" spans="1:33" hidden="1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AE2842" s="21" t="str">
        <f>IFERROR(IF(AA2842&lt;&gt;"", AA2842 + IF(AB2842=1,AD2842, 0), "") * (R2842+1),"")</f>
        <v/>
      </c>
      <c r="AF2842" s="21">
        <f ca="1">SUMIFS(AE$2:AE2842,D$2:D2842,D2842)</f>
        <v>2789</v>
      </c>
      <c r="AG2842" s="22" t="str">
        <f>IF(P2842&lt;&gt;"",VLOOKUP(Pronostics!P2842,Setup_Player!$B$2:$F$22,5,FALSE),"undefined")</f>
        <v>un_autre</v>
      </c>
    </row>
    <row r="2843" spans="1:33" hidden="1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AE2843" s="21" t="str">
        <f>IFERROR(IF(AA2843&lt;&gt;"", AA2843 + IF(AB2843=1,AD2843, 0), "") * (R2843+1),"")</f>
        <v/>
      </c>
      <c r="AF2843" s="21">
        <f ca="1">SUMIFS(AE$2:AE2843,D$2:D2843,D2843)</f>
        <v>1434</v>
      </c>
      <c r="AG2843" s="22" t="str">
        <f>IF(P2843&lt;&gt;"",VLOOKUP(Pronostics!P2843,Setup_Player!$B$2:$F$22,5,FALSE),"undefined")</f>
        <v>kylian_mbappe</v>
      </c>
    </row>
    <row r="2844" spans="1:33" hidden="1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AE2844" s="21" t="str">
        <f>IFERROR(IF(AA2844&lt;&gt;"", AA2844 + IF(AB2844=1,AD2844, 0), "") * (R2844+1),"")</f>
        <v/>
      </c>
      <c r="AF2844" s="21">
        <f ca="1">SUMIFS(AE$2:AE2844,D$2:D2844,D2844)</f>
        <v>2732</v>
      </c>
      <c r="AG2844" s="22" t="str">
        <f>IF(P2844&lt;&gt;"",VLOOKUP(Pronostics!P2844,Setup_Player!$B$2:$F$22,5,FALSE),"undefined")</f>
        <v>lamine_yamal</v>
      </c>
    </row>
    <row r="2845" spans="1:33" hidden="1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AE2845" s="21" t="str">
        <f>IFERROR(IF(AA2845&lt;&gt;"", AA2845 + IF(AB2845=1,AD2845, 0), "") * (R2845+1),"")</f>
        <v/>
      </c>
      <c r="AF2845" s="21">
        <f ca="1">SUMIFS(AE$2:AE2845,D$2:D2845,D2845)</f>
        <v>2825</v>
      </c>
      <c r="AG2845" s="22" t="str">
        <f>IF(P2845&lt;&gt;"",VLOOKUP(Pronostics!P2845,Setup_Player!$B$2:$F$22,5,FALSE),"undefined")</f>
        <v>un_autre</v>
      </c>
    </row>
    <row r="2846" spans="1:33" hidden="1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AE2846" s="21" t="str">
        <f>IFERROR(IF(AA2846&lt;&gt;"", AA2846 + IF(AB2846=1,AD2846, 0), "") * (R2846+1),"")</f>
        <v/>
      </c>
      <c r="AF2846" s="21">
        <f ca="1">SUMIFS(AE$2:AE2846,D$2:D2846,D2846)</f>
        <v>2585</v>
      </c>
      <c r="AG2846" s="22" t="str">
        <f>IF(P2846&lt;&gt;"",VLOOKUP(Pronostics!P2846,Setup_Player!$B$2:$F$22,5,FALSE),"undefined")</f>
        <v>un_autre</v>
      </c>
    </row>
    <row r="2847" spans="1:33" hidden="1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AE2847" s="21" t="str">
        <f>IFERROR(IF(AA2847&lt;&gt;"", AA2847 + IF(AB2847=1,AD2847, 0), "") * (R2847+1),"")</f>
        <v/>
      </c>
      <c r="AF2847" s="21">
        <f ca="1">SUMIFS(AE$2:AE2847,D$2:D2847,D2847)</f>
        <v>2936</v>
      </c>
      <c r="AG2847" s="22" t="str">
        <f>IF(P2847&lt;&gt;"",VLOOKUP(Pronostics!P2847,Setup_Player!$B$2:$F$22,5,FALSE),"undefined")</f>
        <v>un_autre</v>
      </c>
    </row>
    <row r="2848" spans="1:33" hidden="1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AE2848" s="21" t="str">
        <f>IFERROR(IF(AA2848&lt;&gt;"", AA2848 + IF(AB2848=1,AD2848, 0), "") * (R2848+1),"")</f>
        <v/>
      </c>
      <c r="AF2848" s="21">
        <f ca="1">SUMIFS(AE$2:AE2848,D$2:D2848,D2848)</f>
        <v>2774</v>
      </c>
      <c r="AG2848" s="22" t="str">
        <f>IF(P2848&lt;&gt;"",VLOOKUP(Pronostics!P2848,Setup_Player!$B$2:$F$22,5,FALSE),"undefined")</f>
        <v>harry_kane</v>
      </c>
    </row>
    <row r="2849" spans="1:33" hidden="1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AE2849" s="21" t="str">
        <f>IFERROR(IF(AA2849&lt;&gt;"", AA2849 + IF(AB2849=1,AD2849, 0), "") * (R2849+1),"")</f>
        <v/>
      </c>
      <c r="AF2849" s="21">
        <f ca="1">SUMIFS(AE$2:AE2849,D$2:D2849,D2849)</f>
        <v>2919</v>
      </c>
      <c r="AG2849" s="22" t="str">
        <f>IF(P2849&lt;&gt;"",VLOOKUP(Pronostics!P2849,Setup_Player!$B$2:$F$22,5,FALSE),"undefined")</f>
        <v>un_autre</v>
      </c>
    </row>
    <row r="2850" spans="1:33" hidden="1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AE2850" s="21" t="str">
        <f>IFERROR(IF(AA2850&lt;&gt;"", AA2850 + IF(AB2850=1,AD2850, 0), "") * (R2850+1),"")</f>
        <v/>
      </c>
      <c r="AF2850" s="21">
        <f ca="1">SUMIFS(AE$2:AE2850,D$2:D2850,D2850)</f>
        <v>2893</v>
      </c>
      <c r="AG2850" s="22" t="str">
        <f>IF(P2850&lt;&gt;"",VLOOKUP(Pronostics!P2850,Setup_Player!$B$2:$F$22,5,FALSE),"undefined")</f>
        <v>kylian_mbappe</v>
      </c>
    </row>
    <row r="2851" spans="1:33" hidden="1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AE2851" s="21" t="str">
        <f>IFERROR(IF(AA2851&lt;&gt;"", AA2851 + IF(AB2851=1,AD2851, 0), "") * (R2851+1),"")</f>
        <v/>
      </c>
      <c r="AF2851" s="21">
        <f ca="1">SUMIFS(AE$2:AE2851,D$2:D2851,D2851)</f>
        <v>2823</v>
      </c>
      <c r="AG2851" s="22" t="str">
        <f>IF(P2851&lt;&gt;"",VLOOKUP(Pronostics!P2851,Setup_Player!$B$2:$F$22,5,FALSE),"undefined")</f>
        <v>harry_kane</v>
      </c>
    </row>
    <row r="2852" spans="1:33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AE2852" s="21" t="str">
        <f>IFERROR(IF(AA2852&lt;&gt;"", AA2852 + IF(AB2852=1,AD2852, 0), "") * (R2852+1),"")</f>
        <v/>
      </c>
      <c r="AF2852" s="21">
        <f ca="1">SUMIFS(AE$2:AE2852,D$2:D2852,D2852)</f>
        <v>2420</v>
      </c>
      <c r="AG2852" s="22" t="str">
        <f>IF(P2852&lt;&gt;"",VLOOKUP(Pronostics!P2852,Setup_Player!$B$2:$F$22,5,FALSE),"undefined")</f>
        <v>un_autre</v>
      </c>
    </row>
    <row r="2853" spans="1:33" hidden="1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AE2853" s="21" t="str">
        <f>IFERROR(IF(AA2853&lt;&gt;"", AA2853 + IF(AB2853=1,AD2853, 0), "") * (R2853+1),"")</f>
        <v/>
      </c>
      <c r="AF2853" s="21">
        <f ca="1">SUMIFS(AE$2:AE2853,D$2:D2853,D2853)</f>
        <v>2637</v>
      </c>
      <c r="AG2853" s="22" t="str">
        <f>IF(P2853&lt;&gt;"",VLOOKUP(Pronostics!P2853,Setup_Player!$B$2:$F$22,5,FALSE),"undefined")</f>
        <v>kylian_mbappe</v>
      </c>
    </row>
    <row r="2854" spans="1:33" hidden="1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AE2854" s="21" t="str">
        <f>IFERROR(IF(AA2854&lt;&gt;"", AA2854 + IF(AB2854=1,AD2854, 0), "") * (R2854+1),"")</f>
        <v/>
      </c>
      <c r="AF2854" s="21">
        <f ca="1">SUMIFS(AE$2:AE2854,D$2:D2854,D2854)</f>
        <v>2628</v>
      </c>
      <c r="AG2854" s="22" t="str">
        <f>IF(P2854&lt;&gt;"",VLOOKUP(Pronostics!P2854,Setup_Player!$B$2:$F$22,5,FALSE),"undefined")</f>
        <v>un_autre</v>
      </c>
    </row>
    <row r="2855" spans="1:33" hidden="1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AE2855" s="21" t="str">
        <f>IFERROR(IF(AA2855&lt;&gt;"", AA2855 + IF(AB2855=1,AD2855, 0), "") * (R2855+1),"")</f>
        <v/>
      </c>
      <c r="AF2855" s="21">
        <f ca="1">SUMIFS(AE$2:AE2855,D$2:D2855,D2855)</f>
        <v>2516</v>
      </c>
      <c r="AG2855" s="22" t="str">
        <f>IF(P2855&lt;&gt;"",VLOOKUP(Pronostics!P2855,Setup_Player!$B$2:$F$22,5,FALSE),"undefined")</f>
        <v>kylian_mbappe</v>
      </c>
    </row>
    <row r="2856" spans="1:33" hidden="1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AE2856" s="21" t="str">
        <f>IFERROR(IF(AA2856&lt;&gt;"", AA2856 + IF(AB2856=1,AD2856, 0), "") * (R2856+1),"")</f>
        <v/>
      </c>
      <c r="AF2856" s="21">
        <f ca="1">SUMIFS(AE$2:AE2856,D$2:D2856,D2856)</f>
        <v>2656</v>
      </c>
      <c r="AG2856" s="22" t="str">
        <f>IF(P2856&lt;&gt;"",VLOOKUP(Pronostics!P2856,Setup_Player!$B$2:$F$22,5,FALSE),"undefined")</f>
        <v>erling_haaland</v>
      </c>
    </row>
    <row r="2857" spans="1:33" hidden="1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AE2857" s="21" t="str">
        <f>IFERROR(IF(AA2857&lt;&gt;"", AA2857 + IF(AB2857=1,AD2857, 0), "") * (R2857+1),"")</f>
        <v/>
      </c>
      <c r="AF2857" s="21">
        <f ca="1">SUMIFS(AE$2:AE2857,D$2:D2857,D2857)</f>
        <v>2468</v>
      </c>
      <c r="AG2857" s="22" t="str">
        <f>IF(P2857&lt;&gt;"",VLOOKUP(Pronostics!P2857,Setup_Player!$B$2:$F$22,5,FALSE),"undefined")</f>
        <v>un_autre</v>
      </c>
    </row>
    <row r="2858" spans="1:33" hidden="1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AE2858" s="21" t="str">
        <f>IFERROR(IF(AA2858&lt;&gt;"", AA2858 + IF(AB2858=1,AD2858, 0), "") * (R2858+1),"")</f>
        <v/>
      </c>
      <c r="AF2858" s="21">
        <f ca="1">SUMIFS(AE$2:AE2858,D$2:D2858,D2858)</f>
        <v>2298</v>
      </c>
      <c r="AG2858" s="22" t="str">
        <f>IF(P2858&lt;&gt;"",VLOOKUP(Pronostics!P2858,Setup_Player!$B$2:$F$22,5,FALSE),"undefined")</f>
        <v>lamine_yamal</v>
      </c>
    </row>
    <row r="2859" spans="1:33" hidden="1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AE2859" s="21" t="str">
        <f>IFERROR(IF(AA2859&lt;&gt;"", AA2859 + IF(AB2859=1,AD2859, 0), "") * (R2859+1),"")</f>
        <v/>
      </c>
      <c r="AF2859" s="21">
        <f ca="1">SUMIFS(AE$2:AE2859,D$2:D2859,D2859)</f>
        <v>2034</v>
      </c>
      <c r="AG2859" s="22" t="str">
        <f>IF(P2859&lt;&gt;"",VLOOKUP(Pronostics!P2859,Setup_Player!$B$2:$F$22,5,FALSE),"undefined")</f>
        <v>un_autre</v>
      </c>
    </row>
    <row r="2860" spans="1:33" hidden="1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AE2860" s="21" t="str">
        <f>IFERROR(IF(AA2860&lt;&gt;"", AA2860 + IF(AB2860=1,AD2860, 0), "") * (R2860+1),"")</f>
        <v/>
      </c>
      <c r="AF2860" s="21">
        <f ca="1">SUMIFS(AE$2:AE2860,D$2:D2860,D2860)</f>
        <v>2761</v>
      </c>
      <c r="AG2860" s="22" t="str">
        <f>IF(P2860&lt;&gt;"",VLOOKUP(Pronostics!P2860,Setup_Player!$B$2:$F$22,5,FALSE),"undefined")</f>
        <v>un_autre</v>
      </c>
    </row>
    <row r="2861" spans="1:33" hidden="1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AE2861" s="21" t="str">
        <f>IFERROR(IF(AA2861&lt;&gt;"", AA2861 + IF(AB2861=1,AD2861, 0), "") * (R2861+1),"")</f>
        <v/>
      </c>
      <c r="AF2861" s="21">
        <f ca="1">SUMIFS(AE$2:AE2861,D$2:D2861,D2861)</f>
        <v>2809</v>
      </c>
      <c r="AG2861" s="22" t="str">
        <f>IF(P2861&lt;&gt;"",VLOOKUP(Pronostics!P2861,Setup_Player!$B$2:$F$22,5,FALSE),"undefined")</f>
        <v>kylian_mbappe</v>
      </c>
    </row>
    <row r="2862" spans="1:33" hidden="1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AF2862" s="21">
        <f ca="1">SUMIFS(AE$2:AE2862,D$2:D2862,D2862)</f>
        <v>2170</v>
      </c>
      <c r="AG2862" s="22" t="str">
        <f>IF(P2862&lt;&gt;"",VLOOKUP(Pronostics!P2862,Setup_Player!$B$2:$F$22,5,FALSE),"undefined")</f>
        <v>harry_kane</v>
      </c>
    </row>
    <row r="2863" spans="1:33" hidden="1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AF2863" s="21">
        <f ca="1">SUMIFS(AE$2:AE2863,D$2:D2863,D2863)</f>
        <v>2233</v>
      </c>
      <c r="AG2863" s="22" t="str">
        <f>IF(P2863&lt;&gt;"",VLOOKUP(Pronostics!P2863,Setup_Player!$B$2:$F$22,5,FALSE),"undefined")</f>
        <v>undefined</v>
      </c>
    </row>
    <row r="2864" spans="1:33" hidden="1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AE2864" s="21" t="str">
        <f>IFERROR(IF(AA2864&lt;&gt;"", AA2864 + IF(AB2864=1,AD2864, 0), "") * (R2864+1),"")</f>
        <v/>
      </c>
      <c r="AF2864" s="21">
        <f ca="1">SUMIFS(AE$2:AE2864,D$2:D2864,D2864)</f>
        <v>2750</v>
      </c>
      <c r="AG2864" s="22" t="str">
        <f>IF(P2864&lt;&gt;"",P2864,"undefined")</f>
        <v>France</v>
      </c>
    </row>
    <row r="2865" spans="1:33" hidden="1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AE2865" s="21" t="str">
        <f>IFERROR(IF(AA2865&lt;&gt;"", AA2865 + IF(AB2865=1,AD2865, 0), "") * (R2865+1),"")</f>
        <v/>
      </c>
      <c r="AF2865" s="21">
        <f ca="1">SUMIFS(AE$2:AE2865,D$2:D2865,D2865)</f>
        <v>3059</v>
      </c>
      <c r="AG2865" s="22" t="str">
        <f t="shared" ref="AG2865:AG2890" si="0">IF(P2865&lt;&gt;"",P2865,"undefined")</f>
        <v>France</v>
      </c>
    </row>
    <row r="2866" spans="1:33" hidden="1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AE2866" s="21" t="str">
        <f>IFERROR(IF(AA2866&lt;&gt;"", AA2866 + IF(AB2866=1,AD2866, 0), "") * (R2866+1),"")</f>
        <v/>
      </c>
      <c r="AF2866" s="21">
        <f ca="1">SUMIFS(AE$2:AE2866,D$2:D2866,D2866)</f>
        <v>2802</v>
      </c>
      <c r="AG2866" s="22" t="str">
        <f t="shared" si="0"/>
        <v>France</v>
      </c>
    </row>
    <row r="2867" spans="1:33" hidden="1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AE2867" s="21" t="str">
        <f>IFERROR(IF(AA2867&lt;&gt;"", AA2867 + IF(AB2867=1,AD2867, 0), "") * (R2867+1),"")</f>
        <v/>
      </c>
      <c r="AF2867" s="21">
        <f ca="1">SUMIFS(AE$2:AE2867,D$2:D2867,D2867)</f>
        <v>2698</v>
      </c>
      <c r="AG2867" s="22" t="str">
        <f t="shared" si="0"/>
        <v>Espagne</v>
      </c>
    </row>
    <row r="2868" spans="1:33" hidden="1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AE2868" s="21" t="str">
        <f>IFERROR(IF(AA2868&lt;&gt;"", AA2868 + IF(AB2868=1,AD2868, 0), "") * (R2868+1),"")</f>
        <v/>
      </c>
      <c r="AF2868" s="21">
        <f ca="1">SUMIFS(AE$2:AE2868,D$2:D2868,D2868)</f>
        <v>2190</v>
      </c>
      <c r="AG2868" s="22" t="str">
        <f t="shared" si="0"/>
        <v>Pays-Bas</v>
      </c>
    </row>
    <row r="2869" spans="1:33" hidden="1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AE2869" s="21" t="str">
        <f>IFERROR(IF(AA2869&lt;&gt;"", AA2869 + IF(AB2869=1,AD2869, 0), "") * (R2869+1),"")</f>
        <v/>
      </c>
      <c r="AF2869" s="21">
        <f ca="1">SUMIFS(AE$2:AE2869,D$2:D2869,D2869)</f>
        <v>2789</v>
      </c>
      <c r="AG2869" s="22" t="str">
        <f t="shared" si="0"/>
        <v>France</v>
      </c>
    </row>
    <row r="2870" spans="1:33" hidden="1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AE2870" s="21" t="str">
        <f>IFERROR(IF(AA2870&lt;&gt;"", AA2870 + IF(AB2870=1,AD2870, 0), "") * (R2870+1),"")</f>
        <v/>
      </c>
      <c r="AF2870" s="21">
        <f ca="1">SUMIFS(AE$2:AE2870,D$2:D2870,D2870)</f>
        <v>1434</v>
      </c>
      <c r="AG2870" s="22" t="str">
        <f t="shared" si="0"/>
        <v>France</v>
      </c>
    </row>
    <row r="2871" spans="1:33" hidden="1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AE2871" s="21" t="str">
        <f>IFERROR(IF(AA2871&lt;&gt;"", AA2871 + IF(AB2871=1,AD2871, 0), "") * (R2871+1),"")</f>
        <v/>
      </c>
      <c r="AF2871" s="21">
        <f ca="1">SUMIFS(AE$2:AE2871,D$2:D2871,D2871)</f>
        <v>2732</v>
      </c>
      <c r="AG2871" s="22" t="str">
        <f t="shared" si="0"/>
        <v>Espagne</v>
      </c>
    </row>
    <row r="2872" spans="1:33" hidden="1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AE2872" s="21" t="str">
        <f>IFERROR(IF(AA2872&lt;&gt;"", AA2872 + IF(AB2872=1,AD2872, 0), "") * (R2872+1),"")</f>
        <v/>
      </c>
      <c r="AF2872" s="21">
        <f ca="1">SUMIFS(AE$2:AE2872,D$2:D2872,D2872)</f>
        <v>2825</v>
      </c>
      <c r="AG2872" s="22" t="str">
        <f t="shared" si="0"/>
        <v>France</v>
      </c>
    </row>
    <row r="2873" spans="1:33" hidden="1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AE2873" s="21" t="str">
        <f>IFERROR(IF(AA2873&lt;&gt;"", AA2873 + IF(AB2873=1,AD2873, 0), "") * (R2873+1),"")</f>
        <v/>
      </c>
      <c r="AF2873" s="21">
        <f ca="1">SUMIFS(AE$2:AE2873,D$2:D2873,D2873)</f>
        <v>2585</v>
      </c>
      <c r="AG2873" s="22" t="str">
        <f t="shared" si="0"/>
        <v>France</v>
      </c>
    </row>
    <row r="2874" spans="1:33" hidden="1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AE2874" s="21" t="str">
        <f>IFERROR(IF(AA2874&lt;&gt;"", AA2874 + IF(AB2874=1,AD2874, 0), "") * (R2874+1),"")</f>
        <v/>
      </c>
      <c r="AF2874" s="21">
        <f ca="1">SUMIFS(AE$2:AE2874,D$2:D2874,D2874)</f>
        <v>2936</v>
      </c>
      <c r="AG2874" s="22" t="str">
        <f t="shared" si="0"/>
        <v>France</v>
      </c>
    </row>
    <row r="2875" spans="1:33" hidden="1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AE2875" s="21" t="str">
        <f>IFERROR(IF(AA2875&lt;&gt;"", AA2875 + IF(AB2875=1,AD2875, 0), "") * (R2875+1),"")</f>
        <v/>
      </c>
      <c r="AF2875" s="21">
        <f ca="1">SUMIFS(AE$2:AE2875,D$2:D2875,D2875)</f>
        <v>2774</v>
      </c>
      <c r="AG2875" s="22" t="str">
        <f t="shared" si="0"/>
        <v>Angleterre</v>
      </c>
    </row>
    <row r="2876" spans="1:33" hidden="1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AE2876" s="21" t="str">
        <f>IFERROR(IF(AA2876&lt;&gt;"", AA2876 + IF(AB2876=1,AD2876, 0), "") * (R2876+1),"")</f>
        <v/>
      </c>
      <c r="AF2876" s="21">
        <f ca="1">SUMIFS(AE$2:AE2876,D$2:D2876,D2876)</f>
        <v>2919</v>
      </c>
      <c r="AG2876" s="22" t="str">
        <f t="shared" si="0"/>
        <v>France</v>
      </c>
    </row>
    <row r="2877" spans="1:33" hidden="1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AE2877" s="21" t="str">
        <f>IFERROR(IF(AA2877&lt;&gt;"", AA2877 + IF(AB2877=1,AD2877, 0), "") * (R2877+1),"")</f>
        <v/>
      </c>
      <c r="AF2877" s="21">
        <f ca="1">SUMIFS(AE$2:AE2877,D$2:D2877,D2877)</f>
        <v>2893</v>
      </c>
      <c r="AG2877" s="22" t="str">
        <f t="shared" si="0"/>
        <v>France</v>
      </c>
    </row>
    <row r="2878" spans="1:33" hidden="1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AE2878" s="21" t="str">
        <f>IFERROR(IF(AA2878&lt;&gt;"", AA2878 + IF(AB2878=1,AD2878, 0), "") * (R2878+1),"")</f>
        <v/>
      </c>
      <c r="AF2878" s="21">
        <f ca="1">SUMIFS(AE$2:AE2878,D$2:D2878,D2878)</f>
        <v>2823</v>
      </c>
      <c r="AG2878" s="22" t="str">
        <f t="shared" si="0"/>
        <v>Espagne</v>
      </c>
    </row>
    <row r="2879" spans="1:33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AE2879" s="21" t="str">
        <f>IFERROR(IF(AA2879&lt;&gt;"", AA2879 + IF(AB2879=1,AD2879, 0), "") * (R2879+1),"")</f>
        <v/>
      </c>
      <c r="AF2879" s="21">
        <f ca="1">SUMIFS(AE$2:AE2879,D$2:D2879,D2879)</f>
        <v>2420</v>
      </c>
      <c r="AG2879" s="22" t="str">
        <f t="shared" si="0"/>
        <v>Pays-Bas</v>
      </c>
    </row>
    <row r="2880" spans="1:33" hidden="1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AE2880" s="21" t="str">
        <f>IFERROR(IF(AA2880&lt;&gt;"", AA2880 + IF(AB2880=1,AD2880, 0), "") * (R2880+1),"")</f>
        <v/>
      </c>
      <c r="AF2880" s="21">
        <f ca="1">SUMIFS(AE$2:AE2880,D$2:D2880,D2880)</f>
        <v>2637</v>
      </c>
      <c r="AG2880" s="22" t="str">
        <f t="shared" si="0"/>
        <v>France</v>
      </c>
    </row>
    <row r="2881" spans="1:33" hidden="1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AE2881" s="21" t="str">
        <f>IFERROR(IF(AA2881&lt;&gt;"", AA2881 + IF(AB2881=1,AD2881, 0), "") * (R2881+1),"")</f>
        <v/>
      </c>
      <c r="AF2881" s="21">
        <f ca="1">SUMIFS(AE$2:AE2881,D$2:D2881,D2881)</f>
        <v>2628</v>
      </c>
      <c r="AG2881" s="22" t="str">
        <f t="shared" si="0"/>
        <v>Portugal</v>
      </c>
    </row>
    <row r="2882" spans="1:33" hidden="1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AE2882" s="21" t="str">
        <f>IFERROR(IF(AA2882&lt;&gt;"", AA2882 + IF(AB2882=1,AD2882, 0), "") * (R2882+1),"")</f>
        <v/>
      </c>
      <c r="AF2882" s="21">
        <f ca="1">SUMIFS(AE$2:AE2882,D$2:D2882,D2882)</f>
        <v>2516</v>
      </c>
      <c r="AG2882" s="22" t="str">
        <f t="shared" si="0"/>
        <v>Espagne</v>
      </c>
    </row>
    <row r="2883" spans="1:33" hidden="1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AE2883" s="21" t="str">
        <f>IFERROR(IF(AA2883&lt;&gt;"", AA2883 + IF(AB2883=1,AD2883, 0), "") * (R2883+1),"")</f>
        <v/>
      </c>
      <c r="AF2883" s="21">
        <f ca="1">SUMIFS(AE$2:AE2883,D$2:D2883,D2883)</f>
        <v>2656</v>
      </c>
      <c r="AG2883" s="22" t="str">
        <f t="shared" si="0"/>
        <v>Algérie</v>
      </c>
    </row>
    <row r="2884" spans="1:33" hidden="1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AE2884" s="21" t="str">
        <f>IFERROR(IF(AA2884&lt;&gt;"", AA2884 + IF(AB2884=1,AD2884, 0), "") * (R2884+1),"")</f>
        <v/>
      </c>
      <c r="AF2884" s="21">
        <f ca="1">SUMIFS(AE$2:AE2884,D$2:D2884,D2884)</f>
        <v>2468</v>
      </c>
      <c r="AG2884" s="22" t="str">
        <f t="shared" si="0"/>
        <v>Portugal</v>
      </c>
    </row>
    <row r="2885" spans="1:33" hidden="1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AE2885" s="21" t="str">
        <f>IFERROR(IF(AA2885&lt;&gt;"", AA2885 + IF(AB2885=1,AD2885, 0), "") * (R2885+1),"")</f>
        <v/>
      </c>
      <c r="AF2885" s="21">
        <f ca="1">SUMIFS(AE$2:AE2885,D$2:D2885,D2885)</f>
        <v>2298</v>
      </c>
      <c r="AG2885" s="22" t="str">
        <f t="shared" si="0"/>
        <v>France</v>
      </c>
    </row>
    <row r="2886" spans="1:33" hidden="1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AE2886" s="21" t="str">
        <f>IFERROR(IF(AA2886&lt;&gt;"", AA2886 + IF(AB2886=1,AD2886, 0), "") * (R2886+1),"")</f>
        <v/>
      </c>
      <c r="AF2886" s="21">
        <f ca="1">SUMIFS(AE$2:AE2886,D$2:D2886,D2886)</f>
        <v>2034</v>
      </c>
      <c r="AG2886" s="22" t="str">
        <f t="shared" si="0"/>
        <v>France</v>
      </c>
    </row>
    <row r="2887" spans="1:33" hidden="1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AE2887" s="21" t="str">
        <f>IFERROR(IF(AA2887&lt;&gt;"", AA2887 + IF(AB2887=1,AD2887, 0), "") * (R2887+1),"")</f>
        <v/>
      </c>
      <c r="AF2887" s="21">
        <f ca="1">SUMIFS(AE$2:AE2887,D$2:D2887,D2887)</f>
        <v>2761</v>
      </c>
      <c r="AG2887" s="22" t="str">
        <f t="shared" si="0"/>
        <v>Maroc</v>
      </c>
    </row>
    <row r="2888" spans="1:33" hidden="1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AF2888" s="21">
        <f ca="1">SUMIFS(AE$2:AE2888,D$2:D2888,D2888)</f>
        <v>2809</v>
      </c>
      <c r="AG2888" s="22" t="str">
        <f t="shared" si="0"/>
        <v>France</v>
      </c>
    </row>
    <row r="2889" spans="1:33" hidden="1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AF2889" s="21">
        <f ca="1">SUMIFS(AE$2:AE2889,D$2:D2889,D2889)</f>
        <v>2170</v>
      </c>
      <c r="AG2889" s="22" t="str">
        <f t="shared" si="0"/>
        <v>Portugal</v>
      </c>
    </row>
    <row r="2890" spans="1:33" hidden="1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AF2890" s="21">
        <f ca="1">SUMIFS(AE$2:AE2890,D$2:D2890,D2890)</f>
        <v>2233</v>
      </c>
      <c r="AG2890" s="22" t="str">
        <f t="shared" si="0"/>
        <v>undefined</v>
      </c>
    </row>
  </sheetData>
  <autoFilter ref="A1:AF2890" xr:uid="{5AF66C33-60AA-4108-B642-4F1B1E53C3B6}">
    <filterColumn colId="3">
      <filters>
        <filter val="RomaLaura"/>
      </filters>
    </filterColumn>
  </autoFilter>
  <sortState xmlns:xlrd2="http://schemas.microsoft.com/office/spreadsheetml/2017/richdata2" ref="A2:AH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C36" sqref="C36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>RANK($D3,$D$2:$D$22,0)</f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>RANK($D4,$D$2:$D$22,0)</f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>RANK($D5,$D$2:$D$22,0)</f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>RANK($D6,$D$2:$D$22,0)</f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>RANK($D7,$D$2:$D$22,0)</f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>RANK($D8,$D$2:$D$22,0)</f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>RANK($D9,$D$2:$D$22,0)</f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>RANK($D10,$D$2:$D$22,0)</f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>RANK($D11,$D$2:$D$22,0)</f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>RANK($D12,$D$2:$D$22,0)</f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>RANK($D13,$D$2:$D$22,0)</f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>RANK($D14,$D$2:$D$22,0)</f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>RANK($D15,$D$2:$D$22,0)</f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>RANK($D16,$D$2:$D$22,0)</f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>RANK($D17,$D$2:$D$22,0)</f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>RANK($D18,$D$2:$D$22,0)</f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>RANK($D19,$D$2:$D$22,0)</f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>RANK($D20,$D$2:$D$22,0)</f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>RANK($D21,$D$2:$D$22,0)</f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>RANK($D22,$D$2:$D$22,0)</f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8"/>
  <sheetViews>
    <sheetView zoomScale="80" zoomScaleNormal="80" workbookViewId="0">
      <selection activeCell="C11" sqref="C11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</row>
    <row r="2" spans="1:1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25" si="0">IFERROR(IF(H2=1,J2,0),0)</f>
        <v>0</v>
      </c>
      <c r="M2" s="7">
        <f t="shared" ref="M2:M25" si="1">IFERROR(IF(I2=1,K2,0),0)</f>
        <v>0</v>
      </c>
      <c r="N2" s="13">
        <f ca="1">COUNTIFS(Pronostics!$D:$D,Setup_MPP!C2,Pronostics!AA:AA,"&gt;0")</f>
        <v>37</v>
      </c>
      <c r="O2" s="13">
        <f ca="1">COUNTIFS(Pronostics!$D:$D,Setup_MPP!C2,Pronostics!AB:AB,1)</f>
        <v>11</v>
      </c>
    </row>
    <row r="3" spans="1:1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ref="L3:L28" si="2">IFERROR(IF(H3=1,J3,0),0)</f>
        <v>0</v>
      </c>
      <c r="M3" s="7">
        <f t="shared" ref="M3:M28" si="3">IFERROR(IF(I3=1,K3,0),0)</f>
        <v>0</v>
      </c>
      <c r="N3" s="13">
        <f ca="1">COUNTIFS(Pronostics!$D:$D,Setup_MPP!C3,Pronostics!AA:AA,"&gt;0")</f>
        <v>46</v>
      </c>
      <c r="O3" s="13">
        <f ca="1">COUNTIFS(Pronostics!$D:$D,Setup_MPP!C3,Pronostics!AB:AB,1)</f>
        <v>5</v>
      </c>
    </row>
    <row r="4" spans="1:1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2"/>
        <v>0</v>
      </c>
      <c r="M4" s="7">
        <f t="shared" si="3"/>
        <v>0</v>
      </c>
      <c r="N4" s="13">
        <f ca="1">COUNTIFS(Pronostics!$D:$D,Setup_MPP!C4,Pronostics!AA:AA,"&gt;0")</f>
        <v>43</v>
      </c>
      <c r="O4" s="13">
        <f ca="1">COUNTIFS(Pronostics!$D:$D,Setup_MPP!C4,Pronostics!AB:AB,1)</f>
        <v>7</v>
      </c>
    </row>
    <row r="5" spans="1:1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2"/>
        <v>0</v>
      </c>
      <c r="M5" s="7">
        <f t="shared" si="3"/>
        <v>0</v>
      </c>
      <c r="N5" s="13">
        <f ca="1">COUNTIFS(Pronostics!$D:$D,Setup_MPP!C5,Pronostics!AA:AA,"&gt;0")</f>
        <v>43</v>
      </c>
      <c r="O5" s="13">
        <f ca="1">COUNTIFS(Pronostics!$D:$D,Setup_MPP!C5,Pronostics!AB:AB,1)</f>
        <v>9</v>
      </c>
    </row>
    <row r="6" spans="1:1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 t="str">
        <f>IFERROR(VLOOKUP(F6,Setup_Team!B:F,5,FALSE),0)</f>
        <v/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2"/>
        <v>0</v>
      </c>
      <c r="M6" s="7">
        <f t="shared" si="3"/>
        <v>0</v>
      </c>
      <c r="N6" s="13">
        <f ca="1">COUNTIFS(Pronostics!$D:$D,Setup_MPP!C6,Pronostics!AA:AA,"&gt;0")</f>
        <v>29</v>
      </c>
      <c r="O6" s="13">
        <f ca="1">COUNTIFS(Pronostics!$D:$D,Setup_MPP!C6,Pronostics!AB:AB,1)</f>
        <v>6</v>
      </c>
    </row>
    <row r="7" spans="1:1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2"/>
        <v>0</v>
      </c>
      <c r="M7" s="7">
        <f t="shared" si="3"/>
        <v>0</v>
      </c>
      <c r="N7" s="13">
        <f ca="1">COUNTIFS(Pronostics!$D:$D,Setup_MPP!C7,Pronostics!AA:AA,"&gt;0")</f>
        <v>45</v>
      </c>
      <c r="O7" s="13">
        <f ca="1">COUNTIFS(Pronostics!$D:$D,Setup_MPP!C7,Pronostics!AB:AB,1)</f>
        <v>5</v>
      </c>
    </row>
    <row r="8" spans="1:1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2"/>
        <v>0</v>
      </c>
      <c r="M8" s="7">
        <f t="shared" si="3"/>
        <v>0</v>
      </c>
      <c r="N8" s="13">
        <f ca="1">COUNTIFS(Pronostics!$D:$D,Setup_MPP!C8,Pronostics!AA:AA,"&gt;0")</f>
        <v>29</v>
      </c>
      <c r="O8" s="13">
        <f ca="1">COUNTIFS(Pronostics!$D:$D,Setup_MPP!C8,Pronostics!AB:AB,1)</f>
        <v>3</v>
      </c>
    </row>
    <row r="9" spans="1:1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2"/>
        <v>0</v>
      </c>
      <c r="M9" s="7">
        <f t="shared" si="3"/>
        <v>0</v>
      </c>
      <c r="N9" s="13">
        <f ca="1">COUNTIFS(Pronostics!$D:$D,Setup_MPP!C9,Pronostics!AA:AA,"&gt;0")</f>
        <v>41</v>
      </c>
      <c r="O9" s="13">
        <f ca="1">COUNTIFS(Pronostics!$D:$D,Setup_MPP!C9,Pronostics!AB:AB,1)</f>
        <v>9</v>
      </c>
    </row>
    <row r="10" spans="1:15" x14ac:dyDescent="0.35">
      <c r="A10" s="7">
        <v>9</v>
      </c>
      <c r="B10" s="7" t="s">
        <v>254</v>
      </c>
      <c r="C10" s="7" t="s">
        <v>421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2"/>
        <v>0</v>
      </c>
      <c r="M10" s="7">
        <f t="shared" si="3"/>
        <v>0</v>
      </c>
      <c r="N10" s="13">
        <f ca="1">COUNTIFS(Pronostics!$D:$D,Setup_MPP!C10,Pronostics!AA:AA,"&gt;0")</f>
        <v>44</v>
      </c>
      <c r="O10" s="13">
        <f ca="1">COUNTIFS(Pronostics!$D:$D,Setup_MPP!C10,Pronostics!AB:AB,1)</f>
        <v>8</v>
      </c>
    </row>
    <row r="11" spans="1:1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2"/>
        <v>0</v>
      </c>
      <c r="M11" s="7">
        <f t="shared" si="3"/>
        <v>0</v>
      </c>
      <c r="N11" s="13">
        <f ca="1">COUNTIFS(Pronostics!$D:$D,Setup_MPP!C11,Pronostics!AA:AA,"&gt;0")</f>
        <v>40</v>
      </c>
      <c r="O11" s="13">
        <f ca="1">COUNTIFS(Pronostics!$D:$D,Setup_MPP!C11,Pronostics!AB:AB,1)</f>
        <v>4</v>
      </c>
    </row>
    <row r="12" spans="1:1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2"/>
        <v>0</v>
      </c>
      <c r="M12" s="7">
        <f t="shared" si="3"/>
        <v>0</v>
      </c>
      <c r="N12" s="13">
        <f ca="1">COUNTIFS(Pronostics!$D:$D,Setup_MPP!C12,Pronostics!AA:AA,"&gt;0")</f>
        <v>42</v>
      </c>
      <c r="O12" s="13">
        <f ca="1">COUNTIFS(Pronostics!$D:$D,Setup_MPP!C12,Pronostics!AB:AB,1)</f>
        <v>6</v>
      </c>
    </row>
    <row r="13" spans="1:1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2"/>
        <v>0</v>
      </c>
      <c r="M13" s="7">
        <f t="shared" si="3"/>
        <v>0</v>
      </c>
      <c r="N13" s="13">
        <f ca="1">COUNTIFS(Pronostics!$D:$D,Setup_MPP!C13,Pronostics!AA:AA,"&gt;0")</f>
        <v>39</v>
      </c>
      <c r="O13" s="13">
        <f ca="1">COUNTIFS(Pronostics!$D:$D,Setup_MPP!C13,Pronostics!AB:AB,1)</f>
        <v>7</v>
      </c>
    </row>
    <row r="14" spans="1:1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2"/>
        <v>0</v>
      </c>
      <c r="M14" s="7">
        <f t="shared" si="3"/>
        <v>0</v>
      </c>
      <c r="N14" s="13">
        <f ca="1">COUNTIFS(Pronostics!$D:$D,Setup_MPP!C14,Pronostics!AA:AA,"&gt;0")</f>
        <v>40</v>
      </c>
      <c r="O14" s="13">
        <f ca="1">COUNTIFS(Pronostics!$D:$D,Setup_MPP!C14,Pronostics!AB:AB,1)</f>
        <v>5</v>
      </c>
    </row>
    <row r="15" spans="1:1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2"/>
        <v>0</v>
      </c>
      <c r="M15" s="7">
        <f t="shared" si="3"/>
        <v>0</v>
      </c>
      <c r="N15" s="13">
        <f ca="1">COUNTIFS(Pronostics!$D:$D,Setup_MPP!C15,Pronostics!AA:AA,"&gt;0")</f>
        <v>45</v>
      </c>
      <c r="O15" s="13">
        <f ca="1">COUNTIFS(Pronostics!$D:$D,Setup_MPP!C15,Pronostics!AB:AB,1)</f>
        <v>6</v>
      </c>
    </row>
    <row r="16" spans="1:1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2"/>
        <v>0</v>
      </c>
      <c r="M16" s="7">
        <f t="shared" si="3"/>
        <v>0</v>
      </c>
      <c r="N16" s="13">
        <f ca="1">COUNTIFS(Pronostics!$D:$D,Setup_MPP!C16,Pronostics!AA:AA,"&gt;0")</f>
        <v>43</v>
      </c>
      <c r="O16" s="13">
        <f ca="1">COUNTIFS(Pronostics!$D:$D,Setup_MPP!C16,Pronostics!AB:AB,1)</f>
        <v>8</v>
      </c>
    </row>
    <row r="17" spans="1:15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 t="str">
        <f>IFERROR(VLOOKUP(F17,Setup_Team!B:F,5,FALSE),0)</f>
        <v/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 t="shared" si="2"/>
        <v>0</v>
      </c>
      <c r="M17" s="7">
        <f t="shared" si="3"/>
        <v>0</v>
      </c>
      <c r="N17" s="13">
        <f ca="1">COUNTIFS(Pronostics!$D:$D,Setup_MPP!C17,Pronostics!AA:AA,"&gt;0")</f>
        <v>34</v>
      </c>
      <c r="O17" s="13">
        <f ca="1">COUNTIFS(Pronostics!$D:$D,Setup_MPP!C17,Pronostics!AB:AB,1)</f>
        <v>6</v>
      </c>
    </row>
    <row r="18" spans="1:15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 t="shared" si="2"/>
        <v>0</v>
      </c>
      <c r="M18" s="7">
        <f t="shared" si="3"/>
        <v>0</v>
      </c>
      <c r="N18" s="13">
        <f ca="1">COUNTIFS(Pronostics!$D:$D,Setup_MPP!C18,Pronostics!AA:AA,"&gt;0")</f>
        <v>41</v>
      </c>
      <c r="O18" s="13">
        <f ca="1">COUNTIFS(Pronostics!$D:$D,Setup_MPP!C18,Pronostics!AB:AB,1)</f>
        <v>9</v>
      </c>
    </row>
    <row r="19" spans="1:15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 t="shared" si="2"/>
        <v>0</v>
      </c>
      <c r="M19" s="7">
        <f t="shared" si="3"/>
        <v>0</v>
      </c>
      <c r="N19" s="13">
        <f ca="1">COUNTIFS(Pronostics!$D:$D,Setup_MPP!C19,Pronostics!AA:AA,"&gt;0")</f>
        <v>32</v>
      </c>
      <c r="O19" s="13">
        <f ca="1">COUNTIFS(Pronostics!$D:$D,Setup_MPP!C19,Pronostics!AB:AB,1)</f>
        <v>6</v>
      </c>
    </row>
    <row r="20" spans="1:15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 t="shared" si="2"/>
        <v>0</v>
      </c>
      <c r="M20" s="7">
        <f t="shared" si="3"/>
        <v>0</v>
      </c>
      <c r="N20" s="13">
        <f ca="1">COUNTIFS(Pronostics!$D:$D,Setup_MPP!C20,Pronostics!AA:AA,"&gt;0")</f>
        <v>42</v>
      </c>
      <c r="O20" s="13">
        <f ca="1">COUNTIFS(Pronostics!$D:$D,Setup_MPP!C20,Pronostics!AB:AB,1)</f>
        <v>4</v>
      </c>
    </row>
    <row r="21" spans="1:15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 t="shared" si="2"/>
        <v>0</v>
      </c>
      <c r="M21" s="7">
        <f t="shared" si="3"/>
        <v>0</v>
      </c>
      <c r="N21" s="13">
        <f ca="1">COUNTIFS(Pronostics!$D:$D,Setup_MPP!C21,Pronostics!AA:AA,"&gt;0")</f>
        <v>42</v>
      </c>
      <c r="O21" s="13">
        <f ca="1">COUNTIFS(Pronostics!$D:$D,Setup_MPP!C21,Pronostics!AB:AB,1)</f>
        <v>4</v>
      </c>
    </row>
    <row r="22" spans="1:15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 t="shared" si="2"/>
        <v>0</v>
      </c>
      <c r="M22" s="7">
        <f t="shared" si="3"/>
        <v>0</v>
      </c>
      <c r="N22" s="13">
        <f ca="1">COUNTIFS(Pronostics!$D:$D,Setup_MPP!C22,Pronostics!AA:AA,"&gt;0")</f>
        <v>35</v>
      </c>
      <c r="O22" s="13">
        <f ca="1">COUNTIFS(Pronostics!$D:$D,Setup_MPP!C22,Pronostics!AB:AB,1)</f>
        <v>4</v>
      </c>
    </row>
    <row r="23" spans="1:15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 t="shared" si="2"/>
        <v>0</v>
      </c>
      <c r="M23" s="7">
        <f t="shared" si="3"/>
        <v>0</v>
      </c>
      <c r="N23" s="13">
        <f ca="1">COUNTIFS(Pronostics!$D:$D,Setup_MPP!C23,Pronostics!AA:AA,"&gt;0")</f>
        <v>33</v>
      </c>
      <c r="O23" s="13">
        <f ca="1">COUNTIFS(Pronostics!$D:$D,Setup_MPP!C23,Pronostics!AB:AB,1)</f>
        <v>5</v>
      </c>
    </row>
    <row r="24" spans="1:15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 t="shared" si="2"/>
        <v>0</v>
      </c>
      <c r="M24" s="7">
        <f t="shared" si="3"/>
        <v>0</v>
      </c>
      <c r="N24" s="13">
        <f ca="1">COUNTIFS(Pronostics!$D:$D,Setup_MPP!C24,Pronostics!AA:AA,"&gt;0")</f>
        <v>35</v>
      </c>
      <c r="O24" s="13">
        <f ca="1">COUNTIFS(Pronostics!$D:$D,Setup_MPP!C24,Pronostics!AB:AB,1)</f>
        <v>4</v>
      </c>
    </row>
    <row r="25" spans="1:15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 t="shared" si="2"/>
        <v>0</v>
      </c>
      <c r="M25" s="7">
        <f t="shared" si="3"/>
        <v>0</v>
      </c>
      <c r="N25" s="13">
        <f ca="1">COUNTIFS(Pronostics!$D:$D,Setup_MPP!C25,Pronostics!AA:AA,"&gt;0")</f>
        <v>39</v>
      </c>
      <c r="O25" s="13">
        <f ca="1">COUNTIFS(Pronostics!$D:$D,Setup_MPP!C25,Pronostics!AB:AB,1)</f>
        <v>5</v>
      </c>
    </row>
    <row r="26" spans="1:15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 t="shared" si="2"/>
        <v>0</v>
      </c>
      <c r="M26" s="7">
        <f t="shared" si="3"/>
        <v>0</v>
      </c>
      <c r="N26" s="13">
        <f ca="1">COUNTIFS(Pronostics!$D:$D,Setup_MPP!C26,Pronostics!AA:AA,"&gt;0")</f>
        <v>41</v>
      </c>
      <c r="O26" s="13">
        <f ca="1">COUNTIFS(Pronostics!$D:$D,Setup_MPP!C26,Pronostics!AB:AB,1)</f>
        <v>7</v>
      </c>
    </row>
    <row r="27" spans="1:15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 t="shared" si="2"/>
        <v>0</v>
      </c>
      <c r="M27" s="7">
        <f t="shared" si="3"/>
        <v>0</v>
      </c>
      <c r="N27" s="13">
        <f ca="1">COUNTIFS(Pronostics!$D:$D,Setup_MPP!C27,Pronostics!AA:AA,"&gt;0")</f>
        <v>52</v>
      </c>
      <c r="O27" s="13">
        <f ca="1">COUNTIFS(Pronostics!$D:$D,Setup_MPP!C27,Pronostics!AB:AB,1)</f>
        <v>5</v>
      </c>
    </row>
    <row r="28" spans="1:15" x14ac:dyDescent="0.35">
      <c r="A28" s="7">
        <v>27</v>
      </c>
      <c r="B28" s="7" t="s">
        <v>420</v>
      </c>
      <c r="C28" s="7" t="s">
        <v>415</v>
      </c>
      <c r="D28" s="7" t="s">
        <v>417</v>
      </c>
      <c r="E28" s="7" t="s">
        <v>416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 t="shared" si="2"/>
        <v>0</v>
      </c>
      <c r="M28" s="7">
        <f t="shared" si="3"/>
        <v>0</v>
      </c>
      <c r="N28" s="13">
        <f ca="1">COUNTIFS(Pronostics!$D:$D,Setup_MPP!C28,Pronostics!AA:AA,"&gt;0")</f>
        <v>39</v>
      </c>
      <c r="O28" s="13">
        <f ca="1">COUNTIFS(Pronostics!$D:$D,Setup_MPP!C28,Pronostics!AB:AB,1)</f>
        <v>5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Database</vt:lpstr>
      <vt:lpstr>Location</vt:lpstr>
      <vt:lpstr>Phase_de_groupes</vt:lpstr>
      <vt:lpstr>Feuil2</vt:lpstr>
      <vt:lpstr>Feuil3</vt:lpstr>
      <vt:lpstr>Feuil5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2026-06-28T16:38:01Z</dcterms:modified>
</cp:coreProperties>
</file>